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G盘\其他\A费用\新建文件夹(1)\"/>
    </mc:Choice>
  </mc:AlternateContent>
  <bookViews>
    <workbookView windowWidth="28800" windowHeight="12375" tabRatio="951" activeTab="6"/>
  </bookViews>
  <sheets>
    <sheet name="使用说明" sheetId="1" r:id="rId1"/>
    <sheet name="基础资料" sheetId="2" r:id="rId2"/>
    <sheet name="数据录入" sheetId="3" r:id="rId3"/>
    <sheet name="汇报表" sheetId="4" r:id="rId4"/>
    <sheet name="月度汇报表" sheetId="5" r:id="rId5"/>
    <sheet name="收支分类报表" sheetId="6" r:id="rId6"/>
    <sheet name="收支报表" sheetId="7" r:id="rId7"/>
    <sheet name="任意时间段收支报表" sheetId="8" r:id="rId8"/>
    <sheet name="现金" sheetId="9" r:id="rId9"/>
    <sheet name="微信" sheetId="10" r:id="rId10"/>
    <sheet name="工行" sheetId="11" r:id="rId11"/>
    <sheet name="民生" sheetId="12" r:id="rId12"/>
    <sheet name="建行" sheetId="13" r:id="rId13"/>
    <sheet name="农行" sheetId="14" r:id="rId14"/>
    <sheet name="中行" sheetId="15" r:id="rId15"/>
    <sheet name="支付宝" sheetId="16" r:id="rId16"/>
    <sheet name="农商行" sheetId="17" r:id="rId17"/>
    <sheet name="备用" sheetId="18" r:id="rId18"/>
    <sheet name="备用1" sheetId="19" r:id="rId19"/>
    <sheet name="备用2" sheetId="20" r:id="rId20"/>
    <sheet name="备用3" sheetId="21" r:id="rId21"/>
    <sheet name="备用4" sheetId="22" r:id="rId22"/>
    <sheet name="核对表" sheetId="23" state="hidden" r:id="rId23"/>
  </sheets>
  <definedNames>
    <definedName name="_xlnm._FilterDatabase" localSheetId="2" hidden="1">数据录入!$A$4:$P$5004</definedName>
    <definedName name="账户表">基础资料!$B$5:$B$34</definedName>
    <definedName name="账户类型表">基础资料!$C$5:$C$34</definedName>
    <definedName name="账户期初">基础资料!$D$5:$D$34</definedName>
    <definedName name="账户启用">基础资料!$E$5:$E$34</definedName>
    <definedName name="类别表">基础资料!$H$5:$H$44</definedName>
    <definedName name="类别属性">基础资料!$I$5:$I$44</definedName>
    <definedName name="客户表">基础资料!$K$5:$K$204</definedName>
    <definedName name="供应商表">基础资料!$M$5:$M$204</definedName>
    <definedName name="项目表">基础资料!$O$5:$O$54</definedName>
    <definedName name="管理年度">基础资料!$R$5</definedName>
    <definedName name="流水日期">数据录入!$B$5:$B$5004</definedName>
    <definedName name="流水账户">数据录入!$C$5:$C$5004</definedName>
    <definedName name="流水类别">数据录入!$D$5:$D$5004</definedName>
    <definedName name="流水收入">数据录入!$F$5:$F$5004</definedName>
    <definedName name="流水支出">数据录入!$G$5:$G$5004</definedName>
    <definedName name="流水月份">数据录入!$K$5:$K$5004</definedName>
    <definedName name="流水属性">数据录入!$L$5:$L$5004</definedName>
    <definedName name="流水对方">数据录入!$M$5:$M$5004</definedName>
    <definedName name="流水客户">数据录入!$I$5:$I$5004</definedName>
    <definedName name="流水供应商">数据录入!$J$5:$J$5004</definedName>
    <definedName name="流水项目">数据录入!$N$5:$N$5004</definedName>
    <definedName name="流水核对">数据录入!$P$5:$P$5004</definedName>
    <definedName name="日报期末合计">汇报表!$BO$38</definedName>
    <definedName name="月报收入合计">月度汇报表!$B$17</definedName>
    <definedName name="月报支出合计">月度汇报表!$C$17</definedName>
    <definedName name="月报转入合计">月度汇报表!$E$17</definedName>
    <definedName name="月报转出合计">月度汇报表!$F$17</definedName>
    <definedName name="分类收入合计">收支分类报表!$O$5</definedName>
    <definedName name="分类支出合计">收支分类报表!$O$6</definedName>
    <definedName name="分类转账净额">收支分类报表!$O$7</definedName>
    <definedName name="报表收入总额">收支报表!$O$4</definedName>
    <definedName name="报表支出总额">收支报表!$O$48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<sst xmlns="http://schemas.openxmlformats.org/spreadsheetml/2006/main" count="998" uniqueCount="338">
  <si>
    <t>资金日报表 · 混合录入版 ｜ 使用说明（单币种：人民币）</t>
  </si>
  <si>
    <t>一、两步就能用起来</t>
  </si>
  <si>
    <t>第 1 步</t>
  </si>
  <si>
    <t>【基础资料】</t>
  </si>
  <si>
    <t>把账户档案改成你们真实的账户：账户名称、类型、期初余额。收支类别、客户、供应商、项目也在这一页维护。</t>
  </si>
  <si>
    <t>第 2 步</t>
  </si>
  <si>
    <t>【数据录入】</t>
  </si>
  <si>
    <t>每天在这一张录。选账户 → 余额自动结；收入和支出分两列，只填一个。其余所有表全自动。</t>
  </si>
  <si>
    <t>二、账户之间互转怎么录</t>
  </si>
  <si>
    <t>录两行</t>
  </si>
  <si>
    <t>转出一行、转入一行</t>
  </si>
  <si>
    <t>转出账户记一笔「支出」，转入账户记一笔「收入」，两行的「收/支类别」都选「内部转账」。</t>
  </si>
  <si>
    <t>写上对方</t>
  </si>
  <si>
    <t>「对方账户」列</t>
  </si>
  <si>
    <t>转出那行写转入账户名，转入那行写转出账户名。核对列会盯着你有没有写。</t>
  </si>
  <si>
    <t>报表里怎么显示</t>
  </si>
  <si>
    <t>单列，不进合计</t>
  </si>
  <si>
    <t>【月度汇报表】和【汇报表】③ 各有「内部转入 / 内部转出」两列；【收支分类报表】单列一行「内部转账净额」。收入合计、支出合计里都不含它。</t>
  </si>
  <si>
    <t>净额应该是 0</t>
  </si>
  <si>
    <t>不是 0 = 漏了一头</t>
  </si>
  <si>
    <t>同一笔转账两头金额相等，净额自然是 0。</t>
  </si>
  <si>
    <t>三、界面说明</t>
  </si>
  <si>
    <t>表名</t>
  </si>
  <si>
    <t>哪一块</t>
  </si>
  <si>
    <t>说明</t>
  </si>
  <si>
    <t>汇报表 ①</t>
  </si>
  <si>
    <t>资金日报统计表</t>
  </si>
  <si>
    <t>改上面两个日期，最多 31 天，每天两列「收款 / 付款」。这一块是「账户口径」：内部划转也算进收款付款，因为账户余额确实动了。</t>
  </si>
  <si>
    <t>汇报表 ②</t>
  </si>
  <si>
    <t>货币资金日报表</t>
  </si>
  <si>
    <t>指定某一天，各账户的昨日余额 / 本日收入 / 本日支出 / 本日余额。也是账户口径。</t>
  </si>
  <si>
    <t>汇报表 ③</t>
  </si>
  <si>
    <t>多帐户资金汇总表</t>
  </si>
  <si>
    <t>按月，这一块是「经营口径」：本月收入 / 本月支出不含内部划转，内部转入 / 内部转出另开两列。</t>
  </si>
  <si>
    <t>收支报表</t>
  </si>
  <si>
    <t>12 个月</t>
  </si>
  <si>
    <t>收入按客户、支出按收支类别，上下两块分开列</t>
  </si>
  <si>
    <t>任意时间段收支报表</t>
  </si>
  <si>
    <t>任意起止日期</t>
  </si>
  <si>
    <t>左右两栏收支分列</t>
  </si>
  <si>
    <t>账户子表</t>
  </si>
  <si>
    <t>每个账户一张（现在 14 张）</t>
  </si>
  <si>
    <t>自动从【数据录入】拆，不用填。B2 是拆分依据。</t>
  </si>
  <si>
    <t>四、加东西怎么加</t>
  </si>
  <si>
    <t>加一个账户</t>
  </si>
  <si>
    <t>两步</t>
  </si>
  <si>
    <t>① 【基础资料】账户档案接着写一行（记得填期初余额）；
② 右键复制任意一张账户子表，改表名，把 B2 改成新账户名。【汇报表】三块会自动多出这一行。</t>
  </si>
  <si>
    <t>加一个收支类别</t>
  </si>
  <si>
    <t>一步</t>
  </si>
  <si>
    <t>【基础资料】收支类别接着写，「属性一定要填」（收入 / 支出 / 内部转账）。【收支分类报表】自动多一行。</t>
  </si>
  <si>
    <t>加客户 / 供应商 / 项目</t>
  </si>
  <si>
    <t>【基础资料】对应清单接着写。【收支报表】和【任意时间段收支报表】的清单是手填的，记得把新客户也补到那两张表的空行里（不补也不会少数，会落到「未列示」那一行）。</t>
  </si>
  <si>
    <t>行数</t>
  </si>
  <si>
    <t>流水预留 5000 行、账户 30 个、收支类别 40 个、客户和供应商各 200 个、子表每张 600 行。</t>
  </si>
  <si>
    <t>五、颜色和符号</t>
  </si>
  <si>
    <t>淡黄色格子</t>
  </si>
  <si>
    <t>要你填</t>
  </si>
  <si>
    <t>这是人工输入区。</t>
  </si>
  <si>
    <t>灰色格子</t>
  </si>
  <si>
    <t>公式自动算</t>
  </si>
  <si>
    <t>别手动改，改了就把公式顶掉了。</t>
  </si>
  <si>
    <t>※ 红字</t>
  </si>
  <si>
    <t>是错，必须改</t>
  </si>
  <si>
    <t>账户不在档案、收支同时填、金额填了负数、类别不在清单……</t>
  </si>
  <si>
    <t>△ 琥珀字</t>
  </si>
  <si>
    <t>待补的数据</t>
  </si>
  <si>
    <t>内部转账没写对方账户、余额成负数……不影响公式，补齐了数才准。</t>
  </si>
  <si>
    <t>基础资料 · 账户、收支类别、客户、供应商都在这里维护</t>
  </si>
  <si>
    <t>淡黄色格子是要你填的，灰色是公式算的。账户名称必须唯一。「收支类别」多一列「属性」：收入 / 支出 / 内部转账 —— 属性填「内部转账」的，不计入收入合计和支出合计，账户之间互转就靠它。</t>
  </si>
  <si>
    <t>一、账户档案　——　加一个账户：这里接着写一行，再复制一张账户子表改 B2</t>
  </si>
  <si>
    <t>二、收支类别（属性 = 内部转账的不计入收支合计）</t>
  </si>
  <si>
    <t>三、客户</t>
  </si>
  <si>
    <t>四、供应商</t>
  </si>
  <si>
    <t>五、项目 / 部门</t>
  </si>
  <si>
    <t>六、参数</t>
  </si>
  <si>
    <t>序号</t>
  </si>
  <si>
    <t>账户名称 ★（唯一）</t>
  </si>
  <si>
    <t>账户类型</t>
  </si>
  <si>
    <t>期初余额</t>
  </si>
  <si>
    <t>启用日期</t>
  </si>
  <si>
    <t>核对</t>
  </si>
  <si>
    <t>收/支类别 ★</t>
  </si>
  <si>
    <t>属性 ★</t>
  </si>
  <si>
    <t>客户</t>
  </si>
  <si>
    <t>供应商</t>
  </si>
  <si>
    <t>项目 / 部门</t>
  </si>
  <si>
    <t>参数</t>
  </si>
  <si>
    <t>值</t>
  </si>
  <si>
    <t>现金</t>
  </si>
  <si>
    <t>销售回款</t>
  </si>
  <si>
    <t>收入</t>
  </si>
  <si>
    <t>客户1</t>
  </si>
  <si>
    <t>供应商1</t>
  </si>
  <si>
    <t>主营业务</t>
  </si>
  <si>
    <t>管理年度</t>
  </si>
  <si>
    <t>按月的三张报表（月度汇报表 / 收支分类报表 / 收支报表）看哪一年，改这里</t>
  </si>
  <si>
    <t>微信</t>
  </si>
  <si>
    <t>其他业务收入</t>
  </si>
  <si>
    <t>客户2</t>
  </si>
  <si>
    <t>供应商2</t>
  </si>
  <si>
    <t>其他业务</t>
  </si>
  <si>
    <t>本位币</t>
  </si>
  <si>
    <t>人民币</t>
  </si>
  <si>
    <t>这套表是单币种的</t>
  </si>
  <si>
    <t>工行</t>
  </si>
  <si>
    <t>银行</t>
  </si>
  <si>
    <t>投资款</t>
  </si>
  <si>
    <t>客户3</t>
  </si>
  <si>
    <t>供应商3</t>
  </si>
  <si>
    <t>行政</t>
  </si>
  <si>
    <t>民生</t>
  </si>
  <si>
    <t>借款</t>
  </si>
  <si>
    <t>客户4</t>
  </si>
  <si>
    <t>供应商4</t>
  </si>
  <si>
    <t>融资</t>
  </si>
  <si>
    <t>建行</t>
  </si>
  <si>
    <t>利息收入</t>
  </si>
  <si>
    <t>客户5</t>
  </si>
  <si>
    <t>供应商5</t>
  </si>
  <si>
    <t>内部调拨</t>
  </si>
  <si>
    <t>农行</t>
  </si>
  <si>
    <t>退款收回</t>
  </si>
  <si>
    <t>客户6</t>
  </si>
  <si>
    <t>供应商6</t>
  </si>
  <si>
    <t>中行</t>
  </si>
  <si>
    <t>政府补助</t>
  </si>
  <si>
    <t>客户7</t>
  </si>
  <si>
    <t>供应商7</t>
  </si>
  <si>
    <t>支付宝</t>
  </si>
  <si>
    <t>第三方</t>
  </si>
  <si>
    <t>支出</t>
  </si>
  <si>
    <t>客户8</t>
  </si>
  <si>
    <t>供应商8</t>
  </si>
  <si>
    <t>农商行</t>
  </si>
  <si>
    <t>办公费</t>
  </si>
  <si>
    <t>客户9</t>
  </si>
  <si>
    <t>供应商9</t>
  </si>
  <si>
    <t>备用</t>
  </si>
  <si>
    <t>水费</t>
  </si>
  <si>
    <t>客户10</t>
  </si>
  <si>
    <t>供应商10</t>
  </si>
  <si>
    <t>备用1</t>
  </si>
  <si>
    <t>电费</t>
  </si>
  <si>
    <t>客户11</t>
  </si>
  <si>
    <t>供应商11</t>
  </si>
  <si>
    <t>备用2</t>
  </si>
  <si>
    <t>伙食费</t>
  </si>
  <si>
    <t>客户12</t>
  </si>
  <si>
    <t>供应商12</t>
  </si>
  <si>
    <t>备用3</t>
  </si>
  <si>
    <t>工资</t>
  </si>
  <si>
    <t>客户13</t>
  </si>
  <si>
    <t>供应商13</t>
  </si>
  <si>
    <t>备用4</t>
  </si>
  <si>
    <t>租赁费</t>
  </si>
  <si>
    <t>差旅费</t>
  </si>
  <si>
    <t>业务招待费</t>
  </si>
  <si>
    <t>车辆费用</t>
  </si>
  <si>
    <t>银行手续费</t>
  </si>
  <si>
    <t>税费</t>
  </si>
  <si>
    <t>还款</t>
  </si>
  <si>
    <t>资产购买</t>
  </si>
  <si>
    <t>利息支出</t>
  </si>
  <si>
    <t>内部转账</t>
  </si>
  <si>
    <t>备用金调拨</t>
  </si>
  <si>
    <t>数据录入 · 全套表只有这一张要填</t>
  </si>
  <si>
    <t>选账户 → 余额自动结；收入和支出分两列，只填一个。账户之间互转：转出账户记一笔支出、转入账户记一笔收入，类别都选「内部转账」，在「对方账户」写上另一头 —— 这样它就不会被算进收入和支出合计。期初余额挪到【基础资料】了，这里只放真实流水。最后一列「核对」会自己挑毛病。</t>
  </si>
  <si>
    <t>收入总额</t>
  </si>
  <si>
    <t>支出总额</t>
  </si>
  <si>
    <t>经营净额</t>
  </si>
  <si>
    <t>内部转账净额</t>
  </si>
  <si>
    <t>资金总额</t>
  </si>
  <si>
    <t>已用行数</t>
  </si>
  <si>
    <t>收入总额、支出总额都不含内部转账；内部转账净额应该是 0，不为 0 就是有一头没录</t>
  </si>
  <si>
    <t>日期 ★</t>
  </si>
  <si>
    <t>公司账户 ★</t>
  </si>
  <si>
    <t>摘要内容</t>
  </si>
  <si>
    <t>账户余额</t>
  </si>
  <si>
    <t>月份</t>
  </si>
  <si>
    <t>类别属性</t>
  </si>
  <si>
    <t>对方账户
(内部转账填)</t>
  </si>
  <si>
    <t>项目/部门</t>
  </si>
  <si>
    <t>备注</t>
  </si>
  <si>
    <t>工行转现金备用</t>
  </si>
  <si>
    <t>收到工行转入</t>
  </si>
  <si>
    <t>汇报表 · 三块老界面原样保留（账户清单改成自动长，加账户不用再改三处）</t>
  </si>
  <si>
    <t>① 资金日报统计表：改上面两个日期就行，最多 31 天。这一块是「账户口径」 ——收款/付款按钱进出账户算，内部划转也算在里面（因为账户余额确实动了）。② 货币资金日报表：指定某一天。③ 多帐户资金汇总表：按月，这一块是「经营口径」，内部转入/转出单独两列，不混进本月收入和本月支出。</t>
  </si>
  <si>
    <t>起始日期</t>
  </si>
  <si>
    <t>截止日期</t>
  </si>
  <si>
    <t>查询天数</t>
  </si>
  <si>
    <t>公司期初余额</t>
  </si>
  <si>
    <t>期间收款合计</t>
  </si>
  <si>
    <t>期间付款合计</t>
  </si>
  <si>
    <t>期末结余金额</t>
  </si>
  <si>
    <t>① 资金日报统计表（账户口径，含内部划转）</t>
  </si>
  <si>
    <t>账户</t>
  </si>
  <si>
    <t>期间收款</t>
  </si>
  <si>
    <t>期间付款</t>
  </si>
  <si>
    <t>期末余额</t>
  </si>
  <si>
    <t>合计</t>
  </si>
  <si>
    <t>② 货币资金日报表（账户口径，含内部划转）</t>
  </si>
  <si>
    <t>③ 多帐户资金汇总表·月度（经营口径，内部转入/转出单列）</t>
  </si>
  <si>
    <t>日期：</t>
  </si>
  <si>
    <t>默认取①的截止日期；要看别的天，直接把这格改成那一天。</t>
  </si>
  <si>
    <t>月份：</t>
  </si>
  <si>
    <t>填该月 1 号。内部转入/转出是账户之间互转，不算收入也不算支出。</t>
  </si>
  <si>
    <t>昨日余额</t>
  </si>
  <si>
    <t>本日收入</t>
  </si>
  <si>
    <t>本日支出</t>
  </si>
  <si>
    <t>本日余额</t>
  </si>
  <si>
    <t>账号名称</t>
  </si>
  <si>
    <t>本月收入</t>
  </si>
  <si>
    <t>本月支出</t>
  </si>
  <si>
    <t>内部转入</t>
  </si>
  <si>
    <t>内部转出</t>
  </si>
  <si>
    <t>结余</t>
  </si>
  <si>
    <t/>
  </si>
  <si>
    <t>月度汇报表 · 按月看，内部转入和内部转出单独两列</t>
  </si>
  <si>
    <t>收入和支出都「不含内部转账」（账户之间互转不是收入也不是支出）；内部转入和内部转出单列两列，两边正常应该相等，不等就是有一头没录。「月末资金总额」= 所有账户期初 + 截至当月末的全部收支，就是公司手上的钱。</t>
  </si>
  <si>
    <t>一、按月汇总</t>
  </si>
  <si>
    <t>净流入</t>
  </si>
  <si>
    <t>月末资金总额</t>
  </si>
  <si>
    <t>全年合计</t>
  </si>
  <si>
    <t>年末资金总额 = 12 月那一行</t>
  </si>
  <si>
    <t>二、指定月份 · 各账户明细</t>
  </si>
  <si>
    <t>报表月份</t>
  </si>
  <si>
    <t>填该月 1 号</t>
  </si>
  <si>
    <t>月初余额</t>
  </si>
  <si>
    <t>月末余额</t>
  </si>
  <si>
    <t>占资金比重</t>
  </si>
  <si>
    <t>收支分类报表 · 按收支类别 × 12 个月</t>
  </si>
  <si>
    <t>支出类别显示成正数（好读）。顶上四行是汇总：收入合计、支出合计、内部转账净额、经营净额 —— 内部转账「不进」收入和支出合计，它的净额正常应该是 0，不是 0 就说明有一头没录。下面每个类别一行，类别清单在【基础资料】维护，这里自动跟着长。</t>
  </si>
  <si>
    <t>收/支类别</t>
  </si>
  <si>
    <t>属性</t>
  </si>
  <si>
    <t>1月</t>
  </si>
  <si>
    <t>2月</t>
  </si>
  <si>
    <t>3月</t>
  </si>
  <si>
    <t>4月</t>
  </si>
  <si>
    <t>5月</t>
  </si>
  <si>
    <t>6月</t>
  </si>
  <si>
    <t>7月</t>
  </si>
  <si>
    <t>8月</t>
  </si>
  <si>
    <t>9月</t>
  </si>
  <si>
    <t>10月</t>
  </si>
  <si>
    <t>11月</t>
  </si>
  <si>
    <t>12月</t>
  </si>
  <si>
    <t>占比</t>
  </si>
  <si>
    <t>收入合计</t>
  </si>
  <si>
    <t>支出合计</t>
  </si>
  <si>
    <t>收入−支出</t>
  </si>
  <si>
    <t>内部转账净额不为 0 就是有一头没录，去【数据录入】核对列看。</t>
  </si>
  <si>
    <t>按类别明细　——　类别清单在【基础资料】维护，这里自动跟着长</t>
  </si>
  <si>
    <t>收支报表 · 收入、支出上下两块分开列，× 12 个月</t>
  </si>
  <si>
    <t>收入按「客户」归集、支出按「收支类别」归集。每一块都留了 40 行，空着的行直接往下打字就行，合计范围已经把整块都算进去了，不用改公式。最后一行「未列示」是自动补的差额，所以合计永远等于总额，不会漏数。收入总额和支出总额都「不含内部转账」。</t>
  </si>
  <si>
    <t>收支盈亏</t>
  </si>
  <si>
    <t>收入总额（不含内部转账）</t>
  </si>
  <si>
    <t>序</t>
  </si>
  <si>
    <t>资金收入（按客户）</t>
  </si>
  <si>
    <t>未列示（自动补差，别删）</t>
  </si>
  <si>
    <t>支出总额（不含内部转账）</t>
  </si>
  <si>
    <t>资金支出（按收支类别）</t>
  </si>
  <si>
    <t>任意时间段收支报表 · 改上面两个日期就行</t>
  </si>
  <si>
    <t>左边收入按客户、右边支出按收支类别，各留了 40 行，空行直接往下打字，合计已经把整块算进去了。最后一行「未列示」自动补差，合计永远等于总额。收入总额和支出总额都不含内部转账，内部转账净额单独显示。</t>
  </si>
  <si>
    <t>开始日期</t>
  </si>
  <si>
    <t>经营盈亏</t>
  </si>
  <si>
    <t>结束日期</t>
  </si>
  <si>
    <t>金额</t>
  </si>
  <si>
    <t>收入占比</t>
  </si>
  <si>
    <t>支出占比</t>
  </si>
  <si>
    <t>【现金】账户流水明细 · 自动从【数据录入】拆出来，不用填</t>
  </si>
  <si>
    <t>账户名称</t>
  </si>
  <si>
    <t>← 这格是拆分依据（可以改成别的账户名）。下面整块是一条公式的结果，在里面打字会把公式顶掉；要改数据去【数据录入】改。</t>
  </si>
  <si>
    <t>当前余额</t>
  </si>
  <si>
    <t>【微信】账户流水明细 · 自动从【数据录入】拆出来，不用填</t>
  </si>
  <si>
    <t>【工行】账户流水明细 · 自动从【数据录入】拆出来，不用填</t>
  </si>
  <si>
    <t>【民生】账户流水明细 · 自动从【数据录入】拆出来，不用填</t>
  </si>
  <si>
    <t>【建行】账户流水明细 · 自动从【数据录入】拆出来，不用填</t>
  </si>
  <si>
    <t>【农行】账户流水明细 · 自动从【数据录入】拆出来，不用填</t>
  </si>
  <si>
    <t>【中行】账户流水明细 · 自动从【数据录入】拆出来，不用填</t>
  </si>
  <si>
    <t>【支付宝】账户流水明细 · 自动从【数据录入】拆出来，不用填</t>
  </si>
  <si>
    <t>【农商行】账户流水明细 · 自动从【数据录入】拆出来，不用填</t>
  </si>
  <si>
    <t>【备用】账户流水明细 · 自动从【数据录入】拆出来，不用填</t>
  </si>
  <si>
    <t>【备用1】账户流水明细 · 自动从【数据录入】拆出来，不用填</t>
  </si>
  <si>
    <t>【备用2】账户流水明细 · 自动从【数据录入】拆出来，不用填</t>
  </si>
  <si>
    <t>【备用3】账户流水明细 · 自动从【数据录入】拆出来，不用填</t>
  </si>
  <si>
    <t>【备用4】账户流水明细 · 自动从【数据录入】拆出来，不用填</t>
  </si>
  <si>
    <t>核对表 · 每次录完看一眼这张就够了</t>
  </si>
  <si>
    <t>【勾稽】是算法自检，必须全是 0，不是 0 就是表算错了要告诉我；【待办】是数据没填齐，你们自己补。</t>
  </si>
  <si>
    <t>类别</t>
  </si>
  <si>
    <t>检查项</t>
  </si>
  <si>
    <t>结果</t>
  </si>
  <si>
    <t>判断</t>
  </si>
  <si>
    <t>勾稽</t>
  </si>
  <si>
    <t>分类报表：收入合计 − 支出合计 + 内部转账净额 = 全部流水的收 − 支</t>
  </si>
  <si>
    <t>不为 0 说明有流水的「收支类别」没填、或者填了【基础资料】清单里没有的类别，那几笔进不了分类报表。</t>
  </si>
  <si>
    <t>收支报表全年收入总额 = 月度汇报表全年收入合计</t>
  </si>
  <si>
    <t>两张表算法不同，必须一致。</t>
  </si>
  <si>
    <t>收支报表全年支出总额 = 月度汇报表全年支出合计</t>
  </si>
  <si>
    <t>同上。</t>
  </si>
  <si>
    <t>汇报表①「期末结余金额」= 期初合计 + 截至截止日的收 − 支</t>
  </si>
  <si>
    <t>31 天那块横着加出来的期末，跟直接从流水算的期末必须一致。</t>
  </si>
  <si>
    <t>汇报表③ 各账户「结余」合计 = 期初合计 + 截至该月末的收 − 支</t>
  </si>
  <si>
    <t>月度那块的「期初+收−支+转入−转出」必须还原成同一个数。</t>
  </si>
  <si>
    <t>12 个月加起来 = 全部流水的收 − 支（没有一笔掉在年份外面）</t>
  </si>
  <si>
    <t>不为 0 说明有流水没填日期、日期录成了文本（像 2026.6.28）、或者不在【基础资料】的「管理年度」里 —— 这几笔在按月的三张报表里一分钱都看不到。去【数据录入】核对列找红字。</t>
  </si>
  <si>
    <t>账户子表张数 = 账户档案里的账户数</t>
  </si>
  <si>
    <t>现在有 14 张子表。加了账户没加子表，这里就不是 0 —— 复制一张子表改 B2 即可。</t>
  </si>
  <si>
    <t>待办</t>
  </si>
  <si>
    <t>流水里的红字（※，是错，必须改）</t>
  </si>
  <si>
    <t>去【数据录入】最后一列看，红的都要改。</t>
  </si>
  <si>
    <t>流水里的琥珀字（△，是待补的数据）</t>
  </si>
  <si>
    <t>不影响公式，但补齐了数才准。</t>
  </si>
  <si>
    <t>账户档案里的红字（※）</t>
  </si>
  <si>
    <t>账户名重复、期初没填、流水早于启用日期。</t>
  </si>
  <si>
    <t>内部转账净额（收 − 支，应该是 0）</t>
  </si>
  <si>
    <t>账户之间调头寸要两头都录：转出账户记支出、转入账户记收入。不为 0 就是漏了一头。</t>
  </si>
  <si>
    <t>内部转账「收」「支」笔数差</t>
  </si>
  <si>
    <t>同上，按笔数再查一遍。</t>
  </si>
  <si>
    <t>日期没填 / 录成文本 / 不在管理年度的笔数</t>
  </si>
  <si>
    <t>这些笔在【月度汇报表】【收支分类报表】【收支报表】里全看不到。跨年度的把【基础资料】「管理年度」改一下就出来了。</t>
  </si>
  <si>
    <t>没填收支类别的流水笔数</t>
  </si>
  <si>
    <t>没类别的笔数进不了【收支分类报表】，也进不了【收支报表】的支出那一块。</t>
  </si>
  <si>
    <t>收支报表 · 收入「未列示」全年金额</t>
  </si>
  <si>
    <t>不是 0 说明有客户的钱没被上面那几行列到。把客户名补进【收支报表】收入区的空行里就归位了。</t>
  </si>
  <si>
    <t>收支报表 · 支出「未列示」全年金额</t>
  </si>
  <si>
    <t>同上，补进支出区的空行。</t>
  </si>
  <si>
    <t>有流水、但不在账户档案里的账户数</t>
  </si>
  <si>
    <t>这些笔在按账户的报表里一行都看不到。</t>
  </si>
  <si>
    <t>账户名 / 类别 / 客户 清单里的重复项</t>
  </si>
  <si>
    <t>重复会让报表里出现两行一模一样的，金额算两遍。</t>
  </si>
  <si>
    <t>提示</t>
  </si>
  <si>
    <t>流水已用行数 / 预留行数</t>
  </si>
  <si>
    <t>—</t>
  </si>
  <si>
    <t>快满了就告诉我加行。</t>
  </si>
  <si>
    <t>资金总额（所有账户当前余额合计）</t>
  </si>
  <si>
    <t>公司手上一共有多少钱。只是报个数，不是错。</t>
  </si>
  <si>
    <t>本年经营净额（收入 − 支出，不含内部转账）</t>
  </si>
  <si>
    <t>勾稽通过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</si>
</sst>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000"/>
    <numFmt numFmtId="178" formatCode="yyyy/mm/dd"/>
    <numFmt numFmtId="179" formatCode="0.0%"/>
  </numFmts>
  <fonts count="34">
    <font>
      <sz val="11"/>
      <color theme="1"/>
      <name val="宋体"/>
      <charset val="134"/>
      <scheme val="minor"/>
    </font>
    <font>
      <b/>
      <sz val="15"/>
      <color rgb="FFFFFFFF"/>
      <name val="微软雅黑"/>
      <charset val="134"/>
    </font>
    <font>
      <sz val="9"/>
      <color rgb="FF8B5E00"/>
      <name val="微软雅黑"/>
      <charset val="134"/>
    </font>
    <font>
      <b/>
      <sz val="10"/>
      <color rgb="FFFFFFFF"/>
      <name val="微软雅黑"/>
      <charset val="134"/>
    </font>
    <font>
      <sz val="10"/>
      <color rgb="FF7F7F7F"/>
      <name val="微软雅黑"/>
      <charset val="134"/>
    </font>
    <font>
      <b/>
      <sz val="10"/>
      <color rgb="FFC00000"/>
      <name val="微软雅黑"/>
      <charset val="134"/>
    </font>
    <font>
      <b/>
      <sz val="10"/>
      <color rgb="FF8B5E00"/>
      <name val="微软雅黑"/>
      <charset val="134"/>
    </font>
    <font>
      <b/>
      <sz val="10"/>
      <color rgb="FF7F7F7F"/>
      <name val="微软雅黑"/>
      <charset val="134"/>
    </font>
    <font>
      <b/>
      <sz val="11"/>
      <color rgb="FFFFFFFF"/>
      <name val="微软雅黑"/>
      <charset val="134"/>
    </font>
    <font>
      <b/>
      <sz val="11"/>
      <color rgb="FFC00000"/>
      <name val="微软雅黑"/>
      <charset val="134"/>
    </font>
    <font>
      <b/>
      <sz val="9"/>
      <color rgb="FFFFFFFF"/>
      <name val="微软雅黑"/>
      <charset val="134"/>
    </font>
    <font>
      <b/>
      <sz val="10"/>
      <name val="微软雅黑"/>
      <charset val="134"/>
    </font>
    <font>
      <sz val="10"/>
      <name val="微软雅黑"/>
      <charset val="134"/>
    </font>
    <font>
      <b/>
      <sz val="9"/>
      <name val="微软雅黑"/>
      <charset val="134"/>
    </font>
    <font>
      <b/>
      <sz val="12"/>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1F3864"/>
        <bgColor indexed="64"/>
      </patternFill>
    </fill>
    <fill>
      <patternFill patternType="solid">
        <fgColor rgb="FFFFF7E6"/>
        <bgColor indexed="64"/>
      </patternFill>
    </fill>
    <fill>
      <patternFill patternType="solid">
        <fgColor rgb="FFC00000"/>
        <bgColor indexed="64"/>
      </patternFill>
    </fill>
    <fill>
      <patternFill patternType="solid">
        <fgColor rgb="FFF2F2F2"/>
        <bgColor indexed="64"/>
      </patternFill>
    </fill>
    <fill>
      <patternFill patternType="solid">
        <fgColor rgb="FFFFF2CC"/>
        <bgColor indexed="64"/>
      </patternFill>
    </fill>
    <fill>
      <patternFill patternType="solid">
        <fgColor rgb="FF806000"/>
        <bgColor indexed="64"/>
      </patternFill>
    </fill>
    <fill>
      <patternFill patternType="solid">
        <fgColor rgb="FFFFFBEA"/>
        <bgColor indexed="64"/>
      </patternFill>
    </fill>
    <fill>
      <patternFill patternType="solid">
        <fgColor rgb="FF375623"/>
        <bgColor indexed="64"/>
      </patternFill>
    </fill>
    <fill>
      <patternFill patternType="solid">
        <fgColor rgb="FF1F4E79"/>
        <bgColor indexed="64"/>
      </patternFill>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2"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13" borderId="7" applyNumberFormat="0" applyAlignment="0" applyProtection="0">
      <alignment vertical="center"/>
    </xf>
    <xf numFmtId="0" fontId="24" fillId="5" borderId="8" applyNumberFormat="0" applyAlignment="0" applyProtection="0">
      <alignment vertical="center"/>
    </xf>
    <xf numFmtId="0" fontId="25" fillId="5" borderId="7" applyNumberFormat="0" applyAlignment="0" applyProtection="0">
      <alignment vertical="center"/>
    </xf>
    <xf numFmtId="0" fontId="26" fillId="14"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cellStyleXfs>
  <cellXfs count="66">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1" xfId="0"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xf>
    <xf numFmtId="4" fontId="5" fillId="6" borderId="1" xfId="0" applyNumberFormat="1" applyFont="1" applyFill="1" applyBorder="1" applyAlignment="1">
      <alignment horizontal="center" vertical="center" wrapText="1"/>
    </xf>
    <xf numFmtId="0" fontId="2" fillId="5" borderId="1" xfId="0" applyFont="1" applyFill="1" applyBorder="1" applyAlignment="1">
      <alignment horizontal="left" vertical="center"/>
    </xf>
    <xf numFmtId="3" fontId="5" fillId="6"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8" fillId="4" borderId="1" xfId="0" applyFont="1" applyFill="1" applyBorder="1" applyAlignment="1">
      <alignment horizontal="left" vertical="center"/>
    </xf>
    <xf numFmtId="0" fontId="0" fillId="0" borderId="2" xfId="0" applyBorder="1"/>
    <xf numFmtId="0" fontId="0" fillId="0" borderId="3" xfId="0" applyBorder="1"/>
    <xf numFmtId="0" fontId="8" fillId="7" borderId="1" xfId="0" applyFont="1" applyFill="1" applyBorder="1" applyAlignment="1">
      <alignment horizontal="center" vertical="center" wrapText="1"/>
    </xf>
    <xf numFmtId="0" fontId="5" fillId="6" borderId="1" xfId="0" applyFont="1" applyFill="1" applyBorder="1" applyAlignment="1">
      <alignment horizontal="left" vertical="center"/>
    </xf>
    <xf numFmtId="0" fontId="3"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10" fillId="7"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4" fontId="4" fillId="5" borderId="1" xfId="0" applyNumberFormat="1" applyFont="1" applyFill="1" applyBorder="1" applyAlignment="1">
      <alignment horizontal="center" vertical="center" wrapText="1"/>
    </xf>
    <xf numFmtId="177" fontId="4" fillId="5" borderId="1"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0" fillId="0" borderId="0" xfId="0" applyAlignment="1">
      <alignment wrapText="1"/>
    </xf>
    <xf numFmtId="0" fontId="11" fillId="6" borderId="1" xfId="0" applyFont="1" applyFill="1" applyBorder="1" applyAlignment="1">
      <alignment horizontal="center" vertical="center" wrapText="1"/>
    </xf>
    <xf numFmtId="178" fontId="9" fillId="8"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0" borderId="1" xfId="0" applyFont="1" applyBorder="1" applyAlignment="1">
      <alignment horizontal="left" vertical="center"/>
    </xf>
    <xf numFmtId="0" fontId="12" fillId="8" borderId="1" xfId="0" applyFont="1" applyFill="1" applyBorder="1" applyAlignment="1">
      <alignment horizontal="left" vertical="center"/>
    </xf>
    <xf numFmtId="179" fontId="4" fillId="5"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79" fontId="5" fillId="6"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wrapText="1"/>
    </xf>
    <xf numFmtId="0" fontId="3" fillId="9" borderId="1" xfId="0" applyFont="1" applyFill="1" applyBorder="1" applyAlignment="1">
      <alignment horizontal="left" vertical="center"/>
    </xf>
    <xf numFmtId="0" fontId="12" fillId="10" borderId="1" xfId="0" applyFont="1" applyFill="1" applyBorder="1" applyAlignment="1">
      <alignment horizontal="center" vertical="center" wrapText="1"/>
    </xf>
    <xf numFmtId="0" fontId="3" fillId="10" borderId="1" xfId="0" applyFont="1" applyFill="1" applyBorder="1" applyAlignment="1">
      <alignment horizontal="left" vertical="center"/>
    </xf>
    <xf numFmtId="0" fontId="3" fillId="7" borderId="1" xfId="0" applyFont="1" applyFill="1" applyBorder="1" applyAlignment="1">
      <alignment horizontal="left" vertical="center"/>
    </xf>
    <xf numFmtId="0" fontId="3" fillId="10" borderId="1" xfId="0" applyFont="1" applyFill="1" applyBorder="1" applyAlignment="1">
      <alignment horizontal="center" vertical="center" wrapText="1"/>
    </xf>
    <xf numFmtId="0" fontId="2" fillId="0" borderId="0" xfId="0" applyFont="1" applyAlignment="1">
      <alignment horizontal="left" vertical="center"/>
    </xf>
    <xf numFmtId="0" fontId="8" fillId="7" borderId="1" xfId="0" applyFont="1" applyFill="1" applyBorder="1" applyAlignment="1">
      <alignment horizontal="left" vertical="center"/>
    </xf>
    <xf numFmtId="0" fontId="8" fillId="9" borderId="1" xfId="0" applyFont="1" applyFill="1" applyBorder="1" applyAlignment="1">
      <alignment horizontal="left" vertical="center"/>
    </xf>
    <xf numFmtId="57" fontId="4" fillId="5" borderId="1" xfId="0" applyNumberFormat="1" applyFont="1" applyFill="1" applyBorder="1" applyAlignment="1">
      <alignment horizontal="center" vertical="center" wrapText="1"/>
    </xf>
    <xf numFmtId="0" fontId="8" fillId="10" borderId="1" xfId="0" applyFont="1" applyFill="1" applyBorder="1" applyAlignment="1">
      <alignment horizontal="left" vertical="center"/>
    </xf>
    <xf numFmtId="57" fontId="9" fillId="8" borderId="1" xfId="0" applyNumberFormat="1" applyFont="1" applyFill="1" applyBorder="1" applyAlignment="1">
      <alignment horizontal="center" vertical="center" wrapText="1"/>
    </xf>
    <xf numFmtId="178" fontId="9" fillId="5"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4" fontId="5" fillId="5" borderId="1" xfId="0" applyNumberFormat="1" applyFont="1" applyFill="1" applyBorder="1" applyAlignment="1">
      <alignment horizontal="center" vertical="center" wrapText="1"/>
    </xf>
    <xf numFmtId="178" fontId="12" fillId="8"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4" fontId="12" fillId="8" borderId="1" xfId="0" applyNumberFormat="1" applyFont="1" applyFill="1" applyBorder="1" applyAlignment="1">
      <alignment horizontal="center" vertical="center" wrapText="1"/>
    </xf>
    <xf numFmtId="0" fontId="8" fillId="10" borderId="1" xfId="0" applyFont="1" applyFill="1" applyBorder="1" applyAlignment="1">
      <alignment horizontal="left" vertical="center" wrapText="1"/>
    </xf>
    <xf numFmtId="0" fontId="0" fillId="0" borderId="3" xfId="0" applyBorder="1" applyAlignment="1">
      <alignment wrapText="1"/>
    </xf>
    <xf numFmtId="0" fontId="8" fillId="11" borderId="1" xfId="0" applyFont="1" applyFill="1" applyBorder="1" applyAlignment="1">
      <alignment horizontal="left" vertical="center"/>
    </xf>
    <xf numFmtId="0" fontId="3" fillId="11"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14" fillId="10" borderId="1" xfId="0" applyFont="1" applyFill="1" applyBorder="1" applyAlignment="1">
      <alignment horizontal="left" vertical="center"/>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4" fillId="7" borderId="1" xfId="0" applyFont="1" applyFill="1" applyBorder="1" applyAlignment="1">
      <alignment horizontal="left" vertical="center"/>
    </xf>
    <xf numFmtId="0" fontId="14" fillId="11"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b val="1"/>
        <color rgb="FFC00000"/>
      </font>
      <fill>
        <patternFill patternType="solid">
          <fgColor rgb="FFFFD7D7"/>
        </patternFill>
      </fill>
    </dxf>
    <dxf>
      <font>
        <color rgb="FF8B5E00"/>
      </font>
    </dxf>
    <dxf>
      <font>
        <b val="1"/>
        <color rgb="FFC00000"/>
      </font>
    </dxf>
    <dxf>
      <border>
        <left style="thin">
          <color rgb="FF808080"/>
        </left>
        <right style="thin">
          <color rgb="FF808080"/>
        </right>
        <top style="thin">
          <color rgb="FF808080"/>
        </top>
        <bottom style="thin">
          <color rgb="FF808080"/>
        </bottom>
      </border>
    </dxf>
    <dxf>
      <font>
        <b val="1"/>
        <color rgb="FF8B5E00"/>
      </font>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eetMetadata" Target="metadata.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1F3864"/>
    <pageSetUpPr fitToPage="1"/>
  </sheetPr>
  <dimension ref="A1:D32"/>
  <sheetViews>
    <sheetView showGridLines="0" topLeftCell="A5" workbookViewId="0">
      <selection activeCell="C20" sqref="C20:D20"/>
    </sheetView>
  </sheetViews>
  <sheetFormatPr defaultColWidth="9" defaultRowHeight="13.5" outlineLevelCol="3"/>
  <cols>
    <col min="1" max="1" width="19.125" customWidth="1"/>
    <col min="2" max="2" width="23.375" customWidth="1"/>
    <col min="3" max="3" width="76" customWidth="1"/>
    <col min="4" max="4" width="7" customWidth="1"/>
  </cols>
  <sheetData>
    <row r="1" ht="30" customHeight="1" spans="1:4">
      <c r="A1" s="59" t="s">
        <v>0</v>
      </c>
      <c r="B1" s="15"/>
      <c r="C1" s="15"/>
      <c r="D1" s="16"/>
    </row>
    <row r="3" ht="24" customHeight="1" spans="1:4">
      <c r="A3" s="60" t="s">
        <v>1</v>
      </c>
      <c r="B3" s="15"/>
      <c r="C3" s="15"/>
      <c r="D3" s="16"/>
    </row>
    <row r="4" ht="16.5" spans="1:4">
      <c r="A4" s="61" t="s">
        <v>2</v>
      </c>
      <c r="B4" s="62" t="s">
        <v>3</v>
      </c>
      <c r="C4" s="63" t="s">
        <v>4</v>
      </c>
      <c r="D4" s="16"/>
    </row>
    <row r="5" ht="16.5" spans="1:4">
      <c r="A5" s="61" t="s">
        <v>5</v>
      </c>
      <c r="B5" s="62" t="s">
        <v>6</v>
      </c>
      <c r="C5" s="63" t="s">
        <v>7</v>
      </c>
      <c r="D5" s="16"/>
    </row>
    <row r="7" ht="24" customHeight="1" spans="1:4">
      <c r="A7" s="64" t="s">
        <v>8</v>
      </c>
      <c r="B7" s="15"/>
      <c r="C7" s="15"/>
      <c r="D7" s="16"/>
    </row>
    <row r="8" ht="16.5" spans="1:4">
      <c r="A8" s="61" t="s">
        <v>9</v>
      </c>
      <c r="B8" s="62" t="s">
        <v>10</v>
      </c>
      <c r="C8" s="63" t="s">
        <v>11</v>
      </c>
      <c r="D8" s="16"/>
    </row>
    <row r="9" ht="16.5" spans="1:4">
      <c r="A9" s="61" t="s">
        <v>12</v>
      </c>
      <c r="B9" s="62" t="s">
        <v>13</v>
      </c>
      <c r="C9" s="63" t="s">
        <v>14</v>
      </c>
      <c r="D9" s="16"/>
    </row>
    <row r="10" ht="32" customHeight="1" spans="1:4">
      <c r="A10" s="61" t="s">
        <v>15</v>
      </c>
      <c r="B10" s="62" t="s">
        <v>16</v>
      </c>
      <c r="C10" s="63" t="s">
        <v>17</v>
      </c>
      <c r="D10" s="16"/>
    </row>
    <row r="11" ht="16.5" spans="1:4">
      <c r="A11" s="61" t="s">
        <v>18</v>
      </c>
      <c r="B11" s="62" t="s">
        <v>19</v>
      </c>
      <c r="C11" s="63" t="s">
        <v>20</v>
      </c>
      <c r="D11" s="16"/>
    </row>
    <row r="13" ht="24" customHeight="1" spans="1:4">
      <c r="A13" s="60" t="s">
        <v>21</v>
      </c>
      <c r="B13" s="15"/>
      <c r="C13" s="15"/>
      <c r="D13" s="16"/>
    </row>
    <row r="14" ht="16.5" spans="1:4">
      <c r="A14" s="61" t="s">
        <v>22</v>
      </c>
      <c r="B14" s="62" t="s">
        <v>23</v>
      </c>
      <c r="C14" s="63" t="s">
        <v>24</v>
      </c>
      <c r="D14" s="16"/>
    </row>
    <row r="15" ht="30" customHeight="1" spans="1:4">
      <c r="A15" s="61" t="s">
        <v>25</v>
      </c>
      <c r="B15" s="62" t="s">
        <v>26</v>
      </c>
      <c r="C15" s="63" t="s">
        <v>27</v>
      </c>
      <c r="D15" s="16"/>
    </row>
    <row r="16" ht="16.5" spans="1:4">
      <c r="A16" s="61" t="s">
        <v>28</v>
      </c>
      <c r="B16" s="62" t="s">
        <v>29</v>
      </c>
      <c r="C16" s="63" t="s">
        <v>30</v>
      </c>
      <c r="D16" s="16"/>
    </row>
    <row r="17" ht="16.5" spans="1:4">
      <c r="A17" s="61" t="s">
        <v>31</v>
      </c>
      <c r="B17" s="62" t="s">
        <v>32</v>
      </c>
      <c r="C17" s="63" t="s">
        <v>33</v>
      </c>
      <c r="D17" s="16"/>
    </row>
    <row r="18" ht="16.5" spans="1:4">
      <c r="A18" s="61" t="s">
        <v>34</v>
      </c>
      <c r="B18" s="62" t="s">
        <v>35</v>
      </c>
      <c r="C18" s="63" t="s">
        <v>36</v>
      </c>
      <c r="D18" s="16"/>
    </row>
    <row r="19" ht="16.5" spans="1:4">
      <c r="A19" s="61" t="s">
        <v>37</v>
      </c>
      <c r="B19" s="62" t="s">
        <v>38</v>
      </c>
      <c r="C19" s="63" t="s">
        <v>39</v>
      </c>
      <c r="D19" s="16"/>
    </row>
    <row r="20" ht="16.5" spans="1:4">
      <c r="A20" s="61" t="s">
        <v>40</v>
      </c>
      <c r="B20" s="62" t="s">
        <v>41</v>
      </c>
      <c r="C20" s="63" t="s">
        <v>42</v>
      </c>
      <c r="D20" s="16"/>
    </row>
    <row r="22" ht="24" customHeight="1" spans="1:4">
      <c r="A22" s="64" t="s">
        <v>43</v>
      </c>
      <c r="B22" s="15"/>
      <c r="C22" s="15"/>
      <c r="D22" s="16"/>
    </row>
    <row r="23" ht="33" customHeight="1" spans="1:4">
      <c r="A23" s="61" t="s">
        <v>44</v>
      </c>
      <c r="B23" s="62" t="s">
        <v>45</v>
      </c>
      <c r="C23" s="63" t="s">
        <v>46</v>
      </c>
      <c r="D23" s="16"/>
    </row>
    <row r="24" ht="16.5" spans="1:4">
      <c r="A24" s="61" t="s">
        <v>47</v>
      </c>
      <c r="B24" s="62" t="s">
        <v>48</v>
      </c>
      <c r="C24" s="63" t="s">
        <v>49</v>
      </c>
      <c r="D24" s="16"/>
    </row>
    <row r="25" ht="35" customHeight="1" spans="1:4">
      <c r="A25" s="61" t="s">
        <v>50</v>
      </c>
      <c r="B25" s="62" t="s">
        <v>48</v>
      </c>
      <c r="C25" s="63" t="s">
        <v>51</v>
      </c>
      <c r="D25" s="16"/>
    </row>
    <row r="26" ht="16.5" spans="1:4">
      <c r="A26" s="61" t="s">
        <v>52</v>
      </c>
      <c r="B26" s="62"/>
      <c r="C26" s="63" t="s">
        <v>53</v>
      </c>
      <c r="D26" s="16"/>
    </row>
    <row r="28" ht="24" customHeight="1" spans="1:4">
      <c r="A28" s="65" t="s">
        <v>54</v>
      </c>
      <c r="B28" s="15"/>
      <c r="C28" s="15"/>
      <c r="D28" s="16"/>
    </row>
    <row r="29" ht="16.5" spans="1:4">
      <c r="A29" s="61" t="s">
        <v>55</v>
      </c>
      <c r="B29" s="62" t="s">
        <v>56</v>
      </c>
      <c r="C29" s="63" t="s">
        <v>57</v>
      </c>
      <c r="D29" s="16"/>
    </row>
    <row r="30" ht="16.5" spans="1:4">
      <c r="A30" s="61" t="s">
        <v>58</v>
      </c>
      <c r="B30" s="62" t="s">
        <v>59</v>
      </c>
      <c r="C30" s="63" t="s">
        <v>60</v>
      </c>
      <c r="D30" s="16"/>
    </row>
    <row r="31" ht="16.5" spans="1:4">
      <c r="A31" s="61" t="s">
        <v>61</v>
      </c>
      <c r="B31" s="62" t="s">
        <v>62</v>
      </c>
      <c r="C31" s="63" t="s">
        <v>63</v>
      </c>
      <c r="D31" s="16"/>
    </row>
    <row r="32" ht="16.5" spans="1:4">
      <c r="A32" s="61" t="s">
        <v>64</v>
      </c>
      <c r="B32" s="62" t="s">
        <v>65</v>
      </c>
      <c r="C32" s="63" t="s">
        <v>66</v>
      </c>
      <c r="D32" s="16"/>
    </row>
  </sheetData>
  <mergeCells count="27">
    <mergeCell ref="A1:D1"/>
    <mergeCell ref="A3:D3"/>
    <mergeCell ref="C4:D4"/>
    <mergeCell ref="C5:D5"/>
    <mergeCell ref="A7:D7"/>
    <mergeCell ref="C8:D8"/>
    <mergeCell ref="C9:D9"/>
    <mergeCell ref="C10:D10"/>
    <mergeCell ref="C11:D11"/>
    <mergeCell ref="A13:D13"/>
    <mergeCell ref="C14:D14"/>
    <mergeCell ref="C15:D15"/>
    <mergeCell ref="C16:D16"/>
    <mergeCell ref="C17:D17"/>
    <mergeCell ref="C18:D18"/>
    <mergeCell ref="C19:D19"/>
    <mergeCell ref="C20:D20"/>
    <mergeCell ref="A22:D22"/>
    <mergeCell ref="C23:D23"/>
    <mergeCell ref="C24:D24"/>
    <mergeCell ref="C25:D25"/>
    <mergeCell ref="C26:D26"/>
    <mergeCell ref="A28:D28"/>
    <mergeCell ref="C29:D29"/>
    <mergeCell ref="C30:D30"/>
    <mergeCell ref="C31:D31"/>
    <mergeCell ref="C32:D32"/>
  </mergeCells>
  <pageMargins left="0.75" right="0.75" top="1" bottom="1" header="0.5" footer="0.5"/>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7030A0"/>
    <pageSetUpPr fitToPage="1"/>
  </sheetPr>
  <dimension ref="A1:S204"/>
  <sheetViews>
    <sheetView showGridLines="0" workbookViewId="0">
      <pane ySplit="4" topLeftCell="A5" activePane="bottomLeft" state="frozen"/>
      <selection/>
      <selection pane="bottomLeft" activeCell="H12" sqref="H12:I18"/>
    </sheetView>
  </sheetViews>
  <sheetFormatPr defaultColWidth="9" defaultRowHeight="13.5"/>
  <cols>
    <col min="1" max="1" width="6" customWidth="1"/>
    <col min="2" max="2" width="16" customWidth="1"/>
    <col min="3" max="3" width="10" customWidth="1"/>
    <col min="4" max="4" width="14" customWidth="1"/>
    <col min="5" max="5" width="12" customWidth="1"/>
    <col min="6" max="6" width="16.5" customWidth="1"/>
    <col min="7" max="7" width="2.2" customWidth="1"/>
    <col min="8" max="8" width="15" customWidth="1"/>
    <col min="9" max="9" width="11" customWidth="1"/>
    <col min="10" max="10" width="2.2" customWidth="1"/>
    <col min="11" max="11" width="18" customWidth="1"/>
    <col min="12" max="12" width="2.2" customWidth="1"/>
    <col min="13" max="13" width="18" customWidth="1"/>
    <col min="14" max="14" width="2.2" customWidth="1"/>
    <col min="15" max="15" width="15" customWidth="1"/>
    <col min="17" max="17" width="14" customWidth="1"/>
    <col min="18" max="18" width="10" customWidth="1"/>
    <col min="19" max="19" width="52" customWidth="1"/>
  </cols>
  <sheetData>
    <row r="1" ht="30" customHeight="1" spans="1:19">
      <c r="A1" s="1" t="s">
        <v>67</v>
      </c>
    </row>
    <row r="2" ht="24" customHeight="1" spans="1:19">
      <c r="A2" s="2" t="s">
        <v>68</v>
      </c>
    </row>
    <row r="3" ht="50" customHeight="1" spans="1:19">
      <c r="A3" s="46" t="s">
        <v>69</v>
      </c>
      <c r="B3" s="15"/>
      <c r="C3" s="15"/>
      <c r="D3" s="15"/>
      <c r="E3" s="15"/>
      <c r="F3" s="16"/>
      <c r="H3" s="55" t="s">
        <v>70</v>
      </c>
      <c r="I3" s="56"/>
      <c r="K3" s="57" t="s">
        <v>71</v>
      </c>
      <c r="M3" s="57" t="s">
        <v>72</v>
      </c>
      <c r="O3" s="57" t="s">
        <v>73</v>
      </c>
      <c r="Q3" s="46" t="s">
        <v>74</v>
      </c>
      <c r="R3" s="16"/>
    </row>
    <row r="4" ht="30" customHeight="1" spans="1:19">
      <c r="A4" s="41" t="s">
        <v>75</v>
      </c>
      <c r="B4" s="41" t="s">
        <v>76</v>
      </c>
      <c r="C4" s="41" t="s">
        <v>77</v>
      </c>
      <c r="D4" s="41" t="s">
        <v>78</v>
      </c>
      <c r="E4" s="41" t="s">
        <v>79</v>
      </c>
      <c r="F4" s="41" t="s">
        <v>80</v>
      </c>
      <c r="H4" s="41" t="s">
        <v>81</v>
      </c>
      <c r="I4" s="41" t="s">
        <v>82</v>
      </c>
      <c r="K4" s="58" t="s">
        <v>83</v>
      </c>
      <c r="M4" s="58" t="s">
        <v>84</v>
      </c>
      <c r="O4" s="58" t="s">
        <v>85</v>
      </c>
      <c r="Q4" s="41" t="s">
        <v>86</v>
      </c>
      <c r="R4" s="41" t="s">
        <v>87</v>
      </c>
    </row>
    <row r="5" ht="16.5" spans="1:19">
      <c r="A5" s="4">
        <f>IF($B5="","",COUNTA($B$5:$B5))</f>
        <v>1</v>
      </c>
      <c r="B5" s="53" t="s">
        <v>88</v>
      </c>
      <c r="C5" s="53" t="s">
        <v>88</v>
      </c>
      <c r="D5" s="54">
        <v>5000</v>
      </c>
      <c r="E5" s="52">
        <v>46174</v>
      </c>
      <c r="F5" s="6" t="str">
        <f>IF($B5="","",IF(COUNTIF($B$5:$B$34,$B5)&gt;1,"※账户名称重复了，后面按名字取数会串",IF($D5="","※期初余额没填（没有就填 0）",IF(AND($E5&lt;&gt;"",COUNTIFS(流水账户,$B5,流水日期,"&lt;"&amp;$E5)&gt;0),"※有流水的日期早于启用日期，期初余额会重复计算",""))))</f>
        <v/>
      </c>
      <c r="H5" s="53" t="s">
        <v>89</v>
      </c>
      <c r="I5" s="53" t="s">
        <v>90</v>
      </c>
      <c r="K5" s="53" t="s">
        <v>91</v>
      </c>
      <c r="M5" s="53" t="s">
        <v>92</v>
      </c>
      <c r="O5" s="53" t="s">
        <v>93</v>
      </c>
      <c r="Q5" s="53" t="s">
        <v>94</v>
      </c>
      <c r="R5" s="53">
        <v>2026</v>
      </c>
      <c r="S5" s="42" t="s">
        <v>95</v>
      </c>
    </row>
    <row r="6" ht="16.5" spans="1:19">
      <c r="A6" s="4">
        <f>IF($B6="","",COUNTA($B$5:$B6))</f>
        <v>2</v>
      </c>
      <c r="B6" s="53" t="s">
        <v>96</v>
      </c>
      <c r="C6" s="53" t="s">
        <v>96</v>
      </c>
      <c r="D6" s="54">
        <v>6000</v>
      </c>
      <c r="E6" s="52">
        <v>46174</v>
      </c>
      <c r="F6" s="6" t="str">
        <f>IF($B6="","",IF(COUNTIF($B$5:$B$34,$B6)&gt;1,"※账户名称重复了，后面按名字取数会串",IF($D6="","※期初余额没填（没有就填 0）",IF(AND($E6&lt;&gt;"",COUNTIFS(流水账户,$B6,流水日期,"&lt;"&amp;$E6)&gt;0),"※有流水的日期早于启用日期，期初余额会重复计算",""))))</f>
        <v/>
      </c>
      <c r="H6" s="53" t="s">
        <v>97</v>
      </c>
      <c r="I6" s="53" t="s">
        <v>90</v>
      </c>
      <c r="K6" s="53" t="s">
        <v>98</v>
      </c>
      <c r="M6" s="53" t="s">
        <v>99</v>
      </c>
      <c r="O6" s="53" t="s">
        <v>100</v>
      </c>
      <c r="Q6" s="53" t="s">
        <v>101</v>
      </c>
      <c r="R6" s="53" t="s">
        <v>102</v>
      </c>
      <c r="S6" s="42" t="s">
        <v>103</v>
      </c>
    </row>
    <row r="7" ht="16.5" spans="1:19">
      <c r="A7" s="4">
        <f>IF($B7="","",COUNTA($B$5:$B7))</f>
        <v>3</v>
      </c>
      <c r="B7" s="53" t="s">
        <v>104</v>
      </c>
      <c r="C7" s="53" t="s">
        <v>105</v>
      </c>
      <c r="D7" s="54">
        <v>7000</v>
      </c>
      <c r="E7" s="52">
        <v>46174</v>
      </c>
      <c r="F7" s="6" t="str">
        <f>IF($B7="","",IF(COUNTIF($B$5:$B$34,$B7)&gt;1,"※账户名称重复了，后面按名字取数会串",IF($D7="","※期初余额没填（没有就填 0）",IF(AND($E7&lt;&gt;"",COUNTIFS(流水账户,$B7,流水日期,"&lt;"&amp;$E7)&gt;0),"※有流水的日期早于启用日期，期初余额会重复计算",""))))</f>
        <v/>
      </c>
      <c r="H7" s="53" t="s">
        <v>106</v>
      </c>
      <c r="I7" s="53" t="s">
        <v>90</v>
      </c>
      <c r="K7" s="53" t="s">
        <v>107</v>
      </c>
      <c r="M7" s="53" t="s">
        <v>108</v>
      </c>
      <c r="O7" s="53" t="s">
        <v>109</v>
      </c>
      <c r="Q7" s="53"/>
      <c r="R7" s="53"/>
    </row>
    <row r="8" ht="16.5" spans="1:19">
      <c r="A8" s="4">
        <f>IF($B8="","",COUNTA($B$5:$B8))</f>
        <v>4</v>
      </c>
      <c r="B8" s="53" t="s">
        <v>110</v>
      </c>
      <c r="C8" s="53" t="s">
        <v>105</v>
      </c>
      <c r="D8" s="54">
        <v>8000</v>
      </c>
      <c r="E8" s="52">
        <v>46174</v>
      </c>
      <c r="F8" s="6" t="str">
        <f>IF($B8="","",IF(COUNTIF($B$5:$B$34,$B8)&gt;1,"※账户名称重复了，后面按名字取数会串",IF($D8="","※期初余额没填（没有就填 0）",IF(AND($E8&lt;&gt;"",COUNTIFS(流水账户,$B8,流水日期,"&lt;"&amp;$E8)&gt;0),"※有流水的日期早于启用日期，期初余额会重复计算",""))))</f>
        <v/>
      </c>
      <c r="H8" s="53" t="s">
        <v>111</v>
      </c>
      <c r="I8" s="53" t="s">
        <v>90</v>
      </c>
      <c r="K8" s="53" t="s">
        <v>112</v>
      </c>
      <c r="M8" s="53" t="s">
        <v>113</v>
      </c>
      <c r="O8" s="53" t="s">
        <v>114</v>
      </c>
      <c r="Q8" s="53"/>
      <c r="R8" s="53"/>
    </row>
    <row r="9" ht="16.5" spans="1:19">
      <c r="A9" s="4">
        <f>IF($B9="","",COUNTA($B$5:$B9))</f>
        <v>5</v>
      </c>
      <c r="B9" s="53" t="s">
        <v>115</v>
      </c>
      <c r="C9" s="53" t="s">
        <v>105</v>
      </c>
      <c r="D9" s="54">
        <v>9000</v>
      </c>
      <c r="E9" s="52">
        <v>46174</v>
      </c>
      <c r="F9" s="6" t="str">
        <f>IF($B9="","",IF(COUNTIF($B$5:$B$34,$B9)&gt;1,"※账户名称重复了，后面按名字取数会串",IF($D9="","※期初余额没填（没有就填 0）",IF(AND($E9&lt;&gt;"",COUNTIFS(流水账户,$B9,流水日期,"&lt;"&amp;$E9)&gt;0),"※有流水的日期早于启用日期，期初余额会重复计算",""))))</f>
        <v/>
      </c>
      <c r="H9" s="53" t="s">
        <v>116</v>
      </c>
      <c r="I9" s="53" t="s">
        <v>90</v>
      </c>
      <c r="K9" s="53" t="s">
        <v>117</v>
      </c>
      <c r="M9" s="53" t="s">
        <v>118</v>
      </c>
      <c r="O9" s="53" t="s">
        <v>119</v>
      </c>
    </row>
    <row r="10" ht="16.5" spans="1:19">
      <c r="A10" s="4">
        <f>IF($B10="","",COUNTA($B$5:$B10))</f>
        <v>6</v>
      </c>
      <c r="B10" s="53" t="s">
        <v>120</v>
      </c>
      <c r="C10" s="53" t="s">
        <v>105</v>
      </c>
      <c r="D10" s="54">
        <v>10000</v>
      </c>
      <c r="E10" s="52">
        <v>46174</v>
      </c>
      <c r="F10" s="6" t="str">
        <f>IF($B10="","",IF(COUNTIF($B$5:$B$34,$B10)&gt;1,"※账户名称重复了，后面按名字取数会串",IF($D10="","※期初余额没填（没有就填 0）",IF(AND($E10&lt;&gt;"",COUNTIFS(流水账户,$B10,流水日期,"&lt;"&amp;$E10)&gt;0),"※有流水的日期早于启用日期，期初余额会重复计算",""))))</f>
        <v/>
      </c>
      <c r="H10" s="53" t="s">
        <v>121</v>
      </c>
      <c r="I10" s="53" t="s">
        <v>90</v>
      </c>
      <c r="K10" s="53" t="s">
        <v>122</v>
      </c>
      <c r="M10" s="53" t="s">
        <v>123</v>
      </c>
      <c r="O10" s="53"/>
    </row>
    <row r="11" ht="16.5" spans="1:19">
      <c r="A11" s="4">
        <f>IF($B11="","",COUNTA($B$5:$B11))</f>
        <v>7</v>
      </c>
      <c r="B11" s="53" t="s">
        <v>124</v>
      </c>
      <c r="C11" s="53" t="s">
        <v>105</v>
      </c>
      <c r="D11" s="54">
        <v>11000</v>
      </c>
      <c r="E11" s="52">
        <v>46174</v>
      </c>
      <c r="F11" s="6" t="str">
        <f>IF($B11="","",IF(COUNTIF($B$5:$B$34,$B11)&gt;1,"※账户名称重复了，后面按名字取数会串",IF($D11="","※期初余额没填（没有就填 0）",IF(AND($E11&lt;&gt;"",COUNTIFS(流水账户,$B11,流水日期,"&lt;"&amp;$E11)&gt;0),"※有流水的日期早于启用日期，期初余额会重复计算",""))))</f>
        <v/>
      </c>
      <c r="H11" s="53" t="s">
        <v>125</v>
      </c>
      <c r="I11" s="53" t="s">
        <v>90</v>
      </c>
      <c r="K11" s="53" t="s">
        <v>126</v>
      </c>
      <c r="M11" s="53" t="s">
        <v>127</v>
      </c>
      <c r="O11" s="53"/>
    </row>
    <row r="12" ht="16.5" spans="1:19">
      <c r="A12" s="4">
        <f>IF($B12="","",COUNTA($B$5:$B12))</f>
        <v>8</v>
      </c>
      <c r="B12" s="53" t="s">
        <v>128</v>
      </c>
      <c r="C12" s="53" t="s">
        <v>129</v>
      </c>
      <c r="D12" s="54">
        <v>12000</v>
      </c>
      <c r="E12" s="52">
        <v>46174</v>
      </c>
      <c r="F12" s="6" t="str">
        <f>IF($B12="","",IF(COUNTIF($B$5:$B$34,$B12)&gt;1,"※账户名称重复了，后面按名字取数会串",IF($D12="","※期初余额没填（没有就填 0）",IF(AND($E12&lt;&gt;"",COUNTIFS(流水账户,$B12,流水日期,"&lt;"&amp;$E12)&gt;0),"※有流水的日期早于启用日期，期初余额会重复计算",""))))</f>
        <v/>
      </c>
      <c r="H12" s="53" t="s">
        <v>84</v>
      </c>
      <c r="I12" s="53" t="s">
        <v>130</v>
      </c>
      <c r="K12" s="53" t="s">
        <v>131</v>
      </c>
      <c r="M12" s="53" t="s">
        <v>132</v>
      </c>
      <c r="O12" s="53"/>
    </row>
    <row r="13" ht="16.5" spans="1:19">
      <c r="A13" s="4">
        <f>IF($B13="","",COUNTA($B$5:$B13))</f>
        <v>9</v>
      </c>
      <c r="B13" s="53" t="s">
        <v>133</v>
      </c>
      <c r="C13" s="53" t="s">
        <v>105</v>
      </c>
      <c r="D13" s="54">
        <v>13000</v>
      </c>
      <c r="E13" s="52">
        <v>46174</v>
      </c>
      <c r="F13" s="6" t="str">
        <f>IF($B13="","",IF(COUNTIF($B$5:$B$34,$B13)&gt;1,"※账户名称重复了，后面按名字取数会串",IF($D13="","※期初余额没填（没有就填 0）",IF(AND($E13&lt;&gt;"",COUNTIFS(流水账户,$B13,流水日期,"&lt;"&amp;$E13)&gt;0),"※有流水的日期早于启用日期，期初余额会重复计算",""))))</f>
        <v/>
      </c>
      <c r="H13" s="53" t="s">
        <v>134</v>
      </c>
      <c r="I13" s="53" t="s">
        <v>130</v>
      </c>
      <c r="K13" s="53" t="s">
        <v>135</v>
      </c>
      <c r="M13" s="53" t="s">
        <v>136</v>
      </c>
      <c r="O13" s="53"/>
    </row>
    <row r="14" ht="16.5" spans="1:19">
      <c r="A14" s="4">
        <f>IF($B14="","",COUNTA($B$5:$B14))</f>
        <v>10</v>
      </c>
      <c r="B14" s="53" t="s">
        <v>137</v>
      </c>
      <c r="C14" s="53" t="s">
        <v>137</v>
      </c>
      <c r="D14" s="54">
        <v>14000</v>
      </c>
      <c r="E14" s="52">
        <v>46174</v>
      </c>
      <c r="F14" s="6" t="str">
        <f>IF($B14="","",IF(COUNTIF($B$5:$B$34,$B14)&gt;1,"※账户名称重复了，后面按名字取数会串",IF($D14="","※期初余额没填（没有就填 0）",IF(AND($E14&lt;&gt;"",COUNTIFS(流水账户,$B14,流水日期,"&lt;"&amp;$E14)&gt;0),"※有流水的日期早于启用日期，期初余额会重复计算",""))))</f>
        <v/>
      </c>
      <c r="H14" s="53" t="s">
        <v>138</v>
      </c>
      <c r="I14" s="53" t="s">
        <v>130</v>
      </c>
      <c r="K14" s="53" t="s">
        <v>139</v>
      </c>
      <c r="M14" s="53" t="s">
        <v>140</v>
      </c>
      <c r="O14" s="53"/>
    </row>
    <row r="15" ht="16.5" spans="1:19">
      <c r="A15" s="4">
        <f>IF($B15="","",COUNTA($B$5:$B15))</f>
        <v>11</v>
      </c>
      <c r="B15" s="53" t="s">
        <v>141</v>
      </c>
      <c r="C15" s="53" t="s">
        <v>137</v>
      </c>
      <c r="D15" s="54">
        <v>15000</v>
      </c>
      <c r="E15" s="52">
        <v>46174</v>
      </c>
      <c r="F15" s="6" t="str">
        <f>IF($B15="","",IF(COUNTIF($B$5:$B$34,$B15)&gt;1,"※账户名称重复了，后面按名字取数会串",IF($D15="","※期初余额没填（没有就填 0）",IF(AND($E15&lt;&gt;"",COUNTIFS(流水账户,$B15,流水日期,"&lt;"&amp;$E15)&gt;0),"※有流水的日期早于启用日期，期初余额会重复计算",""))))</f>
        <v/>
      </c>
      <c r="H15" s="53" t="s">
        <v>142</v>
      </c>
      <c r="I15" s="53" t="s">
        <v>130</v>
      </c>
      <c r="K15" s="53" t="s">
        <v>143</v>
      </c>
      <c r="M15" s="53" t="s">
        <v>144</v>
      </c>
      <c r="O15" s="53"/>
    </row>
    <row r="16" ht="16.5" spans="1:19">
      <c r="A16" s="4">
        <f>IF($B16="","",COUNTA($B$5:$B16))</f>
        <v>12</v>
      </c>
      <c r="B16" s="53" t="s">
        <v>145</v>
      </c>
      <c r="C16" s="53" t="s">
        <v>137</v>
      </c>
      <c r="D16" s="54">
        <v>16000</v>
      </c>
      <c r="E16" s="52">
        <v>46174</v>
      </c>
      <c r="F16" s="6" t="str">
        <f>IF($B16="","",IF(COUNTIF($B$5:$B$34,$B16)&gt;1,"※账户名称重复了，后面按名字取数会串",IF($D16="","※期初余额没填（没有就填 0）",IF(AND($E16&lt;&gt;"",COUNTIFS(流水账户,$B16,流水日期,"&lt;"&amp;$E16)&gt;0),"※有流水的日期早于启用日期，期初余额会重复计算",""))))</f>
        <v/>
      </c>
      <c r="H16" s="53" t="s">
        <v>146</v>
      </c>
      <c r="I16" s="53" t="s">
        <v>130</v>
      </c>
      <c r="K16" s="53" t="s">
        <v>147</v>
      </c>
      <c r="M16" s="53" t="s">
        <v>148</v>
      </c>
      <c r="O16" s="53"/>
    </row>
    <row r="17" ht="16.5" spans="1:15">
      <c r="A17" s="4">
        <f>IF($B17="","",COUNTA($B$5:$B17))</f>
        <v>13</v>
      </c>
      <c r="B17" s="53" t="s">
        <v>149</v>
      </c>
      <c r="C17" s="53" t="s">
        <v>137</v>
      </c>
      <c r="D17" s="54">
        <v>17000</v>
      </c>
      <c r="E17" s="52">
        <v>46174</v>
      </c>
      <c r="F17" s="6" t="str">
        <f>IF($B17="","",IF(COUNTIF($B$5:$B$34,$B17)&gt;1,"※账户名称重复了，后面按名字取数会串",IF($D17="","※期初余额没填（没有就填 0）",IF(AND($E17&lt;&gt;"",COUNTIFS(流水账户,$B17,流水日期,"&lt;"&amp;$E17)&gt;0),"※有流水的日期早于启用日期，期初余额会重复计算",""))))</f>
        <v/>
      </c>
      <c r="H17" s="53" t="s">
        <v>150</v>
      </c>
      <c r="I17" s="53" t="s">
        <v>130</v>
      </c>
      <c r="K17" s="53" t="s">
        <v>151</v>
      </c>
      <c r="M17" s="53" t="s">
        <v>152</v>
      </c>
      <c r="O17" s="53"/>
    </row>
    <row r="18" ht="16.5" spans="1:15">
      <c r="A18" s="4">
        <f>IF($B18="","",COUNTA($B$5:$B18))</f>
        <v>14</v>
      </c>
      <c r="B18" s="53" t="s">
        <v>153</v>
      </c>
      <c r="C18" s="53" t="s">
        <v>137</v>
      </c>
      <c r="D18" s="54">
        <v>18000</v>
      </c>
      <c r="E18" s="52">
        <v>46174</v>
      </c>
      <c r="F18" s="6" t="str">
        <f>IF($B18="","",IF(COUNTIF($B$5:$B$34,$B18)&gt;1,"※账户名称重复了，后面按名字取数会串",IF($D18="","※期初余额没填（没有就填 0）",IF(AND($E18&lt;&gt;"",COUNTIFS(流水账户,$B18,流水日期,"&lt;"&amp;$E18)&gt;0),"※有流水的日期早于启用日期，期初余额会重复计算",""))))</f>
        <v/>
      </c>
      <c r="H18" s="53" t="s">
        <v>154</v>
      </c>
      <c r="I18" s="53" t="s">
        <v>130</v>
      </c>
      <c r="K18" s="53"/>
      <c r="M18" s="53"/>
      <c r="O18" s="53"/>
    </row>
    <row r="19" ht="16.5" spans="1:15">
      <c r="A19" s="4" t="str">
        <f>IF($B19="","",COUNTA($B$5:$B19))</f>
        <v/>
      </c>
      <c r="B19" s="53"/>
      <c r="C19" s="53"/>
      <c r="D19" s="54"/>
      <c r="E19" s="52"/>
      <c r="F19" s="6" t="str">
        <f>IF($B19="","",IF(COUNTIF($B$5:$B$34,$B19)&gt;1,"※账户名称重复了，后面按名字取数会串",IF($D19="","※期初余额没填（没有就填 0）",IF(AND($E19&lt;&gt;"",COUNTIFS(流水账户,$B19,流水日期,"&lt;"&amp;$E19)&gt;0),"※有流水的日期早于启用日期，期初余额会重复计算",""))))</f>
        <v/>
      </c>
      <c r="H19" s="53" t="s">
        <v>155</v>
      </c>
      <c r="I19" s="53" t="s">
        <v>130</v>
      </c>
      <c r="K19" s="53"/>
      <c r="M19" s="53"/>
      <c r="O19" s="53"/>
    </row>
    <row r="20" ht="16.5" spans="1:15">
      <c r="A20" s="4" t="str">
        <f>IF($B20="","",COUNTA($B$5:$B20))</f>
        <v/>
      </c>
      <c r="B20" s="53"/>
      <c r="C20" s="53"/>
      <c r="D20" s="54"/>
      <c r="E20" s="52"/>
      <c r="F20" s="6" t="str">
        <f>IF($B20="","",IF(COUNTIF($B$5:$B$34,$B20)&gt;1,"※账户名称重复了，后面按名字取数会串",IF($D20="","※期初余额没填（没有就填 0）",IF(AND($E20&lt;&gt;"",COUNTIFS(流水账户,$B20,流水日期,"&lt;"&amp;$E20)&gt;0),"※有流水的日期早于启用日期，期初余额会重复计算",""))))</f>
        <v/>
      </c>
      <c r="H20" s="53" t="s">
        <v>156</v>
      </c>
      <c r="I20" s="53" t="s">
        <v>130</v>
      </c>
      <c r="K20" s="53"/>
      <c r="M20" s="53"/>
      <c r="O20" s="53"/>
    </row>
    <row r="21" ht="16.5" spans="1:15">
      <c r="A21" s="4" t="str">
        <f>IF($B21="","",COUNTA($B$5:$B21))</f>
        <v/>
      </c>
      <c r="B21" s="53"/>
      <c r="C21" s="53"/>
      <c r="D21" s="54"/>
      <c r="E21" s="52"/>
      <c r="F21" s="6" t="str">
        <f>IF($B21="","",IF(COUNTIF($B$5:$B$34,$B21)&gt;1,"※账户名称重复了，后面按名字取数会串",IF($D21="","※期初余额没填（没有就填 0）",IF(AND($E21&lt;&gt;"",COUNTIFS(流水账户,$B21,流水日期,"&lt;"&amp;$E21)&gt;0),"※有流水的日期早于启用日期，期初余额会重复计算",""))))</f>
        <v/>
      </c>
      <c r="H21" s="53" t="s">
        <v>157</v>
      </c>
      <c r="I21" s="53" t="s">
        <v>130</v>
      </c>
      <c r="K21" s="53"/>
      <c r="M21" s="53"/>
      <c r="O21" s="53"/>
    </row>
    <row r="22" ht="16.5" spans="1:15">
      <c r="A22" s="4" t="str">
        <f>IF($B22="","",COUNTA($B$5:$B22))</f>
        <v/>
      </c>
      <c r="B22" s="53"/>
      <c r="C22" s="53"/>
      <c r="D22" s="54"/>
      <c r="E22" s="52"/>
      <c r="F22" s="6" t="str">
        <f>IF($B22="","",IF(COUNTIF($B$5:$B$34,$B22)&gt;1,"※账户名称重复了，后面按名字取数会串",IF($D22="","※期初余额没填（没有就填 0）",IF(AND($E22&lt;&gt;"",COUNTIFS(流水账户,$B22,流水日期,"&lt;"&amp;$E22)&gt;0),"※有流水的日期早于启用日期，期初余额会重复计算",""))))</f>
        <v/>
      </c>
      <c r="H22" s="53" t="s">
        <v>158</v>
      </c>
      <c r="I22" s="53" t="s">
        <v>130</v>
      </c>
      <c r="K22" s="53"/>
      <c r="M22" s="53"/>
      <c r="O22" s="53"/>
    </row>
    <row r="23" ht="16.5" spans="1:15">
      <c r="A23" s="4" t="str">
        <f>IF($B23="","",COUNTA($B$5:$B23))</f>
        <v/>
      </c>
      <c r="B23" s="53"/>
      <c r="C23" s="53"/>
      <c r="D23" s="54"/>
      <c r="E23" s="52"/>
      <c r="F23" s="6" t="str">
        <f>IF($B23="","",IF(COUNTIF($B$5:$B$34,$B23)&gt;1,"※账户名称重复了，后面按名字取数会串",IF($D23="","※期初余额没填（没有就填 0）",IF(AND($E23&lt;&gt;"",COUNTIFS(流水账户,$B23,流水日期,"&lt;"&amp;$E23)&gt;0),"※有流水的日期早于启用日期，期初余额会重复计算",""))))</f>
        <v/>
      </c>
      <c r="H23" s="53" t="s">
        <v>159</v>
      </c>
      <c r="I23" s="53" t="s">
        <v>130</v>
      </c>
      <c r="K23" s="53"/>
      <c r="M23" s="53"/>
      <c r="O23" s="53"/>
    </row>
    <row r="24" ht="16.5" spans="1:15">
      <c r="A24" s="4" t="str">
        <f>IF($B24="","",COUNTA($B$5:$B24))</f>
        <v/>
      </c>
      <c r="B24" s="53"/>
      <c r="C24" s="53"/>
      <c r="D24" s="54"/>
      <c r="E24" s="52"/>
      <c r="F24" s="6" t="str">
        <f>IF($B24="","",IF(COUNTIF($B$5:$B$34,$B24)&gt;1,"※账户名称重复了，后面按名字取数会串",IF($D24="","※期初余额没填（没有就填 0）",IF(AND($E24&lt;&gt;"",COUNTIFS(流水账户,$B24,流水日期,"&lt;"&amp;$E24)&gt;0),"※有流水的日期早于启用日期，期初余额会重复计算",""))))</f>
        <v/>
      </c>
      <c r="H24" s="53" t="s">
        <v>160</v>
      </c>
      <c r="I24" s="53" t="s">
        <v>130</v>
      </c>
      <c r="K24" s="53"/>
      <c r="M24" s="53"/>
      <c r="O24" s="53"/>
    </row>
    <row r="25" ht="16.5" spans="1:15">
      <c r="A25" s="4" t="str">
        <f>IF($B25="","",COUNTA($B$5:$B25))</f>
        <v/>
      </c>
      <c r="B25" s="53"/>
      <c r="C25" s="53"/>
      <c r="D25" s="54"/>
      <c r="E25" s="52"/>
      <c r="F25" s="6" t="str">
        <f>IF($B25="","",IF(COUNTIF($B$5:$B$34,$B25)&gt;1,"※账户名称重复了，后面按名字取数会串",IF($D25="","※期初余额没填（没有就填 0）",IF(AND($E25&lt;&gt;"",COUNTIFS(流水账户,$B25,流水日期,"&lt;"&amp;$E25)&gt;0),"※有流水的日期早于启用日期，期初余额会重复计算",""))))</f>
        <v/>
      </c>
      <c r="H25" s="53" t="s">
        <v>161</v>
      </c>
      <c r="I25" s="53" t="s">
        <v>130</v>
      </c>
      <c r="K25" s="53"/>
      <c r="M25" s="53"/>
      <c r="O25" s="53"/>
    </row>
    <row r="26" ht="16.5" spans="1:15">
      <c r="A26" s="4" t="str">
        <f>IF($B26="","",COUNTA($B$5:$B26))</f>
        <v/>
      </c>
      <c r="B26" s="53"/>
      <c r="C26" s="53"/>
      <c r="D26" s="54"/>
      <c r="E26" s="52"/>
      <c r="F26" s="6" t="str">
        <f>IF($B26="","",IF(COUNTIF($B$5:$B$34,$B26)&gt;1,"※账户名称重复了，后面按名字取数会串",IF($D26="","※期初余额没填（没有就填 0）",IF(AND($E26&lt;&gt;"",COUNTIFS(流水账户,$B26,流水日期,"&lt;"&amp;$E26)&gt;0),"※有流水的日期早于启用日期，期初余额会重复计算",""))))</f>
        <v/>
      </c>
      <c r="H26" s="53" t="s">
        <v>162</v>
      </c>
      <c r="I26" s="53" t="s">
        <v>130</v>
      </c>
      <c r="K26" s="53"/>
      <c r="M26" s="53"/>
      <c r="O26" s="53"/>
    </row>
    <row r="27" ht="16.5" spans="1:15">
      <c r="A27" s="4" t="str">
        <f>IF($B27="","",COUNTA($B$5:$B27))</f>
        <v/>
      </c>
      <c r="B27" s="53"/>
      <c r="C27" s="53"/>
      <c r="D27" s="54"/>
      <c r="E27" s="52"/>
      <c r="F27" s="6" t="str">
        <f>IF($B27="","",IF(COUNTIF($B$5:$B$34,$B27)&gt;1,"※账户名称重复了，后面按名字取数会串",IF($D27="","※期初余额没填（没有就填 0）",IF(AND($E27&lt;&gt;"",COUNTIFS(流水账户,$B27,流水日期,"&lt;"&amp;$E27)&gt;0),"※有流水的日期早于启用日期，期初余额会重复计算",""))))</f>
        <v/>
      </c>
      <c r="H27" s="53" t="s">
        <v>163</v>
      </c>
      <c r="I27" s="53" t="s">
        <v>163</v>
      </c>
      <c r="K27" s="53"/>
      <c r="M27" s="53"/>
      <c r="O27" s="53"/>
    </row>
    <row r="28" ht="16.5" spans="1:15">
      <c r="A28" s="4" t="str">
        <f>IF($B28="","",COUNTA($B$5:$B28))</f>
        <v/>
      </c>
      <c r="B28" s="53"/>
      <c r="C28" s="53"/>
      <c r="D28" s="54"/>
      <c r="E28" s="52"/>
      <c r="F28" s="6" t="str">
        <f>IF($B28="","",IF(COUNTIF($B$5:$B$34,$B28)&gt;1,"※账户名称重复了，后面按名字取数会串",IF($D28="","※期初余额没填（没有就填 0）",IF(AND($E28&lt;&gt;"",COUNTIFS(流水账户,$B28,流水日期,"&lt;"&amp;$E28)&gt;0),"※有流水的日期早于启用日期，期初余额会重复计算",""))))</f>
        <v/>
      </c>
      <c r="H28" s="53" t="s">
        <v>164</v>
      </c>
      <c r="I28" s="53" t="s">
        <v>163</v>
      </c>
      <c r="K28" s="53"/>
      <c r="M28" s="53"/>
      <c r="O28" s="53"/>
    </row>
    <row r="29" ht="16.5" spans="1:15">
      <c r="A29" s="4" t="str">
        <f>IF($B29="","",COUNTA($B$5:$B29))</f>
        <v/>
      </c>
      <c r="B29" s="53"/>
      <c r="C29" s="53"/>
      <c r="D29" s="54"/>
      <c r="E29" s="52"/>
      <c r="F29" s="6" t="str">
        <f>IF($B29="","",IF(COUNTIF($B$5:$B$34,$B29)&gt;1,"※账户名称重复了，后面按名字取数会串",IF($D29="","※期初余额没填（没有就填 0）",IF(AND($E29&lt;&gt;"",COUNTIFS(流水账户,$B29,流水日期,"&lt;"&amp;$E29)&gt;0),"※有流水的日期早于启用日期，期初余额会重复计算",""))))</f>
        <v/>
      </c>
      <c r="H29" s="53"/>
      <c r="I29" s="53"/>
      <c r="K29" s="53"/>
      <c r="M29" s="53"/>
      <c r="O29" s="53"/>
    </row>
    <row r="30" ht="16.5" spans="1:15">
      <c r="A30" s="4" t="str">
        <f>IF($B30="","",COUNTA($B$5:$B30))</f>
        <v/>
      </c>
      <c r="B30" s="53"/>
      <c r="C30" s="53"/>
      <c r="D30" s="54"/>
      <c r="E30" s="52"/>
      <c r="F30" s="6" t="str">
        <f>IF($B30="","",IF(COUNTIF($B$5:$B$34,$B30)&gt;1,"※账户名称重复了，后面按名字取数会串",IF($D30="","※期初余额没填（没有就填 0）",IF(AND($E30&lt;&gt;"",COUNTIFS(流水账户,$B30,流水日期,"&lt;"&amp;$E30)&gt;0),"※有流水的日期早于启用日期，期初余额会重复计算",""))))</f>
        <v/>
      </c>
      <c r="H30" s="53"/>
      <c r="I30" s="53"/>
      <c r="K30" s="53"/>
      <c r="M30" s="53"/>
      <c r="O30" s="53"/>
    </row>
    <row r="31" ht="16.5" spans="1:15">
      <c r="A31" s="4" t="str">
        <f>IF($B31="","",COUNTA($B$5:$B31))</f>
        <v/>
      </c>
      <c r="B31" s="53"/>
      <c r="C31" s="53"/>
      <c r="D31" s="54"/>
      <c r="E31" s="52"/>
      <c r="F31" s="6" t="str">
        <f>IF($B31="","",IF(COUNTIF($B$5:$B$34,$B31)&gt;1,"※账户名称重复了，后面按名字取数会串",IF($D31="","※期初余额没填（没有就填 0）",IF(AND($E31&lt;&gt;"",COUNTIFS(流水账户,$B31,流水日期,"&lt;"&amp;$E31)&gt;0),"※有流水的日期早于启用日期，期初余额会重复计算",""))))</f>
        <v/>
      </c>
      <c r="H31" s="53"/>
      <c r="I31" s="53"/>
      <c r="K31" s="53"/>
      <c r="M31" s="53"/>
      <c r="O31" s="53"/>
    </row>
    <row r="32" ht="16.5" spans="1:15">
      <c r="A32" s="4" t="str">
        <f>IF($B32="","",COUNTA($B$5:$B32))</f>
        <v/>
      </c>
      <c r="B32" s="53"/>
      <c r="C32" s="53"/>
      <c r="D32" s="54"/>
      <c r="E32" s="52"/>
      <c r="F32" s="6" t="str">
        <f>IF($B32="","",IF(COUNTIF($B$5:$B$34,$B32)&gt;1,"※账户名称重复了，后面按名字取数会串",IF($D32="","※期初余额没填（没有就填 0）",IF(AND($E32&lt;&gt;"",COUNTIFS(流水账户,$B32,流水日期,"&lt;"&amp;$E32)&gt;0),"※有流水的日期早于启用日期，期初余额会重复计算",""))))</f>
        <v/>
      </c>
      <c r="H32" s="53"/>
      <c r="I32" s="53"/>
      <c r="K32" s="53"/>
      <c r="M32" s="53"/>
      <c r="O32" s="53"/>
    </row>
    <row r="33" ht="16.5" spans="1:15">
      <c r="A33" s="4" t="str">
        <f>IF($B33="","",COUNTA($B$5:$B33))</f>
        <v/>
      </c>
      <c r="B33" s="53"/>
      <c r="C33" s="53"/>
      <c r="D33" s="54"/>
      <c r="E33" s="52"/>
      <c r="F33" s="6" t="str">
        <f>IF($B33="","",IF(COUNTIF($B$5:$B$34,$B33)&gt;1,"※账户名称重复了，后面按名字取数会串",IF($D33="","※期初余额没填（没有就填 0）",IF(AND($E33&lt;&gt;"",COUNTIFS(流水账户,$B33,流水日期,"&lt;"&amp;$E33)&gt;0),"※有流水的日期早于启用日期，期初余额会重复计算",""))))</f>
        <v/>
      </c>
      <c r="H33" s="53"/>
      <c r="I33" s="53"/>
      <c r="K33" s="53"/>
      <c r="M33" s="53"/>
      <c r="O33" s="53"/>
    </row>
    <row r="34" ht="16.5" spans="1:15">
      <c r="A34" s="4" t="str">
        <f>IF($B34="","",COUNTA($B$5:$B34))</f>
        <v/>
      </c>
      <c r="B34" s="53"/>
      <c r="C34" s="53"/>
      <c r="D34" s="54"/>
      <c r="E34" s="52"/>
      <c r="F34" s="6" t="str">
        <f>IF($B34="","",IF(COUNTIF($B$5:$B$34,$B34)&gt;1,"※账户名称重复了，后面按名字取数会串",IF($D34="","※期初余额没填（没有就填 0）",IF(AND($E34&lt;&gt;"",COUNTIFS(流水账户,$B34,流水日期,"&lt;"&amp;$E34)&gt;0),"※有流水的日期早于启用日期，期初余额会重复计算",""))))</f>
        <v/>
      </c>
      <c r="H34" s="53"/>
      <c r="I34" s="53"/>
      <c r="K34" s="53"/>
      <c r="M34" s="53"/>
      <c r="O34" s="53"/>
    </row>
    <row r="35" ht="16.5" spans="1:15">
      <c r="H35" s="53"/>
      <c r="I35" s="53"/>
      <c r="K35" s="53"/>
      <c r="M35" s="53"/>
      <c r="O35" s="53"/>
    </row>
    <row r="36" ht="16.5" spans="1:15">
      <c r="H36" s="53"/>
      <c r="I36" s="53"/>
      <c r="K36" s="53"/>
      <c r="M36" s="53"/>
      <c r="O36" s="53"/>
    </row>
    <row r="37" ht="16.5" spans="1:15">
      <c r="H37" s="53"/>
      <c r="I37" s="53"/>
      <c r="K37" s="53"/>
      <c r="M37" s="53"/>
      <c r="O37" s="53"/>
    </row>
    <row r="38" ht="16.5" spans="1:15">
      <c r="H38" s="53"/>
      <c r="I38" s="53"/>
      <c r="K38" s="53"/>
      <c r="M38" s="53"/>
      <c r="O38" s="53"/>
    </row>
    <row r="39" ht="16.5" spans="1:15">
      <c r="H39" s="53"/>
      <c r="I39" s="53"/>
      <c r="K39" s="53"/>
      <c r="M39" s="53"/>
      <c r="O39" s="53"/>
    </row>
    <row r="40" ht="16.5" spans="1:15">
      <c r="H40" s="53"/>
      <c r="I40" s="53"/>
      <c r="K40" s="53"/>
      <c r="M40" s="53"/>
      <c r="O40" s="53"/>
    </row>
    <row r="41" ht="16.5" spans="1:15">
      <c r="H41" s="53"/>
      <c r="I41" s="53"/>
      <c r="K41" s="53"/>
      <c r="M41" s="53"/>
      <c r="O41" s="53"/>
    </row>
    <row r="42" ht="16.5" spans="1:15">
      <c r="H42" s="53"/>
      <c r="I42" s="53"/>
      <c r="K42" s="53"/>
      <c r="M42" s="53"/>
      <c r="O42" s="53"/>
    </row>
    <row r="43" ht="16.5" spans="1:15">
      <c r="H43" s="53"/>
      <c r="I43" s="53"/>
      <c r="K43" s="53"/>
      <c r="M43" s="53"/>
      <c r="O43" s="53"/>
    </row>
    <row r="44" ht="16.5" spans="1:15">
      <c r="H44" s="53"/>
      <c r="I44" s="53"/>
      <c r="K44" s="53"/>
      <c r="M44" s="53"/>
      <c r="O44" s="53"/>
    </row>
    <row r="45" ht="16.5" spans="1:15">
      <c r="K45" s="53"/>
      <c r="M45" s="53"/>
      <c r="O45" s="53"/>
    </row>
    <row r="46" ht="16.5" spans="1:15">
      <c r="K46" s="53"/>
      <c r="M46" s="53"/>
      <c r="O46" s="53"/>
    </row>
    <row r="47" ht="16.5" spans="1:15">
      <c r="K47" s="53"/>
      <c r="M47" s="53"/>
      <c r="O47" s="53"/>
    </row>
    <row r="48" ht="16.5" spans="1:15">
      <c r="K48" s="53"/>
      <c r="M48" s="53"/>
      <c r="O48" s="53"/>
    </row>
    <row r="49" ht="16.5" spans="11:15">
      <c r="K49" s="53"/>
      <c r="M49" s="53"/>
      <c r="O49" s="53"/>
    </row>
    <row r="50" ht="16.5" spans="11:15">
      <c r="K50" s="53"/>
      <c r="M50" s="53"/>
      <c r="O50" s="53"/>
    </row>
    <row r="51" ht="16.5" spans="11:15">
      <c r="K51" s="53"/>
      <c r="M51" s="53"/>
      <c r="O51" s="53"/>
    </row>
    <row r="52" ht="16.5" spans="11:15">
      <c r="K52" s="53"/>
      <c r="M52" s="53"/>
      <c r="O52" s="53"/>
    </row>
    <row r="53" ht="16.5" spans="11:15">
      <c r="K53" s="53"/>
      <c r="M53" s="53"/>
      <c r="O53" s="53"/>
    </row>
    <row r="54" ht="16.5" spans="11:15">
      <c r="K54" s="53"/>
      <c r="M54" s="53"/>
      <c r="O54" s="53"/>
    </row>
    <row r="55" ht="16.5" spans="11:15">
      <c r="K55" s="53"/>
      <c r="M55" s="53"/>
    </row>
    <row r="56" ht="16.5" spans="11:15">
      <c r="K56" s="53"/>
      <c r="M56" s="53"/>
    </row>
    <row r="57" ht="16.5" spans="11:15">
      <c r="K57" s="53"/>
      <c r="M57" s="53"/>
    </row>
    <row r="58" ht="16.5" spans="11:15">
      <c r="K58" s="53"/>
      <c r="M58" s="53"/>
    </row>
    <row r="59" ht="16.5" spans="11:15">
      <c r="K59" s="53"/>
      <c r="M59" s="53"/>
    </row>
    <row r="60" ht="16.5" spans="11:15">
      <c r="K60" s="53"/>
      <c r="M60" s="53"/>
    </row>
    <row r="61" ht="16.5" spans="11:15">
      <c r="K61" s="53"/>
      <c r="M61" s="53"/>
    </row>
    <row r="62" ht="16.5" spans="11:15">
      <c r="K62" s="53"/>
      <c r="M62" s="53"/>
    </row>
    <row r="63" ht="16.5" spans="11:15">
      <c r="K63" s="53"/>
      <c r="M63" s="53"/>
    </row>
    <row r="64" ht="16.5" spans="11:15">
      <c r="K64" s="53"/>
      <c r="M64" s="53"/>
    </row>
    <row r="65" ht="16.5" spans="11:13">
      <c r="K65" s="53"/>
      <c r="M65" s="53"/>
    </row>
    <row r="66" ht="16.5" spans="11:13">
      <c r="K66" s="53"/>
      <c r="M66" s="53"/>
    </row>
    <row r="67" ht="16.5" spans="11:13">
      <c r="K67" s="53"/>
      <c r="M67" s="53"/>
    </row>
    <row r="68" ht="16.5" spans="11:13">
      <c r="K68" s="53"/>
      <c r="M68" s="53"/>
    </row>
    <row r="69" ht="16.5" spans="11:13">
      <c r="K69" s="53"/>
      <c r="M69" s="53"/>
    </row>
    <row r="70" ht="16.5" spans="11:13">
      <c r="K70" s="53"/>
      <c r="M70" s="53"/>
    </row>
    <row r="71" ht="16.5" spans="11:13">
      <c r="K71" s="53"/>
      <c r="M71" s="53"/>
    </row>
    <row r="72" ht="16.5" spans="11:13">
      <c r="K72" s="53"/>
      <c r="M72" s="53"/>
    </row>
    <row r="73" ht="16.5" spans="11:13">
      <c r="K73" s="53"/>
      <c r="M73" s="53"/>
    </row>
    <row r="74" ht="16.5" spans="11:13">
      <c r="K74" s="53"/>
      <c r="M74" s="53"/>
    </row>
    <row r="75" ht="16.5" spans="11:13">
      <c r="K75" s="53"/>
      <c r="M75" s="53"/>
    </row>
    <row r="76" ht="16.5" spans="11:13">
      <c r="K76" s="53"/>
      <c r="M76" s="53"/>
    </row>
    <row r="77" ht="16.5" spans="11:13">
      <c r="K77" s="53"/>
      <c r="M77" s="53"/>
    </row>
    <row r="78" ht="16.5" spans="11:13">
      <c r="K78" s="53"/>
      <c r="M78" s="53"/>
    </row>
    <row r="79" ht="16.5" spans="11:13">
      <c r="K79" s="53"/>
      <c r="M79" s="53"/>
    </row>
    <row r="80" ht="16.5" spans="11:13">
      <c r="K80" s="53"/>
      <c r="M80" s="53"/>
    </row>
    <row r="81" ht="16.5" spans="11:13">
      <c r="K81" s="53"/>
      <c r="M81" s="53"/>
    </row>
    <row r="82" ht="16.5" spans="11:13">
      <c r="K82" s="53"/>
      <c r="M82" s="53"/>
    </row>
    <row r="83" ht="16.5" spans="11:13">
      <c r="K83" s="53"/>
      <c r="M83" s="53"/>
    </row>
    <row r="84" ht="16.5" spans="11:13">
      <c r="K84" s="53"/>
      <c r="M84" s="53"/>
    </row>
    <row r="85" ht="16.5" spans="11:13">
      <c r="K85" s="53"/>
      <c r="M85" s="53"/>
    </row>
    <row r="86" ht="16.5" spans="11:13">
      <c r="K86" s="53"/>
      <c r="M86" s="53"/>
    </row>
    <row r="87" ht="16.5" spans="11:13">
      <c r="K87" s="53"/>
      <c r="M87" s="53"/>
    </row>
    <row r="88" ht="16.5" spans="11:13">
      <c r="K88" s="53"/>
      <c r="M88" s="53"/>
    </row>
    <row r="89" ht="16.5" spans="11:13">
      <c r="K89" s="53"/>
      <c r="M89" s="53"/>
    </row>
    <row r="90" ht="16.5" spans="11:13">
      <c r="K90" s="53"/>
      <c r="M90" s="53"/>
    </row>
    <row r="91" ht="16.5" spans="11:13">
      <c r="K91" s="53"/>
      <c r="M91" s="53"/>
    </row>
    <row r="92" ht="16.5" spans="11:13">
      <c r="K92" s="53"/>
      <c r="M92" s="53"/>
    </row>
    <row r="93" ht="16.5" spans="11:13">
      <c r="K93" s="53"/>
      <c r="M93" s="53"/>
    </row>
    <row r="94" ht="16.5" spans="11:13">
      <c r="K94" s="53"/>
      <c r="M94" s="53"/>
    </row>
    <row r="95" ht="16.5" spans="11:13">
      <c r="K95" s="53"/>
      <c r="M95" s="53"/>
    </row>
    <row r="96" ht="16.5" spans="11:13">
      <c r="K96" s="53"/>
      <c r="M96" s="53"/>
    </row>
    <row r="97" ht="16.5" spans="11:13">
      <c r="K97" s="53"/>
      <c r="M97" s="53"/>
    </row>
    <row r="98" ht="16.5" spans="11:13">
      <c r="K98" s="53"/>
      <c r="M98" s="53"/>
    </row>
    <row r="99" ht="16.5" spans="11:13">
      <c r="K99" s="53"/>
      <c r="M99" s="53"/>
    </row>
    <row r="100" ht="16.5" spans="11:13">
      <c r="K100" s="53"/>
      <c r="M100" s="53"/>
    </row>
    <row r="101" ht="16.5" spans="11:13">
      <c r="K101" s="53"/>
      <c r="M101" s="53"/>
    </row>
    <row r="102" ht="16.5" spans="11:13">
      <c r="K102" s="53"/>
      <c r="M102" s="53"/>
    </row>
    <row r="103" ht="16.5" spans="11:13">
      <c r="K103" s="53"/>
      <c r="M103" s="53"/>
    </row>
    <row r="104" ht="16.5" spans="11:13">
      <c r="K104" s="53"/>
      <c r="M104" s="53"/>
    </row>
    <row r="105" ht="16.5" spans="11:13">
      <c r="K105" s="53"/>
      <c r="M105" s="53"/>
    </row>
    <row r="106" ht="16.5" spans="11:13">
      <c r="K106" s="53"/>
      <c r="M106" s="53"/>
    </row>
    <row r="107" ht="16.5" spans="11:13">
      <c r="K107" s="53"/>
      <c r="M107" s="53"/>
    </row>
    <row r="108" ht="16.5" spans="11:13">
      <c r="K108" s="53"/>
      <c r="M108" s="53"/>
    </row>
    <row r="109" ht="16.5" spans="11:13">
      <c r="K109" s="53"/>
      <c r="M109" s="53"/>
    </row>
    <row r="110" ht="16.5" spans="11:13">
      <c r="K110" s="53"/>
      <c r="M110" s="53"/>
    </row>
    <row r="111" ht="16.5" spans="11:13">
      <c r="K111" s="53"/>
      <c r="M111" s="53"/>
    </row>
    <row r="112" ht="16.5" spans="11:13">
      <c r="K112" s="53"/>
      <c r="M112" s="53"/>
    </row>
    <row r="113" ht="16.5" spans="11:13">
      <c r="K113" s="53"/>
      <c r="M113" s="53"/>
    </row>
    <row r="114" ht="16.5" spans="11:13">
      <c r="K114" s="53"/>
      <c r="M114" s="53"/>
    </row>
    <row r="115" ht="16.5" spans="11:13">
      <c r="K115" s="53"/>
      <c r="M115" s="53"/>
    </row>
    <row r="116" ht="16.5" spans="11:13">
      <c r="K116" s="53"/>
      <c r="M116" s="53"/>
    </row>
    <row r="117" ht="16.5" spans="11:13">
      <c r="K117" s="53"/>
      <c r="M117" s="53"/>
    </row>
    <row r="118" ht="16.5" spans="11:13">
      <c r="K118" s="53"/>
      <c r="M118" s="53"/>
    </row>
    <row r="119" ht="16.5" spans="11:13">
      <c r="K119" s="53"/>
      <c r="M119" s="53"/>
    </row>
    <row r="120" ht="16.5" spans="11:13">
      <c r="K120" s="53"/>
      <c r="M120" s="53"/>
    </row>
    <row r="121" ht="16.5" spans="11:13">
      <c r="K121" s="53"/>
      <c r="M121" s="53"/>
    </row>
    <row r="122" ht="16.5" spans="11:13">
      <c r="K122" s="53"/>
      <c r="M122" s="53"/>
    </row>
    <row r="123" ht="16.5" spans="11:13">
      <c r="K123" s="53"/>
      <c r="M123" s="53"/>
    </row>
    <row r="124" ht="16.5" spans="11:13">
      <c r="K124" s="53"/>
      <c r="M124" s="53"/>
    </row>
    <row r="125" ht="16.5" spans="11:13">
      <c r="K125" s="53"/>
      <c r="M125" s="53"/>
    </row>
    <row r="126" ht="16.5" spans="11:13">
      <c r="K126" s="53"/>
      <c r="M126" s="53"/>
    </row>
    <row r="127" ht="16.5" spans="11:13">
      <c r="K127" s="53"/>
      <c r="M127" s="53"/>
    </row>
    <row r="128" ht="16.5" spans="11:13">
      <c r="K128" s="53"/>
      <c r="M128" s="53"/>
    </row>
    <row r="129" ht="16.5" spans="11:13">
      <c r="K129" s="53"/>
      <c r="M129" s="53"/>
    </row>
    <row r="130" ht="16.5" spans="11:13">
      <c r="K130" s="53"/>
      <c r="M130" s="53"/>
    </row>
    <row r="131" ht="16.5" spans="11:13">
      <c r="K131" s="53"/>
      <c r="M131" s="53"/>
    </row>
    <row r="132" ht="16.5" spans="11:13">
      <c r="K132" s="53"/>
      <c r="M132" s="53"/>
    </row>
    <row r="133" ht="16.5" spans="11:13">
      <c r="K133" s="53"/>
      <c r="M133" s="53"/>
    </row>
    <row r="134" ht="16.5" spans="11:13">
      <c r="K134" s="53"/>
      <c r="M134" s="53"/>
    </row>
    <row r="135" ht="16.5" spans="11:13">
      <c r="K135" s="53"/>
      <c r="M135" s="53"/>
    </row>
    <row r="136" ht="16.5" spans="11:13">
      <c r="K136" s="53"/>
      <c r="M136" s="53"/>
    </row>
    <row r="137" ht="16.5" spans="11:13">
      <c r="K137" s="53"/>
      <c r="M137" s="53"/>
    </row>
    <row r="138" ht="16.5" spans="11:13">
      <c r="K138" s="53"/>
      <c r="M138" s="53"/>
    </row>
    <row r="139" ht="16.5" spans="11:13">
      <c r="K139" s="53"/>
      <c r="M139" s="53"/>
    </row>
    <row r="140" ht="16.5" spans="11:13">
      <c r="K140" s="53"/>
      <c r="M140" s="53"/>
    </row>
    <row r="141" ht="16.5" spans="11:13">
      <c r="K141" s="53"/>
      <c r="M141" s="53"/>
    </row>
    <row r="142" ht="16.5" spans="11:13">
      <c r="K142" s="53"/>
      <c r="M142" s="53"/>
    </row>
    <row r="143" ht="16.5" spans="11:13">
      <c r="K143" s="53"/>
      <c r="M143" s="53"/>
    </row>
    <row r="144" ht="16.5" spans="11:13">
      <c r="K144" s="53"/>
      <c r="M144" s="53"/>
    </row>
    <row r="145" ht="16.5" spans="11:13">
      <c r="K145" s="53"/>
      <c r="M145" s="53"/>
    </row>
    <row r="146" ht="16.5" spans="11:13">
      <c r="K146" s="53"/>
      <c r="M146" s="53"/>
    </row>
    <row r="147" ht="16.5" spans="11:13">
      <c r="K147" s="53"/>
      <c r="M147" s="53"/>
    </row>
    <row r="148" ht="16.5" spans="11:13">
      <c r="K148" s="53"/>
      <c r="M148" s="53"/>
    </row>
    <row r="149" ht="16.5" spans="11:13">
      <c r="K149" s="53"/>
      <c r="M149" s="53"/>
    </row>
    <row r="150" ht="16.5" spans="11:13">
      <c r="K150" s="53"/>
      <c r="M150" s="53"/>
    </row>
    <row r="151" ht="16.5" spans="11:13">
      <c r="K151" s="53"/>
      <c r="M151" s="53"/>
    </row>
    <row r="152" ht="16.5" spans="11:13">
      <c r="K152" s="53"/>
      <c r="M152" s="53"/>
    </row>
    <row r="153" ht="16.5" spans="11:13">
      <c r="K153" s="53"/>
      <c r="M153" s="53"/>
    </row>
    <row r="154" ht="16.5" spans="11:13">
      <c r="K154" s="53"/>
      <c r="M154" s="53"/>
    </row>
    <row r="155" ht="16.5" spans="11:13">
      <c r="K155" s="53"/>
      <c r="M155" s="53"/>
    </row>
    <row r="156" ht="16.5" spans="11:13">
      <c r="K156" s="53"/>
      <c r="M156" s="53"/>
    </row>
    <row r="157" ht="16.5" spans="11:13">
      <c r="K157" s="53"/>
      <c r="M157" s="53"/>
    </row>
    <row r="158" ht="16.5" spans="11:13">
      <c r="K158" s="53"/>
      <c r="M158" s="53"/>
    </row>
    <row r="159" ht="16.5" spans="11:13">
      <c r="K159" s="53"/>
      <c r="M159" s="53"/>
    </row>
    <row r="160" ht="16.5" spans="11:13">
      <c r="K160" s="53"/>
      <c r="M160" s="53"/>
    </row>
    <row r="161" ht="16.5" spans="11:13">
      <c r="K161" s="53"/>
      <c r="M161" s="53"/>
    </row>
    <row r="162" ht="16.5" spans="11:13">
      <c r="K162" s="53"/>
      <c r="M162" s="53"/>
    </row>
    <row r="163" ht="16.5" spans="11:13">
      <c r="K163" s="53"/>
      <c r="M163" s="53"/>
    </row>
    <row r="164" ht="16.5" spans="11:13">
      <c r="K164" s="53"/>
      <c r="M164" s="53"/>
    </row>
    <row r="165" ht="16.5" spans="11:13">
      <c r="K165" s="53"/>
      <c r="M165" s="53"/>
    </row>
    <row r="166" ht="16.5" spans="11:13">
      <c r="K166" s="53"/>
      <c r="M166" s="53"/>
    </row>
    <row r="167" ht="16.5" spans="11:13">
      <c r="K167" s="53"/>
      <c r="M167" s="53"/>
    </row>
    <row r="168" ht="16.5" spans="11:13">
      <c r="K168" s="53"/>
      <c r="M168" s="53"/>
    </row>
    <row r="169" ht="16.5" spans="11:13">
      <c r="K169" s="53"/>
      <c r="M169" s="53"/>
    </row>
    <row r="170" ht="16.5" spans="11:13">
      <c r="K170" s="53"/>
      <c r="M170" s="53"/>
    </row>
    <row r="171" ht="16.5" spans="11:13">
      <c r="K171" s="53"/>
      <c r="M171" s="53"/>
    </row>
    <row r="172" ht="16.5" spans="11:13">
      <c r="K172" s="53"/>
      <c r="M172" s="53"/>
    </row>
    <row r="173" ht="16.5" spans="11:13">
      <c r="K173" s="53"/>
      <c r="M173" s="53"/>
    </row>
    <row r="174" ht="16.5" spans="11:13">
      <c r="K174" s="53"/>
      <c r="M174" s="53"/>
    </row>
    <row r="175" ht="16.5" spans="11:13">
      <c r="K175" s="53"/>
      <c r="M175" s="53"/>
    </row>
    <row r="176" ht="16.5" spans="11:13">
      <c r="K176" s="53"/>
      <c r="M176" s="53"/>
    </row>
    <row r="177" ht="16.5" spans="11:13">
      <c r="K177" s="53"/>
      <c r="M177" s="53"/>
    </row>
    <row r="178" ht="16.5" spans="11:13">
      <c r="K178" s="53"/>
      <c r="M178" s="53"/>
    </row>
    <row r="179" ht="16.5" spans="11:13">
      <c r="K179" s="53"/>
      <c r="M179" s="53"/>
    </row>
    <row r="180" ht="16.5" spans="11:13">
      <c r="K180" s="53"/>
      <c r="M180" s="53"/>
    </row>
    <row r="181" ht="16.5" spans="11:13">
      <c r="K181" s="53"/>
      <c r="M181" s="53"/>
    </row>
    <row r="182" ht="16.5" spans="11:13">
      <c r="K182" s="53"/>
      <c r="M182" s="53"/>
    </row>
    <row r="183" ht="16.5" spans="11:13">
      <c r="K183" s="53"/>
      <c r="M183" s="53"/>
    </row>
    <row r="184" ht="16.5" spans="11:13">
      <c r="K184" s="53"/>
      <c r="M184" s="53"/>
    </row>
    <row r="185" ht="16.5" spans="11:13">
      <c r="K185" s="53"/>
      <c r="M185" s="53"/>
    </row>
    <row r="186" ht="16.5" spans="11:13">
      <c r="K186" s="53"/>
      <c r="M186" s="53"/>
    </row>
    <row r="187" ht="16.5" spans="11:13">
      <c r="K187" s="53"/>
      <c r="M187" s="53"/>
    </row>
    <row r="188" ht="16.5" spans="11:13">
      <c r="K188" s="53"/>
      <c r="M188" s="53"/>
    </row>
    <row r="189" ht="16.5" spans="11:13">
      <c r="K189" s="53"/>
      <c r="M189" s="53"/>
    </row>
    <row r="190" ht="16.5" spans="11:13">
      <c r="K190" s="53"/>
      <c r="M190" s="53"/>
    </row>
    <row r="191" ht="16.5" spans="11:13">
      <c r="K191" s="53"/>
      <c r="M191" s="53"/>
    </row>
    <row r="192" ht="16.5" spans="11:13">
      <c r="K192" s="53"/>
      <c r="M192" s="53"/>
    </row>
    <row r="193" ht="16.5" spans="11:13">
      <c r="K193" s="53"/>
      <c r="M193" s="53"/>
    </row>
    <row r="194" ht="16.5" spans="11:13">
      <c r="K194" s="53"/>
      <c r="M194" s="53"/>
    </row>
    <row r="195" ht="16.5" spans="11:13">
      <c r="K195" s="53"/>
      <c r="M195" s="53"/>
    </row>
    <row r="196" ht="16.5" spans="11:13">
      <c r="K196" s="53"/>
      <c r="M196" s="53"/>
    </row>
    <row r="197" ht="16.5" spans="11:13">
      <c r="K197" s="53"/>
      <c r="M197" s="53"/>
    </row>
    <row r="198" ht="16.5" spans="11:13">
      <c r="K198" s="53"/>
      <c r="M198" s="53"/>
    </row>
    <row r="199" ht="16.5" spans="11:13">
      <c r="K199" s="53"/>
      <c r="M199" s="53"/>
    </row>
    <row r="200" ht="16.5" spans="11:13">
      <c r="K200" s="53"/>
      <c r="M200" s="53"/>
    </row>
    <row r="201" ht="16.5" spans="11:13">
      <c r="K201" s="53"/>
      <c r="M201" s="53"/>
    </row>
    <row r="202" ht="16.5" spans="11:13">
      <c r="K202" s="53"/>
      <c r="M202" s="53"/>
    </row>
    <row r="203" ht="16.5" spans="11:13">
      <c r="K203" s="53"/>
      <c r="M203" s="53"/>
    </row>
    <row r="204" ht="16.5" spans="11:13">
      <c r="K204" s="53"/>
      <c r="M204" s="53"/>
    </row>
  </sheetData>
  <mergeCells count="5">
    <mergeCell ref="A1:P1"/>
    <mergeCell ref="A2:P2"/>
    <mergeCell ref="A3:F3"/>
    <mergeCell ref="H3:I3"/>
    <mergeCell ref="Q3:R3"/>
  </mergeCells>
  <conditionalFormatting sqref="F5:F34">
    <cfRule type="expression" dxfId="0" priority="1">
      <formula>LEFT(F5,1)="※"</formula>
    </cfRule>
    <cfRule type="expression" dxfId="1" priority="2">
      <formula>LEFT(F5,1)="△"</formula>
    </cfRule>
  </conditionalFormatting>
  <dataValidations count="1">
    <dataValidation type="list" allowBlank="1" showErrorMessage="1" errorTitle="不在清单里" error="先去【基础资料】把它加上，或者选一个已有的。" sqref="I5:I44">
      <formula1>"收入,支出,内部转账"</formula1>
    </dataValidation>
  </dataValidations>
  <pageMargins left="0.75" right="0.75" top="1" bottom="1" header="0.5" footer="0.5"/>
  <pageSetup paperSize="1"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1F4E79"/>
    <pageSetUpPr fitToPage="1"/>
  </sheetPr>
  <dimension ref="A1:P5071"/>
  <sheetViews>
    <sheetView showGridLines="0" workbookViewId="0">
      <pane xSplit="2" ySplit="4" topLeftCell="C5" activePane="bottomRight" state="frozen"/>
      <selection/>
      <selection pane="topRight"/>
      <selection pane="bottomLeft"/>
      <selection pane="bottomRight" activeCell="M21" sqref="M21"/>
    </sheetView>
  </sheetViews>
  <sheetFormatPr defaultColWidth="9" defaultRowHeight="13.5"/>
  <cols>
    <col min="1" max="1" width="7"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165</v>
      </c>
    </row>
    <row r="2" ht="24" customHeight="1" spans="1:16">
      <c r="A2" s="2" t="s">
        <v>166</v>
      </c>
    </row>
    <row r="3" ht="35" customHeight="1" spans="1:16">
      <c r="A3" s="50" t="s">
        <v>167</v>
      </c>
      <c r="B3" s="51">
        <f>ROUND(SUMIFS(流水收入,流水属性,"&lt;&gt;内部转账"),2)</f>
        <v>16800</v>
      </c>
      <c r="C3" s="50" t="s">
        <v>168</v>
      </c>
      <c r="D3" s="51">
        <f>ROUND(SUMIFS(流水支出,流水属性,"&lt;&gt;内部转账"),2)</f>
        <v>22190</v>
      </c>
      <c r="E3" s="50" t="s">
        <v>169</v>
      </c>
      <c r="F3" s="51">
        <f>ROUND($B$3-$D$3,2)</f>
        <v>-5390</v>
      </c>
      <c r="G3" s="50" t="s">
        <v>170</v>
      </c>
      <c r="H3" s="51">
        <f>ROUND(SUMIFS(流水收入,流水属性,"内部转账")-SUMIFS(流水支出,流水属性,"内部转账"),2)</f>
        <v>0</v>
      </c>
      <c r="I3" s="50" t="s">
        <v>171</v>
      </c>
      <c r="J3" s="51">
        <f>ROUND(SUM(账户期初)+SUM(流水收入)-SUM(流水支出),2)</f>
        <v>155610</v>
      </c>
      <c r="K3" s="50" t="s">
        <v>172</v>
      </c>
      <c r="L3" s="5" t="str">
        <f>COUNTA($C$5:$C$5004)&amp;" / 5000"</f>
        <v>25 / 5000</v>
      </c>
      <c r="M3" s="31" t="s">
        <v>173</v>
      </c>
      <c r="N3" s="15"/>
      <c r="O3" s="15"/>
      <c r="P3" s="16"/>
    </row>
    <row r="4" ht="30" customHeight="1" spans="1:16">
      <c r="A4" s="41" t="s">
        <v>75</v>
      </c>
      <c r="B4" s="41" t="s">
        <v>174</v>
      </c>
      <c r="C4" s="41" t="s">
        <v>175</v>
      </c>
      <c r="D4" s="41" t="s">
        <v>81</v>
      </c>
      <c r="E4" s="41" t="s">
        <v>176</v>
      </c>
      <c r="F4" s="41" t="s">
        <v>90</v>
      </c>
      <c r="G4" s="41" t="s">
        <v>130</v>
      </c>
      <c r="H4" s="41" t="s">
        <v>177</v>
      </c>
      <c r="I4" s="41" t="s">
        <v>83</v>
      </c>
      <c r="J4" s="41" t="s">
        <v>84</v>
      </c>
      <c r="K4" s="41" t="s">
        <v>178</v>
      </c>
      <c r="L4" s="41" t="s">
        <v>179</v>
      </c>
      <c r="M4" s="41" t="s">
        <v>180</v>
      </c>
      <c r="N4" s="41" t="s">
        <v>181</v>
      </c>
      <c r="O4" s="41" t="s">
        <v>182</v>
      </c>
      <c r="P4" s="41" t="s">
        <v>80</v>
      </c>
    </row>
    <row r="5" ht="16.5" spans="1:16">
      <c r="A5" s="4">
        <f>IF($C5="","",COUNTA($C$5:$C5))</f>
        <v>1</v>
      </c>
      <c r="B5" s="52">
        <v>46175</v>
      </c>
      <c r="C5" s="53" t="s">
        <v>88</v>
      </c>
      <c r="D5" s="53" t="s">
        <v>89</v>
      </c>
      <c r="E5" s="32"/>
      <c r="F5" s="54">
        <v>2000</v>
      </c>
      <c r="G5" s="54"/>
      <c r="H5" s="24">
        <f>IFERROR(ROUND(VLOOKUP($C5,基础资料!$B$5:$E$34,3,0)+SUMIF($C$5:$C5,$C5,$F$5:$F5)-SUMIF($C$5:$C5,$C5,$G$5:$G5),2),"")</f>
        <v>7000</v>
      </c>
      <c r="I5" s="53" t="s">
        <v>91</v>
      </c>
      <c r="J5" s="53"/>
      <c r="K5" s="25">
        <f t="shared" ref="K5:K68" si="0">IF(OR($B5="",NOT(ISNUMBER($B5))),"",--TEXT($B5,"yyyymm"))</f>
        <v>202606</v>
      </c>
      <c r="L5" s="13" t="str">
        <f>IF($D5="","",IFERROR(INDEX(类别属性,MATCH($D5,类别表,0)),""))</f>
        <v>收入</v>
      </c>
      <c r="M5" s="53"/>
      <c r="N5" s="53" t="s">
        <v>93</v>
      </c>
      <c r="O5" s="32"/>
      <c r="P5" s="6" t="str">
        <f>IF($C5="","",IF(ISNA(MATCH($C5,账户表,0)),"※这个账户不在【基础资料】的账户档案里",IF($B5="","※没填日期，这一笔不会进任何月份的报表",IF(NOT(ISNUMBER($B5)),"※日期是文本不是日期（像 2026.6.28 这种），按日期取数的报表全会漏掉这一笔",IF(AND($F5&lt;&gt;"",$G5&lt;&gt;""),"※收入和支出不能同时填",IF(AND(N($F5)=0,N($G5)=0),"※收入和支出都没填",IF(OR(N($F5)&lt;0,N($G5)&lt;0),"※金额不能填负数，方向反了就换一列填",IF($D5="","※没填收支类别，分类报表会漏掉这一笔",IF(ISNA(MATCH($D5,类别表,0)),"※收支类别不在【基础资料】的清单里",IF(AND($L5="内部转账",$M5=""),"△内部转账要在「对方账户」写上另一头",IF(AND($L5="内部转账",$M5=$C5),"※对方账户跟本账户是同一个",IF(AND($L5&lt;&gt;"内部转账",$M5&lt;&gt;""),"△填了对方账户，但类别不是内部转账",IF(YEAR($B5)&lt;&gt;管理年度,"△不是管理年度的单据，按月的三张报表里看不到",IF($H5&lt;0,"△这一笔之后该账户余额成负数了，核一下",""))))))))))))))</f>
        <v/>
      </c>
    </row>
    <row r="6" ht="16.5" spans="1:16">
      <c r="A6" s="4">
        <f>IF($C6="","",COUNTA($C$5:$C6))</f>
        <v>2</v>
      </c>
      <c r="B6" s="52">
        <v>46176</v>
      </c>
      <c r="C6" s="53" t="s">
        <v>96</v>
      </c>
      <c r="D6" s="53" t="s">
        <v>134</v>
      </c>
      <c r="E6" s="32"/>
      <c r="F6" s="54"/>
      <c r="G6" s="54">
        <v>200</v>
      </c>
      <c r="H6" s="24">
        <f>IFERROR(ROUND(VLOOKUP($C6,基础资料!$B$5:$E$34,3,0)+SUMIF($C$5:$C6,$C6,$F$5:$F6)-SUMIF($C$5:$C6,$C6,$G$5:$G6),2),"")</f>
        <v>5800</v>
      </c>
      <c r="I6" s="53"/>
      <c r="J6" s="53"/>
      <c r="K6" s="25">
        <f t="shared" si="0"/>
        <v>202606</v>
      </c>
      <c r="L6" s="13" t="str">
        <f>IF($D6="","",IFERROR(INDEX(类别属性,MATCH($D6,类别表,0)),""))</f>
        <v>支出</v>
      </c>
      <c r="M6" s="53"/>
      <c r="N6" s="53" t="s">
        <v>109</v>
      </c>
      <c r="O6" s="32"/>
      <c r="P6" s="6" t="str">
        <f>IF($C6="","",IF(ISNA(MATCH($C6,账户表,0)),"※这个账户不在【基础资料】的账户档案里",IF($B6="","※没填日期，这一笔不会进任何月份的报表",IF(NOT(ISNUMBER($B6)),"※日期是文本不是日期（像 2026.6.28 这种），按日期取数的报表全会漏掉这一笔",IF(AND($F6&lt;&gt;"",$G6&lt;&gt;""),"※收入和支出不能同时填",IF(AND(N($F6)=0,N($G6)=0),"※收入和支出都没填",IF(OR(N($F6)&lt;0,N($G6)&lt;0),"※金额不能填负数，方向反了就换一列填",IF($D6="","※没填收支类别，分类报表会漏掉这一笔",IF(ISNA(MATCH($D6,类别表,0)),"※收支类别不在【基础资料】的清单里",IF(AND($L6="内部转账",$M6=""),"△内部转账要在「对方账户」写上另一头",IF(AND($L6="内部转账",$M6=$C6),"※对方账户跟本账户是同一个",IF(AND($L6&lt;&gt;"内部转账",$M6&lt;&gt;""),"△填了对方账户，但类别不是内部转账",IF(YEAR($B6)&lt;&gt;管理年度,"△不是管理年度的单据，按月的三张报表里看不到",IF($H6&lt;0,"△这一笔之后该账户余额成负数了，核一下",""))))))))))))))</f>
        <v/>
      </c>
    </row>
    <row r="7" ht="16.5" spans="1:16">
      <c r="A7" s="4">
        <f>IF($C7="","",COUNTA($C$5:$C7))</f>
        <v>3</v>
      </c>
      <c r="B7" s="52">
        <v>46178</v>
      </c>
      <c r="C7" s="53" t="s">
        <v>104</v>
      </c>
      <c r="D7" s="53" t="s">
        <v>142</v>
      </c>
      <c r="E7" s="32"/>
      <c r="F7" s="54"/>
      <c r="G7" s="54">
        <v>300</v>
      </c>
      <c r="H7" s="24">
        <f>IFERROR(ROUND(VLOOKUP($C7,基础资料!$B$5:$E$34,3,0)+SUMIF($C$5:$C7,$C7,$F$5:$F7)-SUMIF($C$5:$C7,$C7,$G$5:$G7),2),"")</f>
        <v>6700</v>
      </c>
      <c r="I7" s="53"/>
      <c r="J7" s="53"/>
      <c r="K7" s="25">
        <f t="shared" si="0"/>
        <v>202606</v>
      </c>
      <c r="L7" s="13" t="str">
        <f>IF($D7="","",IFERROR(INDEX(类别属性,MATCH($D7,类别表,0)),""))</f>
        <v>支出</v>
      </c>
      <c r="M7" s="53"/>
      <c r="N7" s="53" t="s">
        <v>109</v>
      </c>
      <c r="O7" s="32"/>
      <c r="P7" s="6" t="str">
        <f>IF($C7="","",IF(ISNA(MATCH($C7,账户表,0)),"※这个账户不在【基础资料】的账户档案里",IF($B7="","※没填日期，这一笔不会进任何月份的报表",IF(NOT(ISNUMBER($B7)),"※日期是文本不是日期（像 2026.6.28 这种），按日期取数的报表全会漏掉这一笔",IF(AND($F7&lt;&gt;"",$G7&lt;&gt;""),"※收入和支出不能同时填",IF(AND(N($F7)=0,N($G7)=0),"※收入和支出都没填",IF(OR(N($F7)&lt;0,N($G7)&lt;0),"※金额不能填负数，方向反了就换一列填",IF($D7="","※没填收支类别，分类报表会漏掉这一笔",IF(ISNA(MATCH($D7,类别表,0)),"※收支类别不在【基础资料】的清单里",IF(AND($L7="内部转账",$M7=""),"△内部转账要在「对方账户」写上另一头",IF(AND($L7="内部转账",$M7=$C7),"※对方账户跟本账户是同一个",IF(AND($L7&lt;&gt;"内部转账",$M7&lt;&gt;""),"△填了对方账户，但类别不是内部转账",IF(YEAR($B7)&lt;&gt;管理年度,"△不是管理年度的单据，按月的三张报表里看不到",IF($H7&lt;0,"△这一笔之后该账户余额成负数了，核一下",""))))))))))))))</f>
        <v/>
      </c>
    </row>
    <row r="8" ht="16.5" spans="1:16">
      <c r="A8" s="4">
        <f>IF($C8="","",COUNTA($C$5:$C8))</f>
        <v>4</v>
      </c>
      <c r="B8" s="52">
        <v>46179</v>
      </c>
      <c r="C8" s="53" t="s">
        <v>110</v>
      </c>
      <c r="D8" s="53" t="s">
        <v>155</v>
      </c>
      <c r="E8" s="32"/>
      <c r="F8" s="54"/>
      <c r="G8" s="54">
        <v>500</v>
      </c>
      <c r="H8" s="24">
        <f>IFERROR(ROUND(VLOOKUP($C8,基础资料!$B$5:$E$34,3,0)+SUMIF($C$5:$C8,$C8,$F$5:$F8)-SUMIF($C$5:$C8,$C8,$G$5:$G8),2),"")</f>
        <v>7500</v>
      </c>
      <c r="I8" s="53"/>
      <c r="J8" s="53"/>
      <c r="K8" s="25">
        <f t="shared" si="0"/>
        <v>202606</v>
      </c>
      <c r="L8" s="13" t="str">
        <f>IF($D8="","",IFERROR(INDEX(类别属性,MATCH($D8,类别表,0)),""))</f>
        <v>支出</v>
      </c>
      <c r="M8" s="53"/>
      <c r="N8" s="53" t="s">
        <v>109</v>
      </c>
      <c r="O8" s="32"/>
      <c r="P8" s="6" t="str">
        <f>IF($C8="","",IF(ISNA(MATCH($C8,账户表,0)),"※这个账户不在【基础资料】的账户档案里",IF($B8="","※没填日期，这一笔不会进任何月份的报表",IF(NOT(ISNUMBER($B8)),"※日期是文本不是日期（像 2026.6.28 这种），按日期取数的报表全会漏掉这一笔",IF(AND($F8&lt;&gt;"",$G8&lt;&gt;""),"※收入和支出不能同时填",IF(AND(N($F8)=0,N($G8)=0),"※收入和支出都没填",IF(OR(N($F8)&lt;0,N($G8)&lt;0),"※金额不能填负数，方向反了就换一列填",IF($D8="","※没填收支类别，分类报表会漏掉这一笔",IF(ISNA(MATCH($D8,类别表,0)),"※收支类别不在【基础资料】的清单里",IF(AND($L8="内部转账",$M8=""),"△内部转账要在「对方账户」写上另一头",IF(AND($L8="内部转账",$M8=$C8),"※对方账户跟本账户是同一个",IF(AND($L8&lt;&gt;"内部转账",$M8&lt;&gt;""),"△填了对方账户，但类别不是内部转账",IF(YEAR($B8)&lt;&gt;管理年度,"△不是管理年度的单据，按月的三张报表里看不到",IF($H8&lt;0,"△这一笔之后该账户余额成负数了，核一下",""))))))))))))))</f>
        <v/>
      </c>
    </row>
    <row r="9" ht="16.5" spans="1:16">
      <c r="A9" s="4">
        <f>IF($C9="","",COUNTA($C$5:$C9))</f>
        <v>5</v>
      </c>
      <c r="B9" s="52">
        <v>46183</v>
      </c>
      <c r="C9" s="53" t="s">
        <v>115</v>
      </c>
      <c r="D9" s="53" t="s">
        <v>89</v>
      </c>
      <c r="E9" s="32"/>
      <c r="F9" s="54">
        <v>2600</v>
      </c>
      <c r="G9" s="54"/>
      <c r="H9" s="24">
        <f>IFERROR(ROUND(VLOOKUP($C9,基础资料!$B$5:$E$34,3,0)+SUMIF($C$5:$C9,$C9,$F$5:$F9)-SUMIF($C$5:$C9,$C9,$G$5:$G9),2),"")</f>
        <v>11600</v>
      </c>
      <c r="I9" s="53" t="s">
        <v>98</v>
      </c>
      <c r="J9" s="53"/>
      <c r="K9" s="25">
        <f t="shared" si="0"/>
        <v>202606</v>
      </c>
      <c r="L9" s="13" t="str">
        <f>IF($D9="","",IFERROR(INDEX(类别属性,MATCH($D9,类别表,0)),""))</f>
        <v>收入</v>
      </c>
      <c r="M9" s="53"/>
      <c r="N9" s="53" t="s">
        <v>93</v>
      </c>
      <c r="O9" s="32"/>
      <c r="P9" s="6" t="str">
        <f>IF($C9="","",IF(ISNA(MATCH($C9,账户表,0)),"※这个账户不在【基础资料】的账户档案里",IF($B9="","※没填日期，这一笔不会进任何月份的报表",IF(NOT(ISNUMBER($B9)),"※日期是文本不是日期（像 2026.6.28 这种），按日期取数的报表全会漏掉这一笔",IF(AND($F9&lt;&gt;"",$G9&lt;&gt;""),"※收入和支出不能同时填",IF(AND(N($F9)=0,N($G9)=0),"※收入和支出都没填",IF(OR(N($F9)&lt;0,N($G9)&lt;0),"※金额不能填负数，方向反了就换一列填",IF($D9="","※没填收支类别，分类报表会漏掉这一笔",IF(ISNA(MATCH($D9,类别表,0)),"※收支类别不在【基础资料】的清单里",IF(AND($L9="内部转账",$M9=""),"△内部转账要在「对方账户」写上另一头",IF(AND($L9="内部转账",$M9=$C9),"※对方账户跟本账户是同一个",IF(AND($L9&lt;&gt;"内部转账",$M9&lt;&gt;""),"△填了对方账户，但类别不是内部转账",IF(YEAR($B9)&lt;&gt;管理年度,"△不是管理年度的单据，按月的三张报表里看不到",IF($H9&lt;0,"△这一笔之后该账户余额成负数了，核一下",""))))))))))))))</f>
        <v/>
      </c>
    </row>
    <row r="10" ht="16.5" spans="1:16">
      <c r="A10" s="4">
        <f>IF($C10="","",COUNTA($C$5:$C10))</f>
        <v>6</v>
      </c>
      <c r="B10" s="52">
        <v>46185</v>
      </c>
      <c r="C10" s="53" t="s">
        <v>120</v>
      </c>
      <c r="D10" s="53" t="s">
        <v>84</v>
      </c>
      <c r="E10" s="32"/>
      <c r="F10" s="54"/>
      <c r="G10" s="54">
        <v>5000</v>
      </c>
      <c r="H10" s="24">
        <f>IFERROR(ROUND(VLOOKUP($C10,基础资料!$B$5:$E$34,3,0)+SUMIF($C$5:$C10,$C10,$F$5:$F10)-SUMIF($C$5:$C10,$C10,$G$5:$G10),2),"")</f>
        <v>5000</v>
      </c>
      <c r="I10" s="53"/>
      <c r="J10" s="53" t="s">
        <v>92</v>
      </c>
      <c r="K10" s="25">
        <f t="shared" si="0"/>
        <v>202606</v>
      </c>
      <c r="L10" s="13" t="str">
        <f>IF($D10="","",IFERROR(INDEX(类别属性,MATCH($D10,类别表,0)),""))</f>
        <v>支出</v>
      </c>
      <c r="M10" s="53"/>
      <c r="N10" s="53" t="s">
        <v>93</v>
      </c>
      <c r="O10" s="32"/>
      <c r="P10" s="6" t="str">
        <f>IF($C10="","",IF(ISNA(MATCH($C10,账户表,0)),"※这个账户不在【基础资料】的账户档案里",IF($B10="","※没填日期，这一笔不会进任何月份的报表",IF(NOT(ISNUMBER($B10)),"※日期是文本不是日期（像 2026.6.28 这种），按日期取数的报表全会漏掉这一笔",IF(AND($F10&lt;&gt;"",$G10&lt;&gt;""),"※收入和支出不能同时填",IF(AND(N($F10)=0,N($G10)=0),"※收入和支出都没填",IF(OR(N($F10)&lt;0,N($G10)&lt;0),"※金额不能填负数，方向反了就换一列填",IF($D10="","※没填收支类别，分类报表会漏掉这一笔",IF(ISNA(MATCH($D10,类别表,0)),"※收支类别不在【基础资料】的清单里",IF(AND($L10="内部转账",$M10=""),"△内部转账要在「对方账户」写上另一头",IF(AND($L10="内部转账",$M10=$C10),"※对方账户跟本账户是同一个",IF(AND($L10&lt;&gt;"内部转账",$M10&lt;&gt;""),"△填了对方账户，但类别不是内部转账",IF(YEAR($B10)&lt;&gt;管理年度,"△不是管理年度的单据，按月的三张报表里看不到",IF($H10&lt;0,"△这一笔之后该账户余额成负数了，核一下",""))))))))))))))</f>
        <v/>
      </c>
    </row>
    <row r="11" ht="16.5" spans="1:16">
      <c r="A11" s="4">
        <f>IF($C11="","",COUNTA($C$5:$C11))</f>
        <v>7</v>
      </c>
      <c r="B11" s="52">
        <v>46193</v>
      </c>
      <c r="C11" s="53" t="s">
        <v>124</v>
      </c>
      <c r="D11" s="53" t="s">
        <v>146</v>
      </c>
      <c r="E11" s="32"/>
      <c r="F11" s="54"/>
      <c r="G11" s="54">
        <v>200</v>
      </c>
      <c r="H11" s="24">
        <f>IFERROR(ROUND(VLOOKUP($C11,基础资料!$B$5:$E$34,3,0)+SUMIF($C$5:$C11,$C11,$F$5:$F11)-SUMIF($C$5:$C11,$C11,$G$5:$G11),2),"")</f>
        <v>10800</v>
      </c>
      <c r="I11" s="53"/>
      <c r="J11" s="53"/>
      <c r="K11" s="25">
        <f t="shared" si="0"/>
        <v>202606</v>
      </c>
      <c r="L11" s="13" t="str">
        <f>IF($D11="","",IFERROR(INDEX(类别属性,MATCH($D11,类别表,0)),""))</f>
        <v>支出</v>
      </c>
      <c r="M11" s="53"/>
      <c r="N11" s="53" t="s">
        <v>109</v>
      </c>
      <c r="O11" s="32"/>
      <c r="P11" s="6" t="str">
        <f>IF($C11="","",IF(ISNA(MATCH($C11,账户表,0)),"※这个账户不在【基础资料】的账户档案里",IF($B11="","※没填日期，这一笔不会进任何月份的报表",IF(NOT(ISNUMBER($B11)),"※日期是文本不是日期（像 2026.6.28 这种），按日期取数的报表全会漏掉这一笔",IF(AND($F11&lt;&gt;"",$G11&lt;&gt;""),"※收入和支出不能同时填",IF(AND(N($F11)=0,N($G11)=0),"※收入和支出都没填",IF(OR(N($F11)&lt;0,N($G11)&lt;0),"※金额不能填负数，方向反了就换一列填",IF($D11="","※没填收支类别，分类报表会漏掉这一笔",IF(ISNA(MATCH($D11,类别表,0)),"※收支类别不在【基础资料】的清单里",IF(AND($L11="内部转账",$M11=""),"△内部转账要在「对方账户」写上另一头",IF(AND($L11="内部转账",$M11=$C11),"※对方账户跟本账户是同一个",IF(AND($L11&lt;&gt;"内部转账",$M11&lt;&gt;""),"△填了对方账户，但类别不是内部转账",IF(YEAR($B11)&lt;&gt;管理年度,"△不是管理年度的单据，按月的三张报表里看不到",IF($H11&lt;0,"△这一笔之后该账户余额成负数了，核一下",""))))))))))))))</f>
        <v/>
      </c>
    </row>
    <row r="12" ht="16.5" spans="1:16">
      <c r="A12" s="4">
        <f>IF($C12="","",COUNTA($C$5:$C12))</f>
        <v>8</v>
      </c>
      <c r="B12" s="52">
        <v>46196</v>
      </c>
      <c r="C12" s="53" t="s">
        <v>128</v>
      </c>
      <c r="D12" s="53" t="s">
        <v>134</v>
      </c>
      <c r="E12" s="32"/>
      <c r="F12" s="54"/>
      <c r="G12" s="54">
        <v>10</v>
      </c>
      <c r="H12" s="24">
        <f>IFERROR(ROUND(VLOOKUP($C12,基础资料!$B$5:$E$34,3,0)+SUMIF($C$5:$C12,$C12,$F$5:$F12)-SUMIF($C$5:$C12,$C12,$G$5:$G12),2),"")</f>
        <v>11990</v>
      </c>
      <c r="I12" s="53"/>
      <c r="J12" s="53"/>
      <c r="K12" s="25">
        <f t="shared" si="0"/>
        <v>202606</v>
      </c>
      <c r="L12" s="13" t="str">
        <f>IF($D12="","",IFERROR(INDEX(类别属性,MATCH($D12,类别表,0)),""))</f>
        <v>支出</v>
      </c>
      <c r="M12" s="53"/>
      <c r="N12" s="53" t="s">
        <v>109</v>
      </c>
      <c r="O12" s="32"/>
      <c r="P12" s="6" t="str">
        <f>IF($C12="","",IF(ISNA(MATCH($C12,账户表,0)),"※这个账户不在【基础资料】的账户档案里",IF($B12="","※没填日期，这一笔不会进任何月份的报表",IF(NOT(ISNUMBER($B12)),"※日期是文本不是日期（像 2026.6.28 这种），按日期取数的报表全会漏掉这一笔",IF(AND($F12&lt;&gt;"",$G12&lt;&gt;""),"※收入和支出不能同时填",IF(AND(N($F12)=0,N($G12)=0),"※收入和支出都没填",IF(OR(N($F12)&lt;0,N($G12)&lt;0),"※金额不能填负数，方向反了就换一列填",IF($D12="","※没填收支类别，分类报表会漏掉这一笔",IF(ISNA(MATCH($D12,类别表,0)),"※收支类别不在【基础资料】的清单里",IF(AND($L12="内部转账",$M12=""),"△内部转账要在「对方账户」写上另一头",IF(AND($L12="内部转账",$M12=$C12),"※对方账户跟本账户是同一个",IF(AND($L12&lt;&gt;"内部转账",$M12&lt;&gt;""),"△填了对方账户，但类别不是内部转账",IF(YEAR($B12)&lt;&gt;管理年度,"△不是管理年度的单据，按月的三张报表里看不到",IF($H12&lt;0,"△这一笔之后该账户余额成负数了，核一下",""))))))))))))))</f>
        <v/>
      </c>
    </row>
    <row r="13" ht="16.5" spans="1:16">
      <c r="A13" s="4">
        <f>IF($C13="","",COUNTA($C$5:$C13))</f>
        <v>9</v>
      </c>
      <c r="B13" s="52">
        <v>46197</v>
      </c>
      <c r="C13" s="53" t="s">
        <v>133</v>
      </c>
      <c r="D13" s="53" t="s">
        <v>157</v>
      </c>
      <c r="E13" s="32"/>
      <c r="F13" s="54"/>
      <c r="G13" s="54">
        <v>50</v>
      </c>
      <c r="H13" s="24">
        <f>IFERROR(ROUND(VLOOKUP($C13,基础资料!$B$5:$E$34,3,0)+SUMIF($C$5:$C13,$C13,$F$5:$F13)-SUMIF($C$5:$C13,$C13,$G$5:$G13),2),"")</f>
        <v>12950</v>
      </c>
      <c r="I13" s="53"/>
      <c r="J13" s="53"/>
      <c r="K13" s="25">
        <f t="shared" si="0"/>
        <v>202606</v>
      </c>
      <c r="L13" s="13" t="str">
        <f>IF($D13="","",IFERROR(INDEX(类别属性,MATCH($D13,类别表,0)),""))</f>
        <v>支出</v>
      </c>
      <c r="M13" s="53"/>
      <c r="N13" s="53" t="s">
        <v>109</v>
      </c>
      <c r="O13" s="32"/>
      <c r="P13" s="6" t="str">
        <f>IF($C13="","",IF(ISNA(MATCH($C13,账户表,0)),"※这个账户不在【基础资料】的账户档案里",IF($B13="","※没填日期，这一笔不会进任何月份的报表",IF(NOT(ISNUMBER($B13)),"※日期是文本不是日期（像 2026.6.28 这种），按日期取数的报表全会漏掉这一笔",IF(AND($F13&lt;&gt;"",$G13&lt;&gt;""),"※收入和支出不能同时填",IF(AND(N($F13)=0,N($G13)=0),"※收入和支出都没填",IF(OR(N($F13)&lt;0,N($G13)&lt;0),"※金额不能填负数，方向反了就换一列填",IF($D13="","※没填收支类别，分类报表会漏掉这一笔",IF(ISNA(MATCH($D13,类别表,0)),"※收支类别不在【基础资料】的清单里",IF(AND($L13="内部转账",$M13=""),"△内部转账要在「对方账户」写上另一头",IF(AND($L13="内部转账",$M13=$C13),"※对方账户跟本账户是同一个",IF(AND($L13&lt;&gt;"内部转账",$M13&lt;&gt;""),"△填了对方账户，但类别不是内部转账",IF(YEAR($B13)&lt;&gt;管理年度,"△不是管理年度的单据，按月的三张报表里看不到",IF($H13&lt;0,"△这一笔之后该账户余额成负数了，核一下",""))))))))))))))</f>
        <v/>
      </c>
    </row>
    <row r="14" ht="16.5" spans="1:16">
      <c r="A14" s="4">
        <f>IF($C14="","",COUNTA($C$5:$C14))</f>
        <v>10</v>
      </c>
      <c r="B14" s="52">
        <v>46198</v>
      </c>
      <c r="C14" s="53" t="s">
        <v>137</v>
      </c>
      <c r="D14" s="53" t="s">
        <v>89</v>
      </c>
      <c r="E14" s="32"/>
      <c r="F14" s="54">
        <v>2100</v>
      </c>
      <c r="G14" s="54"/>
      <c r="H14" s="24">
        <f>IFERROR(ROUND(VLOOKUP($C14,基础资料!$B$5:$E$34,3,0)+SUMIF($C$5:$C14,$C14,$F$5:$F14)-SUMIF($C$5:$C14,$C14,$G$5:$G14),2),"")</f>
        <v>16100</v>
      </c>
      <c r="I14" s="53" t="s">
        <v>107</v>
      </c>
      <c r="J14" s="53"/>
      <c r="K14" s="25">
        <f t="shared" si="0"/>
        <v>202606</v>
      </c>
      <c r="L14" s="13" t="str">
        <f>IF($D14="","",IFERROR(INDEX(类别属性,MATCH($D14,类别表,0)),""))</f>
        <v>收入</v>
      </c>
      <c r="M14" s="53"/>
      <c r="N14" s="53" t="s">
        <v>93</v>
      </c>
      <c r="O14" s="32"/>
      <c r="P14" s="6" t="str">
        <f>IF($C14="","",IF(ISNA(MATCH($C14,账户表,0)),"※这个账户不在【基础资料】的账户档案里",IF($B14="","※没填日期，这一笔不会进任何月份的报表",IF(NOT(ISNUMBER($B14)),"※日期是文本不是日期（像 2026.6.28 这种），按日期取数的报表全会漏掉这一笔",IF(AND($F14&lt;&gt;"",$G14&lt;&gt;""),"※收入和支出不能同时填",IF(AND(N($F14)=0,N($G14)=0),"※收入和支出都没填",IF(OR(N($F14)&lt;0,N($G14)&lt;0),"※金额不能填负数，方向反了就换一列填",IF($D14="","※没填收支类别，分类报表会漏掉这一笔",IF(ISNA(MATCH($D14,类别表,0)),"※收支类别不在【基础资料】的清单里",IF(AND($L14="内部转账",$M14=""),"△内部转账要在「对方账户」写上另一头",IF(AND($L14="内部转账",$M14=$C14),"※对方账户跟本账户是同一个",IF(AND($L14&lt;&gt;"内部转账",$M14&lt;&gt;""),"△填了对方账户，但类别不是内部转账",IF(YEAR($B14)&lt;&gt;管理年度,"△不是管理年度的单据，按月的三张报表里看不到",IF($H14&lt;0,"△这一笔之后该账户余额成负数了，核一下",""))))))))))))))</f>
        <v/>
      </c>
    </row>
    <row r="15" ht="16.5" spans="1:16">
      <c r="A15" s="4">
        <f>IF($C15="","",COUNTA($C$5:$C15))</f>
        <v>11</v>
      </c>
      <c r="B15" s="52">
        <v>46198</v>
      </c>
      <c r="C15" s="53" t="s">
        <v>141</v>
      </c>
      <c r="D15" s="53" t="s">
        <v>154</v>
      </c>
      <c r="E15" s="32"/>
      <c r="F15" s="54"/>
      <c r="G15" s="54">
        <v>2000</v>
      </c>
      <c r="H15" s="24">
        <f>IFERROR(ROUND(VLOOKUP($C15,基础资料!$B$5:$E$34,3,0)+SUMIF($C$5:$C15,$C15,$F$5:$F15)-SUMIF($C$5:$C15,$C15,$G$5:$G15),2),"")</f>
        <v>13000</v>
      </c>
      <c r="I15" s="53"/>
      <c r="J15" s="53"/>
      <c r="K15" s="25">
        <f t="shared" si="0"/>
        <v>202606</v>
      </c>
      <c r="L15" s="13" t="str">
        <f>IF($D15="","",IFERROR(INDEX(类别属性,MATCH($D15,类别表,0)),""))</f>
        <v>支出</v>
      </c>
      <c r="M15" s="53"/>
      <c r="N15" s="53" t="s">
        <v>109</v>
      </c>
      <c r="O15" s="32"/>
      <c r="P15" s="6" t="str">
        <f>IF($C15="","",IF(ISNA(MATCH($C15,账户表,0)),"※这个账户不在【基础资料】的账户档案里",IF($B15="","※没填日期，这一笔不会进任何月份的报表",IF(NOT(ISNUMBER($B15)),"※日期是文本不是日期（像 2026.6.28 这种），按日期取数的报表全会漏掉这一笔",IF(AND($F15&lt;&gt;"",$G15&lt;&gt;""),"※收入和支出不能同时填",IF(AND(N($F15)=0,N($G15)=0),"※收入和支出都没填",IF(OR(N($F15)&lt;0,N($G15)&lt;0),"※金额不能填负数，方向反了就换一列填",IF($D15="","※没填收支类别，分类报表会漏掉这一笔",IF(ISNA(MATCH($D15,类别表,0)),"※收支类别不在【基础资料】的清单里",IF(AND($L15="内部转账",$M15=""),"△内部转账要在「对方账户」写上另一头",IF(AND($L15="内部转账",$M15=$C15),"※对方账户跟本账户是同一个",IF(AND($L15&lt;&gt;"内部转账",$M15&lt;&gt;""),"△填了对方账户，但类别不是内部转账",IF(YEAR($B15)&lt;&gt;管理年度,"△不是管理年度的单据，按月的三张报表里看不到",IF($H15&lt;0,"△这一笔之后该账户余额成负数了，核一下",""))))))))))))))</f>
        <v/>
      </c>
    </row>
    <row r="16" ht="16.5" spans="1:16">
      <c r="A16" s="4">
        <f>IF($C16="","",COUNTA($C$5:$C16))</f>
        <v>12</v>
      </c>
      <c r="B16" s="52">
        <v>46198</v>
      </c>
      <c r="C16" s="53" t="s">
        <v>88</v>
      </c>
      <c r="D16" s="53" t="s">
        <v>156</v>
      </c>
      <c r="E16" s="32"/>
      <c r="F16" s="54"/>
      <c r="G16" s="54">
        <v>200</v>
      </c>
      <c r="H16" s="24">
        <f>IFERROR(ROUND(VLOOKUP($C16,基础资料!$B$5:$E$34,3,0)+SUMIF($C$5:$C16,$C16,$F$5:$F16)-SUMIF($C$5:$C16,$C16,$G$5:$G16),2),"")</f>
        <v>6800</v>
      </c>
      <c r="I16" s="53"/>
      <c r="J16" s="53"/>
      <c r="K16" s="25">
        <f t="shared" si="0"/>
        <v>202606</v>
      </c>
      <c r="L16" s="13" t="str">
        <f>IF($D16="","",IFERROR(INDEX(类别属性,MATCH($D16,类别表,0)),""))</f>
        <v>支出</v>
      </c>
      <c r="M16" s="53"/>
      <c r="N16" s="53" t="s">
        <v>109</v>
      </c>
      <c r="O16" s="32"/>
      <c r="P16" s="6" t="str">
        <f>IF($C16="","",IF(ISNA(MATCH($C16,账户表,0)),"※这个账户不在【基础资料】的账户档案里",IF($B16="","※没填日期，这一笔不会进任何月份的报表",IF(NOT(ISNUMBER($B16)),"※日期是文本不是日期（像 2026.6.28 这种），按日期取数的报表全会漏掉这一笔",IF(AND($F16&lt;&gt;"",$G16&lt;&gt;""),"※收入和支出不能同时填",IF(AND(N($F16)=0,N($G16)=0),"※收入和支出都没填",IF(OR(N($F16)&lt;0,N($G16)&lt;0),"※金额不能填负数，方向反了就换一列填",IF($D16="","※没填收支类别，分类报表会漏掉这一笔",IF(ISNA(MATCH($D16,类别表,0)),"※收支类别不在【基础资料】的清单里",IF(AND($L16="内部转账",$M16=""),"△内部转账要在「对方账户」写上另一头",IF(AND($L16="内部转账",$M16=$C16),"※对方账户跟本账户是同一个",IF(AND($L16&lt;&gt;"内部转账",$M16&lt;&gt;""),"△填了对方账户，但类别不是内部转账",IF(YEAR($B16)&lt;&gt;管理年度,"△不是管理年度的单据，按月的三张报表里看不到",IF($H16&lt;0,"△这一笔之后该账户余额成负数了，核一下",""))))))))))))))</f>
        <v/>
      </c>
    </row>
    <row r="17" ht="16.5" spans="1:16">
      <c r="A17" s="4">
        <f>IF($C17="","",COUNTA($C$5:$C17))</f>
        <v>13</v>
      </c>
      <c r="B17" s="52">
        <v>46199</v>
      </c>
      <c r="C17" s="53" t="s">
        <v>145</v>
      </c>
      <c r="D17" s="53" t="s">
        <v>89</v>
      </c>
      <c r="E17" s="32"/>
      <c r="F17" s="54">
        <v>3000</v>
      </c>
      <c r="G17" s="54"/>
      <c r="H17" s="24">
        <f>IFERROR(ROUND(VLOOKUP($C17,基础资料!$B$5:$E$34,3,0)+SUMIF($C$5:$C17,$C17,$F$5:$F17)-SUMIF($C$5:$C17,$C17,$G$5:$G17),2),"")</f>
        <v>19000</v>
      </c>
      <c r="I17" s="53" t="s">
        <v>112</v>
      </c>
      <c r="J17" s="53"/>
      <c r="K17" s="25">
        <f t="shared" si="0"/>
        <v>202606</v>
      </c>
      <c r="L17" s="13" t="str">
        <f>IF($D17="","",IFERROR(INDEX(类别属性,MATCH($D17,类别表,0)),""))</f>
        <v>收入</v>
      </c>
      <c r="M17" s="53"/>
      <c r="N17" s="53" t="s">
        <v>93</v>
      </c>
      <c r="O17" s="32"/>
      <c r="P17" s="6" t="str">
        <f>IF($C17="","",IF(ISNA(MATCH($C17,账户表,0)),"※这个账户不在【基础资料】的账户档案里",IF($B17="","※没填日期，这一笔不会进任何月份的报表",IF(NOT(ISNUMBER($B17)),"※日期是文本不是日期（像 2026.6.28 这种），按日期取数的报表全会漏掉这一笔",IF(AND($F17&lt;&gt;"",$G17&lt;&gt;""),"※收入和支出不能同时填",IF(AND(N($F17)=0,N($G17)=0),"※收入和支出都没填",IF(OR(N($F17)&lt;0,N($G17)&lt;0),"※金额不能填负数，方向反了就换一列填",IF($D17="","※没填收支类别，分类报表会漏掉这一笔",IF(ISNA(MATCH($D17,类别表,0)),"※收支类别不在【基础资料】的清单里",IF(AND($L17="内部转账",$M17=""),"△内部转账要在「对方账户」写上另一头",IF(AND($L17="内部转账",$M17=$C17),"※对方账户跟本账户是同一个",IF(AND($L17&lt;&gt;"内部转账",$M17&lt;&gt;""),"△填了对方账户，但类别不是内部转账",IF(YEAR($B17)&lt;&gt;管理年度,"△不是管理年度的单据，按月的三张报表里看不到",IF($H17&lt;0,"△这一笔之后该账户余额成负数了，核一下",""))))))))))))))</f>
        <v/>
      </c>
    </row>
    <row r="18" ht="16.5" spans="1:16">
      <c r="A18" s="4">
        <f>IF($C18="","",COUNTA($C$5:$C18))</f>
        <v>14</v>
      </c>
      <c r="B18" s="52">
        <v>46199</v>
      </c>
      <c r="C18" s="53" t="s">
        <v>149</v>
      </c>
      <c r="D18" s="53" t="s">
        <v>150</v>
      </c>
      <c r="E18" s="32"/>
      <c r="F18" s="54"/>
      <c r="G18" s="54">
        <v>8000</v>
      </c>
      <c r="H18" s="24">
        <f>IFERROR(ROUND(VLOOKUP($C18,基础资料!$B$5:$E$34,3,0)+SUMIF($C$5:$C18,$C18,$F$5:$F18)-SUMIF($C$5:$C18,$C18,$G$5:$G18),2),"")</f>
        <v>9000</v>
      </c>
      <c r="I18" s="53"/>
      <c r="J18" s="53"/>
      <c r="K18" s="25">
        <f t="shared" si="0"/>
        <v>202606</v>
      </c>
      <c r="L18" s="13" t="str">
        <f>IF($D18="","",IFERROR(INDEX(类别属性,MATCH($D18,类别表,0)),""))</f>
        <v>支出</v>
      </c>
      <c r="M18" s="53"/>
      <c r="N18" s="53" t="s">
        <v>109</v>
      </c>
      <c r="O18" s="32"/>
      <c r="P18" s="6" t="str">
        <f>IF($C18="","",IF(ISNA(MATCH($C18,账户表,0)),"※这个账户不在【基础资料】的账户档案里",IF($B18="","※没填日期，这一笔不会进任何月份的报表",IF(NOT(ISNUMBER($B18)),"※日期是文本不是日期（像 2026.6.28 这种），按日期取数的报表全会漏掉这一笔",IF(AND($F18&lt;&gt;"",$G18&lt;&gt;""),"※收入和支出不能同时填",IF(AND(N($F18)=0,N($G18)=0),"※收入和支出都没填",IF(OR(N($F18)&lt;0,N($G18)&lt;0),"※金额不能填负数，方向反了就换一列填",IF($D18="","※没填收支类别，分类报表会漏掉这一笔",IF(ISNA(MATCH($D18,类别表,0)),"※收支类别不在【基础资料】的清单里",IF(AND($L18="内部转账",$M18=""),"△内部转账要在「对方账户」写上另一头",IF(AND($L18="内部转账",$M18=$C18),"※对方账户跟本账户是同一个",IF(AND($L18&lt;&gt;"内部转账",$M18&lt;&gt;""),"△填了对方账户，但类别不是内部转账",IF(YEAR($B18)&lt;&gt;管理年度,"△不是管理年度的单据，按月的三张报表里看不到",IF($H18&lt;0,"△这一笔之后该账户余额成负数了，核一下",""))))))))))))))</f>
        <v/>
      </c>
    </row>
    <row r="19" ht="16.5" spans="1:16">
      <c r="A19" s="4">
        <f>IF($C19="","",COUNTA($C$5:$C19))</f>
        <v>15</v>
      </c>
      <c r="B19" s="52">
        <v>46200</v>
      </c>
      <c r="C19" s="53" t="s">
        <v>153</v>
      </c>
      <c r="D19" s="53" t="s">
        <v>89</v>
      </c>
      <c r="E19" s="32"/>
      <c r="F19" s="54">
        <v>1500</v>
      </c>
      <c r="G19" s="54"/>
      <c r="H19" s="24">
        <f>IFERROR(ROUND(VLOOKUP($C19,基础资料!$B$5:$E$34,3,0)+SUMIF($C$5:$C19,$C19,$F$5:$F19)-SUMIF($C$5:$C19,$C19,$G$5:$G19),2),"")</f>
        <v>19500</v>
      </c>
      <c r="I19" s="53" t="s">
        <v>117</v>
      </c>
      <c r="J19" s="53"/>
      <c r="K19" s="25">
        <f t="shared" si="0"/>
        <v>202606</v>
      </c>
      <c r="L19" s="13" t="str">
        <f>IF($D19="","",IFERROR(INDEX(类别属性,MATCH($D19,类别表,0)),""))</f>
        <v>收入</v>
      </c>
      <c r="M19" s="53"/>
      <c r="N19" s="53" t="s">
        <v>93</v>
      </c>
      <c r="O19" s="32"/>
      <c r="P19" s="6" t="str">
        <f>IF($C19="","",IF(ISNA(MATCH($C19,账户表,0)),"※这个账户不在【基础资料】的账户档案里",IF($B19="","※没填日期，这一笔不会进任何月份的报表",IF(NOT(ISNUMBER($B19)),"※日期是文本不是日期（像 2026.6.28 这种），按日期取数的报表全会漏掉这一笔",IF(AND($F19&lt;&gt;"",$G19&lt;&gt;""),"※收入和支出不能同时填",IF(AND(N($F19)=0,N($G19)=0),"※收入和支出都没填",IF(OR(N($F19)&lt;0,N($G19)&lt;0),"※金额不能填负数，方向反了就换一列填",IF($D19="","※没填收支类别，分类报表会漏掉这一笔",IF(ISNA(MATCH($D19,类别表,0)),"※收支类别不在【基础资料】的清单里",IF(AND($L19="内部转账",$M19=""),"△内部转账要在「对方账户」写上另一头",IF(AND($L19="内部转账",$M19=$C19),"※对方账户跟本账户是同一个",IF(AND($L19&lt;&gt;"内部转账",$M19&lt;&gt;""),"△填了对方账户，但类别不是内部转账",IF(YEAR($B19)&lt;&gt;管理年度,"△不是管理年度的单据，按月的三张报表里看不到",IF($H19&lt;0,"△这一笔之后该账户余额成负数了，核一下",""))))))))))))))</f>
        <v/>
      </c>
    </row>
    <row r="20" ht="16.5" spans="1:16">
      <c r="A20" s="4">
        <f>IF($C20="","",COUNTA($C$5:$C20))</f>
        <v>16</v>
      </c>
      <c r="B20" s="52">
        <v>46201</v>
      </c>
      <c r="C20" s="53" t="s">
        <v>104</v>
      </c>
      <c r="D20" s="53" t="s">
        <v>84</v>
      </c>
      <c r="E20" s="32"/>
      <c r="F20" s="54"/>
      <c r="G20" s="54">
        <v>3000</v>
      </c>
      <c r="H20" s="24">
        <f>IFERROR(ROUND(VLOOKUP($C20,基础资料!$B$5:$E$34,3,0)+SUMIF($C$5:$C20,$C20,$F$5:$F20)-SUMIF($C$5:$C20,$C20,$G$5:$G20),2),"")</f>
        <v>3700</v>
      </c>
      <c r="I20" s="53"/>
      <c r="J20" s="53" t="s">
        <v>99</v>
      </c>
      <c r="K20" s="25">
        <f t="shared" si="0"/>
        <v>202606</v>
      </c>
      <c r="L20" s="13" t="str">
        <f>IF($D20="","",IFERROR(INDEX(类别属性,MATCH($D20,类别表,0)),""))</f>
        <v>支出</v>
      </c>
      <c r="M20" s="53"/>
      <c r="N20" s="53" t="s">
        <v>93</v>
      </c>
      <c r="O20" s="32"/>
      <c r="P20" s="6" t="str">
        <f>IF($C20="","",IF(ISNA(MATCH($C20,账户表,0)),"※这个账户不在【基础资料】的账户档案里",IF($B20="","※没填日期，这一笔不会进任何月份的报表",IF(NOT(ISNUMBER($B20)),"※日期是文本不是日期（像 2026.6.28 这种），按日期取数的报表全会漏掉这一笔",IF(AND($F20&lt;&gt;"",$G20&lt;&gt;""),"※收入和支出不能同时填",IF(AND(N($F20)=0,N($G20)=0),"※收入和支出都没填",IF(OR(N($F20)&lt;0,N($G20)&lt;0),"※金额不能填负数，方向反了就换一列填",IF($D20="","※没填收支类别，分类报表会漏掉这一笔",IF(ISNA(MATCH($D20,类别表,0)),"※收支类别不在【基础资料】的清单里",IF(AND($L20="内部转账",$M20=""),"△内部转账要在「对方账户」写上另一头",IF(AND($L20="内部转账",$M20=$C20),"※对方账户跟本账户是同一个",IF(AND($L20&lt;&gt;"内部转账",$M20&lt;&gt;""),"△填了对方账户，但类别不是内部转账",IF(YEAR($B20)&lt;&gt;管理年度,"△不是管理年度的单据，按月的三张报表里看不到",IF($H20&lt;0,"△这一笔之后该账户余额成负数了，核一下",""))))))))))))))</f>
        <v/>
      </c>
    </row>
    <row r="21" ht="16.5" spans="1:16">
      <c r="A21" s="4">
        <f>IF($C21="","",COUNTA($C$5:$C21))</f>
        <v>17</v>
      </c>
      <c r="B21" s="52">
        <v>46201</v>
      </c>
      <c r="C21" s="53" t="s">
        <v>96</v>
      </c>
      <c r="D21" s="53" t="s">
        <v>89</v>
      </c>
      <c r="E21" s="32"/>
      <c r="F21" s="54">
        <v>800</v>
      </c>
      <c r="G21" s="54"/>
      <c r="H21" s="24">
        <f>IFERROR(ROUND(VLOOKUP($C21,基础资料!$B$5:$E$34,3,0)+SUMIF($C$5:$C21,$C21,$F$5:$F21)-SUMIF($C$5:$C21,$C21,$G$5:$G21),2),"")</f>
        <v>6600</v>
      </c>
      <c r="I21" s="53" t="s">
        <v>122</v>
      </c>
      <c r="J21" s="53"/>
      <c r="K21" s="25">
        <f t="shared" si="0"/>
        <v>202606</v>
      </c>
      <c r="L21" s="13" t="str">
        <f>IF($D21="","",IFERROR(INDEX(类别属性,MATCH($D21,类别表,0)),""))</f>
        <v>收入</v>
      </c>
      <c r="M21" s="53"/>
      <c r="N21" s="53" t="s">
        <v>93</v>
      </c>
      <c r="O21" s="32"/>
      <c r="P21" s="6" t="str">
        <f>IF($C21="","",IF(ISNA(MATCH($C21,账户表,0)),"※这个账户不在【基础资料】的账户档案里",IF($B21="","※没填日期，这一笔不会进任何月份的报表",IF(NOT(ISNUMBER($B21)),"※日期是文本不是日期（像 2026.6.28 这种），按日期取数的报表全会漏掉这一笔",IF(AND($F21&lt;&gt;"",$G21&lt;&gt;""),"※收入和支出不能同时填",IF(AND(N($F21)=0,N($G21)=0),"※收入和支出都没填",IF(OR(N($F21)&lt;0,N($G21)&lt;0),"※金额不能填负数，方向反了就换一列填",IF($D21="","※没填收支类别，分类报表会漏掉这一笔",IF(ISNA(MATCH($D21,类别表,0)),"※收支类别不在【基础资料】的清单里",IF(AND($L21="内部转账",$M21=""),"△内部转账要在「对方账户」写上另一头",IF(AND($L21="内部转账",$M21=$C21),"※对方账户跟本账户是同一个",IF(AND($L21&lt;&gt;"内部转账",$M21&lt;&gt;""),"△填了对方账户，但类别不是内部转账",IF(YEAR($B21)&lt;&gt;管理年度,"△不是管理年度的单据，按月的三张报表里看不到",IF($H21&lt;0,"△这一笔之后该账户余额成负数了，核一下",""))))))))))))))</f>
        <v/>
      </c>
    </row>
    <row r="22" ht="16.5" spans="1:16">
      <c r="A22" s="4">
        <f>IF($C22="","",COUNTA($C$5:$C22))</f>
        <v>18</v>
      </c>
      <c r="B22" s="52">
        <v>46202</v>
      </c>
      <c r="C22" s="53" t="s">
        <v>110</v>
      </c>
      <c r="D22" s="53" t="s">
        <v>138</v>
      </c>
      <c r="E22" s="32"/>
      <c r="F22" s="54"/>
      <c r="G22" s="54">
        <v>120</v>
      </c>
      <c r="H22" s="24">
        <f>IFERROR(ROUND(VLOOKUP($C22,基础资料!$B$5:$E$34,3,0)+SUMIF($C$5:$C22,$C22,$F$5:$F22)-SUMIF($C$5:$C22,$C22,$G$5:$G22),2),"")</f>
        <v>7380</v>
      </c>
      <c r="I22" s="53"/>
      <c r="J22" s="53"/>
      <c r="K22" s="25">
        <f t="shared" si="0"/>
        <v>202606</v>
      </c>
      <c r="L22" s="13" t="str">
        <f>IF($D22="","",IFERROR(INDEX(类别属性,MATCH($D22,类别表,0)),""))</f>
        <v>支出</v>
      </c>
      <c r="M22" s="53"/>
      <c r="N22" s="53" t="s">
        <v>109</v>
      </c>
      <c r="O22" s="32"/>
      <c r="P22" s="6" t="str">
        <f>IF($C22="","",IF(ISNA(MATCH($C22,账户表,0)),"※这个账户不在【基础资料】的账户档案里",IF($B22="","※没填日期，这一笔不会进任何月份的报表",IF(NOT(ISNUMBER($B22)),"※日期是文本不是日期（像 2026.6.28 这种），按日期取数的报表全会漏掉这一笔",IF(AND($F22&lt;&gt;"",$G22&lt;&gt;""),"※收入和支出不能同时填",IF(AND(N($F22)=0,N($G22)=0),"※收入和支出都没填",IF(OR(N($F22)&lt;0,N($G22)&lt;0),"※金额不能填负数，方向反了就换一列填",IF($D22="","※没填收支类别，分类报表会漏掉这一笔",IF(ISNA(MATCH($D22,类别表,0)),"※收支类别不在【基础资料】的清单里",IF(AND($L22="内部转账",$M22=""),"△内部转账要在「对方账户」写上另一头",IF(AND($L22="内部转账",$M22=$C22),"※对方账户跟本账户是同一个",IF(AND($L22&lt;&gt;"内部转账",$M22&lt;&gt;""),"△填了对方账户，但类别不是内部转账",IF(YEAR($B22)&lt;&gt;管理年度,"△不是管理年度的单据，按月的三张报表里看不到",IF($H22&lt;0,"△这一笔之后该账户余额成负数了，核一下",""))))))))))))))</f>
        <v/>
      </c>
    </row>
    <row r="23" ht="16.5" spans="1:16">
      <c r="A23" s="4">
        <f>IF($C23="","",COUNTA($C$5:$C23))</f>
        <v>19</v>
      </c>
      <c r="B23" s="52">
        <v>46202</v>
      </c>
      <c r="C23" s="53" t="s">
        <v>115</v>
      </c>
      <c r="D23" s="53" t="s">
        <v>158</v>
      </c>
      <c r="E23" s="32"/>
      <c r="F23" s="54"/>
      <c r="G23" s="54">
        <v>30</v>
      </c>
      <c r="H23" s="24">
        <f>IFERROR(ROUND(VLOOKUP($C23,基础资料!$B$5:$E$34,3,0)+SUMIF($C$5:$C23,$C23,$F$5:$F23)-SUMIF($C$5:$C23,$C23,$G$5:$G23),2),"")</f>
        <v>11570</v>
      </c>
      <c r="I23" s="53"/>
      <c r="J23" s="53"/>
      <c r="K23" s="25">
        <f t="shared" si="0"/>
        <v>202606</v>
      </c>
      <c r="L23" s="13" t="str">
        <f>IF($D23="","",IFERROR(INDEX(类别属性,MATCH($D23,类别表,0)),""))</f>
        <v>支出</v>
      </c>
      <c r="M23" s="53"/>
      <c r="N23" s="53" t="s">
        <v>109</v>
      </c>
      <c r="O23" s="32"/>
      <c r="P23" s="6" t="str">
        <f>IF($C23="","",IF(ISNA(MATCH($C23,账户表,0)),"※这个账户不在【基础资料】的账户档案里",IF($B23="","※没填日期，这一笔不会进任何月份的报表",IF(NOT(ISNUMBER($B23)),"※日期是文本不是日期（像 2026.6.28 这种），按日期取数的报表全会漏掉这一笔",IF(AND($F23&lt;&gt;"",$G23&lt;&gt;""),"※收入和支出不能同时填",IF(AND(N($F23)=0,N($G23)=0),"※收入和支出都没填",IF(OR(N($F23)&lt;0,N($G23)&lt;0),"※金额不能填负数，方向反了就换一列填",IF($D23="","※没填收支类别，分类报表会漏掉这一笔",IF(ISNA(MATCH($D23,类别表,0)),"※收支类别不在【基础资料】的清单里",IF(AND($L23="内部转账",$M23=""),"△内部转账要在「对方账户」写上另一头",IF(AND($L23="内部转账",$M23=$C23),"※对方账户跟本账户是同一个",IF(AND($L23&lt;&gt;"内部转账",$M23&lt;&gt;""),"△填了对方账户，但类别不是内部转账",IF(YEAR($B23)&lt;&gt;管理年度,"△不是管理年度的单据，按月的三张报表里看不到",IF($H23&lt;0,"△这一笔之后该账户余额成负数了，核一下",""))))))))))))))</f>
        <v/>
      </c>
    </row>
    <row r="24" ht="16.5" spans="1:16">
      <c r="A24" s="4">
        <f>IF($C24="","",COUNTA($C$5:$C24))</f>
        <v>20</v>
      </c>
      <c r="B24" s="52">
        <v>46203</v>
      </c>
      <c r="C24" s="53" t="s">
        <v>120</v>
      </c>
      <c r="D24" s="53" t="s">
        <v>89</v>
      </c>
      <c r="E24" s="32"/>
      <c r="F24" s="54">
        <v>4200</v>
      </c>
      <c r="G24" s="54"/>
      <c r="H24" s="24">
        <f>IFERROR(ROUND(VLOOKUP($C24,基础资料!$B$5:$E$34,3,0)+SUMIF($C$5:$C24,$C24,$F$5:$F24)-SUMIF($C$5:$C24,$C24,$G$5:$G24),2),"")</f>
        <v>9200</v>
      </c>
      <c r="I24" s="53" t="s">
        <v>126</v>
      </c>
      <c r="J24" s="53"/>
      <c r="K24" s="25">
        <f t="shared" si="0"/>
        <v>202606</v>
      </c>
      <c r="L24" s="13" t="str">
        <f>IF($D24="","",IFERROR(INDEX(类别属性,MATCH($D24,类别表,0)),""))</f>
        <v>收入</v>
      </c>
      <c r="M24" s="53"/>
      <c r="N24" s="53" t="s">
        <v>93</v>
      </c>
      <c r="O24" s="32"/>
      <c r="P24" s="6" t="str">
        <f>IF($C24="","",IF(ISNA(MATCH($C24,账户表,0)),"※这个账户不在【基础资料】的账户档案里",IF($B24="","※没填日期，这一笔不会进任何月份的报表",IF(NOT(ISNUMBER($B24)),"※日期是文本不是日期（像 2026.6.28 这种），按日期取数的报表全会漏掉这一笔",IF(AND($F24&lt;&gt;"",$G24&lt;&gt;""),"※收入和支出不能同时填",IF(AND(N($F24)=0,N($G24)=0),"※收入和支出都没填",IF(OR(N($F24)&lt;0,N($G24)&lt;0),"※金额不能填负数，方向反了就换一列填",IF($D24="","※没填收支类别，分类报表会漏掉这一笔",IF(ISNA(MATCH($D24,类别表,0)),"※收支类别不在【基础资料】的清单里",IF(AND($L24="内部转账",$M24=""),"△内部转账要在「对方账户」写上另一头",IF(AND($L24="内部转账",$M24=$C24),"※对方账户跟本账户是同一个",IF(AND($L24&lt;&gt;"内部转账",$M24&lt;&gt;""),"△填了对方账户，但类别不是内部转账",IF(YEAR($B24)&lt;&gt;管理年度,"△不是管理年度的单据，按月的三张报表里看不到",IF($H24&lt;0,"△这一笔之后该账户余额成负数了，核一下",""))))))))))))))</f>
        <v/>
      </c>
    </row>
    <row r="25" ht="16.5" spans="1:16">
      <c r="A25" s="4">
        <f>IF($C25="","",COUNTA($C$5:$C25))</f>
        <v>21</v>
      </c>
      <c r="B25" s="52">
        <v>46203</v>
      </c>
      <c r="C25" s="53" t="s">
        <v>124</v>
      </c>
      <c r="D25" s="53" t="s">
        <v>84</v>
      </c>
      <c r="E25" s="32"/>
      <c r="F25" s="54"/>
      <c r="G25" s="54">
        <v>2500</v>
      </c>
      <c r="H25" s="24">
        <f>IFERROR(ROUND(VLOOKUP($C25,基础资料!$B$5:$E$34,3,0)+SUMIF($C$5:$C25,$C25,$F$5:$F25)-SUMIF($C$5:$C25,$C25,$G$5:$G25),2),"")</f>
        <v>8300</v>
      </c>
      <c r="I25" s="53"/>
      <c r="J25" s="53" t="s">
        <v>108</v>
      </c>
      <c r="K25" s="25">
        <f t="shared" si="0"/>
        <v>202606</v>
      </c>
      <c r="L25" s="13" t="str">
        <f>IF($D25="","",IFERROR(INDEX(类别属性,MATCH($D25,类别表,0)),""))</f>
        <v>支出</v>
      </c>
      <c r="M25" s="53"/>
      <c r="N25" s="53" t="s">
        <v>93</v>
      </c>
      <c r="O25" s="32"/>
      <c r="P25" s="6" t="str">
        <f>IF($C25="","",IF(ISNA(MATCH($C25,账户表,0)),"※这个账户不在【基础资料】的账户档案里",IF($B25="","※没填日期，这一笔不会进任何月份的报表",IF(NOT(ISNUMBER($B25)),"※日期是文本不是日期（像 2026.6.28 这种），按日期取数的报表全会漏掉这一笔",IF(AND($F25&lt;&gt;"",$G25&lt;&gt;""),"※收入和支出不能同时填",IF(AND(N($F25)=0,N($G25)=0),"※收入和支出都没填",IF(OR(N($F25)&lt;0,N($G25)&lt;0),"※金额不能填负数，方向反了就换一列填",IF($D25="","※没填收支类别，分类报表会漏掉这一笔",IF(ISNA(MATCH($D25,类别表,0)),"※收支类别不在【基础资料】的清单里",IF(AND($L25="内部转账",$M25=""),"△内部转账要在「对方账户」写上另一头",IF(AND($L25="内部转账",$M25=$C25),"※对方账户跟本账户是同一个",IF(AND($L25&lt;&gt;"内部转账",$M25&lt;&gt;""),"△填了对方账户，但类别不是内部转账",IF(YEAR($B25)&lt;&gt;管理年度,"△不是管理年度的单据，按月的三张报表里看不到",IF($H25&lt;0,"△这一笔之后该账户余额成负数了，核一下",""))))))))))))))</f>
        <v/>
      </c>
    </row>
    <row r="26" ht="16.5" spans="1:16">
      <c r="A26" s="4">
        <f>IF($C26="","",COUNTA($C$5:$C26))</f>
        <v>22</v>
      </c>
      <c r="B26" s="52">
        <v>46203</v>
      </c>
      <c r="C26" s="53" t="s">
        <v>128</v>
      </c>
      <c r="D26" s="53" t="s">
        <v>89</v>
      </c>
      <c r="E26" s="32"/>
      <c r="F26" s="54">
        <v>600</v>
      </c>
      <c r="G26" s="54"/>
      <c r="H26" s="24">
        <f>IFERROR(ROUND(VLOOKUP($C26,基础资料!$B$5:$E$34,3,0)+SUMIF($C$5:$C26,$C26,$F$5:$F26)-SUMIF($C$5:$C26,$C26,$G$5:$G26),2),"")</f>
        <v>12590</v>
      </c>
      <c r="I26" s="53" t="s">
        <v>131</v>
      </c>
      <c r="J26" s="53"/>
      <c r="K26" s="25">
        <f t="shared" si="0"/>
        <v>202606</v>
      </c>
      <c r="L26" s="13" t="str">
        <f>IF($D26="","",IFERROR(INDEX(类别属性,MATCH($D26,类别表,0)),""))</f>
        <v>收入</v>
      </c>
      <c r="M26" s="53"/>
      <c r="N26" s="53" t="s">
        <v>93</v>
      </c>
      <c r="O26" s="32"/>
      <c r="P26" s="6" t="str">
        <f>IF($C26="","",IF(ISNA(MATCH($C26,账户表,0)),"※这个账户不在【基础资料】的账户档案里",IF($B26="","※没填日期，这一笔不会进任何月份的报表",IF(NOT(ISNUMBER($B26)),"※日期是文本不是日期（像 2026.6.28 这种），按日期取数的报表全会漏掉这一笔",IF(AND($F26&lt;&gt;"",$G26&lt;&gt;""),"※收入和支出不能同时填",IF(AND(N($F26)=0,N($G26)=0),"※收入和支出都没填",IF(OR(N($F26)&lt;0,N($G26)&lt;0),"※金额不能填负数，方向反了就换一列填",IF($D26="","※没填收支类别，分类报表会漏掉这一笔",IF(ISNA(MATCH($D26,类别表,0)),"※收支类别不在【基础资料】的清单里",IF(AND($L26="内部转账",$M26=""),"△内部转账要在「对方账户」写上另一头",IF(AND($L26="内部转账",$M26=$C26),"※对方账户跟本账户是同一个",IF(AND($L26&lt;&gt;"内部转账",$M26&lt;&gt;""),"△填了对方账户，但类别不是内部转账",IF(YEAR($B26)&lt;&gt;管理年度,"△不是管理年度的单据，按月的三张报表里看不到",IF($H26&lt;0,"△这一笔之后该账户余额成负数了，核一下",""))))))))))))))</f>
        <v/>
      </c>
    </row>
    <row r="27" ht="16.5" spans="1:16">
      <c r="A27" s="4">
        <f>IF($C27="","",COUNTA($C$5:$C27))</f>
        <v>23</v>
      </c>
      <c r="B27" s="52">
        <v>46203</v>
      </c>
      <c r="C27" s="53" t="s">
        <v>133</v>
      </c>
      <c r="D27" s="53" t="s">
        <v>134</v>
      </c>
      <c r="E27" s="32"/>
      <c r="F27" s="54"/>
      <c r="G27" s="54">
        <v>80</v>
      </c>
      <c r="H27" s="24">
        <f>IFERROR(ROUND(VLOOKUP($C27,基础资料!$B$5:$E$34,3,0)+SUMIF($C$5:$C27,$C27,$F$5:$F27)-SUMIF($C$5:$C27,$C27,$G$5:$G27),2),"")</f>
        <v>12870</v>
      </c>
      <c r="I27" s="53"/>
      <c r="J27" s="53"/>
      <c r="K27" s="25">
        <f t="shared" si="0"/>
        <v>202606</v>
      </c>
      <c r="L27" s="13" t="str">
        <f>IF($D27="","",IFERROR(INDEX(类别属性,MATCH($D27,类别表,0)),""))</f>
        <v>支出</v>
      </c>
      <c r="M27" s="53"/>
      <c r="N27" s="53" t="s">
        <v>109</v>
      </c>
      <c r="O27" s="32"/>
      <c r="P27" s="6" t="str">
        <f>IF($C27="","",IF(ISNA(MATCH($C27,账户表,0)),"※这个账户不在【基础资料】的账户档案里",IF($B27="","※没填日期，这一笔不会进任何月份的报表",IF(NOT(ISNUMBER($B27)),"※日期是文本不是日期（像 2026.6.28 这种），按日期取数的报表全会漏掉这一笔",IF(AND($F27&lt;&gt;"",$G27&lt;&gt;""),"※收入和支出不能同时填",IF(AND(N($F27)=0,N($G27)=0),"※收入和支出都没填",IF(OR(N($F27)&lt;0,N($G27)&lt;0),"※金额不能填负数，方向反了就换一列填",IF($D27="","※没填收支类别，分类报表会漏掉这一笔",IF(ISNA(MATCH($D27,类别表,0)),"※收支类别不在【基础资料】的清单里",IF(AND($L27="内部转账",$M27=""),"△内部转账要在「对方账户」写上另一头",IF(AND($L27="内部转账",$M27=$C27),"※对方账户跟本账户是同一个",IF(AND($L27&lt;&gt;"内部转账",$M27&lt;&gt;""),"△填了对方账户，但类别不是内部转账",IF(YEAR($B27)&lt;&gt;管理年度,"△不是管理年度的单据，按月的三张报表里看不到",IF($H27&lt;0,"△这一笔之后该账户余额成负数了，核一下",""))))))))))))))</f>
        <v/>
      </c>
    </row>
    <row r="28" ht="16.5" spans="1:16">
      <c r="A28" s="4">
        <f>IF($C28="","",COUNTA($C$5:$C28))</f>
        <v>24</v>
      </c>
      <c r="B28" s="52">
        <v>46203</v>
      </c>
      <c r="C28" s="53" t="s">
        <v>104</v>
      </c>
      <c r="D28" s="53" t="s">
        <v>163</v>
      </c>
      <c r="E28" s="32" t="s">
        <v>183</v>
      </c>
      <c r="F28" s="54"/>
      <c r="G28" s="54">
        <v>2000</v>
      </c>
      <c r="H28" s="24">
        <f>IFERROR(ROUND(VLOOKUP($C28,基础资料!$B$5:$E$34,3,0)+SUMIF($C$5:$C28,$C28,$F$5:$F28)-SUMIF($C$5:$C28,$C28,$G$5:$G28),2),"")</f>
        <v>1700</v>
      </c>
      <c r="I28" s="53"/>
      <c r="J28" s="53"/>
      <c r="K28" s="25">
        <f t="shared" si="0"/>
        <v>202606</v>
      </c>
      <c r="L28" s="13" t="str">
        <f>IF($D28="","",IFERROR(INDEX(类别属性,MATCH($D28,类别表,0)),""))</f>
        <v>内部转账</v>
      </c>
      <c r="M28" s="53" t="s">
        <v>88</v>
      </c>
      <c r="N28" s="53" t="s">
        <v>119</v>
      </c>
      <c r="O28" s="32"/>
      <c r="P28" s="6" t="str">
        <f>IF($C28="","",IF(ISNA(MATCH($C28,账户表,0)),"※这个账户不在【基础资料】的账户档案里",IF($B28="","※没填日期，这一笔不会进任何月份的报表",IF(NOT(ISNUMBER($B28)),"※日期是文本不是日期（像 2026.6.28 这种），按日期取数的报表全会漏掉这一笔",IF(AND($F28&lt;&gt;"",$G28&lt;&gt;""),"※收入和支出不能同时填",IF(AND(N($F28)=0,N($G28)=0),"※收入和支出都没填",IF(OR(N($F28)&lt;0,N($G28)&lt;0),"※金额不能填负数，方向反了就换一列填",IF($D28="","※没填收支类别，分类报表会漏掉这一笔",IF(ISNA(MATCH($D28,类别表,0)),"※收支类别不在【基础资料】的清单里",IF(AND($L28="内部转账",$M28=""),"△内部转账要在「对方账户」写上另一头",IF(AND($L28="内部转账",$M28=$C28),"※对方账户跟本账户是同一个",IF(AND($L28&lt;&gt;"内部转账",$M28&lt;&gt;""),"△填了对方账户，但类别不是内部转账",IF(YEAR($B28)&lt;&gt;管理年度,"△不是管理年度的单据，按月的三张报表里看不到",IF($H28&lt;0,"△这一笔之后该账户余额成负数了，核一下",""))))))))))))))</f>
        <v/>
      </c>
    </row>
    <row r="29" ht="16.5" spans="1:16">
      <c r="A29" s="4">
        <f>IF($C29="","",COUNTA($C$5:$C29))</f>
        <v>25</v>
      </c>
      <c r="B29" s="52">
        <v>46203</v>
      </c>
      <c r="C29" s="53" t="s">
        <v>88</v>
      </c>
      <c r="D29" s="53" t="s">
        <v>163</v>
      </c>
      <c r="E29" s="32" t="s">
        <v>184</v>
      </c>
      <c r="F29" s="54">
        <v>2000</v>
      </c>
      <c r="G29" s="54"/>
      <c r="H29" s="24">
        <f>IFERROR(ROUND(VLOOKUP($C29,基础资料!$B$5:$E$34,3,0)+SUMIF($C$5:$C29,$C29,$F$5:$F29)-SUMIF($C$5:$C29,$C29,$G$5:$G29),2),"")</f>
        <v>8800</v>
      </c>
      <c r="I29" s="53"/>
      <c r="J29" s="53"/>
      <c r="K29" s="25">
        <f t="shared" si="0"/>
        <v>202606</v>
      </c>
      <c r="L29" s="13" t="str">
        <f>IF($D29="","",IFERROR(INDEX(类别属性,MATCH($D29,类别表,0)),""))</f>
        <v>内部转账</v>
      </c>
      <c r="M29" s="53" t="s">
        <v>104</v>
      </c>
      <c r="N29" s="53" t="s">
        <v>119</v>
      </c>
      <c r="O29" s="32"/>
      <c r="P29" s="6" t="str">
        <f>IF($C29="","",IF(ISNA(MATCH($C29,账户表,0)),"※这个账户不在【基础资料】的账户档案里",IF($B29="","※没填日期，这一笔不会进任何月份的报表",IF(NOT(ISNUMBER($B29)),"※日期是文本不是日期（像 2026.6.28 这种），按日期取数的报表全会漏掉这一笔",IF(AND($F29&lt;&gt;"",$G29&lt;&gt;""),"※收入和支出不能同时填",IF(AND(N($F29)=0,N($G29)=0),"※收入和支出都没填",IF(OR(N($F29)&lt;0,N($G29)&lt;0),"※金额不能填负数，方向反了就换一列填",IF($D29="","※没填收支类别，分类报表会漏掉这一笔",IF(ISNA(MATCH($D29,类别表,0)),"※收支类别不在【基础资料】的清单里",IF(AND($L29="内部转账",$M29=""),"△内部转账要在「对方账户」写上另一头",IF(AND($L29="内部转账",$M29=$C29),"※对方账户跟本账户是同一个",IF(AND($L29&lt;&gt;"内部转账",$M29&lt;&gt;""),"△填了对方账户，但类别不是内部转账",IF(YEAR($B29)&lt;&gt;管理年度,"△不是管理年度的单据，按月的三张报表里看不到",IF($H29&lt;0,"△这一笔之后该账户余额成负数了，核一下",""))))))))))))))</f>
        <v/>
      </c>
    </row>
    <row r="30" ht="16.5" spans="1:16">
      <c r="A30" s="4" t="str">
        <f>IF($C30="","",COUNTA($C$5:$C30))</f>
        <v/>
      </c>
      <c r="B30" s="52"/>
      <c r="C30" s="53"/>
      <c r="D30" s="53"/>
      <c r="E30" s="32"/>
      <c r="F30" s="54"/>
      <c r="G30" s="54"/>
      <c r="H30" s="24" t="str">
        <f>IFERROR(ROUND(VLOOKUP($C30,基础资料!$B$5:$E$34,3,0)+SUMIF($C$5:$C30,$C30,$F$5:$F30)-SUMIF($C$5:$C30,$C30,$G$5:$G30),2),"")</f>
        <v/>
      </c>
      <c r="I30" s="53"/>
      <c r="J30" s="53"/>
      <c r="K30" s="25" t="str">
        <f t="shared" si="0"/>
        <v/>
      </c>
      <c r="L30" s="13" t="str">
        <f>IF($D30="","",IFERROR(INDEX(类别属性,MATCH($D30,类别表,0)),""))</f>
        <v/>
      </c>
      <c r="M30" s="53"/>
      <c r="N30" s="53"/>
      <c r="O30" s="32"/>
      <c r="P30" s="6" t="str">
        <f>IF($C30="","",IF(ISNA(MATCH($C30,账户表,0)),"※这个账户不在【基础资料】的账户档案里",IF($B30="","※没填日期，这一笔不会进任何月份的报表",IF(NOT(ISNUMBER($B30)),"※日期是文本不是日期（像 2026.6.28 这种），按日期取数的报表全会漏掉这一笔",IF(AND($F30&lt;&gt;"",$G30&lt;&gt;""),"※收入和支出不能同时填",IF(AND(N($F30)=0,N($G30)=0),"※收入和支出都没填",IF(OR(N($F30)&lt;0,N($G30)&lt;0),"※金额不能填负数，方向反了就换一列填",IF($D30="","※没填收支类别，分类报表会漏掉这一笔",IF(ISNA(MATCH($D30,类别表,0)),"※收支类别不在【基础资料】的清单里",IF(AND($L30="内部转账",$M30=""),"△内部转账要在「对方账户」写上另一头",IF(AND($L30="内部转账",$M30=$C30),"※对方账户跟本账户是同一个",IF(AND($L30&lt;&gt;"内部转账",$M30&lt;&gt;""),"△填了对方账户，但类别不是内部转账",IF(YEAR($B30)&lt;&gt;管理年度,"△不是管理年度的单据，按月的三张报表里看不到",IF($H30&lt;0,"△这一笔之后该账户余额成负数了，核一下",""))))))))))))))</f>
        <v/>
      </c>
    </row>
    <row r="31" ht="16.5" spans="1:16">
      <c r="A31" s="4" t="str">
        <f>IF($C31="","",COUNTA($C$5:$C31))</f>
        <v/>
      </c>
      <c r="B31" s="52"/>
      <c r="C31" s="53"/>
      <c r="D31" s="53"/>
      <c r="E31" s="32"/>
      <c r="F31" s="54"/>
      <c r="G31" s="54"/>
      <c r="H31" s="24" t="str">
        <f>IFERROR(ROUND(VLOOKUP($C31,基础资料!$B$5:$E$34,3,0)+SUMIF($C$5:$C31,$C31,$F$5:$F31)-SUMIF($C$5:$C31,$C31,$G$5:$G31),2),"")</f>
        <v/>
      </c>
      <c r="I31" s="53"/>
      <c r="J31" s="53"/>
      <c r="K31" s="25" t="str">
        <f t="shared" si="0"/>
        <v/>
      </c>
      <c r="L31" s="13" t="str">
        <f>IF($D31="","",IFERROR(INDEX(类别属性,MATCH($D31,类别表,0)),""))</f>
        <v/>
      </c>
      <c r="M31" s="53"/>
      <c r="N31" s="53"/>
      <c r="O31" s="32"/>
      <c r="P31" s="6" t="str">
        <f>IF($C31="","",IF(ISNA(MATCH($C31,账户表,0)),"※这个账户不在【基础资料】的账户档案里",IF($B31="","※没填日期，这一笔不会进任何月份的报表",IF(NOT(ISNUMBER($B31)),"※日期是文本不是日期（像 2026.6.28 这种），按日期取数的报表全会漏掉这一笔",IF(AND($F31&lt;&gt;"",$G31&lt;&gt;""),"※收入和支出不能同时填",IF(AND(N($F31)=0,N($G31)=0),"※收入和支出都没填",IF(OR(N($F31)&lt;0,N($G31)&lt;0),"※金额不能填负数，方向反了就换一列填",IF($D31="","※没填收支类别，分类报表会漏掉这一笔",IF(ISNA(MATCH($D31,类别表,0)),"※收支类别不在【基础资料】的清单里",IF(AND($L31="内部转账",$M31=""),"△内部转账要在「对方账户」写上另一头",IF(AND($L31="内部转账",$M31=$C31),"※对方账户跟本账户是同一个",IF(AND($L31&lt;&gt;"内部转账",$M31&lt;&gt;""),"△填了对方账户，但类别不是内部转账",IF(YEAR($B31)&lt;&gt;管理年度,"△不是管理年度的单据，按月的三张报表里看不到",IF($H31&lt;0,"△这一笔之后该账户余额成负数了，核一下",""))))))))))))))</f>
        <v/>
      </c>
    </row>
    <row r="32" ht="16.5" spans="1:16">
      <c r="A32" s="4" t="str">
        <f>IF($C32="","",COUNTA($C$5:$C32))</f>
        <v/>
      </c>
      <c r="B32" s="52"/>
      <c r="C32" s="53"/>
      <c r="D32" s="53"/>
      <c r="E32" s="32"/>
      <c r="F32" s="54"/>
      <c r="G32" s="54"/>
      <c r="H32" s="24" t="str">
        <f>IFERROR(ROUND(VLOOKUP($C32,基础资料!$B$5:$E$34,3,0)+SUMIF($C$5:$C32,$C32,$F$5:$F32)-SUMIF($C$5:$C32,$C32,$G$5:$G32),2),"")</f>
        <v/>
      </c>
      <c r="I32" s="53"/>
      <c r="J32" s="53"/>
      <c r="K32" s="25" t="str">
        <f t="shared" si="0"/>
        <v/>
      </c>
      <c r="L32" s="13" t="str">
        <f>IF($D32="","",IFERROR(INDEX(类别属性,MATCH($D32,类别表,0)),""))</f>
        <v/>
      </c>
      <c r="M32" s="53"/>
      <c r="N32" s="53"/>
      <c r="O32" s="32"/>
      <c r="P32" s="6" t="str">
        <f>IF($C32="","",IF(ISNA(MATCH($C32,账户表,0)),"※这个账户不在【基础资料】的账户档案里",IF($B32="","※没填日期，这一笔不会进任何月份的报表",IF(NOT(ISNUMBER($B32)),"※日期是文本不是日期（像 2026.6.28 这种），按日期取数的报表全会漏掉这一笔",IF(AND($F32&lt;&gt;"",$G32&lt;&gt;""),"※收入和支出不能同时填",IF(AND(N($F32)=0,N($G32)=0),"※收入和支出都没填",IF(OR(N($F32)&lt;0,N($G32)&lt;0),"※金额不能填负数，方向反了就换一列填",IF($D32="","※没填收支类别，分类报表会漏掉这一笔",IF(ISNA(MATCH($D32,类别表,0)),"※收支类别不在【基础资料】的清单里",IF(AND($L32="内部转账",$M32=""),"△内部转账要在「对方账户」写上另一头",IF(AND($L32="内部转账",$M32=$C32),"※对方账户跟本账户是同一个",IF(AND($L32&lt;&gt;"内部转账",$M32&lt;&gt;""),"△填了对方账户，但类别不是内部转账",IF(YEAR($B32)&lt;&gt;管理年度,"△不是管理年度的单据，按月的三张报表里看不到",IF($H32&lt;0,"△这一笔之后该账户余额成负数了，核一下",""))))))))))))))</f>
        <v/>
      </c>
    </row>
    <row r="33" ht="16.5" spans="1:16">
      <c r="A33" s="4" t="str">
        <f>IF($C33="","",COUNTA($C$5:$C33))</f>
        <v/>
      </c>
      <c r="B33" s="52"/>
      <c r="C33" s="53"/>
      <c r="D33" s="53"/>
      <c r="E33" s="32"/>
      <c r="F33" s="54"/>
      <c r="G33" s="54"/>
      <c r="H33" s="24" t="str">
        <f>IFERROR(ROUND(VLOOKUP($C33,基础资料!$B$5:$E$34,3,0)+SUMIF($C$5:$C33,$C33,$F$5:$F33)-SUMIF($C$5:$C33,$C33,$G$5:$G33),2),"")</f>
        <v/>
      </c>
      <c r="I33" s="53"/>
      <c r="J33" s="53"/>
      <c r="K33" s="25" t="str">
        <f t="shared" si="0"/>
        <v/>
      </c>
      <c r="L33" s="13" t="str">
        <f>IF($D33="","",IFERROR(INDEX(类别属性,MATCH($D33,类别表,0)),""))</f>
        <v/>
      </c>
      <c r="M33" s="53"/>
      <c r="N33" s="53"/>
      <c r="O33" s="32"/>
      <c r="P33" s="6" t="str">
        <f>IF($C33="","",IF(ISNA(MATCH($C33,账户表,0)),"※这个账户不在【基础资料】的账户档案里",IF($B33="","※没填日期，这一笔不会进任何月份的报表",IF(NOT(ISNUMBER($B33)),"※日期是文本不是日期（像 2026.6.28 这种），按日期取数的报表全会漏掉这一笔",IF(AND($F33&lt;&gt;"",$G33&lt;&gt;""),"※收入和支出不能同时填",IF(AND(N($F33)=0,N($G33)=0),"※收入和支出都没填",IF(OR(N($F33)&lt;0,N($G33)&lt;0),"※金额不能填负数，方向反了就换一列填",IF($D33="","※没填收支类别，分类报表会漏掉这一笔",IF(ISNA(MATCH($D33,类别表,0)),"※收支类别不在【基础资料】的清单里",IF(AND($L33="内部转账",$M33=""),"△内部转账要在「对方账户」写上另一头",IF(AND($L33="内部转账",$M33=$C33),"※对方账户跟本账户是同一个",IF(AND($L33&lt;&gt;"内部转账",$M33&lt;&gt;""),"△填了对方账户，但类别不是内部转账",IF(YEAR($B33)&lt;&gt;管理年度,"△不是管理年度的单据，按月的三张报表里看不到",IF($H33&lt;0,"△这一笔之后该账户余额成负数了，核一下",""))))))))))))))</f>
        <v/>
      </c>
    </row>
    <row r="34" ht="16.5" spans="1:16">
      <c r="A34" s="4" t="str">
        <f>IF($C34="","",COUNTA($C$5:$C34))</f>
        <v/>
      </c>
      <c r="B34" s="52"/>
      <c r="C34" s="53"/>
      <c r="D34" s="53"/>
      <c r="E34" s="32"/>
      <c r="F34" s="54"/>
      <c r="G34" s="54"/>
      <c r="H34" s="24" t="str">
        <f>IFERROR(ROUND(VLOOKUP($C34,基础资料!$B$5:$E$34,3,0)+SUMIF($C$5:$C34,$C34,$F$5:$F34)-SUMIF($C$5:$C34,$C34,$G$5:$G34),2),"")</f>
        <v/>
      </c>
      <c r="I34" s="53"/>
      <c r="J34" s="53"/>
      <c r="K34" s="25" t="str">
        <f t="shared" si="0"/>
        <v/>
      </c>
      <c r="L34" s="13" t="str">
        <f>IF($D34="","",IFERROR(INDEX(类别属性,MATCH($D34,类别表,0)),""))</f>
        <v/>
      </c>
      <c r="M34" s="53"/>
      <c r="N34" s="53"/>
      <c r="O34" s="32"/>
      <c r="P34" s="6" t="str">
        <f>IF($C34="","",IF(ISNA(MATCH($C34,账户表,0)),"※这个账户不在【基础资料】的账户档案里",IF($B34="","※没填日期，这一笔不会进任何月份的报表",IF(NOT(ISNUMBER($B34)),"※日期是文本不是日期（像 2026.6.28 这种），按日期取数的报表全会漏掉这一笔",IF(AND($F34&lt;&gt;"",$G34&lt;&gt;""),"※收入和支出不能同时填",IF(AND(N($F34)=0,N($G34)=0),"※收入和支出都没填",IF(OR(N($F34)&lt;0,N($G34)&lt;0),"※金额不能填负数，方向反了就换一列填",IF($D34="","※没填收支类别，分类报表会漏掉这一笔",IF(ISNA(MATCH($D34,类别表,0)),"※收支类别不在【基础资料】的清单里",IF(AND($L34="内部转账",$M34=""),"△内部转账要在「对方账户」写上另一头",IF(AND($L34="内部转账",$M34=$C34),"※对方账户跟本账户是同一个",IF(AND($L34&lt;&gt;"内部转账",$M34&lt;&gt;""),"△填了对方账户，但类别不是内部转账",IF(YEAR($B34)&lt;&gt;管理年度,"△不是管理年度的单据，按月的三张报表里看不到",IF($H34&lt;0,"△这一笔之后该账户余额成负数了，核一下",""))))))))))))))</f>
        <v/>
      </c>
    </row>
    <row r="35" ht="16.5" spans="1:16">
      <c r="A35" s="4" t="str">
        <f>IF($C35="","",COUNTA($C$5:$C35))</f>
        <v/>
      </c>
      <c r="B35" s="52"/>
      <c r="C35" s="53"/>
      <c r="D35" s="53"/>
      <c r="E35" s="32"/>
      <c r="F35" s="54"/>
      <c r="G35" s="54"/>
      <c r="H35" s="24" t="str">
        <f>IFERROR(ROUND(VLOOKUP($C35,基础资料!$B$5:$E$34,3,0)+SUMIF($C$5:$C35,$C35,$F$5:$F35)-SUMIF($C$5:$C35,$C35,$G$5:$G35),2),"")</f>
        <v/>
      </c>
      <c r="I35" s="53"/>
      <c r="J35" s="53"/>
      <c r="K35" s="25" t="str">
        <f t="shared" si="0"/>
        <v/>
      </c>
      <c r="L35" s="13" t="str">
        <f>IF($D35="","",IFERROR(INDEX(类别属性,MATCH($D35,类别表,0)),""))</f>
        <v/>
      </c>
      <c r="M35" s="53"/>
      <c r="N35" s="53"/>
      <c r="O35" s="32"/>
      <c r="P35" s="6" t="str">
        <f>IF($C35="","",IF(ISNA(MATCH($C35,账户表,0)),"※这个账户不在【基础资料】的账户档案里",IF($B35="","※没填日期，这一笔不会进任何月份的报表",IF(NOT(ISNUMBER($B35)),"※日期是文本不是日期（像 2026.6.28 这种），按日期取数的报表全会漏掉这一笔",IF(AND($F35&lt;&gt;"",$G35&lt;&gt;""),"※收入和支出不能同时填",IF(AND(N($F35)=0,N($G35)=0),"※收入和支出都没填",IF(OR(N($F35)&lt;0,N($G35)&lt;0),"※金额不能填负数，方向反了就换一列填",IF($D35="","※没填收支类别，分类报表会漏掉这一笔",IF(ISNA(MATCH($D35,类别表,0)),"※收支类别不在【基础资料】的清单里",IF(AND($L35="内部转账",$M35=""),"△内部转账要在「对方账户」写上另一头",IF(AND($L35="内部转账",$M35=$C35),"※对方账户跟本账户是同一个",IF(AND($L35&lt;&gt;"内部转账",$M35&lt;&gt;""),"△填了对方账户，但类别不是内部转账",IF(YEAR($B35)&lt;&gt;管理年度,"△不是管理年度的单据，按月的三张报表里看不到",IF($H35&lt;0,"△这一笔之后该账户余额成负数了，核一下",""))))))))))))))</f>
        <v/>
      </c>
    </row>
    <row r="36" ht="16.5" spans="1:16">
      <c r="A36" s="4" t="str">
        <f>IF($C36="","",COUNTA($C$5:$C36))</f>
        <v/>
      </c>
      <c r="B36" s="52"/>
      <c r="C36" s="53"/>
      <c r="D36" s="53"/>
      <c r="E36" s="32"/>
      <c r="F36" s="54"/>
      <c r="G36" s="54"/>
      <c r="H36" s="24" t="str">
        <f>IFERROR(ROUND(VLOOKUP($C36,基础资料!$B$5:$E$34,3,0)+SUMIF($C$5:$C36,$C36,$F$5:$F36)-SUMIF($C$5:$C36,$C36,$G$5:$G36),2),"")</f>
        <v/>
      </c>
      <c r="I36" s="53"/>
      <c r="J36" s="53"/>
      <c r="K36" s="25" t="str">
        <f t="shared" si="0"/>
        <v/>
      </c>
      <c r="L36" s="13" t="str">
        <f>IF($D36="","",IFERROR(INDEX(类别属性,MATCH($D36,类别表,0)),""))</f>
        <v/>
      </c>
      <c r="M36" s="53"/>
      <c r="N36" s="53"/>
      <c r="O36" s="32"/>
      <c r="P36" s="6" t="str">
        <f>IF($C36="","",IF(ISNA(MATCH($C36,账户表,0)),"※这个账户不在【基础资料】的账户档案里",IF($B36="","※没填日期，这一笔不会进任何月份的报表",IF(NOT(ISNUMBER($B36)),"※日期是文本不是日期（像 2026.6.28 这种），按日期取数的报表全会漏掉这一笔",IF(AND($F36&lt;&gt;"",$G36&lt;&gt;""),"※收入和支出不能同时填",IF(AND(N($F36)=0,N($G36)=0),"※收入和支出都没填",IF(OR(N($F36)&lt;0,N($G36)&lt;0),"※金额不能填负数，方向反了就换一列填",IF($D36="","※没填收支类别，分类报表会漏掉这一笔",IF(ISNA(MATCH($D36,类别表,0)),"※收支类别不在【基础资料】的清单里",IF(AND($L36="内部转账",$M36=""),"△内部转账要在「对方账户」写上另一头",IF(AND($L36="内部转账",$M36=$C36),"※对方账户跟本账户是同一个",IF(AND($L36&lt;&gt;"内部转账",$M36&lt;&gt;""),"△填了对方账户，但类别不是内部转账",IF(YEAR($B36)&lt;&gt;管理年度,"△不是管理年度的单据，按月的三张报表里看不到",IF($H36&lt;0,"△这一笔之后该账户余额成负数了，核一下",""))))))))))))))</f>
        <v/>
      </c>
    </row>
    <row r="37" ht="16.5" spans="1:16">
      <c r="A37" s="4" t="str">
        <f>IF($C37="","",COUNTA($C$5:$C37))</f>
        <v/>
      </c>
      <c r="B37" s="52"/>
      <c r="C37" s="53"/>
      <c r="D37" s="53"/>
      <c r="E37" s="32"/>
      <c r="F37" s="54"/>
      <c r="G37" s="54"/>
      <c r="H37" s="24" t="str">
        <f>IFERROR(ROUND(VLOOKUP($C37,基础资料!$B$5:$E$34,3,0)+SUMIF($C$5:$C37,$C37,$F$5:$F37)-SUMIF($C$5:$C37,$C37,$G$5:$G37),2),"")</f>
        <v/>
      </c>
      <c r="I37" s="53"/>
      <c r="J37" s="53"/>
      <c r="K37" s="25" t="str">
        <f t="shared" si="0"/>
        <v/>
      </c>
      <c r="L37" s="13" t="str">
        <f>IF($D37="","",IFERROR(INDEX(类别属性,MATCH($D37,类别表,0)),""))</f>
        <v/>
      </c>
      <c r="M37" s="53"/>
      <c r="N37" s="53"/>
      <c r="O37" s="32"/>
      <c r="P37" s="6" t="str">
        <f>IF($C37="","",IF(ISNA(MATCH($C37,账户表,0)),"※这个账户不在【基础资料】的账户档案里",IF($B37="","※没填日期，这一笔不会进任何月份的报表",IF(NOT(ISNUMBER($B37)),"※日期是文本不是日期（像 2026.6.28 这种），按日期取数的报表全会漏掉这一笔",IF(AND($F37&lt;&gt;"",$G37&lt;&gt;""),"※收入和支出不能同时填",IF(AND(N($F37)=0,N($G37)=0),"※收入和支出都没填",IF(OR(N($F37)&lt;0,N($G37)&lt;0),"※金额不能填负数，方向反了就换一列填",IF($D37="","※没填收支类别，分类报表会漏掉这一笔",IF(ISNA(MATCH($D37,类别表,0)),"※收支类别不在【基础资料】的清单里",IF(AND($L37="内部转账",$M37=""),"△内部转账要在「对方账户」写上另一头",IF(AND($L37="内部转账",$M37=$C37),"※对方账户跟本账户是同一个",IF(AND($L37&lt;&gt;"内部转账",$M37&lt;&gt;""),"△填了对方账户，但类别不是内部转账",IF(YEAR($B37)&lt;&gt;管理年度,"△不是管理年度的单据，按月的三张报表里看不到",IF($H37&lt;0,"△这一笔之后该账户余额成负数了，核一下",""))))))))))))))</f>
        <v/>
      </c>
    </row>
    <row r="38" ht="16.5" spans="1:16">
      <c r="A38" s="4" t="str">
        <f>IF($C38="","",COUNTA($C$5:$C38))</f>
        <v/>
      </c>
      <c r="B38" s="52"/>
      <c r="C38" s="53"/>
      <c r="D38" s="53"/>
      <c r="E38" s="32"/>
      <c r="F38" s="54"/>
      <c r="G38" s="54"/>
      <c r="H38" s="24" t="str">
        <f>IFERROR(ROUND(VLOOKUP($C38,基础资料!$B$5:$E$34,3,0)+SUMIF($C$5:$C38,$C38,$F$5:$F38)-SUMIF($C$5:$C38,$C38,$G$5:$G38),2),"")</f>
        <v/>
      </c>
      <c r="I38" s="53"/>
      <c r="J38" s="53"/>
      <c r="K38" s="25" t="str">
        <f t="shared" si="0"/>
        <v/>
      </c>
      <c r="L38" s="13" t="str">
        <f>IF($D38="","",IFERROR(INDEX(类别属性,MATCH($D38,类别表,0)),""))</f>
        <v/>
      </c>
      <c r="M38" s="53"/>
      <c r="N38" s="53"/>
      <c r="O38" s="32"/>
      <c r="P38" s="6" t="str">
        <f>IF($C38="","",IF(ISNA(MATCH($C38,账户表,0)),"※这个账户不在【基础资料】的账户档案里",IF($B38="","※没填日期，这一笔不会进任何月份的报表",IF(NOT(ISNUMBER($B38)),"※日期是文本不是日期（像 2026.6.28 这种），按日期取数的报表全会漏掉这一笔",IF(AND($F38&lt;&gt;"",$G38&lt;&gt;""),"※收入和支出不能同时填",IF(AND(N($F38)=0,N($G38)=0),"※收入和支出都没填",IF(OR(N($F38)&lt;0,N($G38)&lt;0),"※金额不能填负数，方向反了就换一列填",IF($D38="","※没填收支类别，分类报表会漏掉这一笔",IF(ISNA(MATCH($D38,类别表,0)),"※收支类别不在【基础资料】的清单里",IF(AND($L38="内部转账",$M38=""),"△内部转账要在「对方账户」写上另一头",IF(AND($L38="内部转账",$M38=$C38),"※对方账户跟本账户是同一个",IF(AND($L38&lt;&gt;"内部转账",$M38&lt;&gt;""),"△填了对方账户，但类别不是内部转账",IF(YEAR($B38)&lt;&gt;管理年度,"△不是管理年度的单据，按月的三张报表里看不到",IF($H38&lt;0,"△这一笔之后该账户余额成负数了，核一下",""))))))))))))))</f>
        <v/>
      </c>
    </row>
    <row r="39" ht="16.5" spans="1:16">
      <c r="A39" s="4" t="str">
        <f>IF($C39="","",COUNTA($C$5:$C39))</f>
        <v/>
      </c>
      <c r="B39" s="52"/>
      <c r="C39" s="53"/>
      <c r="D39" s="53"/>
      <c r="E39" s="32"/>
      <c r="F39" s="54"/>
      <c r="G39" s="54"/>
      <c r="H39" s="24" t="str">
        <f>IFERROR(ROUND(VLOOKUP($C39,基础资料!$B$5:$E$34,3,0)+SUMIF($C$5:$C39,$C39,$F$5:$F39)-SUMIF($C$5:$C39,$C39,$G$5:$G39),2),"")</f>
        <v/>
      </c>
      <c r="I39" s="53"/>
      <c r="J39" s="53"/>
      <c r="K39" s="25" t="str">
        <f t="shared" si="0"/>
        <v/>
      </c>
      <c r="L39" s="13" t="str">
        <f>IF($D39="","",IFERROR(INDEX(类别属性,MATCH($D39,类别表,0)),""))</f>
        <v/>
      </c>
      <c r="M39" s="53"/>
      <c r="N39" s="53"/>
      <c r="O39" s="32"/>
      <c r="P39" s="6" t="str">
        <f>IF($C39="","",IF(ISNA(MATCH($C39,账户表,0)),"※这个账户不在【基础资料】的账户档案里",IF($B39="","※没填日期，这一笔不会进任何月份的报表",IF(NOT(ISNUMBER($B39)),"※日期是文本不是日期（像 2026.6.28 这种），按日期取数的报表全会漏掉这一笔",IF(AND($F39&lt;&gt;"",$G39&lt;&gt;""),"※收入和支出不能同时填",IF(AND(N($F39)=0,N($G39)=0),"※收入和支出都没填",IF(OR(N($F39)&lt;0,N($G39)&lt;0),"※金额不能填负数，方向反了就换一列填",IF($D39="","※没填收支类别，分类报表会漏掉这一笔",IF(ISNA(MATCH($D39,类别表,0)),"※收支类别不在【基础资料】的清单里",IF(AND($L39="内部转账",$M39=""),"△内部转账要在「对方账户」写上另一头",IF(AND($L39="内部转账",$M39=$C39),"※对方账户跟本账户是同一个",IF(AND($L39&lt;&gt;"内部转账",$M39&lt;&gt;""),"△填了对方账户，但类别不是内部转账",IF(YEAR($B39)&lt;&gt;管理年度,"△不是管理年度的单据，按月的三张报表里看不到",IF($H39&lt;0,"△这一笔之后该账户余额成负数了，核一下",""))))))))))))))</f>
        <v/>
      </c>
    </row>
    <row r="40" ht="16.5" spans="1:16">
      <c r="A40" s="4" t="str">
        <f>IF($C40="","",COUNTA($C$5:$C40))</f>
        <v/>
      </c>
      <c r="B40" s="52"/>
      <c r="C40" s="53"/>
      <c r="D40" s="53"/>
      <c r="E40" s="32"/>
      <c r="F40" s="54"/>
      <c r="G40" s="54"/>
      <c r="H40" s="24" t="str">
        <f>IFERROR(ROUND(VLOOKUP($C40,基础资料!$B$5:$E$34,3,0)+SUMIF($C$5:$C40,$C40,$F$5:$F40)-SUMIF($C$5:$C40,$C40,$G$5:$G40),2),"")</f>
        <v/>
      </c>
      <c r="I40" s="53"/>
      <c r="J40" s="53"/>
      <c r="K40" s="25" t="str">
        <f t="shared" si="0"/>
        <v/>
      </c>
      <c r="L40" s="13" t="str">
        <f>IF($D40="","",IFERROR(INDEX(类别属性,MATCH($D40,类别表,0)),""))</f>
        <v/>
      </c>
      <c r="M40" s="53"/>
      <c r="N40" s="53"/>
      <c r="O40" s="32"/>
      <c r="P40" s="6" t="str">
        <f>IF($C40="","",IF(ISNA(MATCH($C40,账户表,0)),"※这个账户不在【基础资料】的账户档案里",IF($B40="","※没填日期，这一笔不会进任何月份的报表",IF(NOT(ISNUMBER($B40)),"※日期是文本不是日期（像 2026.6.28 这种），按日期取数的报表全会漏掉这一笔",IF(AND($F40&lt;&gt;"",$G40&lt;&gt;""),"※收入和支出不能同时填",IF(AND(N($F40)=0,N($G40)=0),"※收入和支出都没填",IF(OR(N($F40)&lt;0,N($G40)&lt;0),"※金额不能填负数，方向反了就换一列填",IF($D40="","※没填收支类别，分类报表会漏掉这一笔",IF(ISNA(MATCH($D40,类别表,0)),"※收支类别不在【基础资料】的清单里",IF(AND($L40="内部转账",$M40=""),"△内部转账要在「对方账户」写上另一头",IF(AND($L40="内部转账",$M40=$C40),"※对方账户跟本账户是同一个",IF(AND($L40&lt;&gt;"内部转账",$M40&lt;&gt;""),"△填了对方账户，但类别不是内部转账",IF(YEAR($B40)&lt;&gt;管理年度,"△不是管理年度的单据，按月的三张报表里看不到",IF($H40&lt;0,"△这一笔之后该账户余额成负数了，核一下",""))))))))))))))</f>
        <v/>
      </c>
    </row>
    <row r="41" ht="16.5" spans="1:16">
      <c r="A41" s="4" t="str">
        <f>IF($C41="","",COUNTA($C$5:$C41))</f>
        <v/>
      </c>
      <c r="B41" s="52"/>
      <c r="C41" s="53"/>
      <c r="D41" s="53"/>
      <c r="E41" s="32"/>
      <c r="F41" s="54"/>
      <c r="G41" s="54"/>
      <c r="H41" s="24" t="str">
        <f>IFERROR(ROUND(VLOOKUP($C41,基础资料!$B$5:$E$34,3,0)+SUMIF($C$5:$C41,$C41,$F$5:$F41)-SUMIF($C$5:$C41,$C41,$G$5:$G41),2),"")</f>
        <v/>
      </c>
      <c r="I41" s="53"/>
      <c r="J41" s="53"/>
      <c r="K41" s="25" t="str">
        <f t="shared" si="0"/>
        <v/>
      </c>
      <c r="L41" s="13" t="str">
        <f>IF($D41="","",IFERROR(INDEX(类别属性,MATCH($D41,类别表,0)),""))</f>
        <v/>
      </c>
      <c r="M41" s="53"/>
      <c r="N41" s="53"/>
      <c r="O41" s="32"/>
      <c r="P41" s="6" t="str">
        <f>IF($C41="","",IF(ISNA(MATCH($C41,账户表,0)),"※这个账户不在【基础资料】的账户档案里",IF($B41="","※没填日期，这一笔不会进任何月份的报表",IF(NOT(ISNUMBER($B41)),"※日期是文本不是日期（像 2026.6.28 这种），按日期取数的报表全会漏掉这一笔",IF(AND($F41&lt;&gt;"",$G41&lt;&gt;""),"※收入和支出不能同时填",IF(AND(N($F41)=0,N($G41)=0),"※收入和支出都没填",IF(OR(N($F41)&lt;0,N($G41)&lt;0),"※金额不能填负数，方向反了就换一列填",IF($D41="","※没填收支类别，分类报表会漏掉这一笔",IF(ISNA(MATCH($D41,类别表,0)),"※收支类别不在【基础资料】的清单里",IF(AND($L41="内部转账",$M41=""),"△内部转账要在「对方账户」写上另一头",IF(AND($L41="内部转账",$M41=$C41),"※对方账户跟本账户是同一个",IF(AND($L41&lt;&gt;"内部转账",$M41&lt;&gt;""),"△填了对方账户，但类别不是内部转账",IF(YEAR($B41)&lt;&gt;管理年度,"△不是管理年度的单据，按月的三张报表里看不到",IF($H41&lt;0,"△这一笔之后该账户余额成负数了，核一下",""))))))))))))))</f>
        <v/>
      </c>
    </row>
    <row r="42" ht="16.5" spans="1:16">
      <c r="A42" s="4" t="str">
        <f>IF($C42="","",COUNTA($C$5:$C42))</f>
        <v/>
      </c>
      <c r="B42" s="52"/>
      <c r="C42" s="53"/>
      <c r="D42" s="53"/>
      <c r="E42" s="32"/>
      <c r="F42" s="54"/>
      <c r="G42" s="54"/>
      <c r="H42" s="24" t="str">
        <f>IFERROR(ROUND(VLOOKUP($C42,基础资料!$B$5:$E$34,3,0)+SUMIF($C$5:$C42,$C42,$F$5:$F42)-SUMIF($C$5:$C42,$C42,$G$5:$G42),2),"")</f>
        <v/>
      </c>
      <c r="I42" s="53"/>
      <c r="J42" s="53"/>
      <c r="K42" s="25" t="str">
        <f t="shared" si="0"/>
        <v/>
      </c>
      <c r="L42" s="13" t="str">
        <f>IF($D42="","",IFERROR(INDEX(类别属性,MATCH($D42,类别表,0)),""))</f>
        <v/>
      </c>
      <c r="M42" s="53"/>
      <c r="N42" s="53"/>
      <c r="O42" s="32"/>
      <c r="P42" s="6" t="str">
        <f>IF($C42="","",IF(ISNA(MATCH($C42,账户表,0)),"※这个账户不在【基础资料】的账户档案里",IF($B42="","※没填日期，这一笔不会进任何月份的报表",IF(NOT(ISNUMBER($B42)),"※日期是文本不是日期（像 2026.6.28 这种），按日期取数的报表全会漏掉这一笔",IF(AND($F42&lt;&gt;"",$G42&lt;&gt;""),"※收入和支出不能同时填",IF(AND(N($F42)=0,N($G42)=0),"※收入和支出都没填",IF(OR(N($F42)&lt;0,N($G42)&lt;0),"※金额不能填负数，方向反了就换一列填",IF($D42="","※没填收支类别，分类报表会漏掉这一笔",IF(ISNA(MATCH($D42,类别表,0)),"※收支类别不在【基础资料】的清单里",IF(AND($L42="内部转账",$M42=""),"△内部转账要在「对方账户」写上另一头",IF(AND($L42="内部转账",$M42=$C42),"※对方账户跟本账户是同一个",IF(AND($L42&lt;&gt;"内部转账",$M42&lt;&gt;""),"△填了对方账户，但类别不是内部转账",IF(YEAR($B42)&lt;&gt;管理年度,"△不是管理年度的单据，按月的三张报表里看不到",IF($H42&lt;0,"△这一笔之后该账户余额成负数了，核一下",""))))))))))))))</f>
        <v/>
      </c>
    </row>
    <row r="43" ht="16.5" spans="1:16">
      <c r="A43" s="4" t="str">
        <f>IF($C43="","",COUNTA($C$5:$C43))</f>
        <v/>
      </c>
      <c r="B43" s="52"/>
      <c r="C43" s="53"/>
      <c r="D43" s="53"/>
      <c r="E43" s="32"/>
      <c r="F43" s="54"/>
      <c r="G43" s="54"/>
      <c r="H43" s="24" t="str">
        <f>IFERROR(ROUND(VLOOKUP($C43,基础资料!$B$5:$E$34,3,0)+SUMIF($C$5:$C43,$C43,$F$5:$F43)-SUMIF($C$5:$C43,$C43,$G$5:$G43),2),"")</f>
        <v/>
      </c>
      <c r="I43" s="53"/>
      <c r="J43" s="53"/>
      <c r="K43" s="25" t="str">
        <f t="shared" si="0"/>
        <v/>
      </c>
      <c r="L43" s="13" t="str">
        <f>IF($D43="","",IFERROR(INDEX(类别属性,MATCH($D43,类别表,0)),""))</f>
        <v/>
      </c>
      <c r="M43" s="53"/>
      <c r="N43" s="53"/>
      <c r="O43" s="32"/>
      <c r="P43" s="6" t="str">
        <f>IF($C43="","",IF(ISNA(MATCH($C43,账户表,0)),"※这个账户不在【基础资料】的账户档案里",IF($B43="","※没填日期，这一笔不会进任何月份的报表",IF(NOT(ISNUMBER($B43)),"※日期是文本不是日期（像 2026.6.28 这种），按日期取数的报表全会漏掉这一笔",IF(AND($F43&lt;&gt;"",$G43&lt;&gt;""),"※收入和支出不能同时填",IF(AND(N($F43)=0,N($G43)=0),"※收入和支出都没填",IF(OR(N($F43)&lt;0,N($G43)&lt;0),"※金额不能填负数，方向反了就换一列填",IF($D43="","※没填收支类别，分类报表会漏掉这一笔",IF(ISNA(MATCH($D43,类别表,0)),"※收支类别不在【基础资料】的清单里",IF(AND($L43="内部转账",$M43=""),"△内部转账要在「对方账户」写上另一头",IF(AND($L43="内部转账",$M43=$C43),"※对方账户跟本账户是同一个",IF(AND($L43&lt;&gt;"内部转账",$M43&lt;&gt;""),"△填了对方账户，但类别不是内部转账",IF(YEAR($B43)&lt;&gt;管理年度,"△不是管理年度的单据，按月的三张报表里看不到",IF($H43&lt;0,"△这一笔之后该账户余额成负数了，核一下",""))))))))))))))</f>
        <v/>
      </c>
    </row>
    <row r="44" ht="16.5" spans="1:16">
      <c r="A44" s="4" t="str">
        <f>IF($C44="","",COUNTA($C$5:$C44))</f>
        <v/>
      </c>
      <c r="B44" s="52"/>
      <c r="C44" s="53"/>
      <c r="D44" s="53"/>
      <c r="E44" s="32"/>
      <c r="F44" s="54"/>
      <c r="G44" s="54"/>
      <c r="H44" s="24" t="str">
        <f>IFERROR(ROUND(VLOOKUP($C44,基础资料!$B$5:$E$34,3,0)+SUMIF($C$5:$C44,$C44,$F$5:$F44)-SUMIF($C$5:$C44,$C44,$G$5:$G44),2),"")</f>
        <v/>
      </c>
      <c r="I44" s="53"/>
      <c r="J44" s="53"/>
      <c r="K44" s="25" t="str">
        <f t="shared" si="0"/>
        <v/>
      </c>
      <c r="L44" s="13" t="str">
        <f>IF($D44="","",IFERROR(INDEX(类别属性,MATCH($D44,类别表,0)),""))</f>
        <v/>
      </c>
      <c r="M44" s="53"/>
      <c r="N44" s="53"/>
      <c r="O44" s="32"/>
      <c r="P44" s="6" t="str">
        <f>IF($C44="","",IF(ISNA(MATCH($C44,账户表,0)),"※这个账户不在【基础资料】的账户档案里",IF($B44="","※没填日期，这一笔不会进任何月份的报表",IF(NOT(ISNUMBER($B44)),"※日期是文本不是日期（像 2026.6.28 这种），按日期取数的报表全会漏掉这一笔",IF(AND($F44&lt;&gt;"",$G44&lt;&gt;""),"※收入和支出不能同时填",IF(AND(N($F44)=0,N($G44)=0),"※收入和支出都没填",IF(OR(N($F44)&lt;0,N($G44)&lt;0),"※金额不能填负数，方向反了就换一列填",IF($D44="","※没填收支类别，分类报表会漏掉这一笔",IF(ISNA(MATCH($D44,类别表,0)),"※收支类别不在【基础资料】的清单里",IF(AND($L44="内部转账",$M44=""),"△内部转账要在「对方账户」写上另一头",IF(AND($L44="内部转账",$M44=$C44),"※对方账户跟本账户是同一个",IF(AND($L44&lt;&gt;"内部转账",$M44&lt;&gt;""),"△填了对方账户，但类别不是内部转账",IF(YEAR($B44)&lt;&gt;管理年度,"△不是管理年度的单据，按月的三张报表里看不到",IF($H44&lt;0,"△这一笔之后该账户余额成负数了，核一下",""))))))))))))))</f>
        <v/>
      </c>
    </row>
    <row r="45" ht="16.5" spans="1:16">
      <c r="A45" s="4" t="str">
        <f>IF($C45="","",COUNTA($C$5:$C45))</f>
        <v/>
      </c>
      <c r="B45" s="52"/>
      <c r="C45" s="53"/>
      <c r="D45" s="53"/>
      <c r="E45" s="32"/>
      <c r="F45" s="54"/>
      <c r="G45" s="54"/>
      <c r="H45" s="24" t="str">
        <f>IFERROR(ROUND(VLOOKUP($C45,基础资料!$B$5:$E$34,3,0)+SUMIF($C$5:$C45,$C45,$F$5:$F45)-SUMIF($C$5:$C45,$C45,$G$5:$G45),2),"")</f>
        <v/>
      </c>
      <c r="I45" s="53"/>
      <c r="J45" s="53"/>
      <c r="K45" s="25" t="str">
        <f t="shared" si="0"/>
        <v/>
      </c>
      <c r="L45" s="13" t="str">
        <f>IF($D45="","",IFERROR(INDEX(类别属性,MATCH($D45,类别表,0)),""))</f>
        <v/>
      </c>
      <c r="M45" s="53"/>
      <c r="N45" s="53"/>
      <c r="O45" s="32"/>
      <c r="P45" s="6" t="str">
        <f>IF($C45="","",IF(ISNA(MATCH($C45,账户表,0)),"※这个账户不在【基础资料】的账户档案里",IF($B45="","※没填日期，这一笔不会进任何月份的报表",IF(NOT(ISNUMBER($B45)),"※日期是文本不是日期（像 2026.6.28 这种），按日期取数的报表全会漏掉这一笔",IF(AND($F45&lt;&gt;"",$G45&lt;&gt;""),"※收入和支出不能同时填",IF(AND(N($F45)=0,N($G45)=0),"※收入和支出都没填",IF(OR(N($F45)&lt;0,N($G45)&lt;0),"※金额不能填负数，方向反了就换一列填",IF($D45="","※没填收支类别，分类报表会漏掉这一笔",IF(ISNA(MATCH($D45,类别表,0)),"※收支类别不在【基础资料】的清单里",IF(AND($L45="内部转账",$M45=""),"△内部转账要在「对方账户」写上另一头",IF(AND($L45="内部转账",$M45=$C45),"※对方账户跟本账户是同一个",IF(AND($L45&lt;&gt;"内部转账",$M45&lt;&gt;""),"△填了对方账户，但类别不是内部转账",IF(YEAR($B45)&lt;&gt;管理年度,"△不是管理年度的单据，按月的三张报表里看不到",IF($H45&lt;0,"△这一笔之后该账户余额成负数了，核一下",""))))))))))))))</f>
        <v/>
      </c>
    </row>
    <row r="46" ht="16.5" spans="1:16">
      <c r="A46" s="4" t="str">
        <f>IF($C46="","",COUNTA($C$5:$C46))</f>
        <v/>
      </c>
      <c r="B46" s="52"/>
      <c r="C46" s="53"/>
      <c r="D46" s="53"/>
      <c r="E46" s="32"/>
      <c r="F46" s="54"/>
      <c r="G46" s="54"/>
      <c r="H46" s="24" t="str">
        <f>IFERROR(ROUND(VLOOKUP($C46,基础资料!$B$5:$E$34,3,0)+SUMIF($C$5:$C46,$C46,$F$5:$F46)-SUMIF($C$5:$C46,$C46,$G$5:$G46),2),"")</f>
        <v/>
      </c>
      <c r="I46" s="53"/>
      <c r="J46" s="53"/>
      <c r="K46" s="25" t="str">
        <f t="shared" si="0"/>
        <v/>
      </c>
      <c r="L46" s="13" t="str">
        <f>IF($D46="","",IFERROR(INDEX(类别属性,MATCH($D46,类别表,0)),""))</f>
        <v/>
      </c>
      <c r="M46" s="53"/>
      <c r="N46" s="53"/>
      <c r="O46" s="32"/>
      <c r="P46" s="6" t="str">
        <f>IF($C46="","",IF(ISNA(MATCH($C46,账户表,0)),"※这个账户不在【基础资料】的账户档案里",IF($B46="","※没填日期，这一笔不会进任何月份的报表",IF(NOT(ISNUMBER($B46)),"※日期是文本不是日期（像 2026.6.28 这种），按日期取数的报表全会漏掉这一笔",IF(AND($F46&lt;&gt;"",$G46&lt;&gt;""),"※收入和支出不能同时填",IF(AND(N($F46)=0,N($G46)=0),"※收入和支出都没填",IF(OR(N($F46)&lt;0,N($G46)&lt;0),"※金额不能填负数，方向反了就换一列填",IF($D46="","※没填收支类别，分类报表会漏掉这一笔",IF(ISNA(MATCH($D46,类别表,0)),"※收支类别不在【基础资料】的清单里",IF(AND($L46="内部转账",$M46=""),"△内部转账要在「对方账户」写上另一头",IF(AND($L46="内部转账",$M46=$C46),"※对方账户跟本账户是同一个",IF(AND($L46&lt;&gt;"内部转账",$M46&lt;&gt;""),"△填了对方账户，但类别不是内部转账",IF(YEAR($B46)&lt;&gt;管理年度,"△不是管理年度的单据，按月的三张报表里看不到",IF($H46&lt;0,"△这一笔之后该账户余额成负数了，核一下",""))))))))))))))</f>
        <v/>
      </c>
    </row>
    <row r="47" ht="16.5" spans="1:16">
      <c r="A47" s="4" t="str">
        <f>IF($C47="","",COUNTA($C$5:$C47))</f>
        <v/>
      </c>
      <c r="B47" s="52"/>
      <c r="C47" s="53"/>
      <c r="D47" s="53"/>
      <c r="E47" s="32"/>
      <c r="F47" s="54"/>
      <c r="G47" s="54"/>
      <c r="H47" s="24" t="str">
        <f>IFERROR(ROUND(VLOOKUP($C47,基础资料!$B$5:$E$34,3,0)+SUMIF($C$5:$C47,$C47,$F$5:$F47)-SUMIF($C$5:$C47,$C47,$G$5:$G47),2),"")</f>
        <v/>
      </c>
      <c r="I47" s="53"/>
      <c r="J47" s="53"/>
      <c r="K47" s="25" t="str">
        <f t="shared" si="0"/>
        <v/>
      </c>
      <c r="L47" s="13" t="str">
        <f>IF($D47="","",IFERROR(INDEX(类别属性,MATCH($D47,类别表,0)),""))</f>
        <v/>
      </c>
      <c r="M47" s="53"/>
      <c r="N47" s="53"/>
      <c r="O47" s="32"/>
      <c r="P47" s="6" t="str">
        <f>IF($C47="","",IF(ISNA(MATCH($C47,账户表,0)),"※这个账户不在【基础资料】的账户档案里",IF($B47="","※没填日期，这一笔不会进任何月份的报表",IF(NOT(ISNUMBER($B47)),"※日期是文本不是日期（像 2026.6.28 这种），按日期取数的报表全会漏掉这一笔",IF(AND($F47&lt;&gt;"",$G47&lt;&gt;""),"※收入和支出不能同时填",IF(AND(N($F47)=0,N($G47)=0),"※收入和支出都没填",IF(OR(N($F47)&lt;0,N($G47)&lt;0),"※金额不能填负数，方向反了就换一列填",IF($D47="","※没填收支类别，分类报表会漏掉这一笔",IF(ISNA(MATCH($D47,类别表,0)),"※收支类别不在【基础资料】的清单里",IF(AND($L47="内部转账",$M47=""),"△内部转账要在「对方账户」写上另一头",IF(AND($L47="内部转账",$M47=$C47),"※对方账户跟本账户是同一个",IF(AND($L47&lt;&gt;"内部转账",$M47&lt;&gt;""),"△填了对方账户，但类别不是内部转账",IF(YEAR($B47)&lt;&gt;管理年度,"△不是管理年度的单据，按月的三张报表里看不到",IF($H47&lt;0,"△这一笔之后该账户余额成负数了，核一下",""))))))))))))))</f>
        <v/>
      </c>
    </row>
    <row r="48" ht="16.5" spans="1:16">
      <c r="A48" s="4" t="str">
        <f>IF($C48="","",COUNTA($C$5:$C48))</f>
        <v/>
      </c>
      <c r="B48" s="52"/>
      <c r="C48" s="53"/>
      <c r="D48" s="53"/>
      <c r="E48" s="32"/>
      <c r="F48" s="54"/>
      <c r="G48" s="54"/>
      <c r="H48" s="24" t="str">
        <f>IFERROR(ROUND(VLOOKUP($C48,基础资料!$B$5:$E$34,3,0)+SUMIF($C$5:$C48,$C48,$F$5:$F48)-SUMIF($C$5:$C48,$C48,$G$5:$G48),2),"")</f>
        <v/>
      </c>
      <c r="I48" s="53"/>
      <c r="J48" s="53"/>
      <c r="K48" s="25" t="str">
        <f t="shared" si="0"/>
        <v/>
      </c>
      <c r="L48" s="13" t="str">
        <f>IF($D48="","",IFERROR(INDEX(类别属性,MATCH($D48,类别表,0)),""))</f>
        <v/>
      </c>
      <c r="M48" s="53"/>
      <c r="N48" s="53"/>
      <c r="O48" s="32"/>
      <c r="P48" s="6" t="str">
        <f>IF($C48="","",IF(ISNA(MATCH($C48,账户表,0)),"※这个账户不在【基础资料】的账户档案里",IF($B48="","※没填日期，这一笔不会进任何月份的报表",IF(NOT(ISNUMBER($B48)),"※日期是文本不是日期（像 2026.6.28 这种），按日期取数的报表全会漏掉这一笔",IF(AND($F48&lt;&gt;"",$G48&lt;&gt;""),"※收入和支出不能同时填",IF(AND(N($F48)=0,N($G48)=0),"※收入和支出都没填",IF(OR(N($F48)&lt;0,N($G48)&lt;0),"※金额不能填负数，方向反了就换一列填",IF($D48="","※没填收支类别，分类报表会漏掉这一笔",IF(ISNA(MATCH($D48,类别表,0)),"※收支类别不在【基础资料】的清单里",IF(AND($L48="内部转账",$M48=""),"△内部转账要在「对方账户」写上另一头",IF(AND($L48="内部转账",$M48=$C48),"※对方账户跟本账户是同一个",IF(AND($L48&lt;&gt;"内部转账",$M48&lt;&gt;""),"△填了对方账户，但类别不是内部转账",IF(YEAR($B48)&lt;&gt;管理年度,"△不是管理年度的单据，按月的三张报表里看不到",IF($H48&lt;0,"△这一笔之后该账户余额成负数了，核一下",""))))))))))))))</f>
        <v/>
      </c>
    </row>
    <row r="49" ht="16.5" spans="1:16">
      <c r="A49" s="4" t="str">
        <f>IF($C49="","",COUNTA($C$5:$C49))</f>
        <v/>
      </c>
      <c r="B49" s="52"/>
      <c r="C49" s="53"/>
      <c r="D49" s="53"/>
      <c r="E49" s="32"/>
      <c r="F49" s="54"/>
      <c r="G49" s="54"/>
      <c r="H49" s="24" t="str">
        <f>IFERROR(ROUND(VLOOKUP($C49,基础资料!$B$5:$E$34,3,0)+SUMIF($C$5:$C49,$C49,$F$5:$F49)-SUMIF($C$5:$C49,$C49,$G$5:$G49),2),"")</f>
        <v/>
      </c>
      <c r="I49" s="53"/>
      <c r="J49" s="53"/>
      <c r="K49" s="25" t="str">
        <f t="shared" si="0"/>
        <v/>
      </c>
      <c r="L49" s="13" t="str">
        <f>IF($D49="","",IFERROR(INDEX(类别属性,MATCH($D49,类别表,0)),""))</f>
        <v/>
      </c>
      <c r="M49" s="53"/>
      <c r="N49" s="53"/>
      <c r="O49" s="32"/>
      <c r="P49" s="6" t="str">
        <f>IF($C49="","",IF(ISNA(MATCH($C49,账户表,0)),"※这个账户不在【基础资料】的账户档案里",IF($B49="","※没填日期，这一笔不会进任何月份的报表",IF(NOT(ISNUMBER($B49)),"※日期是文本不是日期（像 2026.6.28 这种），按日期取数的报表全会漏掉这一笔",IF(AND($F49&lt;&gt;"",$G49&lt;&gt;""),"※收入和支出不能同时填",IF(AND(N($F49)=0,N($G49)=0),"※收入和支出都没填",IF(OR(N($F49)&lt;0,N($G49)&lt;0),"※金额不能填负数，方向反了就换一列填",IF($D49="","※没填收支类别，分类报表会漏掉这一笔",IF(ISNA(MATCH($D49,类别表,0)),"※收支类别不在【基础资料】的清单里",IF(AND($L49="内部转账",$M49=""),"△内部转账要在「对方账户」写上另一头",IF(AND($L49="内部转账",$M49=$C49),"※对方账户跟本账户是同一个",IF(AND($L49&lt;&gt;"内部转账",$M49&lt;&gt;""),"△填了对方账户，但类别不是内部转账",IF(YEAR($B49)&lt;&gt;管理年度,"△不是管理年度的单据，按月的三张报表里看不到",IF($H49&lt;0,"△这一笔之后该账户余额成负数了，核一下",""))))))))))))))</f>
        <v/>
      </c>
    </row>
    <row r="50" ht="16.5" spans="1:16">
      <c r="A50" s="4" t="str">
        <f>IF($C50="","",COUNTA($C$5:$C50))</f>
        <v/>
      </c>
      <c r="B50" s="52"/>
      <c r="C50" s="53"/>
      <c r="D50" s="53"/>
      <c r="E50" s="32"/>
      <c r="F50" s="54"/>
      <c r="G50" s="54"/>
      <c r="H50" s="24" t="str">
        <f>IFERROR(ROUND(VLOOKUP($C50,基础资料!$B$5:$E$34,3,0)+SUMIF($C$5:$C50,$C50,$F$5:$F50)-SUMIF($C$5:$C50,$C50,$G$5:$G50),2),"")</f>
        <v/>
      </c>
      <c r="I50" s="53"/>
      <c r="J50" s="53"/>
      <c r="K50" s="25" t="str">
        <f t="shared" si="0"/>
        <v/>
      </c>
      <c r="L50" s="13" t="str">
        <f>IF($D50="","",IFERROR(INDEX(类别属性,MATCH($D50,类别表,0)),""))</f>
        <v/>
      </c>
      <c r="M50" s="53"/>
      <c r="N50" s="53"/>
      <c r="O50" s="32"/>
      <c r="P50" s="6" t="str">
        <f>IF($C50="","",IF(ISNA(MATCH($C50,账户表,0)),"※这个账户不在【基础资料】的账户档案里",IF($B50="","※没填日期，这一笔不会进任何月份的报表",IF(NOT(ISNUMBER($B50)),"※日期是文本不是日期（像 2026.6.28 这种），按日期取数的报表全会漏掉这一笔",IF(AND($F50&lt;&gt;"",$G50&lt;&gt;""),"※收入和支出不能同时填",IF(AND(N($F50)=0,N($G50)=0),"※收入和支出都没填",IF(OR(N($F50)&lt;0,N($G50)&lt;0),"※金额不能填负数，方向反了就换一列填",IF($D50="","※没填收支类别，分类报表会漏掉这一笔",IF(ISNA(MATCH($D50,类别表,0)),"※收支类别不在【基础资料】的清单里",IF(AND($L50="内部转账",$M50=""),"△内部转账要在「对方账户」写上另一头",IF(AND($L50="内部转账",$M50=$C50),"※对方账户跟本账户是同一个",IF(AND($L50&lt;&gt;"内部转账",$M50&lt;&gt;""),"△填了对方账户，但类别不是内部转账",IF(YEAR($B50)&lt;&gt;管理年度,"△不是管理年度的单据，按月的三张报表里看不到",IF($H50&lt;0,"△这一笔之后该账户余额成负数了，核一下",""))))))))))))))</f>
        <v/>
      </c>
    </row>
    <row r="51" ht="16.5" spans="1:16">
      <c r="A51" s="4" t="str">
        <f>IF($C51="","",COUNTA($C$5:$C51))</f>
        <v/>
      </c>
      <c r="B51" s="52"/>
      <c r="C51" s="53"/>
      <c r="D51" s="53"/>
      <c r="E51" s="32"/>
      <c r="F51" s="54"/>
      <c r="G51" s="54"/>
      <c r="H51" s="24" t="str">
        <f>IFERROR(ROUND(VLOOKUP($C51,基础资料!$B$5:$E$34,3,0)+SUMIF($C$5:$C51,$C51,$F$5:$F51)-SUMIF($C$5:$C51,$C51,$G$5:$G51),2),"")</f>
        <v/>
      </c>
      <c r="I51" s="53"/>
      <c r="J51" s="53"/>
      <c r="K51" s="25" t="str">
        <f t="shared" si="0"/>
        <v/>
      </c>
      <c r="L51" s="13" t="str">
        <f>IF($D51="","",IFERROR(INDEX(类别属性,MATCH($D51,类别表,0)),""))</f>
        <v/>
      </c>
      <c r="M51" s="53"/>
      <c r="N51" s="53"/>
      <c r="O51" s="32"/>
      <c r="P51" s="6" t="str">
        <f>IF($C51="","",IF(ISNA(MATCH($C51,账户表,0)),"※这个账户不在【基础资料】的账户档案里",IF($B51="","※没填日期，这一笔不会进任何月份的报表",IF(NOT(ISNUMBER($B51)),"※日期是文本不是日期（像 2026.6.28 这种），按日期取数的报表全会漏掉这一笔",IF(AND($F51&lt;&gt;"",$G51&lt;&gt;""),"※收入和支出不能同时填",IF(AND(N($F51)=0,N($G51)=0),"※收入和支出都没填",IF(OR(N($F51)&lt;0,N($G51)&lt;0),"※金额不能填负数，方向反了就换一列填",IF($D51="","※没填收支类别，分类报表会漏掉这一笔",IF(ISNA(MATCH($D51,类别表,0)),"※收支类别不在【基础资料】的清单里",IF(AND($L51="内部转账",$M51=""),"△内部转账要在「对方账户」写上另一头",IF(AND($L51="内部转账",$M51=$C51),"※对方账户跟本账户是同一个",IF(AND($L51&lt;&gt;"内部转账",$M51&lt;&gt;""),"△填了对方账户，但类别不是内部转账",IF(YEAR($B51)&lt;&gt;管理年度,"△不是管理年度的单据，按月的三张报表里看不到",IF($H51&lt;0,"△这一笔之后该账户余额成负数了，核一下",""))))))))))))))</f>
        <v/>
      </c>
    </row>
    <row r="52" ht="16.5" spans="1:16">
      <c r="A52" s="4" t="str">
        <f>IF($C52="","",COUNTA($C$5:$C52))</f>
        <v/>
      </c>
      <c r="B52" s="52"/>
      <c r="C52" s="53"/>
      <c r="D52" s="53"/>
      <c r="E52" s="32"/>
      <c r="F52" s="54"/>
      <c r="G52" s="54"/>
      <c r="H52" s="24" t="str">
        <f>IFERROR(ROUND(VLOOKUP($C52,基础资料!$B$5:$E$34,3,0)+SUMIF($C$5:$C52,$C52,$F$5:$F52)-SUMIF($C$5:$C52,$C52,$G$5:$G52),2),"")</f>
        <v/>
      </c>
      <c r="I52" s="53"/>
      <c r="J52" s="53"/>
      <c r="K52" s="25" t="str">
        <f t="shared" si="0"/>
        <v/>
      </c>
      <c r="L52" s="13" t="str">
        <f>IF($D52="","",IFERROR(INDEX(类别属性,MATCH($D52,类别表,0)),""))</f>
        <v/>
      </c>
      <c r="M52" s="53"/>
      <c r="N52" s="53"/>
      <c r="O52" s="32"/>
      <c r="P52" s="6" t="str">
        <f>IF($C52="","",IF(ISNA(MATCH($C52,账户表,0)),"※这个账户不在【基础资料】的账户档案里",IF($B52="","※没填日期，这一笔不会进任何月份的报表",IF(NOT(ISNUMBER($B52)),"※日期是文本不是日期（像 2026.6.28 这种），按日期取数的报表全会漏掉这一笔",IF(AND($F52&lt;&gt;"",$G52&lt;&gt;""),"※收入和支出不能同时填",IF(AND(N($F52)=0,N($G52)=0),"※收入和支出都没填",IF(OR(N($F52)&lt;0,N($G52)&lt;0),"※金额不能填负数，方向反了就换一列填",IF($D52="","※没填收支类别，分类报表会漏掉这一笔",IF(ISNA(MATCH($D52,类别表,0)),"※收支类别不在【基础资料】的清单里",IF(AND($L52="内部转账",$M52=""),"△内部转账要在「对方账户」写上另一头",IF(AND($L52="内部转账",$M52=$C52),"※对方账户跟本账户是同一个",IF(AND($L52&lt;&gt;"内部转账",$M52&lt;&gt;""),"△填了对方账户，但类别不是内部转账",IF(YEAR($B52)&lt;&gt;管理年度,"△不是管理年度的单据，按月的三张报表里看不到",IF($H52&lt;0,"△这一笔之后该账户余额成负数了，核一下",""))))))))))))))</f>
        <v/>
      </c>
    </row>
    <row r="53" ht="16.5" spans="1:16">
      <c r="A53" s="4" t="str">
        <f>IF($C53="","",COUNTA($C$5:$C53))</f>
        <v/>
      </c>
      <c r="B53" s="52"/>
      <c r="C53" s="53"/>
      <c r="D53" s="53"/>
      <c r="E53" s="32"/>
      <c r="F53" s="54"/>
      <c r="G53" s="54"/>
      <c r="H53" s="24" t="str">
        <f>IFERROR(ROUND(VLOOKUP($C53,基础资料!$B$5:$E$34,3,0)+SUMIF($C$5:$C53,$C53,$F$5:$F53)-SUMIF($C$5:$C53,$C53,$G$5:$G53),2),"")</f>
        <v/>
      </c>
      <c r="I53" s="53"/>
      <c r="J53" s="53"/>
      <c r="K53" s="25" t="str">
        <f t="shared" si="0"/>
        <v/>
      </c>
      <c r="L53" s="13" t="str">
        <f>IF($D53="","",IFERROR(INDEX(类别属性,MATCH($D53,类别表,0)),""))</f>
        <v/>
      </c>
      <c r="M53" s="53"/>
      <c r="N53" s="53"/>
      <c r="O53" s="32"/>
      <c r="P53" s="6" t="str">
        <f>IF($C53="","",IF(ISNA(MATCH($C53,账户表,0)),"※这个账户不在【基础资料】的账户档案里",IF($B53="","※没填日期，这一笔不会进任何月份的报表",IF(NOT(ISNUMBER($B53)),"※日期是文本不是日期（像 2026.6.28 这种），按日期取数的报表全会漏掉这一笔",IF(AND($F53&lt;&gt;"",$G53&lt;&gt;""),"※收入和支出不能同时填",IF(AND(N($F53)=0,N($G53)=0),"※收入和支出都没填",IF(OR(N($F53)&lt;0,N($G53)&lt;0),"※金额不能填负数，方向反了就换一列填",IF($D53="","※没填收支类别，分类报表会漏掉这一笔",IF(ISNA(MATCH($D53,类别表,0)),"※收支类别不在【基础资料】的清单里",IF(AND($L53="内部转账",$M53=""),"△内部转账要在「对方账户」写上另一头",IF(AND($L53="内部转账",$M53=$C53),"※对方账户跟本账户是同一个",IF(AND($L53&lt;&gt;"内部转账",$M53&lt;&gt;""),"△填了对方账户，但类别不是内部转账",IF(YEAR($B53)&lt;&gt;管理年度,"△不是管理年度的单据，按月的三张报表里看不到",IF($H53&lt;0,"△这一笔之后该账户余额成负数了，核一下",""))))))))))))))</f>
        <v/>
      </c>
    </row>
    <row r="54" ht="16.5" spans="1:16">
      <c r="A54" s="4" t="str">
        <f>IF($C54="","",COUNTA($C$5:$C54))</f>
        <v/>
      </c>
      <c r="B54" s="52"/>
      <c r="C54" s="53"/>
      <c r="D54" s="53"/>
      <c r="E54" s="32"/>
      <c r="F54" s="54"/>
      <c r="G54" s="54"/>
      <c r="H54" s="24" t="str">
        <f>IFERROR(ROUND(VLOOKUP($C54,基础资料!$B$5:$E$34,3,0)+SUMIF($C$5:$C54,$C54,$F$5:$F54)-SUMIF($C$5:$C54,$C54,$G$5:$G54),2),"")</f>
        <v/>
      </c>
      <c r="I54" s="53"/>
      <c r="J54" s="53"/>
      <c r="K54" s="25" t="str">
        <f t="shared" si="0"/>
        <v/>
      </c>
      <c r="L54" s="13" t="str">
        <f>IF($D54="","",IFERROR(INDEX(类别属性,MATCH($D54,类别表,0)),""))</f>
        <v/>
      </c>
      <c r="M54" s="53"/>
      <c r="N54" s="53"/>
      <c r="O54" s="32"/>
      <c r="P54" s="6" t="str">
        <f>IF($C54="","",IF(ISNA(MATCH($C54,账户表,0)),"※这个账户不在【基础资料】的账户档案里",IF($B54="","※没填日期，这一笔不会进任何月份的报表",IF(NOT(ISNUMBER($B54)),"※日期是文本不是日期（像 2026.6.28 这种），按日期取数的报表全会漏掉这一笔",IF(AND($F54&lt;&gt;"",$G54&lt;&gt;""),"※收入和支出不能同时填",IF(AND(N($F54)=0,N($G54)=0),"※收入和支出都没填",IF(OR(N($F54)&lt;0,N($G54)&lt;0),"※金额不能填负数，方向反了就换一列填",IF($D54="","※没填收支类别，分类报表会漏掉这一笔",IF(ISNA(MATCH($D54,类别表,0)),"※收支类别不在【基础资料】的清单里",IF(AND($L54="内部转账",$M54=""),"△内部转账要在「对方账户」写上另一头",IF(AND($L54="内部转账",$M54=$C54),"※对方账户跟本账户是同一个",IF(AND($L54&lt;&gt;"内部转账",$M54&lt;&gt;""),"△填了对方账户，但类别不是内部转账",IF(YEAR($B54)&lt;&gt;管理年度,"△不是管理年度的单据，按月的三张报表里看不到",IF($H54&lt;0,"△这一笔之后该账户余额成负数了，核一下",""))))))))))))))</f>
        <v/>
      </c>
    </row>
    <row r="55" ht="16.5" spans="1:16">
      <c r="A55" s="4" t="str">
        <f>IF($C55="","",COUNTA($C$5:$C55))</f>
        <v/>
      </c>
      <c r="B55" s="52"/>
      <c r="C55" s="53"/>
      <c r="D55" s="53"/>
      <c r="E55" s="32"/>
      <c r="F55" s="54"/>
      <c r="G55" s="54"/>
      <c r="H55" s="24" t="str">
        <f>IFERROR(ROUND(VLOOKUP($C55,基础资料!$B$5:$E$34,3,0)+SUMIF($C$5:$C55,$C55,$F$5:$F55)-SUMIF($C$5:$C55,$C55,$G$5:$G55),2),"")</f>
        <v/>
      </c>
      <c r="I55" s="53"/>
      <c r="J55" s="53"/>
      <c r="K55" s="25" t="str">
        <f t="shared" si="0"/>
        <v/>
      </c>
      <c r="L55" s="13" t="str">
        <f>IF($D55="","",IFERROR(INDEX(类别属性,MATCH($D55,类别表,0)),""))</f>
        <v/>
      </c>
      <c r="M55" s="53"/>
      <c r="N55" s="53"/>
      <c r="O55" s="32"/>
      <c r="P55" s="6" t="str">
        <f>IF($C55="","",IF(ISNA(MATCH($C55,账户表,0)),"※这个账户不在【基础资料】的账户档案里",IF($B55="","※没填日期，这一笔不会进任何月份的报表",IF(NOT(ISNUMBER($B55)),"※日期是文本不是日期（像 2026.6.28 这种），按日期取数的报表全会漏掉这一笔",IF(AND($F55&lt;&gt;"",$G55&lt;&gt;""),"※收入和支出不能同时填",IF(AND(N($F55)=0,N($G55)=0),"※收入和支出都没填",IF(OR(N($F55)&lt;0,N($G55)&lt;0),"※金额不能填负数，方向反了就换一列填",IF($D55="","※没填收支类别，分类报表会漏掉这一笔",IF(ISNA(MATCH($D55,类别表,0)),"※收支类别不在【基础资料】的清单里",IF(AND($L55="内部转账",$M55=""),"△内部转账要在「对方账户」写上另一头",IF(AND($L55="内部转账",$M55=$C55),"※对方账户跟本账户是同一个",IF(AND($L55&lt;&gt;"内部转账",$M55&lt;&gt;""),"△填了对方账户，但类别不是内部转账",IF(YEAR($B55)&lt;&gt;管理年度,"△不是管理年度的单据，按月的三张报表里看不到",IF($H55&lt;0,"△这一笔之后该账户余额成负数了，核一下",""))))))))))))))</f>
        <v/>
      </c>
    </row>
    <row r="56" ht="16.5" spans="1:16">
      <c r="A56" s="4" t="str">
        <f>IF($C56="","",COUNTA($C$5:$C56))</f>
        <v/>
      </c>
      <c r="B56" s="52"/>
      <c r="C56" s="53"/>
      <c r="D56" s="53"/>
      <c r="E56" s="32"/>
      <c r="F56" s="54"/>
      <c r="G56" s="54"/>
      <c r="H56" s="24" t="str">
        <f>IFERROR(ROUND(VLOOKUP($C56,基础资料!$B$5:$E$34,3,0)+SUMIF($C$5:$C56,$C56,$F$5:$F56)-SUMIF($C$5:$C56,$C56,$G$5:$G56),2),"")</f>
        <v/>
      </c>
      <c r="I56" s="53"/>
      <c r="J56" s="53"/>
      <c r="K56" s="25" t="str">
        <f t="shared" si="0"/>
        <v/>
      </c>
      <c r="L56" s="13" t="str">
        <f>IF($D56="","",IFERROR(INDEX(类别属性,MATCH($D56,类别表,0)),""))</f>
        <v/>
      </c>
      <c r="M56" s="53"/>
      <c r="N56" s="53"/>
      <c r="O56" s="32"/>
      <c r="P56" s="6" t="str">
        <f>IF($C56="","",IF(ISNA(MATCH($C56,账户表,0)),"※这个账户不在【基础资料】的账户档案里",IF($B56="","※没填日期，这一笔不会进任何月份的报表",IF(NOT(ISNUMBER($B56)),"※日期是文本不是日期（像 2026.6.28 这种），按日期取数的报表全会漏掉这一笔",IF(AND($F56&lt;&gt;"",$G56&lt;&gt;""),"※收入和支出不能同时填",IF(AND(N($F56)=0,N($G56)=0),"※收入和支出都没填",IF(OR(N($F56)&lt;0,N($G56)&lt;0),"※金额不能填负数，方向反了就换一列填",IF($D56="","※没填收支类别，分类报表会漏掉这一笔",IF(ISNA(MATCH($D56,类别表,0)),"※收支类别不在【基础资料】的清单里",IF(AND($L56="内部转账",$M56=""),"△内部转账要在「对方账户」写上另一头",IF(AND($L56="内部转账",$M56=$C56),"※对方账户跟本账户是同一个",IF(AND($L56&lt;&gt;"内部转账",$M56&lt;&gt;""),"△填了对方账户，但类别不是内部转账",IF(YEAR($B56)&lt;&gt;管理年度,"△不是管理年度的单据，按月的三张报表里看不到",IF($H56&lt;0,"△这一笔之后该账户余额成负数了，核一下",""))))))))))))))</f>
        <v/>
      </c>
    </row>
    <row r="57" ht="16.5" spans="1:16">
      <c r="A57" s="4" t="str">
        <f>IF($C57="","",COUNTA($C$5:$C57))</f>
        <v/>
      </c>
      <c r="B57" s="52"/>
      <c r="C57" s="53"/>
      <c r="D57" s="53"/>
      <c r="E57" s="32"/>
      <c r="F57" s="54"/>
      <c r="G57" s="54"/>
      <c r="H57" s="24" t="str">
        <f>IFERROR(ROUND(VLOOKUP($C57,基础资料!$B$5:$E$34,3,0)+SUMIF($C$5:$C57,$C57,$F$5:$F57)-SUMIF($C$5:$C57,$C57,$G$5:$G57),2),"")</f>
        <v/>
      </c>
      <c r="I57" s="53"/>
      <c r="J57" s="53"/>
      <c r="K57" s="25" t="str">
        <f t="shared" si="0"/>
        <v/>
      </c>
      <c r="L57" s="13" t="str">
        <f>IF($D57="","",IFERROR(INDEX(类别属性,MATCH($D57,类别表,0)),""))</f>
        <v/>
      </c>
      <c r="M57" s="53"/>
      <c r="N57" s="53"/>
      <c r="O57" s="32"/>
      <c r="P57" s="6" t="str">
        <f>IF($C57="","",IF(ISNA(MATCH($C57,账户表,0)),"※这个账户不在【基础资料】的账户档案里",IF($B57="","※没填日期，这一笔不会进任何月份的报表",IF(NOT(ISNUMBER($B57)),"※日期是文本不是日期（像 2026.6.28 这种），按日期取数的报表全会漏掉这一笔",IF(AND($F57&lt;&gt;"",$G57&lt;&gt;""),"※收入和支出不能同时填",IF(AND(N($F57)=0,N($G57)=0),"※收入和支出都没填",IF(OR(N($F57)&lt;0,N($G57)&lt;0),"※金额不能填负数，方向反了就换一列填",IF($D57="","※没填收支类别，分类报表会漏掉这一笔",IF(ISNA(MATCH($D57,类别表,0)),"※收支类别不在【基础资料】的清单里",IF(AND($L57="内部转账",$M57=""),"△内部转账要在「对方账户」写上另一头",IF(AND($L57="内部转账",$M57=$C57),"※对方账户跟本账户是同一个",IF(AND($L57&lt;&gt;"内部转账",$M57&lt;&gt;""),"△填了对方账户，但类别不是内部转账",IF(YEAR($B57)&lt;&gt;管理年度,"△不是管理年度的单据，按月的三张报表里看不到",IF($H57&lt;0,"△这一笔之后该账户余额成负数了，核一下",""))))))))))))))</f>
        <v/>
      </c>
    </row>
    <row r="58" ht="16.5" spans="1:16">
      <c r="A58" s="4" t="str">
        <f>IF($C58="","",COUNTA($C$5:$C58))</f>
        <v/>
      </c>
      <c r="B58" s="52"/>
      <c r="C58" s="53"/>
      <c r="D58" s="53"/>
      <c r="E58" s="32"/>
      <c r="F58" s="54"/>
      <c r="G58" s="54"/>
      <c r="H58" s="24" t="str">
        <f>IFERROR(ROUND(VLOOKUP($C58,基础资料!$B$5:$E$34,3,0)+SUMIF($C$5:$C58,$C58,$F$5:$F58)-SUMIF($C$5:$C58,$C58,$G$5:$G58),2),"")</f>
        <v/>
      </c>
      <c r="I58" s="53"/>
      <c r="J58" s="53"/>
      <c r="K58" s="25" t="str">
        <f t="shared" si="0"/>
        <v/>
      </c>
      <c r="L58" s="13" t="str">
        <f>IF($D58="","",IFERROR(INDEX(类别属性,MATCH($D58,类别表,0)),""))</f>
        <v/>
      </c>
      <c r="M58" s="53"/>
      <c r="N58" s="53"/>
      <c r="O58" s="32"/>
      <c r="P58" s="6" t="str">
        <f>IF($C58="","",IF(ISNA(MATCH($C58,账户表,0)),"※这个账户不在【基础资料】的账户档案里",IF($B58="","※没填日期，这一笔不会进任何月份的报表",IF(NOT(ISNUMBER($B58)),"※日期是文本不是日期（像 2026.6.28 这种），按日期取数的报表全会漏掉这一笔",IF(AND($F58&lt;&gt;"",$G58&lt;&gt;""),"※收入和支出不能同时填",IF(AND(N($F58)=0,N($G58)=0),"※收入和支出都没填",IF(OR(N($F58)&lt;0,N($G58)&lt;0),"※金额不能填负数，方向反了就换一列填",IF($D58="","※没填收支类别，分类报表会漏掉这一笔",IF(ISNA(MATCH($D58,类别表,0)),"※收支类别不在【基础资料】的清单里",IF(AND($L58="内部转账",$M58=""),"△内部转账要在「对方账户」写上另一头",IF(AND($L58="内部转账",$M58=$C58),"※对方账户跟本账户是同一个",IF(AND($L58&lt;&gt;"内部转账",$M58&lt;&gt;""),"△填了对方账户，但类别不是内部转账",IF(YEAR($B58)&lt;&gt;管理年度,"△不是管理年度的单据，按月的三张报表里看不到",IF($H58&lt;0,"△这一笔之后该账户余额成负数了，核一下",""))))))))))))))</f>
        <v/>
      </c>
    </row>
    <row r="59" ht="16.5" spans="1:16">
      <c r="A59" s="4" t="str">
        <f>IF($C59="","",COUNTA($C$5:$C59))</f>
        <v/>
      </c>
      <c r="B59" s="52"/>
      <c r="C59" s="53"/>
      <c r="D59" s="53"/>
      <c r="E59" s="32"/>
      <c r="F59" s="54"/>
      <c r="G59" s="54"/>
      <c r="H59" s="24" t="str">
        <f>IFERROR(ROUND(VLOOKUP($C59,基础资料!$B$5:$E$34,3,0)+SUMIF($C$5:$C59,$C59,$F$5:$F59)-SUMIF($C$5:$C59,$C59,$G$5:$G59),2),"")</f>
        <v/>
      </c>
      <c r="I59" s="53"/>
      <c r="J59" s="53"/>
      <c r="K59" s="25" t="str">
        <f t="shared" si="0"/>
        <v/>
      </c>
      <c r="L59" s="13" t="str">
        <f>IF($D59="","",IFERROR(INDEX(类别属性,MATCH($D59,类别表,0)),""))</f>
        <v/>
      </c>
      <c r="M59" s="53"/>
      <c r="N59" s="53"/>
      <c r="O59" s="32"/>
      <c r="P59" s="6" t="str">
        <f>IF($C59="","",IF(ISNA(MATCH($C59,账户表,0)),"※这个账户不在【基础资料】的账户档案里",IF($B59="","※没填日期，这一笔不会进任何月份的报表",IF(NOT(ISNUMBER($B59)),"※日期是文本不是日期（像 2026.6.28 这种），按日期取数的报表全会漏掉这一笔",IF(AND($F59&lt;&gt;"",$G59&lt;&gt;""),"※收入和支出不能同时填",IF(AND(N($F59)=0,N($G59)=0),"※收入和支出都没填",IF(OR(N($F59)&lt;0,N($G59)&lt;0),"※金额不能填负数，方向反了就换一列填",IF($D59="","※没填收支类别，分类报表会漏掉这一笔",IF(ISNA(MATCH($D59,类别表,0)),"※收支类别不在【基础资料】的清单里",IF(AND($L59="内部转账",$M59=""),"△内部转账要在「对方账户」写上另一头",IF(AND($L59="内部转账",$M59=$C59),"※对方账户跟本账户是同一个",IF(AND($L59&lt;&gt;"内部转账",$M59&lt;&gt;""),"△填了对方账户，但类别不是内部转账",IF(YEAR($B59)&lt;&gt;管理年度,"△不是管理年度的单据，按月的三张报表里看不到",IF($H59&lt;0,"△这一笔之后该账户余额成负数了，核一下",""))))))))))))))</f>
        <v/>
      </c>
    </row>
    <row r="60" ht="16.5" spans="1:16">
      <c r="A60" s="4" t="str">
        <f>IF($C60="","",COUNTA($C$5:$C60))</f>
        <v/>
      </c>
      <c r="B60" s="52"/>
      <c r="C60" s="53"/>
      <c r="D60" s="53"/>
      <c r="E60" s="32"/>
      <c r="F60" s="54"/>
      <c r="G60" s="54"/>
      <c r="H60" s="24" t="str">
        <f>IFERROR(ROUND(VLOOKUP($C60,基础资料!$B$5:$E$34,3,0)+SUMIF($C$5:$C60,$C60,$F$5:$F60)-SUMIF($C$5:$C60,$C60,$G$5:$G60),2),"")</f>
        <v/>
      </c>
      <c r="I60" s="53"/>
      <c r="J60" s="53"/>
      <c r="K60" s="25" t="str">
        <f t="shared" si="0"/>
        <v/>
      </c>
      <c r="L60" s="13" t="str">
        <f>IF($D60="","",IFERROR(INDEX(类别属性,MATCH($D60,类别表,0)),""))</f>
        <v/>
      </c>
      <c r="M60" s="53"/>
      <c r="N60" s="53"/>
      <c r="O60" s="32"/>
      <c r="P60" s="6" t="str">
        <f>IF($C60="","",IF(ISNA(MATCH($C60,账户表,0)),"※这个账户不在【基础资料】的账户档案里",IF($B60="","※没填日期，这一笔不会进任何月份的报表",IF(NOT(ISNUMBER($B60)),"※日期是文本不是日期（像 2026.6.28 这种），按日期取数的报表全会漏掉这一笔",IF(AND($F60&lt;&gt;"",$G60&lt;&gt;""),"※收入和支出不能同时填",IF(AND(N($F60)=0,N($G60)=0),"※收入和支出都没填",IF(OR(N($F60)&lt;0,N($G60)&lt;0),"※金额不能填负数，方向反了就换一列填",IF($D60="","※没填收支类别，分类报表会漏掉这一笔",IF(ISNA(MATCH($D60,类别表,0)),"※收支类别不在【基础资料】的清单里",IF(AND($L60="内部转账",$M60=""),"△内部转账要在「对方账户」写上另一头",IF(AND($L60="内部转账",$M60=$C60),"※对方账户跟本账户是同一个",IF(AND($L60&lt;&gt;"内部转账",$M60&lt;&gt;""),"△填了对方账户，但类别不是内部转账",IF(YEAR($B60)&lt;&gt;管理年度,"△不是管理年度的单据，按月的三张报表里看不到",IF($H60&lt;0,"△这一笔之后该账户余额成负数了，核一下",""))))))))))))))</f>
        <v/>
      </c>
    </row>
    <row r="61" ht="16.5" spans="1:16">
      <c r="A61" s="4" t="str">
        <f>IF($C61="","",COUNTA($C$5:$C61))</f>
        <v/>
      </c>
      <c r="B61" s="52"/>
      <c r="C61" s="53"/>
      <c r="D61" s="53"/>
      <c r="E61" s="32"/>
      <c r="F61" s="54"/>
      <c r="G61" s="54"/>
      <c r="H61" s="24" t="str">
        <f>IFERROR(ROUND(VLOOKUP($C61,基础资料!$B$5:$E$34,3,0)+SUMIF($C$5:$C61,$C61,$F$5:$F61)-SUMIF($C$5:$C61,$C61,$G$5:$G61),2),"")</f>
        <v/>
      </c>
      <c r="I61" s="53"/>
      <c r="J61" s="53"/>
      <c r="K61" s="25" t="str">
        <f t="shared" si="0"/>
        <v/>
      </c>
      <c r="L61" s="13" t="str">
        <f>IF($D61="","",IFERROR(INDEX(类别属性,MATCH($D61,类别表,0)),""))</f>
        <v/>
      </c>
      <c r="M61" s="53"/>
      <c r="N61" s="53"/>
      <c r="O61" s="32"/>
      <c r="P61" s="6" t="str">
        <f>IF($C61="","",IF(ISNA(MATCH($C61,账户表,0)),"※这个账户不在【基础资料】的账户档案里",IF($B61="","※没填日期，这一笔不会进任何月份的报表",IF(NOT(ISNUMBER($B61)),"※日期是文本不是日期（像 2026.6.28 这种），按日期取数的报表全会漏掉这一笔",IF(AND($F61&lt;&gt;"",$G61&lt;&gt;""),"※收入和支出不能同时填",IF(AND(N($F61)=0,N($G61)=0),"※收入和支出都没填",IF(OR(N($F61)&lt;0,N($G61)&lt;0),"※金额不能填负数，方向反了就换一列填",IF($D61="","※没填收支类别，分类报表会漏掉这一笔",IF(ISNA(MATCH($D61,类别表,0)),"※收支类别不在【基础资料】的清单里",IF(AND($L61="内部转账",$M61=""),"△内部转账要在「对方账户」写上另一头",IF(AND($L61="内部转账",$M61=$C61),"※对方账户跟本账户是同一个",IF(AND($L61&lt;&gt;"内部转账",$M61&lt;&gt;""),"△填了对方账户，但类别不是内部转账",IF(YEAR($B61)&lt;&gt;管理年度,"△不是管理年度的单据，按月的三张报表里看不到",IF($H61&lt;0,"△这一笔之后该账户余额成负数了，核一下",""))))))))))))))</f>
        <v/>
      </c>
    </row>
    <row r="62" ht="16.5" spans="1:16">
      <c r="A62" s="4" t="str">
        <f>IF($C62="","",COUNTA($C$5:$C62))</f>
        <v/>
      </c>
      <c r="B62" s="52"/>
      <c r="C62" s="53"/>
      <c r="D62" s="53"/>
      <c r="E62" s="32"/>
      <c r="F62" s="54"/>
      <c r="G62" s="54"/>
      <c r="H62" s="24" t="str">
        <f>IFERROR(ROUND(VLOOKUP($C62,基础资料!$B$5:$E$34,3,0)+SUMIF($C$5:$C62,$C62,$F$5:$F62)-SUMIF($C$5:$C62,$C62,$G$5:$G62),2),"")</f>
        <v/>
      </c>
      <c r="I62" s="53"/>
      <c r="J62" s="53"/>
      <c r="K62" s="25" t="str">
        <f t="shared" si="0"/>
        <v/>
      </c>
      <c r="L62" s="13" t="str">
        <f>IF($D62="","",IFERROR(INDEX(类别属性,MATCH($D62,类别表,0)),""))</f>
        <v/>
      </c>
      <c r="M62" s="53"/>
      <c r="N62" s="53"/>
      <c r="O62" s="32"/>
      <c r="P62" s="6" t="str">
        <f>IF($C62="","",IF(ISNA(MATCH($C62,账户表,0)),"※这个账户不在【基础资料】的账户档案里",IF($B62="","※没填日期，这一笔不会进任何月份的报表",IF(NOT(ISNUMBER($B62)),"※日期是文本不是日期（像 2026.6.28 这种），按日期取数的报表全会漏掉这一笔",IF(AND($F62&lt;&gt;"",$G62&lt;&gt;""),"※收入和支出不能同时填",IF(AND(N($F62)=0,N($G62)=0),"※收入和支出都没填",IF(OR(N($F62)&lt;0,N($G62)&lt;0),"※金额不能填负数，方向反了就换一列填",IF($D62="","※没填收支类别，分类报表会漏掉这一笔",IF(ISNA(MATCH($D62,类别表,0)),"※收支类别不在【基础资料】的清单里",IF(AND($L62="内部转账",$M62=""),"△内部转账要在「对方账户」写上另一头",IF(AND($L62="内部转账",$M62=$C62),"※对方账户跟本账户是同一个",IF(AND($L62&lt;&gt;"内部转账",$M62&lt;&gt;""),"△填了对方账户，但类别不是内部转账",IF(YEAR($B62)&lt;&gt;管理年度,"△不是管理年度的单据，按月的三张报表里看不到",IF($H62&lt;0,"△这一笔之后该账户余额成负数了，核一下",""))))))))))))))</f>
        <v/>
      </c>
    </row>
    <row r="63" ht="16.5" spans="1:16">
      <c r="A63" s="4" t="str">
        <f>IF($C63="","",COUNTA($C$5:$C63))</f>
        <v/>
      </c>
      <c r="B63" s="52"/>
      <c r="C63" s="53"/>
      <c r="D63" s="53"/>
      <c r="E63" s="32"/>
      <c r="F63" s="54"/>
      <c r="G63" s="54"/>
      <c r="H63" s="24" t="str">
        <f>IFERROR(ROUND(VLOOKUP($C63,基础资料!$B$5:$E$34,3,0)+SUMIF($C$5:$C63,$C63,$F$5:$F63)-SUMIF($C$5:$C63,$C63,$G$5:$G63),2),"")</f>
        <v/>
      </c>
      <c r="I63" s="53"/>
      <c r="J63" s="53"/>
      <c r="K63" s="25" t="str">
        <f t="shared" si="0"/>
        <v/>
      </c>
      <c r="L63" s="13" t="str">
        <f>IF($D63="","",IFERROR(INDEX(类别属性,MATCH($D63,类别表,0)),""))</f>
        <v/>
      </c>
      <c r="M63" s="53"/>
      <c r="N63" s="53"/>
      <c r="O63" s="32"/>
      <c r="P63" s="6" t="str">
        <f>IF($C63="","",IF(ISNA(MATCH($C63,账户表,0)),"※这个账户不在【基础资料】的账户档案里",IF($B63="","※没填日期，这一笔不会进任何月份的报表",IF(NOT(ISNUMBER($B63)),"※日期是文本不是日期（像 2026.6.28 这种），按日期取数的报表全会漏掉这一笔",IF(AND($F63&lt;&gt;"",$G63&lt;&gt;""),"※收入和支出不能同时填",IF(AND(N($F63)=0,N($G63)=0),"※收入和支出都没填",IF(OR(N($F63)&lt;0,N($G63)&lt;0),"※金额不能填负数，方向反了就换一列填",IF($D63="","※没填收支类别，分类报表会漏掉这一笔",IF(ISNA(MATCH($D63,类别表,0)),"※收支类别不在【基础资料】的清单里",IF(AND($L63="内部转账",$M63=""),"△内部转账要在「对方账户」写上另一头",IF(AND($L63="内部转账",$M63=$C63),"※对方账户跟本账户是同一个",IF(AND($L63&lt;&gt;"内部转账",$M63&lt;&gt;""),"△填了对方账户，但类别不是内部转账",IF(YEAR($B63)&lt;&gt;管理年度,"△不是管理年度的单据，按月的三张报表里看不到",IF($H63&lt;0,"△这一笔之后该账户余额成负数了，核一下",""))))))))))))))</f>
        <v/>
      </c>
    </row>
    <row r="64" ht="16.5" spans="1:16">
      <c r="A64" s="4" t="str">
        <f>IF($C64="","",COUNTA($C$5:$C64))</f>
        <v/>
      </c>
      <c r="B64" s="52"/>
      <c r="C64" s="53"/>
      <c r="D64" s="53"/>
      <c r="E64" s="32"/>
      <c r="F64" s="54"/>
      <c r="G64" s="54"/>
      <c r="H64" s="24" t="str">
        <f>IFERROR(ROUND(VLOOKUP($C64,基础资料!$B$5:$E$34,3,0)+SUMIF($C$5:$C64,$C64,$F$5:$F64)-SUMIF($C$5:$C64,$C64,$G$5:$G64),2),"")</f>
        <v/>
      </c>
      <c r="I64" s="53"/>
      <c r="J64" s="53"/>
      <c r="K64" s="25" t="str">
        <f t="shared" si="0"/>
        <v/>
      </c>
      <c r="L64" s="13" t="str">
        <f>IF($D64="","",IFERROR(INDEX(类别属性,MATCH($D64,类别表,0)),""))</f>
        <v/>
      </c>
      <c r="M64" s="53"/>
      <c r="N64" s="53"/>
      <c r="O64" s="32"/>
      <c r="P64" s="6" t="str">
        <f>IF($C64="","",IF(ISNA(MATCH($C64,账户表,0)),"※这个账户不在【基础资料】的账户档案里",IF($B64="","※没填日期，这一笔不会进任何月份的报表",IF(NOT(ISNUMBER($B64)),"※日期是文本不是日期（像 2026.6.28 这种），按日期取数的报表全会漏掉这一笔",IF(AND($F64&lt;&gt;"",$G64&lt;&gt;""),"※收入和支出不能同时填",IF(AND(N($F64)=0,N($G64)=0),"※收入和支出都没填",IF(OR(N($F64)&lt;0,N($G64)&lt;0),"※金额不能填负数，方向反了就换一列填",IF($D64="","※没填收支类别，分类报表会漏掉这一笔",IF(ISNA(MATCH($D64,类别表,0)),"※收支类别不在【基础资料】的清单里",IF(AND($L64="内部转账",$M64=""),"△内部转账要在「对方账户」写上另一头",IF(AND($L64="内部转账",$M64=$C64),"※对方账户跟本账户是同一个",IF(AND($L64&lt;&gt;"内部转账",$M64&lt;&gt;""),"△填了对方账户，但类别不是内部转账",IF(YEAR($B64)&lt;&gt;管理年度,"△不是管理年度的单据，按月的三张报表里看不到",IF($H64&lt;0,"△这一笔之后该账户余额成负数了，核一下",""))))))))))))))</f>
        <v/>
      </c>
    </row>
    <row r="65" ht="16.5" spans="1:16">
      <c r="A65" s="4" t="str">
        <f>IF($C65="","",COUNTA($C$5:$C65))</f>
        <v/>
      </c>
      <c r="B65" s="52"/>
      <c r="C65" s="53"/>
      <c r="D65" s="53"/>
      <c r="E65" s="32"/>
      <c r="F65" s="54"/>
      <c r="G65" s="54"/>
      <c r="H65" s="24" t="str">
        <f>IFERROR(ROUND(VLOOKUP($C65,基础资料!$B$5:$E$34,3,0)+SUMIF($C$5:$C65,$C65,$F$5:$F65)-SUMIF($C$5:$C65,$C65,$G$5:$G65),2),"")</f>
        <v/>
      </c>
      <c r="I65" s="53"/>
      <c r="J65" s="53"/>
      <c r="K65" s="25" t="str">
        <f t="shared" si="0"/>
        <v/>
      </c>
      <c r="L65" s="13" t="str">
        <f>IF($D65="","",IFERROR(INDEX(类别属性,MATCH($D65,类别表,0)),""))</f>
        <v/>
      </c>
      <c r="M65" s="53"/>
      <c r="N65" s="53"/>
      <c r="O65" s="32"/>
      <c r="P65" s="6" t="str">
        <f>IF($C65="","",IF(ISNA(MATCH($C65,账户表,0)),"※这个账户不在【基础资料】的账户档案里",IF($B65="","※没填日期，这一笔不会进任何月份的报表",IF(NOT(ISNUMBER($B65)),"※日期是文本不是日期（像 2026.6.28 这种），按日期取数的报表全会漏掉这一笔",IF(AND($F65&lt;&gt;"",$G65&lt;&gt;""),"※收入和支出不能同时填",IF(AND(N($F65)=0,N($G65)=0),"※收入和支出都没填",IF(OR(N($F65)&lt;0,N($G65)&lt;0),"※金额不能填负数，方向反了就换一列填",IF($D65="","※没填收支类别，分类报表会漏掉这一笔",IF(ISNA(MATCH($D65,类别表,0)),"※收支类别不在【基础资料】的清单里",IF(AND($L65="内部转账",$M65=""),"△内部转账要在「对方账户」写上另一头",IF(AND($L65="内部转账",$M65=$C65),"※对方账户跟本账户是同一个",IF(AND($L65&lt;&gt;"内部转账",$M65&lt;&gt;""),"△填了对方账户，但类别不是内部转账",IF(YEAR($B65)&lt;&gt;管理年度,"△不是管理年度的单据，按月的三张报表里看不到",IF($H65&lt;0,"△这一笔之后该账户余额成负数了，核一下",""))))))))))))))</f>
        <v/>
      </c>
    </row>
    <row r="66" ht="16.5" spans="1:16">
      <c r="A66" s="4" t="str">
        <f>IF($C66="","",COUNTA($C$5:$C66))</f>
        <v/>
      </c>
      <c r="B66" s="52"/>
      <c r="C66" s="53"/>
      <c r="D66" s="53"/>
      <c r="E66" s="32"/>
      <c r="F66" s="54"/>
      <c r="G66" s="54"/>
      <c r="H66" s="24" t="str">
        <f>IFERROR(ROUND(VLOOKUP($C66,基础资料!$B$5:$E$34,3,0)+SUMIF($C$5:$C66,$C66,$F$5:$F66)-SUMIF($C$5:$C66,$C66,$G$5:$G66),2),"")</f>
        <v/>
      </c>
      <c r="I66" s="53"/>
      <c r="J66" s="53"/>
      <c r="K66" s="25" t="str">
        <f t="shared" si="0"/>
        <v/>
      </c>
      <c r="L66" s="13" t="str">
        <f>IF($D66="","",IFERROR(INDEX(类别属性,MATCH($D66,类别表,0)),""))</f>
        <v/>
      </c>
      <c r="M66" s="53"/>
      <c r="N66" s="53"/>
      <c r="O66" s="32"/>
      <c r="P66" s="6" t="str">
        <f>IF($C66="","",IF(ISNA(MATCH($C66,账户表,0)),"※这个账户不在【基础资料】的账户档案里",IF($B66="","※没填日期，这一笔不会进任何月份的报表",IF(NOT(ISNUMBER($B66)),"※日期是文本不是日期（像 2026.6.28 这种），按日期取数的报表全会漏掉这一笔",IF(AND($F66&lt;&gt;"",$G66&lt;&gt;""),"※收入和支出不能同时填",IF(AND(N($F66)=0,N($G66)=0),"※收入和支出都没填",IF(OR(N($F66)&lt;0,N($G66)&lt;0),"※金额不能填负数，方向反了就换一列填",IF($D66="","※没填收支类别，分类报表会漏掉这一笔",IF(ISNA(MATCH($D66,类别表,0)),"※收支类别不在【基础资料】的清单里",IF(AND($L66="内部转账",$M66=""),"△内部转账要在「对方账户」写上另一头",IF(AND($L66="内部转账",$M66=$C66),"※对方账户跟本账户是同一个",IF(AND($L66&lt;&gt;"内部转账",$M66&lt;&gt;""),"△填了对方账户，但类别不是内部转账",IF(YEAR($B66)&lt;&gt;管理年度,"△不是管理年度的单据，按月的三张报表里看不到",IF($H66&lt;0,"△这一笔之后该账户余额成负数了，核一下",""))))))))))))))</f>
        <v/>
      </c>
    </row>
    <row r="67" ht="16.5" spans="1:16">
      <c r="A67" s="4" t="str">
        <f>IF($C67="","",COUNTA($C$5:$C67))</f>
        <v/>
      </c>
      <c r="B67" s="52"/>
      <c r="C67" s="53"/>
      <c r="D67" s="53"/>
      <c r="E67" s="32"/>
      <c r="F67" s="54"/>
      <c r="G67" s="54"/>
      <c r="H67" s="24" t="str">
        <f>IFERROR(ROUND(VLOOKUP($C67,基础资料!$B$5:$E$34,3,0)+SUMIF($C$5:$C67,$C67,$F$5:$F67)-SUMIF($C$5:$C67,$C67,$G$5:$G67),2),"")</f>
        <v/>
      </c>
      <c r="I67" s="53"/>
      <c r="J67" s="53"/>
      <c r="K67" s="25" t="str">
        <f t="shared" si="0"/>
        <v/>
      </c>
      <c r="L67" s="13" t="str">
        <f>IF($D67="","",IFERROR(INDEX(类别属性,MATCH($D67,类别表,0)),""))</f>
        <v/>
      </c>
      <c r="M67" s="53"/>
      <c r="N67" s="53"/>
      <c r="O67" s="32"/>
      <c r="P67" s="6" t="str">
        <f>IF($C67="","",IF(ISNA(MATCH($C67,账户表,0)),"※这个账户不在【基础资料】的账户档案里",IF($B67="","※没填日期，这一笔不会进任何月份的报表",IF(NOT(ISNUMBER($B67)),"※日期是文本不是日期（像 2026.6.28 这种），按日期取数的报表全会漏掉这一笔",IF(AND($F67&lt;&gt;"",$G67&lt;&gt;""),"※收入和支出不能同时填",IF(AND(N($F67)=0,N($G67)=0),"※收入和支出都没填",IF(OR(N($F67)&lt;0,N($G67)&lt;0),"※金额不能填负数，方向反了就换一列填",IF($D67="","※没填收支类别，分类报表会漏掉这一笔",IF(ISNA(MATCH($D67,类别表,0)),"※收支类别不在【基础资料】的清单里",IF(AND($L67="内部转账",$M67=""),"△内部转账要在「对方账户」写上另一头",IF(AND($L67="内部转账",$M67=$C67),"※对方账户跟本账户是同一个",IF(AND($L67&lt;&gt;"内部转账",$M67&lt;&gt;""),"△填了对方账户，但类别不是内部转账",IF(YEAR($B67)&lt;&gt;管理年度,"△不是管理年度的单据，按月的三张报表里看不到",IF($H67&lt;0,"△这一笔之后该账户余额成负数了，核一下",""))))))))))))))</f>
        <v/>
      </c>
    </row>
    <row r="68" ht="16.5" spans="1:16">
      <c r="A68" s="4" t="str">
        <f>IF($C68="","",COUNTA($C$5:$C68))</f>
        <v/>
      </c>
      <c r="B68" s="52"/>
      <c r="C68" s="53"/>
      <c r="D68" s="53"/>
      <c r="E68" s="32"/>
      <c r="F68" s="54"/>
      <c r="G68" s="54"/>
      <c r="H68" s="24" t="str">
        <f>IFERROR(ROUND(VLOOKUP($C68,基础资料!$B$5:$E$34,3,0)+SUMIF($C$5:$C68,$C68,$F$5:$F68)-SUMIF($C$5:$C68,$C68,$G$5:$G68),2),"")</f>
        <v/>
      </c>
      <c r="I68" s="53"/>
      <c r="J68" s="53"/>
      <c r="K68" s="25" t="str">
        <f t="shared" si="0"/>
        <v/>
      </c>
      <c r="L68" s="13" t="str">
        <f>IF($D68="","",IFERROR(INDEX(类别属性,MATCH($D68,类别表,0)),""))</f>
        <v/>
      </c>
      <c r="M68" s="53"/>
      <c r="N68" s="53"/>
      <c r="O68" s="32"/>
      <c r="P68" s="6" t="str">
        <f>IF($C68="","",IF(ISNA(MATCH($C68,账户表,0)),"※这个账户不在【基础资料】的账户档案里",IF($B68="","※没填日期，这一笔不会进任何月份的报表",IF(NOT(ISNUMBER($B68)),"※日期是文本不是日期（像 2026.6.28 这种），按日期取数的报表全会漏掉这一笔",IF(AND($F68&lt;&gt;"",$G68&lt;&gt;""),"※收入和支出不能同时填",IF(AND(N($F68)=0,N($G68)=0),"※收入和支出都没填",IF(OR(N($F68)&lt;0,N($G68)&lt;0),"※金额不能填负数，方向反了就换一列填",IF($D68="","※没填收支类别，分类报表会漏掉这一笔",IF(ISNA(MATCH($D68,类别表,0)),"※收支类别不在【基础资料】的清单里",IF(AND($L68="内部转账",$M68=""),"△内部转账要在「对方账户」写上另一头",IF(AND($L68="内部转账",$M68=$C68),"※对方账户跟本账户是同一个",IF(AND($L68&lt;&gt;"内部转账",$M68&lt;&gt;""),"△填了对方账户，但类别不是内部转账",IF(YEAR($B68)&lt;&gt;管理年度,"△不是管理年度的单据，按月的三张报表里看不到",IF($H68&lt;0,"△这一笔之后该账户余额成负数了，核一下",""))))))))))))))</f>
        <v/>
      </c>
    </row>
    <row r="69" ht="16.5" spans="1:16">
      <c r="A69" s="4" t="str">
        <f>IF($C69="","",COUNTA($C$5:$C69))</f>
        <v/>
      </c>
      <c r="B69" s="52"/>
      <c r="C69" s="53"/>
      <c r="D69" s="53"/>
      <c r="E69" s="32"/>
      <c r="F69" s="54"/>
      <c r="G69" s="54"/>
      <c r="H69" s="24" t="str">
        <f>IFERROR(ROUND(VLOOKUP($C69,基础资料!$B$5:$E$34,3,0)+SUMIF($C$5:$C69,$C69,$F$5:$F69)-SUMIF($C$5:$C69,$C69,$G$5:$G69),2),"")</f>
        <v/>
      </c>
      <c r="I69" s="53"/>
      <c r="J69" s="53"/>
      <c r="K69" s="25" t="str">
        <f t="shared" ref="K69:K132" si="1">IF(OR($B69="",NOT(ISNUMBER($B69))),"",--TEXT($B69,"yyyymm"))</f>
        <v/>
      </c>
      <c r="L69" s="13" t="str">
        <f>IF($D69="","",IFERROR(INDEX(类别属性,MATCH($D69,类别表,0)),""))</f>
        <v/>
      </c>
      <c r="M69" s="53"/>
      <c r="N69" s="53"/>
      <c r="O69" s="32"/>
      <c r="P69" s="6" t="str">
        <f>IF($C69="","",IF(ISNA(MATCH($C69,账户表,0)),"※这个账户不在【基础资料】的账户档案里",IF($B69="","※没填日期，这一笔不会进任何月份的报表",IF(NOT(ISNUMBER($B69)),"※日期是文本不是日期（像 2026.6.28 这种），按日期取数的报表全会漏掉这一笔",IF(AND($F69&lt;&gt;"",$G69&lt;&gt;""),"※收入和支出不能同时填",IF(AND(N($F69)=0,N($G69)=0),"※收入和支出都没填",IF(OR(N($F69)&lt;0,N($G69)&lt;0),"※金额不能填负数，方向反了就换一列填",IF($D69="","※没填收支类别，分类报表会漏掉这一笔",IF(ISNA(MATCH($D69,类别表,0)),"※收支类别不在【基础资料】的清单里",IF(AND($L69="内部转账",$M69=""),"△内部转账要在「对方账户」写上另一头",IF(AND($L69="内部转账",$M69=$C69),"※对方账户跟本账户是同一个",IF(AND($L69&lt;&gt;"内部转账",$M69&lt;&gt;""),"△填了对方账户，但类别不是内部转账",IF(YEAR($B69)&lt;&gt;管理年度,"△不是管理年度的单据，按月的三张报表里看不到",IF($H69&lt;0,"△这一笔之后该账户余额成负数了，核一下",""))))))))))))))</f>
        <v/>
      </c>
    </row>
    <row r="70" ht="16.5" spans="1:16">
      <c r="A70" s="4" t="str">
        <f>IF($C70="","",COUNTA($C$5:$C70))</f>
        <v/>
      </c>
      <c r="B70" s="52"/>
      <c r="C70" s="53"/>
      <c r="D70" s="53"/>
      <c r="E70" s="32"/>
      <c r="F70" s="54"/>
      <c r="G70" s="54"/>
      <c r="H70" s="24" t="str">
        <f>IFERROR(ROUND(VLOOKUP($C70,基础资料!$B$5:$E$34,3,0)+SUMIF($C$5:$C70,$C70,$F$5:$F70)-SUMIF($C$5:$C70,$C70,$G$5:$G70),2),"")</f>
        <v/>
      </c>
      <c r="I70" s="53"/>
      <c r="J70" s="53"/>
      <c r="K70" s="25" t="str">
        <f t="shared" si="1"/>
        <v/>
      </c>
      <c r="L70" s="13" t="str">
        <f>IF($D70="","",IFERROR(INDEX(类别属性,MATCH($D70,类别表,0)),""))</f>
        <v/>
      </c>
      <c r="M70" s="53"/>
      <c r="N70" s="53"/>
      <c r="O70" s="32"/>
      <c r="P70" s="6" t="str">
        <f>IF($C70="","",IF(ISNA(MATCH($C70,账户表,0)),"※这个账户不在【基础资料】的账户档案里",IF($B70="","※没填日期，这一笔不会进任何月份的报表",IF(NOT(ISNUMBER($B70)),"※日期是文本不是日期（像 2026.6.28 这种），按日期取数的报表全会漏掉这一笔",IF(AND($F70&lt;&gt;"",$G70&lt;&gt;""),"※收入和支出不能同时填",IF(AND(N($F70)=0,N($G70)=0),"※收入和支出都没填",IF(OR(N($F70)&lt;0,N($G70)&lt;0),"※金额不能填负数，方向反了就换一列填",IF($D70="","※没填收支类别，分类报表会漏掉这一笔",IF(ISNA(MATCH($D70,类别表,0)),"※收支类别不在【基础资料】的清单里",IF(AND($L70="内部转账",$M70=""),"△内部转账要在「对方账户」写上另一头",IF(AND($L70="内部转账",$M70=$C70),"※对方账户跟本账户是同一个",IF(AND($L70&lt;&gt;"内部转账",$M70&lt;&gt;""),"△填了对方账户，但类别不是内部转账",IF(YEAR($B70)&lt;&gt;管理年度,"△不是管理年度的单据，按月的三张报表里看不到",IF($H70&lt;0,"△这一笔之后该账户余额成负数了，核一下",""))))))))))))))</f>
        <v/>
      </c>
    </row>
    <row r="71" ht="16.5" spans="1:16">
      <c r="A71" s="4" t="str">
        <f>IF($C71="","",COUNTA($C$5:$C71))</f>
        <v/>
      </c>
      <c r="B71" s="52"/>
      <c r="C71" s="53"/>
      <c r="D71" s="53"/>
      <c r="E71" s="32"/>
      <c r="F71" s="54"/>
      <c r="G71" s="54"/>
      <c r="H71" s="24" t="str">
        <f>IFERROR(ROUND(VLOOKUP($C71,基础资料!$B$5:$E$34,3,0)+SUMIF($C$5:$C71,$C71,$F$5:$F71)-SUMIF($C$5:$C71,$C71,$G$5:$G71),2),"")</f>
        <v/>
      </c>
      <c r="I71" s="53"/>
      <c r="J71" s="53"/>
      <c r="K71" s="25" t="str">
        <f t="shared" si="1"/>
        <v/>
      </c>
      <c r="L71" s="13" t="str">
        <f>IF($D71="","",IFERROR(INDEX(类别属性,MATCH($D71,类别表,0)),""))</f>
        <v/>
      </c>
      <c r="M71" s="53"/>
      <c r="N71" s="53"/>
      <c r="O71" s="32"/>
      <c r="P71" s="6" t="str">
        <f>IF($C71="","",IF(ISNA(MATCH($C71,账户表,0)),"※这个账户不在【基础资料】的账户档案里",IF($B71="","※没填日期，这一笔不会进任何月份的报表",IF(NOT(ISNUMBER($B71)),"※日期是文本不是日期（像 2026.6.28 这种），按日期取数的报表全会漏掉这一笔",IF(AND($F71&lt;&gt;"",$G71&lt;&gt;""),"※收入和支出不能同时填",IF(AND(N($F71)=0,N($G71)=0),"※收入和支出都没填",IF(OR(N($F71)&lt;0,N($G71)&lt;0),"※金额不能填负数，方向反了就换一列填",IF($D71="","※没填收支类别，分类报表会漏掉这一笔",IF(ISNA(MATCH($D71,类别表,0)),"※收支类别不在【基础资料】的清单里",IF(AND($L71="内部转账",$M71=""),"△内部转账要在「对方账户」写上另一头",IF(AND($L71="内部转账",$M71=$C71),"※对方账户跟本账户是同一个",IF(AND($L71&lt;&gt;"内部转账",$M71&lt;&gt;""),"△填了对方账户，但类别不是内部转账",IF(YEAR($B71)&lt;&gt;管理年度,"△不是管理年度的单据，按月的三张报表里看不到",IF($H71&lt;0,"△这一笔之后该账户余额成负数了，核一下",""))))))))))))))</f>
        <v/>
      </c>
    </row>
    <row r="72" ht="16.5" spans="1:16">
      <c r="A72" s="4" t="str">
        <f>IF($C72="","",COUNTA($C$5:$C72))</f>
        <v/>
      </c>
      <c r="B72" s="52"/>
      <c r="C72" s="53"/>
      <c r="D72" s="53"/>
      <c r="E72" s="32"/>
      <c r="F72" s="54"/>
      <c r="G72" s="54"/>
      <c r="H72" s="24" t="str">
        <f>IFERROR(ROUND(VLOOKUP($C72,基础资料!$B$5:$E$34,3,0)+SUMIF($C$5:$C72,$C72,$F$5:$F72)-SUMIF($C$5:$C72,$C72,$G$5:$G72),2),"")</f>
        <v/>
      </c>
      <c r="I72" s="53"/>
      <c r="J72" s="53"/>
      <c r="K72" s="25" t="str">
        <f t="shared" si="1"/>
        <v/>
      </c>
      <c r="L72" s="13" t="str">
        <f>IF($D72="","",IFERROR(INDEX(类别属性,MATCH($D72,类别表,0)),""))</f>
        <v/>
      </c>
      <c r="M72" s="53"/>
      <c r="N72" s="53"/>
      <c r="O72" s="32"/>
      <c r="P72" s="6" t="str">
        <f>IF($C72="","",IF(ISNA(MATCH($C72,账户表,0)),"※这个账户不在【基础资料】的账户档案里",IF($B72="","※没填日期，这一笔不会进任何月份的报表",IF(NOT(ISNUMBER($B72)),"※日期是文本不是日期（像 2026.6.28 这种），按日期取数的报表全会漏掉这一笔",IF(AND($F72&lt;&gt;"",$G72&lt;&gt;""),"※收入和支出不能同时填",IF(AND(N($F72)=0,N($G72)=0),"※收入和支出都没填",IF(OR(N($F72)&lt;0,N($G72)&lt;0),"※金额不能填负数，方向反了就换一列填",IF($D72="","※没填收支类别，分类报表会漏掉这一笔",IF(ISNA(MATCH($D72,类别表,0)),"※收支类别不在【基础资料】的清单里",IF(AND($L72="内部转账",$M72=""),"△内部转账要在「对方账户」写上另一头",IF(AND($L72="内部转账",$M72=$C72),"※对方账户跟本账户是同一个",IF(AND($L72&lt;&gt;"内部转账",$M72&lt;&gt;""),"△填了对方账户，但类别不是内部转账",IF(YEAR($B72)&lt;&gt;管理年度,"△不是管理年度的单据，按月的三张报表里看不到",IF($H72&lt;0,"△这一笔之后该账户余额成负数了，核一下",""))))))))))))))</f>
        <v/>
      </c>
    </row>
    <row r="73" ht="16.5" spans="1:16">
      <c r="A73" s="4" t="str">
        <f>IF($C73="","",COUNTA($C$5:$C73))</f>
        <v/>
      </c>
      <c r="B73" s="52"/>
      <c r="C73" s="53"/>
      <c r="D73" s="53"/>
      <c r="E73" s="32"/>
      <c r="F73" s="54"/>
      <c r="G73" s="54"/>
      <c r="H73" s="24" t="str">
        <f>IFERROR(ROUND(VLOOKUP($C73,基础资料!$B$5:$E$34,3,0)+SUMIF($C$5:$C73,$C73,$F$5:$F73)-SUMIF($C$5:$C73,$C73,$G$5:$G73),2),"")</f>
        <v/>
      </c>
      <c r="I73" s="53"/>
      <c r="J73" s="53"/>
      <c r="K73" s="25" t="str">
        <f t="shared" si="1"/>
        <v/>
      </c>
      <c r="L73" s="13" t="str">
        <f>IF($D73="","",IFERROR(INDEX(类别属性,MATCH($D73,类别表,0)),""))</f>
        <v/>
      </c>
      <c r="M73" s="53"/>
      <c r="N73" s="53"/>
      <c r="O73" s="32"/>
      <c r="P73" s="6" t="str">
        <f>IF($C73="","",IF(ISNA(MATCH($C73,账户表,0)),"※这个账户不在【基础资料】的账户档案里",IF($B73="","※没填日期，这一笔不会进任何月份的报表",IF(NOT(ISNUMBER($B73)),"※日期是文本不是日期（像 2026.6.28 这种），按日期取数的报表全会漏掉这一笔",IF(AND($F73&lt;&gt;"",$G73&lt;&gt;""),"※收入和支出不能同时填",IF(AND(N($F73)=0,N($G73)=0),"※收入和支出都没填",IF(OR(N($F73)&lt;0,N($G73)&lt;0),"※金额不能填负数，方向反了就换一列填",IF($D73="","※没填收支类别，分类报表会漏掉这一笔",IF(ISNA(MATCH($D73,类别表,0)),"※收支类别不在【基础资料】的清单里",IF(AND($L73="内部转账",$M73=""),"△内部转账要在「对方账户」写上另一头",IF(AND($L73="内部转账",$M73=$C73),"※对方账户跟本账户是同一个",IF(AND($L73&lt;&gt;"内部转账",$M73&lt;&gt;""),"△填了对方账户，但类别不是内部转账",IF(YEAR($B73)&lt;&gt;管理年度,"△不是管理年度的单据，按月的三张报表里看不到",IF($H73&lt;0,"△这一笔之后该账户余额成负数了，核一下",""))))))))))))))</f>
        <v/>
      </c>
    </row>
    <row r="74" ht="16.5" spans="1:16">
      <c r="A74" s="4" t="str">
        <f>IF($C74="","",COUNTA($C$5:$C74))</f>
        <v/>
      </c>
      <c r="B74" s="52"/>
      <c r="C74" s="53"/>
      <c r="D74" s="53"/>
      <c r="E74" s="32"/>
      <c r="F74" s="54"/>
      <c r="G74" s="54"/>
      <c r="H74" s="24" t="str">
        <f>IFERROR(ROUND(VLOOKUP($C74,基础资料!$B$5:$E$34,3,0)+SUMIF($C$5:$C74,$C74,$F$5:$F74)-SUMIF($C$5:$C74,$C74,$G$5:$G74),2),"")</f>
        <v/>
      </c>
      <c r="I74" s="53"/>
      <c r="J74" s="53"/>
      <c r="K74" s="25" t="str">
        <f t="shared" si="1"/>
        <v/>
      </c>
      <c r="L74" s="13" t="str">
        <f>IF($D74="","",IFERROR(INDEX(类别属性,MATCH($D74,类别表,0)),""))</f>
        <v/>
      </c>
      <c r="M74" s="53"/>
      <c r="N74" s="53"/>
      <c r="O74" s="32"/>
      <c r="P74" s="6" t="str">
        <f>IF($C74="","",IF(ISNA(MATCH($C74,账户表,0)),"※这个账户不在【基础资料】的账户档案里",IF($B74="","※没填日期，这一笔不会进任何月份的报表",IF(NOT(ISNUMBER($B74)),"※日期是文本不是日期（像 2026.6.28 这种），按日期取数的报表全会漏掉这一笔",IF(AND($F74&lt;&gt;"",$G74&lt;&gt;""),"※收入和支出不能同时填",IF(AND(N($F74)=0,N($G74)=0),"※收入和支出都没填",IF(OR(N($F74)&lt;0,N($G74)&lt;0),"※金额不能填负数，方向反了就换一列填",IF($D74="","※没填收支类别，分类报表会漏掉这一笔",IF(ISNA(MATCH($D74,类别表,0)),"※收支类别不在【基础资料】的清单里",IF(AND($L74="内部转账",$M74=""),"△内部转账要在「对方账户」写上另一头",IF(AND($L74="内部转账",$M74=$C74),"※对方账户跟本账户是同一个",IF(AND($L74&lt;&gt;"内部转账",$M74&lt;&gt;""),"△填了对方账户，但类别不是内部转账",IF(YEAR($B74)&lt;&gt;管理年度,"△不是管理年度的单据，按月的三张报表里看不到",IF($H74&lt;0,"△这一笔之后该账户余额成负数了，核一下",""))))))))))))))</f>
        <v/>
      </c>
    </row>
    <row r="75" ht="16.5" spans="1:16">
      <c r="A75" s="4" t="str">
        <f>IF($C75="","",COUNTA($C$5:$C75))</f>
        <v/>
      </c>
      <c r="B75" s="52"/>
      <c r="C75" s="53"/>
      <c r="D75" s="53"/>
      <c r="E75" s="32"/>
      <c r="F75" s="54"/>
      <c r="G75" s="54"/>
      <c r="H75" s="24" t="str">
        <f>IFERROR(ROUND(VLOOKUP($C75,基础资料!$B$5:$E$34,3,0)+SUMIF($C$5:$C75,$C75,$F$5:$F75)-SUMIF($C$5:$C75,$C75,$G$5:$G75),2),"")</f>
        <v/>
      </c>
      <c r="I75" s="53"/>
      <c r="J75" s="53"/>
      <c r="K75" s="25" t="str">
        <f t="shared" si="1"/>
        <v/>
      </c>
      <c r="L75" s="13" t="str">
        <f>IF($D75="","",IFERROR(INDEX(类别属性,MATCH($D75,类别表,0)),""))</f>
        <v/>
      </c>
      <c r="M75" s="53"/>
      <c r="N75" s="53"/>
      <c r="O75" s="32"/>
      <c r="P75" s="6" t="str">
        <f>IF($C75="","",IF(ISNA(MATCH($C75,账户表,0)),"※这个账户不在【基础资料】的账户档案里",IF($B75="","※没填日期，这一笔不会进任何月份的报表",IF(NOT(ISNUMBER($B75)),"※日期是文本不是日期（像 2026.6.28 这种），按日期取数的报表全会漏掉这一笔",IF(AND($F75&lt;&gt;"",$G75&lt;&gt;""),"※收入和支出不能同时填",IF(AND(N($F75)=0,N($G75)=0),"※收入和支出都没填",IF(OR(N($F75)&lt;0,N($G75)&lt;0),"※金额不能填负数，方向反了就换一列填",IF($D75="","※没填收支类别，分类报表会漏掉这一笔",IF(ISNA(MATCH($D75,类别表,0)),"※收支类别不在【基础资料】的清单里",IF(AND($L75="内部转账",$M75=""),"△内部转账要在「对方账户」写上另一头",IF(AND($L75="内部转账",$M75=$C75),"※对方账户跟本账户是同一个",IF(AND($L75&lt;&gt;"内部转账",$M75&lt;&gt;""),"△填了对方账户，但类别不是内部转账",IF(YEAR($B75)&lt;&gt;管理年度,"△不是管理年度的单据，按月的三张报表里看不到",IF($H75&lt;0,"△这一笔之后该账户余额成负数了，核一下",""))))))))))))))</f>
        <v/>
      </c>
    </row>
    <row r="76" ht="16.5" spans="1:16">
      <c r="A76" s="4" t="str">
        <f>IF($C76="","",COUNTA($C$5:$C76))</f>
        <v/>
      </c>
      <c r="B76" s="52"/>
      <c r="C76" s="53"/>
      <c r="D76" s="53"/>
      <c r="E76" s="32"/>
      <c r="F76" s="54"/>
      <c r="G76" s="54"/>
      <c r="H76" s="24" t="str">
        <f>IFERROR(ROUND(VLOOKUP($C76,基础资料!$B$5:$E$34,3,0)+SUMIF($C$5:$C76,$C76,$F$5:$F76)-SUMIF($C$5:$C76,$C76,$G$5:$G76),2),"")</f>
        <v/>
      </c>
      <c r="I76" s="53"/>
      <c r="J76" s="53"/>
      <c r="K76" s="25" t="str">
        <f t="shared" si="1"/>
        <v/>
      </c>
      <c r="L76" s="13" t="str">
        <f>IF($D76="","",IFERROR(INDEX(类别属性,MATCH($D76,类别表,0)),""))</f>
        <v/>
      </c>
      <c r="M76" s="53"/>
      <c r="N76" s="53"/>
      <c r="O76" s="32"/>
      <c r="P76" s="6" t="str">
        <f>IF($C76="","",IF(ISNA(MATCH($C76,账户表,0)),"※这个账户不在【基础资料】的账户档案里",IF($B76="","※没填日期，这一笔不会进任何月份的报表",IF(NOT(ISNUMBER($B76)),"※日期是文本不是日期（像 2026.6.28 这种），按日期取数的报表全会漏掉这一笔",IF(AND($F76&lt;&gt;"",$G76&lt;&gt;""),"※收入和支出不能同时填",IF(AND(N($F76)=0,N($G76)=0),"※收入和支出都没填",IF(OR(N($F76)&lt;0,N($G76)&lt;0),"※金额不能填负数，方向反了就换一列填",IF($D76="","※没填收支类别，分类报表会漏掉这一笔",IF(ISNA(MATCH($D76,类别表,0)),"※收支类别不在【基础资料】的清单里",IF(AND($L76="内部转账",$M76=""),"△内部转账要在「对方账户」写上另一头",IF(AND($L76="内部转账",$M76=$C76),"※对方账户跟本账户是同一个",IF(AND($L76&lt;&gt;"内部转账",$M76&lt;&gt;""),"△填了对方账户，但类别不是内部转账",IF(YEAR($B76)&lt;&gt;管理年度,"△不是管理年度的单据，按月的三张报表里看不到",IF($H76&lt;0,"△这一笔之后该账户余额成负数了，核一下",""))))))))))))))</f>
        <v/>
      </c>
    </row>
    <row r="77" ht="16.5" spans="1:16">
      <c r="A77" s="4" t="str">
        <f>IF($C77="","",COUNTA($C$5:$C77))</f>
        <v/>
      </c>
      <c r="B77" s="52"/>
      <c r="C77" s="53"/>
      <c r="D77" s="53"/>
      <c r="E77" s="32"/>
      <c r="F77" s="54"/>
      <c r="G77" s="54"/>
      <c r="H77" s="24" t="str">
        <f>IFERROR(ROUND(VLOOKUP($C77,基础资料!$B$5:$E$34,3,0)+SUMIF($C$5:$C77,$C77,$F$5:$F77)-SUMIF($C$5:$C77,$C77,$G$5:$G77),2),"")</f>
        <v/>
      </c>
      <c r="I77" s="53"/>
      <c r="J77" s="53"/>
      <c r="K77" s="25" t="str">
        <f t="shared" si="1"/>
        <v/>
      </c>
      <c r="L77" s="13" t="str">
        <f>IF($D77="","",IFERROR(INDEX(类别属性,MATCH($D77,类别表,0)),""))</f>
        <v/>
      </c>
      <c r="M77" s="53"/>
      <c r="N77" s="53"/>
      <c r="O77" s="32"/>
      <c r="P77" s="6" t="str">
        <f>IF($C77="","",IF(ISNA(MATCH($C77,账户表,0)),"※这个账户不在【基础资料】的账户档案里",IF($B77="","※没填日期，这一笔不会进任何月份的报表",IF(NOT(ISNUMBER($B77)),"※日期是文本不是日期（像 2026.6.28 这种），按日期取数的报表全会漏掉这一笔",IF(AND($F77&lt;&gt;"",$G77&lt;&gt;""),"※收入和支出不能同时填",IF(AND(N($F77)=0,N($G77)=0),"※收入和支出都没填",IF(OR(N($F77)&lt;0,N($G77)&lt;0),"※金额不能填负数，方向反了就换一列填",IF($D77="","※没填收支类别，分类报表会漏掉这一笔",IF(ISNA(MATCH($D77,类别表,0)),"※收支类别不在【基础资料】的清单里",IF(AND($L77="内部转账",$M77=""),"△内部转账要在「对方账户」写上另一头",IF(AND($L77="内部转账",$M77=$C77),"※对方账户跟本账户是同一个",IF(AND($L77&lt;&gt;"内部转账",$M77&lt;&gt;""),"△填了对方账户，但类别不是内部转账",IF(YEAR($B77)&lt;&gt;管理年度,"△不是管理年度的单据，按月的三张报表里看不到",IF($H77&lt;0,"△这一笔之后该账户余额成负数了，核一下",""))))))))))))))</f>
        <v/>
      </c>
    </row>
    <row r="78" ht="16.5" spans="1:16">
      <c r="A78" s="4" t="str">
        <f>IF($C78="","",COUNTA($C$5:$C78))</f>
        <v/>
      </c>
      <c r="B78" s="52"/>
      <c r="C78" s="53"/>
      <c r="D78" s="53"/>
      <c r="E78" s="32"/>
      <c r="F78" s="54"/>
      <c r="G78" s="54"/>
      <c r="H78" s="24" t="str">
        <f>IFERROR(ROUND(VLOOKUP($C78,基础资料!$B$5:$E$34,3,0)+SUMIF($C$5:$C78,$C78,$F$5:$F78)-SUMIF($C$5:$C78,$C78,$G$5:$G78),2),"")</f>
        <v/>
      </c>
      <c r="I78" s="53"/>
      <c r="J78" s="53"/>
      <c r="K78" s="25" t="str">
        <f t="shared" si="1"/>
        <v/>
      </c>
      <c r="L78" s="13" t="str">
        <f>IF($D78="","",IFERROR(INDEX(类别属性,MATCH($D78,类别表,0)),""))</f>
        <v/>
      </c>
      <c r="M78" s="53"/>
      <c r="N78" s="53"/>
      <c r="O78" s="32"/>
      <c r="P78" s="6" t="str">
        <f>IF($C78="","",IF(ISNA(MATCH($C78,账户表,0)),"※这个账户不在【基础资料】的账户档案里",IF($B78="","※没填日期，这一笔不会进任何月份的报表",IF(NOT(ISNUMBER($B78)),"※日期是文本不是日期（像 2026.6.28 这种），按日期取数的报表全会漏掉这一笔",IF(AND($F78&lt;&gt;"",$G78&lt;&gt;""),"※收入和支出不能同时填",IF(AND(N($F78)=0,N($G78)=0),"※收入和支出都没填",IF(OR(N($F78)&lt;0,N($G78)&lt;0),"※金额不能填负数，方向反了就换一列填",IF($D78="","※没填收支类别，分类报表会漏掉这一笔",IF(ISNA(MATCH($D78,类别表,0)),"※收支类别不在【基础资料】的清单里",IF(AND($L78="内部转账",$M78=""),"△内部转账要在「对方账户」写上另一头",IF(AND($L78="内部转账",$M78=$C78),"※对方账户跟本账户是同一个",IF(AND($L78&lt;&gt;"内部转账",$M78&lt;&gt;""),"△填了对方账户，但类别不是内部转账",IF(YEAR($B78)&lt;&gt;管理年度,"△不是管理年度的单据，按月的三张报表里看不到",IF($H78&lt;0,"△这一笔之后该账户余额成负数了，核一下",""))))))))))))))</f>
        <v/>
      </c>
    </row>
    <row r="79" ht="16.5" spans="1:16">
      <c r="A79" s="4" t="str">
        <f>IF($C79="","",COUNTA($C$5:$C79))</f>
        <v/>
      </c>
      <c r="B79" s="52"/>
      <c r="C79" s="53"/>
      <c r="D79" s="53"/>
      <c r="E79" s="32"/>
      <c r="F79" s="54"/>
      <c r="G79" s="54"/>
      <c r="H79" s="24" t="str">
        <f>IFERROR(ROUND(VLOOKUP($C79,基础资料!$B$5:$E$34,3,0)+SUMIF($C$5:$C79,$C79,$F$5:$F79)-SUMIF($C$5:$C79,$C79,$G$5:$G79),2),"")</f>
        <v/>
      </c>
      <c r="I79" s="53"/>
      <c r="J79" s="53"/>
      <c r="K79" s="25" t="str">
        <f t="shared" si="1"/>
        <v/>
      </c>
      <c r="L79" s="13" t="str">
        <f>IF($D79="","",IFERROR(INDEX(类别属性,MATCH($D79,类别表,0)),""))</f>
        <v/>
      </c>
      <c r="M79" s="53"/>
      <c r="N79" s="53"/>
      <c r="O79" s="32"/>
      <c r="P79" s="6" t="str">
        <f>IF($C79="","",IF(ISNA(MATCH($C79,账户表,0)),"※这个账户不在【基础资料】的账户档案里",IF($B79="","※没填日期，这一笔不会进任何月份的报表",IF(NOT(ISNUMBER($B79)),"※日期是文本不是日期（像 2026.6.28 这种），按日期取数的报表全会漏掉这一笔",IF(AND($F79&lt;&gt;"",$G79&lt;&gt;""),"※收入和支出不能同时填",IF(AND(N($F79)=0,N($G79)=0),"※收入和支出都没填",IF(OR(N($F79)&lt;0,N($G79)&lt;0),"※金额不能填负数，方向反了就换一列填",IF($D79="","※没填收支类别，分类报表会漏掉这一笔",IF(ISNA(MATCH($D79,类别表,0)),"※收支类别不在【基础资料】的清单里",IF(AND($L79="内部转账",$M79=""),"△内部转账要在「对方账户」写上另一头",IF(AND($L79="内部转账",$M79=$C79),"※对方账户跟本账户是同一个",IF(AND($L79&lt;&gt;"内部转账",$M79&lt;&gt;""),"△填了对方账户，但类别不是内部转账",IF(YEAR($B79)&lt;&gt;管理年度,"△不是管理年度的单据，按月的三张报表里看不到",IF($H79&lt;0,"△这一笔之后该账户余额成负数了，核一下",""))))))))))))))</f>
        <v/>
      </c>
    </row>
    <row r="80" ht="16.5" spans="1:16">
      <c r="A80" s="4" t="str">
        <f>IF($C80="","",COUNTA($C$5:$C80))</f>
        <v/>
      </c>
      <c r="B80" s="52"/>
      <c r="C80" s="53"/>
      <c r="D80" s="53"/>
      <c r="E80" s="32"/>
      <c r="F80" s="54"/>
      <c r="G80" s="54"/>
      <c r="H80" s="24" t="str">
        <f>IFERROR(ROUND(VLOOKUP($C80,基础资料!$B$5:$E$34,3,0)+SUMIF($C$5:$C80,$C80,$F$5:$F80)-SUMIF($C$5:$C80,$C80,$G$5:$G80),2),"")</f>
        <v/>
      </c>
      <c r="I80" s="53"/>
      <c r="J80" s="53"/>
      <c r="K80" s="25" t="str">
        <f t="shared" si="1"/>
        <v/>
      </c>
      <c r="L80" s="13" t="str">
        <f>IF($D80="","",IFERROR(INDEX(类别属性,MATCH($D80,类别表,0)),""))</f>
        <v/>
      </c>
      <c r="M80" s="53"/>
      <c r="N80" s="53"/>
      <c r="O80" s="32"/>
      <c r="P80" s="6" t="str">
        <f>IF($C80="","",IF(ISNA(MATCH($C80,账户表,0)),"※这个账户不在【基础资料】的账户档案里",IF($B80="","※没填日期，这一笔不会进任何月份的报表",IF(NOT(ISNUMBER($B80)),"※日期是文本不是日期（像 2026.6.28 这种），按日期取数的报表全会漏掉这一笔",IF(AND($F80&lt;&gt;"",$G80&lt;&gt;""),"※收入和支出不能同时填",IF(AND(N($F80)=0,N($G80)=0),"※收入和支出都没填",IF(OR(N($F80)&lt;0,N($G80)&lt;0),"※金额不能填负数，方向反了就换一列填",IF($D80="","※没填收支类别，分类报表会漏掉这一笔",IF(ISNA(MATCH($D80,类别表,0)),"※收支类别不在【基础资料】的清单里",IF(AND($L80="内部转账",$M80=""),"△内部转账要在「对方账户」写上另一头",IF(AND($L80="内部转账",$M80=$C80),"※对方账户跟本账户是同一个",IF(AND($L80&lt;&gt;"内部转账",$M80&lt;&gt;""),"△填了对方账户，但类别不是内部转账",IF(YEAR($B80)&lt;&gt;管理年度,"△不是管理年度的单据，按月的三张报表里看不到",IF($H80&lt;0,"△这一笔之后该账户余额成负数了，核一下",""))))))))))))))</f>
        <v/>
      </c>
    </row>
    <row r="81" ht="16.5" spans="1:16">
      <c r="A81" s="4" t="str">
        <f>IF($C81="","",COUNTA($C$5:$C81))</f>
        <v/>
      </c>
      <c r="B81" s="52"/>
      <c r="C81" s="53"/>
      <c r="D81" s="53"/>
      <c r="E81" s="32"/>
      <c r="F81" s="54"/>
      <c r="G81" s="54"/>
      <c r="H81" s="24" t="str">
        <f>IFERROR(ROUND(VLOOKUP($C81,基础资料!$B$5:$E$34,3,0)+SUMIF($C$5:$C81,$C81,$F$5:$F81)-SUMIF($C$5:$C81,$C81,$G$5:$G81),2),"")</f>
        <v/>
      </c>
      <c r="I81" s="53"/>
      <c r="J81" s="53"/>
      <c r="K81" s="25" t="str">
        <f t="shared" si="1"/>
        <v/>
      </c>
      <c r="L81" s="13" t="str">
        <f>IF($D81="","",IFERROR(INDEX(类别属性,MATCH($D81,类别表,0)),""))</f>
        <v/>
      </c>
      <c r="M81" s="53"/>
      <c r="N81" s="53"/>
      <c r="O81" s="32"/>
      <c r="P81" s="6" t="str">
        <f>IF($C81="","",IF(ISNA(MATCH($C81,账户表,0)),"※这个账户不在【基础资料】的账户档案里",IF($B81="","※没填日期，这一笔不会进任何月份的报表",IF(NOT(ISNUMBER($B81)),"※日期是文本不是日期（像 2026.6.28 这种），按日期取数的报表全会漏掉这一笔",IF(AND($F81&lt;&gt;"",$G81&lt;&gt;""),"※收入和支出不能同时填",IF(AND(N($F81)=0,N($G81)=0),"※收入和支出都没填",IF(OR(N($F81)&lt;0,N($G81)&lt;0),"※金额不能填负数，方向反了就换一列填",IF($D81="","※没填收支类别，分类报表会漏掉这一笔",IF(ISNA(MATCH($D81,类别表,0)),"※收支类别不在【基础资料】的清单里",IF(AND($L81="内部转账",$M81=""),"△内部转账要在「对方账户」写上另一头",IF(AND($L81="内部转账",$M81=$C81),"※对方账户跟本账户是同一个",IF(AND($L81&lt;&gt;"内部转账",$M81&lt;&gt;""),"△填了对方账户，但类别不是内部转账",IF(YEAR($B81)&lt;&gt;管理年度,"△不是管理年度的单据，按月的三张报表里看不到",IF($H81&lt;0,"△这一笔之后该账户余额成负数了，核一下",""))))))))))))))</f>
        <v/>
      </c>
    </row>
    <row r="82" ht="16.5" spans="1:16">
      <c r="A82" s="4" t="str">
        <f>IF($C82="","",COUNTA($C$5:$C82))</f>
        <v/>
      </c>
      <c r="B82" s="52"/>
      <c r="C82" s="53"/>
      <c r="D82" s="53"/>
      <c r="E82" s="32"/>
      <c r="F82" s="54"/>
      <c r="G82" s="54"/>
      <c r="H82" s="24" t="str">
        <f>IFERROR(ROUND(VLOOKUP($C82,基础资料!$B$5:$E$34,3,0)+SUMIF($C$5:$C82,$C82,$F$5:$F82)-SUMIF($C$5:$C82,$C82,$G$5:$G82),2),"")</f>
        <v/>
      </c>
      <c r="I82" s="53"/>
      <c r="J82" s="53"/>
      <c r="K82" s="25" t="str">
        <f t="shared" si="1"/>
        <v/>
      </c>
      <c r="L82" s="13" t="str">
        <f>IF($D82="","",IFERROR(INDEX(类别属性,MATCH($D82,类别表,0)),""))</f>
        <v/>
      </c>
      <c r="M82" s="53"/>
      <c r="N82" s="53"/>
      <c r="O82" s="32"/>
      <c r="P82" s="6" t="str">
        <f>IF($C82="","",IF(ISNA(MATCH($C82,账户表,0)),"※这个账户不在【基础资料】的账户档案里",IF($B82="","※没填日期，这一笔不会进任何月份的报表",IF(NOT(ISNUMBER($B82)),"※日期是文本不是日期（像 2026.6.28 这种），按日期取数的报表全会漏掉这一笔",IF(AND($F82&lt;&gt;"",$G82&lt;&gt;""),"※收入和支出不能同时填",IF(AND(N($F82)=0,N($G82)=0),"※收入和支出都没填",IF(OR(N($F82)&lt;0,N($G82)&lt;0),"※金额不能填负数，方向反了就换一列填",IF($D82="","※没填收支类别，分类报表会漏掉这一笔",IF(ISNA(MATCH($D82,类别表,0)),"※收支类别不在【基础资料】的清单里",IF(AND($L82="内部转账",$M82=""),"△内部转账要在「对方账户」写上另一头",IF(AND($L82="内部转账",$M82=$C82),"※对方账户跟本账户是同一个",IF(AND($L82&lt;&gt;"内部转账",$M82&lt;&gt;""),"△填了对方账户，但类别不是内部转账",IF(YEAR($B82)&lt;&gt;管理年度,"△不是管理年度的单据，按月的三张报表里看不到",IF($H82&lt;0,"△这一笔之后该账户余额成负数了，核一下",""))))))))))))))</f>
        <v/>
      </c>
    </row>
    <row r="83" ht="16.5" spans="1:16">
      <c r="A83" s="4" t="str">
        <f>IF($C83="","",COUNTA($C$5:$C83))</f>
        <v/>
      </c>
      <c r="B83" s="52"/>
      <c r="C83" s="53"/>
      <c r="D83" s="53"/>
      <c r="E83" s="32"/>
      <c r="F83" s="54"/>
      <c r="G83" s="54"/>
      <c r="H83" s="24" t="str">
        <f>IFERROR(ROUND(VLOOKUP($C83,基础资料!$B$5:$E$34,3,0)+SUMIF($C$5:$C83,$C83,$F$5:$F83)-SUMIF($C$5:$C83,$C83,$G$5:$G83),2),"")</f>
        <v/>
      </c>
      <c r="I83" s="53"/>
      <c r="J83" s="53"/>
      <c r="K83" s="25" t="str">
        <f t="shared" si="1"/>
        <v/>
      </c>
      <c r="L83" s="13" t="str">
        <f>IF($D83="","",IFERROR(INDEX(类别属性,MATCH($D83,类别表,0)),""))</f>
        <v/>
      </c>
      <c r="M83" s="53"/>
      <c r="N83" s="53"/>
      <c r="O83" s="32"/>
      <c r="P83" s="6" t="str">
        <f>IF($C83="","",IF(ISNA(MATCH($C83,账户表,0)),"※这个账户不在【基础资料】的账户档案里",IF($B83="","※没填日期，这一笔不会进任何月份的报表",IF(NOT(ISNUMBER($B83)),"※日期是文本不是日期（像 2026.6.28 这种），按日期取数的报表全会漏掉这一笔",IF(AND($F83&lt;&gt;"",$G83&lt;&gt;""),"※收入和支出不能同时填",IF(AND(N($F83)=0,N($G83)=0),"※收入和支出都没填",IF(OR(N($F83)&lt;0,N($G83)&lt;0),"※金额不能填负数，方向反了就换一列填",IF($D83="","※没填收支类别，分类报表会漏掉这一笔",IF(ISNA(MATCH($D83,类别表,0)),"※收支类别不在【基础资料】的清单里",IF(AND($L83="内部转账",$M83=""),"△内部转账要在「对方账户」写上另一头",IF(AND($L83="内部转账",$M83=$C83),"※对方账户跟本账户是同一个",IF(AND($L83&lt;&gt;"内部转账",$M83&lt;&gt;""),"△填了对方账户，但类别不是内部转账",IF(YEAR($B83)&lt;&gt;管理年度,"△不是管理年度的单据，按月的三张报表里看不到",IF($H83&lt;0,"△这一笔之后该账户余额成负数了，核一下",""))))))))))))))</f>
        <v/>
      </c>
    </row>
    <row r="84" ht="16.5" spans="1:16">
      <c r="A84" s="4" t="str">
        <f>IF($C84="","",COUNTA($C$5:$C84))</f>
        <v/>
      </c>
      <c r="B84" s="52"/>
      <c r="C84" s="53"/>
      <c r="D84" s="53"/>
      <c r="E84" s="32"/>
      <c r="F84" s="54"/>
      <c r="G84" s="54"/>
      <c r="H84" s="24" t="str">
        <f>IFERROR(ROUND(VLOOKUP($C84,基础资料!$B$5:$E$34,3,0)+SUMIF($C$5:$C84,$C84,$F$5:$F84)-SUMIF($C$5:$C84,$C84,$G$5:$G84),2),"")</f>
        <v/>
      </c>
      <c r="I84" s="53"/>
      <c r="J84" s="53"/>
      <c r="K84" s="25" t="str">
        <f t="shared" si="1"/>
        <v/>
      </c>
      <c r="L84" s="13" t="str">
        <f>IF($D84="","",IFERROR(INDEX(类别属性,MATCH($D84,类别表,0)),""))</f>
        <v/>
      </c>
      <c r="M84" s="53"/>
      <c r="N84" s="53"/>
      <c r="O84" s="32"/>
      <c r="P84" s="6" t="str">
        <f>IF($C84="","",IF(ISNA(MATCH($C84,账户表,0)),"※这个账户不在【基础资料】的账户档案里",IF($B84="","※没填日期，这一笔不会进任何月份的报表",IF(NOT(ISNUMBER($B84)),"※日期是文本不是日期（像 2026.6.28 这种），按日期取数的报表全会漏掉这一笔",IF(AND($F84&lt;&gt;"",$G84&lt;&gt;""),"※收入和支出不能同时填",IF(AND(N($F84)=0,N($G84)=0),"※收入和支出都没填",IF(OR(N($F84)&lt;0,N($G84)&lt;0),"※金额不能填负数，方向反了就换一列填",IF($D84="","※没填收支类别，分类报表会漏掉这一笔",IF(ISNA(MATCH($D84,类别表,0)),"※收支类别不在【基础资料】的清单里",IF(AND($L84="内部转账",$M84=""),"△内部转账要在「对方账户」写上另一头",IF(AND($L84="内部转账",$M84=$C84),"※对方账户跟本账户是同一个",IF(AND($L84&lt;&gt;"内部转账",$M84&lt;&gt;""),"△填了对方账户，但类别不是内部转账",IF(YEAR($B84)&lt;&gt;管理年度,"△不是管理年度的单据，按月的三张报表里看不到",IF($H84&lt;0,"△这一笔之后该账户余额成负数了，核一下",""))))))))))))))</f>
        <v/>
      </c>
    </row>
    <row r="85" ht="16.5" spans="1:16">
      <c r="A85" s="4" t="str">
        <f>IF($C85="","",COUNTA($C$5:$C85))</f>
        <v/>
      </c>
      <c r="B85" s="52"/>
      <c r="C85" s="53"/>
      <c r="D85" s="53"/>
      <c r="E85" s="32"/>
      <c r="F85" s="54"/>
      <c r="G85" s="54"/>
      <c r="H85" s="24" t="str">
        <f>IFERROR(ROUND(VLOOKUP($C85,基础资料!$B$5:$E$34,3,0)+SUMIF($C$5:$C85,$C85,$F$5:$F85)-SUMIF($C$5:$C85,$C85,$G$5:$G85),2),"")</f>
        <v/>
      </c>
      <c r="I85" s="53"/>
      <c r="J85" s="53"/>
      <c r="K85" s="25" t="str">
        <f t="shared" si="1"/>
        <v/>
      </c>
      <c r="L85" s="13" t="str">
        <f>IF($D85="","",IFERROR(INDEX(类别属性,MATCH($D85,类别表,0)),""))</f>
        <v/>
      </c>
      <c r="M85" s="53"/>
      <c r="N85" s="53"/>
      <c r="O85" s="32"/>
      <c r="P85" s="6" t="str">
        <f>IF($C85="","",IF(ISNA(MATCH($C85,账户表,0)),"※这个账户不在【基础资料】的账户档案里",IF($B85="","※没填日期，这一笔不会进任何月份的报表",IF(NOT(ISNUMBER($B85)),"※日期是文本不是日期（像 2026.6.28 这种），按日期取数的报表全会漏掉这一笔",IF(AND($F85&lt;&gt;"",$G85&lt;&gt;""),"※收入和支出不能同时填",IF(AND(N($F85)=0,N($G85)=0),"※收入和支出都没填",IF(OR(N($F85)&lt;0,N($G85)&lt;0),"※金额不能填负数，方向反了就换一列填",IF($D85="","※没填收支类别，分类报表会漏掉这一笔",IF(ISNA(MATCH($D85,类别表,0)),"※收支类别不在【基础资料】的清单里",IF(AND($L85="内部转账",$M85=""),"△内部转账要在「对方账户」写上另一头",IF(AND($L85="内部转账",$M85=$C85),"※对方账户跟本账户是同一个",IF(AND($L85&lt;&gt;"内部转账",$M85&lt;&gt;""),"△填了对方账户，但类别不是内部转账",IF(YEAR($B85)&lt;&gt;管理年度,"△不是管理年度的单据，按月的三张报表里看不到",IF($H85&lt;0,"△这一笔之后该账户余额成负数了，核一下",""))))))))))))))</f>
        <v/>
      </c>
    </row>
    <row r="86" ht="16.5" spans="1:16">
      <c r="A86" s="4" t="str">
        <f>IF($C86="","",COUNTA($C$5:$C86))</f>
        <v/>
      </c>
      <c r="B86" s="52"/>
      <c r="C86" s="53"/>
      <c r="D86" s="53"/>
      <c r="E86" s="32"/>
      <c r="F86" s="54"/>
      <c r="G86" s="54"/>
      <c r="H86" s="24" t="str">
        <f>IFERROR(ROUND(VLOOKUP($C86,基础资料!$B$5:$E$34,3,0)+SUMIF($C$5:$C86,$C86,$F$5:$F86)-SUMIF($C$5:$C86,$C86,$G$5:$G86),2),"")</f>
        <v/>
      </c>
      <c r="I86" s="53"/>
      <c r="J86" s="53"/>
      <c r="K86" s="25" t="str">
        <f t="shared" si="1"/>
        <v/>
      </c>
      <c r="L86" s="13" t="str">
        <f>IF($D86="","",IFERROR(INDEX(类别属性,MATCH($D86,类别表,0)),""))</f>
        <v/>
      </c>
      <c r="M86" s="53"/>
      <c r="N86" s="53"/>
      <c r="O86" s="32"/>
      <c r="P86" s="6" t="str">
        <f>IF($C86="","",IF(ISNA(MATCH($C86,账户表,0)),"※这个账户不在【基础资料】的账户档案里",IF($B86="","※没填日期，这一笔不会进任何月份的报表",IF(NOT(ISNUMBER($B86)),"※日期是文本不是日期（像 2026.6.28 这种），按日期取数的报表全会漏掉这一笔",IF(AND($F86&lt;&gt;"",$G86&lt;&gt;""),"※收入和支出不能同时填",IF(AND(N($F86)=0,N($G86)=0),"※收入和支出都没填",IF(OR(N($F86)&lt;0,N($G86)&lt;0),"※金额不能填负数，方向反了就换一列填",IF($D86="","※没填收支类别，分类报表会漏掉这一笔",IF(ISNA(MATCH($D86,类别表,0)),"※收支类别不在【基础资料】的清单里",IF(AND($L86="内部转账",$M86=""),"△内部转账要在「对方账户」写上另一头",IF(AND($L86="内部转账",$M86=$C86),"※对方账户跟本账户是同一个",IF(AND($L86&lt;&gt;"内部转账",$M86&lt;&gt;""),"△填了对方账户，但类别不是内部转账",IF(YEAR($B86)&lt;&gt;管理年度,"△不是管理年度的单据，按月的三张报表里看不到",IF($H86&lt;0,"△这一笔之后该账户余额成负数了，核一下",""))))))))))))))</f>
        <v/>
      </c>
    </row>
    <row r="87" ht="16.5" spans="1:16">
      <c r="A87" s="4" t="str">
        <f>IF($C87="","",COUNTA($C$5:$C87))</f>
        <v/>
      </c>
      <c r="B87" s="52"/>
      <c r="C87" s="53"/>
      <c r="D87" s="53"/>
      <c r="E87" s="32"/>
      <c r="F87" s="54"/>
      <c r="G87" s="54"/>
      <c r="H87" s="24" t="str">
        <f>IFERROR(ROUND(VLOOKUP($C87,基础资料!$B$5:$E$34,3,0)+SUMIF($C$5:$C87,$C87,$F$5:$F87)-SUMIF($C$5:$C87,$C87,$G$5:$G87),2),"")</f>
        <v/>
      </c>
      <c r="I87" s="53"/>
      <c r="J87" s="53"/>
      <c r="K87" s="25" t="str">
        <f t="shared" si="1"/>
        <v/>
      </c>
      <c r="L87" s="13" t="str">
        <f>IF($D87="","",IFERROR(INDEX(类别属性,MATCH($D87,类别表,0)),""))</f>
        <v/>
      </c>
      <c r="M87" s="53"/>
      <c r="N87" s="53"/>
      <c r="O87" s="32"/>
      <c r="P87" s="6" t="str">
        <f>IF($C87="","",IF(ISNA(MATCH($C87,账户表,0)),"※这个账户不在【基础资料】的账户档案里",IF($B87="","※没填日期，这一笔不会进任何月份的报表",IF(NOT(ISNUMBER($B87)),"※日期是文本不是日期（像 2026.6.28 这种），按日期取数的报表全会漏掉这一笔",IF(AND($F87&lt;&gt;"",$G87&lt;&gt;""),"※收入和支出不能同时填",IF(AND(N($F87)=0,N($G87)=0),"※收入和支出都没填",IF(OR(N($F87)&lt;0,N($G87)&lt;0),"※金额不能填负数，方向反了就换一列填",IF($D87="","※没填收支类别，分类报表会漏掉这一笔",IF(ISNA(MATCH($D87,类别表,0)),"※收支类别不在【基础资料】的清单里",IF(AND($L87="内部转账",$M87=""),"△内部转账要在「对方账户」写上另一头",IF(AND($L87="内部转账",$M87=$C87),"※对方账户跟本账户是同一个",IF(AND($L87&lt;&gt;"内部转账",$M87&lt;&gt;""),"△填了对方账户，但类别不是内部转账",IF(YEAR($B87)&lt;&gt;管理年度,"△不是管理年度的单据，按月的三张报表里看不到",IF($H87&lt;0,"△这一笔之后该账户余额成负数了，核一下",""))))))))))))))</f>
        <v/>
      </c>
    </row>
    <row r="88" ht="16.5" spans="1:16">
      <c r="A88" s="4" t="str">
        <f>IF($C88="","",COUNTA($C$5:$C88))</f>
        <v/>
      </c>
      <c r="B88" s="52"/>
      <c r="C88" s="53"/>
      <c r="D88" s="53"/>
      <c r="E88" s="32"/>
      <c r="F88" s="54"/>
      <c r="G88" s="54"/>
      <c r="H88" s="24" t="str">
        <f>IFERROR(ROUND(VLOOKUP($C88,基础资料!$B$5:$E$34,3,0)+SUMIF($C$5:$C88,$C88,$F$5:$F88)-SUMIF($C$5:$C88,$C88,$G$5:$G88),2),"")</f>
        <v/>
      </c>
      <c r="I88" s="53"/>
      <c r="J88" s="53"/>
      <c r="K88" s="25" t="str">
        <f t="shared" si="1"/>
        <v/>
      </c>
      <c r="L88" s="13" t="str">
        <f>IF($D88="","",IFERROR(INDEX(类别属性,MATCH($D88,类别表,0)),""))</f>
        <v/>
      </c>
      <c r="M88" s="53"/>
      <c r="N88" s="53"/>
      <c r="O88" s="32"/>
      <c r="P88" s="6" t="str">
        <f>IF($C88="","",IF(ISNA(MATCH($C88,账户表,0)),"※这个账户不在【基础资料】的账户档案里",IF($B88="","※没填日期，这一笔不会进任何月份的报表",IF(NOT(ISNUMBER($B88)),"※日期是文本不是日期（像 2026.6.28 这种），按日期取数的报表全会漏掉这一笔",IF(AND($F88&lt;&gt;"",$G88&lt;&gt;""),"※收入和支出不能同时填",IF(AND(N($F88)=0,N($G88)=0),"※收入和支出都没填",IF(OR(N($F88)&lt;0,N($G88)&lt;0),"※金额不能填负数，方向反了就换一列填",IF($D88="","※没填收支类别，分类报表会漏掉这一笔",IF(ISNA(MATCH($D88,类别表,0)),"※收支类别不在【基础资料】的清单里",IF(AND($L88="内部转账",$M88=""),"△内部转账要在「对方账户」写上另一头",IF(AND($L88="内部转账",$M88=$C88),"※对方账户跟本账户是同一个",IF(AND($L88&lt;&gt;"内部转账",$M88&lt;&gt;""),"△填了对方账户，但类别不是内部转账",IF(YEAR($B88)&lt;&gt;管理年度,"△不是管理年度的单据，按月的三张报表里看不到",IF($H88&lt;0,"△这一笔之后该账户余额成负数了，核一下",""))))))))))))))</f>
        <v/>
      </c>
    </row>
    <row r="89" ht="16.5" spans="1:16">
      <c r="A89" s="4" t="str">
        <f>IF($C89="","",COUNTA($C$5:$C89))</f>
        <v/>
      </c>
      <c r="B89" s="52"/>
      <c r="C89" s="53"/>
      <c r="D89" s="53"/>
      <c r="E89" s="32"/>
      <c r="F89" s="54"/>
      <c r="G89" s="54"/>
      <c r="H89" s="24" t="str">
        <f>IFERROR(ROUND(VLOOKUP($C89,基础资料!$B$5:$E$34,3,0)+SUMIF($C$5:$C89,$C89,$F$5:$F89)-SUMIF($C$5:$C89,$C89,$G$5:$G89),2),"")</f>
        <v/>
      </c>
      <c r="I89" s="53"/>
      <c r="J89" s="53"/>
      <c r="K89" s="25" t="str">
        <f t="shared" si="1"/>
        <v/>
      </c>
      <c r="L89" s="13" t="str">
        <f>IF($D89="","",IFERROR(INDEX(类别属性,MATCH($D89,类别表,0)),""))</f>
        <v/>
      </c>
      <c r="M89" s="53"/>
      <c r="N89" s="53"/>
      <c r="O89" s="32"/>
      <c r="P89" s="6" t="str">
        <f>IF($C89="","",IF(ISNA(MATCH($C89,账户表,0)),"※这个账户不在【基础资料】的账户档案里",IF($B89="","※没填日期，这一笔不会进任何月份的报表",IF(NOT(ISNUMBER($B89)),"※日期是文本不是日期（像 2026.6.28 这种），按日期取数的报表全会漏掉这一笔",IF(AND($F89&lt;&gt;"",$G89&lt;&gt;""),"※收入和支出不能同时填",IF(AND(N($F89)=0,N($G89)=0),"※收入和支出都没填",IF(OR(N($F89)&lt;0,N($G89)&lt;0),"※金额不能填负数，方向反了就换一列填",IF($D89="","※没填收支类别，分类报表会漏掉这一笔",IF(ISNA(MATCH($D89,类别表,0)),"※收支类别不在【基础资料】的清单里",IF(AND($L89="内部转账",$M89=""),"△内部转账要在「对方账户」写上另一头",IF(AND($L89="内部转账",$M89=$C89),"※对方账户跟本账户是同一个",IF(AND($L89&lt;&gt;"内部转账",$M89&lt;&gt;""),"△填了对方账户，但类别不是内部转账",IF(YEAR($B89)&lt;&gt;管理年度,"△不是管理年度的单据，按月的三张报表里看不到",IF($H89&lt;0,"△这一笔之后该账户余额成负数了，核一下",""))))))))))))))</f>
        <v/>
      </c>
    </row>
    <row r="90" ht="16.5" spans="1:16">
      <c r="A90" s="4" t="str">
        <f>IF($C90="","",COUNTA($C$5:$C90))</f>
        <v/>
      </c>
      <c r="B90" s="52"/>
      <c r="C90" s="53"/>
      <c r="D90" s="53"/>
      <c r="E90" s="32"/>
      <c r="F90" s="54"/>
      <c r="G90" s="54"/>
      <c r="H90" s="24" t="str">
        <f>IFERROR(ROUND(VLOOKUP($C90,基础资料!$B$5:$E$34,3,0)+SUMIF($C$5:$C90,$C90,$F$5:$F90)-SUMIF($C$5:$C90,$C90,$G$5:$G90),2),"")</f>
        <v/>
      </c>
      <c r="I90" s="53"/>
      <c r="J90" s="53"/>
      <c r="K90" s="25" t="str">
        <f t="shared" si="1"/>
        <v/>
      </c>
      <c r="L90" s="13" t="str">
        <f>IF($D90="","",IFERROR(INDEX(类别属性,MATCH($D90,类别表,0)),""))</f>
        <v/>
      </c>
      <c r="M90" s="53"/>
      <c r="N90" s="53"/>
      <c r="O90" s="32"/>
      <c r="P90" s="6" t="str">
        <f>IF($C90="","",IF(ISNA(MATCH($C90,账户表,0)),"※这个账户不在【基础资料】的账户档案里",IF($B90="","※没填日期，这一笔不会进任何月份的报表",IF(NOT(ISNUMBER($B90)),"※日期是文本不是日期（像 2026.6.28 这种），按日期取数的报表全会漏掉这一笔",IF(AND($F90&lt;&gt;"",$G90&lt;&gt;""),"※收入和支出不能同时填",IF(AND(N($F90)=0,N($G90)=0),"※收入和支出都没填",IF(OR(N($F90)&lt;0,N($G90)&lt;0),"※金额不能填负数，方向反了就换一列填",IF($D90="","※没填收支类别，分类报表会漏掉这一笔",IF(ISNA(MATCH($D90,类别表,0)),"※收支类别不在【基础资料】的清单里",IF(AND($L90="内部转账",$M90=""),"△内部转账要在「对方账户」写上另一头",IF(AND($L90="内部转账",$M90=$C90),"※对方账户跟本账户是同一个",IF(AND($L90&lt;&gt;"内部转账",$M90&lt;&gt;""),"△填了对方账户，但类别不是内部转账",IF(YEAR($B90)&lt;&gt;管理年度,"△不是管理年度的单据，按月的三张报表里看不到",IF($H90&lt;0,"△这一笔之后该账户余额成负数了，核一下",""))))))))))))))</f>
        <v/>
      </c>
    </row>
    <row r="91" ht="16.5" spans="1:16">
      <c r="A91" s="4" t="str">
        <f>IF($C91="","",COUNTA($C$5:$C91))</f>
        <v/>
      </c>
      <c r="B91" s="52"/>
      <c r="C91" s="53"/>
      <c r="D91" s="53"/>
      <c r="E91" s="32"/>
      <c r="F91" s="54"/>
      <c r="G91" s="54"/>
      <c r="H91" s="24" t="str">
        <f>IFERROR(ROUND(VLOOKUP($C91,基础资料!$B$5:$E$34,3,0)+SUMIF($C$5:$C91,$C91,$F$5:$F91)-SUMIF($C$5:$C91,$C91,$G$5:$G91),2),"")</f>
        <v/>
      </c>
      <c r="I91" s="53"/>
      <c r="J91" s="53"/>
      <c r="K91" s="25" t="str">
        <f t="shared" si="1"/>
        <v/>
      </c>
      <c r="L91" s="13" t="str">
        <f>IF($D91="","",IFERROR(INDEX(类别属性,MATCH($D91,类别表,0)),""))</f>
        <v/>
      </c>
      <c r="M91" s="53"/>
      <c r="N91" s="53"/>
      <c r="O91" s="32"/>
      <c r="P91" s="6" t="str">
        <f>IF($C91="","",IF(ISNA(MATCH($C91,账户表,0)),"※这个账户不在【基础资料】的账户档案里",IF($B91="","※没填日期，这一笔不会进任何月份的报表",IF(NOT(ISNUMBER($B91)),"※日期是文本不是日期（像 2026.6.28 这种），按日期取数的报表全会漏掉这一笔",IF(AND($F91&lt;&gt;"",$G91&lt;&gt;""),"※收入和支出不能同时填",IF(AND(N($F91)=0,N($G91)=0),"※收入和支出都没填",IF(OR(N($F91)&lt;0,N($G91)&lt;0),"※金额不能填负数，方向反了就换一列填",IF($D91="","※没填收支类别，分类报表会漏掉这一笔",IF(ISNA(MATCH($D91,类别表,0)),"※收支类别不在【基础资料】的清单里",IF(AND($L91="内部转账",$M91=""),"△内部转账要在「对方账户」写上另一头",IF(AND($L91="内部转账",$M91=$C91),"※对方账户跟本账户是同一个",IF(AND($L91&lt;&gt;"内部转账",$M91&lt;&gt;""),"△填了对方账户，但类别不是内部转账",IF(YEAR($B91)&lt;&gt;管理年度,"△不是管理年度的单据，按月的三张报表里看不到",IF($H91&lt;0,"△这一笔之后该账户余额成负数了，核一下",""))))))))))))))</f>
        <v/>
      </c>
    </row>
    <row r="92" ht="16.5" spans="1:16">
      <c r="A92" s="4" t="str">
        <f>IF($C92="","",COUNTA($C$5:$C92))</f>
        <v/>
      </c>
      <c r="B92" s="52"/>
      <c r="C92" s="53"/>
      <c r="D92" s="53"/>
      <c r="E92" s="32"/>
      <c r="F92" s="54"/>
      <c r="G92" s="54"/>
      <c r="H92" s="24" t="str">
        <f>IFERROR(ROUND(VLOOKUP($C92,基础资料!$B$5:$E$34,3,0)+SUMIF($C$5:$C92,$C92,$F$5:$F92)-SUMIF($C$5:$C92,$C92,$G$5:$G92),2),"")</f>
        <v/>
      </c>
      <c r="I92" s="53"/>
      <c r="J92" s="53"/>
      <c r="K92" s="25" t="str">
        <f t="shared" si="1"/>
        <v/>
      </c>
      <c r="L92" s="13" t="str">
        <f>IF($D92="","",IFERROR(INDEX(类别属性,MATCH($D92,类别表,0)),""))</f>
        <v/>
      </c>
      <c r="M92" s="53"/>
      <c r="N92" s="53"/>
      <c r="O92" s="32"/>
      <c r="P92" s="6" t="str">
        <f>IF($C92="","",IF(ISNA(MATCH($C92,账户表,0)),"※这个账户不在【基础资料】的账户档案里",IF($B92="","※没填日期，这一笔不会进任何月份的报表",IF(NOT(ISNUMBER($B92)),"※日期是文本不是日期（像 2026.6.28 这种），按日期取数的报表全会漏掉这一笔",IF(AND($F92&lt;&gt;"",$G92&lt;&gt;""),"※收入和支出不能同时填",IF(AND(N($F92)=0,N($G92)=0),"※收入和支出都没填",IF(OR(N($F92)&lt;0,N($G92)&lt;0),"※金额不能填负数，方向反了就换一列填",IF($D92="","※没填收支类别，分类报表会漏掉这一笔",IF(ISNA(MATCH($D92,类别表,0)),"※收支类别不在【基础资料】的清单里",IF(AND($L92="内部转账",$M92=""),"△内部转账要在「对方账户」写上另一头",IF(AND($L92="内部转账",$M92=$C92),"※对方账户跟本账户是同一个",IF(AND($L92&lt;&gt;"内部转账",$M92&lt;&gt;""),"△填了对方账户，但类别不是内部转账",IF(YEAR($B92)&lt;&gt;管理年度,"△不是管理年度的单据，按月的三张报表里看不到",IF($H92&lt;0,"△这一笔之后该账户余额成负数了，核一下",""))))))))))))))</f>
        <v/>
      </c>
    </row>
    <row r="93" ht="16.5" spans="1:16">
      <c r="A93" s="4" t="str">
        <f>IF($C93="","",COUNTA($C$5:$C93))</f>
        <v/>
      </c>
      <c r="B93" s="52"/>
      <c r="C93" s="53"/>
      <c r="D93" s="53"/>
      <c r="E93" s="32"/>
      <c r="F93" s="54"/>
      <c r="G93" s="54"/>
      <c r="H93" s="24" t="str">
        <f>IFERROR(ROUND(VLOOKUP($C93,基础资料!$B$5:$E$34,3,0)+SUMIF($C$5:$C93,$C93,$F$5:$F93)-SUMIF($C$5:$C93,$C93,$G$5:$G93),2),"")</f>
        <v/>
      </c>
      <c r="I93" s="53"/>
      <c r="J93" s="53"/>
      <c r="K93" s="25" t="str">
        <f t="shared" si="1"/>
        <v/>
      </c>
      <c r="L93" s="13" t="str">
        <f>IF($D93="","",IFERROR(INDEX(类别属性,MATCH($D93,类别表,0)),""))</f>
        <v/>
      </c>
      <c r="M93" s="53"/>
      <c r="N93" s="53"/>
      <c r="O93" s="32"/>
      <c r="P93" s="6" t="str">
        <f>IF($C93="","",IF(ISNA(MATCH($C93,账户表,0)),"※这个账户不在【基础资料】的账户档案里",IF($B93="","※没填日期，这一笔不会进任何月份的报表",IF(NOT(ISNUMBER($B93)),"※日期是文本不是日期（像 2026.6.28 这种），按日期取数的报表全会漏掉这一笔",IF(AND($F93&lt;&gt;"",$G93&lt;&gt;""),"※收入和支出不能同时填",IF(AND(N($F93)=0,N($G93)=0),"※收入和支出都没填",IF(OR(N($F93)&lt;0,N($G93)&lt;0),"※金额不能填负数，方向反了就换一列填",IF($D93="","※没填收支类别，分类报表会漏掉这一笔",IF(ISNA(MATCH($D93,类别表,0)),"※收支类别不在【基础资料】的清单里",IF(AND($L93="内部转账",$M93=""),"△内部转账要在「对方账户」写上另一头",IF(AND($L93="内部转账",$M93=$C93),"※对方账户跟本账户是同一个",IF(AND($L93&lt;&gt;"内部转账",$M93&lt;&gt;""),"△填了对方账户，但类别不是内部转账",IF(YEAR($B93)&lt;&gt;管理年度,"△不是管理年度的单据，按月的三张报表里看不到",IF($H93&lt;0,"△这一笔之后该账户余额成负数了，核一下",""))))))))))))))</f>
        <v/>
      </c>
    </row>
    <row r="94" ht="16.5" spans="1:16">
      <c r="A94" s="4" t="str">
        <f>IF($C94="","",COUNTA($C$5:$C94))</f>
        <v/>
      </c>
      <c r="B94" s="52"/>
      <c r="C94" s="53"/>
      <c r="D94" s="53"/>
      <c r="E94" s="32"/>
      <c r="F94" s="54"/>
      <c r="G94" s="54"/>
      <c r="H94" s="24" t="str">
        <f>IFERROR(ROUND(VLOOKUP($C94,基础资料!$B$5:$E$34,3,0)+SUMIF($C$5:$C94,$C94,$F$5:$F94)-SUMIF($C$5:$C94,$C94,$G$5:$G94),2),"")</f>
        <v/>
      </c>
      <c r="I94" s="53"/>
      <c r="J94" s="53"/>
      <c r="K94" s="25" t="str">
        <f t="shared" si="1"/>
        <v/>
      </c>
      <c r="L94" s="13" t="str">
        <f>IF($D94="","",IFERROR(INDEX(类别属性,MATCH($D94,类别表,0)),""))</f>
        <v/>
      </c>
      <c r="M94" s="53"/>
      <c r="N94" s="53"/>
      <c r="O94" s="32"/>
      <c r="P94" s="6" t="str">
        <f>IF($C94="","",IF(ISNA(MATCH($C94,账户表,0)),"※这个账户不在【基础资料】的账户档案里",IF($B94="","※没填日期，这一笔不会进任何月份的报表",IF(NOT(ISNUMBER($B94)),"※日期是文本不是日期（像 2026.6.28 这种），按日期取数的报表全会漏掉这一笔",IF(AND($F94&lt;&gt;"",$G94&lt;&gt;""),"※收入和支出不能同时填",IF(AND(N($F94)=0,N($G94)=0),"※收入和支出都没填",IF(OR(N($F94)&lt;0,N($G94)&lt;0),"※金额不能填负数，方向反了就换一列填",IF($D94="","※没填收支类别，分类报表会漏掉这一笔",IF(ISNA(MATCH($D94,类别表,0)),"※收支类别不在【基础资料】的清单里",IF(AND($L94="内部转账",$M94=""),"△内部转账要在「对方账户」写上另一头",IF(AND($L94="内部转账",$M94=$C94),"※对方账户跟本账户是同一个",IF(AND($L94&lt;&gt;"内部转账",$M94&lt;&gt;""),"△填了对方账户，但类别不是内部转账",IF(YEAR($B94)&lt;&gt;管理年度,"△不是管理年度的单据，按月的三张报表里看不到",IF($H94&lt;0,"△这一笔之后该账户余额成负数了，核一下",""))))))))))))))</f>
        <v/>
      </c>
    </row>
    <row r="95" ht="16.5" spans="1:16">
      <c r="A95" s="4" t="str">
        <f>IF($C95="","",COUNTA($C$5:$C95))</f>
        <v/>
      </c>
      <c r="B95" s="52"/>
      <c r="C95" s="53"/>
      <c r="D95" s="53"/>
      <c r="E95" s="32"/>
      <c r="F95" s="54"/>
      <c r="G95" s="54"/>
      <c r="H95" s="24" t="str">
        <f>IFERROR(ROUND(VLOOKUP($C95,基础资料!$B$5:$E$34,3,0)+SUMIF($C$5:$C95,$C95,$F$5:$F95)-SUMIF($C$5:$C95,$C95,$G$5:$G95),2),"")</f>
        <v/>
      </c>
      <c r="I95" s="53"/>
      <c r="J95" s="53"/>
      <c r="K95" s="25" t="str">
        <f t="shared" si="1"/>
        <v/>
      </c>
      <c r="L95" s="13" t="str">
        <f>IF($D95="","",IFERROR(INDEX(类别属性,MATCH($D95,类别表,0)),""))</f>
        <v/>
      </c>
      <c r="M95" s="53"/>
      <c r="N95" s="53"/>
      <c r="O95" s="32"/>
      <c r="P95" s="6" t="str">
        <f>IF($C95="","",IF(ISNA(MATCH($C95,账户表,0)),"※这个账户不在【基础资料】的账户档案里",IF($B95="","※没填日期，这一笔不会进任何月份的报表",IF(NOT(ISNUMBER($B95)),"※日期是文本不是日期（像 2026.6.28 这种），按日期取数的报表全会漏掉这一笔",IF(AND($F95&lt;&gt;"",$G95&lt;&gt;""),"※收入和支出不能同时填",IF(AND(N($F95)=0,N($G95)=0),"※收入和支出都没填",IF(OR(N($F95)&lt;0,N($G95)&lt;0),"※金额不能填负数，方向反了就换一列填",IF($D95="","※没填收支类别，分类报表会漏掉这一笔",IF(ISNA(MATCH($D95,类别表,0)),"※收支类别不在【基础资料】的清单里",IF(AND($L95="内部转账",$M95=""),"△内部转账要在「对方账户」写上另一头",IF(AND($L95="内部转账",$M95=$C95),"※对方账户跟本账户是同一个",IF(AND($L95&lt;&gt;"内部转账",$M95&lt;&gt;""),"△填了对方账户，但类别不是内部转账",IF(YEAR($B95)&lt;&gt;管理年度,"△不是管理年度的单据，按月的三张报表里看不到",IF($H95&lt;0,"△这一笔之后该账户余额成负数了，核一下",""))))))))))))))</f>
        <v/>
      </c>
    </row>
    <row r="96" ht="16.5" spans="1:16">
      <c r="A96" s="4" t="str">
        <f>IF($C96="","",COUNTA($C$5:$C96))</f>
        <v/>
      </c>
      <c r="B96" s="52"/>
      <c r="C96" s="53"/>
      <c r="D96" s="53"/>
      <c r="E96" s="32"/>
      <c r="F96" s="54"/>
      <c r="G96" s="54"/>
      <c r="H96" s="24" t="str">
        <f>IFERROR(ROUND(VLOOKUP($C96,基础资料!$B$5:$E$34,3,0)+SUMIF($C$5:$C96,$C96,$F$5:$F96)-SUMIF($C$5:$C96,$C96,$G$5:$G96),2),"")</f>
        <v/>
      </c>
      <c r="I96" s="53"/>
      <c r="J96" s="53"/>
      <c r="K96" s="25" t="str">
        <f t="shared" si="1"/>
        <v/>
      </c>
      <c r="L96" s="13" t="str">
        <f>IF($D96="","",IFERROR(INDEX(类别属性,MATCH($D96,类别表,0)),""))</f>
        <v/>
      </c>
      <c r="M96" s="53"/>
      <c r="N96" s="53"/>
      <c r="O96" s="32"/>
      <c r="P96" s="6" t="str">
        <f>IF($C96="","",IF(ISNA(MATCH($C96,账户表,0)),"※这个账户不在【基础资料】的账户档案里",IF($B96="","※没填日期，这一笔不会进任何月份的报表",IF(NOT(ISNUMBER($B96)),"※日期是文本不是日期（像 2026.6.28 这种），按日期取数的报表全会漏掉这一笔",IF(AND($F96&lt;&gt;"",$G96&lt;&gt;""),"※收入和支出不能同时填",IF(AND(N($F96)=0,N($G96)=0),"※收入和支出都没填",IF(OR(N($F96)&lt;0,N($G96)&lt;0),"※金额不能填负数，方向反了就换一列填",IF($D96="","※没填收支类别，分类报表会漏掉这一笔",IF(ISNA(MATCH($D96,类别表,0)),"※收支类别不在【基础资料】的清单里",IF(AND($L96="内部转账",$M96=""),"△内部转账要在「对方账户」写上另一头",IF(AND($L96="内部转账",$M96=$C96),"※对方账户跟本账户是同一个",IF(AND($L96&lt;&gt;"内部转账",$M96&lt;&gt;""),"△填了对方账户，但类别不是内部转账",IF(YEAR($B96)&lt;&gt;管理年度,"△不是管理年度的单据，按月的三张报表里看不到",IF($H96&lt;0,"△这一笔之后该账户余额成负数了，核一下",""))))))))))))))</f>
        <v/>
      </c>
    </row>
    <row r="97" ht="16.5" spans="1:16">
      <c r="A97" s="4" t="str">
        <f>IF($C97="","",COUNTA($C$5:$C97))</f>
        <v/>
      </c>
      <c r="B97" s="52"/>
      <c r="C97" s="53"/>
      <c r="D97" s="53"/>
      <c r="E97" s="32"/>
      <c r="F97" s="54"/>
      <c r="G97" s="54"/>
      <c r="H97" s="24" t="str">
        <f>IFERROR(ROUND(VLOOKUP($C97,基础资料!$B$5:$E$34,3,0)+SUMIF($C$5:$C97,$C97,$F$5:$F97)-SUMIF($C$5:$C97,$C97,$G$5:$G97),2),"")</f>
        <v/>
      </c>
      <c r="I97" s="53"/>
      <c r="J97" s="53"/>
      <c r="K97" s="25" t="str">
        <f t="shared" si="1"/>
        <v/>
      </c>
      <c r="L97" s="13" t="str">
        <f>IF($D97="","",IFERROR(INDEX(类别属性,MATCH($D97,类别表,0)),""))</f>
        <v/>
      </c>
      <c r="M97" s="53"/>
      <c r="N97" s="53"/>
      <c r="O97" s="32"/>
      <c r="P97" s="6" t="str">
        <f>IF($C97="","",IF(ISNA(MATCH($C97,账户表,0)),"※这个账户不在【基础资料】的账户档案里",IF($B97="","※没填日期，这一笔不会进任何月份的报表",IF(NOT(ISNUMBER($B97)),"※日期是文本不是日期（像 2026.6.28 这种），按日期取数的报表全会漏掉这一笔",IF(AND($F97&lt;&gt;"",$G97&lt;&gt;""),"※收入和支出不能同时填",IF(AND(N($F97)=0,N($G97)=0),"※收入和支出都没填",IF(OR(N($F97)&lt;0,N($G97)&lt;0),"※金额不能填负数，方向反了就换一列填",IF($D97="","※没填收支类别，分类报表会漏掉这一笔",IF(ISNA(MATCH($D97,类别表,0)),"※收支类别不在【基础资料】的清单里",IF(AND($L97="内部转账",$M97=""),"△内部转账要在「对方账户」写上另一头",IF(AND($L97="内部转账",$M97=$C97),"※对方账户跟本账户是同一个",IF(AND($L97&lt;&gt;"内部转账",$M97&lt;&gt;""),"△填了对方账户，但类别不是内部转账",IF(YEAR($B97)&lt;&gt;管理年度,"△不是管理年度的单据，按月的三张报表里看不到",IF($H97&lt;0,"△这一笔之后该账户余额成负数了，核一下",""))))))))))))))</f>
        <v/>
      </c>
    </row>
    <row r="98" ht="16.5" spans="1:16">
      <c r="A98" s="4" t="str">
        <f>IF($C98="","",COUNTA($C$5:$C98))</f>
        <v/>
      </c>
      <c r="B98" s="52"/>
      <c r="C98" s="53"/>
      <c r="D98" s="53"/>
      <c r="E98" s="32"/>
      <c r="F98" s="54"/>
      <c r="G98" s="54"/>
      <c r="H98" s="24" t="str">
        <f>IFERROR(ROUND(VLOOKUP($C98,基础资料!$B$5:$E$34,3,0)+SUMIF($C$5:$C98,$C98,$F$5:$F98)-SUMIF($C$5:$C98,$C98,$G$5:$G98),2),"")</f>
        <v/>
      </c>
      <c r="I98" s="53"/>
      <c r="J98" s="53"/>
      <c r="K98" s="25" t="str">
        <f t="shared" si="1"/>
        <v/>
      </c>
      <c r="L98" s="13" t="str">
        <f>IF($D98="","",IFERROR(INDEX(类别属性,MATCH($D98,类别表,0)),""))</f>
        <v/>
      </c>
      <c r="M98" s="53"/>
      <c r="N98" s="53"/>
      <c r="O98" s="32"/>
      <c r="P98" s="6" t="str">
        <f>IF($C98="","",IF(ISNA(MATCH($C98,账户表,0)),"※这个账户不在【基础资料】的账户档案里",IF($B98="","※没填日期，这一笔不会进任何月份的报表",IF(NOT(ISNUMBER($B98)),"※日期是文本不是日期（像 2026.6.28 这种），按日期取数的报表全会漏掉这一笔",IF(AND($F98&lt;&gt;"",$G98&lt;&gt;""),"※收入和支出不能同时填",IF(AND(N($F98)=0,N($G98)=0),"※收入和支出都没填",IF(OR(N($F98)&lt;0,N($G98)&lt;0),"※金额不能填负数，方向反了就换一列填",IF($D98="","※没填收支类别，分类报表会漏掉这一笔",IF(ISNA(MATCH($D98,类别表,0)),"※收支类别不在【基础资料】的清单里",IF(AND($L98="内部转账",$M98=""),"△内部转账要在「对方账户」写上另一头",IF(AND($L98="内部转账",$M98=$C98),"※对方账户跟本账户是同一个",IF(AND($L98&lt;&gt;"内部转账",$M98&lt;&gt;""),"△填了对方账户，但类别不是内部转账",IF(YEAR($B98)&lt;&gt;管理年度,"△不是管理年度的单据，按月的三张报表里看不到",IF($H98&lt;0,"△这一笔之后该账户余额成负数了，核一下",""))))))))))))))</f>
        <v/>
      </c>
    </row>
    <row r="99" ht="16.5" spans="1:16">
      <c r="A99" s="4" t="str">
        <f>IF($C99="","",COUNTA($C$5:$C99))</f>
        <v/>
      </c>
      <c r="B99" s="52"/>
      <c r="C99" s="53"/>
      <c r="D99" s="53"/>
      <c r="E99" s="32"/>
      <c r="F99" s="54"/>
      <c r="G99" s="54"/>
      <c r="H99" s="24" t="str">
        <f>IFERROR(ROUND(VLOOKUP($C99,基础资料!$B$5:$E$34,3,0)+SUMIF($C$5:$C99,$C99,$F$5:$F99)-SUMIF($C$5:$C99,$C99,$G$5:$G99),2),"")</f>
        <v/>
      </c>
      <c r="I99" s="53"/>
      <c r="J99" s="53"/>
      <c r="K99" s="25" t="str">
        <f t="shared" si="1"/>
        <v/>
      </c>
      <c r="L99" s="13" t="str">
        <f>IF($D99="","",IFERROR(INDEX(类别属性,MATCH($D99,类别表,0)),""))</f>
        <v/>
      </c>
      <c r="M99" s="53"/>
      <c r="N99" s="53"/>
      <c r="O99" s="32"/>
      <c r="P99" s="6" t="str">
        <f>IF($C99="","",IF(ISNA(MATCH($C99,账户表,0)),"※这个账户不在【基础资料】的账户档案里",IF($B99="","※没填日期，这一笔不会进任何月份的报表",IF(NOT(ISNUMBER($B99)),"※日期是文本不是日期（像 2026.6.28 这种），按日期取数的报表全会漏掉这一笔",IF(AND($F99&lt;&gt;"",$G99&lt;&gt;""),"※收入和支出不能同时填",IF(AND(N($F99)=0,N($G99)=0),"※收入和支出都没填",IF(OR(N($F99)&lt;0,N($G99)&lt;0),"※金额不能填负数，方向反了就换一列填",IF($D99="","※没填收支类别，分类报表会漏掉这一笔",IF(ISNA(MATCH($D99,类别表,0)),"※收支类别不在【基础资料】的清单里",IF(AND($L99="内部转账",$M99=""),"△内部转账要在「对方账户」写上另一头",IF(AND($L99="内部转账",$M99=$C99),"※对方账户跟本账户是同一个",IF(AND($L99&lt;&gt;"内部转账",$M99&lt;&gt;""),"△填了对方账户，但类别不是内部转账",IF(YEAR($B99)&lt;&gt;管理年度,"△不是管理年度的单据，按月的三张报表里看不到",IF($H99&lt;0,"△这一笔之后该账户余额成负数了，核一下",""))))))))))))))</f>
        <v/>
      </c>
    </row>
    <row r="100" ht="16.5" spans="1:16">
      <c r="A100" s="4" t="str">
        <f>IF($C100="","",COUNTA($C$5:$C100))</f>
        <v/>
      </c>
      <c r="B100" s="52"/>
      <c r="C100" s="53"/>
      <c r="D100" s="53"/>
      <c r="E100" s="32"/>
      <c r="F100" s="54"/>
      <c r="G100" s="54"/>
      <c r="H100" s="24" t="str">
        <f>IFERROR(ROUND(VLOOKUP($C100,基础资料!$B$5:$E$34,3,0)+SUMIF($C$5:$C100,$C100,$F$5:$F100)-SUMIF($C$5:$C100,$C100,$G$5:$G100),2),"")</f>
        <v/>
      </c>
      <c r="I100" s="53"/>
      <c r="J100" s="53"/>
      <c r="K100" s="25" t="str">
        <f t="shared" si="1"/>
        <v/>
      </c>
      <c r="L100" s="13" t="str">
        <f>IF($D100="","",IFERROR(INDEX(类别属性,MATCH($D100,类别表,0)),""))</f>
        <v/>
      </c>
      <c r="M100" s="53"/>
      <c r="N100" s="53"/>
      <c r="O100" s="32"/>
      <c r="P100" s="6" t="str">
        <f>IF($C100="","",IF(ISNA(MATCH($C100,账户表,0)),"※这个账户不在【基础资料】的账户档案里",IF($B100="","※没填日期，这一笔不会进任何月份的报表",IF(NOT(ISNUMBER($B100)),"※日期是文本不是日期（像 2026.6.28 这种），按日期取数的报表全会漏掉这一笔",IF(AND($F100&lt;&gt;"",$G100&lt;&gt;""),"※收入和支出不能同时填",IF(AND(N($F100)=0,N($G100)=0),"※收入和支出都没填",IF(OR(N($F100)&lt;0,N($G100)&lt;0),"※金额不能填负数，方向反了就换一列填",IF($D100="","※没填收支类别，分类报表会漏掉这一笔",IF(ISNA(MATCH($D100,类别表,0)),"※收支类别不在【基础资料】的清单里",IF(AND($L100="内部转账",$M100=""),"△内部转账要在「对方账户」写上另一头",IF(AND($L100="内部转账",$M100=$C100),"※对方账户跟本账户是同一个",IF(AND($L100&lt;&gt;"内部转账",$M100&lt;&gt;""),"△填了对方账户，但类别不是内部转账",IF(YEAR($B100)&lt;&gt;管理年度,"△不是管理年度的单据，按月的三张报表里看不到",IF($H100&lt;0,"△这一笔之后该账户余额成负数了，核一下",""))))))))))))))</f>
        <v/>
      </c>
    </row>
    <row r="101" ht="16.5" spans="1:16">
      <c r="A101" s="4" t="str">
        <f>IF($C101="","",COUNTA($C$5:$C101))</f>
        <v/>
      </c>
      <c r="B101" s="52"/>
      <c r="C101" s="53"/>
      <c r="D101" s="53"/>
      <c r="E101" s="32"/>
      <c r="F101" s="54"/>
      <c r="G101" s="54"/>
      <c r="H101" s="24" t="str">
        <f>IFERROR(ROUND(VLOOKUP($C101,基础资料!$B$5:$E$34,3,0)+SUMIF($C$5:$C101,$C101,$F$5:$F101)-SUMIF($C$5:$C101,$C101,$G$5:$G101),2),"")</f>
        <v/>
      </c>
      <c r="I101" s="53"/>
      <c r="J101" s="53"/>
      <c r="K101" s="25" t="str">
        <f t="shared" si="1"/>
        <v/>
      </c>
      <c r="L101" s="13" t="str">
        <f>IF($D101="","",IFERROR(INDEX(类别属性,MATCH($D101,类别表,0)),""))</f>
        <v/>
      </c>
      <c r="M101" s="53"/>
      <c r="N101" s="53"/>
      <c r="O101" s="32"/>
      <c r="P101" s="6" t="str">
        <f>IF($C101="","",IF(ISNA(MATCH($C101,账户表,0)),"※这个账户不在【基础资料】的账户档案里",IF($B101="","※没填日期，这一笔不会进任何月份的报表",IF(NOT(ISNUMBER($B101)),"※日期是文本不是日期（像 2026.6.28 这种），按日期取数的报表全会漏掉这一笔",IF(AND($F101&lt;&gt;"",$G101&lt;&gt;""),"※收入和支出不能同时填",IF(AND(N($F101)=0,N($G101)=0),"※收入和支出都没填",IF(OR(N($F101)&lt;0,N($G101)&lt;0),"※金额不能填负数，方向反了就换一列填",IF($D101="","※没填收支类别，分类报表会漏掉这一笔",IF(ISNA(MATCH($D101,类别表,0)),"※收支类别不在【基础资料】的清单里",IF(AND($L101="内部转账",$M101=""),"△内部转账要在「对方账户」写上另一头",IF(AND($L101="内部转账",$M101=$C101),"※对方账户跟本账户是同一个",IF(AND($L101&lt;&gt;"内部转账",$M101&lt;&gt;""),"△填了对方账户，但类别不是内部转账",IF(YEAR($B101)&lt;&gt;管理年度,"△不是管理年度的单据，按月的三张报表里看不到",IF($H101&lt;0,"△这一笔之后该账户余额成负数了，核一下",""))))))))))))))</f>
        <v/>
      </c>
    </row>
    <row r="102" ht="16.5" spans="1:16">
      <c r="A102" s="4" t="str">
        <f>IF($C102="","",COUNTA($C$5:$C102))</f>
        <v/>
      </c>
      <c r="B102" s="52"/>
      <c r="C102" s="53"/>
      <c r="D102" s="53"/>
      <c r="E102" s="32"/>
      <c r="F102" s="54"/>
      <c r="G102" s="54"/>
      <c r="H102" s="24" t="str">
        <f>IFERROR(ROUND(VLOOKUP($C102,基础资料!$B$5:$E$34,3,0)+SUMIF($C$5:$C102,$C102,$F$5:$F102)-SUMIF($C$5:$C102,$C102,$G$5:$G102),2),"")</f>
        <v/>
      </c>
      <c r="I102" s="53"/>
      <c r="J102" s="53"/>
      <c r="K102" s="25" t="str">
        <f t="shared" si="1"/>
        <v/>
      </c>
      <c r="L102" s="13" t="str">
        <f>IF($D102="","",IFERROR(INDEX(类别属性,MATCH($D102,类别表,0)),""))</f>
        <v/>
      </c>
      <c r="M102" s="53"/>
      <c r="N102" s="53"/>
      <c r="O102" s="32"/>
      <c r="P102" s="6" t="str">
        <f>IF($C102="","",IF(ISNA(MATCH($C102,账户表,0)),"※这个账户不在【基础资料】的账户档案里",IF($B102="","※没填日期，这一笔不会进任何月份的报表",IF(NOT(ISNUMBER($B102)),"※日期是文本不是日期（像 2026.6.28 这种），按日期取数的报表全会漏掉这一笔",IF(AND($F102&lt;&gt;"",$G102&lt;&gt;""),"※收入和支出不能同时填",IF(AND(N($F102)=0,N($G102)=0),"※收入和支出都没填",IF(OR(N($F102)&lt;0,N($G102)&lt;0),"※金额不能填负数，方向反了就换一列填",IF($D102="","※没填收支类别，分类报表会漏掉这一笔",IF(ISNA(MATCH($D102,类别表,0)),"※收支类别不在【基础资料】的清单里",IF(AND($L102="内部转账",$M102=""),"△内部转账要在「对方账户」写上另一头",IF(AND($L102="内部转账",$M102=$C102),"※对方账户跟本账户是同一个",IF(AND($L102&lt;&gt;"内部转账",$M102&lt;&gt;""),"△填了对方账户，但类别不是内部转账",IF(YEAR($B102)&lt;&gt;管理年度,"△不是管理年度的单据，按月的三张报表里看不到",IF($H102&lt;0,"△这一笔之后该账户余额成负数了，核一下",""))))))))))))))</f>
        <v/>
      </c>
    </row>
    <row r="103" ht="16.5" spans="1:16">
      <c r="A103" s="4" t="str">
        <f>IF($C103="","",COUNTA($C$5:$C103))</f>
        <v/>
      </c>
      <c r="B103" s="52"/>
      <c r="C103" s="53"/>
      <c r="D103" s="53"/>
      <c r="E103" s="32"/>
      <c r="F103" s="54"/>
      <c r="G103" s="54"/>
      <c r="H103" s="24" t="str">
        <f>IFERROR(ROUND(VLOOKUP($C103,基础资料!$B$5:$E$34,3,0)+SUMIF($C$5:$C103,$C103,$F$5:$F103)-SUMIF($C$5:$C103,$C103,$G$5:$G103),2),"")</f>
        <v/>
      </c>
      <c r="I103" s="53"/>
      <c r="J103" s="53"/>
      <c r="K103" s="25" t="str">
        <f t="shared" si="1"/>
        <v/>
      </c>
      <c r="L103" s="13" t="str">
        <f>IF($D103="","",IFERROR(INDEX(类别属性,MATCH($D103,类别表,0)),""))</f>
        <v/>
      </c>
      <c r="M103" s="53"/>
      <c r="N103" s="53"/>
      <c r="O103" s="32"/>
      <c r="P103" s="6" t="str">
        <f>IF($C103="","",IF(ISNA(MATCH($C103,账户表,0)),"※这个账户不在【基础资料】的账户档案里",IF($B103="","※没填日期，这一笔不会进任何月份的报表",IF(NOT(ISNUMBER($B103)),"※日期是文本不是日期（像 2026.6.28 这种），按日期取数的报表全会漏掉这一笔",IF(AND($F103&lt;&gt;"",$G103&lt;&gt;""),"※收入和支出不能同时填",IF(AND(N($F103)=0,N($G103)=0),"※收入和支出都没填",IF(OR(N($F103)&lt;0,N($G103)&lt;0),"※金额不能填负数，方向反了就换一列填",IF($D103="","※没填收支类别，分类报表会漏掉这一笔",IF(ISNA(MATCH($D103,类别表,0)),"※收支类别不在【基础资料】的清单里",IF(AND($L103="内部转账",$M103=""),"△内部转账要在「对方账户」写上另一头",IF(AND($L103="内部转账",$M103=$C103),"※对方账户跟本账户是同一个",IF(AND($L103&lt;&gt;"内部转账",$M103&lt;&gt;""),"△填了对方账户，但类别不是内部转账",IF(YEAR($B103)&lt;&gt;管理年度,"△不是管理年度的单据，按月的三张报表里看不到",IF($H103&lt;0,"△这一笔之后该账户余额成负数了，核一下",""))))))))))))))</f>
        <v/>
      </c>
    </row>
    <row r="104" ht="16.5" spans="1:16">
      <c r="A104" s="4" t="str">
        <f>IF($C104="","",COUNTA($C$5:$C104))</f>
        <v/>
      </c>
      <c r="B104" s="52"/>
      <c r="C104" s="53"/>
      <c r="D104" s="53"/>
      <c r="E104" s="32"/>
      <c r="F104" s="54"/>
      <c r="G104" s="54"/>
      <c r="H104" s="24" t="str">
        <f>IFERROR(ROUND(VLOOKUP($C104,基础资料!$B$5:$E$34,3,0)+SUMIF($C$5:$C104,$C104,$F$5:$F104)-SUMIF($C$5:$C104,$C104,$G$5:$G104),2),"")</f>
        <v/>
      </c>
      <c r="I104" s="53"/>
      <c r="J104" s="53"/>
      <c r="K104" s="25" t="str">
        <f t="shared" si="1"/>
        <v/>
      </c>
      <c r="L104" s="13" t="str">
        <f>IF($D104="","",IFERROR(INDEX(类别属性,MATCH($D104,类别表,0)),""))</f>
        <v/>
      </c>
      <c r="M104" s="53"/>
      <c r="N104" s="53"/>
      <c r="O104" s="32"/>
      <c r="P104" s="6" t="str">
        <f>IF($C104="","",IF(ISNA(MATCH($C104,账户表,0)),"※这个账户不在【基础资料】的账户档案里",IF($B104="","※没填日期，这一笔不会进任何月份的报表",IF(NOT(ISNUMBER($B104)),"※日期是文本不是日期（像 2026.6.28 这种），按日期取数的报表全会漏掉这一笔",IF(AND($F104&lt;&gt;"",$G104&lt;&gt;""),"※收入和支出不能同时填",IF(AND(N($F104)=0,N($G104)=0),"※收入和支出都没填",IF(OR(N($F104)&lt;0,N($G104)&lt;0),"※金额不能填负数，方向反了就换一列填",IF($D104="","※没填收支类别，分类报表会漏掉这一笔",IF(ISNA(MATCH($D104,类别表,0)),"※收支类别不在【基础资料】的清单里",IF(AND($L104="内部转账",$M104=""),"△内部转账要在「对方账户」写上另一头",IF(AND($L104="内部转账",$M104=$C104),"※对方账户跟本账户是同一个",IF(AND($L104&lt;&gt;"内部转账",$M104&lt;&gt;""),"△填了对方账户，但类别不是内部转账",IF(YEAR($B104)&lt;&gt;管理年度,"△不是管理年度的单据，按月的三张报表里看不到",IF($H104&lt;0,"△这一笔之后该账户余额成负数了，核一下",""))))))))))))))</f>
        <v/>
      </c>
    </row>
    <row r="105" ht="16.5" spans="1:16">
      <c r="A105" s="4" t="str">
        <f>IF($C105="","",COUNTA($C$5:$C105))</f>
        <v/>
      </c>
      <c r="B105" s="52"/>
      <c r="C105" s="53"/>
      <c r="D105" s="53"/>
      <c r="E105" s="32"/>
      <c r="F105" s="54"/>
      <c r="G105" s="54"/>
      <c r="H105" s="24" t="str">
        <f>IFERROR(ROUND(VLOOKUP($C105,基础资料!$B$5:$E$34,3,0)+SUMIF($C$5:$C105,$C105,$F$5:$F105)-SUMIF($C$5:$C105,$C105,$G$5:$G105),2),"")</f>
        <v/>
      </c>
      <c r="I105" s="53"/>
      <c r="J105" s="53"/>
      <c r="K105" s="25" t="str">
        <f t="shared" si="1"/>
        <v/>
      </c>
      <c r="L105" s="13" t="str">
        <f>IF($D105="","",IFERROR(INDEX(类别属性,MATCH($D105,类别表,0)),""))</f>
        <v/>
      </c>
      <c r="M105" s="53"/>
      <c r="N105" s="53"/>
      <c r="O105" s="32"/>
      <c r="P105" s="6" t="str">
        <f>IF($C105="","",IF(ISNA(MATCH($C105,账户表,0)),"※这个账户不在【基础资料】的账户档案里",IF($B105="","※没填日期，这一笔不会进任何月份的报表",IF(NOT(ISNUMBER($B105)),"※日期是文本不是日期（像 2026.6.28 这种），按日期取数的报表全会漏掉这一笔",IF(AND($F105&lt;&gt;"",$G105&lt;&gt;""),"※收入和支出不能同时填",IF(AND(N($F105)=0,N($G105)=0),"※收入和支出都没填",IF(OR(N($F105)&lt;0,N($G105)&lt;0),"※金额不能填负数，方向反了就换一列填",IF($D105="","※没填收支类别，分类报表会漏掉这一笔",IF(ISNA(MATCH($D105,类别表,0)),"※收支类别不在【基础资料】的清单里",IF(AND($L105="内部转账",$M105=""),"△内部转账要在「对方账户」写上另一头",IF(AND($L105="内部转账",$M105=$C105),"※对方账户跟本账户是同一个",IF(AND($L105&lt;&gt;"内部转账",$M105&lt;&gt;""),"△填了对方账户，但类别不是内部转账",IF(YEAR($B105)&lt;&gt;管理年度,"△不是管理年度的单据，按月的三张报表里看不到",IF($H105&lt;0,"△这一笔之后该账户余额成负数了，核一下",""))))))))))))))</f>
        <v/>
      </c>
    </row>
    <row r="106" ht="16.5" spans="1:16">
      <c r="A106" s="4" t="str">
        <f>IF($C106="","",COUNTA($C$5:$C106))</f>
        <v/>
      </c>
      <c r="B106" s="52"/>
      <c r="C106" s="53"/>
      <c r="D106" s="53"/>
      <c r="E106" s="32"/>
      <c r="F106" s="54"/>
      <c r="G106" s="54"/>
      <c r="H106" s="24" t="str">
        <f>IFERROR(ROUND(VLOOKUP($C106,基础资料!$B$5:$E$34,3,0)+SUMIF($C$5:$C106,$C106,$F$5:$F106)-SUMIF($C$5:$C106,$C106,$G$5:$G106),2),"")</f>
        <v/>
      </c>
      <c r="I106" s="53"/>
      <c r="J106" s="53"/>
      <c r="K106" s="25" t="str">
        <f t="shared" si="1"/>
        <v/>
      </c>
      <c r="L106" s="13" t="str">
        <f>IF($D106="","",IFERROR(INDEX(类别属性,MATCH($D106,类别表,0)),""))</f>
        <v/>
      </c>
      <c r="M106" s="53"/>
      <c r="N106" s="53"/>
      <c r="O106" s="32"/>
      <c r="P106" s="6" t="str">
        <f>IF($C106="","",IF(ISNA(MATCH($C106,账户表,0)),"※这个账户不在【基础资料】的账户档案里",IF($B106="","※没填日期，这一笔不会进任何月份的报表",IF(NOT(ISNUMBER($B106)),"※日期是文本不是日期（像 2026.6.28 这种），按日期取数的报表全会漏掉这一笔",IF(AND($F106&lt;&gt;"",$G106&lt;&gt;""),"※收入和支出不能同时填",IF(AND(N($F106)=0,N($G106)=0),"※收入和支出都没填",IF(OR(N($F106)&lt;0,N($G106)&lt;0),"※金额不能填负数，方向反了就换一列填",IF($D106="","※没填收支类别，分类报表会漏掉这一笔",IF(ISNA(MATCH($D106,类别表,0)),"※收支类别不在【基础资料】的清单里",IF(AND($L106="内部转账",$M106=""),"△内部转账要在「对方账户」写上另一头",IF(AND($L106="内部转账",$M106=$C106),"※对方账户跟本账户是同一个",IF(AND($L106&lt;&gt;"内部转账",$M106&lt;&gt;""),"△填了对方账户，但类别不是内部转账",IF(YEAR($B106)&lt;&gt;管理年度,"△不是管理年度的单据，按月的三张报表里看不到",IF($H106&lt;0,"△这一笔之后该账户余额成负数了，核一下",""))))))))))))))</f>
        <v/>
      </c>
    </row>
    <row r="107" ht="16.5" spans="1:16">
      <c r="A107" s="4" t="str">
        <f>IF($C107="","",COUNTA($C$5:$C107))</f>
        <v/>
      </c>
      <c r="B107" s="52"/>
      <c r="C107" s="53"/>
      <c r="D107" s="53"/>
      <c r="E107" s="32"/>
      <c r="F107" s="54"/>
      <c r="G107" s="54"/>
      <c r="H107" s="24" t="str">
        <f>IFERROR(ROUND(VLOOKUP($C107,基础资料!$B$5:$E$34,3,0)+SUMIF($C$5:$C107,$C107,$F$5:$F107)-SUMIF($C$5:$C107,$C107,$G$5:$G107),2),"")</f>
        <v/>
      </c>
      <c r="I107" s="53"/>
      <c r="J107" s="53"/>
      <c r="K107" s="25" t="str">
        <f t="shared" si="1"/>
        <v/>
      </c>
      <c r="L107" s="13" t="str">
        <f>IF($D107="","",IFERROR(INDEX(类别属性,MATCH($D107,类别表,0)),""))</f>
        <v/>
      </c>
      <c r="M107" s="53"/>
      <c r="N107" s="53"/>
      <c r="O107" s="32"/>
      <c r="P107" s="6" t="str">
        <f>IF($C107="","",IF(ISNA(MATCH($C107,账户表,0)),"※这个账户不在【基础资料】的账户档案里",IF($B107="","※没填日期，这一笔不会进任何月份的报表",IF(NOT(ISNUMBER($B107)),"※日期是文本不是日期（像 2026.6.28 这种），按日期取数的报表全会漏掉这一笔",IF(AND($F107&lt;&gt;"",$G107&lt;&gt;""),"※收入和支出不能同时填",IF(AND(N($F107)=0,N($G107)=0),"※收入和支出都没填",IF(OR(N($F107)&lt;0,N($G107)&lt;0),"※金额不能填负数，方向反了就换一列填",IF($D107="","※没填收支类别，分类报表会漏掉这一笔",IF(ISNA(MATCH($D107,类别表,0)),"※收支类别不在【基础资料】的清单里",IF(AND($L107="内部转账",$M107=""),"△内部转账要在「对方账户」写上另一头",IF(AND($L107="内部转账",$M107=$C107),"※对方账户跟本账户是同一个",IF(AND($L107&lt;&gt;"内部转账",$M107&lt;&gt;""),"△填了对方账户，但类别不是内部转账",IF(YEAR($B107)&lt;&gt;管理年度,"△不是管理年度的单据，按月的三张报表里看不到",IF($H107&lt;0,"△这一笔之后该账户余额成负数了，核一下",""))))))))))))))</f>
        <v/>
      </c>
    </row>
    <row r="108" ht="16.5" spans="1:16">
      <c r="A108" s="4" t="str">
        <f>IF($C108="","",COUNTA($C$5:$C108))</f>
        <v/>
      </c>
      <c r="B108" s="52"/>
      <c r="C108" s="53"/>
      <c r="D108" s="53"/>
      <c r="E108" s="32"/>
      <c r="F108" s="54"/>
      <c r="G108" s="54"/>
      <c r="H108" s="24" t="str">
        <f>IFERROR(ROUND(VLOOKUP($C108,基础资料!$B$5:$E$34,3,0)+SUMIF($C$5:$C108,$C108,$F$5:$F108)-SUMIF($C$5:$C108,$C108,$G$5:$G108),2),"")</f>
        <v/>
      </c>
      <c r="I108" s="53"/>
      <c r="J108" s="53"/>
      <c r="K108" s="25" t="str">
        <f t="shared" si="1"/>
        <v/>
      </c>
      <c r="L108" s="13" t="str">
        <f>IF($D108="","",IFERROR(INDEX(类别属性,MATCH($D108,类别表,0)),""))</f>
        <v/>
      </c>
      <c r="M108" s="53"/>
      <c r="N108" s="53"/>
      <c r="O108" s="32"/>
      <c r="P108" s="6" t="str">
        <f>IF($C108="","",IF(ISNA(MATCH($C108,账户表,0)),"※这个账户不在【基础资料】的账户档案里",IF($B108="","※没填日期，这一笔不会进任何月份的报表",IF(NOT(ISNUMBER($B108)),"※日期是文本不是日期（像 2026.6.28 这种），按日期取数的报表全会漏掉这一笔",IF(AND($F108&lt;&gt;"",$G108&lt;&gt;""),"※收入和支出不能同时填",IF(AND(N($F108)=0,N($G108)=0),"※收入和支出都没填",IF(OR(N($F108)&lt;0,N($G108)&lt;0),"※金额不能填负数，方向反了就换一列填",IF($D108="","※没填收支类别，分类报表会漏掉这一笔",IF(ISNA(MATCH($D108,类别表,0)),"※收支类别不在【基础资料】的清单里",IF(AND($L108="内部转账",$M108=""),"△内部转账要在「对方账户」写上另一头",IF(AND($L108="内部转账",$M108=$C108),"※对方账户跟本账户是同一个",IF(AND($L108&lt;&gt;"内部转账",$M108&lt;&gt;""),"△填了对方账户，但类别不是内部转账",IF(YEAR($B108)&lt;&gt;管理年度,"△不是管理年度的单据，按月的三张报表里看不到",IF($H108&lt;0,"△这一笔之后该账户余额成负数了，核一下",""))))))))))))))</f>
        <v/>
      </c>
    </row>
    <row r="109" ht="16.5" spans="1:16">
      <c r="A109" s="4" t="str">
        <f>IF($C109="","",COUNTA($C$5:$C109))</f>
        <v/>
      </c>
      <c r="B109" s="52"/>
      <c r="C109" s="53"/>
      <c r="D109" s="53"/>
      <c r="E109" s="32"/>
      <c r="F109" s="54"/>
      <c r="G109" s="54"/>
      <c r="H109" s="24" t="str">
        <f>IFERROR(ROUND(VLOOKUP($C109,基础资料!$B$5:$E$34,3,0)+SUMIF($C$5:$C109,$C109,$F$5:$F109)-SUMIF($C$5:$C109,$C109,$G$5:$G109),2),"")</f>
        <v/>
      </c>
      <c r="I109" s="53"/>
      <c r="J109" s="53"/>
      <c r="K109" s="25" t="str">
        <f t="shared" si="1"/>
        <v/>
      </c>
      <c r="L109" s="13" t="str">
        <f>IF($D109="","",IFERROR(INDEX(类别属性,MATCH($D109,类别表,0)),""))</f>
        <v/>
      </c>
      <c r="M109" s="53"/>
      <c r="N109" s="53"/>
      <c r="O109" s="32"/>
      <c r="P109" s="6" t="str">
        <f>IF($C109="","",IF(ISNA(MATCH($C109,账户表,0)),"※这个账户不在【基础资料】的账户档案里",IF($B109="","※没填日期，这一笔不会进任何月份的报表",IF(NOT(ISNUMBER($B109)),"※日期是文本不是日期（像 2026.6.28 这种），按日期取数的报表全会漏掉这一笔",IF(AND($F109&lt;&gt;"",$G109&lt;&gt;""),"※收入和支出不能同时填",IF(AND(N($F109)=0,N($G109)=0),"※收入和支出都没填",IF(OR(N($F109)&lt;0,N($G109)&lt;0),"※金额不能填负数，方向反了就换一列填",IF($D109="","※没填收支类别，分类报表会漏掉这一笔",IF(ISNA(MATCH($D109,类别表,0)),"※收支类别不在【基础资料】的清单里",IF(AND($L109="内部转账",$M109=""),"△内部转账要在「对方账户」写上另一头",IF(AND($L109="内部转账",$M109=$C109),"※对方账户跟本账户是同一个",IF(AND($L109&lt;&gt;"内部转账",$M109&lt;&gt;""),"△填了对方账户，但类别不是内部转账",IF(YEAR($B109)&lt;&gt;管理年度,"△不是管理年度的单据，按月的三张报表里看不到",IF($H109&lt;0,"△这一笔之后该账户余额成负数了，核一下",""))))))))))))))</f>
        <v/>
      </c>
    </row>
    <row r="110" ht="16.5" spans="1:16">
      <c r="A110" s="4" t="str">
        <f>IF($C110="","",COUNTA($C$5:$C110))</f>
        <v/>
      </c>
      <c r="B110" s="52"/>
      <c r="C110" s="53"/>
      <c r="D110" s="53"/>
      <c r="E110" s="32"/>
      <c r="F110" s="54"/>
      <c r="G110" s="54"/>
      <c r="H110" s="24" t="str">
        <f>IFERROR(ROUND(VLOOKUP($C110,基础资料!$B$5:$E$34,3,0)+SUMIF($C$5:$C110,$C110,$F$5:$F110)-SUMIF($C$5:$C110,$C110,$G$5:$G110),2),"")</f>
        <v/>
      </c>
      <c r="I110" s="53"/>
      <c r="J110" s="53"/>
      <c r="K110" s="25" t="str">
        <f t="shared" si="1"/>
        <v/>
      </c>
      <c r="L110" s="13" t="str">
        <f>IF($D110="","",IFERROR(INDEX(类别属性,MATCH($D110,类别表,0)),""))</f>
        <v/>
      </c>
      <c r="M110" s="53"/>
      <c r="N110" s="53"/>
      <c r="O110" s="32"/>
      <c r="P110" s="6" t="str">
        <f>IF($C110="","",IF(ISNA(MATCH($C110,账户表,0)),"※这个账户不在【基础资料】的账户档案里",IF($B110="","※没填日期，这一笔不会进任何月份的报表",IF(NOT(ISNUMBER($B110)),"※日期是文本不是日期（像 2026.6.28 这种），按日期取数的报表全会漏掉这一笔",IF(AND($F110&lt;&gt;"",$G110&lt;&gt;""),"※收入和支出不能同时填",IF(AND(N($F110)=0,N($G110)=0),"※收入和支出都没填",IF(OR(N($F110)&lt;0,N($G110)&lt;0),"※金额不能填负数，方向反了就换一列填",IF($D110="","※没填收支类别，分类报表会漏掉这一笔",IF(ISNA(MATCH($D110,类别表,0)),"※收支类别不在【基础资料】的清单里",IF(AND($L110="内部转账",$M110=""),"△内部转账要在「对方账户」写上另一头",IF(AND($L110="内部转账",$M110=$C110),"※对方账户跟本账户是同一个",IF(AND($L110&lt;&gt;"内部转账",$M110&lt;&gt;""),"△填了对方账户，但类别不是内部转账",IF(YEAR($B110)&lt;&gt;管理年度,"△不是管理年度的单据，按月的三张报表里看不到",IF($H110&lt;0,"△这一笔之后该账户余额成负数了，核一下",""))))))))))))))</f>
        <v/>
      </c>
    </row>
    <row r="111" ht="16.5" spans="1:16">
      <c r="A111" s="4" t="str">
        <f>IF($C111="","",COUNTA($C$5:$C111))</f>
        <v/>
      </c>
      <c r="B111" s="52"/>
      <c r="C111" s="53"/>
      <c r="D111" s="53"/>
      <c r="E111" s="32"/>
      <c r="F111" s="54"/>
      <c r="G111" s="54"/>
      <c r="H111" s="24" t="str">
        <f>IFERROR(ROUND(VLOOKUP($C111,基础资料!$B$5:$E$34,3,0)+SUMIF($C$5:$C111,$C111,$F$5:$F111)-SUMIF($C$5:$C111,$C111,$G$5:$G111),2),"")</f>
        <v/>
      </c>
      <c r="I111" s="53"/>
      <c r="J111" s="53"/>
      <c r="K111" s="25" t="str">
        <f t="shared" si="1"/>
        <v/>
      </c>
      <c r="L111" s="13" t="str">
        <f>IF($D111="","",IFERROR(INDEX(类别属性,MATCH($D111,类别表,0)),""))</f>
        <v/>
      </c>
      <c r="M111" s="53"/>
      <c r="N111" s="53"/>
      <c r="O111" s="32"/>
      <c r="P111" s="6" t="str">
        <f>IF($C111="","",IF(ISNA(MATCH($C111,账户表,0)),"※这个账户不在【基础资料】的账户档案里",IF($B111="","※没填日期，这一笔不会进任何月份的报表",IF(NOT(ISNUMBER($B111)),"※日期是文本不是日期（像 2026.6.28 这种），按日期取数的报表全会漏掉这一笔",IF(AND($F111&lt;&gt;"",$G111&lt;&gt;""),"※收入和支出不能同时填",IF(AND(N($F111)=0,N($G111)=0),"※收入和支出都没填",IF(OR(N($F111)&lt;0,N($G111)&lt;0),"※金额不能填负数，方向反了就换一列填",IF($D111="","※没填收支类别，分类报表会漏掉这一笔",IF(ISNA(MATCH($D111,类别表,0)),"※收支类别不在【基础资料】的清单里",IF(AND($L111="内部转账",$M111=""),"△内部转账要在「对方账户」写上另一头",IF(AND($L111="内部转账",$M111=$C111),"※对方账户跟本账户是同一个",IF(AND($L111&lt;&gt;"内部转账",$M111&lt;&gt;""),"△填了对方账户，但类别不是内部转账",IF(YEAR($B111)&lt;&gt;管理年度,"△不是管理年度的单据，按月的三张报表里看不到",IF($H111&lt;0,"△这一笔之后该账户余额成负数了，核一下",""))))))))))))))</f>
        <v/>
      </c>
    </row>
    <row r="112" ht="16.5" spans="1:16">
      <c r="A112" s="4" t="str">
        <f>IF($C112="","",COUNTA($C$5:$C112))</f>
        <v/>
      </c>
      <c r="B112" s="52"/>
      <c r="C112" s="53"/>
      <c r="D112" s="53"/>
      <c r="E112" s="32"/>
      <c r="F112" s="54"/>
      <c r="G112" s="54"/>
      <c r="H112" s="24" t="str">
        <f>IFERROR(ROUND(VLOOKUP($C112,基础资料!$B$5:$E$34,3,0)+SUMIF($C$5:$C112,$C112,$F$5:$F112)-SUMIF($C$5:$C112,$C112,$G$5:$G112),2),"")</f>
        <v/>
      </c>
      <c r="I112" s="53"/>
      <c r="J112" s="53"/>
      <c r="K112" s="25" t="str">
        <f t="shared" si="1"/>
        <v/>
      </c>
      <c r="L112" s="13" t="str">
        <f>IF($D112="","",IFERROR(INDEX(类别属性,MATCH($D112,类别表,0)),""))</f>
        <v/>
      </c>
      <c r="M112" s="53"/>
      <c r="N112" s="53"/>
      <c r="O112" s="32"/>
      <c r="P112" s="6" t="str">
        <f>IF($C112="","",IF(ISNA(MATCH($C112,账户表,0)),"※这个账户不在【基础资料】的账户档案里",IF($B112="","※没填日期，这一笔不会进任何月份的报表",IF(NOT(ISNUMBER($B112)),"※日期是文本不是日期（像 2026.6.28 这种），按日期取数的报表全会漏掉这一笔",IF(AND($F112&lt;&gt;"",$G112&lt;&gt;""),"※收入和支出不能同时填",IF(AND(N($F112)=0,N($G112)=0),"※收入和支出都没填",IF(OR(N($F112)&lt;0,N($G112)&lt;0),"※金额不能填负数，方向反了就换一列填",IF($D112="","※没填收支类别，分类报表会漏掉这一笔",IF(ISNA(MATCH($D112,类别表,0)),"※收支类别不在【基础资料】的清单里",IF(AND($L112="内部转账",$M112=""),"△内部转账要在「对方账户」写上另一头",IF(AND($L112="内部转账",$M112=$C112),"※对方账户跟本账户是同一个",IF(AND($L112&lt;&gt;"内部转账",$M112&lt;&gt;""),"△填了对方账户，但类别不是内部转账",IF(YEAR($B112)&lt;&gt;管理年度,"△不是管理年度的单据，按月的三张报表里看不到",IF($H112&lt;0,"△这一笔之后该账户余额成负数了，核一下",""))))))))))))))</f>
        <v/>
      </c>
    </row>
    <row r="113" ht="16.5" spans="1:16">
      <c r="A113" s="4" t="str">
        <f>IF($C113="","",COUNTA($C$5:$C113))</f>
        <v/>
      </c>
      <c r="B113" s="52"/>
      <c r="C113" s="53"/>
      <c r="D113" s="53"/>
      <c r="E113" s="32"/>
      <c r="F113" s="54"/>
      <c r="G113" s="54"/>
      <c r="H113" s="24" t="str">
        <f>IFERROR(ROUND(VLOOKUP($C113,基础资料!$B$5:$E$34,3,0)+SUMIF($C$5:$C113,$C113,$F$5:$F113)-SUMIF($C$5:$C113,$C113,$G$5:$G113),2),"")</f>
        <v/>
      </c>
      <c r="I113" s="53"/>
      <c r="J113" s="53"/>
      <c r="K113" s="25" t="str">
        <f t="shared" si="1"/>
        <v/>
      </c>
      <c r="L113" s="13" t="str">
        <f>IF($D113="","",IFERROR(INDEX(类别属性,MATCH($D113,类别表,0)),""))</f>
        <v/>
      </c>
      <c r="M113" s="53"/>
      <c r="N113" s="53"/>
      <c r="O113" s="32"/>
      <c r="P113" s="6" t="str">
        <f>IF($C113="","",IF(ISNA(MATCH($C113,账户表,0)),"※这个账户不在【基础资料】的账户档案里",IF($B113="","※没填日期，这一笔不会进任何月份的报表",IF(NOT(ISNUMBER($B113)),"※日期是文本不是日期（像 2026.6.28 这种），按日期取数的报表全会漏掉这一笔",IF(AND($F113&lt;&gt;"",$G113&lt;&gt;""),"※收入和支出不能同时填",IF(AND(N($F113)=0,N($G113)=0),"※收入和支出都没填",IF(OR(N($F113)&lt;0,N($G113)&lt;0),"※金额不能填负数，方向反了就换一列填",IF($D113="","※没填收支类别，分类报表会漏掉这一笔",IF(ISNA(MATCH($D113,类别表,0)),"※收支类别不在【基础资料】的清单里",IF(AND($L113="内部转账",$M113=""),"△内部转账要在「对方账户」写上另一头",IF(AND($L113="内部转账",$M113=$C113),"※对方账户跟本账户是同一个",IF(AND($L113&lt;&gt;"内部转账",$M113&lt;&gt;""),"△填了对方账户，但类别不是内部转账",IF(YEAR($B113)&lt;&gt;管理年度,"△不是管理年度的单据，按月的三张报表里看不到",IF($H113&lt;0,"△这一笔之后该账户余额成负数了，核一下",""))))))))))))))</f>
        <v/>
      </c>
    </row>
    <row r="114" ht="16.5" spans="1:16">
      <c r="A114" s="4" t="str">
        <f>IF($C114="","",COUNTA($C$5:$C114))</f>
        <v/>
      </c>
      <c r="B114" s="52"/>
      <c r="C114" s="53"/>
      <c r="D114" s="53"/>
      <c r="E114" s="32"/>
      <c r="F114" s="54"/>
      <c r="G114" s="54"/>
      <c r="H114" s="24" t="str">
        <f>IFERROR(ROUND(VLOOKUP($C114,基础资料!$B$5:$E$34,3,0)+SUMIF($C$5:$C114,$C114,$F$5:$F114)-SUMIF($C$5:$C114,$C114,$G$5:$G114),2),"")</f>
        <v/>
      </c>
      <c r="I114" s="53"/>
      <c r="J114" s="53"/>
      <c r="K114" s="25" t="str">
        <f t="shared" si="1"/>
        <v/>
      </c>
      <c r="L114" s="13" t="str">
        <f>IF($D114="","",IFERROR(INDEX(类别属性,MATCH($D114,类别表,0)),""))</f>
        <v/>
      </c>
      <c r="M114" s="53"/>
      <c r="N114" s="53"/>
      <c r="O114" s="32"/>
      <c r="P114" s="6" t="str">
        <f>IF($C114="","",IF(ISNA(MATCH($C114,账户表,0)),"※这个账户不在【基础资料】的账户档案里",IF($B114="","※没填日期，这一笔不会进任何月份的报表",IF(NOT(ISNUMBER($B114)),"※日期是文本不是日期（像 2026.6.28 这种），按日期取数的报表全会漏掉这一笔",IF(AND($F114&lt;&gt;"",$G114&lt;&gt;""),"※收入和支出不能同时填",IF(AND(N($F114)=0,N($G114)=0),"※收入和支出都没填",IF(OR(N($F114)&lt;0,N($G114)&lt;0),"※金额不能填负数，方向反了就换一列填",IF($D114="","※没填收支类别，分类报表会漏掉这一笔",IF(ISNA(MATCH($D114,类别表,0)),"※收支类别不在【基础资料】的清单里",IF(AND($L114="内部转账",$M114=""),"△内部转账要在「对方账户」写上另一头",IF(AND($L114="内部转账",$M114=$C114),"※对方账户跟本账户是同一个",IF(AND($L114&lt;&gt;"内部转账",$M114&lt;&gt;""),"△填了对方账户，但类别不是内部转账",IF(YEAR($B114)&lt;&gt;管理年度,"△不是管理年度的单据，按月的三张报表里看不到",IF($H114&lt;0,"△这一笔之后该账户余额成负数了，核一下",""))))))))))))))</f>
        <v/>
      </c>
    </row>
    <row r="115" ht="16.5" spans="1:16">
      <c r="A115" s="4" t="str">
        <f>IF($C115="","",COUNTA($C$5:$C115))</f>
        <v/>
      </c>
      <c r="B115" s="52"/>
      <c r="C115" s="53"/>
      <c r="D115" s="53"/>
      <c r="E115" s="32"/>
      <c r="F115" s="54"/>
      <c r="G115" s="54"/>
      <c r="H115" s="24" t="str">
        <f>IFERROR(ROUND(VLOOKUP($C115,基础资料!$B$5:$E$34,3,0)+SUMIF($C$5:$C115,$C115,$F$5:$F115)-SUMIF($C$5:$C115,$C115,$G$5:$G115),2),"")</f>
        <v/>
      </c>
      <c r="I115" s="53"/>
      <c r="J115" s="53"/>
      <c r="K115" s="25" t="str">
        <f t="shared" si="1"/>
        <v/>
      </c>
      <c r="L115" s="13" t="str">
        <f>IF($D115="","",IFERROR(INDEX(类别属性,MATCH($D115,类别表,0)),""))</f>
        <v/>
      </c>
      <c r="M115" s="53"/>
      <c r="N115" s="53"/>
      <c r="O115" s="32"/>
      <c r="P115" s="6" t="str">
        <f>IF($C115="","",IF(ISNA(MATCH($C115,账户表,0)),"※这个账户不在【基础资料】的账户档案里",IF($B115="","※没填日期，这一笔不会进任何月份的报表",IF(NOT(ISNUMBER($B115)),"※日期是文本不是日期（像 2026.6.28 这种），按日期取数的报表全会漏掉这一笔",IF(AND($F115&lt;&gt;"",$G115&lt;&gt;""),"※收入和支出不能同时填",IF(AND(N($F115)=0,N($G115)=0),"※收入和支出都没填",IF(OR(N($F115)&lt;0,N($G115)&lt;0),"※金额不能填负数，方向反了就换一列填",IF($D115="","※没填收支类别，分类报表会漏掉这一笔",IF(ISNA(MATCH($D115,类别表,0)),"※收支类别不在【基础资料】的清单里",IF(AND($L115="内部转账",$M115=""),"△内部转账要在「对方账户」写上另一头",IF(AND($L115="内部转账",$M115=$C115),"※对方账户跟本账户是同一个",IF(AND($L115&lt;&gt;"内部转账",$M115&lt;&gt;""),"△填了对方账户，但类别不是内部转账",IF(YEAR($B115)&lt;&gt;管理年度,"△不是管理年度的单据，按月的三张报表里看不到",IF($H115&lt;0,"△这一笔之后该账户余额成负数了，核一下",""))))))))))))))</f>
        <v/>
      </c>
    </row>
    <row r="116" ht="16.5" spans="1:16">
      <c r="A116" s="4" t="str">
        <f>IF($C116="","",COUNTA($C$5:$C116))</f>
        <v/>
      </c>
      <c r="B116" s="52"/>
      <c r="C116" s="53"/>
      <c r="D116" s="53"/>
      <c r="E116" s="32"/>
      <c r="F116" s="54"/>
      <c r="G116" s="54"/>
      <c r="H116" s="24" t="str">
        <f>IFERROR(ROUND(VLOOKUP($C116,基础资料!$B$5:$E$34,3,0)+SUMIF($C$5:$C116,$C116,$F$5:$F116)-SUMIF($C$5:$C116,$C116,$G$5:$G116),2),"")</f>
        <v/>
      </c>
      <c r="I116" s="53"/>
      <c r="J116" s="53"/>
      <c r="K116" s="25" t="str">
        <f t="shared" si="1"/>
        <v/>
      </c>
      <c r="L116" s="13" t="str">
        <f>IF($D116="","",IFERROR(INDEX(类别属性,MATCH($D116,类别表,0)),""))</f>
        <v/>
      </c>
      <c r="M116" s="53"/>
      <c r="N116" s="53"/>
      <c r="O116" s="32"/>
      <c r="P116" s="6" t="str">
        <f>IF($C116="","",IF(ISNA(MATCH($C116,账户表,0)),"※这个账户不在【基础资料】的账户档案里",IF($B116="","※没填日期，这一笔不会进任何月份的报表",IF(NOT(ISNUMBER($B116)),"※日期是文本不是日期（像 2026.6.28 这种），按日期取数的报表全会漏掉这一笔",IF(AND($F116&lt;&gt;"",$G116&lt;&gt;""),"※收入和支出不能同时填",IF(AND(N($F116)=0,N($G116)=0),"※收入和支出都没填",IF(OR(N($F116)&lt;0,N($G116)&lt;0),"※金额不能填负数，方向反了就换一列填",IF($D116="","※没填收支类别，分类报表会漏掉这一笔",IF(ISNA(MATCH($D116,类别表,0)),"※收支类别不在【基础资料】的清单里",IF(AND($L116="内部转账",$M116=""),"△内部转账要在「对方账户」写上另一头",IF(AND($L116="内部转账",$M116=$C116),"※对方账户跟本账户是同一个",IF(AND($L116&lt;&gt;"内部转账",$M116&lt;&gt;""),"△填了对方账户，但类别不是内部转账",IF(YEAR($B116)&lt;&gt;管理年度,"△不是管理年度的单据，按月的三张报表里看不到",IF($H116&lt;0,"△这一笔之后该账户余额成负数了，核一下",""))))))))))))))</f>
        <v/>
      </c>
    </row>
    <row r="117" ht="16.5" spans="1:16">
      <c r="A117" s="4" t="str">
        <f>IF($C117="","",COUNTA($C$5:$C117))</f>
        <v/>
      </c>
      <c r="B117" s="52"/>
      <c r="C117" s="53"/>
      <c r="D117" s="53"/>
      <c r="E117" s="32"/>
      <c r="F117" s="54"/>
      <c r="G117" s="54"/>
      <c r="H117" s="24" t="str">
        <f>IFERROR(ROUND(VLOOKUP($C117,基础资料!$B$5:$E$34,3,0)+SUMIF($C$5:$C117,$C117,$F$5:$F117)-SUMIF($C$5:$C117,$C117,$G$5:$G117),2),"")</f>
        <v/>
      </c>
      <c r="I117" s="53"/>
      <c r="J117" s="53"/>
      <c r="K117" s="25" t="str">
        <f t="shared" si="1"/>
        <v/>
      </c>
      <c r="L117" s="13" t="str">
        <f>IF($D117="","",IFERROR(INDEX(类别属性,MATCH($D117,类别表,0)),""))</f>
        <v/>
      </c>
      <c r="M117" s="53"/>
      <c r="N117" s="53"/>
      <c r="O117" s="32"/>
      <c r="P117" s="6" t="str">
        <f>IF($C117="","",IF(ISNA(MATCH($C117,账户表,0)),"※这个账户不在【基础资料】的账户档案里",IF($B117="","※没填日期，这一笔不会进任何月份的报表",IF(NOT(ISNUMBER($B117)),"※日期是文本不是日期（像 2026.6.28 这种），按日期取数的报表全会漏掉这一笔",IF(AND($F117&lt;&gt;"",$G117&lt;&gt;""),"※收入和支出不能同时填",IF(AND(N($F117)=0,N($G117)=0),"※收入和支出都没填",IF(OR(N($F117)&lt;0,N($G117)&lt;0),"※金额不能填负数，方向反了就换一列填",IF($D117="","※没填收支类别，分类报表会漏掉这一笔",IF(ISNA(MATCH($D117,类别表,0)),"※收支类别不在【基础资料】的清单里",IF(AND($L117="内部转账",$M117=""),"△内部转账要在「对方账户」写上另一头",IF(AND($L117="内部转账",$M117=$C117),"※对方账户跟本账户是同一个",IF(AND($L117&lt;&gt;"内部转账",$M117&lt;&gt;""),"△填了对方账户，但类别不是内部转账",IF(YEAR($B117)&lt;&gt;管理年度,"△不是管理年度的单据，按月的三张报表里看不到",IF($H117&lt;0,"△这一笔之后该账户余额成负数了，核一下",""))))))))))))))</f>
        <v/>
      </c>
    </row>
    <row r="118" ht="16.5" spans="1:16">
      <c r="A118" s="4" t="str">
        <f>IF($C118="","",COUNTA($C$5:$C118))</f>
        <v/>
      </c>
      <c r="B118" s="52"/>
      <c r="C118" s="53"/>
      <c r="D118" s="53"/>
      <c r="E118" s="32"/>
      <c r="F118" s="54"/>
      <c r="G118" s="54"/>
      <c r="H118" s="24" t="str">
        <f>IFERROR(ROUND(VLOOKUP($C118,基础资料!$B$5:$E$34,3,0)+SUMIF($C$5:$C118,$C118,$F$5:$F118)-SUMIF($C$5:$C118,$C118,$G$5:$G118),2),"")</f>
        <v/>
      </c>
      <c r="I118" s="53"/>
      <c r="J118" s="53"/>
      <c r="K118" s="25" t="str">
        <f t="shared" si="1"/>
        <v/>
      </c>
      <c r="L118" s="13" t="str">
        <f>IF($D118="","",IFERROR(INDEX(类别属性,MATCH($D118,类别表,0)),""))</f>
        <v/>
      </c>
      <c r="M118" s="53"/>
      <c r="N118" s="53"/>
      <c r="O118" s="32"/>
      <c r="P118" s="6" t="str">
        <f>IF($C118="","",IF(ISNA(MATCH($C118,账户表,0)),"※这个账户不在【基础资料】的账户档案里",IF($B118="","※没填日期，这一笔不会进任何月份的报表",IF(NOT(ISNUMBER($B118)),"※日期是文本不是日期（像 2026.6.28 这种），按日期取数的报表全会漏掉这一笔",IF(AND($F118&lt;&gt;"",$G118&lt;&gt;""),"※收入和支出不能同时填",IF(AND(N($F118)=0,N($G118)=0),"※收入和支出都没填",IF(OR(N($F118)&lt;0,N($G118)&lt;0),"※金额不能填负数，方向反了就换一列填",IF($D118="","※没填收支类别，分类报表会漏掉这一笔",IF(ISNA(MATCH($D118,类别表,0)),"※收支类别不在【基础资料】的清单里",IF(AND($L118="内部转账",$M118=""),"△内部转账要在「对方账户」写上另一头",IF(AND($L118="内部转账",$M118=$C118),"※对方账户跟本账户是同一个",IF(AND($L118&lt;&gt;"内部转账",$M118&lt;&gt;""),"△填了对方账户，但类别不是内部转账",IF(YEAR($B118)&lt;&gt;管理年度,"△不是管理年度的单据，按月的三张报表里看不到",IF($H118&lt;0,"△这一笔之后该账户余额成负数了，核一下",""))))))))))))))</f>
        <v/>
      </c>
    </row>
    <row r="119" ht="16.5" spans="1:16">
      <c r="A119" s="4" t="str">
        <f>IF($C119="","",COUNTA($C$5:$C119))</f>
        <v/>
      </c>
      <c r="B119" s="52"/>
      <c r="C119" s="53"/>
      <c r="D119" s="53"/>
      <c r="E119" s="32"/>
      <c r="F119" s="54"/>
      <c r="G119" s="54"/>
      <c r="H119" s="24" t="str">
        <f>IFERROR(ROUND(VLOOKUP($C119,基础资料!$B$5:$E$34,3,0)+SUMIF($C$5:$C119,$C119,$F$5:$F119)-SUMIF($C$5:$C119,$C119,$G$5:$G119),2),"")</f>
        <v/>
      </c>
      <c r="I119" s="53"/>
      <c r="J119" s="53"/>
      <c r="K119" s="25" t="str">
        <f t="shared" si="1"/>
        <v/>
      </c>
      <c r="L119" s="13" t="str">
        <f>IF($D119="","",IFERROR(INDEX(类别属性,MATCH($D119,类别表,0)),""))</f>
        <v/>
      </c>
      <c r="M119" s="53"/>
      <c r="N119" s="53"/>
      <c r="O119" s="32"/>
      <c r="P119" s="6" t="str">
        <f>IF($C119="","",IF(ISNA(MATCH($C119,账户表,0)),"※这个账户不在【基础资料】的账户档案里",IF($B119="","※没填日期，这一笔不会进任何月份的报表",IF(NOT(ISNUMBER($B119)),"※日期是文本不是日期（像 2026.6.28 这种），按日期取数的报表全会漏掉这一笔",IF(AND($F119&lt;&gt;"",$G119&lt;&gt;""),"※收入和支出不能同时填",IF(AND(N($F119)=0,N($G119)=0),"※收入和支出都没填",IF(OR(N($F119)&lt;0,N($G119)&lt;0),"※金额不能填负数，方向反了就换一列填",IF($D119="","※没填收支类别，分类报表会漏掉这一笔",IF(ISNA(MATCH($D119,类别表,0)),"※收支类别不在【基础资料】的清单里",IF(AND($L119="内部转账",$M119=""),"△内部转账要在「对方账户」写上另一头",IF(AND($L119="内部转账",$M119=$C119),"※对方账户跟本账户是同一个",IF(AND($L119&lt;&gt;"内部转账",$M119&lt;&gt;""),"△填了对方账户，但类别不是内部转账",IF(YEAR($B119)&lt;&gt;管理年度,"△不是管理年度的单据，按月的三张报表里看不到",IF($H119&lt;0,"△这一笔之后该账户余额成负数了，核一下",""))))))))))))))</f>
        <v/>
      </c>
    </row>
    <row r="120" ht="16.5" spans="1:16">
      <c r="A120" s="4" t="str">
        <f>IF($C120="","",COUNTA($C$5:$C120))</f>
        <v/>
      </c>
      <c r="B120" s="52"/>
      <c r="C120" s="53"/>
      <c r="D120" s="53"/>
      <c r="E120" s="32"/>
      <c r="F120" s="54"/>
      <c r="G120" s="54"/>
      <c r="H120" s="24" t="str">
        <f>IFERROR(ROUND(VLOOKUP($C120,基础资料!$B$5:$E$34,3,0)+SUMIF($C$5:$C120,$C120,$F$5:$F120)-SUMIF($C$5:$C120,$C120,$G$5:$G120),2),"")</f>
        <v/>
      </c>
      <c r="I120" s="53"/>
      <c r="J120" s="53"/>
      <c r="K120" s="25" t="str">
        <f t="shared" si="1"/>
        <v/>
      </c>
      <c r="L120" s="13" t="str">
        <f>IF($D120="","",IFERROR(INDEX(类别属性,MATCH($D120,类别表,0)),""))</f>
        <v/>
      </c>
      <c r="M120" s="53"/>
      <c r="N120" s="53"/>
      <c r="O120" s="32"/>
      <c r="P120" s="6" t="str">
        <f>IF($C120="","",IF(ISNA(MATCH($C120,账户表,0)),"※这个账户不在【基础资料】的账户档案里",IF($B120="","※没填日期，这一笔不会进任何月份的报表",IF(NOT(ISNUMBER($B120)),"※日期是文本不是日期（像 2026.6.28 这种），按日期取数的报表全会漏掉这一笔",IF(AND($F120&lt;&gt;"",$G120&lt;&gt;""),"※收入和支出不能同时填",IF(AND(N($F120)=0,N($G120)=0),"※收入和支出都没填",IF(OR(N($F120)&lt;0,N($G120)&lt;0),"※金额不能填负数，方向反了就换一列填",IF($D120="","※没填收支类别，分类报表会漏掉这一笔",IF(ISNA(MATCH($D120,类别表,0)),"※收支类别不在【基础资料】的清单里",IF(AND($L120="内部转账",$M120=""),"△内部转账要在「对方账户」写上另一头",IF(AND($L120="内部转账",$M120=$C120),"※对方账户跟本账户是同一个",IF(AND($L120&lt;&gt;"内部转账",$M120&lt;&gt;""),"△填了对方账户，但类别不是内部转账",IF(YEAR($B120)&lt;&gt;管理年度,"△不是管理年度的单据，按月的三张报表里看不到",IF($H120&lt;0,"△这一笔之后该账户余额成负数了，核一下",""))))))))))))))</f>
        <v/>
      </c>
    </row>
    <row r="121" ht="16.5" spans="1:16">
      <c r="A121" s="4" t="str">
        <f>IF($C121="","",COUNTA($C$5:$C121))</f>
        <v/>
      </c>
      <c r="B121" s="52"/>
      <c r="C121" s="53"/>
      <c r="D121" s="53"/>
      <c r="E121" s="32"/>
      <c r="F121" s="54"/>
      <c r="G121" s="54"/>
      <c r="H121" s="24" t="str">
        <f>IFERROR(ROUND(VLOOKUP($C121,基础资料!$B$5:$E$34,3,0)+SUMIF($C$5:$C121,$C121,$F$5:$F121)-SUMIF($C$5:$C121,$C121,$G$5:$G121),2),"")</f>
        <v/>
      </c>
      <c r="I121" s="53"/>
      <c r="J121" s="53"/>
      <c r="K121" s="25" t="str">
        <f t="shared" si="1"/>
        <v/>
      </c>
      <c r="L121" s="13" t="str">
        <f>IF($D121="","",IFERROR(INDEX(类别属性,MATCH($D121,类别表,0)),""))</f>
        <v/>
      </c>
      <c r="M121" s="53"/>
      <c r="N121" s="53"/>
      <c r="O121" s="32"/>
      <c r="P121" s="6" t="str">
        <f>IF($C121="","",IF(ISNA(MATCH($C121,账户表,0)),"※这个账户不在【基础资料】的账户档案里",IF($B121="","※没填日期，这一笔不会进任何月份的报表",IF(NOT(ISNUMBER($B121)),"※日期是文本不是日期（像 2026.6.28 这种），按日期取数的报表全会漏掉这一笔",IF(AND($F121&lt;&gt;"",$G121&lt;&gt;""),"※收入和支出不能同时填",IF(AND(N($F121)=0,N($G121)=0),"※收入和支出都没填",IF(OR(N($F121)&lt;0,N($G121)&lt;0),"※金额不能填负数，方向反了就换一列填",IF($D121="","※没填收支类别，分类报表会漏掉这一笔",IF(ISNA(MATCH($D121,类别表,0)),"※收支类别不在【基础资料】的清单里",IF(AND($L121="内部转账",$M121=""),"△内部转账要在「对方账户」写上另一头",IF(AND($L121="内部转账",$M121=$C121),"※对方账户跟本账户是同一个",IF(AND($L121&lt;&gt;"内部转账",$M121&lt;&gt;""),"△填了对方账户，但类别不是内部转账",IF(YEAR($B121)&lt;&gt;管理年度,"△不是管理年度的单据，按月的三张报表里看不到",IF($H121&lt;0,"△这一笔之后该账户余额成负数了，核一下",""))))))))))))))</f>
        <v/>
      </c>
    </row>
    <row r="122" ht="16.5" spans="1:16">
      <c r="A122" s="4" t="str">
        <f>IF($C122="","",COUNTA($C$5:$C122))</f>
        <v/>
      </c>
      <c r="B122" s="52"/>
      <c r="C122" s="53"/>
      <c r="D122" s="53"/>
      <c r="E122" s="32"/>
      <c r="F122" s="54"/>
      <c r="G122" s="54"/>
      <c r="H122" s="24" t="str">
        <f>IFERROR(ROUND(VLOOKUP($C122,基础资料!$B$5:$E$34,3,0)+SUMIF($C$5:$C122,$C122,$F$5:$F122)-SUMIF($C$5:$C122,$C122,$G$5:$G122),2),"")</f>
        <v/>
      </c>
      <c r="I122" s="53"/>
      <c r="J122" s="53"/>
      <c r="K122" s="25" t="str">
        <f t="shared" si="1"/>
        <v/>
      </c>
      <c r="L122" s="13" t="str">
        <f>IF($D122="","",IFERROR(INDEX(类别属性,MATCH($D122,类别表,0)),""))</f>
        <v/>
      </c>
      <c r="M122" s="53"/>
      <c r="N122" s="53"/>
      <c r="O122" s="32"/>
      <c r="P122" s="6" t="str">
        <f>IF($C122="","",IF(ISNA(MATCH($C122,账户表,0)),"※这个账户不在【基础资料】的账户档案里",IF($B122="","※没填日期，这一笔不会进任何月份的报表",IF(NOT(ISNUMBER($B122)),"※日期是文本不是日期（像 2026.6.28 这种），按日期取数的报表全会漏掉这一笔",IF(AND($F122&lt;&gt;"",$G122&lt;&gt;""),"※收入和支出不能同时填",IF(AND(N($F122)=0,N($G122)=0),"※收入和支出都没填",IF(OR(N($F122)&lt;0,N($G122)&lt;0),"※金额不能填负数，方向反了就换一列填",IF($D122="","※没填收支类别，分类报表会漏掉这一笔",IF(ISNA(MATCH($D122,类别表,0)),"※收支类别不在【基础资料】的清单里",IF(AND($L122="内部转账",$M122=""),"△内部转账要在「对方账户」写上另一头",IF(AND($L122="内部转账",$M122=$C122),"※对方账户跟本账户是同一个",IF(AND($L122&lt;&gt;"内部转账",$M122&lt;&gt;""),"△填了对方账户，但类别不是内部转账",IF(YEAR($B122)&lt;&gt;管理年度,"△不是管理年度的单据，按月的三张报表里看不到",IF($H122&lt;0,"△这一笔之后该账户余额成负数了，核一下",""))))))))))))))</f>
        <v/>
      </c>
    </row>
    <row r="123" ht="16.5" spans="1:16">
      <c r="A123" s="4" t="str">
        <f>IF($C123="","",COUNTA($C$5:$C123))</f>
        <v/>
      </c>
      <c r="B123" s="52"/>
      <c r="C123" s="53"/>
      <c r="D123" s="53"/>
      <c r="E123" s="32"/>
      <c r="F123" s="54"/>
      <c r="G123" s="54"/>
      <c r="H123" s="24" t="str">
        <f>IFERROR(ROUND(VLOOKUP($C123,基础资料!$B$5:$E$34,3,0)+SUMIF($C$5:$C123,$C123,$F$5:$F123)-SUMIF($C$5:$C123,$C123,$G$5:$G123),2),"")</f>
        <v/>
      </c>
      <c r="I123" s="53"/>
      <c r="J123" s="53"/>
      <c r="K123" s="25" t="str">
        <f t="shared" si="1"/>
        <v/>
      </c>
      <c r="L123" s="13" t="str">
        <f>IF($D123="","",IFERROR(INDEX(类别属性,MATCH($D123,类别表,0)),""))</f>
        <v/>
      </c>
      <c r="M123" s="53"/>
      <c r="N123" s="53"/>
      <c r="O123" s="32"/>
      <c r="P123" s="6" t="str">
        <f>IF($C123="","",IF(ISNA(MATCH($C123,账户表,0)),"※这个账户不在【基础资料】的账户档案里",IF($B123="","※没填日期，这一笔不会进任何月份的报表",IF(NOT(ISNUMBER($B123)),"※日期是文本不是日期（像 2026.6.28 这种），按日期取数的报表全会漏掉这一笔",IF(AND($F123&lt;&gt;"",$G123&lt;&gt;""),"※收入和支出不能同时填",IF(AND(N($F123)=0,N($G123)=0),"※收入和支出都没填",IF(OR(N($F123)&lt;0,N($G123)&lt;0),"※金额不能填负数，方向反了就换一列填",IF($D123="","※没填收支类别，分类报表会漏掉这一笔",IF(ISNA(MATCH($D123,类别表,0)),"※收支类别不在【基础资料】的清单里",IF(AND($L123="内部转账",$M123=""),"△内部转账要在「对方账户」写上另一头",IF(AND($L123="内部转账",$M123=$C123),"※对方账户跟本账户是同一个",IF(AND($L123&lt;&gt;"内部转账",$M123&lt;&gt;""),"△填了对方账户，但类别不是内部转账",IF(YEAR($B123)&lt;&gt;管理年度,"△不是管理年度的单据，按月的三张报表里看不到",IF($H123&lt;0,"△这一笔之后该账户余额成负数了，核一下",""))))))))))))))</f>
        <v/>
      </c>
    </row>
    <row r="124" ht="16.5" spans="1:16">
      <c r="A124" s="4" t="str">
        <f>IF($C124="","",COUNTA($C$5:$C124))</f>
        <v/>
      </c>
      <c r="B124" s="52"/>
      <c r="C124" s="53"/>
      <c r="D124" s="53"/>
      <c r="E124" s="32"/>
      <c r="F124" s="54"/>
      <c r="G124" s="54"/>
      <c r="H124" s="24" t="str">
        <f>IFERROR(ROUND(VLOOKUP($C124,基础资料!$B$5:$E$34,3,0)+SUMIF($C$5:$C124,$C124,$F$5:$F124)-SUMIF($C$5:$C124,$C124,$G$5:$G124),2),"")</f>
        <v/>
      </c>
      <c r="I124" s="53"/>
      <c r="J124" s="53"/>
      <c r="K124" s="25" t="str">
        <f t="shared" si="1"/>
        <v/>
      </c>
      <c r="L124" s="13" t="str">
        <f>IF($D124="","",IFERROR(INDEX(类别属性,MATCH($D124,类别表,0)),""))</f>
        <v/>
      </c>
      <c r="M124" s="53"/>
      <c r="N124" s="53"/>
      <c r="O124" s="32"/>
      <c r="P124" s="6" t="str">
        <f>IF($C124="","",IF(ISNA(MATCH($C124,账户表,0)),"※这个账户不在【基础资料】的账户档案里",IF($B124="","※没填日期，这一笔不会进任何月份的报表",IF(NOT(ISNUMBER($B124)),"※日期是文本不是日期（像 2026.6.28 这种），按日期取数的报表全会漏掉这一笔",IF(AND($F124&lt;&gt;"",$G124&lt;&gt;""),"※收入和支出不能同时填",IF(AND(N($F124)=0,N($G124)=0),"※收入和支出都没填",IF(OR(N($F124)&lt;0,N($G124)&lt;0),"※金额不能填负数，方向反了就换一列填",IF($D124="","※没填收支类别，分类报表会漏掉这一笔",IF(ISNA(MATCH($D124,类别表,0)),"※收支类别不在【基础资料】的清单里",IF(AND($L124="内部转账",$M124=""),"△内部转账要在「对方账户」写上另一头",IF(AND($L124="内部转账",$M124=$C124),"※对方账户跟本账户是同一个",IF(AND($L124&lt;&gt;"内部转账",$M124&lt;&gt;""),"△填了对方账户，但类别不是内部转账",IF(YEAR($B124)&lt;&gt;管理年度,"△不是管理年度的单据，按月的三张报表里看不到",IF($H124&lt;0,"△这一笔之后该账户余额成负数了，核一下",""))))))))))))))</f>
        <v/>
      </c>
    </row>
    <row r="125" ht="16.5" spans="1:16">
      <c r="A125" s="4" t="str">
        <f>IF($C125="","",COUNTA($C$5:$C125))</f>
        <v/>
      </c>
      <c r="B125" s="52"/>
      <c r="C125" s="53"/>
      <c r="D125" s="53"/>
      <c r="E125" s="32"/>
      <c r="F125" s="54"/>
      <c r="G125" s="54"/>
      <c r="H125" s="24" t="str">
        <f>IFERROR(ROUND(VLOOKUP($C125,基础资料!$B$5:$E$34,3,0)+SUMIF($C$5:$C125,$C125,$F$5:$F125)-SUMIF($C$5:$C125,$C125,$G$5:$G125),2),"")</f>
        <v/>
      </c>
      <c r="I125" s="53"/>
      <c r="J125" s="53"/>
      <c r="K125" s="25" t="str">
        <f t="shared" si="1"/>
        <v/>
      </c>
      <c r="L125" s="13" t="str">
        <f>IF($D125="","",IFERROR(INDEX(类别属性,MATCH($D125,类别表,0)),""))</f>
        <v/>
      </c>
      <c r="M125" s="53"/>
      <c r="N125" s="53"/>
      <c r="O125" s="32"/>
      <c r="P125" s="6" t="str">
        <f>IF($C125="","",IF(ISNA(MATCH($C125,账户表,0)),"※这个账户不在【基础资料】的账户档案里",IF($B125="","※没填日期，这一笔不会进任何月份的报表",IF(NOT(ISNUMBER($B125)),"※日期是文本不是日期（像 2026.6.28 这种），按日期取数的报表全会漏掉这一笔",IF(AND($F125&lt;&gt;"",$G125&lt;&gt;""),"※收入和支出不能同时填",IF(AND(N($F125)=0,N($G125)=0),"※收入和支出都没填",IF(OR(N($F125)&lt;0,N($G125)&lt;0),"※金额不能填负数，方向反了就换一列填",IF($D125="","※没填收支类别，分类报表会漏掉这一笔",IF(ISNA(MATCH($D125,类别表,0)),"※收支类别不在【基础资料】的清单里",IF(AND($L125="内部转账",$M125=""),"△内部转账要在「对方账户」写上另一头",IF(AND($L125="内部转账",$M125=$C125),"※对方账户跟本账户是同一个",IF(AND($L125&lt;&gt;"内部转账",$M125&lt;&gt;""),"△填了对方账户，但类别不是内部转账",IF(YEAR($B125)&lt;&gt;管理年度,"△不是管理年度的单据，按月的三张报表里看不到",IF($H125&lt;0,"△这一笔之后该账户余额成负数了，核一下",""))))))))))))))</f>
        <v/>
      </c>
    </row>
    <row r="126" ht="16.5" spans="1:16">
      <c r="A126" s="4" t="str">
        <f>IF($C126="","",COUNTA($C$5:$C126))</f>
        <v/>
      </c>
      <c r="B126" s="52"/>
      <c r="C126" s="53"/>
      <c r="D126" s="53"/>
      <c r="E126" s="32"/>
      <c r="F126" s="54"/>
      <c r="G126" s="54"/>
      <c r="H126" s="24" t="str">
        <f>IFERROR(ROUND(VLOOKUP($C126,基础资料!$B$5:$E$34,3,0)+SUMIF($C$5:$C126,$C126,$F$5:$F126)-SUMIF($C$5:$C126,$C126,$G$5:$G126),2),"")</f>
        <v/>
      </c>
      <c r="I126" s="53"/>
      <c r="J126" s="53"/>
      <c r="K126" s="25" t="str">
        <f t="shared" si="1"/>
        <v/>
      </c>
      <c r="L126" s="13" t="str">
        <f>IF($D126="","",IFERROR(INDEX(类别属性,MATCH($D126,类别表,0)),""))</f>
        <v/>
      </c>
      <c r="M126" s="53"/>
      <c r="N126" s="53"/>
      <c r="O126" s="32"/>
      <c r="P126" s="6" t="str">
        <f>IF($C126="","",IF(ISNA(MATCH($C126,账户表,0)),"※这个账户不在【基础资料】的账户档案里",IF($B126="","※没填日期，这一笔不会进任何月份的报表",IF(NOT(ISNUMBER($B126)),"※日期是文本不是日期（像 2026.6.28 这种），按日期取数的报表全会漏掉这一笔",IF(AND($F126&lt;&gt;"",$G126&lt;&gt;""),"※收入和支出不能同时填",IF(AND(N($F126)=0,N($G126)=0),"※收入和支出都没填",IF(OR(N($F126)&lt;0,N($G126)&lt;0),"※金额不能填负数，方向反了就换一列填",IF($D126="","※没填收支类别，分类报表会漏掉这一笔",IF(ISNA(MATCH($D126,类别表,0)),"※收支类别不在【基础资料】的清单里",IF(AND($L126="内部转账",$M126=""),"△内部转账要在「对方账户」写上另一头",IF(AND($L126="内部转账",$M126=$C126),"※对方账户跟本账户是同一个",IF(AND($L126&lt;&gt;"内部转账",$M126&lt;&gt;""),"△填了对方账户，但类别不是内部转账",IF(YEAR($B126)&lt;&gt;管理年度,"△不是管理年度的单据，按月的三张报表里看不到",IF($H126&lt;0,"△这一笔之后该账户余额成负数了，核一下",""))))))))))))))</f>
        <v/>
      </c>
    </row>
    <row r="127" ht="16.5" spans="1:16">
      <c r="A127" s="4" t="str">
        <f>IF($C127="","",COUNTA($C$5:$C127))</f>
        <v/>
      </c>
      <c r="B127" s="52"/>
      <c r="C127" s="53"/>
      <c r="D127" s="53"/>
      <c r="E127" s="32"/>
      <c r="F127" s="54"/>
      <c r="G127" s="54"/>
      <c r="H127" s="24" t="str">
        <f>IFERROR(ROUND(VLOOKUP($C127,基础资料!$B$5:$E$34,3,0)+SUMIF($C$5:$C127,$C127,$F$5:$F127)-SUMIF($C$5:$C127,$C127,$G$5:$G127),2),"")</f>
        <v/>
      </c>
      <c r="I127" s="53"/>
      <c r="J127" s="53"/>
      <c r="K127" s="25" t="str">
        <f t="shared" si="1"/>
        <v/>
      </c>
      <c r="L127" s="13" t="str">
        <f>IF($D127="","",IFERROR(INDEX(类别属性,MATCH($D127,类别表,0)),""))</f>
        <v/>
      </c>
      <c r="M127" s="53"/>
      <c r="N127" s="53"/>
      <c r="O127" s="32"/>
      <c r="P127" s="6" t="str">
        <f>IF($C127="","",IF(ISNA(MATCH($C127,账户表,0)),"※这个账户不在【基础资料】的账户档案里",IF($B127="","※没填日期，这一笔不会进任何月份的报表",IF(NOT(ISNUMBER($B127)),"※日期是文本不是日期（像 2026.6.28 这种），按日期取数的报表全会漏掉这一笔",IF(AND($F127&lt;&gt;"",$G127&lt;&gt;""),"※收入和支出不能同时填",IF(AND(N($F127)=0,N($G127)=0),"※收入和支出都没填",IF(OR(N($F127)&lt;0,N($G127)&lt;0),"※金额不能填负数，方向反了就换一列填",IF($D127="","※没填收支类别，分类报表会漏掉这一笔",IF(ISNA(MATCH($D127,类别表,0)),"※收支类别不在【基础资料】的清单里",IF(AND($L127="内部转账",$M127=""),"△内部转账要在「对方账户」写上另一头",IF(AND($L127="内部转账",$M127=$C127),"※对方账户跟本账户是同一个",IF(AND($L127&lt;&gt;"内部转账",$M127&lt;&gt;""),"△填了对方账户，但类别不是内部转账",IF(YEAR($B127)&lt;&gt;管理年度,"△不是管理年度的单据，按月的三张报表里看不到",IF($H127&lt;0,"△这一笔之后该账户余额成负数了，核一下",""))))))))))))))</f>
        <v/>
      </c>
    </row>
    <row r="128" ht="16.5" spans="1:16">
      <c r="A128" s="4" t="str">
        <f>IF($C128="","",COUNTA($C$5:$C128))</f>
        <v/>
      </c>
      <c r="B128" s="52"/>
      <c r="C128" s="53"/>
      <c r="D128" s="53"/>
      <c r="E128" s="32"/>
      <c r="F128" s="54"/>
      <c r="G128" s="54"/>
      <c r="H128" s="24" t="str">
        <f>IFERROR(ROUND(VLOOKUP($C128,基础资料!$B$5:$E$34,3,0)+SUMIF($C$5:$C128,$C128,$F$5:$F128)-SUMIF($C$5:$C128,$C128,$G$5:$G128),2),"")</f>
        <v/>
      </c>
      <c r="I128" s="53"/>
      <c r="J128" s="53"/>
      <c r="K128" s="25" t="str">
        <f t="shared" si="1"/>
        <v/>
      </c>
      <c r="L128" s="13" t="str">
        <f>IF($D128="","",IFERROR(INDEX(类别属性,MATCH($D128,类别表,0)),""))</f>
        <v/>
      </c>
      <c r="M128" s="53"/>
      <c r="N128" s="53"/>
      <c r="O128" s="32"/>
      <c r="P128" s="6" t="str">
        <f>IF($C128="","",IF(ISNA(MATCH($C128,账户表,0)),"※这个账户不在【基础资料】的账户档案里",IF($B128="","※没填日期，这一笔不会进任何月份的报表",IF(NOT(ISNUMBER($B128)),"※日期是文本不是日期（像 2026.6.28 这种），按日期取数的报表全会漏掉这一笔",IF(AND($F128&lt;&gt;"",$G128&lt;&gt;""),"※收入和支出不能同时填",IF(AND(N($F128)=0,N($G128)=0),"※收入和支出都没填",IF(OR(N($F128)&lt;0,N($G128)&lt;0),"※金额不能填负数，方向反了就换一列填",IF($D128="","※没填收支类别，分类报表会漏掉这一笔",IF(ISNA(MATCH($D128,类别表,0)),"※收支类别不在【基础资料】的清单里",IF(AND($L128="内部转账",$M128=""),"△内部转账要在「对方账户」写上另一头",IF(AND($L128="内部转账",$M128=$C128),"※对方账户跟本账户是同一个",IF(AND($L128&lt;&gt;"内部转账",$M128&lt;&gt;""),"△填了对方账户，但类别不是内部转账",IF(YEAR($B128)&lt;&gt;管理年度,"△不是管理年度的单据，按月的三张报表里看不到",IF($H128&lt;0,"△这一笔之后该账户余额成负数了，核一下",""))))))))))))))</f>
        <v/>
      </c>
    </row>
    <row r="129" ht="16.5" spans="1:16">
      <c r="A129" s="4" t="str">
        <f>IF($C129="","",COUNTA($C$5:$C129))</f>
        <v/>
      </c>
      <c r="B129" s="52"/>
      <c r="C129" s="53"/>
      <c r="D129" s="53"/>
      <c r="E129" s="32"/>
      <c r="F129" s="54"/>
      <c r="G129" s="54"/>
      <c r="H129" s="24" t="str">
        <f>IFERROR(ROUND(VLOOKUP($C129,基础资料!$B$5:$E$34,3,0)+SUMIF($C$5:$C129,$C129,$F$5:$F129)-SUMIF($C$5:$C129,$C129,$G$5:$G129),2),"")</f>
        <v/>
      </c>
      <c r="I129" s="53"/>
      <c r="J129" s="53"/>
      <c r="K129" s="25" t="str">
        <f t="shared" si="1"/>
        <v/>
      </c>
      <c r="L129" s="13" t="str">
        <f>IF($D129="","",IFERROR(INDEX(类别属性,MATCH($D129,类别表,0)),""))</f>
        <v/>
      </c>
      <c r="M129" s="53"/>
      <c r="N129" s="53"/>
      <c r="O129" s="32"/>
      <c r="P129" s="6" t="str">
        <f>IF($C129="","",IF(ISNA(MATCH($C129,账户表,0)),"※这个账户不在【基础资料】的账户档案里",IF($B129="","※没填日期，这一笔不会进任何月份的报表",IF(NOT(ISNUMBER($B129)),"※日期是文本不是日期（像 2026.6.28 这种），按日期取数的报表全会漏掉这一笔",IF(AND($F129&lt;&gt;"",$G129&lt;&gt;""),"※收入和支出不能同时填",IF(AND(N($F129)=0,N($G129)=0),"※收入和支出都没填",IF(OR(N($F129)&lt;0,N($G129)&lt;0),"※金额不能填负数，方向反了就换一列填",IF($D129="","※没填收支类别，分类报表会漏掉这一笔",IF(ISNA(MATCH($D129,类别表,0)),"※收支类别不在【基础资料】的清单里",IF(AND($L129="内部转账",$M129=""),"△内部转账要在「对方账户」写上另一头",IF(AND($L129="内部转账",$M129=$C129),"※对方账户跟本账户是同一个",IF(AND($L129&lt;&gt;"内部转账",$M129&lt;&gt;""),"△填了对方账户，但类别不是内部转账",IF(YEAR($B129)&lt;&gt;管理年度,"△不是管理年度的单据，按月的三张报表里看不到",IF($H129&lt;0,"△这一笔之后该账户余额成负数了，核一下",""))))))))))))))</f>
        <v/>
      </c>
    </row>
    <row r="130" ht="16.5" spans="1:16">
      <c r="A130" s="4" t="str">
        <f>IF($C130="","",COUNTA($C$5:$C130))</f>
        <v/>
      </c>
      <c r="B130" s="52"/>
      <c r="C130" s="53"/>
      <c r="D130" s="53"/>
      <c r="E130" s="32"/>
      <c r="F130" s="54"/>
      <c r="G130" s="54"/>
      <c r="H130" s="24" t="str">
        <f>IFERROR(ROUND(VLOOKUP($C130,基础资料!$B$5:$E$34,3,0)+SUMIF($C$5:$C130,$C130,$F$5:$F130)-SUMIF($C$5:$C130,$C130,$G$5:$G130),2),"")</f>
        <v/>
      </c>
      <c r="I130" s="53"/>
      <c r="J130" s="53"/>
      <c r="K130" s="25" t="str">
        <f t="shared" si="1"/>
        <v/>
      </c>
      <c r="L130" s="13" t="str">
        <f>IF($D130="","",IFERROR(INDEX(类别属性,MATCH($D130,类别表,0)),""))</f>
        <v/>
      </c>
      <c r="M130" s="53"/>
      <c r="N130" s="53"/>
      <c r="O130" s="32"/>
      <c r="P130" s="6" t="str">
        <f>IF($C130="","",IF(ISNA(MATCH($C130,账户表,0)),"※这个账户不在【基础资料】的账户档案里",IF($B130="","※没填日期，这一笔不会进任何月份的报表",IF(NOT(ISNUMBER($B130)),"※日期是文本不是日期（像 2026.6.28 这种），按日期取数的报表全会漏掉这一笔",IF(AND($F130&lt;&gt;"",$G130&lt;&gt;""),"※收入和支出不能同时填",IF(AND(N($F130)=0,N($G130)=0),"※收入和支出都没填",IF(OR(N($F130)&lt;0,N($G130)&lt;0),"※金额不能填负数，方向反了就换一列填",IF($D130="","※没填收支类别，分类报表会漏掉这一笔",IF(ISNA(MATCH($D130,类别表,0)),"※收支类别不在【基础资料】的清单里",IF(AND($L130="内部转账",$M130=""),"△内部转账要在「对方账户」写上另一头",IF(AND($L130="内部转账",$M130=$C130),"※对方账户跟本账户是同一个",IF(AND($L130&lt;&gt;"内部转账",$M130&lt;&gt;""),"△填了对方账户，但类别不是内部转账",IF(YEAR($B130)&lt;&gt;管理年度,"△不是管理年度的单据，按月的三张报表里看不到",IF($H130&lt;0,"△这一笔之后该账户余额成负数了，核一下",""))))))))))))))</f>
        <v/>
      </c>
    </row>
    <row r="131" ht="16.5" spans="1:16">
      <c r="A131" s="4" t="str">
        <f>IF($C131="","",COUNTA($C$5:$C131))</f>
        <v/>
      </c>
      <c r="B131" s="52"/>
      <c r="C131" s="53"/>
      <c r="D131" s="53"/>
      <c r="E131" s="32"/>
      <c r="F131" s="54"/>
      <c r="G131" s="54"/>
      <c r="H131" s="24" t="str">
        <f>IFERROR(ROUND(VLOOKUP($C131,基础资料!$B$5:$E$34,3,0)+SUMIF($C$5:$C131,$C131,$F$5:$F131)-SUMIF($C$5:$C131,$C131,$G$5:$G131),2),"")</f>
        <v/>
      </c>
      <c r="I131" s="53"/>
      <c r="J131" s="53"/>
      <c r="K131" s="25" t="str">
        <f t="shared" si="1"/>
        <v/>
      </c>
      <c r="L131" s="13" t="str">
        <f>IF($D131="","",IFERROR(INDEX(类别属性,MATCH($D131,类别表,0)),""))</f>
        <v/>
      </c>
      <c r="M131" s="53"/>
      <c r="N131" s="53"/>
      <c r="O131" s="32"/>
      <c r="P131" s="6" t="str">
        <f>IF($C131="","",IF(ISNA(MATCH($C131,账户表,0)),"※这个账户不在【基础资料】的账户档案里",IF($B131="","※没填日期，这一笔不会进任何月份的报表",IF(NOT(ISNUMBER($B131)),"※日期是文本不是日期（像 2026.6.28 这种），按日期取数的报表全会漏掉这一笔",IF(AND($F131&lt;&gt;"",$G131&lt;&gt;""),"※收入和支出不能同时填",IF(AND(N($F131)=0,N($G131)=0),"※收入和支出都没填",IF(OR(N($F131)&lt;0,N($G131)&lt;0),"※金额不能填负数，方向反了就换一列填",IF($D131="","※没填收支类别，分类报表会漏掉这一笔",IF(ISNA(MATCH($D131,类别表,0)),"※收支类别不在【基础资料】的清单里",IF(AND($L131="内部转账",$M131=""),"△内部转账要在「对方账户」写上另一头",IF(AND($L131="内部转账",$M131=$C131),"※对方账户跟本账户是同一个",IF(AND($L131&lt;&gt;"内部转账",$M131&lt;&gt;""),"△填了对方账户，但类别不是内部转账",IF(YEAR($B131)&lt;&gt;管理年度,"△不是管理年度的单据，按月的三张报表里看不到",IF($H131&lt;0,"△这一笔之后该账户余额成负数了，核一下",""))))))))))))))</f>
        <v/>
      </c>
    </row>
    <row r="132" ht="16.5" spans="1:16">
      <c r="A132" s="4" t="str">
        <f>IF($C132="","",COUNTA($C$5:$C132))</f>
        <v/>
      </c>
      <c r="B132" s="52"/>
      <c r="C132" s="53"/>
      <c r="D132" s="53"/>
      <c r="E132" s="32"/>
      <c r="F132" s="54"/>
      <c r="G132" s="54"/>
      <c r="H132" s="24" t="str">
        <f>IFERROR(ROUND(VLOOKUP($C132,基础资料!$B$5:$E$34,3,0)+SUMIF($C$5:$C132,$C132,$F$5:$F132)-SUMIF($C$5:$C132,$C132,$G$5:$G132),2),"")</f>
        <v/>
      </c>
      <c r="I132" s="53"/>
      <c r="J132" s="53"/>
      <c r="K132" s="25" t="str">
        <f t="shared" si="1"/>
        <v/>
      </c>
      <c r="L132" s="13" t="str">
        <f>IF($D132="","",IFERROR(INDEX(类别属性,MATCH($D132,类别表,0)),""))</f>
        <v/>
      </c>
      <c r="M132" s="53"/>
      <c r="N132" s="53"/>
      <c r="O132" s="32"/>
      <c r="P132" s="6" t="str">
        <f>IF($C132="","",IF(ISNA(MATCH($C132,账户表,0)),"※这个账户不在【基础资料】的账户档案里",IF($B132="","※没填日期，这一笔不会进任何月份的报表",IF(NOT(ISNUMBER($B132)),"※日期是文本不是日期（像 2026.6.28 这种），按日期取数的报表全会漏掉这一笔",IF(AND($F132&lt;&gt;"",$G132&lt;&gt;""),"※收入和支出不能同时填",IF(AND(N($F132)=0,N($G132)=0),"※收入和支出都没填",IF(OR(N($F132)&lt;0,N($G132)&lt;0),"※金额不能填负数，方向反了就换一列填",IF($D132="","※没填收支类别，分类报表会漏掉这一笔",IF(ISNA(MATCH($D132,类别表,0)),"※收支类别不在【基础资料】的清单里",IF(AND($L132="内部转账",$M132=""),"△内部转账要在「对方账户」写上另一头",IF(AND($L132="内部转账",$M132=$C132),"※对方账户跟本账户是同一个",IF(AND($L132&lt;&gt;"内部转账",$M132&lt;&gt;""),"△填了对方账户，但类别不是内部转账",IF(YEAR($B132)&lt;&gt;管理年度,"△不是管理年度的单据，按月的三张报表里看不到",IF($H132&lt;0,"△这一笔之后该账户余额成负数了，核一下",""))))))))))))))</f>
        <v/>
      </c>
    </row>
    <row r="133" ht="16.5" spans="1:16">
      <c r="A133" s="4" t="str">
        <f>IF($C133="","",COUNTA($C$5:$C133))</f>
        <v/>
      </c>
      <c r="B133" s="52"/>
      <c r="C133" s="53"/>
      <c r="D133" s="53"/>
      <c r="E133" s="32"/>
      <c r="F133" s="54"/>
      <c r="G133" s="54"/>
      <c r="H133" s="24" t="str">
        <f>IFERROR(ROUND(VLOOKUP($C133,基础资料!$B$5:$E$34,3,0)+SUMIF($C$5:$C133,$C133,$F$5:$F133)-SUMIF($C$5:$C133,$C133,$G$5:$G133),2),"")</f>
        <v/>
      </c>
      <c r="I133" s="53"/>
      <c r="J133" s="53"/>
      <c r="K133" s="25" t="str">
        <f t="shared" ref="K133:K196" si="2">IF(OR($B133="",NOT(ISNUMBER($B133))),"",--TEXT($B133,"yyyymm"))</f>
        <v/>
      </c>
      <c r="L133" s="13" t="str">
        <f>IF($D133="","",IFERROR(INDEX(类别属性,MATCH($D133,类别表,0)),""))</f>
        <v/>
      </c>
      <c r="M133" s="53"/>
      <c r="N133" s="53"/>
      <c r="O133" s="32"/>
      <c r="P133" s="6" t="str">
        <f>IF($C133="","",IF(ISNA(MATCH($C133,账户表,0)),"※这个账户不在【基础资料】的账户档案里",IF($B133="","※没填日期，这一笔不会进任何月份的报表",IF(NOT(ISNUMBER($B133)),"※日期是文本不是日期（像 2026.6.28 这种），按日期取数的报表全会漏掉这一笔",IF(AND($F133&lt;&gt;"",$G133&lt;&gt;""),"※收入和支出不能同时填",IF(AND(N($F133)=0,N($G133)=0),"※收入和支出都没填",IF(OR(N($F133)&lt;0,N($G133)&lt;0),"※金额不能填负数，方向反了就换一列填",IF($D133="","※没填收支类别，分类报表会漏掉这一笔",IF(ISNA(MATCH($D133,类别表,0)),"※收支类别不在【基础资料】的清单里",IF(AND($L133="内部转账",$M133=""),"△内部转账要在「对方账户」写上另一头",IF(AND($L133="内部转账",$M133=$C133),"※对方账户跟本账户是同一个",IF(AND($L133&lt;&gt;"内部转账",$M133&lt;&gt;""),"△填了对方账户，但类别不是内部转账",IF(YEAR($B133)&lt;&gt;管理年度,"△不是管理年度的单据，按月的三张报表里看不到",IF($H133&lt;0,"△这一笔之后该账户余额成负数了，核一下",""))))))))))))))</f>
        <v/>
      </c>
    </row>
    <row r="134" ht="16.5" spans="1:16">
      <c r="A134" s="4" t="str">
        <f>IF($C134="","",COUNTA($C$5:$C134))</f>
        <v/>
      </c>
      <c r="B134" s="52"/>
      <c r="C134" s="53"/>
      <c r="D134" s="53"/>
      <c r="E134" s="32"/>
      <c r="F134" s="54"/>
      <c r="G134" s="54"/>
      <c r="H134" s="24" t="str">
        <f>IFERROR(ROUND(VLOOKUP($C134,基础资料!$B$5:$E$34,3,0)+SUMIF($C$5:$C134,$C134,$F$5:$F134)-SUMIF($C$5:$C134,$C134,$G$5:$G134),2),"")</f>
        <v/>
      </c>
      <c r="I134" s="53"/>
      <c r="J134" s="53"/>
      <c r="K134" s="25" t="str">
        <f t="shared" si="2"/>
        <v/>
      </c>
      <c r="L134" s="13" t="str">
        <f>IF($D134="","",IFERROR(INDEX(类别属性,MATCH($D134,类别表,0)),""))</f>
        <v/>
      </c>
      <c r="M134" s="53"/>
      <c r="N134" s="53"/>
      <c r="O134" s="32"/>
      <c r="P134" s="6" t="str">
        <f>IF($C134="","",IF(ISNA(MATCH($C134,账户表,0)),"※这个账户不在【基础资料】的账户档案里",IF($B134="","※没填日期，这一笔不会进任何月份的报表",IF(NOT(ISNUMBER($B134)),"※日期是文本不是日期（像 2026.6.28 这种），按日期取数的报表全会漏掉这一笔",IF(AND($F134&lt;&gt;"",$G134&lt;&gt;""),"※收入和支出不能同时填",IF(AND(N($F134)=0,N($G134)=0),"※收入和支出都没填",IF(OR(N($F134)&lt;0,N($G134)&lt;0),"※金额不能填负数，方向反了就换一列填",IF($D134="","※没填收支类别，分类报表会漏掉这一笔",IF(ISNA(MATCH($D134,类别表,0)),"※收支类别不在【基础资料】的清单里",IF(AND($L134="内部转账",$M134=""),"△内部转账要在「对方账户」写上另一头",IF(AND($L134="内部转账",$M134=$C134),"※对方账户跟本账户是同一个",IF(AND($L134&lt;&gt;"内部转账",$M134&lt;&gt;""),"△填了对方账户，但类别不是内部转账",IF(YEAR($B134)&lt;&gt;管理年度,"△不是管理年度的单据，按月的三张报表里看不到",IF($H134&lt;0,"△这一笔之后该账户余额成负数了，核一下",""))))))))))))))</f>
        <v/>
      </c>
    </row>
    <row r="135" ht="16.5" spans="1:16">
      <c r="A135" s="4" t="str">
        <f>IF($C135="","",COUNTA($C$5:$C135))</f>
        <v/>
      </c>
      <c r="B135" s="52"/>
      <c r="C135" s="53"/>
      <c r="D135" s="53"/>
      <c r="E135" s="32"/>
      <c r="F135" s="54"/>
      <c r="G135" s="54"/>
      <c r="H135" s="24" t="str">
        <f>IFERROR(ROUND(VLOOKUP($C135,基础资料!$B$5:$E$34,3,0)+SUMIF($C$5:$C135,$C135,$F$5:$F135)-SUMIF($C$5:$C135,$C135,$G$5:$G135),2),"")</f>
        <v/>
      </c>
      <c r="I135" s="53"/>
      <c r="J135" s="53"/>
      <c r="K135" s="25" t="str">
        <f t="shared" si="2"/>
        <v/>
      </c>
      <c r="L135" s="13" t="str">
        <f>IF($D135="","",IFERROR(INDEX(类别属性,MATCH($D135,类别表,0)),""))</f>
        <v/>
      </c>
      <c r="M135" s="53"/>
      <c r="N135" s="53"/>
      <c r="O135" s="32"/>
      <c r="P135" s="6" t="str">
        <f>IF($C135="","",IF(ISNA(MATCH($C135,账户表,0)),"※这个账户不在【基础资料】的账户档案里",IF($B135="","※没填日期，这一笔不会进任何月份的报表",IF(NOT(ISNUMBER($B135)),"※日期是文本不是日期（像 2026.6.28 这种），按日期取数的报表全会漏掉这一笔",IF(AND($F135&lt;&gt;"",$G135&lt;&gt;""),"※收入和支出不能同时填",IF(AND(N($F135)=0,N($G135)=0),"※收入和支出都没填",IF(OR(N($F135)&lt;0,N($G135)&lt;0),"※金额不能填负数，方向反了就换一列填",IF($D135="","※没填收支类别，分类报表会漏掉这一笔",IF(ISNA(MATCH($D135,类别表,0)),"※收支类别不在【基础资料】的清单里",IF(AND($L135="内部转账",$M135=""),"△内部转账要在「对方账户」写上另一头",IF(AND($L135="内部转账",$M135=$C135),"※对方账户跟本账户是同一个",IF(AND($L135&lt;&gt;"内部转账",$M135&lt;&gt;""),"△填了对方账户，但类别不是内部转账",IF(YEAR($B135)&lt;&gt;管理年度,"△不是管理年度的单据，按月的三张报表里看不到",IF($H135&lt;0,"△这一笔之后该账户余额成负数了，核一下",""))))))))))))))</f>
        <v/>
      </c>
    </row>
    <row r="136" ht="16.5" spans="1:16">
      <c r="A136" s="4" t="str">
        <f>IF($C136="","",COUNTA($C$5:$C136))</f>
        <v/>
      </c>
      <c r="B136" s="52"/>
      <c r="C136" s="53"/>
      <c r="D136" s="53"/>
      <c r="E136" s="32"/>
      <c r="F136" s="54"/>
      <c r="G136" s="54"/>
      <c r="H136" s="24" t="str">
        <f>IFERROR(ROUND(VLOOKUP($C136,基础资料!$B$5:$E$34,3,0)+SUMIF($C$5:$C136,$C136,$F$5:$F136)-SUMIF($C$5:$C136,$C136,$G$5:$G136),2),"")</f>
        <v/>
      </c>
      <c r="I136" s="53"/>
      <c r="J136" s="53"/>
      <c r="K136" s="25" t="str">
        <f t="shared" si="2"/>
        <v/>
      </c>
      <c r="L136" s="13" t="str">
        <f>IF($D136="","",IFERROR(INDEX(类别属性,MATCH($D136,类别表,0)),""))</f>
        <v/>
      </c>
      <c r="M136" s="53"/>
      <c r="N136" s="53"/>
      <c r="O136" s="32"/>
      <c r="P136" s="6" t="str">
        <f>IF($C136="","",IF(ISNA(MATCH($C136,账户表,0)),"※这个账户不在【基础资料】的账户档案里",IF($B136="","※没填日期，这一笔不会进任何月份的报表",IF(NOT(ISNUMBER($B136)),"※日期是文本不是日期（像 2026.6.28 这种），按日期取数的报表全会漏掉这一笔",IF(AND($F136&lt;&gt;"",$G136&lt;&gt;""),"※收入和支出不能同时填",IF(AND(N($F136)=0,N($G136)=0),"※收入和支出都没填",IF(OR(N($F136)&lt;0,N($G136)&lt;0),"※金额不能填负数，方向反了就换一列填",IF($D136="","※没填收支类别，分类报表会漏掉这一笔",IF(ISNA(MATCH($D136,类别表,0)),"※收支类别不在【基础资料】的清单里",IF(AND($L136="内部转账",$M136=""),"△内部转账要在「对方账户」写上另一头",IF(AND($L136="内部转账",$M136=$C136),"※对方账户跟本账户是同一个",IF(AND($L136&lt;&gt;"内部转账",$M136&lt;&gt;""),"△填了对方账户，但类别不是内部转账",IF(YEAR($B136)&lt;&gt;管理年度,"△不是管理年度的单据，按月的三张报表里看不到",IF($H136&lt;0,"△这一笔之后该账户余额成负数了，核一下",""))))))))))))))</f>
        <v/>
      </c>
    </row>
    <row r="137" ht="16.5" spans="1:16">
      <c r="A137" s="4" t="str">
        <f>IF($C137="","",COUNTA($C$5:$C137))</f>
        <v/>
      </c>
      <c r="B137" s="52"/>
      <c r="C137" s="53"/>
      <c r="D137" s="53"/>
      <c r="E137" s="32"/>
      <c r="F137" s="54"/>
      <c r="G137" s="54"/>
      <c r="H137" s="24" t="str">
        <f>IFERROR(ROUND(VLOOKUP($C137,基础资料!$B$5:$E$34,3,0)+SUMIF($C$5:$C137,$C137,$F$5:$F137)-SUMIF($C$5:$C137,$C137,$G$5:$G137),2),"")</f>
        <v/>
      </c>
      <c r="I137" s="53"/>
      <c r="J137" s="53"/>
      <c r="K137" s="25" t="str">
        <f t="shared" si="2"/>
        <v/>
      </c>
      <c r="L137" s="13" t="str">
        <f>IF($D137="","",IFERROR(INDEX(类别属性,MATCH($D137,类别表,0)),""))</f>
        <v/>
      </c>
      <c r="M137" s="53"/>
      <c r="N137" s="53"/>
      <c r="O137" s="32"/>
      <c r="P137" s="6" t="str">
        <f>IF($C137="","",IF(ISNA(MATCH($C137,账户表,0)),"※这个账户不在【基础资料】的账户档案里",IF($B137="","※没填日期，这一笔不会进任何月份的报表",IF(NOT(ISNUMBER($B137)),"※日期是文本不是日期（像 2026.6.28 这种），按日期取数的报表全会漏掉这一笔",IF(AND($F137&lt;&gt;"",$G137&lt;&gt;""),"※收入和支出不能同时填",IF(AND(N($F137)=0,N($G137)=0),"※收入和支出都没填",IF(OR(N($F137)&lt;0,N($G137)&lt;0),"※金额不能填负数，方向反了就换一列填",IF($D137="","※没填收支类别，分类报表会漏掉这一笔",IF(ISNA(MATCH($D137,类别表,0)),"※收支类别不在【基础资料】的清单里",IF(AND($L137="内部转账",$M137=""),"△内部转账要在「对方账户」写上另一头",IF(AND($L137="内部转账",$M137=$C137),"※对方账户跟本账户是同一个",IF(AND($L137&lt;&gt;"内部转账",$M137&lt;&gt;""),"△填了对方账户，但类别不是内部转账",IF(YEAR($B137)&lt;&gt;管理年度,"△不是管理年度的单据，按月的三张报表里看不到",IF($H137&lt;0,"△这一笔之后该账户余额成负数了，核一下",""))))))))))))))</f>
        <v/>
      </c>
    </row>
    <row r="138" ht="16.5" spans="1:16">
      <c r="A138" s="4" t="str">
        <f>IF($C138="","",COUNTA($C$5:$C138))</f>
        <v/>
      </c>
      <c r="B138" s="52"/>
      <c r="C138" s="53"/>
      <c r="D138" s="53"/>
      <c r="E138" s="32"/>
      <c r="F138" s="54"/>
      <c r="G138" s="54"/>
      <c r="H138" s="24" t="str">
        <f>IFERROR(ROUND(VLOOKUP($C138,基础资料!$B$5:$E$34,3,0)+SUMIF($C$5:$C138,$C138,$F$5:$F138)-SUMIF($C$5:$C138,$C138,$G$5:$G138),2),"")</f>
        <v/>
      </c>
      <c r="I138" s="53"/>
      <c r="J138" s="53"/>
      <c r="K138" s="25" t="str">
        <f t="shared" si="2"/>
        <v/>
      </c>
      <c r="L138" s="13" t="str">
        <f>IF($D138="","",IFERROR(INDEX(类别属性,MATCH($D138,类别表,0)),""))</f>
        <v/>
      </c>
      <c r="M138" s="53"/>
      <c r="N138" s="53"/>
      <c r="O138" s="32"/>
      <c r="P138" s="6" t="str">
        <f>IF($C138="","",IF(ISNA(MATCH($C138,账户表,0)),"※这个账户不在【基础资料】的账户档案里",IF($B138="","※没填日期，这一笔不会进任何月份的报表",IF(NOT(ISNUMBER($B138)),"※日期是文本不是日期（像 2026.6.28 这种），按日期取数的报表全会漏掉这一笔",IF(AND($F138&lt;&gt;"",$G138&lt;&gt;""),"※收入和支出不能同时填",IF(AND(N($F138)=0,N($G138)=0),"※收入和支出都没填",IF(OR(N($F138)&lt;0,N($G138)&lt;0),"※金额不能填负数，方向反了就换一列填",IF($D138="","※没填收支类别，分类报表会漏掉这一笔",IF(ISNA(MATCH($D138,类别表,0)),"※收支类别不在【基础资料】的清单里",IF(AND($L138="内部转账",$M138=""),"△内部转账要在「对方账户」写上另一头",IF(AND($L138="内部转账",$M138=$C138),"※对方账户跟本账户是同一个",IF(AND($L138&lt;&gt;"内部转账",$M138&lt;&gt;""),"△填了对方账户，但类别不是内部转账",IF(YEAR($B138)&lt;&gt;管理年度,"△不是管理年度的单据，按月的三张报表里看不到",IF($H138&lt;0,"△这一笔之后该账户余额成负数了，核一下",""))))))))))))))</f>
        <v/>
      </c>
    </row>
    <row r="139" ht="16.5" spans="1:16">
      <c r="A139" s="4" t="str">
        <f>IF($C139="","",COUNTA($C$5:$C139))</f>
        <v/>
      </c>
      <c r="B139" s="52"/>
      <c r="C139" s="53"/>
      <c r="D139" s="53"/>
      <c r="E139" s="32"/>
      <c r="F139" s="54"/>
      <c r="G139" s="54"/>
      <c r="H139" s="24" t="str">
        <f>IFERROR(ROUND(VLOOKUP($C139,基础资料!$B$5:$E$34,3,0)+SUMIF($C$5:$C139,$C139,$F$5:$F139)-SUMIF($C$5:$C139,$C139,$G$5:$G139),2),"")</f>
        <v/>
      </c>
      <c r="I139" s="53"/>
      <c r="J139" s="53"/>
      <c r="K139" s="25" t="str">
        <f t="shared" si="2"/>
        <v/>
      </c>
      <c r="L139" s="13" t="str">
        <f>IF($D139="","",IFERROR(INDEX(类别属性,MATCH($D139,类别表,0)),""))</f>
        <v/>
      </c>
      <c r="M139" s="53"/>
      <c r="N139" s="53"/>
      <c r="O139" s="32"/>
      <c r="P139" s="6" t="str">
        <f>IF($C139="","",IF(ISNA(MATCH($C139,账户表,0)),"※这个账户不在【基础资料】的账户档案里",IF($B139="","※没填日期，这一笔不会进任何月份的报表",IF(NOT(ISNUMBER($B139)),"※日期是文本不是日期（像 2026.6.28 这种），按日期取数的报表全会漏掉这一笔",IF(AND($F139&lt;&gt;"",$G139&lt;&gt;""),"※收入和支出不能同时填",IF(AND(N($F139)=0,N($G139)=0),"※收入和支出都没填",IF(OR(N($F139)&lt;0,N($G139)&lt;0),"※金额不能填负数，方向反了就换一列填",IF($D139="","※没填收支类别，分类报表会漏掉这一笔",IF(ISNA(MATCH($D139,类别表,0)),"※收支类别不在【基础资料】的清单里",IF(AND($L139="内部转账",$M139=""),"△内部转账要在「对方账户」写上另一头",IF(AND($L139="内部转账",$M139=$C139),"※对方账户跟本账户是同一个",IF(AND($L139&lt;&gt;"内部转账",$M139&lt;&gt;""),"△填了对方账户，但类别不是内部转账",IF(YEAR($B139)&lt;&gt;管理年度,"△不是管理年度的单据，按月的三张报表里看不到",IF($H139&lt;0,"△这一笔之后该账户余额成负数了，核一下",""))))))))))))))</f>
        <v/>
      </c>
    </row>
    <row r="140" ht="16.5" spans="1:16">
      <c r="A140" s="4" t="str">
        <f>IF($C140="","",COUNTA($C$5:$C140))</f>
        <v/>
      </c>
      <c r="B140" s="52"/>
      <c r="C140" s="53"/>
      <c r="D140" s="53"/>
      <c r="E140" s="32"/>
      <c r="F140" s="54"/>
      <c r="G140" s="54"/>
      <c r="H140" s="24" t="str">
        <f>IFERROR(ROUND(VLOOKUP($C140,基础资料!$B$5:$E$34,3,0)+SUMIF($C$5:$C140,$C140,$F$5:$F140)-SUMIF($C$5:$C140,$C140,$G$5:$G140),2),"")</f>
        <v/>
      </c>
      <c r="I140" s="53"/>
      <c r="J140" s="53"/>
      <c r="K140" s="25" t="str">
        <f t="shared" si="2"/>
        <v/>
      </c>
      <c r="L140" s="13" t="str">
        <f>IF($D140="","",IFERROR(INDEX(类别属性,MATCH($D140,类别表,0)),""))</f>
        <v/>
      </c>
      <c r="M140" s="53"/>
      <c r="N140" s="53"/>
      <c r="O140" s="32"/>
      <c r="P140" s="6" t="str">
        <f>IF($C140="","",IF(ISNA(MATCH($C140,账户表,0)),"※这个账户不在【基础资料】的账户档案里",IF($B140="","※没填日期，这一笔不会进任何月份的报表",IF(NOT(ISNUMBER($B140)),"※日期是文本不是日期（像 2026.6.28 这种），按日期取数的报表全会漏掉这一笔",IF(AND($F140&lt;&gt;"",$G140&lt;&gt;""),"※收入和支出不能同时填",IF(AND(N($F140)=0,N($G140)=0),"※收入和支出都没填",IF(OR(N($F140)&lt;0,N($G140)&lt;0),"※金额不能填负数，方向反了就换一列填",IF($D140="","※没填收支类别，分类报表会漏掉这一笔",IF(ISNA(MATCH($D140,类别表,0)),"※收支类别不在【基础资料】的清单里",IF(AND($L140="内部转账",$M140=""),"△内部转账要在「对方账户」写上另一头",IF(AND($L140="内部转账",$M140=$C140),"※对方账户跟本账户是同一个",IF(AND($L140&lt;&gt;"内部转账",$M140&lt;&gt;""),"△填了对方账户，但类别不是内部转账",IF(YEAR($B140)&lt;&gt;管理年度,"△不是管理年度的单据，按月的三张报表里看不到",IF($H140&lt;0,"△这一笔之后该账户余额成负数了，核一下",""))))))))))))))</f>
        <v/>
      </c>
    </row>
    <row r="141" ht="16.5" spans="1:16">
      <c r="A141" s="4" t="str">
        <f>IF($C141="","",COUNTA($C$5:$C141))</f>
        <v/>
      </c>
      <c r="B141" s="52"/>
      <c r="C141" s="53"/>
      <c r="D141" s="53"/>
      <c r="E141" s="32"/>
      <c r="F141" s="54"/>
      <c r="G141" s="54"/>
      <c r="H141" s="24" t="str">
        <f>IFERROR(ROUND(VLOOKUP($C141,基础资料!$B$5:$E$34,3,0)+SUMIF($C$5:$C141,$C141,$F$5:$F141)-SUMIF($C$5:$C141,$C141,$G$5:$G141),2),"")</f>
        <v/>
      </c>
      <c r="I141" s="53"/>
      <c r="J141" s="53"/>
      <c r="K141" s="25" t="str">
        <f t="shared" si="2"/>
        <v/>
      </c>
      <c r="L141" s="13" t="str">
        <f>IF($D141="","",IFERROR(INDEX(类别属性,MATCH($D141,类别表,0)),""))</f>
        <v/>
      </c>
      <c r="M141" s="53"/>
      <c r="N141" s="53"/>
      <c r="O141" s="32"/>
      <c r="P141" s="6" t="str">
        <f>IF($C141="","",IF(ISNA(MATCH($C141,账户表,0)),"※这个账户不在【基础资料】的账户档案里",IF($B141="","※没填日期，这一笔不会进任何月份的报表",IF(NOT(ISNUMBER($B141)),"※日期是文本不是日期（像 2026.6.28 这种），按日期取数的报表全会漏掉这一笔",IF(AND($F141&lt;&gt;"",$G141&lt;&gt;""),"※收入和支出不能同时填",IF(AND(N($F141)=0,N($G141)=0),"※收入和支出都没填",IF(OR(N($F141)&lt;0,N($G141)&lt;0),"※金额不能填负数，方向反了就换一列填",IF($D141="","※没填收支类别，分类报表会漏掉这一笔",IF(ISNA(MATCH($D141,类别表,0)),"※收支类别不在【基础资料】的清单里",IF(AND($L141="内部转账",$M141=""),"△内部转账要在「对方账户」写上另一头",IF(AND($L141="内部转账",$M141=$C141),"※对方账户跟本账户是同一个",IF(AND($L141&lt;&gt;"内部转账",$M141&lt;&gt;""),"△填了对方账户，但类别不是内部转账",IF(YEAR($B141)&lt;&gt;管理年度,"△不是管理年度的单据，按月的三张报表里看不到",IF($H141&lt;0,"△这一笔之后该账户余额成负数了，核一下",""))))))))))))))</f>
        <v/>
      </c>
    </row>
    <row r="142" ht="16.5" spans="1:16">
      <c r="A142" s="4" t="str">
        <f>IF($C142="","",COUNTA($C$5:$C142))</f>
        <v/>
      </c>
      <c r="B142" s="52"/>
      <c r="C142" s="53"/>
      <c r="D142" s="53"/>
      <c r="E142" s="32"/>
      <c r="F142" s="54"/>
      <c r="G142" s="54"/>
      <c r="H142" s="24" t="str">
        <f>IFERROR(ROUND(VLOOKUP($C142,基础资料!$B$5:$E$34,3,0)+SUMIF($C$5:$C142,$C142,$F$5:$F142)-SUMIF($C$5:$C142,$C142,$G$5:$G142),2),"")</f>
        <v/>
      </c>
      <c r="I142" s="53"/>
      <c r="J142" s="53"/>
      <c r="K142" s="25" t="str">
        <f t="shared" si="2"/>
        <v/>
      </c>
      <c r="L142" s="13" t="str">
        <f>IF($D142="","",IFERROR(INDEX(类别属性,MATCH($D142,类别表,0)),""))</f>
        <v/>
      </c>
      <c r="M142" s="53"/>
      <c r="N142" s="53"/>
      <c r="O142" s="32"/>
      <c r="P142" s="6" t="str">
        <f>IF($C142="","",IF(ISNA(MATCH($C142,账户表,0)),"※这个账户不在【基础资料】的账户档案里",IF($B142="","※没填日期，这一笔不会进任何月份的报表",IF(NOT(ISNUMBER($B142)),"※日期是文本不是日期（像 2026.6.28 这种），按日期取数的报表全会漏掉这一笔",IF(AND($F142&lt;&gt;"",$G142&lt;&gt;""),"※收入和支出不能同时填",IF(AND(N($F142)=0,N($G142)=0),"※收入和支出都没填",IF(OR(N($F142)&lt;0,N($G142)&lt;0),"※金额不能填负数，方向反了就换一列填",IF($D142="","※没填收支类别，分类报表会漏掉这一笔",IF(ISNA(MATCH($D142,类别表,0)),"※收支类别不在【基础资料】的清单里",IF(AND($L142="内部转账",$M142=""),"△内部转账要在「对方账户」写上另一头",IF(AND($L142="内部转账",$M142=$C142),"※对方账户跟本账户是同一个",IF(AND($L142&lt;&gt;"内部转账",$M142&lt;&gt;""),"△填了对方账户，但类别不是内部转账",IF(YEAR($B142)&lt;&gt;管理年度,"△不是管理年度的单据，按月的三张报表里看不到",IF($H142&lt;0,"△这一笔之后该账户余额成负数了，核一下",""))))))))))))))</f>
        <v/>
      </c>
    </row>
    <row r="143" ht="16.5" spans="1:16">
      <c r="A143" s="4" t="str">
        <f>IF($C143="","",COUNTA($C$5:$C143))</f>
        <v/>
      </c>
      <c r="B143" s="52"/>
      <c r="C143" s="53"/>
      <c r="D143" s="53"/>
      <c r="E143" s="32"/>
      <c r="F143" s="54"/>
      <c r="G143" s="54"/>
      <c r="H143" s="24" t="str">
        <f>IFERROR(ROUND(VLOOKUP($C143,基础资料!$B$5:$E$34,3,0)+SUMIF($C$5:$C143,$C143,$F$5:$F143)-SUMIF($C$5:$C143,$C143,$G$5:$G143),2),"")</f>
        <v/>
      </c>
      <c r="I143" s="53"/>
      <c r="J143" s="53"/>
      <c r="K143" s="25" t="str">
        <f t="shared" si="2"/>
        <v/>
      </c>
      <c r="L143" s="13" t="str">
        <f>IF($D143="","",IFERROR(INDEX(类别属性,MATCH($D143,类别表,0)),""))</f>
        <v/>
      </c>
      <c r="M143" s="53"/>
      <c r="N143" s="53"/>
      <c r="O143" s="32"/>
      <c r="P143" s="6" t="str">
        <f>IF($C143="","",IF(ISNA(MATCH($C143,账户表,0)),"※这个账户不在【基础资料】的账户档案里",IF($B143="","※没填日期，这一笔不会进任何月份的报表",IF(NOT(ISNUMBER($B143)),"※日期是文本不是日期（像 2026.6.28 这种），按日期取数的报表全会漏掉这一笔",IF(AND($F143&lt;&gt;"",$G143&lt;&gt;""),"※收入和支出不能同时填",IF(AND(N($F143)=0,N($G143)=0),"※收入和支出都没填",IF(OR(N($F143)&lt;0,N($G143)&lt;0),"※金额不能填负数，方向反了就换一列填",IF($D143="","※没填收支类别，分类报表会漏掉这一笔",IF(ISNA(MATCH($D143,类别表,0)),"※收支类别不在【基础资料】的清单里",IF(AND($L143="内部转账",$M143=""),"△内部转账要在「对方账户」写上另一头",IF(AND($L143="内部转账",$M143=$C143),"※对方账户跟本账户是同一个",IF(AND($L143&lt;&gt;"内部转账",$M143&lt;&gt;""),"△填了对方账户，但类别不是内部转账",IF(YEAR($B143)&lt;&gt;管理年度,"△不是管理年度的单据，按月的三张报表里看不到",IF($H143&lt;0,"△这一笔之后该账户余额成负数了，核一下",""))))))))))))))</f>
        <v/>
      </c>
    </row>
    <row r="144" ht="16.5" spans="1:16">
      <c r="A144" s="4" t="str">
        <f>IF($C144="","",COUNTA($C$5:$C144))</f>
        <v/>
      </c>
      <c r="B144" s="52"/>
      <c r="C144" s="53"/>
      <c r="D144" s="53"/>
      <c r="E144" s="32"/>
      <c r="F144" s="54"/>
      <c r="G144" s="54"/>
      <c r="H144" s="24" t="str">
        <f>IFERROR(ROUND(VLOOKUP($C144,基础资料!$B$5:$E$34,3,0)+SUMIF($C$5:$C144,$C144,$F$5:$F144)-SUMIF($C$5:$C144,$C144,$G$5:$G144),2),"")</f>
        <v/>
      </c>
      <c r="I144" s="53"/>
      <c r="J144" s="53"/>
      <c r="K144" s="25" t="str">
        <f t="shared" si="2"/>
        <v/>
      </c>
      <c r="L144" s="13" t="str">
        <f>IF($D144="","",IFERROR(INDEX(类别属性,MATCH($D144,类别表,0)),""))</f>
        <v/>
      </c>
      <c r="M144" s="53"/>
      <c r="N144" s="53"/>
      <c r="O144" s="32"/>
      <c r="P144" s="6" t="str">
        <f>IF($C144="","",IF(ISNA(MATCH($C144,账户表,0)),"※这个账户不在【基础资料】的账户档案里",IF($B144="","※没填日期，这一笔不会进任何月份的报表",IF(NOT(ISNUMBER($B144)),"※日期是文本不是日期（像 2026.6.28 这种），按日期取数的报表全会漏掉这一笔",IF(AND($F144&lt;&gt;"",$G144&lt;&gt;""),"※收入和支出不能同时填",IF(AND(N($F144)=0,N($G144)=0),"※收入和支出都没填",IF(OR(N($F144)&lt;0,N($G144)&lt;0),"※金额不能填负数，方向反了就换一列填",IF($D144="","※没填收支类别，分类报表会漏掉这一笔",IF(ISNA(MATCH($D144,类别表,0)),"※收支类别不在【基础资料】的清单里",IF(AND($L144="内部转账",$M144=""),"△内部转账要在「对方账户」写上另一头",IF(AND($L144="内部转账",$M144=$C144),"※对方账户跟本账户是同一个",IF(AND($L144&lt;&gt;"内部转账",$M144&lt;&gt;""),"△填了对方账户，但类别不是内部转账",IF(YEAR($B144)&lt;&gt;管理年度,"△不是管理年度的单据，按月的三张报表里看不到",IF($H144&lt;0,"△这一笔之后该账户余额成负数了，核一下",""))))))))))))))</f>
        <v/>
      </c>
    </row>
    <row r="145" ht="16.5" spans="1:16">
      <c r="A145" s="4" t="str">
        <f>IF($C145="","",COUNTA($C$5:$C145))</f>
        <v/>
      </c>
      <c r="B145" s="52"/>
      <c r="C145" s="53"/>
      <c r="D145" s="53"/>
      <c r="E145" s="32"/>
      <c r="F145" s="54"/>
      <c r="G145" s="54"/>
      <c r="H145" s="24" t="str">
        <f>IFERROR(ROUND(VLOOKUP($C145,基础资料!$B$5:$E$34,3,0)+SUMIF($C$5:$C145,$C145,$F$5:$F145)-SUMIF($C$5:$C145,$C145,$G$5:$G145),2),"")</f>
        <v/>
      </c>
      <c r="I145" s="53"/>
      <c r="J145" s="53"/>
      <c r="K145" s="25" t="str">
        <f t="shared" si="2"/>
        <v/>
      </c>
      <c r="L145" s="13" t="str">
        <f>IF($D145="","",IFERROR(INDEX(类别属性,MATCH($D145,类别表,0)),""))</f>
        <v/>
      </c>
      <c r="M145" s="53"/>
      <c r="N145" s="53"/>
      <c r="O145" s="32"/>
      <c r="P145" s="6" t="str">
        <f>IF($C145="","",IF(ISNA(MATCH($C145,账户表,0)),"※这个账户不在【基础资料】的账户档案里",IF($B145="","※没填日期，这一笔不会进任何月份的报表",IF(NOT(ISNUMBER($B145)),"※日期是文本不是日期（像 2026.6.28 这种），按日期取数的报表全会漏掉这一笔",IF(AND($F145&lt;&gt;"",$G145&lt;&gt;""),"※收入和支出不能同时填",IF(AND(N($F145)=0,N($G145)=0),"※收入和支出都没填",IF(OR(N($F145)&lt;0,N($G145)&lt;0),"※金额不能填负数，方向反了就换一列填",IF($D145="","※没填收支类别，分类报表会漏掉这一笔",IF(ISNA(MATCH($D145,类别表,0)),"※收支类别不在【基础资料】的清单里",IF(AND($L145="内部转账",$M145=""),"△内部转账要在「对方账户」写上另一头",IF(AND($L145="内部转账",$M145=$C145),"※对方账户跟本账户是同一个",IF(AND($L145&lt;&gt;"内部转账",$M145&lt;&gt;""),"△填了对方账户，但类别不是内部转账",IF(YEAR($B145)&lt;&gt;管理年度,"△不是管理年度的单据，按月的三张报表里看不到",IF($H145&lt;0,"△这一笔之后该账户余额成负数了，核一下",""))))))))))))))</f>
        <v/>
      </c>
    </row>
    <row r="146" ht="16.5" spans="1:16">
      <c r="A146" s="4" t="str">
        <f>IF($C146="","",COUNTA($C$5:$C146))</f>
        <v/>
      </c>
      <c r="B146" s="52"/>
      <c r="C146" s="53"/>
      <c r="D146" s="53"/>
      <c r="E146" s="32"/>
      <c r="F146" s="54"/>
      <c r="G146" s="54"/>
      <c r="H146" s="24" t="str">
        <f>IFERROR(ROUND(VLOOKUP($C146,基础资料!$B$5:$E$34,3,0)+SUMIF($C$5:$C146,$C146,$F$5:$F146)-SUMIF($C$5:$C146,$C146,$G$5:$G146),2),"")</f>
        <v/>
      </c>
      <c r="I146" s="53"/>
      <c r="J146" s="53"/>
      <c r="K146" s="25" t="str">
        <f t="shared" si="2"/>
        <v/>
      </c>
      <c r="L146" s="13" t="str">
        <f>IF($D146="","",IFERROR(INDEX(类别属性,MATCH($D146,类别表,0)),""))</f>
        <v/>
      </c>
      <c r="M146" s="53"/>
      <c r="N146" s="53"/>
      <c r="O146" s="32"/>
      <c r="P146" s="6" t="str">
        <f>IF($C146="","",IF(ISNA(MATCH($C146,账户表,0)),"※这个账户不在【基础资料】的账户档案里",IF($B146="","※没填日期，这一笔不会进任何月份的报表",IF(NOT(ISNUMBER($B146)),"※日期是文本不是日期（像 2026.6.28 这种），按日期取数的报表全会漏掉这一笔",IF(AND($F146&lt;&gt;"",$G146&lt;&gt;""),"※收入和支出不能同时填",IF(AND(N($F146)=0,N($G146)=0),"※收入和支出都没填",IF(OR(N($F146)&lt;0,N($G146)&lt;0),"※金额不能填负数，方向反了就换一列填",IF($D146="","※没填收支类别，分类报表会漏掉这一笔",IF(ISNA(MATCH($D146,类别表,0)),"※收支类别不在【基础资料】的清单里",IF(AND($L146="内部转账",$M146=""),"△内部转账要在「对方账户」写上另一头",IF(AND($L146="内部转账",$M146=$C146),"※对方账户跟本账户是同一个",IF(AND($L146&lt;&gt;"内部转账",$M146&lt;&gt;""),"△填了对方账户，但类别不是内部转账",IF(YEAR($B146)&lt;&gt;管理年度,"△不是管理年度的单据，按月的三张报表里看不到",IF($H146&lt;0,"△这一笔之后该账户余额成负数了，核一下",""))))))))))))))</f>
        <v/>
      </c>
    </row>
    <row r="147" ht="16.5" spans="1:16">
      <c r="A147" s="4" t="str">
        <f>IF($C147="","",COUNTA($C$5:$C147))</f>
        <v/>
      </c>
      <c r="B147" s="52"/>
      <c r="C147" s="53"/>
      <c r="D147" s="53"/>
      <c r="E147" s="32"/>
      <c r="F147" s="54"/>
      <c r="G147" s="54"/>
      <c r="H147" s="24" t="str">
        <f>IFERROR(ROUND(VLOOKUP($C147,基础资料!$B$5:$E$34,3,0)+SUMIF($C$5:$C147,$C147,$F$5:$F147)-SUMIF($C$5:$C147,$C147,$G$5:$G147),2),"")</f>
        <v/>
      </c>
      <c r="I147" s="53"/>
      <c r="J147" s="53"/>
      <c r="K147" s="25" t="str">
        <f t="shared" si="2"/>
        <v/>
      </c>
      <c r="L147" s="13" t="str">
        <f>IF($D147="","",IFERROR(INDEX(类别属性,MATCH($D147,类别表,0)),""))</f>
        <v/>
      </c>
      <c r="M147" s="53"/>
      <c r="N147" s="53"/>
      <c r="O147" s="32"/>
      <c r="P147" s="6" t="str">
        <f>IF($C147="","",IF(ISNA(MATCH($C147,账户表,0)),"※这个账户不在【基础资料】的账户档案里",IF($B147="","※没填日期，这一笔不会进任何月份的报表",IF(NOT(ISNUMBER($B147)),"※日期是文本不是日期（像 2026.6.28 这种），按日期取数的报表全会漏掉这一笔",IF(AND($F147&lt;&gt;"",$G147&lt;&gt;""),"※收入和支出不能同时填",IF(AND(N($F147)=0,N($G147)=0),"※收入和支出都没填",IF(OR(N($F147)&lt;0,N($G147)&lt;0),"※金额不能填负数，方向反了就换一列填",IF($D147="","※没填收支类别，分类报表会漏掉这一笔",IF(ISNA(MATCH($D147,类别表,0)),"※收支类别不在【基础资料】的清单里",IF(AND($L147="内部转账",$M147=""),"△内部转账要在「对方账户」写上另一头",IF(AND($L147="内部转账",$M147=$C147),"※对方账户跟本账户是同一个",IF(AND($L147&lt;&gt;"内部转账",$M147&lt;&gt;""),"△填了对方账户，但类别不是内部转账",IF(YEAR($B147)&lt;&gt;管理年度,"△不是管理年度的单据，按月的三张报表里看不到",IF($H147&lt;0,"△这一笔之后该账户余额成负数了，核一下",""))))))))))))))</f>
        <v/>
      </c>
    </row>
    <row r="148" ht="16.5" spans="1:16">
      <c r="A148" s="4" t="str">
        <f>IF($C148="","",COUNTA($C$5:$C148))</f>
        <v/>
      </c>
      <c r="B148" s="52"/>
      <c r="C148" s="53"/>
      <c r="D148" s="53"/>
      <c r="E148" s="32"/>
      <c r="F148" s="54"/>
      <c r="G148" s="54"/>
      <c r="H148" s="24" t="str">
        <f>IFERROR(ROUND(VLOOKUP($C148,基础资料!$B$5:$E$34,3,0)+SUMIF($C$5:$C148,$C148,$F$5:$F148)-SUMIF($C$5:$C148,$C148,$G$5:$G148),2),"")</f>
        <v/>
      </c>
      <c r="I148" s="53"/>
      <c r="J148" s="53"/>
      <c r="K148" s="25" t="str">
        <f t="shared" si="2"/>
        <v/>
      </c>
      <c r="L148" s="13" t="str">
        <f>IF($D148="","",IFERROR(INDEX(类别属性,MATCH($D148,类别表,0)),""))</f>
        <v/>
      </c>
      <c r="M148" s="53"/>
      <c r="N148" s="53"/>
      <c r="O148" s="32"/>
      <c r="P148" s="6" t="str">
        <f>IF($C148="","",IF(ISNA(MATCH($C148,账户表,0)),"※这个账户不在【基础资料】的账户档案里",IF($B148="","※没填日期，这一笔不会进任何月份的报表",IF(NOT(ISNUMBER($B148)),"※日期是文本不是日期（像 2026.6.28 这种），按日期取数的报表全会漏掉这一笔",IF(AND($F148&lt;&gt;"",$G148&lt;&gt;""),"※收入和支出不能同时填",IF(AND(N($F148)=0,N($G148)=0),"※收入和支出都没填",IF(OR(N($F148)&lt;0,N($G148)&lt;0),"※金额不能填负数，方向反了就换一列填",IF($D148="","※没填收支类别，分类报表会漏掉这一笔",IF(ISNA(MATCH($D148,类别表,0)),"※收支类别不在【基础资料】的清单里",IF(AND($L148="内部转账",$M148=""),"△内部转账要在「对方账户」写上另一头",IF(AND($L148="内部转账",$M148=$C148),"※对方账户跟本账户是同一个",IF(AND($L148&lt;&gt;"内部转账",$M148&lt;&gt;""),"△填了对方账户，但类别不是内部转账",IF(YEAR($B148)&lt;&gt;管理年度,"△不是管理年度的单据，按月的三张报表里看不到",IF($H148&lt;0,"△这一笔之后该账户余额成负数了，核一下",""))))))))))))))</f>
        <v/>
      </c>
    </row>
    <row r="149" ht="16.5" spans="1:16">
      <c r="A149" s="4" t="str">
        <f>IF($C149="","",COUNTA($C$5:$C149))</f>
        <v/>
      </c>
      <c r="B149" s="52"/>
      <c r="C149" s="53"/>
      <c r="D149" s="53"/>
      <c r="E149" s="32"/>
      <c r="F149" s="54"/>
      <c r="G149" s="54"/>
      <c r="H149" s="24" t="str">
        <f>IFERROR(ROUND(VLOOKUP($C149,基础资料!$B$5:$E$34,3,0)+SUMIF($C$5:$C149,$C149,$F$5:$F149)-SUMIF($C$5:$C149,$C149,$G$5:$G149),2),"")</f>
        <v/>
      </c>
      <c r="I149" s="53"/>
      <c r="J149" s="53"/>
      <c r="K149" s="25" t="str">
        <f t="shared" si="2"/>
        <v/>
      </c>
      <c r="L149" s="13" t="str">
        <f>IF($D149="","",IFERROR(INDEX(类别属性,MATCH($D149,类别表,0)),""))</f>
        <v/>
      </c>
      <c r="M149" s="53"/>
      <c r="N149" s="53"/>
      <c r="O149" s="32"/>
      <c r="P149" s="6" t="str">
        <f>IF($C149="","",IF(ISNA(MATCH($C149,账户表,0)),"※这个账户不在【基础资料】的账户档案里",IF($B149="","※没填日期，这一笔不会进任何月份的报表",IF(NOT(ISNUMBER($B149)),"※日期是文本不是日期（像 2026.6.28 这种），按日期取数的报表全会漏掉这一笔",IF(AND($F149&lt;&gt;"",$G149&lt;&gt;""),"※收入和支出不能同时填",IF(AND(N($F149)=0,N($G149)=0),"※收入和支出都没填",IF(OR(N($F149)&lt;0,N($G149)&lt;0),"※金额不能填负数，方向反了就换一列填",IF($D149="","※没填收支类别，分类报表会漏掉这一笔",IF(ISNA(MATCH($D149,类别表,0)),"※收支类别不在【基础资料】的清单里",IF(AND($L149="内部转账",$M149=""),"△内部转账要在「对方账户」写上另一头",IF(AND($L149="内部转账",$M149=$C149),"※对方账户跟本账户是同一个",IF(AND($L149&lt;&gt;"内部转账",$M149&lt;&gt;""),"△填了对方账户，但类别不是内部转账",IF(YEAR($B149)&lt;&gt;管理年度,"△不是管理年度的单据，按月的三张报表里看不到",IF($H149&lt;0,"△这一笔之后该账户余额成负数了，核一下",""))))))))))))))</f>
        <v/>
      </c>
    </row>
    <row r="150" ht="16.5" spans="1:16">
      <c r="A150" s="4" t="str">
        <f>IF($C150="","",COUNTA($C$5:$C150))</f>
        <v/>
      </c>
      <c r="B150" s="52"/>
      <c r="C150" s="53"/>
      <c r="D150" s="53"/>
      <c r="E150" s="32"/>
      <c r="F150" s="54"/>
      <c r="G150" s="54"/>
      <c r="H150" s="24" t="str">
        <f>IFERROR(ROUND(VLOOKUP($C150,基础资料!$B$5:$E$34,3,0)+SUMIF($C$5:$C150,$C150,$F$5:$F150)-SUMIF($C$5:$C150,$C150,$G$5:$G150),2),"")</f>
        <v/>
      </c>
      <c r="I150" s="53"/>
      <c r="J150" s="53"/>
      <c r="K150" s="25" t="str">
        <f t="shared" si="2"/>
        <v/>
      </c>
      <c r="L150" s="13" t="str">
        <f>IF($D150="","",IFERROR(INDEX(类别属性,MATCH($D150,类别表,0)),""))</f>
        <v/>
      </c>
      <c r="M150" s="53"/>
      <c r="N150" s="53"/>
      <c r="O150" s="32"/>
      <c r="P150" s="6" t="str">
        <f>IF($C150="","",IF(ISNA(MATCH($C150,账户表,0)),"※这个账户不在【基础资料】的账户档案里",IF($B150="","※没填日期，这一笔不会进任何月份的报表",IF(NOT(ISNUMBER($B150)),"※日期是文本不是日期（像 2026.6.28 这种），按日期取数的报表全会漏掉这一笔",IF(AND($F150&lt;&gt;"",$G150&lt;&gt;""),"※收入和支出不能同时填",IF(AND(N($F150)=0,N($G150)=0),"※收入和支出都没填",IF(OR(N($F150)&lt;0,N($G150)&lt;0),"※金额不能填负数，方向反了就换一列填",IF($D150="","※没填收支类别，分类报表会漏掉这一笔",IF(ISNA(MATCH($D150,类别表,0)),"※收支类别不在【基础资料】的清单里",IF(AND($L150="内部转账",$M150=""),"△内部转账要在「对方账户」写上另一头",IF(AND($L150="内部转账",$M150=$C150),"※对方账户跟本账户是同一个",IF(AND($L150&lt;&gt;"内部转账",$M150&lt;&gt;""),"△填了对方账户，但类别不是内部转账",IF(YEAR($B150)&lt;&gt;管理年度,"△不是管理年度的单据，按月的三张报表里看不到",IF($H150&lt;0,"△这一笔之后该账户余额成负数了，核一下",""))))))))))))))</f>
        <v/>
      </c>
    </row>
    <row r="151" ht="16.5" spans="1:16">
      <c r="A151" s="4" t="str">
        <f>IF($C151="","",COUNTA($C$5:$C151))</f>
        <v/>
      </c>
      <c r="B151" s="52"/>
      <c r="C151" s="53"/>
      <c r="D151" s="53"/>
      <c r="E151" s="32"/>
      <c r="F151" s="54"/>
      <c r="G151" s="54"/>
      <c r="H151" s="24" t="str">
        <f>IFERROR(ROUND(VLOOKUP($C151,基础资料!$B$5:$E$34,3,0)+SUMIF($C$5:$C151,$C151,$F$5:$F151)-SUMIF($C$5:$C151,$C151,$G$5:$G151),2),"")</f>
        <v/>
      </c>
      <c r="I151" s="53"/>
      <c r="J151" s="53"/>
      <c r="K151" s="25" t="str">
        <f t="shared" si="2"/>
        <v/>
      </c>
      <c r="L151" s="13" t="str">
        <f>IF($D151="","",IFERROR(INDEX(类别属性,MATCH($D151,类别表,0)),""))</f>
        <v/>
      </c>
      <c r="M151" s="53"/>
      <c r="N151" s="53"/>
      <c r="O151" s="32"/>
      <c r="P151" s="6" t="str">
        <f>IF($C151="","",IF(ISNA(MATCH($C151,账户表,0)),"※这个账户不在【基础资料】的账户档案里",IF($B151="","※没填日期，这一笔不会进任何月份的报表",IF(NOT(ISNUMBER($B151)),"※日期是文本不是日期（像 2026.6.28 这种），按日期取数的报表全会漏掉这一笔",IF(AND($F151&lt;&gt;"",$G151&lt;&gt;""),"※收入和支出不能同时填",IF(AND(N($F151)=0,N($G151)=0),"※收入和支出都没填",IF(OR(N($F151)&lt;0,N($G151)&lt;0),"※金额不能填负数，方向反了就换一列填",IF($D151="","※没填收支类别，分类报表会漏掉这一笔",IF(ISNA(MATCH($D151,类别表,0)),"※收支类别不在【基础资料】的清单里",IF(AND($L151="内部转账",$M151=""),"△内部转账要在「对方账户」写上另一头",IF(AND($L151="内部转账",$M151=$C151),"※对方账户跟本账户是同一个",IF(AND($L151&lt;&gt;"内部转账",$M151&lt;&gt;""),"△填了对方账户，但类别不是内部转账",IF(YEAR($B151)&lt;&gt;管理年度,"△不是管理年度的单据，按月的三张报表里看不到",IF($H151&lt;0,"△这一笔之后该账户余额成负数了，核一下",""))))))))))))))</f>
        <v/>
      </c>
    </row>
    <row r="152" ht="16.5" spans="1:16">
      <c r="A152" s="4" t="str">
        <f>IF($C152="","",COUNTA($C$5:$C152))</f>
        <v/>
      </c>
      <c r="B152" s="52"/>
      <c r="C152" s="53"/>
      <c r="D152" s="53"/>
      <c r="E152" s="32"/>
      <c r="F152" s="54"/>
      <c r="G152" s="54"/>
      <c r="H152" s="24" t="str">
        <f>IFERROR(ROUND(VLOOKUP($C152,基础资料!$B$5:$E$34,3,0)+SUMIF($C$5:$C152,$C152,$F$5:$F152)-SUMIF($C$5:$C152,$C152,$G$5:$G152),2),"")</f>
        <v/>
      </c>
      <c r="I152" s="53"/>
      <c r="J152" s="53"/>
      <c r="K152" s="25" t="str">
        <f t="shared" si="2"/>
        <v/>
      </c>
      <c r="L152" s="13" t="str">
        <f>IF($D152="","",IFERROR(INDEX(类别属性,MATCH($D152,类别表,0)),""))</f>
        <v/>
      </c>
      <c r="M152" s="53"/>
      <c r="N152" s="53"/>
      <c r="O152" s="32"/>
      <c r="P152" s="6" t="str">
        <f>IF($C152="","",IF(ISNA(MATCH($C152,账户表,0)),"※这个账户不在【基础资料】的账户档案里",IF($B152="","※没填日期，这一笔不会进任何月份的报表",IF(NOT(ISNUMBER($B152)),"※日期是文本不是日期（像 2026.6.28 这种），按日期取数的报表全会漏掉这一笔",IF(AND($F152&lt;&gt;"",$G152&lt;&gt;""),"※收入和支出不能同时填",IF(AND(N($F152)=0,N($G152)=0),"※收入和支出都没填",IF(OR(N($F152)&lt;0,N($G152)&lt;0),"※金额不能填负数，方向反了就换一列填",IF($D152="","※没填收支类别，分类报表会漏掉这一笔",IF(ISNA(MATCH($D152,类别表,0)),"※收支类别不在【基础资料】的清单里",IF(AND($L152="内部转账",$M152=""),"△内部转账要在「对方账户」写上另一头",IF(AND($L152="内部转账",$M152=$C152),"※对方账户跟本账户是同一个",IF(AND($L152&lt;&gt;"内部转账",$M152&lt;&gt;""),"△填了对方账户，但类别不是内部转账",IF(YEAR($B152)&lt;&gt;管理年度,"△不是管理年度的单据，按月的三张报表里看不到",IF($H152&lt;0,"△这一笔之后该账户余额成负数了，核一下",""))))))))))))))</f>
        <v/>
      </c>
    </row>
    <row r="153" ht="16.5" spans="1:16">
      <c r="A153" s="4" t="str">
        <f>IF($C153="","",COUNTA($C$5:$C153))</f>
        <v/>
      </c>
      <c r="B153" s="52"/>
      <c r="C153" s="53"/>
      <c r="D153" s="53"/>
      <c r="E153" s="32"/>
      <c r="F153" s="54"/>
      <c r="G153" s="54"/>
      <c r="H153" s="24" t="str">
        <f>IFERROR(ROUND(VLOOKUP($C153,基础资料!$B$5:$E$34,3,0)+SUMIF($C$5:$C153,$C153,$F$5:$F153)-SUMIF($C$5:$C153,$C153,$G$5:$G153),2),"")</f>
        <v/>
      </c>
      <c r="I153" s="53"/>
      <c r="J153" s="53"/>
      <c r="K153" s="25" t="str">
        <f t="shared" si="2"/>
        <v/>
      </c>
      <c r="L153" s="13" t="str">
        <f>IF($D153="","",IFERROR(INDEX(类别属性,MATCH($D153,类别表,0)),""))</f>
        <v/>
      </c>
      <c r="M153" s="53"/>
      <c r="N153" s="53"/>
      <c r="O153" s="32"/>
      <c r="P153" s="6" t="str">
        <f>IF($C153="","",IF(ISNA(MATCH($C153,账户表,0)),"※这个账户不在【基础资料】的账户档案里",IF($B153="","※没填日期，这一笔不会进任何月份的报表",IF(NOT(ISNUMBER($B153)),"※日期是文本不是日期（像 2026.6.28 这种），按日期取数的报表全会漏掉这一笔",IF(AND($F153&lt;&gt;"",$G153&lt;&gt;""),"※收入和支出不能同时填",IF(AND(N($F153)=0,N($G153)=0),"※收入和支出都没填",IF(OR(N($F153)&lt;0,N($G153)&lt;0),"※金额不能填负数，方向反了就换一列填",IF($D153="","※没填收支类别，分类报表会漏掉这一笔",IF(ISNA(MATCH($D153,类别表,0)),"※收支类别不在【基础资料】的清单里",IF(AND($L153="内部转账",$M153=""),"△内部转账要在「对方账户」写上另一头",IF(AND($L153="内部转账",$M153=$C153),"※对方账户跟本账户是同一个",IF(AND($L153&lt;&gt;"内部转账",$M153&lt;&gt;""),"△填了对方账户，但类别不是内部转账",IF(YEAR($B153)&lt;&gt;管理年度,"△不是管理年度的单据，按月的三张报表里看不到",IF($H153&lt;0,"△这一笔之后该账户余额成负数了，核一下",""))))))))))))))</f>
        <v/>
      </c>
    </row>
    <row r="154" ht="16.5" spans="1:16">
      <c r="A154" s="4" t="str">
        <f>IF($C154="","",COUNTA($C$5:$C154))</f>
        <v/>
      </c>
      <c r="B154" s="52"/>
      <c r="C154" s="53"/>
      <c r="D154" s="53"/>
      <c r="E154" s="32"/>
      <c r="F154" s="54"/>
      <c r="G154" s="54"/>
      <c r="H154" s="24" t="str">
        <f>IFERROR(ROUND(VLOOKUP($C154,基础资料!$B$5:$E$34,3,0)+SUMIF($C$5:$C154,$C154,$F$5:$F154)-SUMIF($C$5:$C154,$C154,$G$5:$G154),2),"")</f>
        <v/>
      </c>
      <c r="I154" s="53"/>
      <c r="J154" s="53"/>
      <c r="K154" s="25" t="str">
        <f t="shared" si="2"/>
        <v/>
      </c>
      <c r="L154" s="13" t="str">
        <f>IF($D154="","",IFERROR(INDEX(类别属性,MATCH($D154,类别表,0)),""))</f>
        <v/>
      </c>
      <c r="M154" s="53"/>
      <c r="N154" s="53"/>
      <c r="O154" s="32"/>
      <c r="P154" s="6" t="str">
        <f>IF($C154="","",IF(ISNA(MATCH($C154,账户表,0)),"※这个账户不在【基础资料】的账户档案里",IF($B154="","※没填日期，这一笔不会进任何月份的报表",IF(NOT(ISNUMBER($B154)),"※日期是文本不是日期（像 2026.6.28 这种），按日期取数的报表全会漏掉这一笔",IF(AND($F154&lt;&gt;"",$G154&lt;&gt;""),"※收入和支出不能同时填",IF(AND(N($F154)=0,N($G154)=0),"※收入和支出都没填",IF(OR(N($F154)&lt;0,N($G154)&lt;0),"※金额不能填负数，方向反了就换一列填",IF($D154="","※没填收支类别，分类报表会漏掉这一笔",IF(ISNA(MATCH($D154,类别表,0)),"※收支类别不在【基础资料】的清单里",IF(AND($L154="内部转账",$M154=""),"△内部转账要在「对方账户」写上另一头",IF(AND($L154="内部转账",$M154=$C154),"※对方账户跟本账户是同一个",IF(AND($L154&lt;&gt;"内部转账",$M154&lt;&gt;""),"△填了对方账户，但类别不是内部转账",IF(YEAR($B154)&lt;&gt;管理年度,"△不是管理年度的单据，按月的三张报表里看不到",IF($H154&lt;0,"△这一笔之后该账户余额成负数了，核一下",""))))))))))))))</f>
        <v/>
      </c>
    </row>
    <row r="155" ht="16.5" spans="1:16">
      <c r="A155" s="4" t="str">
        <f>IF($C155="","",COUNTA($C$5:$C155))</f>
        <v/>
      </c>
      <c r="B155" s="52"/>
      <c r="C155" s="53"/>
      <c r="D155" s="53"/>
      <c r="E155" s="32"/>
      <c r="F155" s="54"/>
      <c r="G155" s="54"/>
      <c r="H155" s="24" t="str">
        <f>IFERROR(ROUND(VLOOKUP($C155,基础资料!$B$5:$E$34,3,0)+SUMIF($C$5:$C155,$C155,$F$5:$F155)-SUMIF($C$5:$C155,$C155,$G$5:$G155),2),"")</f>
        <v/>
      </c>
      <c r="I155" s="53"/>
      <c r="J155" s="53"/>
      <c r="K155" s="25" t="str">
        <f t="shared" si="2"/>
        <v/>
      </c>
      <c r="L155" s="13" t="str">
        <f>IF($D155="","",IFERROR(INDEX(类别属性,MATCH($D155,类别表,0)),""))</f>
        <v/>
      </c>
      <c r="M155" s="53"/>
      <c r="N155" s="53"/>
      <c r="O155" s="32"/>
      <c r="P155" s="6" t="str">
        <f>IF($C155="","",IF(ISNA(MATCH($C155,账户表,0)),"※这个账户不在【基础资料】的账户档案里",IF($B155="","※没填日期，这一笔不会进任何月份的报表",IF(NOT(ISNUMBER($B155)),"※日期是文本不是日期（像 2026.6.28 这种），按日期取数的报表全会漏掉这一笔",IF(AND($F155&lt;&gt;"",$G155&lt;&gt;""),"※收入和支出不能同时填",IF(AND(N($F155)=0,N($G155)=0),"※收入和支出都没填",IF(OR(N($F155)&lt;0,N($G155)&lt;0),"※金额不能填负数，方向反了就换一列填",IF($D155="","※没填收支类别，分类报表会漏掉这一笔",IF(ISNA(MATCH($D155,类别表,0)),"※收支类别不在【基础资料】的清单里",IF(AND($L155="内部转账",$M155=""),"△内部转账要在「对方账户」写上另一头",IF(AND($L155="内部转账",$M155=$C155),"※对方账户跟本账户是同一个",IF(AND($L155&lt;&gt;"内部转账",$M155&lt;&gt;""),"△填了对方账户，但类别不是内部转账",IF(YEAR($B155)&lt;&gt;管理年度,"△不是管理年度的单据，按月的三张报表里看不到",IF($H155&lt;0,"△这一笔之后该账户余额成负数了，核一下",""))))))))))))))</f>
        <v/>
      </c>
    </row>
    <row r="156" ht="16.5" spans="1:16">
      <c r="A156" s="4" t="str">
        <f>IF($C156="","",COUNTA($C$5:$C156))</f>
        <v/>
      </c>
      <c r="B156" s="52"/>
      <c r="C156" s="53"/>
      <c r="D156" s="53"/>
      <c r="E156" s="32"/>
      <c r="F156" s="54"/>
      <c r="G156" s="54"/>
      <c r="H156" s="24" t="str">
        <f>IFERROR(ROUND(VLOOKUP($C156,基础资料!$B$5:$E$34,3,0)+SUMIF($C$5:$C156,$C156,$F$5:$F156)-SUMIF($C$5:$C156,$C156,$G$5:$G156),2),"")</f>
        <v/>
      </c>
      <c r="I156" s="53"/>
      <c r="J156" s="53"/>
      <c r="K156" s="25" t="str">
        <f t="shared" si="2"/>
        <v/>
      </c>
      <c r="L156" s="13" t="str">
        <f>IF($D156="","",IFERROR(INDEX(类别属性,MATCH($D156,类别表,0)),""))</f>
        <v/>
      </c>
      <c r="M156" s="53"/>
      <c r="N156" s="53"/>
      <c r="O156" s="32"/>
      <c r="P156" s="6" t="str">
        <f>IF($C156="","",IF(ISNA(MATCH($C156,账户表,0)),"※这个账户不在【基础资料】的账户档案里",IF($B156="","※没填日期，这一笔不会进任何月份的报表",IF(NOT(ISNUMBER($B156)),"※日期是文本不是日期（像 2026.6.28 这种），按日期取数的报表全会漏掉这一笔",IF(AND($F156&lt;&gt;"",$G156&lt;&gt;""),"※收入和支出不能同时填",IF(AND(N($F156)=0,N($G156)=0),"※收入和支出都没填",IF(OR(N($F156)&lt;0,N($G156)&lt;0),"※金额不能填负数，方向反了就换一列填",IF($D156="","※没填收支类别，分类报表会漏掉这一笔",IF(ISNA(MATCH($D156,类别表,0)),"※收支类别不在【基础资料】的清单里",IF(AND($L156="内部转账",$M156=""),"△内部转账要在「对方账户」写上另一头",IF(AND($L156="内部转账",$M156=$C156),"※对方账户跟本账户是同一个",IF(AND($L156&lt;&gt;"内部转账",$M156&lt;&gt;""),"△填了对方账户，但类别不是内部转账",IF(YEAR($B156)&lt;&gt;管理年度,"△不是管理年度的单据，按月的三张报表里看不到",IF($H156&lt;0,"△这一笔之后该账户余额成负数了，核一下",""))))))))))))))</f>
        <v/>
      </c>
    </row>
    <row r="157" ht="16.5" spans="1:16">
      <c r="A157" s="4" t="str">
        <f>IF($C157="","",COUNTA($C$5:$C157))</f>
        <v/>
      </c>
      <c r="B157" s="52"/>
      <c r="C157" s="53"/>
      <c r="D157" s="53"/>
      <c r="E157" s="32"/>
      <c r="F157" s="54"/>
      <c r="G157" s="54"/>
      <c r="H157" s="24" t="str">
        <f>IFERROR(ROUND(VLOOKUP($C157,基础资料!$B$5:$E$34,3,0)+SUMIF($C$5:$C157,$C157,$F$5:$F157)-SUMIF($C$5:$C157,$C157,$G$5:$G157),2),"")</f>
        <v/>
      </c>
      <c r="I157" s="53"/>
      <c r="J157" s="53"/>
      <c r="K157" s="25" t="str">
        <f t="shared" si="2"/>
        <v/>
      </c>
      <c r="L157" s="13" t="str">
        <f>IF($D157="","",IFERROR(INDEX(类别属性,MATCH($D157,类别表,0)),""))</f>
        <v/>
      </c>
      <c r="M157" s="53"/>
      <c r="N157" s="53"/>
      <c r="O157" s="32"/>
      <c r="P157" s="6" t="str">
        <f>IF($C157="","",IF(ISNA(MATCH($C157,账户表,0)),"※这个账户不在【基础资料】的账户档案里",IF($B157="","※没填日期，这一笔不会进任何月份的报表",IF(NOT(ISNUMBER($B157)),"※日期是文本不是日期（像 2026.6.28 这种），按日期取数的报表全会漏掉这一笔",IF(AND($F157&lt;&gt;"",$G157&lt;&gt;""),"※收入和支出不能同时填",IF(AND(N($F157)=0,N($G157)=0),"※收入和支出都没填",IF(OR(N($F157)&lt;0,N($G157)&lt;0),"※金额不能填负数，方向反了就换一列填",IF($D157="","※没填收支类别，分类报表会漏掉这一笔",IF(ISNA(MATCH($D157,类别表,0)),"※收支类别不在【基础资料】的清单里",IF(AND($L157="内部转账",$M157=""),"△内部转账要在「对方账户」写上另一头",IF(AND($L157="内部转账",$M157=$C157),"※对方账户跟本账户是同一个",IF(AND($L157&lt;&gt;"内部转账",$M157&lt;&gt;""),"△填了对方账户，但类别不是内部转账",IF(YEAR($B157)&lt;&gt;管理年度,"△不是管理年度的单据，按月的三张报表里看不到",IF($H157&lt;0,"△这一笔之后该账户余额成负数了，核一下",""))))))))))))))</f>
        <v/>
      </c>
    </row>
    <row r="158" ht="16.5" spans="1:16">
      <c r="A158" s="4" t="str">
        <f>IF($C158="","",COUNTA($C$5:$C158))</f>
        <v/>
      </c>
      <c r="B158" s="52"/>
      <c r="C158" s="53"/>
      <c r="D158" s="53"/>
      <c r="E158" s="32"/>
      <c r="F158" s="54"/>
      <c r="G158" s="54"/>
      <c r="H158" s="24" t="str">
        <f>IFERROR(ROUND(VLOOKUP($C158,基础资料!$B$5:$E$34,3,0)+SUMIF($C$5:$C158,$C158,$F$5:$F158)-SUMIF($C$5:$C158,$C158,$G$5:$G158),2),"")</f>
        <v/>
      </c>
      <c r="I158" s="53"/>
      <c r="J158" s="53"/>
      <c r="K158" s="25" t="str">
        <f t="shared" si="2"/>
        <v/>
      </c>
      <c r="L158" s="13" t="str">
        <f>IF($D158="","",IFERROR(INDEX(类别属性,MATCH($D158,类别表,0)),""))</f>
        <v/>
      </c>
      <c r="M158" s="53"/>
      <c r="N158" s="53"/>
      <c r="O158" s="32"/>
      <c r="P158" s="6" t="str">
        <f>IF($C158="","",IF(ISNA(MATCH($C158,账户表,0)),"※这个账户不在【基础资料】的账户档案里",IF($B158="","※没填日期，这一笔不会进任何月份的报表",IF(NOT(ISNUMBER($B158)),"※日期是文本不是日期（像 2026.6.28 这种），按日期取数的报表全会漏掉这一笔",IF(AND($F158&lt;&gt;"",$G158&lt;&gt;""),"※收入和支出不能同时填",IF(AND(N($F158)=0,N($G158)=0),"※收入和支出都没填",IF(OR(N($F158)&lt;0,N($G158)&lt;0),"※金额不能填负数，方向反了就换一列填",IF($D158="","※没填收支类别，分类报表会漏掉这一笔",IF(ISNA(MATCH($D158,类别表,0)),"※收支类别不在【基础资料】的清单里",IF(AND($L158="内部转账",$M158=""),"△内部转账要在「对方账户」写上另一头",IF(AND($L158="内部转账",$M158=$C158),"※对方账户跟本账户是同一个",IF(AND($L158&lt;&gt;"内部转账",$M158&lt;&gt;""),"△填了对方账户，但类别不是内部转账",IF(YEAR($B158)&lt;&gt;管理年度,"△不是管理年度的单据，按月的三张报表里看不到",IF($H158&lt;0,"△这一笔之后该账户余额成负数了，核一下",""))))))))))))))</f>
        <v/>
      </c>
    </row>
    <row r="159" ht="16.5" spans="1:16">
      <c r="A159" s="4" t="str">
        <f>IF($C159="","",COUNTA($C$5:$C159))</f>
        <v/>
      </c>
      <c r="B159" s="52"/>
      <c r="C159" s="53"/>
      <c r="D159" s="53"/>
      <c r="E159" s="32"/>
      <c r="F159" s="54"/>
      <c r="G159" s="54"/>
      <c r="H159" s="24" t="str">
        <f>IFERROR(ROUND(VLOOKUP($C159,基础资料!$B$5:$E$34,3,0)+SUMIF($C$5:$C159,$C159,$F$5:$F159)-SUMIF($C$5:$C159,$C159,$G$5:$G159),2),"")</f>
        <v/>
      </c>
      <c r="I159" s="53"/>
      <c r="J159" s="53"/>
      <c r="K159" s="25" t="str">
        <f t="shared" si="2"/>
        <v/>
      </c>
      <c r="L159" s="13" t="str">
        <f>IF($D159="","",IFERROR(INDEX(类别属性,MATCH($D159,类别表,0)),""))</f>
        <v/>
      </c>
      <c r="M159" s="53"/>
      <c r="N159" s="53"/>
      <c r="O159" s="32"/>
      <c r="P159" s="6" t="str">
        <f>IF($C159="","",IF(ISNA(MATCH($C159,账户表,0)),"※这个账户不在【基础资料】的账户档案里",IF($B159="","※没填日期，这一笔不会进任何月份的报表",IF(NOT(ISNUMBER($B159)),"※日期是文本不是日期（像 2026.6.28 这种），按日期取数的报表全会漏掉这一笔",IF(AND($F159&lt;&gt;"",$G159&lt;&gt;""),"※收入和支出不能同时填",IF(AND(N($F159)=0,N($G159)=0),"※收入和支出都没填",IF(OR(N($F159)&lt;0,N($G159)&lt;0),"※金额不能填负数，方向反了就换一列填",IF($D159="","※没填收支类别，分类报表会漏掉这一笔",IF(ISNA(MATCH($D159,类别表,0)),"※收支类别不在【基础资料】的清单里",IF(AND($L159="内部转账",$M159=""),"△内部转账要在「对方账户」写上另一头",IF(AND($L159="内部转账",$M159=$C159),"※对方账户跟本账户是同一个",IF(AND($L159&lt;&gt;"内部转账",$M159&lt;&gt;""),"△填了对方账户，但类别不是内部转账",IF(YEAR($B159)&lt;&gt;管理年度,"△不是管理年度的单据，按月的三张报表里看不到",IF($H159&lt;0,"△这一笔之后该账户余额成负数了，核一下",""))))))))))))))</f>
        <v/>
      </c>
    </row>
    <row r="160" ht="16.5" spans="1:16">
      <c r="A160" s="4" t="str">
        <f>IF($C160="","",COUNTA($C$5:$C160))</f>
        <v/>
      </c>
      <c r="B160" s="52"/>
      <c r="C160" s="53"/>
      <c r="D160" s="53"/>
      <c r="E160" s="32"/>
      <c r="F160" s="54"/>
      <c r="G160" s="54"/>
      <c r="H160" s="24" t="str">
        <f>IFERROR(ROUND(VLOOKUP($C160,基础资料!$B$5:$E$34,3,0)+SUMIF($C$5:$C160,$C160,$F$5:$F160)-SUMIF($C$5:$C160,$C160,$G$5:$G160),2),"")</f>
        <v/>
      </c>
      <c r="I160" s="53"/>
      <c r="J160" s="53"/>
      <c r="K160" s="25" t="str">
        <f t="shared" si="2"/>
        <v/>
      </c>
      <c r="L160" s="13" t="str">
        <f>IF($D160="","",IFERROR(INDEX(类别属性,MATCH($D160,类别表,0)),""))</f>
        <v/>
      </c>
      <c r="M160" s="53"/>
      <c r="N160" s="53"/>
      <c r="O160" s="32"/>
      <c r="P160" s="6" t="str">
        <f>IF($C160="","",IF(ISNA(MATCH($C160,账户表,0)),"※这个账户不在【基础资料】的账户档案里",IF($B160="","※没填日期，这一笔不会进任何月份的报表",IF(NOT(ISNUMBER($B160)),"※日期是文本不是日期（像 2026.6.28 这种），按日期取数的报表全会漏掉这一笔",IF(AND($F160&lt;&gt;"",$G160&lt;&gt;""),"※收入和支出不能同时填",IF(AND(N($F160)=0,N($G160)=0),"※收入和支出都没填",IF(OR(N($F160)&lt;0,N($G160)&lt;0),"※金额不能填负数，方向反了就换一列填",IF($D160="","※没填收支类别，分类报表会漏掉这一笔",IF(ISNA(MATCH($D160,类别表,0)),"※收支类别不在【基础资料】的清单里",IF(AND($L160="内部转账",$M160=""),"△内部转账要在「对方账户」写上另一头",IF(AND($L160="内部转账",$M160=$C160),"※对方账户跟本账户是同一个",IF(AND($L160&lt;&gt;"内部转账",$M160&lt;&gt;""),"△填了对方账户，但类别不是内部转账",IF(YEAR($B160)&lt;&gt;管理年度,"△不是管理年度的单据，按月的三张报表里看不到",IF($H160&lt;0,"△这一笔之后该账户余额成负数了，核一下",""))))))))))))))</f>
        <v/>
      </c>
    </row>
    <row r="161" ht="16.5" spans="1:16">
      <c r="A161" s="4" t="str">
        <f>IF($C161="","",COUNTA($C$5:$C161))</f>
        <v/>
      </c>
      <c r="B161" s="52"/>
      <c r="C161" s="53"/>
      <c r="D161" s="53"/>
      <c r="E161" s="32"/>
      <c r="F161" s="54"/>
      <c r="G161" s="54"/>
      <c r="H161" s="24" t="str">
        <f>IFERROR(ROUND(VLOOKUP($C161,基础资料!$B$5:$E$34,3,0)+SUMIF($C$5:$C161,$C161,$F$5:$F161)-SUMIF($C$5:$C161,$C161,$G$5:$G161),2),"")</f>
        <v/>
      </c>
      <c r="I161" s="53"/>
      <c r="J161" s="53"/>
      <c r="K161" s="25" t="str">
        <f t="shared" si="2"/>
        <v/>
      </c>
      <c r="L161" s="13" t="str">
        <f>IF($D161="","",IFERROR(INDEX(类别属性,MATCH($D161,类别表,0)),""))</f>
        <v/>
      </c>
      <c r="M161" s="53"/>
      <c r="N161" s="53"/>
      <c r="O161" s="32"/>
      <c r="P161" s="6" t="str">
        <f>IF($C161="","",IF(ISNA(MATCH($C161,账户表,0)),"※这个账户不在【基础资料】的账户档案里",IF($B161="","※没填日期，这一笔不会进任何月份的报表",IF(NOT(ISNUMBER($B161)),"※日期是文本不是日期（像 2026.6.28 这种），按日期取数的报表全会漏掉这一笔",IF(AND($F161&lt;&gt;"",$G161&lt;&gt;""),"※收入和支出不能同时填",IF(AND(N($F161)=0,N($G161)=0),"※收入和支出都没填",IF(OR(N($F161)&lt;0,N($G161)&lt;0),"※金额不能填负数，方向反了就换一列填",IF($D161="","※没填收支类别，分类报表会漏掉这一笔",IF(ISNA(MATCH($D161,类别表,0)),"※收支类别不在【基础资料】的清单里",IF(AND($L161="内部转账",$M161=""),"△内部转账要在「对方账户」写上另一头",IF(AND($L161="内部转账",$M161=$C161),"※对方账户跟本账户是同一个",IF(AND($L161&lt;&gt;"内部转账",$M161&lt;&gt;""),"△填了对方账户，但类别不是内部转账",IF(YEAR($B161)&lt;&gt;管理年度,"△不是管理年度的单据，按月的三张报表里看不到",IF($H161&lt;0,"△这一笔之后该账户余额成负数了，核一下",""))))))))))))))</f>
        <v/>
      </c>
    </row>
    <row r="162" ht="16.5" spans="1:16">
      <c r="A162" s="4" t="str">
        <f>IF($C162="","",COUNTA($C$5:$C162))</f>
        <v/>
      </c>
      <c r="B162" s="52"/>
      <c r="C162" s="53"/>
      <c r="D162" s="53"/>
      <c r="E162" s="32"/>
      <c r="F162" s="54"/>
      <c r="G162" s="54"/>
      <c r="H162" s="24" t="str">
        <f>IFERROR(ROUND(VLOOKUP($C162,基础资料!$B$5:$E$34,3,0)+SUMIF($C$5:$C162,$C162,$F$5:$F162)-SUMIF($C$5:$C162,$C162,$G$5:$G162),2),"")</f>
        <v/>
      </c>
      <c r="I162" s="53"/>
      <c r="J162" s="53"/>
      <c r="K162" s="25" t="str">
        <f t="shared" si="2"/>
        <v/>
      </c>
      <c r="L162" s="13" t="str">
        <f>IF($D162="","",IFERROR(INDEX(类别属性,MATCH($D162,类别表,0)),""))</f>
        <v/>
      </c>
      <c r="M162" s="53"/>
      <c r="N162" s="53"/>
      <c r="O162" s="32"/>
      <c r="P162" s="6" t="str">
        <f>IF($C162="","",IF(ISNA(MATCH($C162,账户表,0)),"※这个账户不在【基础资料】的账户档案里",IF($B162="","※没填日期，这一笔不会进任何月份的报表",IF(NOT(ISNUMBER($B162)),"※日期是文本不是日期（像 2026.6.28 这种），按日期取数的报表全会漏掉这一笔",IF(AND($F162&lt;&gt;"",$G162&lt;&gt;""),"※收入和支出不能同时填",IF(AND(N($F162)=0,N($G162)=0),"※收入和支出都没填",IF(OR(N($F162)&lt;0,N($G162)&lt;0),"※金额不能填负数，方向反了就换一列填",IF($D162="","※没填收支类别，分类报表会漏掉这一笔",IF(ISNA(MATCH($D162,类别表,0)),"※收支类别不在【基础资料】的清单里",IF(AND($L162="内部转账",$M162=""),"△内部转账要在「对方账户」写上另一头",IF(AND($L162="内部转账",$M162=$C162),"※对方账户跟本账户是同一个",IF(AND($L162&lt;&gt;"内部转账",$M162&lt;&gt;""),"△填了对方账户，但类别不是内部转账",IF(YEAR($B162)&lt;&gt;管理年度,"△不是管理年度的单据，按月的三张报表里看不到",IF($H162&lt;0,"△这一笔之后该账户余额成负数了，核一下",""))))))))))))))</f>
        <v/>
      </c>
    </row>
    <row r="163" ht="16.5" spans="1:16">
      <c r="A163" s="4" t="str">
        <f>IF($C163="","",COUNTA($C$5:$C163))</f>
        <v/>
      </c>
      <c r="B163" s="52"/>
      <c r="C163" s="53"/>
      <c r="D163" s="53"/>
      <c r="E163" s="32"/>
      <c r="F163" s="54"/>
      <c r="G163" s="54"/>
      <c r="H163" s="24" t="str">
        <f>IFERROR(ROUND(VLOOKUP($C163,基础资料!$B$5:$E$34,3,0)+SUMIF($C$5:$C163,$C163,$F$5:$F163)-SUMIF($C$5:$C163,$C163,$G$5:$G163),2),"")</f>
        <v/>
      </c>
      <c r="I163" s="53"/>
      <c r="J163" s="53"/>
      <c r="K163" s="25" t="str">
        <f t="shared" si="2"/>
        <v/>
      </c>
      <c r="L163" s="13" t="str">
        <f>IF($D163="","",IFERROR(INDEX(类别属性,MATCH($D163,类别表,0)),""))</f>
        <v/>
      </c>
      <c r="M163" s="53"/>
      <c r="N163" s="53"/>
      <c r="O163" s="32"/>
      <c r="P163" s="6" t="str">
        <f>IF($C163="","",IF(ISNA(MATCH($C163,账户表,0)),"※这个账户不在【基础资料】的账户档案里",IF($B163="","※没填日期，这一笔不会进任何月份的报表",IF(NOT(ISNUMBER($B163)),"※日期是文本不是日期（像 2026.6.28 这种），按日期取数的报表全会漏掉这一笔",IF(AND($F163&lt;&gt;"",$G163&lt;&gt;""),"※收入和支出不能同时填",IF(AND(N($F163)=0,N($G163)=0),"※收入和支出都没填",IF(OR(N($F163)&lt;0,N($G163)&lt;0),"※金额不能填负数，方向反了就换一列填",IF($D163="","※没填收支类别，分类报表会漏掉这一笔",IF(ISNA(MATCH($D163,类别表,0)),"※收支类别不在【基础资料】的清单里",IF(AND($L163="内部转账",$M163=""),"△内部转账要在「对方账户」写上另一头",IF(AND($L163="内部转账",$M163=$C163),"※对方账户跟本账户是同一个",IF(AND($L163&lt;&gt;"内部转账",$M163&lt;&gt;""),"△填了对方账户，但类别不是内部转账",IF(YEAR($B163)&lt;&gt;管理年度,"△不是管理年度的单据，按月的三张报表里看不到",IF($H163&lt;0,"△这一笔之后该账户余额成负数了，核一下",""))))))))))))))</f>
        <v/>
      </c>
    </row>
    <row r="164" ht="16.5" spans="1:16">
      <c r="A164" s="4" t="str">
        <f>IF($C164="","",COUNTA($C$5:$C164))</f>
        <v/>
      </c>
      <c r="B164" s="52"/>
      <c r="C164" s="53"/>
      <c r="D164" s="53"/>
      <c r="E164" s="32"/>
      <c r="F164" s="54"/>
      <c r="G164" s="54"/>
      <c r="H164" s="24" t="str">
        <f>IFERROR(ROUND(VLOOKUP($C164,基础资料!$B$5:$E$34,3,0)+SUMIF($C$5:$C164,$C164,$F$5:$F164)-SUMIF($C$5:$C164,$C164,$G$5:$G164),2),"")</f>
        <v/>
      </c>
      <c r="I164" s="53"/>
      <c r="J164" s="53"/>
      <c r="K164" s="25" t="str">
        <f t="shared" si="2"/>
        <v/>
      </c>
      <c r="L164" s="13" t="str">
        <f>IF($D164="","",IFERROR(INDEX(类别属性,MATCH($D164,类别表,0)),""))</f>
        <v/>
      </c>
      <c r="M164" s="53"/>
      <c r="N164" s="53"/>
      <c r="O164" s="32"/>
      <c r="P164" s="6" t="str">
        <f>IF($C164="","",IF(ISNA(MATCH($C164,账户表,0)),"※这个账户不在【基础资料】的账户档案里",IF($B164="","※没填日期，这一笔不会进任何月份的报表",IF(NOT(ISNUMBER($B164)),"※日期是文本不是日期（像 2026.6.28 这种），按日期取数的报表全会漏掉这一笔",IF(AND($F164&lt;&gt;"",$G164&lt;&gt;""),"※收入和支出不能同时填",IF(AND(N($F164)=0,N($G164)=0),"※收入和支出都没填",IF(OR(N($F164)&lt;0,N($G164)&lt;0),"※金额不能填负数，方向反了就换一列填",IF($D164="","※没填收支类别，分类报表会漏掉这一笔",IF(ISNA(MATCH($D164,类别表,0)),"※收支类别不在【基础资料】的清单里",IF(AND($L164="内部转账",$M164=""),"△内部转账要在「对方账户」写上另一头",IF(AND($L164="内部转账",$M164=$C164),"※对方账户跟本账户是同一个",IF(AND($L164&lt;&gt;"内部转账",$M164&lt;&gt;""),"△填了对方账户，但类别不是内部转账",IF(YEAR($B164)&lt;&gt;管理年度,"△不是管理年度的单据，按月的三张报表里看不到",IF($H164&lt;0,"△这一笔之后该账户余额成负数了，核一下",""))))))))))))))</f>
        <v/>
      </c>
    </row>
    <row r="165" ht="16.5" spans="1:16">
      <c r="A165" s="4" t="str">
        <f>IF($C165="","",COUNTA($C$5:$C165))</f>
        <v/>
      </c>
      <c r="B165" s="52"/>
      <c r="C165" s="53"/>
      <c r="D165" s="53"/>
      <c r="E165" s="32"/>
      <c r="F165" s="54"/>
      <c r="G165" s="54"/>
      <c r="H165" s="24" t="str">
        <f>IFERROR(ROUND(VLOOKUP($C165,基础资料!$B$5:$E$34,3,0)+SUMIF($C$5:$C165,$C165,$F$5:$F165)-SUMIF($C$5:$C165,$C165,$G$5:$G165),2),"")</f>
        <v/>
      </c>
      <c r="I165" s="53"/>
      <c r="J165" s="53"/>
      <c r="K165" s="25" t="str">
        <f t="shared" si="2"/>
        <v/>
      </c>
      <c r="L165" s="13" t="str">
        <f>IF($D165="","",IFERROR(INDEX(类别属性,MATCH($D165,类别表,0)),""))</f>
        <v/>
      </c>
      <c r="M165" s="53"/>
      <c r="N165" s="53"/>
      <c r="O165" s="32"/>
      <c r="P165" s="6" t="str">
        <f>IF($C165="","",IF(ISNA(MATCH($C165,账户表,0)),"※这个账户不在【基础资料】的账户档案里",IF($B165="","※没填日期，这一笔不会进任何月份的报表",IF(NOT(ISNUMBER($B165)),"※日期是文本不是日期（像 2026.6.28 这种），按日期取数的报表全会漏掉这一笔",IF(AND($F165&lt;&gt;"",$G165&lt;&gt;""),"※收入和支出不能同时填",IF(AND(N($F165)=0,N($G165)=0),"※收入和支出都没填",IF(OR(N($F165)&lt;0,N($G165)&lt;0),"※金额不能填负数，方向反了就换一列填",IF($D165="","※没填收支类别，分类报表会漏掉这一笔",IF(ISNA(MATCH($D165,类别表,0)),"※收支类别不在【基础资料】的清单里",IF(AND($L165="内部转账",$M165=""),"△内部转账要在「对方账户」写上另一头",IF(AND($L165="内部转账",$M165=$C165),"※对方账户跟本账户是同一个",IF(AND($L165&lt;&gt;"内部转账",$M165&lt;&gt;""),"△填了对方账户，但类别不是内部转账",IF(YEAR($B165)&lt;&gt;管理年度,"△不是管理年度的单据，按月的三张报表里看不到",IF($H165&lt;0,"△这一笔之后该账户余额成负数了，核一下",""))))))))))))))</f>
        <v/>
      </c>
    </row>
    <row r="166" ht="16.5" spans="1:16">
      <c r="A166" s="4" t="str">
        <f>IF($C166="","",COUNTA($C$5:$C166))</f>
        <v/>
      </c>
      <c r="B166" s="52"/>
      <c r="C166" s="53"/>
      <c r="D166" s="53"/>
      <c r="E166" s="32"/>
      <c r="F166" s="54"/>
      <c r="G166" s="54"/>
      <c r="H166" s="24" t="str">
        <f>IFERROR(ROUND(VLOOKUP($C166,基础资料!$B$5:$E$34,3,0)+SUMIF($C$5:$C166,$C166,$F$5:$F166)-SUMIF($C$5:$C166,$C166,$G$5:$G166),2),"")</f>
        <v/>
      </c>
      <c r="I166" s="53"/>
      <c r="J166" s="53"/>
      <c r="K166" s="25" t="str">
        <f t="shared" si="2"/>
        <v/>
      </c>
      <c r="L166" s="13" t="str">
        <f>IF($D166="","",IFERROR(INDEX(类别属性,MATCH($D166,类别表,0)),""))</f>
        <v/>
      </c>
      <c r="M166" s="53"/>
      <c r="N166" s="53"/>
      <c r="O166" s="32"/>
      <c r="P166" s="6" t="str">
        <f>IF($C166="","",IF(ISNA(MATCH($C166,账户表,0)),"※这个账户不在【基础资料】的账户档案里",IF($B166="","※没填日期，这一笔不会进任何月份的报表",IF(NOT(ISNUMBER($B166)),"※日期是文本不是日期（像 2026.6.28 这种），按日期取数的报表全会漏掉这一笔",IF(AND($F166&lt;&gt;"",$G166&lt;&gt;""),"※收入和支出不能同时填",IF(AND(N($F166)=0,N($G166)=0),"※收入和支出都没填",IF(OR(N($F166)&lt;0,N($G166)&lt;0),"※金额不能填负数，方向反了就换一列填",IF($D166="","※没填收支类别，分类报表会漏掉这一笔",IF(ISNA(MATCH($D166,类别表,0)),"※收支类别不在【基础资料】的清单里",IF(AND($L166="内部转账",$M166=""),"△内部转账要在「对方账户」写上另一头",IF(AND($L166="内部转账",$M166=$C166),"※对方账户跟本账户是同一个",IF(AND($L166&lt;&gt;"内部转账",$M166&lt;&gt;""),"△填了对方账户，但类别不是内部转账",IF(YEAR($B166)&lt;&gt;管理年度,"△不是管理年度的单据，按月的三张报表里看不到",IF($H166&lt;0,"△这一笔之后该账户余额成负数了，核一下",""))))))))))))))</f>
        <v/>
      </c>
    </row>
    <row r="167" ht="16.5" spans="1:16">
      <c r="A167" s="4" t="str">
        <f>IF($C167="","",COUNTA($C$5:$C167))</f>
        <v/>
      </c>
      <c r="B167" s="52"/>
      <c r="C167" s="53"/>
      <c r="D167" s="53"/>
      <c r="E167" s="32"/>
      <c r="F167" s="54"/>
      <c r="G167" s="54"/>
      <c r="H167" s="24" t="str">
        <f>IFERROR(ROUND(VLOOKUP($C167,基础资料!$B$5:$E$34,3,0)+SUMIF($C$5:$C167,$C167,$F$5:$F167)-SUMIF($C$5:$C167,$C167,$G$5:$G167),2),"")</f>
        <v/>
      </c>
      <c r="I167" s="53"/>
      <c r="J167" s="53"/>
      <c r="K167" s="25" t="str">
        <f t="shared" si="2"/>
        <v/>
      </c>
      <c r="L167" s="13" t="str">
        <f>IF($D167="","",IFERROR(INDEX(类别属性,MATCH($D167,类别表,0)),""))</f>
        <v/>
      </c>
      <c r="M167" s="53"/>
      <c r="N167" s="53"/>
      <c r="O167" s="32"/>
      <c r="P167" s="6" t="str">
        <f>IF($C167="","",IF(ISNA(MATCH($C167,账户表,0)),"※这个账户不在【基础资料】的账户档案里",IF($B167="","※没填日期，这一笔不会进任何月份的报表",IF(NOT(ISNUMBER($B167)),"※日期是文本不是日期（像 2026.6.28 这种），按日期取数的报表全会漏掉这一笔",IF(AND($F167&lt;&gt;"",$G167&lt;&gt;""),"※收入和支出不能同时填",IF(AND(N($F167)=0,N($G167)=0),"※收入和支出都没填",IF(OR(N($F167)&lt;0,N($G167)&lt;0),"※金额不能填负数，方向反了就换一列填",IF($D167="","※没填收支类别，分类报表会漏掉这一笔",IF(ISNA(MATCH($D167,类别表,0)),"※收支类别不在【基础资料】的清单里",IF(AND($L167="内部转账",$M167=""),"△内部转账要在「对方账户」写上另一头",IF(AND($L167="内部转账",$M167=$C167),"※对方账户跟本账户是同一个",IF(AND($L167&lt;&gt;"内部转账",$M167&lt;&gt;""),"△填了对方账户，但类别不是内部转账",IF(YEAR($B167)&lt;&gt;管理年度,"△不是管理年度的单据，按月的三张报表里看不到",IF($H167&lt;0,"△这一笔之后该账户余额成负数了，核一下",""))))))))))))))</f>
        <v/>
      </c>
    </row>
    <row r="168" ht="16.5" spans="1:16">
      <c r="A168" s="4" t="str">
        <f>IF($C168="","",COUNTA($C$5:$C168))</f>
        <v/>
      </c>
      <c r="B168" s="52"/>
      <c r="C168" s="53"/>
      <c r="D168" s="53"/>
      <c r="E168" s="32"/>
      <c r="F168" s="54"/>
      <c r="G168" s="54"/>
      <c r="H168" s="24" t="str">
        <f>IFERROR(ROUND(VLOOKUP($C168,基础资料!$B$5:$E$34,3,0)+SUMIF($C$5:$C168,$C168,$F$5:$F168)-SUMIF($C$5:$C168,$C168,$G$5:$G168),2),"")</f>
        <v/>
      </c>
      <c r="I168" s="53"/>
      <c r="J168" s="53"/>
      <c r="K168" s="25" t="str">
        <f t="shared" si="2"/>
        <v/>
      </c>
      <c r="L168" s="13" t="str">
        <f>IF($D168="","",IFERROR(INDEX(类别属性,MATCH($D168,类别表,0)),""))</f>
        <v/>
      </c>
      <c r="M168" s="53"/>
      <c r="N168" s="53"/>
      <c r="O168" s="32"/>
      <c r="P168" s="6" t="str">
        <f>IF($C168="","",IF(ISNA(MATCH($C168,账户表,0)),"※这个账户不在【基础资料】的账户档案里",IF($B168="","※没填日期，这一笔不会进任何月份的报表",IF(NOT(ISNUMBER($B168)),"※日期是文本不是日期（像 2026.6.28 这种），按日期取数的报表全会漏掉这一笔",IF(AND($F168&lt;&gt;"",$G168&lt;&gt;""),"※收入和支出不能同时填",IF(AND(N($F168)=0,N($G168)=0),"※收入和支出都没填",IF(OR(N($F168)&lt;0,N($G168)&lt;0),"※金额不能填负数，方向反了就换一列填",IF($D168="","※没填收支类别，分类报表会漏掉这一笔",IF(ISNA(MATCH($D168,类别表,0)),"※收支类别不在【基础资料】的清单里",IF(AND($L168="内部转账",$M168=""),"△内部转账要在「对方账户」写上另一头",IF(AND($L168="内部转账",$M168=$C168),"※对方账户跟本账户是同一个",IF(AND($L168&lt;&gt;"内部转账",$M168&lt;&gt;""),"△填了对方账户，但类别不是内部转账",IF(YEAR($B168)&lt;&gt;管理年度,"△不是管理年度的单据，按月的三张报表里看不到",IF($H168&lt;0,"△这一笔之后该账户余额成负数了，核一下",""))))))))))))))</f>
        <v/>
      </c>
    </row>
    <row r="169" ht="16.5" spans="1:16">
      <c r="A169" s="4" t="str">
        <f>IF($C169="","",COUNTA($C$5:$C169))</f>
        <v/>
      </c>
      <c r="B169" s="52"/>
      <c r="C169" s="53"/>
      <c r="D169" s="53"/>
      <c r="E169" s="32"/>
      <c r="F169" s="54"/>
      <c r="G169" s="54"/>
      <c r="H169" s="24" t="str">
        <f>IFERROR(ROUND(VLOOKUP($C169,基础资料!$B$5:$E$34,3,0)+SUMIF($C$5:$C169,$C169,$F$5:$F169)-SUMIF($C$5:$C169,$C169,$G$5:$G169),2),"")</f>
        <v/>
      </c>
      <c r="I169" s="53"/>
      <c r="J169" s="53"/>
      <c r="K169" s="25" t="str">
        <f t="shared" si="2"/>
        <v/>
      </c>
      <c r="L169" s="13" t="str">
        <f>IF($D169="","",IFERROR(INDEX(类别属性,MATCH($D169,类别表,0)),""))</f>
        <v/>
      </c>
      <c r="M169" s="53"/>
      <c r="N169" s="53"/>
      <c r="O169" s="32"/>
      <c r="P169" s="6" t="str">
        <f>IF($C169="","",IF(ISNA(MATCH($C169,账户表,0)),"※这个账户不在【基础资料】的账户档案里",IF($B169="","※没填日期，这一笔不会进任何月份的报表",IF(NOT(ISNUMBER($B169)),"※日期是文本不是日期（像 2026.6.28 这种），按日期取数的报表全会漏掉这一笔",IF(AND($F169&lt;&gt;"",$G169&lt;&gt;""),"※收入和支出不能同时填",IF(AND(N($F169)=0,N($G169)=0),"※收入和支出都没填",IF(OR(N($F169)&lt;0,N($G169)&lt;0),"※金额不能填负数，方向反了就换一列填",IF($D169="","※没填收支类别，分类报表会漏掉这一笔",IF(ISNA(MATCH($D169,类别表,0)),"※收支类别不在【基础资料】的清单里",IF(AND($L169="内部转账",$M169=""),"△内部转账要在「对方账户」写上另一头",IF(AND($L169="内部转账",$M169=$C169),"※对方账户跟本账户是同一个",IF(AND($L169&lt;&gt;"内部转账",$M169&lt;&gt;""),"△填了对方账户，但类别不是内部转账",IF(YEAR($B169)&lt;&gt;管理年度,"△不是管理年度的单据，按月的三张报表里看不到",IF($H169&lt;0,"△这一笔之后该账户余额成负数了，核一下",""))))))))))))))</f>
        <v/>
      </c>
    </row>
    <row r="170" ht="16.5" spans="1:16">
      <c r="A170" s="4" t="str">
        <f>IF($C170="","",COUNTA($C$5:$C170))</f>
        <v/>
      </c>
      <c r="B170" s="52"/>
      <c r="C170" s="53"/>
      <c r="D170" s="53"/>
      <c r="E170" s="32"/>
      <c r="F170" s="54"/>
      <c r="G170" s="54"/>
      <c r="H170" s="24" t="str">
        <f>IFERROR(ROUND(VLOOKUP($C170,基础资料!$B$5:$E$34,3,0)+SUMIF($C$5:$C170,$C170,$F$5:$F170)-SUMIF($C$5:$C170,$C170,$G$5:$G170),2),"")</f>
        <v/>
      </c>
      <c r="I170" s="53"/>
      <c r="J170" s="53"/>
      <c r="K170" s="25" t="str">
        <f t="shared" si="2"/>
        <v/>
      </c>
      <c r="L170" s="13" t="str">
        <f>IF($D170="","",IFERROR(INDEX(类别属性,MATCH($D170,类别表,0)),""))</f>
        <v/>
      </c>
      <c r="M170" s="53"/>
      <c r="N170" s="53"/>
      <c r="O170" s="32"/>
      <c r="P170" s="6" t="str">
        <f>IF($C170="","",IF(ISNA(MATCH($C170,账户表,0)),"※这个账户不在【基础资料】的账户档案里",IF($B170="","※没填日期，这一笔不会进任何月份的报表",IF(NOT(ISNUMBER($B170)),"※日期是文本不是日期（像 2026.6.28 这种），按日期取数的报表全会漏掉这一笔",IF(AND($F170&lt;&gt;"",$G170&lt;&gt;""),"※收入和支出不能同时填",IF(AND(N($F170)=0,N($G170)=0),"※收入和支出都没填",IF(OR(N($F170)&lt;0,N($G170)&lt;0),"※金额不能填负数，方向反了就换一列填",IF($D170="","※没填收支类别，分类报表会漏掉这一笔",IF(ISNA(MATCH($D170,类别表,0)),"※收支类别不在【基础资料】的清单里",IF(AND($L170="内部转账",$M170=""),"△内部转账要在「对方账户」写上另一头",IF(AND($L170="内部转账",$M170=$C170),"※对方账户跟本账户是同一个",IF(AND($L170&lt;&gt;"内部转账",$M170&lt;&gt;""),"△填了对方账户，但类别不是内部转账",IF(YEAR($B170)&lt;&gt;管理年度,"△不是管理年度的单据，按月的三张报表里看不到",IF($H170&lt;0,"△这一笔之后该账户余额成负数了，核一下",""))))))))))))))</f>
        <v/>
      </c>
    </row>
    <row r="171" ht="16.5" spans="1:16">
      <c r="A171" s="4" t="str">
        <f>IF($C171="","",COUNTA($C$5:$C171))</f>
        <v/>
      </c>
      <c r="B171" s="52"/>
      <c r="C171" s="53"/>
      <c r="D171" s="53"/>
      <c r="E171" s="32"/>
      <c r="F171" s="54"/>
      <c r="G171" s="54"/>
      <c r="H171" s="24" t="str">
        <f>IFERROR(ROUND(VLOOKUP($C171,基础资料!$B$5:$E$34,3,0)+SUMIF($C$5:$C171,$C171,$F$5:$F171)-SUMIF($C$5:$C171,$C171,$G$5:$G171),2),"")</f>
        <v/>
      </c>
      <c r="I171" s="53"/>
      <c r="J171" s="53"/>
      <c r="K171" s="25" t="str">
        <f t="shared" si="2"/>
        <v/>
      </c>
      <c r="L171" s="13" t="str">
        <f>IF($D171="","",IFERROR(INDEX(类别属性,MATCH($D171,类别表,0)),""))</f>
        <v/>
      </c>
      <c r="M171" s="53"/>
      <c r="N171" s="53"/>
      <c r="O171" s="32"/>
      <c r="P171" s="6" t="str">
        <f>IF($C171="","",IF(ISNA(MATCH($C171,账户表,0)),"※这个账户不在【基础资料】的账户档案里",IF($B171="","※没填日期，这一笔不会进任何月份的报表",IF(NOT(ISNUMBER($B171)),"※日期是文本不是日期（像 2026.6.28 这种），按日期取数的报表全会漏掉这一笔",IF(AND($F171&lt;&gt;"",$G171&lt;&gt;""),"※收入和支出不能同时填",IF(AND(N($F171)=0,N($G171)=0),"※收入和支出都没填",IF(OR(N($F171)&lt;0,N($G171)&lt;0),"※金额不能填负数，方向反了就换一列填",IF($D171="","※没填收支类别，分类报表会漏掉这一笔",IF(ISNA(MATCH($D171,类别表,0)),"※收支类别不在【基础资料】的清单里",IF(AND($L171="内部转账",$M171=""),"△内部转账要在「对方账户」写上另一头",IF(AND($L171="内部转账",$M171=$C171),"※对方账户跟本账户是同一个",IF(AND($L171&lt;&gt;"内部转账",$M171&lt;&gt;""),"△填了对方账户，但类别不是内部转账",IF(YEAR($B171)&lt;&gt;管理年度,"△不是管理年度的单据，按月的三张报表里看不到",IF($H171&lt;0,"△这一笔之后该账户余额成负数了，核一下",""))))))))))))))</f>
        <v/>
      </c>
    </row>
    <row r="172" ht="16.5" spans="1:16">
      <c r="A172" s="4" t="str">
        <f>IF($C172="","",COUNTA($C$5:$C172))</f>
        <v/>
      </c>
      <c r="B172" s="52"/>
      <c r="C172" s="53"/>
      <c r="D172" s="53"/>
      <c r="E172" s="32"/>
      <c r="F172" s="54"/>
      <c r="G172" s="54"/>
      <c r="H172" s="24" t="str">
        <f>IFERROR(ROUND(VLOOKUP($C172,基础资料!$B$5:$E$34,3,0)+SUMIF($C$5:$C172,$C172,$F$5:$F172)-SUMIF($C$5:$C172,$C172,$G$5:$G172),2),"")</f>
        <v/>
      </c>
      <c r="I172" s="53"/>
      <c r="J172" s="53"/>
      <c r="K172" s="25" t="str">
        <f t="shared" si="2"/>
        <v/>
      </c>
      <c r="L172" s="13" t="str">
        <f>IF($D172="","",IFERROR(INDEX(类别属性,MATCH($D172,类别表,0)),""))</f>
        <v/>
      </c>
      <c r="M172" s="53"/>
      <c r="N172" s="53"/>
      <c r="O172" s="32"/>
      <c r="P172" s="6" t="str">
        <f>IF($C172="","",IF(ISNA(MATCH($C172,账户表,0)),"※这个账户不在【基础资料】的账户档案里",IF($B172="","※没填日期，这一笔不会进任何月份的报表",IF(NOT(ISNUMBER($B172)),"※日期是文本不是日期（像 2026.6.28 这种），按日期取数的报表全会漏掉这一笔",IF(AND($F172&lt;&gt;"",$G172&lt;&gt;""),"※收入和支出不能同时填",IF(AND(N($F172)=0,N($G172)=0),"※收入和支出都没填",IF(OR(N($F172)&lt;0,N($G172)&lt;0),"※金额不能填负数，方向反了就换一列填",IF($D172="","※没填收支类别，分类报表会漏掉这一笔",IF(ISNA(MATCH($D172,类别表,0)),"※收支类别不在【基础资料】的清单里",IF(AND($L172="内部转账",$M172=""),"△内部转账要在「对方账户」写上另一头",IF(AND($L172="内部转账",$M172=$C172),"※对方账户跟本账户是同一个",IF(AND($L172&lt;&gt;"内部转账",$M172&lt;&gt;""),"△填了对方账户，但类别不是内部转账",IF(YEAR($B172)&lt;&gt;管理年度,"△不是管理年度的单据，按月的三张报表里看不到",IF($H172&lt;0,"△这一笔之后该账户余额成负数了，核一下",""))))))))))))))</f>
        <v/>
      </c>
    </row>
    <row r="173" ht="16.5" spans="1:16">
      <c r="A173" s="4" t="str">
        <f>IF($C173="","",COUNTA($C$5:$C173))</f>
        <v/>
      </c>
      <c r="B173" s="52"/>
      <c r="C173" s="53"/>
      <c r="D173" s="53"/>
      <c r="E173" s="32"/>
      <c r="F173" s="54"/>
      <c r="G173" s="54"/>
      <c r="H173" s="24" t="str">
        <f>IFERROR(ROUND(VLOOKUP($C173,基础资料!$B$5:$E$34,3,0)+SUMIF($C$5:$C173,$C173,$F$5:$F173)-SUMIF($C$5:$C173,$C173,$G$5:$G173),2),"")</f>
        <v/>
      </c>
      <c r="I173" s="53"/>
      <c r="J173" s="53"/>
      <c r="K173" s="25" t="str">
        <f t="shared" si="2"/>
        <v/>
      </c>
      <c r="L173" s="13" t="str">
        <f>IF($D173="","",IFERROR(INDEX(类别属性,MATCH($D173,类别表,0)),""))</f>
        <v/>
      </c>
      <c r="M173" s="53"/>
      <c r="N173" s="53"/>
      <c r="O173" s="32"/>
      <c r="P173" s="6" t="str">
        <f>IF($C173="","",IF(ISNA(MATCH($C173,账户表,0)),"※这个账户不在【基础资料】的账户档案里",IF($B173="","※没填日期，这一笔不会进任何月份的报表",IF(NOT(ISNUMBER($B173)),"※日期是文本不是日期（像 2026.6.28 这种），按日期取数的报表全会漏掉这一笔",IF(AND($F173&lt;&gt;"",$G173&lt;&gt;""),"※收入和支出不能同时填",IF(AND(N($F173)=0,N($G173)=0),"※收入和支出都没填",IF(OR(N($F173)&lt;0,N($G173)&lt;0),"※金额不能填负数，方向反了就换一列填",IF($D173="","※没填收支类别，分类报表会漏掉这一笔",IF(ISNA(MATCH($D173,类别表,0)),"※收支类别不在【基础资料】的清单里",IF(AND($L173="内部转账",$M173=""),"△内部转账要在「对方账户」写上另一头",IF(AND($L173="内部转账",$M173=$C173),"※对方账户跟本账户是同一个",IF(AND($L173&lt;&gt;"内部转账",$M173&lt;&gt;""),"△填了对方账户，但类别不是内部转账",IF(YEAR($B173)&lt;&gt;管理年度,"△不是管理年度的单据，按月的三张报表里看不到",IF($H173&lt;0,"△这一笔之后该账户余额成负数了，核一下",""))))))))))))))</f>
        <v/>
      </c>
    </row>
    <row r="174" ht="16.5" spans="1:16">
      <c r="A174" s="4" t="str">
        <f>IF($C174="","",COUNTA($C$5:$C174))</f>
        <v/>
      </c>
      <c r="B174" s="52"/>
      <c r="C174" s="53"/>
      <c r="D174" s="53"/>
      <c r="E174" s="32"/>
      <c r="F174" s="54"/>
      <c r="G174" s="54"/>
      <c r="H174" s="24" t="str">
        <f>IFERROR(ROUND(VLOOKUP($C174,基础资料!$B$5:$E$34,3,0)+SUMIF($C$5:$C174,$C174,$F$5:$F174)-SUMIF($C$5:$C174,$C174,$G$5:$G174),2),"")</f>
        <v/>
      </c>
      <c r="I174" s="53"/>
      <c r="J174" s="53"/>
      <c r="K174" s="25" t="str">
        <f t="shared" si="2"/>
        <v/>
      </c>
      <c r="L174" s="13" t="str">
        <f>IF($D174="","",IFERROR(INDEX(类别属性,MATCH($D174,类别表,0)),""))</f>
        <v/>
      </c>
      <c r="M174" s="53"/>
      <c r="N174" s="53"/>
      <c r="O174" s="32"/>
      <c r="P174" s="6" t="str">
        <f>IF($C174="","",IF(ISNA(MATCH($C174,账户表,0)),"※这个账户不在【基础资料】的账户档案里",IF($B174="","※没填日期，这一笔不会进任何月份的报表",IF(NOT(ISNUMBER($B174)),"※日期是文本不是日期（像 2026.6.28 这种），按日期取数的报表全会漏掉这一笔",IF(AND($F174&lt;&gt;"",$G174&lt;&gt;""),"※收入和支出不能同时填",IF(AND(N($F174)=0,N($G174)=0),"※收入和支出都没填",IF(OR(N($F174)&lt;0,N($G174)&lt;0),"※金额不能填负数，方向反了就换一列填",IF($D174="","※没填收支类别，分类报表会漏掉这一笔",IF(ISNA(MATCH($D174,类别表,0)),"※收支类别不在【基础资料】的清单里",IF(AND($L174="内部转账",$M174=""),"△内部转账要在「对方账户」写上另一头",IF(AND($L174="内部转账",$M174=$C174),"※对方账户跟本账户是同一个",IF(AND($L174&lt;&gt;"内部转账",$M174&lt;&gt;""),"△填了对方账户，但类别不是内部转账",IF(YEAR($B174)&lt;&gt;管理年度,"△不是管理年度的单据，按月的三张报表里看不到",IF($H174&lt;0,"△这一笔之后该账户余额成负数了，核一下",""))))))))))))))</f>
        <v/>
      </c>
    </row>
    <row r="175" ht="16.5" spans="1:16">
      <c r="A175" s="4" t="str">
        <f>IF($C175="","",COUNTA($C$5:$C175))</f>
        <v/>
      </c>
      <c r="B175" s="52"/>
      <c r="C175" s="53"/>
      <c r="D175" s="53"/>
      <c r="E175" s="32"/>
      <c r="F175" s="54"/>
      <c r="G175" s="54"/>
      <c r="H175" s="24" t="str">
        <f>IFERROR(ROUND(VLOOKUP($C175,基础资料!$B$5:$E$34,3,0)+SUMIF($C$5:$C175,$C175,$F$5:$F175)-SUMIF($C$5:$C175,$C175,$G$5:$G175),2),"")</f>
        <v/>
      </c>
      <c r="I175" s="53"/>
      <c r="J175" s="53"/>
      <c r="K175" s="25" t="str">
        <f t="shared" si="2"/>
        <v/>
      </c>
      <c r="L175" s="13" t="str">
        <f>IF($D175="","",IFERROR(INDEX(类别属性,MATCH($D175,类别表,0)),""))</f>
        <v/>
      </c>
      <c r="M175" s="53"/>
      <c r="N175" s="53"/>
      <c r="O175" s="32"/>
      <c r="P175" s="6" t="str">
        <f>IF($C175="","",IF(ISNA(MATCH($C175,账户表,0)),"※这个账户不在【基础资料】的账户档案里",IF($B175="","※没填日期，这一笔不会进任何月份的报表",IF(NOT(ISNUMBER($B175)),"※日期是文本不是日期（像 2026.6.28 这种），按日期取数的报表全会漏掉这一笔",IF(AND($F175&lt;&gt;"",$G175&lt;&gt;""),"※收入和支出不能同时填",IF(AND(N($F175)=0,N($G175)=0),"※收入和支出都没填",IF(OR(N($F175)&lt;0,N($G175)&lt;0),"※金额不能填负数，方向反了就换一列填",IF($D175="","※没填收支类别，分类报表会漏掉这一笔",IF(ISNA(MATCH($D175,类别表,0)),"※收支类别不在【基础资料】的清单里",IF(AND($L175="内部转账",$M175=""),"△内部转账要在「对方账户」写上另一头",IF(AND($L175="内部转账",$M175=$C175),"※对方账户跟本账户是同一个",IF(AND($L175&lt;&gt;"内部转账",$M175&lt;&gt;""),"△填了对方账户，但类别不是内部转账",IF(YEAR($B175)&lt;&gt;管理年度,"△不是管理年度的单据，按月的三张报表里看不到",IF($H175&lt;0,"△这一笔之后该账户余额成负数了，核一下",""))))))))))))))</f>
        <v/>
      </c>
    </row>
    <row r="176" ht="16.5" spans="1:16">
      <c r="A176" s="4" t="str">
        <f>IF($C176="","",COUNTA($C$5:$C176))</f>
        <v/>
      </c>
      <c r="B176" s="52"/>
      <c r="C176" s="53"/>
      <c r="D176" s="53"/>
      <c r="E176" s="32"/>
      <c r="F176" s="54"/>
      <c r="G176" s="54"/>
      <c r="H176" s="24" t="str">
        <f>IFERROR(ROUND(VLOOKUP($C176,基础资料!$B$5:$E$34,3,0)+SUMIF($C$5:$C176,$C176,$F$5:$F176)-SUMIF($C$5:$C176,$C176,$G$5:$G176),2),"")</f>
        <v/>
      </c>
      <c r="I176" s="53"/>
      <c r="J176" s="53"/>
      <c r="K176" s="25" t="str">
        <f t="shared" si="2"/>
        <v/>
      </c>
      <c r="L176" s="13" t="str">
        <f>IF($D176="","",IFERROR(INDEX(类别属性,MATCH($D176,类别表,0)),""))</f>
        <v/>
      </c>
      <c r="M176" s="53"/>
      <c r="N176" s="53"/>
      <c r="O176" s="32"/>
      <c r="P176" s="6" t="str">
        <f>IF($C176="","",IF(ISNA(MATCH($C176,账户表,0)),"※这个账户不在【基础资料】的账户档案里",IF($B176="","※没填日期，这一笔不会进任何月份的报表",IF(NOT(ISNUMBER($B176)),"※日期是文本不是日期（像 2026.6.28 这种），按日期取数的报表全会漏掉这一笔",IF(AND($F176&lt;&gt;"",$G176&lt;&gt;""),"※收入和支出不能同时填",IF(AND(N($F176)=0,N($G176)=0),"※收入和支出都没填",IF(OR(N($F176)&lt;0,N($G176)&lt;0),"※金额不能填负数，方向反了就换一列填",IF($D176="","※没填收支类别，分类报表会漏掉这一笔",IF(ISNA(MATCH($D176,类别表,0)),"※收支类别不在【基础资料】的清单里",IF(AND($L176="内部转账",$M176=""),"△内部转账要在「对方账户」写上另一头",IF(AND($L176="内部转账",$M176=$C176),"※对方账户跟本账户是同一个",IF(AND($L176&lt;&gt;"内部转账",$M176&lt;&gt;""),"△填了对方账户，但类别不是内部转账",IF(YEAR($B176)&lt;&gt;管理年度,"△不是管理年度的单据，按月的三张报表里看不到",IF($H176&lt;0,"△这一笔之后该账户余额成负数了，核一下",""))))))))))))))</f>
        <v/>
      </c>
    </row>
    <row r="177" ht="16.5" spans="1:16">
      <c r="A177" s="4" t="str">
        <f>IF($C177="","",COUNTA($C$5:$C177))</f>
        <v/>
      </c>
      <c r="B177" s="52"/>
      <c r="C177" s="53"/>
      <c r="D177" s="53"/>
      <c r="E177" s="32"/>
      <c r="F177" s="54"/>
      <c r="G177" s="54"/>
      <c r="H177" s="24" t="str">
        <f>IFERROR(ROUND(VLOOKUP($C177,基础资料!$B$5:$E$34,3,0)+SUMIF($C$5:$C177,$C177,$F$5:$F177)-SUMIF($C$5:$C177,$C177,$G$5:$G177),2),"")</f>
        <v/>
      </c>
      <c r="I177" s="53"/>
      <c r="J177" s="53"/>
      <c r="K177" s="25" t="str">
        <f t="shared" si="2"/>
        <v/>
      </c>
      <c r="L177" s="13" t="str">
        <f>IF($D177="","",IFERROR(INDEX(类别属性,MATCH($D177,类别表,0)),""))</f>
        <v/>
      </c>
      <c r="M177" s="53"/>
      <c r="N177" s="53"/>
      <c r="O177" s="32"/>
      <c r="P177" s="6" t="str">
        <f>IF($C177="","",IF(ISNA(MATCH($C177,账户表,0)),"※这个账户不在【基础资料】的账户档案里",IF($B177="","※没填日期，这一笔不会进任何月份的报表",IF(NOT(ISNUMBER($B177)),"※日期是文本不是日期（像 2026.6.28 这种），按日期取数的报表全会漏掉这一笔",IF(AND($F177&lt;&gt;"",$G177&lt;&gt;""),"※收入和支出不能同时填",IF(AND(N($F177)=0,N($G177)=0),"※收入和支出都没填",IF(OR(N($F177)&lt;0,N($G177)&lt;0),"※金额不能填负数，方向反了就换一列填",IF($D177="","※没填收支类别，分类报表会漏掉这一笔",IF(ISNA(MATCH($D177,类别表,0)),"※收支类别不在【基础资料】的清单里",IF(AND($L177="内部转账",$M177=""),"△内部转账要在「对方账户」写上另一头",IF(AND($L177="内部转账",$M177=$C177),"※对方账户跟本账户是同一个",IF(AND($L177&lt;&gt;"内部转账",$M177&lt;&gt;""),"△填了对方账户，但类别不是内部转账",IF(YEAR($B177)&lt;&gt;管理年度,"△不是管理年度的单据，按月的三张报表里看不到",IF($H177&lt;0,"△这一笔之后该账户余额成负数了，核一下",""))))))))))))))</f>
        <v/>
      </c>
    </row>
    <row r="178" ht="16.5" spans="1:16">
      <c r="A178" s="4" t="str">
        <f>IF($C178="","",COUNTA($C$5:$C178))</f>
        <v/>
      </c>
      <c r="B178" s="52"/>
      <c r="C178" s="53"/>
      <c r="D178" s="53"/>
      <c r="E178" s="32"/>
      <c r="F178" s="54"/>
      <c r="G178" s="54"/>
      <c r="H178" s="24" t="str">
        <f>IFERROR(ROUND(VLOOKUP($C178,基础资料!$B$5:$E$34,3,0)+SUMIF($C$5:$C178,$C178,$F$5:$F178)-SUMIF($C$5:$C178,$C178,$G$5:$G178),2),"")</f>
        <v/>
      </c>
      <c r="I178" s="53"/>
      <c r="J178" s="53"/>
      <c r="K178" s="25" t="str">
        <f t="shared" si="2"/>
        <v/>
      </c>
      <c r="L178" s="13" t="str">
        <f>IF($D178="","",IFERROR(INDEX(类别属性,MATCH($D178,类别表,0)),""))</f>
        <v/>
      </c>
      <c r="M178" s="53"/>
      <c r="N178" s="53"/>
      <c r="O178" s="32"/>
      <c r="P178" s="6" t="str">
        <f>IF($C178="","",IF(ISNA(MATCH($C178,账户表,0)),"※这个账户不在【基础资料】的账户档案里",IF($B178="","※没填日期，这一笔不会进任何月份的报表",IF(NOT(ISNUMBER($B178)),"※日期是文本不是日期（像 2026.6.28 这种），按日期取数的报表全会漏掉这一笔",IF(AND($F178&lt;&gt;"",$G178&lt;&gt;""),"※收入和支出不能同时填",IF(AND(N($F178)=0,N($G178)=0),"※收入和支出都没填",IF(OR(N($F178)&lt;0,N($G178)&lt;0),"※金额不能填负数，方向反了就换一列填",IF($D178="","※没填收支类别，分类报表会漏掉这一笔",IF(ISNA(MATCH($D178,类别表,0)),"※收支类别不在【基础资料】的清单里",IF(AND($L178="内部转账",$M178=""),"△内部转账要在「对方账户」写上另一头",IF(AND($L178="内部转账",$M178=$C178),"※对方账户跟本账户是同一个",IF(AND($L178&lt;&gt;"内部转账",$M178&lt;&gt;""),"△填了对方账户，但类别不是内部转账",IF(YEAR($B178)&lt;&gt;管理年度,"△不是管理年度的单据，按月的三张报表里看不到",IF($H178&lt;0,"△这一笔之后该账户余额成负数了，核一下",""))))))))))))))</f>
        <v/>
      </c>
    </row>
    <row r="179" ht="16.5" spans="1:16">
      <c r="A179" s="4" t="str">
        <f>IF($C179="","",COUNTA($C$5:$C179))</f>
        <v/>
      </c>
      <c r="B179" s="52"/>
      <c r="C179" s="53"/>
      <c r="D179" s="53"/>
      <c r="E179" s="32"/>
      <c r="F179" s="54"/>
      <c r="G179" s="54"/>
      <c r="H179" s="24" t="str">
        <f>IFERROR(ROUND(VLOOKUP($C179,基础资料!$B$5:$E$34,3,0)+SUMIF($C$5:$C179,$C179,$F$5:$F179)-SUMIF($C$5:$C179,$C179,$G$5:$G179),2),"")</f>
        <v/>
      </c>
      <c r="I179" s="53"/>
      <c r="J179" s="53"/>
      <c r="K179" s="25" t="str">
        <f t="shared" si="2"/>
        <v/>
      </c>
      <c r="L179" s="13" t="str">
        <f>IF($D179="","",IFERROR(INDEX(类别属性,MATCH($D179,类别表,0)),""))</f>
        <v/>
      </c>
      <c r="M179" s="53"/>
      <c r="N179" s="53"/>
      <c r="O179" s="32"/>
      <c r="P179" s="6" t="str">
        <f>IF($C179="","",IF(ISNA(MATCH($C179,账户表,0)),"※这个账户不在【基础资料】的账户档案里",IF($B179="","※没填日期，这一笔不会进任何月份的报表",IF(NOT(ISNUMBER($B179)),"※日期是文本不是日期（像 2026.6.28 这种），按日期取数的报表全会漏掉这一笔",IF(AND($F179&lt;&gt;"",$G179&lt;&gt;""),"※收入和支出不能同时填",IF(AND(N($F179)=0,N($G179)=0),"※收入和支出都没填",IF(OR(N($F179)&lt;0,N($G179)&lt;0),"※金额不能填负数，方向反了就换一列填",IF($D179="","※没填收支类别，分类报表会漏掉这一笔",IF(ISNA(MATCH($D179,类别表,0)),"※收支类别不在【基础资料】的清单里",IF(AND($L179="内部转账",$M179=""),"△内部转账要在「对方账户」写上另一头",IF(AND($L179="内部转账",$M179=$C179),"※对方账户跟本账户是同一个",IF(AND($L179&lt;&gt;"内部转账",$M179&lt;&gt;""),"△填了对方账户，但类别不是内部转账",IF(YEAR($B179)&lt;&gt;管理年度,"△不是管理年度的单据，按月的三张报表里看不到",IF($H179&lt;0,"△这一笔之后该账户余额成负数了，核一下",""))))))))))))))</f>
        <v/>
      </c>
    </row>
    <row r="180" ht="16.5" spans="1:16">
      <c r="A180" s="4" t="str">
        <f>IF($C180="","",COUNTA($C$5:$C180))</f>
        <v/>
      </c>
      <c r="B180" s="52"/>
      <c r="C180" s="53"/>
      <c r="D180" s="53"/>
      <c r="E180" s="32"/>
      <c r="F180" s="54"/>
      <c r="G180" s="54"/>
      <c r="H180" s="24" t="str">
        <f>IFERROR(ROUND(VLOOKUP($C180,基础资料!$B$5:$E$34,3,0)+SUMIF($C$5:$C180,$C180,$F$5:$F180)-SUMIF($C$5:$C180,$C180,$G$5:$G180),2),"")</f>
        <v/>
      </c>
      <c r="I180" s="53"/>
      <c r="J180" s="53"/>
      <c r="K180" s="25" t="str">
        <f t="shared" si="2"/>
        <v/>
      </c>
      <c r="L180" s="13" t="str">
        <f>IF($D180="","",IFERROR(INDEX(类别属性,MATCH($D180,类别表,0)),""))</f>
        <v/>
      </c>
      <c r="M180" s="53"/>
      <c r="N180" s="53"/>
      <c r="O180" s="32"/>
      <c r="P180" s="6" t="str">
        <f>IF($C180="","",IF(ISNA(MATCH($C180,账户表,0)),"※这个账户不在【基础资料】的账户档案里",IF($B180="","※没填日期，这一笔不会进任何月份的报表",IF(NOT(ISNUMBER($B180)),"※日期是文本不是日期（像 2026.6.28 这种），按日期取数的报表全会漏掉这一笔",IF(AND($F180&lt;&gt;"",$G180&lt;&gt;""),"※收入和支出不能同时填",IF(AND(N($F180)=0,N($G180)=0),"※收入和支出都没填",IF(OR(N($F180)&lt;0,N($G180)&lt;0),"※金额不能填负数，方向反了就换一列填",IF($D180="","※没填收支类别，分类报表会漏掉这一笔",IF(ISNA(MATCH($D180,类别表,0)),"※收支类别不在【基础资料】的清单里",IF(AND($L180="内部转账",$M180=""),"△内部转账要在「对方账户」写上另一头",IF(AND($L180="内部转账",$M180=$C180),"※对方账户跟本账户是同一个",IF(AND($L180&lt;&gt;"内部转账",$M180&lt;&gt;""),"△填了对方账户，但类别不是内部转账",IF(YEAR($B180)&lt;&gt;管理年度,"△不是管理年度的单据，按月的三张报表里看不到",IF($H180&lt;0,"△这一笔之后该账户余额成负数了，核一下",""))))))))))))))</f>
        <v/>
      </c>
    </row>
    <row r="181" ht="16.5" spans="1:16">
      <c r="A181" s="4" t="str">
        <f>IF($C181="","",COUNTA($C$5:$C181))</f>
        <v/>
      </c>
      <c r="B181" s="52"/>
      <c r="C181" s="53"/>
      <c r="D181" s="53"/>
      <c r="E181" s="32"/>
      <c r="F181" s="54"/>
      <c r="G181" s="54"/>
      <c r="H181" s="24" t="str">
        <f>IFERROR(ROUND(VLOOKUP($C181,基础资料!$B$5:$E$34,3,0)+SUMIF($C$5:$C181,$C181,$F$5:$F181)-SUMIF($C$5:$C181,$C181,$G$5:$G181),2),"")</f>
        <v/>
      </c>
      <c r="I181" s="53"/>
      <c r="J181" s="53"/>
      <c r="K181" s="25" t="str">
        <f t="shared" si="2"/>
        <v/>
      </c>
      <c r="L181" s="13" t="str">
        <f>IF($D181="","",IFERROR(INDEX(类别属性,MATCH($D181,类别表,0)),""))</f>
        <v/>
      </c>
      <c r="M181" s="53"/>
      <c r="N181" s="53"/>
      <c r="O181" s="32"/>
      <c r="P181" s="6" t="str">
        <f>IF($C181="","",IF(ISNA(MATCH($C181,账户表,0)),"※这个账户不在【基础资料】的账户档案里",IF($B181="","※没填日期，这一笔不会进任何月份的报表",IF(NOT(ISNUMBER($B181)),"※日期是文本不是日期（像 2026.6.28 这种），按日期取数的报表全会漏掉这一笔",IF(AND($F181&lt;&gt;"",$G181&lt;&gt;""),"※收入和支出不能同时填",IF(AND(N($F181)=0,N($G181)=0),"※收入和支出都没填",IF(OR(N($F181)&lt;0,N($G181)&lt;0),"※金额不能填负数，方向反了就换一列填",IF($D181="","※没填收支类别，分类报表会漏掉这一笔",IF(ISNA(MATCH($D181,类别表,0)),"※收支类别不在【基础资料】的清单里",IF(AND($L181="内部转账",$M181=""),"△内部转账要在「对方账户」写上另一头",IF(AND($L181="内部转账",$M181=$C181),"※对方账户跟本账户是同一个",IF(AND($L181&lt;&gt;"内部转账",$M181&lt;&gt;""),"△填了对方账户，但类别不是内部转账",IF(YEAR($B181)&lt;&gt;管理年度,"△不是管理年度的单据，按月的三张报表里看不到",IF($H181&lt;0,"△这一笔之后该账户余额成负数了，核一下",""))))))))))))))</f>
        <v/>
      </c>
    </row>
    <row r="182" ht="16.5" spans="1:16">
      <c r="A182" s="4" t="str">
        <f>IF($C182="","",COUNTA($C$5:$C182))</f>
        <v/>
      </c>
      <c r="B182" s="52"/>
      <c r="C182" s="53"/>
      <c r="D182" s="53"/>
      <c r="E182" s="32"/>
      <c r="F182" s="54"/>
      <c r="G182" s="54"/>
      <c r="H182" s="24" t="str">
        <f>IFERROR(ROUND(VLOOKUP($C182,基础资料!$B$5:$E$34,3,0)+SUMIF($C$5:$C182,$C182,$F$5:$F182)-SUMIF($C$5:$C182,$C182,$G$5:$G182),2),"")</f>
        <v/>
      </c>
      <c r="I182" s="53"/>
      <c r="J182" s="53"/>
      <c r="K182" s="25" t="str">
        <f t="shared" si="2"/>
        <v/>
      </c>
      <c r="L182" s="13" t="str">
        <f>IF($D182="","",IFERROR(INDEX(类别属性,MATCH($D182,类别表,0)),""))</f>
        <v/>
      </c>
      <c r="M182" s="53"/>
      <c r="N182" s="53"/>
      <c r="O182" s="32"/>
      <c r="P182" s="6" t="str">
        <f>IF($C182="","",IF(ISNA(MATCH($C182,账户表,0)),"※这个账户不在【基础资料】的账户档案里",IF($B182="","※没填日期，这一笔不会进任何月份的报表",IF(NOT(ISNUMBER($B182)),"※日期是文本不是日期（像 2026.6.28 这种），按日期取数的报表全会漏掉这一笔",IF(AND($F182&lt;&gt;"",$G182&lt;&gt;""),"※收入和支出不能同时填",IF(AND(N($F182)=0,N($G182)=0),"※收入和支出都没填",IF(OR(N($F182)&lt;0,N($G182)&lt;0),"※金额不能填负数，方向反了就换一列填",IF($D182="","※没填收支类别，分类报表会漏掉这一笔",IF(ISNA(MATCH($D182,类别表,0)),"※收支类别不在【基础资料】的清单里",IF(AND($L182="内部转账",$M182=""),"△内部转账要在「对方账户」写上另一头",IF(AND($L182="内部转账",$M182=$C182),"※对方账户跟本账户是同一个",IF(AND($L182&lt;&gt;"内部转账",$M182&lt;&gt;""),"△填了对方账户，但类别不是内部转账",IF(YEAR($B182)&lt;&gt;管理年度,"△不是管理年度的单据，按月的三张报表里看不到",IF($H182&lt;0,"△这一笔之后该账户余额成负数了，核一下",""))))))))))))))</f>
        <v/>
      </c>
    </row>
    <row r="183" ht="16.5" spans="1:16">
      <c r="A183" s="4" t="str">
        <f>IF($C183="","",COUNTA($C$5:$C183))</f>
        <v/>
      </c>
      <c r="B183" s="52"/>
      <c r="C183" s="53"/>
      <c r="D183" s="53"/>
      <c r="E183" s="32"/>
      <c r="F183" s="54"/>
      <c r="G183" s="54"/>
      <c r="H183" s="24" t="str">
        <f>IFERROR(ROUND(VLOOKUP($C183,基础资料!$B$5:$E$34,3,0)+SUMIF($C$5:$C183,$C183,$F$5:$F183)-SUMIF($C$5:$C183,$C183,$G$5:$G183),2),"")</f>
        <v/>
      </c>
      <c r="I183" s="53"/>
      <c r="J183" s="53"/>
      <c r="K183" s="25" t="str">
        <f t="shared" si="2"/>
        <v/>
      </c>
      <c r="L183" s="13" t="str">
        <f>IF($D183="","",IFERROR(INDEX(类别属性,MATCH($D183,类别表,0)),""))</f>
        <v/>
      </c>
      <c r="M183" s="53"/>
      <c r="N183" s="53"/>
      <c r="O183" s="32"/>
      <c r="P183" s="6" t="str">
        <f>IF($C183="","",IF(ISNA(MATCH($C183,账户表,0)),"※这个账户不在【基础资料】的账户档案里",IF($B183="","※没填日期，这一笔不会进任何月份的报表",IF(NOT(ISNUMBER($B183)),"※日期是文本不是日期（像 2026.6.28 这种），按日期取数的报表全会漏掉这一笔",IF(AND($F183&lt;&gt;"",$G183&lt;&gt;""),"※收入和支出不能同时填",IF(AND(N($F183)=0,N($G183)=0),"※收入和支出都没填",IF(OR(N($F183)&lt;0,N($G183)&lt;0),"※金额不能填负数，方向反了就换一列填",IF($D183="","※没填收支类别，分类报表会漏掉这一笔",IF(ISNA(MATCH($D183,类别表,0)),"※收支类别不在【基础资料】的清单里",IF(AND($L183="内部转账",$M183=""),"△内部转账要在「对方账户」写上另一头",IF(AND($L183="内部转账",$M183=$C183),"※对方账户跟本账户是同一个",IF(AND($L183&lt;&gt;"内部转账",$M183&lt;&gt;""),"△填了对方账户，但类别不是内部转账",IF(YEAR($B183)&lt;&gt;管理年度,"△不是管理年度的单据，按月的三张报表里看不到",IF($H183&lt;0,"△这一笔之后该账户余额成负数了，核一下",""))))))))))))))</f>
        <v/>
      </c>
    </row>
    <row r="184" ht="16.5" spans="1:16">
      <c r="A184" s="4" t="str">
        <f>IF($C184="","",COUNTA($C$5:$C184))</f>
        <v/>
      </c>
      <c r="B184" s="52"/>
      <c r="C184" s="53"/>
      <c r="D184" s="53"/>
      <c r="E184" s="32"/>
      <c r="F184" s="54"/>
      <c r="G184" s="54"/>
      <c r="H184" s="24" t="str">
        <f>IFERROR(ROUND(VLOOKUP($C184,基础资料!$B$5:$E$34,3,0)+SUMIF($C$5:$C184,$C184,$F$5:$F184)-SUMIF($C$5:$C184,$C184,$G$5:$G184),2),"")</f>
        <v/>
      </c>
      <c r="I184" s="53"/>
      <c r="J184" s="53"/>
      <c r="K184" s="25" t="str">
        <f t="shared" si="2"/>
        <v/>
      </c>
      <c r="L184" s="13" t="str">
        <f>IF($D184="","",IFERROR(INDEX(类别属性,MATCH($D184,类别表,0)),""))</f>
        <v/>
      </c>
      <c r="M184" s="53"/>
      <c r="N184" s="53"/>
      <c r="O184" s="32"/>
      <c r="P184" s="6" t="str">
        <f>IF($C184="","",IF(ISNA(MATCH($C184,账户表,0)),"※这个账户不在【基础资料】的账户档案里",IF($B184="","※没填日期，这一笔不会进任何月份的报表",IF(NOT(ISNUMBER($B184)),"※日期是文本不是日期（像 2026.6.28 这种），按日期取数的报表全会漏掉这一笔",IF(AND($F184&lt;&gt;"",$G184&lt;&gt;""),"※收入和支出不能同时填",IF(AND(N($F184)=0,N($G184)=0),"※收入和支出都没填",IF(OR(N($F184)&lt;0,N($G184)&lt;0),"※金额不能填负数，方向反了就换一列填",IF($D184="","※没填收支类别，分类报表会漏掉这一笔",IF(ISNA(MATCH($D184,类别表,0)),"※收支类别不在【基础资料】的清单里",IF(AND($L184="内部转账",$M184=""),"△内部转账要在「对方账户」写上另一头",IF(AND($L184="内部转账",$M184=$C184),"※对方账户跟本账户是同一个",IF(AND($L184&lt;&gt;"内部转账",$M184&lt;&gt;""),"△填了对方账户，但类别不是内部转账",IF(YEAR($B184)&lt;&gt;管理年度,"△不是管理年度的单据，按月的三张报表里看不到",IF($H184&lt;0,"△这一笔之后该账户余额成负数了，核一下",""))))))))))))))</f>
        <v/>
      </c>
    </row>
    <row r="185" ht="16.5" spans="1:16">
      <c r="A185" s="4" t="str">
        <f>IF($C185="","",COUNTA($C$5:$C185))</f>
        <v/>
      </c>
      <c r="B185" s="52"/>
      <c r="C185" s="53"/>
      <c r="D185" s="53"/>
      <c r="E185" s="32"/>
      <c r="F185" s="54"/>
      <c r="G185" s="54"/>
      <c r="H185" s="24" t="str">
        <f>IFERROR(ROUND(VLOOKUP($C185,基础资料!$B$5:$E$34,3,0)+SUMIF($C$5:$C185,$C185,$F$5:$F185)-SUMIF($C$5:$C185,$C185,$G$5:$G185),2),"")</f>
        <v/>
      </c>
      <c r="I185" s="53"/>
      <c r="J185" s="53"/>
      <c r="K185" s="25" t="str">
        <f t="shared" si="2"/>
        <v/>
      </c>
      <c r="L185" s="13" t="str">
        <f>IF($D185="","",IFERROR(INDEX(类别属性,MATCH($D185,类别表,0)),""))</f>
        <v/>
      </c>
      <c r="M185" s="53"/>
      <c r="N185" s="53"/>
      <c r="O185" s="32"/>
      <c r="P185" s="6" t="str">
        <f>IF($C185="","",IF(ISNA(MATCH($C185,账户表,0)),"※这个账户不在【基础资料】的账户档案里",IF($B185="","※没填日期，这一笔不会进任何月份的报表",IF(NOT(ISNUMBER($B185)),"※日期是文本不是日期（像 2026.6.28 这种），按日期取数的报表全会漏掉这一笔",IF(AND($F185&lt;&gt;"",$G185&lt;&gt;""),"※收入和支出不能同时填",IF(AND(N($F185)=0,N($G185)=0),"※收入和支出都没填",IF(OR(N($F185)&lt;0,N($G185)&lt;0),"※金额不能填负数，方向反了就换一列填",IF($D185="","※没填收支类别，分类报表会漏掉这一笔",IF(ISNA(MATCH($D185,类别表,0)),"※收支类别不在【基础资料】的清单里",IF(AND($L185="内部转账",$M185=""),"△内部转账要在「对方账户」写上另一头",IF(AND($L185="内部转账",$M185=$C185),"※对方账户跟本账户是同一个",IF(AND($L185&lt;&gt;"内部转账",$M185&lt;&gt;""),"△填了对方账户，但类别不是内部转账",IF(YEAR($B185)&lt;&gt;管理年度,"△不是管理年度的单据，按月的三张报表里看不到",IF($H185&lt;0,"△这一笔之后该账户余额成负数了，核一下",""))))))))))))))</f>
        <v/>
      </c>
    </row>
    <row r="186" ht="16.5" spans="1:16">
      <c r="A186" s="4" t="str">
        <f>IF($C186="","",COUNTA($C$5:$C186))</f>
        <v/>
      </c>
      <c r="B186" s="52"/>
      <c r="C186" s="53"/>
      <c r="D186" s="53"/>
      <c r="E186" s="32"/>
      <c r="F186" s="54"/>
      <c r="G186" s="54"/>
      <c r="H186" s="24" t="str">
        <f>IFERROR(ROUND(VLOOKUP($C186,基础资料!$B$5:$E$34,3,0)+SUMIF($C$5:$C186,$C186,$F$5:$F186)-SUMIF($C$5:$C186,$C186,$G$5:$G186),2),"")</f>
        <v/>
      </c>
      <c r="I186" s="53"/>
      <c r="J186" s="53"/>
      <c r="K186" s="25" t="str">
        <f t="shared" si="2"/>
        <v/>
      </c>
      <c r="L186" s="13" t="str">
        <f>IF($D186="","",IFERROR(INDEX(类别属性,MATCH($D186,类别表,0)),""))</f>
        <v/>
      </c>
      <c r="M186" s="53"/>
      <c r="N186" s="53"/>
      <c r="O186" s="32"/>
      <c r="P186" s="6" t="str">
        <f>IF($C186="","",IF(ISNA(MATCH($C186,账户表,0)),"※这个账户不在【基础资料】的账户档案里",IF($B186="","※没填日期，这一笔不会进任何月份的报表",IF(NOT(ISNUMBER($B186)),"※日期是文本不是日期（像 2026.6.28 这种），按日期取数的报表全会漏掉这一笔",IF(AND($F186&lt;&gt;"",$G186&lt;&gt;""),"※收入和支出不能同时填",IF(AND(N($F186)=0,N($G186)=0),"※收入和支出都没填",IF(OR(N($F186)&lt;0,N($G186)&lt;0),"※金额不能填负数，方向反了就换一列填",IF($D186="","※没填收支类别，分类报表会漏掉这一笔",IF(ISNA(MATCH($D186,类别表,0)),"※收支类别不在【基础资料】的清单里",IF(AND($L186="内部转账",$M186=""),"△内部转账要在「对方账户」写上另一头",IF(AND($L186="内部转账",$M186=$C186),"※对方账户跟本账户是同一个",IF(AND($L186&lt;&gt;"内部转账",$M186&lt;&gt;""),"△填了对方账户，但类别不是内部转账",IF(YEAR($B186)&lt;&gt;管理年度,"△不是管理年度的单据，按月的三张报表里看不到",IF($H186&lt;0,"△这一笔之后该账户余额成负数了，核一下",""))))))))))))))</f>
        <v/>
      </c>
    </row>
    <row r="187" ht="16.5" spans="1:16">
      <c r="A187" s="4" t="str">
        <f>IF($C187="","",COUNTA($C$5:$C187))</f>
        <v/>
      </c>
      <c r="B187" s="52"/>
      <c r="C187" s="53"/>
      <c r="D187" s="53"/>
      <c r="E187" s="32"/>
      <c r="F187" s="54"/>
      <c r="G187" s="54"/>
      <c r="H187" s="24" t="str">
        <f>IFERROR(ROUND(VLOOKUP($C187,基础资料!$B$5:$E$34,3,0)+SUMIF($C$5:$C187,$C187,$F$5:$F187)-SUMIF($C$5:$C187,$C187,$G$5:$G187),2),"")</f>
        <v/>
      </c>
      <c r="I187" s="53"/>
      <c r="J187" s="53"/>
      <c r="K187" s="25" t="str">
        <f t="shared" si="2"/>
        <v/>
      </c>
      <c r="L187" s="13" t="str">
        <f>IF($D187="","",IFERROR(INDEX(类别属性,MATCH($D187,类别表,0)),""))</f>
        <v/>
      </c>
      <c r="M187" s="53"/>
      <c r="N187" s="53"/>
      <c r="O187" s="32"/>
      <c r="P187" s="6" t="str">
        <f>IF($C187="","",IF(ISNA(MATCH($C187,账户表,0)),"※这个账户不在【基础资料】的账户档案里",IF($B187="","※没填日期，这一笔不会进任何月份的报表",IF(NOT(ISNUMBER($B187)),"※日期是文本不是日期（像 2026.6.28 这种），按日期取数的报表全会漏掉这一笔",IF(AND($F187&lt;&gt;"",$G187&lt;&gt;""),"※收入和支出不能同时填",IF(AND(N($F187)=0,N($G187)=0),"※收入和支出都没填",IF(OR(N($F187)&lt;0,N($G187)&lt;0),"※金额不能填负数，方向反了就换一列填",IF($D187="","※没填收支类别，分类报表会漏掉这一笔",IF(ISNA(MATCH($D187,类别表,0)),"※收支类别不在【基础资料】的清单里",IF(AND($L187="内部转账",$M187=""),"△内部转账要在「对方账户」写上另一头",IF(AND($L187="内部转账",$M187=$C187),"※对方账户跟本账户是同一个",IF(AND($L187&lt;&gt;"内部转账",$M187&lt;&gt;""),"△填了对方账户，但类别不是内部转账",IF(YEAR($B187)&lt;&gt;管理年度,"△不是管理年度的单据，按月的三张报表里看不到",IF($H187&lt;0,"△这一笔之后该账户余额成负数了，核一下",""))))))))))))))</f>
        <v/>
      </c>
    </row>
    <row r="188" ht="16.5" spans="1:16">
      <c r="A188" s="4" t="str">
        <f>IF($C188="","",COUNTA($C$5:$C188))</f>
        <v/>
      </c>
      <c r="B188" s="52"/>
      <c r="C188" s="53"/>
      <c r="D188" s="53"/>
      <c r="E188" s="32"/>
      <c r="F188" s="54"/>
      <c r="G188" s="54"/>
      <c r="H188" s="24" t="str">
        <f>IFERROR(ROUND(VLOOKUP($C188,基础资料!$B$5:$E$34,3,0)+SUMIF($C$5:$C188,$C188,$F$5:$F188)-SUMIF($C$5:$C188,$C188,$G$5:$G188),2),"")</f>
        <v/>
      </c>
      <c r="I188" s="53"/>
      <c r="J188" s="53"/>
      <c r="K188" s="25" t="str">
        <f t="shared" si="2"/>
        <v/>
      </c>
      <c r="L188" s="13" t="str">
        <f>IF($D188="","",IFERROR(INDEX(类别属性,MATCH($D188,类别表,0)),""))</f>
        <v/>
      </c>
      <c r="M188" s="53"/>
      <c r="N188" s="53"/>
      <c r="O188" s="32"/>
      <c r="P188" s="6" t="str">
        <f>IF($C188="","",IF(ISNA(MATCH($C188,账户表,0)),"※这个账户不在【基础资料】的账户档案里",IF($B188="","※没填日期，这一笔不会进任何月份的报表",IF(NOT(ISNUMBER($B188)),"※日期是文本不是日期（像 2026.6.28 这种），按日期取数的报表全会漏掉这一笔",IF(AND($F188&lt;&gt;"",$G188&lt;&gt;""),"※收入和支出不能同时填",IF(AND(N($F188)=0,N($G188)=0),"※收入和支出都没填",IF(OR(N($F188)&lt;0,N($G188)&lt;0),"※金额不能填负数，方向反了就换一列填",IF($D188="","※没填收支类别，分类报表会漏掉这一笔",IF(ISNA(MATCH($D188,类别表,0)),"※收支类别不在【基础资料】的清单里",IF(AND($L188="内部转账",$M188=""),"△内部转账要在「对方账户」写上另一头",IF(AND($L188="内部转账",$M188=$C188),"※对方账户跟本账户是同一个",IF(AND($L188&lt;&gt;"内部转账",$M188&lt;&gt;""),"△填了对方账户，但类别不是内部转账",IF(YEAR($B188)&lt;&gt;管理年度,"△不是管理年度的单据，按月的三张报表里看不到",IF($H188&lt;0,"△这一笔之后该账户余额成负数了，核一下",""))))))))))))))</f>
        <v/>
      </c>
    </row>
    <row r="189" ht="16.5" spans="1:16">
      <c r="A189" s="4" t="str">
        <f>IF($C189="","",COUNTA($C$5:$C189))</f>
        <v/>
      </c>
      <c r="B189" s="52"/>
      <c r="C189" s="53"/>
      <c r="D189" s="53"/>
      <c r="E189" s="32"/>
      <c r="F189" s="54"/>
      <c r="G189" s="54"/>
      <c r="H189" s="24" t="str">
        <f>IFERROR(ROUND(VLOOKUP($C189,基础资料!$B$5:$E$34,3,0)+SUMIF($C$5:$C189,$C189,$F$5:$F189)-SUMIF($C$5:$C189,$C189,$G$5:$G189),2),"")</f>
        <v/>
      </c>
      <c r="I189" s="53"/>
      <c r="J189" s="53"/>
      <c r="K189" s="25" t="str">
        <f t="shared" si="2"/>
        <v/>
      </c>
      <c r="L189" s="13" t="str">
        <f>IF($D189="","",IFERROR(INDEX(类别属性,MATCH($D189,类别表,0)),""))</f>
        <v/>
      </c>
      <c r="M189" s="53"/>
      <c r="N189" s="53"/>
      <c r="O189" s="32"/>
      <c r="P189" s="6" t="str">
        <f>IF($C189="","",IF(ISNA(MATCH($C189,账户表,0)),"※这个账户不在【基础资料】的账户档案里",IF($B189="","※没填日期，这一笔不会进任何月份的报表",IF(NOT(ISNUMBER($B189)),"※日期是文本不是日期（像 2026.6.28 这种），按日期取数的报表全会漏掉这一笔",IF(AND($F189&lt;&gt;"",$G189&lt;&gt;""),"※收入和支出不能同时填",IF(AND(N($F189)=0,N($G189)=0),"※收入和支出都没填",IF(OR(N($F189)&lt;0,N($G189)&lt;0),"※金额不能填负数，方向反了就换一列填",IF($D189="","※没填收支类别，分类报表会漏掉这一笔",IF(ISNA(MATCH($D189,类别表,0)),"※收支类别不在【基础资料】的清单里",IF(AND($L189="内部转账",$M189=""),"△内部转账要在「对方账户」写上另一头",IF(AND($L189="内部转账",$M189=$C189),"※对方账户跟本账户是同一个",IF(AND($L189&lt;&gt;"内部转账",$M189&lt;&gt;""),"△填了对方账户，但类别不是内部转账",IF(YEAR($B189)&lt;&gt;管理年度,"△不是管理年度的单据，按月的三张报表里看不到",IF($H189&lt;0,"△这一笔之后该账户余额成负数了，核一下",""))))))))))))))</f>
        <v/>
      </c>
    </row>
    <row r="190" ht="16.5" spans="1:16">
      <c r="A190" s="4" t="str">
        <f>IF($C190="","",COUNTA($C$5:$C190))</f>
        <v/>
      </c>
      <c r="B190" s="52"/>
      <c r="C190" s="53"/>
      <c r="D190" s="53"/>
      <c r="E190" s="32"/>
      <c r="F190" s="54"/>
      <c r="G190" s="54"/>
      <c r="H190" s="24" t="str">
        <f>IFERROR(ROUND(VLOOKUP($C190,基础资料!$B$5:$E$34,3,0)+SUMIF($C$5:$C190,$C190,$F$5:$F190)-SUMIF($C$5:$C190,$C190,$G$5:$G190),2),"")</f>
        <v/>
      </c>
      <c r="I190" s="53"/>
      <c r="J190" s="53"/>
      <c r="K190" s="25" t="str">
        <f t="shared" si="2"/>
        <v/>
      </c>
      <c r="L190" s="13" t="str">
        <f>IF($D190="","",IFERROR(INDEX(类别属性,MATCH($D190,类别表,0)),""))</f>
        <v/>
      </c>
      <c r="M190" s="53"/>
      <c r="N190" s="53"/>
      <c r="O190" s="32"/>
      <c r="P190" s="6" t="str">
        <f>IF($C190="","",IF(ISNA(MATCH($C190,账户表,0)),"※这个账户不在【基础资料】的账户档案里",IF($B190="","※没填日期，这一笔不会进任何月份的报表",IF(NOT(ISNUMBER($B190)),"※日期是文本不是日期（像 2026.6.28 这种），按日期取数的报表全会漏掉这一笔",IF(AND($F190&lt;&gt;"",$G190&lt;&gt;""),"※收入和支出不能同时填",IF(AND(N($F190)=0,N($G190)=0),"※收入和支出都没填",IF(OR(N($F190)&lt;0,N($G190)&lt;0),"※金额不能填负数，方向反了就换一列填",IF($D190="","※没填收支类别，分类报表会漏掉这一笔",IF(ISNA(MATCH($D190,类别表,0)),"※收支类别不在【基础资料】的清单里",IF(AND($L190="内部转账",$M190=""),"△内部转账要在「对方账户」写上另一头",IF(AND($L190="内部转账",$M190=$C190),"※对方账户跟本账户是同一个",IF(AND($L190&lt;&gt;"内部转账",$M190&lt;&gt;""),"△填了对方账户，但类别不是内部转账",IF(YEAR($B190)&lt;&gt;管理年度,"△不是管理年度的单据，按月的三张报表里看不到",IF($H190&lt;0,"△这一笔之后该账户余额成负数了，核一下",""))))))))))))))</f>
        <v/>
      </c>
    </row>
    <row r="191" ht="16.5" spans="1:16">
      <c r="A191" s="4" t="str">
        <f>IF($C191="","",COUNTA($C$5:$C191))</f>
        <v/>
      </c>
      <c r="B191" s="52"/>
      <c r="C191" s="53"/>
      <c r="D191" s="53"/>
      <c r="E191" s="32"/>
      <c r="F191" s="54"/>
      <c r="G191" s="54"/>
      <c r="H191" s="24" t="str">
        <f>IFERROR(ROUND(VLOOKUP($C191,基础资料!$B$5:$E$34,3,0)+SUMIF($C$5:$C191,$C191,$F$5:$F191)-SUMIF($C$5:$C191,$C191,$G$5:$G191),2),"")</f>
        <v/>
      </c>
      <c r="I191" s="53"/>
      <c r="J191" s="53"/>
      <c r="K191" s="25" t="str">
        <f t="shared" si="2"/>
        <v/>
      </c>
      <c r="L191" s="13" t="str">
        <f>IF($D191="","",IFERROR(INDEX(类别属性,MATCH($D191,类别表,0)),""))</f>
        <v/>
      </c>
      <c r="M191" s="53"/>
      <c r="N191" s="53"/>
      <c r="O191" s="32"/>
      <c r="P191" s="6" t="str">
        <f>IF($C191="","",IF(ISNA(MATCH($C191,账户表,0)),"※这个账户不在【基础资料】的账户档案里",IF($B191="","※没填日期，这一笔不会进任何月份的报表",IF(NOT(ISNUMBER($B191)),"※日期是文本不是日期（像 2026.6.28 这种），按日期取数的报表全会漏掉这一笔",IF(AND($F191&lt;&gt;"",$G191&lt;&gt;""),"※收入和支出不能同时填",IF(AND(N($F191)=0,N($G191)=0),"※收入和支出都没填",IF(OR(N($F191)&lt;0,N($G191)&lt;0),"※金额不能填负数，方向反了就换一列填",IF($D191="","※没填收支类别，分类报表会漏掉这一笔",IF(ISNA(MATCH($D191,类别表,0)),"※收支类别不在【基础资料】的清单里",IF(AND($L191="内部转账",$M191=""),"△内部转账要在「对方账户」写上另一头",IF(AND($L191="内部转账",$M191=$C191),"※对方账户跟本账户是同一个",IF(AND($L191&lt;&gt;"内部转账",$M191&lt;&gt;""),"△填了对方账户，但类别不是内部转账",IF(YEAR($B191)&lt;&gt;管理年度,"△不是管理年度的单据，按月的三张报表里看不到",IF($H191&lt;0,"△这一笔之后该账户余额成负数了，核一下",""))))))))))))))</f>
        <v/>
      </c>
    </row>
    <row r="192" ht="16.5" spans="1:16">
      <c r="A192" s="4" t="str">
        <f>IF($C192="","",COUNTA($C$5:$C192))</f>
        <v/>
      </c>
      <c r="B192" s="52"/>
      <c r="C192" s="53"/>
      <c r="D192" s="53"/>
      <c r="E192" s="32"/>
      <c r="F192" s="54"/>
      <c r="G192" s="54"/>
      <c r="H192" s="24" t="str">
        <f>IFERROR(ROUND(VLOOKUP($C192,基础资料!$B$5:$E$34,3,0)+SUMIF($C$5:$C192,$C192,$F$5:$F192)-SUMIF($C$5:$C192,$C192,$G$5:$G192),2),"")</f>
        <v/>
      </c>
      <c r="I192" s="53"/>
      <c r="J192" s="53"/>
      <c r="K192" s="25" t="str">
        <f t="shared" si="2"/>
        <v/>
      </c>
      <c r="L192" s="13" t="str">
        <f>IF($D192="","",IFERROR(INDEX(类别属性,MATCH($D192,类别表,0)),""))</f>
        <v/>
      </c>
      <c r="M192" s="53"/>
      <c r="N192" s="53"/>
      <c r="O192" s="32"/>
      <c r="P192" s="6" t="str">
        <f>IF($C192="","",IF(ISNA(MATCH($C192,账户表,0)),"※这个账户不在【基础资料】的账户档案里",IF($B192="","※没填日期，这一笔不会进任何月份的报表",IF(NOT(ISNUMBER($B192)),"※日期是文本不是日期（像 2026.6.28 这种），按日期取数的报表全会漏掉这一笔",IF(AND($F192&lt;&gt;"",$G192&lt;&gt;""),"※收入和支出不能同时填",IF(AND(N($F192)=0,N($G192)=0),"※收入和支出都没填",IF(OR(N($F192)&lt;0,N($G192)&lt;0),"※金额不能填负数，方向反了就换一列填",IF($D192="","※没填收支类别，分类报表会漏掉这一笔",IF(ISNA(MATCH($D192,类别表,0)),"※收支类别不在【基础资料】的清单里",IF(AND($L192="内部转账",$M192=""),"△内部转账要在「对方账户」写上另一头",IF(AND($L192="内部转账",$M192=$C192),"※对方账户跟本账户是同一个",IF(AND($L192&lt;&gt;"内部转账",$M192&lt;&gt;""),"△填了对方账户，但类别不是内部转账",IF(YEAR($B192)&lt;&gt;管理年度,"△不是管理年度的单据，按月的三张报表里看不到",IF($H192&lt;0,"△这一笔之后该账户余额成负数了，核一下",""))))))))))))))</f>
        <v/>
      </c>
    </row>
    <row r="193" ht="16.5" spans="1:16">
      <c r="A193" s="4" t="str">
        <f>IF($C193="","",COUNTA($C$5:$C193))</f>
        <v/>
      </c>
      <c r="B193" s="52"/>
      <c r="C193" s="53"/>
      <c r="D193" s="53"/>
      <c r="E193" s="32"/>
      <c r="F193" s="54"/>
      <c r="G193" s="54"/>
      <c r="H193" s="24" t="str">
        <f>IFERROR(ROUND(VLOOKUP($C193,基础资料!$B$5:$E$34,3,0)+SUMIF($C$5:$C193,$C193,$F$5:$F193)-SUMIF($C$5:$C193,$C193,$G$5:$G193),2),"")</f>
        <v/>
      </c>
      <c r="I193" s="53"/>
      <c r="J193" s="53"/>
      <c r="K193" s="25" t="str">
        <f t="shared" si="2"/>
        <v/>
      </c>
      <c r="L193" s="13" t="str">
        <f>IF($D193="","",IFERROR(INDEX(类别属性,MATCH($D193,类别表,0)),""))</f>
        <v/>
      </c>
      <c r="M193" s="53"/>
      <c r="N193" s="53"/>
      <c r="O193" s="32"/>
      <c r="P193" s="6" t="str">
        <f>IF($C193="","",IF(ISNA(MATCH($C193,账户表,0)),"※这个账户不在【基础资料】的账户档案里",IF($B193="","※没填日期，这一笔不会进任何月份的报表",IF(NOT(ISNUMBER($B193)),"※日期是文本不是日期（像 2026.6.28 这种），按日期取数的报表全会漏掉这一笔",IF(AND($F193&lt;&gt;"",$G193&lt;&gt;""),"※收入和支出不能同时填",IF(AND(N($F193)=0,N($G193)=0),"※收入和支出都没填",IF(OR(N($F193)&lt;0,N($G193)&lt;0),"※金额不能填负数，方向反了就换一列填",IF($D193="","※没填收支类别，分类报表会漏掉这一笔",IF(ISNA(MATCH($D193,类别表,0)),"※收支类别不在【基础资料】的清单里",IF(AND($L193="内部转账",$M193=""),"△内部转账要在「对方账户」写上另一头",IF(AND($L193="内部转账",$M193=$C193),"※对方账户跟本账户是同一个",IF(AND($L193&lt;&gt;"内部转账",$M193&lt;&gt;""),"△填了对方账户，但类别不是内部转账",IF(YEAR($B193)&lt;&gt;管理年度,"△不是管理年度的单据，按月的三张报表里看不到",IF($H193&lt;0,"△这一笔之后该账户余额成负数了，核一下",""))))))))))))))</f>
        <v/>
      </c>
    </row>
    <row r="194" ht="16.5" spans="1:16">
      <c r="A194" s="4" t="str">
        <f>IF($C194="","",COUNTA($C$5:$C194))</f>
        <v/>
      </c>
      <c r="B194" s="52"/>
      <c r="C194" s="53"/>
      <c r="D194" s="53"/>
      <c r="E194" s="32"/>
      <c r="F194" s="54"/>
      <c r="G194" s="54"/>
      <c r="H194" s="24" t="str">
        <f>IFERROR(ROUND(VLOOKUP($C194,基础资料!$B$5:$E$34,3,0)+SUMIF($C$5:$C194,$C194,$F$5:$F194)-SUMIF($C$5:$C194,$C194,$G$5:$G194),2),"")</f>
        <v/>
      </c>
      <c r="I194" s="53"/>
      <c r="J194" s="53"/>
      <c r="K194" s="25" t="str">
        <f t="shared" si="2"/>
        <v/>
      </c>
      <c r="L194" s="13" t="str">
        <f>IF($D194="","",IFERROR(INDEX(类别属性,MATCH($D194,类别表,0)),""))</f>
        <v/>
      </c>
      <c r="M194" s="53"/>
      <c r="N194" s="53"/>
      <c r="O194" s="32"/>
      <c r="P194" s="6" t="str">
        <f>IF($C194="","",IF(ISNA(MATCH($C194,账户表,0)),"※这个账户不在【基础资料】的账户档案里",IF($B194="","※没填日期，这一笔不会进任何月份的报表",IF(NOT(ISNUMBER($B194)),"※日期是文本不是日期（像 2026.6.28 这种），按日期取数的报表全会漏掉这一笔",IF(AND($F194&lt;&gt;"",$G194&lt;&gt;""),"※收入和支出不能同时填",IF(AND(N($F194)=0,N($G194)=0),"※收入和支出都没填",IF(OR(N($F194)&lt;0,N($G194)&lt;0),"※金额不能填负数，方向反了就换一列填",IF($D194="","※没填收支类别，分类报表会漏掉这一笔",IF(ISNA(MATCH($D194,类别表,0)),"※收支类别不在【基础资料】的清单里",IF(AND($L194="内部转账",$M194=""),"△内部转账要在「对方账户」写上另一头",IF(AND($L194="内部转账",$M194=$C194),"※对方账户跟本账户是同一个",IF(AND($L194&lt;&gt;"内部转账",$M194&lt;&gt;""),"△填了对方账户，但类别不是内部转账",IF(YEAR($B194)&lt;&gt;管理年度,"△不是管理年度的单据，按月的三张报表里看不到",IF($H194&lt;0,"△这一笔之后该账户余额成负数了，核一下",""))))))))))))))</f>
        <v/>
      </c>
    </row>
    <row r="195" ht="16.5" spans="1:16">
      <c r="A195" s="4" t="str">
        <f>IF($C195="","",COUNTA($C$5:$C195))</f>
        <v/>
      </c>
      <c r="B195" s="52"/>
      <c r="C195" s="53"/>
      <c r="D195" s="53"/>
      <c r="E195" s="32"/>
      <c r="F195" s="54"/>
      <c r="G195" s="54"/>
      <c r="H195" s="24" t="str">
        <f>IFERROR(ROUND(VLOOKUP($C195,基础资料!$B$5:$E$34,3,0)+SUMIF($C$5:$C195,$C195,$F$5:$F195)-SUMIF($C$5:$C195,$C195,$G$5:$G195),2),"")</f>
        <v/>
      </c>
      <c r="I195" s="53"/>
      <c r="J195" s="53"/>
      <c r="K195" s="25" t="str">
        <f t="shared" si="2"/>
        <v/>
      </c>
      <c r="L195" s="13" t="str">
        <f>IF($D195="","",IFERROR(INDEX(类别属性,MATCH($D195,类别表,0)),""))</f>
        <v/>
      </c>
      <c r="M195" s="53"/>
      <c r="N195" s="53"/>
      <c r="O195" s="32"/>
      <c r="P195" s="6" t="str">
        <f>IF($C195="","",IF(ISNA(MATCH($C195,账户表,0)),"※这个账户不在【基础资料】的账户档案里",IF($B195="","※没填日期，这一笔不会进任何月份的报表",IF(NOT(ISNUMBER($B195)),"※日期是文本不是日期（像 2026.6.28 这种），按日期取数的报表全会漏掉这一笔",IF(AND($F195&lt;&gt;"",$G195&lt;&gt;""),"※收入和支出不能同时填",IF(AND(N($F195)=0,N($G195)=0),"※收入和支出都没填",IF(OR(N($F195)&lt;0,N($G195)&lt;0),"※金额不能填负数，方向反了就换一列填",IF($D195="","※没填收支类别，分类报表会漏掉这一笔",IF(ISNA(MATCH($D195,类别表,0)),"※收支类别不在【基础资料】的清单里",IF(AND($L195="内部转账",$M195=""),"△内部转账要在「对方账户」写上另一头",IF(AND($L195="内部转账",$M195=$C195),"※对方账户跟本账户是同一个",IF(AND($L195&lt;&gt;"内部转账",$M195&lt;&gt;""),"△填了对方账户，但类别不是内部转账",IF(YEAR($B195)&lt;&gt;管理年度,"△不是管理年度的单据，按月的三张报表里看不到",IF($H195&lt;0,"△这一笔之后该账户余额成负数了，核一下",""))))))))))))))</f>
        <v/>
      </c>
    </row>
    <row r="196" ht="16.5" spans="1:16">
      <c r="A196" s="4" t="str">
        <f>IF($C196="","",COUNTA($C$5:$C196))</f>
        <v/>
      </c>
      <c r="B196" s="52"/>
      <c r="C196" s="53"/>
      <c r="D196" s="53"/>
      <c r="E196" s="32"/>
      <c r="F196" s="54"/>
      <c r="G196" s="54"/>
      <c r="H196" s="24" t="str">
        <f>IFERROR(ROUND(VLOOKUP($C196,基础资料!$B$5:$E$34,3,0)+SUMIF($C$5:$C196,$C196,$F$5:$F196)-SUMIF($C$5:$C196,$C196,$G$5:$G196),2),"")</f>
        <v/>
      </c>
      <c r="I196" s="53"/>
      <c r="J196" s="53"/>
      <c r="K196" s="25" t="str">
        <f t="shared" si="2"/>
        <v/>
      </c>
      <c r="L196" s="13" t="str">
        <f>IF($D196="","",IFERROR(INDEX(类别属性,MATCH($D196,类别表,0)),""))</f>
        <v/>
      </c>
      <c r="M196" s="53"/>
      <c r="N196" s="53"/>
      <c r="O196" s="32"/>
      <c r="P196" s="6" t="str">
        <f>IF($C196="","",IF(ISNA(MATCH($C196,账户表,0)),"※这个账户不在【基础资料】的账户档案里",IF($B196="","※没填日期，这一笔不会进任何月份的报表",IF(NOT(ISNUMBER($B196)),"※日期是文本不是日期（像 2026.6.28 这种），按日期取数的报表全会漏掉这一笔",IF(AND($F196&lt;&gt;"",$G196&lt;&gt;""),"※收入和支出不能同时填",IF(AND(N($F196)=0,N($G196)=0),"※收入和支出都没填",IF(OR(N($F196)&lt;0,N($G196)&lt;0),"※金额不能填负数，方向反了就换一列填",IF($D196="","※没填收支类别，分类报表会漏掉这一笔",IF(ISNA(MATCH($D196,类别表,0)),"※收支类别不在【基础资料】的清单里",IF(AND($L196="内部转账",$M196=""),"△内部转账要在「对方账户」写上另一头",IF(AND($L196="内部转账",$M196=$C196),"※对方账户跟本账户是同一个",IF(AND($L196&lt;&gt;"内部转账",$M196&lt;&gt;""),"△填了对方账户，但类别不是内部转账",IF(YEAR($B196)&lt;&gt;管理年度,"△不是管理年度的单据，按月的三张报表里看不到",IF($H196&lt;0,"△这一笔之后该账户余额成负数了，核一下",""))))))))))))))</f>
        <v/>
      </c>
    </row>
    <row r="197" ht="16.5" spans="1:16">
      <c r="A197" s="4" t="str">
        <f>IF($C197="","",COUNTA($C$5:$C197))</f>
        <v/>
      </c>
      <c r="B197" s="52"/>
      <c r="C197" s="53"/>
      <c r="D197" s="53"/>
      <c r="E197" s="32"/>
      <c r="F197" s="54"/>
      <c r="G197" s="54"/>
      <c r="H197" s="24" t="str">
        <f>IFERROR(ROUND(VLOOKUP($C197,基础资料!$B$5:$E$34,3,0)+SUMIF($C$5:$C197,$C197,$F$5:$F197)-SUMIF($C$5:$C197,$C197,$G$5:$G197),2),"")</f>
        <v/>
      </c>
      <c r="I197" s="53"/>
      <c r="J197" s="53"/>
      <c r="K197" s="25" t="str">
        <f t="shared" ref="K197:K260" si="3">IF(OR($B197="",NOT(ISNUMBER($B197))),"",--TEXT($B197,"yyyymm"))</f>
        <v/>
      </c>
      <c r="L197" s="13" t="str">
        <f>IF($D197="","",IFERROR(INDEX(类别属性,MATCH($D197,类别表,0)),""))</f>
        <v/>
      </c>
      <c r="M197" s="53"/>
      <c r="N197" s="53"/>
      <c r="O197" s="32"/>
      <c r="P197" s="6" t="str">
        <f>IF($C197="","",IF(ISNA(MATCH($C197,账户表,0)),"※这个账户不在【基础资料】的账户档案里",IF($B197="","※没填日期，这一笔不会进任何月份的报表",IF(NOT(ISNUMBER($B197)),"※日期是文本不是日期（像 2026.6.28 这种），按日期取数的报表全会漏掉这一笔",IF(AND($F197&lt;&gt;"",$G197&lt;&gt;""),"※收入和支出不能同时填",IF(AND(N($F197)=0,N($G197)=0),"※收入和支出都没填",IF(OR(N($F197)&lt;0,N($G197)&lt;0),"※金额不能填负数，方向反了就换一列填",IF($D197="","※没填收支类别，分类报表会漏掉这一笔",IF(ISNA(MATCH($D197,类别表,0)),"※收支类别不在【基础资料】的清单里",IF(AND($L197="内部转账",$M197=""),"△内部转账要在「对方账户」写上另一头",IF(AND($L197="内部转账",$M197=$C197),"※对方账户跟本账户是同一个",IF(AND($L197&lt;&gt;"内部转账",$M197&lt;&gt;""),"△填了对方账户，但类别不是内部转账",IF(YEAR($B197)&lt;&gt;管理年度,"△不是管理年度的单据，按月的三张报表里看不到",IF($H197&lt;0,"△这一笔之后该账户余额成负数了，核一下",""))))))))))))))</f>
        <v/>
      </c>
    </row>
    <row r="198" ht="16.5" spans="1:16">
      <c r="A198" s="4" t="str">
        <f>IF($C198="","",COUNTA($C$5:$C198))</f>
        <v/>
      </c>
      <c r="B198" s="52"/>
      <c r="C198" s="53"/>
      <c r="D198" s="53"/>
      <c r="E198" s="32"/>
      <c r="F198" s="54"/>
      <c r="G198" s="54"/>
      <c r="H198" s="24" t="str">
        <f>IFERROR(ROUND(VLOOKUP($C198,基础资料!$B$5:$E$34,3,0)+SUMIF($C$5:$C198,$C198,$F$5:$F198)-SUMIF($C$5:$C198,$C198,$G$5:$G198),2),"")</f>
        <v/>
      </c>
      <c r="I198" s="53"/>
      <c r="J198" s="53"/>
      <c r="K198" s="25" t="str">
        <f t="shared" si="3"/>
        <v/>
      </c>
      <c r="L198" s="13" t="str">
        <f>IF($D198="","",IFERROR(INDEX(类别属性,MATCH($D198,类别表,0)),""))</f>
        <v/>
      </c>
      <c r="M198" s="53"/>
      <c r="N198" s="53"/>
      <c r="O198" s="32"/>
      <c r="P198" s="6" t="str">
        <f>IF($C198="","",IF(ISNA(MATCH($C198,账户表,0)),"※这个账户不在【基础资料】的账户档案里",IF($B198="","※没填日期，这一笔不会进任何月份的报表",IF(NOT(ISNUMBER($B198)),"※日期是文本不是日期（像 2026.6.28 这种），按日期取数的报表全会漏掉这一笔",IF(AND($F198&lt;&gt;"",$G198&lt;&gt;""),"※收入和支出不能同时填",IF(AND(N($F198)=0,N($G198)=0),"※收入和支出都没填",IF(OR(N($F198)&lt;0,N($G198)&lt;0),"※金额不能填负数，方向反了就换一列填",IF($D198="","※没填收支类别，分类报表会漏掉这一笔",IF(ISNA(MATCH($D198,类别表,0)),"※收支类别不在【基础资料】的清单里",IF(AND($L198="内部转账",$M198=""),"△内部转账要在「对方账户」写上另一头",IF(AND($L198="内部转账",$M198=$C198),"※对方账户跟本账户是同一个",IF(AND($L198&lt;&gt;"内部转账",$M198&lt;&gt;""),"△填了对方账户，但类别不是内部转账",IF(YEAR($B198)&lt;&gt;管理年度,"△不是管理年度的单据，按月的三张报表里看不到",IF($H198&lt;0,"△这一笔之后该账户余额成负数了，核一下",""))))))))))))))</f>
        <v/>
      </c>
    </row>
    <row r="199" ht="16.5" spans="1:16">
      <c r="A199" s="4" t="str">
        <f>IF($C199="","",COUNTA($C$5:$C199))</f>
        <v/>
      </c>
      <c r="B199" s="52"/>
      <c r="C199" s="53"/>
      <c r="D199" s="53"/>
      <c r="E199" s="32"/>
      <c r="F199" s="54"/>
      <c r="G199" s="54"/>
      <c r="H199" s="24" t="str">
        <f>IFERROR(ROUND(VLOOKUP($C199,基础资料!$B$5:$E$34,3,0)+SUMIF($C$5:$C199,$C199,$F$5:$F199)-SUMIF($C$5:$C199,$C199,$G$5:$G199),2),"")</f>
        <v/>
      </c>
      <c r="I199" s="53"/>
      <c r="J199" s="53"/>
      <c r="K199" s="25" t="str">
        <f t="shared" si="3"/>
        <v/>
      </c>
      <c r="L199" s="13" t="str">
        <f>IF($D199="","",IFERROR(INDEX(类别属性,MATCH($D199,类别表,0)),""))</f>
        <v/>
      </c>
      <c r="M199" s="53"/>
      <c r="N199" s="53"/>
      <c r="O199" s="32"/>
      <c r="P199" s="6" t="str">
        <f>IF($C199="","",IF(ISNA(MATCH($C199,账户表,0)),"※这个账户不在【基础资料】的账户档案里",IF($B199="","※没填日期，这一笔不会进任何月份的报表",IF(NOT(ISNUMBER($B199)),"※日期是文本不是日期（像 2026.6.28 这种），按日期取数的报表全会漏掉这一笔",IF(AND($F199&lt;&gt;"",$G199&lt;&gt;""),"※收入和支出不能同时填",IF(AND(N($F199)=0,N($G199)=0),"※收入和支出都没填",IF(OR(N($F199)&lt;0,N($G199)&lt;0),"※金额不能填负数，方向反了就换一列填",IF($D199="","※没填收支类别，分类报表会漏掉这一笔",IF(ISNA(MATCH($D199,类别表,0)),"※收支类别不在【基础资料】的清单里",IF(AND($L199="内部转账",$M199=""),"△内部转账要在「对方账户」写上另一头",IF(AND($L199="内部转账",$M199=$C199),"※对方账户跟本账户是同一个",IF(AND($L199&lt;&gt;"内部转账",$M199&lt;&gt;""),"△填了对方账户，但类别不是内部转账",IF(YEAR($B199)&lt;&gt;管理年度,"△不是管理年度的单据，按月的三张报表里看不到",IF($H199&lt;0,"△这一笔之后该账户余额成负数了，核一下",""))))))))))))))</f>
        <v/>
      </c>
    </row>
    <row r="200" ht="16.5" spans="1:16">
      <c r="A200" s="4" t="str">
        <f>IF($C200="","",COUNTA($C$5:$C200))</f>
        <v/>
      </c>
      <c r="B200" s="52"/>
      <c r="C200" s="53"/>
      <c r="D200" s="53"/>
      <c r="E200" s="32"/>
      <c r="F200" s="54"/>
      <c r="G200" s="54"/>
      <c r="H200" s="24" t="str">
        <f>IFERROR(ROUND(VLOOKUP($C200,基础资料!$B$5:$E$34,3,0)+SUMIF($C$5:$C200,$C200,$F$5:$F200)-SUMIF($C$5:$C200,$C200,$G$5:$G200),2),"")</f>
        <v/>
      </c>
      <c r="I200" s="53"/>
      <c r="J200" s="53"/>
      <c r="K200" s="25" t="str">
        <f t="shared" si="3"/>
        <v/>
      </c>
      <c r="L200" s="13" t="str">
        <f>IF($D200="","",IFERROR(INDEX(类别属性,MATCH($D200,类别表,0)),""))</f>
        <v/>
      </c>
      <c r="M200" s="53"/>
      <c r="N200" s="53"/>
      <c r="O200" s="32"/>
      <c r="P200" s="6" t="str">
        <f>IF($C200="","",IF(ISNA(MATCH($C200,账户表,0)),"※这个账户不在【基础资料】的账户档案里",IF($B200="","※没填日期，这一笔不会进任何月份的报表",IF(NOT(ISNUMBER($B200)),"※日期是文本不是日期（像 2026.6.28 这种），按日期取数的报表全会漏掉这一笔",IF(AND($F200&lt;&gt;"",$G200&lt;&gt;""),"※收入和支出不能同时填",IF(AND(N($F200)=0,N($G200)=0),"※收入和支出都没填",IF(OR(N($F200)&lt;0,N($G200)&lt;0),"※金额不能填负数，方向反了就换一列填",IF($D200="","※没填收支类别，分类报表会漏掉这一笔",IF(ISNA(MATCH($D200,类别表,0)),"※收支类别不在【基础资料】的清单里",IF(AND($L200="内部转账",$M200=""),"△内部转账要在「对方账户」写上另一头",IF(AND($L200="内部转账",$M200=$C200),"※对方账户跟本账户是同一个",IF(AND($L200&lt;&gt;"内部转账",$M200&lt;&gt;""),"△填了对方账户，但类别不是内部转账",IF(YEAR($B200)&lt;&gt;管理年度,"△不是管理年度的单据，按月的三张报表里看不到",IF($H200&lt;0,"△这一笔之后该账户余额成负数了，核一下",""))))))))))))))</f>
        <v/>
      </c>
    </row>
    <row r="201" ht="16.5" spans="1:16">
      <c r="A201" s="4" t="str">
        <f>IF($C201="","",COUNTA($C$5:$C201))</f>
        <v/>
      </c>
      <c r="B201" s="52"/>
      <c r="C201" s="53"/>
      <c r="D201" s="53"/>
      <c r="E201" s="32"/>
      <c r="F201" s="54"/>
      <c r="G201" s="54"/>
      <c r="H201" s="24" t="str">
        <f>IFERROR(ROUND(VLOOKUP($C201,基础资料!$B$5:$E$34,3,0)+SUMIF($C$5:$C201,$C201,$F$5:$F201)-SUMIF($C$5:$C201,$C201,$G$5:$G201),2),"")</f>
        <v/>
      </c>
      <c r="I201" s="53"/>
      <c r="J201" s="53"/>
      <c r="K201" s="25" t="str">
        <f t="shared" si="3"/>
        <v/>
      </c>
      <c r="L201" s="13" t="str">
        <f>IF($D201="","",IFERROR(INDEX(类别属性,MATCH($D201,类别表,0)),""))</f>
        <v/>
      </c>
      <c r="M201" s="53"/>
      <c r="N201" s="53"/>
      <c r="O201" s="32"/>
      <c r="P201" s="6" t="str">
        <f>IF($C201="","",IF(ISNA(MATCH($C201,账户表,0)),"※这个账户不在【基础资料】的账户档案里",IF($B201="","※没填日期，这一笔不会进任何月份的报表",IF(NOT(ISNUMBER($B201)),"※日期是文本不是日期（像 2026.6.28 这种），按日期取数的报表全会漏掉这一笔",IF(AND($F201&lt;&gt;"",$G201&lt;&gt;""),"※收入和支出不能同时填",IF(AND(N($F201)=0,N($G201)=0),"※收入和支出都没填",IF(OR(N($F201)&lt;0,N($G201)&lt;0),"※金额不能填负数，方向反了就换一列填",IF($D201="","※没填收支类别，分类报表会漏掉这一笔",IF(ISNA(MATCH($D201,类别表,0)),"※收支类别不在【基础资料】的清单里",IF(AND($L201="内部转账",$M201=""),"△内部转账要在「对方账户」写上另一头",IF(AND($L201="内部转账",$M201=$C201),"※对方账户跟本账户是同一个",IF(AND($L201&lt;&gt;"内部转账",$M201&lt;&gt;""),"△填了对方账户，但类别不是内部转账",IF(YEAR($B201)&lt;&gt;管理年度,"△不是管理年度的单据，按月的三张报表里看不到",IF($H201&lt;0,"△这一笔之后该账户余额成负数了，核一下",""))))))))))))))</f>
        <v/>
      </c>
    </row>
    <row r="202" ht="16.5" spans="1:16">
      <c r="A202" s="4" t="str">
        <f>IF($C202="","",COUNTA($C$5:$C202))</f>
        <v/>
      </c>
      <c r="B202" s="52"/>
      <c r="C202" s="53"/>
      <c r="D202" s="53"/>
      <c r="E202" s="32"/>
      <c r="F202" s="54"/>
      <c r="G202" s="54"/>
      <c r="H202" s="24" t="str">
        <f>IFERROR(ROUND(VLOOKUP($C202,基础资料!$B$5:$E$34,3,0)+SUMIF($C$5:$C202,$C202,$F$5:$F202)-SUMIF($C$5:$C202,$C202,$G$5:$G202),2),"")</f>
        <v/>
      </c>
      <c r="I202" s="53"/>
      <c r="J202" s="53"/>
      <c r="K202" s="25" t="str">
        <f t="shared" si="3"/>
        <v/>
      </c>
      <c r="L202" s="13" t="str">
        <f>IF($D202="","",IFERROR(INDEX(类别属性,MATCH($D202,类别表,0)),""))</f>
        <v/>
      </c>
      <c r="M202" s="53"/>
      <c r="N202" s="53"/>
      <c r="O202" s="32"/>
      <c r="P202" s="6" t="str">
        <f>IF($C202="","",IF(ISNA(MATCH($C202,账户表,0)),"※这个账户不在【基础资料】的账户档案里",IF($B202="","※没填日期，这一笔不会进任何月份的报表",IF(NOT(ISNUMBER($B202)),"※日期是文本不是日期（像 2026.6.28 这种），按日期取数的报表全会漏掉这一笔",IF(AND($F202&lt;&gt;"",$G202&lt;&gt;""),"※收入和支出不能同时填",IF(AND(N($F202)=0,N($G202)=0),"※收入和支出都没填",IF(OR(N($F202)&lt;0,N($G202)&lt;0),"※金额不能填负数，方向反了就换一列填",IF($D202="","※没填收支类别，分类报表会漏掉这一笔",IF(ISNA(MATCH($D202,类别表,0)),"※收支类别不在【基础资料】的清单里",IF(AND($L202="内部转账",$M202=""),"△内部转账要在「对方账户」写上另一头",IF(AND($L202="内部转账",$M202=$C202),"※对方账户跟本账户是同一个",IF(AND($L202&lt;&gt;"内部转账",$M202&lt;&gt;""),"△填了对方账户，但类别不是内部转账",IF(YEAR($B202)&lt;&gt;管理年度,"△不是管理年度的单据，按月的三张报表里看不到",IF($H202&lt;0,"△这一笔之后该账户余额成负数了，核一下",""))))))))))))))</f>
        <v/>
      </c>
    </row>
    <row r="203" ht="16.5" spans="1:16">
      <c r="A203" s="4" t="str">
        <f>IF($C203="","",COUNTA($C$5:$C203))</f>
        <v/>
      </c>
      <c r="B203" s="52"/>
      <c r="C203" s="53"/>
      <c r="D203" s="53"/>
      <c r="E203" s="32"/>
      <c r="F203" s="54"/>
      <c r="G203" s="54"/>
      <c r="H203" s="24" t="str">
        <f>IFERROR(ROUND(VLOOKUP($C203,基础资料!$B$5:$E$34,3,0)+SUMIF($C$5:$C203,$C203,$F$5:$F203)-SUMIF($C$5:$C203,$C203,$G$5:$G203),2),"")</f>
        <v/>
      </c>
      <c r="I203" s="53"/>
      <c r="J203" s="53"/>
      <c r="K203" s="25" t="str">
        <f t="shared" si="3"/>
        <v/>
      </c>
      <c r="L203" s="13" t="str">
        <f>IF($D203="","",IFERROR(INDEX(类别属性,MATCH($D203,类别表,0)),""))</f>
        <v/>
      </c>
      <c r="M203" s="53"/>
      <c r="N203" s="53"/>
      <c r="O203" s="32"/>
      <c r="P203" s="6" t="str">
        <f>IF($C203="","",IF(ISNA(MATCH($C203,账户表,0)),"※这个账户不在【基础资料】的账户档案里",IF($B203="","※没填日期，这一笔不会进任何月份的报表",IF(NOT(ISNUMBER($B203)),"※日期是文本不是日期（像 2026.6.28 这种），按日期取数的报表全会漏掉这一笔",IF(AND($F203&lt;&gt;"",$G203&lt;&gt;""),"※收入和支出不能同时填",IF(AND(N($F203)=0,N($G203)=0),"※收入和支出都没填",IF(OR(N($F203)&lt;0,N($G203)&lt;0),"※金额不能填负数，方向反了就换一列填",IF($D203="","※没填收支类别，分类报表会漏掉这一笔",IF(ISNA(MATCH($D203,类别表,0)),"※收支类别不在【基础资料】的清单里",IF(AND($L203="内部转账",$M203=""),"△内部转账要在「对方账户」写上另一头",IF(AND($L203="内部转账",$M203=$C203),"※对方账户跟本账户是同一个",IF(AND($L203&lt;&gt;"内部转账",$M203&lt;&gt;""),"△填了对方账户，但类别不是内部转账",IF(YEAR($B203)&lt;&gt;管理年度,"△不是管理年度的单据，按月的三张报表里看不到",IF($H203&lt;0,"△这一笔之后该账户余额成负数了，核一下",""))))))))))))))</f>
        <v/>
      </c>
    </row>
    <row r="204" ht="16.5" spans="1:16">
      <c r="A204" s="4" t="str">
        <f>IF($C204="","",COUNTA($C$5:$C204))</f>
        <v/>
      </c>
      <c r="B204" s="52"/>
      <c r="C204" s="53"/>
      <c r="D204" s="53"/>
      <c r="E204" s="32"/>
      <c r="F204" s="54"/>
      <c r="G204" s="54"/>
      <c r="H204" s="24" t="str">
        <f>IFERROR(ROUND(VLOOKUP($C204,基础资料!$B$5:$E$34,3,0)+SUMIF($C$5:$C204,$C204,$F$5:$F204)-SUMIF($C$5:$C204,$C204,$G$5:$G204),2),"")</f>
        <v/>
      </c>
      <c r="I204" s="53"/>
      <c r="J204" s="53"/>
      <c r="K204" s="25" t="str">
        <f t="shared" si="3"/>
        <v/>
      </c>
      <c r="L204" s="13" t="str">
        <f>IF($D204="","",IFERROR(INDEX(类别属性,MATCH($D204,类别表,0)),""))</f>
        <v/>
      </c>
      <c r="M204" s="53"/>
      <c r="N204" s="53"/>
      <c r="O204" s="32"/>
      <c r="P204" s="6" t="str">
        <f>IF($C204="","",IF(ISNA(MATCH($C204,账户表,0)),"※这个账户不在【基础资料】的账户档案里",IF($B204="","※没填日期，这一笔不会进任何月份的报表",IF(NOT(ISNUMBER($B204)),"※日期是文本不是日期（像 2026.6.28 这种），按日期取数的报表全会漏掉这一笔",IF(AND($F204&lt;&gt;"",$G204&lt;&gt;""),"※收入和支出不能同时填",IF(AND(N($F204)=0,N($G204)=0),"※收入和支出都没填",IF(OR(N($F204)&lt;0,N($G204)&lt;0),"※金额不能填负数，方向反了就换一列填",IF($D204="","※没填收支类别，分类报表会漏掉这一笔",IF(ISNA(MATCH($D204,类别表,0)),"※收支类别不在【基础资料】的清单里",IF(AND($L204="内部转账",$M204=""),"△内部转账要在「对方账户」写上另一头",IF(AND($L204="内部转账",$M204=$C204),"※对方账户跟本账户是同一个",IF(AND($L204&lt;&gt;"内部转账",$M204&lt;&gt;""),"△填了对方账户，但类别不是内部转账",IF(YEAR($B204)&lt;&gt;管理年度,"△不是管理年度的单据，按月的三张报表里看不到",IF($H204&lt;0,"△这一笔之后该账户余额成负数了，核一下",""))))))))))))))</f>
        <v/>
      </c>
    </row>
    <row r="205" ht="16.5" spans="1:16">
      <c r="A205" s="4" t="str">
        <f>IF($C205="","",COUNTA($C$5:$C205))</f>
        <v/>
      </c>
      <c r="B205" s="52"/>
      <c r="C205" s="53"/>
      <c r="D205" s="53"/>
      <c r="E205" s="32"/>
      <c r="F205" s="54"/>
      <c r="G205" s="54"/>
      <c r="H205" s="24" t="str">
        <f>IFERROR(ROUND(VLOOKUP($C205,基础资料!$B$5:$E$34,3,0)+SUMIF($C$5:$C205,$C205,$F$5:$F205)-SUMIF($C$5:$C205,$C205,$G$5:$G205),2),"")</f>
        <v/>
      </c>
      <c r="I205" s="53"/>
      <c r="J205" s="53"/>
      <c r="K205" s="25" t="str">
        <f t="shared" si="3"/>
        <v/>
      </c>
      <c r="L205" s="13" t="str">
        <f>IF($D205="","",IFERROR(INDEX(类别属性,MATCH($D205,类别表,0)),""))</f>
        <v/>
      </c>
      <c r="M205" s="53"/>
      <c r="N205" s="53"/>
      <c r="O205" s="32"/>
      <c r="P205" s="6" t="str">
        <f>IF($C205="","",IF(ISNA(MATCH($C205,账户表,0)),"※这个账户不在【基础资料】的账户档案里",IF($B205="","※没填日期，这一笔不会进任何月份的报表",IF(NOT(ISNUMBER($B205)),"※日期是文本不是日期（像 2026.6.28 这种），按日期取数的报表全会漏掉这一笔",IF(AND($F205&lt;&gt;"",$G205&lt;&gt;""),"※收入和支出不能同时填",IF(AND(N($F205)=0,N($G205)=0),"※收入和支出都没填",IF(OR(N($F205)&lt;0,N($G205)&lt;0),"※金额不能填负数，方向反了就换一列填",IF($D205="","※没填收支类别，分类报表会漏掉这一笔",IF(ISNA(MATCH($D205,类别表,0)),"※收支类别不在【基础资料】的清单里",IF(AND($L205="内部转账",$M205=""),"△内部转账要在「对方账户」写上另一头",IF(AND($L205="内部转账",$M205=$C205),"※对方账户跟本账户是同一个",IF(AND($L205&lt;&gt;"内部转账",$M205&lt;&gt;""),"△填了对方账户，但类别不是内部转账",IF(YEAR($B205)&lt;&gt;管理年度,"△不是管理年度的单据，按月的三张报表里看不到",IF($H205&lt;0,"△这一笔之后该账户余额成负数了，核一下",""))))))))))))))</f>
        <v/>
      </c>
    </row>
    <row r="206" ht="16.5" spans="1:16">
      <c r="A206" s="4" t="str">
        <f>IF($C206="","",COUNTA($C$5:$C206))</f>
        <v/>
      </c>
      <c r="B206" s="52"/>
      <c r="C206" s="53"/>
      <c r="D206" s="53"/>
      <c r="E206" s="32"/>
      <c r="F206" s="54"/>
      <c r="G206" s="54"/>
      <c r="H206" s="24" t="str">
        <f>IFERROR(ROUND(VLOOKUP($C206,基础资料!$B$5:$E$34,3,0)+SUMIF($C$5:$C206,$C206,$F$5:$F206)-SUMIF($C$5:$C206,$C206,$G$5:$G206),2),"")</f>
        <v/>
      </c>
      <c r="I206" s="53"/>
      <c r="J206" s="53"/>
      <c r="K206" s="25" t="str">
        <f t="shared" si="3"/>
        <v/>
      </c>
      <c r="L206" s="13" t="str">
        <f>IF($D206="","",IFERROR(INDEX(类别属性,MATCH($D206,类别表,0)),""))</f>
        <v/>
      </c>
      <c r="M206" s="53"/>
      <c r="N206" s="53"/>
      <c r="O206" s="32"/>
      <c r="P206" s="6" t="str">
        <f>IF($C206="","",IF(ISNA(MATCH($C206,账户表,0)),"※这个账户不在【基础资料】的账户档案里",IF($B206="","※没填日期，这一笔不会进任何月份的报表",IF(NOT(ISNUMBER($B206)),"※日期是文本不是日期（像 2026.6.28 这种），按日期取数的报表全会漏掉这一笔",IF(AND($F206&lt;&gt;"",$G206&lt;&gt;""),"※收入和支出不能同时填",IF(AND(N($F206)=0,N($G206)=0),"※收入和支出都没填",IF(OR(N($F206)&lt;0,N($G206)&lt;0),"※金额不能填负数，方向反了就换一列填",IF($D206="","※没填收支类别，分类报表会漏掉这一笔",IF(ISNA(MATCH($D206,类别表,0)),"※收支类别不在【基础资料】的清单里",IF(AND($L206="内部转账",$M206=""),"△内部转账要在「对方账户」写上另一头",IF(AND($L206="内部转账",$M206=$C206),"※对方账户跟本账户是同一个",IF(AND($L206&lt;&gt;"内部转账",$M206&lt;&gt;""),"△填了对方账户，但类别不是内部转账",IF(YEAR($B206)&lt;&gt;管理年度,"△不是管理年度的单据，按月的三张报表里看不到",IF($H206&lt;0,"△这一笔之后该账户余额成负数了，核一下",""))))))))))))))</f>
        <v/>
      </c>
    </row>
    <row r="207" ht="16.5" spans="1:16">
      <c r="A207" s="4" t="str">
        <f>IF($C207="","",COUNTA($C$5:$C207))</f>
        <v/>
      </c>
      <c r="B207" s="52"/>
      <c r="C207" s="53"/>
      <c r="D207" s="53"/>
      <c r="E207" s="32"/>
      <c r="F207" s="54"/>
      <c r="G207" s="54"/>
      <c r="H207" s="24" t="str">
        <f>IFERROR(ROUND(VLOOKUP($C207,基础资料!$B$5:$E$34,3,0)+SUMIF($C$5:$C207,$C207,$F$5:$F207)-SUMIF($C$5:$C207,$C207,$G$5:$G207),2),"")</f>
        <v/>
      </c>
      <c r="I207" s="53"/>
      <c r="J207" s="53"/>
      <c r="K207" s="25" t="str">
        <f t="shared" si="3"/>
        <v/>
      </c>
      <c r="L207" s="13" t="str">
        <f>IF($D207="","",IFERROR(INDEX(类别属性,MATCH($D207,类别表,0)),""))</f>
        <v/>
      </c>
      <c r="M207" s="53"/>
      <c r="N207" s="53"/>
      <c r="O207" s="32"/>
      <c r="P207" s="6" t="str">
        <f>IF($C207="","",IF(ISNA(MATCH($C207,账户表,0)),"※这个账户不在【基础资料】的账户档案里",IF($B207="","※没填日期，这一笔不会进任何月份的报表",IF(NOT(ISNUMBER($B207)),"※日期是文本不是日期（像 2026.6.28 这种），按日期取数的报表全会漏掉这一笔",IF(AND($F207&lt;&gt;"",$G207&lt;&gt;""),"※收入和支出不能同时填",IF(AND(N($F207)=0,N($G207)=0),"※收入和支出都没填",IF(OR(N($F207)&lt;0,N($G207)&lt;0),"※金额不能填负数，方向反了就换一列填",IF($D207="","※没填收支类别，分类报表会漏掉这一笔",IF(ISNA(MATCH($D207,类别表,0)),"※收支类别不在【基础资料】的清单里",IF(AND($L207="内部转账",$M207=""),"△内部转账要在「对方账户」写上另一头",IF(AND($L207="内部转账",$M207=$C207),"※对方账户跟本账户是同一个",IF(AND($L207&lt;&gt;"内部转账",$M207&lt;&gt;""),"△填了对方账户，但类别不是内部转账",IF(YEAR($B207)&lt;&gt;管理年度,"△不是管理年度的单据，按月的三张报表里看不到",IF($H207&lt;0,"△这一笔之后该账户余额成负数了，核一下",""))))))))))))))</f>
        <v/>
      </c>
    </row>
    <row r="208" ht="16.5" spans="1:16">
      <c r="A208" s="4" t="str">
        <f>IF($C208="","",COUNTA($C$5:$C208))</f>
        <v/>
      </c>
      <c r="B208" s="52"/>
      <c r="C208" s="53"/>
      <c r="D208" s="53"/>
      <c r="E208" s="32"/>
      <c r="F208" s="54"/>
      <c r="G208" s="54"/>
      <c r="H208" s="24" t="str">
        <f>IFERROR(ROUND(VLOOKUP($C208,基础资料!$B$5:$E$34,3,0)+SUMIF($C$5:$C208,$C208,$F$5:$F208)-SUMIF($C$5:$C208,$C208,$G$5:$G208),2),"")</f>
        <v/>
      </c>
      <c r="I208" s="53"/>
      <c r="J208" s="53"/>
      <c r="K208" s="25" t="str">
        <f t="shared" si="3"/>
        <v/>
      </c>
      <c r="L208" s="13" t="str">
        <f>IF($D208="","",IFERROR(INDEX(类别属性,MATCH($D208,类别表,0)),""))</f>
        <v/>
      </c>
      <c r="M208" s="53"/>
      <c r="N208" s="53"/>
      <c r="O208" s="32"/>
      <c r="P208" s="6" t="str">
        <f>IF($C208="","",IF(ISNA(MATCH($C208,账户表,0)),"※这个账户不在【基础资料】的账户档案里",IF($B208="","※没填日期，这一笔不会进任何月份的报表",IF(NOT(ISNUMBER($B208)),"※日期是文本不是日期（像 2026.6.28 这种），按日期取数的报表全会漏掉这一笔",IF(AND($F208&lt;&gt;"",$G208&lt;&gt;""),"※收入和支出不能同时填",IF(AND(N($F208)=0,N($G208)=0),"※收入和支出都没填",IF(OR(N($F208)&lt;0,N($G208)&lt;0),"※金额不能填负数，方向反了就换一列填",IF($D208="","※没填收支类别，分类报表会漏掉这一笔",IF(ISNA(MATCH($D208,类别表,0)),"※收支类别不在【基础资料】的清单里",IF(AND($L208="内部转账",$M208=""),"△内部转账要在「对方账户」写上另一头",IF(AND($L208="内部转账",$M208=$C208),"※对方账户跟本账户是同一个",IF(AND($L208&lt;&gt;"内部转账",$M208&lt;&gt;""),"△填了对方账户，但类别不是内部转账",IF(YEAR($B208)&lt;&gt;管理年度,"△不是管理年度的单据，按月的三张报表里看不到",IF($H208&lt;0,"△这一笔之后该账户余额成负数了，核一下",""))))))))))))))</f>
        <v/>
      </c>
    </row>
    <row r="209" ht="16.5" spans="1:16">
      <c r="A209" s="4" t="str">
        <f>IF($C209="","",COUNTA($C$5:$C209))</f>
        <v/>
      </c>
      <c r="B209" s="52"/>
      <c r="C209" s="53"/>
      <c r="D209" s="53"/>
      <c r="E209" s="32"/>
      <c r="F209" s="54"/>
      <c r="G209" s="54"/>
      <c r="H209" s="24" t="str">
        <f>IFERROR(ROUND(VLOOKUP($C209,基础资料!$B$5:$E$34,3,0)+SUMIF($C$5:$C209,$C209,$F$5:$F209)-SUMIF($C$5:$C209,$C209,$G$5:$G209),2),"")</f>
        <v/>
      </c>
      <c r="I209" s="53"/>
      <c r="J209" s="53"/>
      <c r="K209" s="25" t="str">
        <f t="shared" si="3"/>
        <v/>
      </c>
      <c r="L209" s="13" t="str">
        <f>IF($D209="","",IFERROR(INDEX(类别属性,MATCH($D209,类别表,0)),""))</f>
        <v/>
      </c>
      <c r="M209" s="53"/>
      <c r="N209" s="53"/>
      <c r="O209" s="32"/>
      <c r="P209" s="6" t="str">
        <f>IF($C209="","",IF(ISNA(MATCH($C209,账户表,0)),"※这个账户不在【基础资料】的账户档案里",IF($B209="","※没填日期，这一笔不会进任何月份的报表",IF(NOT(ISNUMBER($B209)),"※日期是文本不是日期（像 2026.6.28 这种），按日期取数的报表全会漏掉这一笔",IF(AND($F209&lt;&gt;"",$G209&lt;&gt;""),"※收入和支出不能同时填",IF(AND(N($F209)=0,N($G209)=0),"※收入和支出都没填",IF(OR(N($F209)&lt;0,N($G209)&lt;0),"※金额不能填负数，方向反了就换一列填",IF($D209="","※没填收支类别，分类报表会漏掉这一笔",IF(ISNA(MATCH($D209,类别表,0)),"※收支类别不在【基础资料】的清单里",IF(AND($L209="内部转账",$M209=""),"△内部转账要在「对方账户」写上另一头",IF(AND($L209="内部转账",$M209=$C209),"※对方账户跟本账户是同一个",IF(AND($L209&lt;&gt;"内部转账",$M209&lt;&gt;""),"△填了对方账户，但类别不是内部转账",IF(YEAR($B209)&lt;&gt;管理年度,"△不是管理年度的单据，按月的三张报表里看不到",IF($H209&lt;0,"△这一笔之后该账户余额成负数了，核一下",""))))))))))))))</f>
        <v/>
      </c>
    </row>
    <row r="210" ht="16.5" spans="1:16">
      <c r="A210" s="4" t="str">
        <f>IF($C210="","",COUNTA($C$5:$C210))</f>
        <v/>
      </c>
      <c r="B210" s="52"/>
      <c r="C210" s="53"/>
      <c r="D210" s="53"/>
      <c r="E210" s="32"/>
      <c r="F210" s="54"/>
      <c r="G210" s="54"/>
      <c r="H210" s="24" t="str">
        <f>IFERROR(ROUND(VLOOKUP($C210,基础资料!$B$5:$E$34,3,0)+SUMIF($C$5:$C210,$C210,$F$5:$F210)-SUMIF($C$5:$C210,$C210,$G$5:$G210),2),"")</f>
        <v/>
      </c>
      <c r="I210" s="53"/>
      <c r="J210" s="53"/>
      <c r="K210" s="25" t="str">
        <f t="shared" si="3"/>
        <v/>
      </c>
      <c r="L210" s="13" t="str">
        <f>IF($D210="","",IFERROR(INDEX(类别属性,MATCH($D210,类别表,0)),""))</f>
        <v/>
      </c>
      <c r="M210" s="53"/>
      <c r="N210" s="53"/>
      <c r="O210" s="32"/>
      <c r="P210" s="6" t="str">
        <f>IF($C210="","",IF(ISNA(MATCH($C210,账户表,0)),"※这个账户不在【基础资料】的账户档案里",IF($B210="","※没填日期，这一笔不会进任何月份的报表",IF(NOT(ISNUMBER($B210)),"※日期是文本不是日期（像 2026.6.28 这种），按日期取数的报表全会漏掉这一笔",IF(AND($F210&lt;&gt;"",$G210&lt;&gt;""),"※收入和支出不能同时填",IF(AND(N($F210)=0,N($G210)=0),"※收入和支出都没填",IF(OR(N($F210)&lt;0,N($G210)&lt;0),"※金额不能填负数，方向反了就换一列填",IF($D210="","※没填收支类别，分类报表会漏掉这一笔",IF(ISNA(MATCH($D210,类别表,0)),"※收支类别不在【基础资料】的清单里",IF(AND($L210="内部转账",$M210=""),"△内部转账要在「对方账户」写上另一头",IF(AND($L210="内部转账",$M210=$C210),"※对方账户跟本账户是同一个",IF(AND($L210&lt;&gt;"内部转账",$M210&lt;&gt;""),"△填了对方账户，但类别不是内部转账",IF(YEAR($B210)&lt;&gt;管理年度,"△不是管理年度的单据，按月的三张报表里看不到",IF($H210&lt;0,"△这一笔之后该账户余额成负数了，核一下",""))))))))))))))</f>
        <v/>
      </c>
    </row>
    <row r="211" ht="16.5" spans="1:16">
      <c r="A211" s="4" t="str">
        <f>IF($C211="","",COUNTA($C$5:$C211))</f>
        <v/>
      </c>
      <c r="B211" s="52"/>
      <c r="C211" s="53"/>
      <c r="D211" s="53"/>
      <c r="E211" s="32"/>
      <c r="F211" s="54"/>
      <c r="G211" s="54"/>
      <c r="H211" s="24" t="str">
        <f>IFERROR(ROUND(VLOOKUP($C211,基础资料!$B$5:$E$34,3,0)+SUMIF($C$5:$C211,$C211,$F$5:$F211)-SUMIF($C$5:$C211,$C211,$G$5:$G211),2),"")</f>
        <v/>
      </c>
      <c r="I211" s="53"/>
      <c r="J211" s="53"/>
      <c r="K211" s="25" t="str">
        <f t="shared" si="3"/>
        <v/>
      </c>
      <c r="L211" s="13" t="str">
        <f>IF($D211="","",IFERROR(INDEX(类别属性,MATCH($D211,类别表,0)),""))</f>
        <v/>
      </c>
      <c r="M211" s="53"/>
      <c r="N211" s="53"/>
      <c r="O211" s="32"/>
      <c r="P211" s="6" t="str">
        <f>IF($C211="","",IF(ISNA(MATCH($C211,账户表,0)),"※这个账户不在【基础资料】的账户档案里",IF($B211="","※没填日期，这一笔不会进任何月份的报表",IF(NOT(ISNUMBER($B211)),"※日期是文本不是日期（像 2026.6.28 这种），按日期取数的报表全会漏掉这一笔",IF(AND($F211&lt;&gt;"",$G211&lt;&gt;""),"※收入和支出不能同时填",IF(AND(N($F211)=0,N($G211)=0),"※收入和支出都没填",IF(OR(N($F211)&lt;0,N($G211)&lt;0),"※金额不能填负数，方向反了就换一列填",IF($D211="","※没填收支类别，分类报表会漏掉这一笔",IF(ISNA(MATCH($D211,类别表,0)),"※收支类别不在【基础资料】的清单里",IF(AND($L211="内部转账",$M211=""),"△内部转账要在「对方账户」写上另一头",IF(AND($L211="内部转账",$M211=$C211),"※对方账户跟本账户是同一个",IF(AND($L211&lt;&gt;"内部转账",$M211&lt;&gt;""),"△填了对方账户，但类别不是内部转账",IF(YEAR($B211)&lt;&gt;管理年度,"△不是管理年度的单据，按月的三张报表里看不到",IF($H211&lt;0,"△这一笔之后该账户余额成负数了，核一下",""))))))))))))))</f>
        <v/>
      </c>
    </row>
    <row r="212" ht="16.5" spans="1:16">
      <c r="A212" s="4" t="str">
        <f>IF($C212="","",COUNTA($C$5:$C212))</f>
        <v/>
      </c>
      <c r="B212" s="52"/>
      <c r="C212" s="53"/>
      <c r="D212" s="53"/>
      <c r="E212" s="32"/>
      <c r="F212" s="54"/>
      <c r="G212" s="54"/>
      <c r="H212" s="24" t="str">
        <f>IFERROR(ROUND(VLOOKUP($C212,基础资料!$B$5:$E$34,3,0)+SUMIF($C$5:$C212,$C212,$F$5:$F212)-SUMIF($C$5:$C212,$C212,$G$5:$G212),2),"")</f>
        <v/>
      </c>
      <c r="I212" s="53"/>
      <c r="J212" s="53"/>
      <c r="K212" s="25" t="str">
        <f t="shared" si="3"/>
        <v/>
      </c>
      <c r="L212" s="13" t="str">
        <f>IF($D212="","",IFERROR(INDEX(类别属性,MATCH($D212,类别表,0)),""))</f>
        <v/>
      </c>
      <c r="M212" s="53"/>
      <c r="N212" s="53"/>
      <c r="O212" s="32"/>
      <c r="P212" s="6" t="str">
        <f>IF($C212="","",IF(ISNA(MATCH($C212,账户表,0)),"※这个账户不在【基础资料】的账户档案里",IF($B212="","※没填日期，这一笔不会进任何月份的报表",IF(NOT(ISNUMBER($B212)),"※日期是文本不是日期（像 2026.6.28 这种），按日期取数的报表全会漏掉这一笔",IF(AND($F212&lt;&gt;"",$G212&lt;&gt;""),"※收入和支出不能同时填",IF(AND(N($F212)=0,N($G212)=0),"※收入和支出都没填",IF(OR(N($F212)&lt;0,N($G212)&lt;0),"※金额不能填负数，方向反了就换一列填",IF($D212="","※没填收支类别，分类报表会漏掉这一笔",IF(ISNA(MATCH($D212,类别表,0)),"※收支类别不在【基础资料】的清单里",IF(AND($L212="内部转账",$M212=""),"△内部转账要在「对方账户」写上另一头",IF(AND($L212="内部转账",$M212=$C212),"※对方账户跟本账户是同一个",IF(AND($L212&lt;&gt;"内部转账",$M212&lt;&gt;""),"△填了对方账户，但类别不是内部转账",IF(YEAR($B212)&lt;&gt;管理年度,"△不是管理年度的单据，按月的三张报表里看不到",IF($H212&lt;0,"△这一笔之后该账户余额成负数了，核一下",""))))))))))))))</f>
        <v/>
      </c>
    </row>
    <row r="213" ht="16.5" spans="1:16">
      <c r="A213" s="4" t="str">
        <f>IF($C213="","",COUNTA($C$5:$C213))</f>
        <v/>
      </c>
      <c r="B213" s="52"/>
      <c r="C213" s="53"/>
      <c r="D213" s="53"/>
      <c r="E213" s="32"/>
      <c r="F213" s="54"/>
      <c r="G213" s="54"/>
      <c r="H213" s="24" t="str">
        <f>IFERROR(ROUND(VLOOKUP($C213,基础资料!$B$5:$E$34,3,0)+SUMIF($C$5:$C213,$C213,$F$5:$F213)-SUMIF($C$5:$C213,$C213,$G$5:$G213),2),"")</f>
        <v/>
      </c>
      <c r="I213" s="53"/>
      <c r="J213" s="53"/>
      <c r="K213" s="25" t="str">
        <f t="shared" si="3"/>
        <v/>
      </c>
      <c r="L213" s="13" t="str">
        <f>IF($D213="","",IFERROR(INDEX(类别属性,MATCH($D213,类别表,0)),""))</f>
        <v/>
      </c>
      <c r="M213" s="53"/>
      <c r="N213" s="53"/>
      <c r="O213" s="32"/>
      <c r="P213" s="6" t="str">
        <f>IF($C213="","",IF(ISNA(MATCH($C213,账户表,0)),"※这个账户不在【基础资料】的账户档案里",IF($B213="","※没填日期，这一笔不会进任何月份的报表",IF(NOT(ISNUMBER($B213)),"※日期是文本不是日期（像 2026.6.28 这种），按日期取数的报表全会漏掉这一笔",IF(AND($F213&lt;&gt;"",$G213&lt;&gt;""),"※收入和支出不能同时填",IF(AND(N($F213)=0,N($G213)=0),"※收入和支出都没填",IF(OR(N($F213)&lt;0,N($G213)&lt;0),"※金额不能填负数，方向反了就换一列填",IF($D213="","※没填收支类别，分类报表会漏掉这一笔",IF(ISNA(MATCH($D213,类别表,0)),"※收支类别不在【基础资料】的清单里",IF(AND($L213="内部转账",$M213=""),"△内部转账要在「对方账户」写上另一头",IF(AND($L213="内部转账",$M213=$C213),"※对方账户跟本账户是同一个",IF(AND($L213&lt;&gt;"内部转账",$M213&lt;&gt;""),"△填了对方账户，但类别不是内部转账",IF(YEAR($B213)&lt;&gt;管理年度,"△不是管理年度的单据，按月的三张报表里看不到",IF($H213&lt;0,"△这一笔之后该账户余额成负数了，核一下",""))))))))))))))</f>
        <v/>
      </c>
    </row>
    <row r="214" ht="16.5" spans="1:16">
      <c r="A214" s="4" t="str">
        <f>IF($C214="","",COUNTA($C$5:$C214))</f>
        <v/>
      </c>
      <c r="B214" s="52"/>
      <c r="C214" s="53"/>
      <c r="D214" s="53"/>
      <c r="E214" s="32"/>
      <c r="F214" s="54"/>
      <c r="G214" s="54"/>
      <c r="H214" s="24" t="str">
        <f>IFERROR(ROUND(VLOOKUP($C214,基础资料!$B$5:$E$34,3,0)+SUMIF($C$5:$C214,$C214,$F$5:$F214)-SUMIF($C$5:$C214,$C214,$G$5:$G214),2),"")</f>
        <v/>
      </c>
      <c r="I214" s="53"/>
      <c r="J214" s="53"/>
      <c r="K214" s="25" t="str">
        <f t="shared" si="3"/>
        <v/>
      </c>
      <c r="L214" s="13" t="str">
        <f>IF($D214="","",IFERROR(INDEX(类别属性,MATCH($D214,类别表,0)),""))</f>
        <v/>
      </c>
      <c r="M214" s="53"/>
      <c r="N214" s="53"/>
      <c r="O214" s="32"/>
      <c r="P214" s="6" t="str">
        <f>IF($C214="","",IF(ISNA(MATCH($C214,账户表,0)),"※这个账户不在【基础资料】的账户档案里",IF($B214="","※没填日期，这一笔不会进任何月份的报表",IF(NOT(ISNUMBER($B214)),"※日期是文本不是日期（像 2026.6.28 这种），按日期取数的报表全会漏掉这一笔",IF(AND($F214&lt;&gt;"",$G214&lt;&gt;""),"※收入和支出不能同时填",IF(AND(N($F214)=0,N($G214)=0),"※收入和支出都没填",IF(OR(N($F214)&lt;0,N($G214)&lt;0),"※金额不能填负数，方向反了就换一列填",IF($D214="","※没填收支类别，分类报表会漏掉这一笔",IF(ISNA(MATCH($D214,类别表,0)),"※收支类别不在【基础资料】的清单里",IF(AND($L214="内部转账",$M214=""),"△内部转账要在「对方账户」写上另一头",IF(AND($L214="内部转账",$M214=$C214),"※对方账户跟本账户是同一个",IF(AND($L214&lt;&gt;"内部转账",$M214&lt;&gt;""),"△填了对方账户，但类别不是内部转账",IF(YEAR($B214)&lt;&gt;管理年度,"△不是管理年度的单据，按月的三张报表里看不到",IF($H214&lt;0,"△这一笔之后该账户余额成负数了，核一下",""))))))))))))))</f>
        <v/>
      </c>
    </row>
    <row r="215" ht="16.5" spans="1:16">
      <c r="A215" s="4" t="str">
        <f>IF($C215="","",COUNTA($C$5:$C215))</f>
        <v/>
      </c>
      <c r="B215" s="52"/>
      <c r="C215" s="53"/>
      <c r="D215" s="53"/>
      <c r="E215" s="32"/>
      <c r="F215" s="54"/>
      <c r="G215" s="54"/>
      <c r="H215" s="24" t="str">
        <f>IFERROR(ROUND(VLOOKUP($C215,基础资料!$B$5:$E$34,3,0)+SUMIF($C$5:$C215,$C215,$F$5:$F215)-SUMIF($C$5:$C215,$C215,$G$5:$G215),2),"")</f>
        <v/>
      </c>
      <c r="I215" s="53"/>
      <c r="J215" s="53"/>
      <c r="K215" s="25" t="str">
        <f t="shared" si="3"/>
        <v/>
      </c>
      <c r="L215" s="13" t="str">
        <f>IF($D215="","",IFERROR(INDEX(类别属性,MATCH($D215,类别表,0)),""))</f>
        <v/>
      </c>
      <c r="M215" s="53"/>
      <c r="N215" s="53"/>
      <c r="O215" s="32"/>
      <c r="P215" s="6" t="str">
        <f>IF($C215="","",IF(ISNA(MATCH($C215,账户表,0)),"※这个账户不在【基础资料】的账户档案里",IF($B215="","※没填日期，这一笔不会进任何月份的报表",IF(NOT(ISNUMBER($B215)),"※日期是文本不是日期（像 2026.6.28 这种），按日期取数的报表全会漏掉这一笔",IF(AND($F215&lt;&gt;"",$G215&lt;&gt;""),"※收入和支出不能同时填",IF(AND(N($F215)=0,N($G215)=0),"※收入和支出都没填",IF(OR(N($F215)&lt;0,N($G215)&lt;0),"※金额不能填负数，方向反了就换一列填",IF($D215="","※没填收支类别，分类报表会漏掉这一笔",IF(ISNA(MATCH($D215,类别表,0)),"※收支类别不在【基础资料】的清单里",IF(AND($L215="内部转账",$M215=""),"△内部转账要在「对方账户」写上另一头",IF(AND($L215="内部转账",$M215=$C215),"※对方账户跟本账户是同一个",IF(AND($L215&lt;&gt;"内部转账",$M215&lt;&gt;""),"△填了对方账户，但类别不是内部转账",IF(YEAR($B215)&lt;&gt;管理年度,"△不是管理年度的单据，按月的三张报表里看不到",IF($H215&lt;0,"△这一笔之后该账户余额成负数了，核一下",""))))))))))))))</f>
        <v/>
      </c>
    </row>
    <row r="216" ht="16.5" spans="1:16">
      <c r="A216" s="4" t="str">
        <f>IF($C216="","",COUNTA($C$5:$C216))</f>
        <v/>
      </c>
      <c r="B216" s="52"/>
      <c r="C216" s="53"/>
      <c r="D216" s="53"/>
      <c r="E216" s="32"/>
      <c r="F216" s="54"/>
      <c r="G216" s="54"/>
      <c r="H216" s="24" t="str">
        <f>IFERROR(ROUND(VLOOKUP($C216,基础资料!$B$5:$E$34,3,0)+SUMIF($C$5:$C216,$C216,$F$5:$F216)-SUMIF($C$5:$C216,$C216,$G$5:$G216),2),"")</f>
        <v/>
      </c>
      <c r="I216" s="53"/>
      <c r="J216" s="53"/>
      <c r="K216" s="25" t="str">
        <f t="shared" si="3"/>
        <v/>
      </c>
      <c r="L216" s="13" t="str">
        <f>IF($D216="","",IFERROR(INDEX(类别属性,MATCH($D216,类别表,0)),""))</f>
        <v/>
      </c>
      <c r="M216" s="53"/>
      <c r="N216" s="53"/>
      <c r="O216" s="32"/>
      <c r="P216" s="6" t="str">
        <f>IF($C216="","",IF(ISNA(MATCH($C216,账户表,0)),"※这个账户不在【基础资料】的账户档案里",IF($B216="","※没填日期，这一笔不会进任何月份的报表",IF(NOT(ISNUMBER($B216)),"※日期是文本不是日期（像 2026.6.28 这种），按日期取数的报表全会漏掉这一笔",IF(AND($F216&lt;&gt;"",$G216&lt;&gt;""),"※收入和支出不能同时填",IF(AND(N($F216)=0,N($G216)=0),"※收入和支出都没填",IF(OR(N($F216)&lt;0,N($G216)&lt;0),"※金额不能填负数，方向反了就换一列填",IF($D216="","※没填收支类别，分类报表会漏掉这一笔",IF(ISNA(MATCH($D216,类别表,0)),"※收支类别不在【基础资料】的清单里",IF(AND($L216="内部转账",$M216=""),"△内部转账要在「对方账户」写上另一头",IF(AND($L216="内部转账",$M216=$C216),"※对方账户跟本账户是同一个",IF(AND($L216&lt;&gt;"内部转账",$M216&lt;&gt;""),"△填了对方账户，但类别不是内部转账",IF(YEAR($B216)&lt;&gt;管理年度,"△不是管理年度的单据，按月的三张报表里看不到",IF($H216&lt;0,"△这一笔之后该账户余额成负数了，核一下",""))))))))))))))</f>
        <v/>
      </c>
    </row>
    <row r="217" ht="16.5" spans="1:16">
      <c r="A217" s="4" t="str">
        <f>IF($C217="","",COUNTA($C$5:$C217))</f>
        <v/>
      </c>
      <c r="B217" s="52"/>
      <c r="C217" s="53"/>
      <c r="D217" s="53"/>
      <c r="E217" s="32"/>
      <c r="F217" s="54"/>
      <c r="G217" s="54"/>
      <c r="H217" s="24" t="str">
        <f>IFERROR(ROUND(VLOOKUP($C217,基础资料!$B$5:$E$34,3,0)+SUMIF($C$5:$C217,$C217,$F$5:$F217)-SUMIF($C$5:$C217,$C217,$G$5:$G217),2),"")</f>
        <v/>
      </c>
      <c r="I217" s="53"/>
      <c r="J217" s="53"/>
      <c r="K217" s="25" t="str">
        <f t="shared" si="3"/>
        <v/>
      </c>
      <c r="L217" s="13" t="str">
        <f>IF($D217="","",IFERROR(INDEX(类别属性,MATCH($D217,类别表,0)),""))</f>
        <v/>
      </c>
      <c r="M217" s="53"/>
      <c r="N217" s="53"/>
      <c r="O217" s="32"/>
      <c r="P217" s="6" t="str">
        <f>IF($C217="","",IF(ISNA(MATCH($C217,账户表,0)),"※这个账户不在【基础资料】的账户档案里",IF($B217="","※没填日期，这一笔不会进任何月份的报表",IF(NOT(ISNUMBER($B217)),"※日期是文本不是日期（像 2026.6.28 这种），按日期取数的报表全会漏掉这一笔",IF(AND($F217&lt;&gt;"",$G217&lt;&gt;""),"※收入和支出不能同时填",IF(AND(N($F217)=0,N($G217)=0),"※收入和支出都没填",IF(OR(N($F217)&lt;0,N($G217)&lt;0),"※金额不能填负数，方向反了就换一列填",IF($D217="","※没填收支类别，分类报表会漏掉这一笔",IF(ISNA(MATCH($D217,类别表,0)),"※收支类别不在【基础资料】的清单里",IF(AND($L217="内部转账",$M217=""),"△内部转账要在「对方账户」写上另一头",IF(AND($L217="内部转账",$M217=$C217),"※对方账户跟本账户是同一个",IF(AND($L217&lt;&gt;"内部转账",$M217&lt;&gt;""),"△填了对方账户，但类别不是内部转账",IF(YEAR($B217)&lt;&gt;管理年度,"△不是管理年度的单据，按月的三张报表里看不到",IF($H217&lt;0,"△这一笔之后该账户余额成负数了，核一下",""))))))))))))))</f>
        <v/>
      </c>
    </row>
    <row r="218" ht="16.5" spans="1:16">
      <c r="A218" s="4" t="str">
        <f>IF($C218="","",COUNTA($C$5:$C218))</f>
        <v/>
      </c>
      <c r="B218" s="52"/>
      <c r="C218" s="53"/>
      <c r="D218" s="53"/>
      <c r="E218" s="32"/>
      <c r="F218" s="54"/>
      <c r="G218" s="54"/>
      <c r="H218" s="24" t="str">
        <f>IFERROR(ROUND(VLOOKUP($C218,基础资料!$B$5:$E$34,3,0)+SUMIF($C$5:$C218,$C218,$F$5:$F218)-SUMIF($C$5:$C218,$C218,$G$5:$G218),2),"")</f>
        <v/>
      </c>
      <c r="I218" s="53"/>
      <c r="J218" s="53"/>
      <c r="K218" s="25" t="str">
        <f t="shared" si="3"/>
        <v/>
      </c>
      <c r="L218" s="13" t="str">
        <f>IF($D218="","",IFERROR(INDEX(类别属性,MATCH($D218,类别表,0)),""))</f>
        <v/>
      </c>
      <c r="M218" s="53"/>
      <c r="N218" s="53"/>
      <c r="O218" s="32"/>
      <c r="P218" s="6" t="str">
        <f>IF($C218="","",IF(ISNA(MATCH($C218,账户表,0)),"※这个账户不在【基础资料】的账户档案里",IF($B218="","※没填日期，这一笔不会进任何月份的报表",IF(NOT(ISNUMBER($B218)),"※日期是文本不是日期（像 2026.6.28 这种），按日期取数的报表全会漏掉这一笔",IF(AND($F218&lt;&gt;"",$G218&lt;&gt;""),"※收入和支出不能同时填",IF(AND(N($F218)=0,N($G218)=0),"※收入和支出都没填",IF(OR(N($F218)&lt;0,N($G218)&lt;0),"※金额不能填负数，方向反了就换一列填",IF($D218="","※没填收支类别，分类报表会漏掉这一笔",IF(ISNA(MATCH($D218,类别表,0)),"※收支类别不在【基础资料】的清单里",IF(AND($L218="内部转账",$M218=""),"△内部转账要在「对方账户」写上另一头",IF(AND($L218="内部转账",$M218=$C218),"※对方账户跟本账户是同一个",IF(AND($L218&lt;&gt;"内部转账",$M218&lt;&gt;""),"△填了对方账户，但类别不是内部转账",IF(YEAR($B218)&lt;&gt;管理年度,"△不是管理年度的单据，按月的三张报表里看不到",IF($H218&lt;0,"△这一笔之后该账户余额成负数了，核一下",""))))))))))))))</f>
        <v/>
      </c>
    </row>
    <row r="219" ht="16.5" spans="1:16">
      <c r="A219" s="4" t="str">
        <f>IF($C219="","",COUNTA($C$5:$C219))</f>
        <v/>
      </c>
      <c r="B219" s="52"/>
      <c r="C219" s="53"/>
      <c r="D219" s="53"/>
      <c r="E219" s="32"/>
      <c r="F219" s="54"/>
      <c r="G219" s="54"/>
      <c r="H219" s="24" t="str">
        <f>IFERROR(ROUND(VLOOKUP($C219,基础资料!$B$5:$E$34,3,0)+SUMIF($C$5:$C219,$C219,$F$5:$F219)-SUMIF($C$5:$C219,$C219,$G$5:$G219),2),"")</f>
        <v/>
      </c>
      <c r="I219" s="53"/>
      <c r="J219" s="53"/>
      <c r="K219" s="25" t="str">
        <f t="shared" si="3"/>
        <v/>
      </c>
      <c r="L219" s="13" t="str">
        <f>IF($D219="","",IFERROR(INDEX(类别属性,MATCH($D219,类别表,0)),""))</f>
        <v/>
      </c>
      <c r="M219" s="53"/>
      <c r="N219" s="53"/>
      <c r="O219" s="32"/>
      <c r="P219" s="6" t="str">
        <f>IF($C219="","",IF(ISNA(MATCH($C219,账户表,0)),"※这个账户不在【基础资料】的账户档案里",IF($B219="","※没填日期，这一笔不会进任何月份的报表",IF(NOT(ISNUMBER($B219)),"※日期是文本不是日期（像 2026.6.28 这种），按日期取数的报表全会漏掉这一笔",IF(AND($F219&lt;&gt;"",$G219&lt;&gt;""),"※收入和支出不能同时填",IF(AND(N($F219)=0,N($G219)=0),"※收入和支出都没填",IF(OR(N($F219)&lt;0,N($G219)&lt;0),"※金额不能填负数，方向反了就换一列填",IF($D219="","※没填收支类别，分类报表会漏掉这一笔",IF(ISNA(MATCH($D219,类别表,0)),"※收支类别不在【基础资料】的清单里",IF(AND($L219="内部转账",$M219=""),"△内部转账要在「对方账户」写上另一头",IF(AND($L219="内部转账",$M219=$C219),"※对方账户跟本账户是同一个",IF(AND($L219&lt;&gt;"内部转账",$M219&lt;&gt;""),"△填了对方账户，但类别不是内部转账",IF(YEAR($B219)&lt;&gt;管理年度,"△不是管理年度的单据，按月的三张报表里看不到",IF($H219&lt;0,"△这一笔之后该账户余额成负数了，核一下",""))))))))))))))</f>
        <v/>
      </c>
    </row>
    <row r="220" ht="16.5" spans="1:16">
      <c r="A220" s="4" t="str">
        <f>IF($C220="","",COUNTA($C$5:$C220))</f>
        <v/>
      </c>
      <c r="B220" s="52"/>
      <c r="C220" s="53"/>
      <c r="D220" s="53"/>
      <c r="E220" s="32"/>
      <c r="F220" s="54"/>
      <c r="G220" s="54"/>
      <c r="H220" s="24" t="str">
        <f>IFERROR(ROUND(VLOOKUP($C220,基础资料!$B$5:$E$34,3,0)+SUMIF($C$5:$C220,$C220,$F$5:$F220)-SUMIF($C$5:$C220,$C220,$G$5:$G220),2),"")</f>
        <v/>
      </c>
      <c r="I220" s="53"/>
      <c r="J220" s="53"/>
      <c r="K220" s="25" t="str">
        <f t="shared" si="3"/>
        <v/>
      </c>
      <c r="L220" s="13" t="str">
        <f>IF($D220="","",IFERROR(INDEX(类别属性,MATCH($D220,类别表,0)),""))</f>
        <v/>
      </c>
      <c r="M220" s="53"/>
      <c r="N220" s="53"/>
      <c r="O220" s="32"/>
      <c r="P220" s="6" t="str">
        <f>IF($C220="","",IF(ISNA(MATCH($C220,账户表,0)),"※这个账户不在【基础资料】的账户档案里",IF($B220="","※没填日期，这一笔不会进任何月份的报表",IF(NOT(ISNUMBER($B220)),"※日期是文本不是日期（像 2026.6.28 这种），按日期取数的报表全会漏掉这一笔",IF(AND($F220&lt;&gt;"",$G220&lt;&gt;""),"※收入和支出不能同时填",IF(AND(N($F220)=0,N($G220)=0),"※收入和支出都没填",IF(OR(N($F220)&lt;0,N($G220)&lt;0),"※金额不能填负数，方向反了就换一列填",IF($D220="","※没填收支类别，分类报表会漏掉这一笔",IF(ISNA(MATCH($D220,类别表,0)),"※收支类别不在【基础资料】的清单里",IF(AND($L220="内部转账",$M220=""),"△内部转账要在「对方账户」写上另一头",IF(AND($L220="内部转账",$M220=$C220),"※对方账户跟本账户是同一个",IF(AND($L220&lt;&gt;"内部转账",$M220&lt;&gt;""),"△填了对方账户，但类别不是内部转账",IF(YEAR($B220)&lt;&gt;管理年度,"△不是管理年度的单据，按月的三张报表里看不到",IF($H220&lt;0,"△这一笔之后该账户余额成负数了，核一下",""))))))))))))))</f>
        <v/>
      </c>
    </row>
    <row r="221" ht="16.5" spans="1:16">
      <c r="A221" s="4" t="str">
        <f>IF($C221="","",COUNTA($C$5:$C221))</f>
        <v/>
      </c>
      <c r="B221" s="52"/>
      <c r="C221" s="53"/>
      <c r="D221" s="53"/>
      <c r="E221" s="32"/>
      <c r="F221" s="54"/>
      <c r="G221" s="54"/>
      <c r="H221" s="24" t="str">
        <f>IFERROR(ROUND(VLOOKUP($C221,基础资料!$B$5:$E$34,3,0)+SUMIF($C$5:$C221,$C221,$F$5:$F221)-SUMIF($C$5:$C221,$C221,$G$5:$G221),2),"")</f>
        <v/>
      </c>
      <c r="I221" s="53"/>
      <c r="J221" s="53"/>
      <c r="K221" s="25" t="str">
        <f t="shared" si="3"/>
        <v/>
      </c>
      <c r="L221" s="13" t="str">
        <f>IF($D221="","",IFERROR(INDEX(类别属性,MATCH($D221,类别表,0)),""))</f>
        <v/>
      </c>
      <c r="M221" s="53"/>
      <c r="N221" s="53"/>
      <c r="O221" s="32"/>
      <c r="P221" s="6" t="str">
        <f>IF($C221="","",IF(ISNA(MATCH($C221,账户表,0)),"※这个账户不在【基础资料】的账户档案里",IF($B221="","※没填日期，这一笔不会进任何月份的报表",IF(NOT(ISNUMBER($B221)),"※日期是文本不是日期（像 2026.6.28 这种），按日期取数的报表全会漏掉这一笔",IF(AND($F221&lt;&gt;"",$G221&lt;&gt;""),"※收入和支出不能同时填",IF(AND(N($F221)=0,N($G221)=0),"※收入和支出都没填",IF(OR(N($F221)&lt;0,N($G221)&lt;0),"※金额不能填负数，方向反了就换一列填",IF($D221="","※没填收支类别，分类报表会漏掉这一笔",IF(ISNA(MATCH($D221,类别表,0)),"※收支类别不在【基础资料】的清单里",IF(AND($L221="内部转账",$M221=""),"△内部转账要在「对方账户」写上另一头",IF(AND($L221="内部转账",$M221=$C221),"※对方账户跟本账户是同一个",IF(AND($L221&lt;&gt;"内部转账",$M221&lt;&gt;""),"△填了对方账户，但类别不是内部转账",IF(YEAR($B221)&lt;&gt;管理年度,"△不是管理年度的单据，按月的三张报表里看不到",IF($H221&lt;0,"△这一笔之后该账户余额成负数了，核一下",""))))))))))))))</f>
        <v/>
      </c>
    </row>
    <row r="222" ht="16.5" spans="1:16">
      <c r="A222" s="4" t="str">
        <f>IF($C222="","",COUNTA($C$5:$C222))</f>
        <v/>
      </c>
      <c r="B222" s="52"/>
      <c r="C222" s="53"/>
      <c r="D222" s="53"/>
      <c r="E222" s="32"/>
      <c r="F222" s="54"/>
      <c r="G222" s="54"/>
      <c r="H222" s="24" t="str">
        <f>IFERROR(ROUND(VLOOKUP($C222,基础资料!$B$5:$E$34,3,0)+SUMIF($C$5:$C222,$C222,$F$5:$F222)-SUMIF($C$5:$C222,$C222,$G$5:$G222),2),"")</f>
        <v/>
      </c>
      <c r="I222" s="53"/>
      <c r="J222" s="53"/>
      <c r="K222" s="25" t="str">
        <f t="shared" si="3"/>
        <v/>
      </c>
      <c r="L222" s="13" t="str">
        <f>IF($D222="","",IFERROR(INDEX(类别属性,MATCH($D222,类别表,0)),""))</f>
        <v/>
      </c>
      <c r="M222" s="53"/>
      <c r="N222" s="53"/>
      <c r="O222" s="32"/>
      <c r="P222" s="6" t="str">
        <f>IF($C222="","",IF(ISNA(MATCH($C222,账户表,0)),"※这个账户不在【基础资料】的账户档案里",IF($B222="","※没填日期，这一笔不会进任何月份的报表",IF(NOT(ISNUMBER($B222)),"※日期是文本不是日期（像 2026.6.28 这种），按日期取数的报表全会漏掉这一笔",IF(AND($F222&lt;&gt;"",$G222&lt;&gt;""),"※收入和支出不能同时填",IF(AND(N($F222)=0,N($G222)=0),"※收入和支出都没填",IF(OR(N($F222)&lt;0,N($G222)&lt;0),"※金额不能填负数，方向反了就换一列填",IF($D222="","※没填收支类别，分类报表会漏掉这一笔",IF(ISNA(MATCH($D222,类别表,0)),"※收支类别不在【基础资料】的清单里",IF(AND($L222="内部转账",$M222=""),"△内部转账要在「对方账户」写上另一头",IF(AND($L222="内部转账",$M222=$C222),"※对方账户跟本账户是同一个",IF(AND($L222&lt;&gt;"内部转账",$M222&lt;&gt;""),"△填了对方账户，但类别不是内部转账",IF(YEAR($B222)&lt;&gt;管理年度,"△不是管理年度的单据，按月的三张报表里看不到",IF($H222&lt;0,"△这一笔之后该账户余额成负数了，核一下",""))))))))))))))</f>
        <v/>
      </c>
    </row>
    <row r="223" ht="16.5" spans="1:16">
      <c r="A223" s="4" t="str">
        <f>IF($C223="","",COUNTA($C$5:$C223))</f>
        <v/>
      </c>
      <c r="B223" s="52"/>
      <c r="C223" s="53"/>
      <c r="D223" s="53"/>
      <c r="E223" s="32"/>
      <c r="F223" s="54"/>
      <c r="G223" s="54"/>
      <c r="H223" s="24" t="str">
        <f>IFERROR(ROUND(VLOOKUP($C223,基础资料!$B$5:$E$34,3,0)+SUMIF($C$5:$C223,$C223,$F$5:$F223)-SUMIF($C$5:$C223,$C223,$G$5:$G223),2),"")</f>
        <v/>
      </c>
      <c r="I223" s="53"/>
      <c r="J223" s="53"/>
      <c r="K223" s="25" t="str">
        <f t="shared" si="3"/>
        <v/>
      </c>
      <c r="L223" s="13" t="str">
        <f>IF($D223="","",IFERROR(INDEX(类别属性,MATCH($D223,类别表,0)),""))</f>
        <v/>
      </c>
      <c r="M223" s="53"/>
      <c r="N223" s="53"/>
      <c r="O223" s="32"/>
      <c r="P223" s="6" t="str">
        <f>IF($C223="","",IF(ISNA(MATCH($C223,账户表,0)),"※这个账户不在【基础资料】的账户档案里",IF($B223="","※没填日期，这一笔不会进任何月份的报表",IF(NOT(ISNUMBER($B223)),"※日期是文本不是日期（像 2026.6.28 这种），按日期取数的报表全会漏掉这一笔",IF(AND($F223&lt;&gt;"",$G223&lt;&gt;""),"※收入和支出不能同时填",IF(AND(N($F223)=0,N($G223)=0),"※收入和支出都没填",IF(OR(N($F223)&lt;0,N($G223)&lt;0),"※金额不能填负数，方向反了就换一列填",IF($D223="","※没填收支类别，分类报表会漏掉这一笔",IF(ISNA(MATCH($D223,类别表,0)),"※收支类别不在【基础资料】的清单里",IF(AND($L223="内部转账",$M223=""),"△内部转账要在「对方账户」写上另一头",IF(AND($L223="内部转账",$M223=$C223),"※对方账户跟本账户是同一个",IF(AND($L223&lt;&gt;"内部转账",$M223&lt;&gt;""),"△填了对方账户，但类别不是内部转账",IF(YEAR($B223)&lt;&gt;管理年度,"△不是管理年度的单据，按月的三张报表里看不到",IF($H223&lt;0,"△这一笔之后该账户余额成负数了，核一下",""))))))))))))))</f>
        <v/>
      </c>
    </row>
    <row r="224" ht="16.5" spans="1:16">
      <c r="A224" s="4" t="str">
        <f>IF($C224="","",COUNTA($C$5:$C224))</f>
        <v/>
      </c>
      <c r="B224" s="52"/>
      <c r="C224" s="53"/>
      <c r="D224" s="53"/>
      <c r="E224" s="32"/>
      <c r="F224" s="54"/>
      <c r="G224" s="54"/>
      <c r="H224" s="24" t="str">
        <f>IFERROR(ROUND(VLOOKUP($C224,基础资料!$B$5:$E$34,3,0)+SUMIF($C$5:$C224,$C224,$F$5:$F224)-SUMIF($C$5:$C224,$C224,$G$5:$G224),2),"")</f>
        <v/>
      </c>
      <c r="I224" s="53"/>
      <c r="J224" s="53"/>
      <c r="K224" s="25" t="str">
        <f t="shared" si="3"/>
        <v/>
      </c>
      <c r="L224" s="13" t="str">
        <f>IF($D224="","",IFERROR(INDEX(类别属性,MATCH($D224,类别表,0)),""))</f>
        <v/>
      </c>
      <c r="M224" s="53"/>
      <c r="N224" s="53"/>
      <c r="O224" s="32"/>
      <c r="P224" s="6" t="str">
        <f>IF($C224="","",IF(ISNA(MATCH($C224,账户表,0)),"※这个账户不在【基础资料】的账户档案里",IF($B224="","※没填日期，这一笔不会进任何月份的报表",IF(NOT(ISNUMBER($B224)),"※日期是文本不是日期（像 2026.6.28 这种），按日期取数的报表全会漏掉这一笔",IF(AND($F224&lt;&gt;"",$G224&lt;&gt;""),"※收入和支出不能同时填",IF(AND(N($F224)=0,N($G224)=0),"※收入和支出都没填",IF(OR(N($F224)&lt;0,N($G224)&lt;0),"※金额不能填负数，方向反了就换一列填",IF($D224="","※没填收支类别，分类报表会漏掉这一笔",IF(ISNA(MATCH($D224,类别表,0)),"※收支类别不在【基础资料】的清单里",IF(AND($L224="内部转账",$M224=""),"△内部转账要在「对方账户」写上另一头",IF(AND($L224="内部转账",$M224=$C224),"※对方账户跟本账户是同一个",IF(AND($L224&lt;&gt;"内部转账",$M224&lt;&gt;""),"△填了对方账户，但类别不是内部转账",IF(YEAR($B224)&lt;&gt;管理年度,"△不是管理年度的单据，按月的三张报表里看不到",IF($H224&lt;0,"△这一笔之后该账户余额成负数了，核一下",""))))))))))))))</f>
        <v/>
      </c>
    </row>
    <row r="225" ht="16.5" spans="1:16">
      <c r="A225" s="4" t="str">
        <f>IF($C225="","",COUNTA($C$5:$C225))</f>
        <v/>
      </c>
      <c r="B225" s="52"/>
      <c r="C225" s="53"/>
      <c r="D225" s="53"/>
      <c r="E225" s="32"/>
      <c r="F225" s="54"/>
      <c r="G225" s="54"/>
      <c r="H225" s="24" t="str">
        <f>IFERROR(ROUND(VLOOKUP($C225,基础资料!$B$5:$E$34,3,0)+SUMIF($C$5:$C225,$C225,$F$5:$F225)-SUMIF($C$5:$C225,$C225,$G$5:$G225),2),"")</f>
        <v/>
      </c>
      <c r="I225" s="53"/>
      <c r="J225" s="53"/>
      <c r="K225" s="25" t="str">
        <f t="shared" si="3"/>
        <v/>
      </c>
      <c r="L225" s="13" t="str">
        <f>IF($D225="","",IFERROR(INDEX(类别属性,MATCH($D225,类别表,0)),""))</f>
        <v/>
      </c>
      <c r="M225" s="53"/>
      <c r="N225" s="53"/>
      <c r="O225" s="32"/>
      <c r="P225" s="6" t="str">
        <f>IF($C225="","",IF(ISNA(MATCH($C225,账户表,0)),"※这个账户不在【基础资料】的账户档案里",IF($B225="","※没填日期，这一笔不会进任何月份的报表",IF(NOT(ISNUMBER($B225)),"※日期是文本不是日期（像 2026.6.28 这种），按日期取数的报表全会漏掉这一笔",IF(AND($F225&lt;&gt;"",$G225&lt;&gt;""),"※收入和支出不能同时填",IF(AND(N($F225)=0,N($G225)=0),"※收入和支出都没填",IF(OR(N($F225)&lt;0,N($G225)&lt;0),"※金额不能填负数，方向反了就换一列填",IF($D225="","※没填收支类别，分类报表会漏掉这一笔",IF(ISNA(MATCH($D225,类别表,0)),"※收支类别不在【基础资料】的清单里",IF(AND($L225="内部转账",$M225=""),"△内部转账要在「对方账户」写上另一头",IF(AND($L225="内部转账",$M225=$C225),"※对方账户跟本账户是同一个",IF(AND($L225&lt;&gt;"内部转账",$M225&lt;&gt;""),"△填了对方账户，但类别不是内部转账",IF(YEAR($B225)&lt;&gt;管理年度,"△不是管理年度的单据，按月的三张报表里看不到",IF($H225&lt;0,"△这一笔之后该账户余额成负数了，核一下",""))))))))))))))</f>
        <v/>
      </c>
    </row>
    <row r="226" ht="16.5" spans="1:16">
      <c r="A226" s="4" t="str">
        <f>IF($C226="","",COUNTA($C$5:$C226))</f>
        <v/>
      </c>
      <c r="B226" s="52"/>
      <c r="C226" s="53"/>
      <c r="D226" s="53"/>
      <c r="E226" s="32"/>
      <c r="F226" s="54"/>
      <c r="G226" s="54"/>
      <c r="H226" s="24" t="str">
        <f>IFERROR(ROUND(VLOOKUP($C226,基础资料!$B$5:$E$34,3,0)+SUMIF($C$5:$C226,$C226,$F$5:$F226)-SUMIF($C$5:$C226,$C226,$G$5:$G226),2),"")</f>
        <v/>
      </c>
      <c r="I226" s="53"/>
      <c r="J226" s="53"/>
      <c r="K226" s="25" t="str">
        <f t="shared" si="3"/>
        <v/>
      </c>
      <c r="L226" s="13" t="str">
        <f>IF($D226="","",IFERROR(INDEX(类别属性,MATCH($D226,类别表,0)),""))</f>
        <v/>
      </c>
      <c r="M226" s="53"/>
      <c r="N226" s="53"/>
      <c r="O226" s="32"/>
      <c r="P226" s="6" t="str">
        <f>IF($C226="","",IF(ISNA(MATCH($C226,账户表,0)),"※这个账户不在【基础资料】的账户档案里",IF($B226="","※没填日期，这一笔不会进任何月份的报表",IF(NOT(ISNUMBER($B226)),"※日期是文本不是日期（像 2026.6.28 这种），按日期取数的报表全会漏掉这一笔",IF(AND($F226&lt;&gt;"",$G226&lt;&gt;""),"※收入和支出不能同时填",IF(AND(N($F226)=0,N($G226)=0),"※收入和支出都没填",IF(OR(N($F226)&lt;0,N($G226)&lt;0),"※金额不能填负数，方向反了就换一列填",IF($D226="","※没填收支类别，分类报表会漏掉这一笔",IF(ISNA(MATCH($D226,类别表,0)),"※收支类别不在【基础资料】的清单里",IF(AND($L226="内部转账",$M226=""),"△内部转账要在「对方账户」写上另一头",IF(AND($L226="内部转账",$M226=$C226),"※对方账户跟本账户是同一个",IF(AND($L226&lt;&gt;"内部转账",$M226&lt;&gt;""),"△填了对方账户，但类别不是内部转账",IF(YEAR($B226)&lt;&gt;管理年度,"△不是管理年度的单据，按月的三张报表里看不到",IF($H226&lt;0,"△这一笔之后该账户余额成负数了，核一下",""))))))))))))))</f>
        <v/>
      </c>
    </row>
    <row r="227" ht="16.5" spans="1:16">
      <c r="A227" s="4" t="str">
        <f>IF($C227="","",COUNTA($C$5:$C227))</f>
        <v/>
      </c>
      <c r="B227" s="52"/>
      <c r="C227" s="53"/>
      <c r="D227" s="53"/>
      <c r="E227" s="32"/>
      <c r="F227" s="54"/>
      <c r="G227" s="54"/>
      <c r="H227" s="24" t="str">
        <f>IFERROR(ROUND(VLOOKUP($C227,基础资料!$B$5:$E$34,3,0)+SUMIF($C$5:$C227,$C227,$F$5:$F227)-SUMIF($C$5:$C227,$C227,$G$5:$G227),2),"")</f>
        <v/>
      </c>
      <c r="I227" s="53"/>
      <c r="J227" s="53"/>
      <c r="K227" s="25" t="str">
        <f t="shared" si="3"/>
        <v/>
      </c>
      <c r="L227" s="13" t="str">
        <f>IF($D227="","",IFERROR(INDEX(类别属性,MATCH($D227,类别表,0)),""))</f>
        <v/>
      </c>
      <c r="M227" s="53"/>
      <c r="N227" s="53"/>
      <c r="O227" s="32"/>
      <c r="P227" s="6" t="str">
        <f>IF($C227="","",IF(ISNA(MATCH($C227,账户表,0)),"※这个账户不在【基础资料】的账户档案里",IF($B227="","※没填日期，这一笔不会进任何月份的报表",IF(NOT(ISNUMBER($B227)),"※日期是文本不是日期（像 2026.6.28 这种），按日期取数的报表全会漏掉这一笔",IF(AND($F227&lt;&gt;"",$G227&lt;&gt;""),"※收入和支出不能同时填",IF(AND(N($F227)=0,N($G227)=0),"※收入和支出都没填",IF(OR(N($F227)&lt;0,N($G227)&lt;0),"※金额不能填负数，方向反了就换一列填",IF($D227="","※没填收支类别，分类报表会漏掉这一笔",IF(ISNA(MATCH($D227,类别表,0)),"※收支类别不在【基础资料】的清单里",IF(AND($L227="内部转账",$M227=""),"△内部转账要在「对方账户」写上另一头",IF(AND($L227="内部转账",$M227=$C227),"※对方账户跟本账户是同一个",IF(AND($L227&lt;&gt;"内部转账",$M227&lt;&gt;""),"△填了对方账户，但类别不是内部转账",IF(YEAR($B227)&lt;&gt;管理年度,"△不是管理年度的单据，按月的三张报表里看不到",IF($H227&lt;0,"△这一笔之后该账户余额成负数了，核一下",""))))))))))))))</f>
        <v/>
      </c>
    </row>
    <row r="228" ht="16.5" spans="1:16">
      <c r="A228" s="4" t="str">
        <f>IF($C228="","",COUNTA($C$5:$C228))</f>
        <v/>
      </c>
      <c r="B228" s="52"/>
      <c r="C228" s="53"/>
      <c r="D228" s="53"/>
      <c r="E228" s="32"/>
      <c r="F228" s="54"/>
      <c r="G228" s="54"/>
      <c r="H228" s="24" t="str">
        <f>IFERROR(ROUND(VLOOKUP($C228,基础资料!$B$5:$E$34,3,0)+SUMIF($C$5:$C228,$C228,$F$5:$F228)-SUMIF($C$5:$C228,$C228,$G$5:$G228),2),"")</f>
        <v/>
      </c>
      <c r="I228" s="53"/>
      <c r="J228" s="53"/>
      <c r="K228" s="25" t="str">
        <f t="shared" si="3"/>
        <v/>
      </c>
      <c r="L228" s="13" t="str">
        <f>IF($D228="","",IFERROR(INDEX(类别属性,MATCH($D228,类别表,0)),""))</f>
        <v/>
      </c>
      <c r="M228" s="53"/>
      <c r="N228" s="53"/>
      <c r="O228" s="32"/>
      <c r="P228" s="6" t="str">
        <f>IF($C228="","",IF(ISNA(MATCH($C228,账户表,0)),"※这个账户不在【基础资料】的账户档案里",IF($B228="","※没填日期，这一笔不会进任何月份的报表",IF(NOT(ISNUMBER($B228)),"※日期是文本不是日期（像 2026.6.28 这种），按日期取数的报表全会漏掉这一笔",IF(AND($F228&lt;&gt;"",$G228&lt;&gt;""),"※收入和支出不能同时填",IF(AND(N($F228)=0,N($G228)=0),"※收入和支出都没填",IF(OR(N($F228)&lt;0,N($G228)&lt;0),"※金额不能填负数，方向反了就换一列填",IF($D228="","※没填收支类别，分类报表会漏掉这一笔",IF(ISNA(MATCH($D228,类别表,0)),"※收支类别不在【基础资料】的清单里",IF(AND($L228="内部转账",$M228=""),"△内部转账要在「对方账户」写上另一头",IF(AND($L228="内部转账",$M228=$C228),"※对方账户跟本账户是同一个",IF(AND($L228&lt;&gt;"内部转账",$M228&lt;&gt;""),"△填了对方账户，但类别不是内部转账",IF(YEAR($B228)&lt;&gt;管理年度,"△不是管理年度的单据，按月的三张报表里看不到",IF($H228&lt;0,"△这一笔之后该账户余额成负数了，核一下",""))))))))))))))</f>
        <v/>
      </c>
    </row>
    <row r="229" ht="16.5" spans="1:16">
      <c r="A229" s="4" t="str">
        <f>IF($C229="","",COUNTA($C$5:$C229))</f>
        <v/>
      </c>
      <c r="B229" s="52"/>
      <c r="C229" s="53"/>
      <c r="D229" s="53"/>
      <c r="E229" s="32"/>
      <c r="F229" s="54"/>
      <c r="G229" s="54"/>
      <c r="H229" s="24" t="str">
        <f>IFERROR(ROUND(VLOOKUP($C229,基础资料!$B$5:$E$34,3,0)+SUMIF($C$5:$C229,$C229,$F$5:$F229)-SUMIF($C$5:$C229,$C229,$G$5:$G229),2),"")</f>
        <v/>
      </c>
      <c r="I229" s="53"/>
      <c r="J229" s="53"/>
      <c r="K229" s="25" t="str">
        <f t="shared" si="3"/>
        <v/>
      </c>
      <c r="L229" s="13" t="str">
        <f>IF($D229="","",IFERROR(INDEX(类别属性,MATCH($D229,类别表,0)),""))</f>
        <v/>
      </c>
      <c r="M229" s="53"/>
      <c r="N229" s="53"/>
      <c r="O229" s="32"/>
      <c r="P229" s="6" t="str">
        <f>IF($C229="","",IF(ISNA(MATCH($C229,账户表,0)),"※这个账户不在【基础资料】的账户档案里",IF($B229="","※没填日期，这一笔不会进任何月份的报表",IF(NOT(ISNUMBER($B229)),"※日期是文本不是日期（像 2026.6.28 这种），按日期取数的报表全会漏掉这一笔",IF(AND($F229&lt;&gt;"",$G229&lt;&gt;""),"※收入和支出不能同时填",IF(AND(N($F229)=0,N($G229)=0),"※收入和支出都没填",IF(OR(N($F229)&lt;0,N($G229)&lt;0),"※金额不能填负数，方向反了就换一列填",IF($D229="","※没填收支类别，分类报表会漏掉这一笔",IF(ISNA(MATCH($D229,类别表,0)),"※收支类别不在【基础资料】的清单里",IF(AND($L229="内部转账",$M229=""),"△内部转账要在「对方账户」写上另一头",IF(AND($L229="内部转账",$M229=$C229),"※对方账户跟本账户是同一个",IF(AND($L229&lt;&gt;"内部转账",$M229&lt;&gt;""),"△填了对方账户，但类别不是内部转账",IF(YEAR($B229)&lt;&gt;管理年度,"△不是管理年度的单据，按月的三张报表里看不到",IF($H229&lt;0,"△这一笔之后该账户余额成负数了，核一下",""))))))))))))))</f>
        <v/>
      </c>
    </row>
    <row r="230" ht="16.5" spans="1:16">
      <c r="A230" s="4" t="str">
        <f>IF($C230="","",COUNTA($C$5:$C230))</f>
        <v/>
      </c>
      <c r="B230" s="52"/>
      <c r="C230" s="53"/>
      <c r="D230" s="53"/>
      <c r="E230" s="32"/>
      <c r="F230" s="54"/>
      <c r="G230" s="54"/>
      <c r="H230" s="24" t="str">
        <f>IFERROR(ROUND(VLOOKUP($C230,基础资料!$B$5:$E$34,3,0)+SUMIF($C$5:$C230,$C230,$F$5:$F230)-SUMIF($C$5:$C230,$C230,$G$5:$G230),2),"")</f>
        <v/>
      </c>
      <c r="I230" s="53"/>
      <c r="J230" s="53"/>
      <c r="K230" s="25" t="str">
        <f t="shared" si="3"/>
        <v/>
      </c>
      <c r="L230" s="13" t="str">
        <f>IF($D230="","",IFERROR(INDEX(类别属性,MATCH($D230,类别表,0)),""))</f>
        <v/>
      </c>
      <c r="M230" s="53"/>
      <c r="N230" s="53"/>
      <c r="O230" s="32"/>
      <c r="P230" s="6" t="str">
        <f>IF($C230="","",IF(ISNA(MATCH($C230,账户表,0)),"※这个账户不在【基础资料】的账户档案里",IF($B230="","※没填日期，这一笔不会进任何月份的报表",IF(NOT(ISNUMBER($B230)),"※日期是文本不是日期（像 2026.6.28 这种），按日期取数的报表全会漏掉这一笔",IF(AND($F230&lt;&gt;"",$G230&lt;&gt;""),"※收入和支出不能同时填",IF(AND(N($F230)=0,N($G230)=0),"※收入和支出都没填",IF(OR(N($F230)&lt;0,N($G230)&lt;0),"※金额不能填负数，方向反了就换一列填",IF($D230="","※没填收支类别，分类报表会漏掉这一笔",IF(ISNA(MATCH($D230,类别表,0)),"※收支类别不在【基础资料】的清单里",IF(AND($L230="内部转账",$M230=""),"△内部转账要在「对方账户」写上另一头",IF(AND($L230="内部转账",$M230=$C230),"※对方账户跟本账户是同一个",IF(AND($L230&lt;&gt;"内部转账",$M230&lt;&gt;""),"△填了对方账户，但类别不是内部转账",IF(YEAR($B230)&lt;&gt;管理年度,"△不是管理年度的单据，按月的三张报表里看不到",IF($H230&lt;0,"△这一笔之后该账户余额成负数了，核一下",""))))))))))))))</f>
        <v/>
      </c>
    </row>
    <row r="231" ht="16.5" spans="1:16">
      <c r="A231" s="4" t="str">
        <f>IF($C231="","",COUNTA($C$5:$C231))</f>
        <v/>
      </c>
      <c r="B231" s="52"/>
      <c r="C231" s="53"/>
      <c r="D231" s="53"/>
      <c r="E231" s="32"/>
      <c r="F231" s="54"/>
      <c r="G231" s="54"/>
      <c r="H231" s="24" t="str">
        <f>IFERROR(ROUND(VLOOKUP($C231,基础资料!$B$5:$E$34,3,0)+SUMIF($C$5:$C231,$C231,$F$5:$F231)-SUMIF($C$5:$C231,$C231,$G$5:$G231),2),"")</f>
        <v/>
      </c>
      <c r="I231" s="53"/>
      <c r="J231" s="53"/>
      <c r="K231" s="25" t="str">
        <f t="shared" si="3"/>
        <v/>
      </c>
      <c r="L231" s="13" t="str">
        <f>IF($D231="","",IFERROR(INDEX(类别属性,MATCH($D231,类别表,0)),""))</f>
        <v/>
      </c>
      <c r="M231" s="53"/>
      <c r="N231" s="53"/>
      <c r="O231" s="32"/>
      <c r="P231" s="6" t="str">
        <f>IF($C231="","",IF(ISNA(MATCH($C231,账户表,0)),"※这个账户不在【基础资料】的账户档案里",IF($B231="","※没填日期，这一笔不会进任何月份的报表",IF(NOT(ISNUMBER($B231)),"※日期是文本不是日期（像 2026.6.28 这种），按日期取数的报表全会漏掉这一笔",IF(AND($F231&lt;&gt;"",$G231&lt;&gt;""),"※收入和支出不能同时填",IF(AND(N($F231)=0,N($G231)=0),"※收入和支出都没填",IF(OR(N($F231)&lt;0,N($G231)&lt;0),"※金额不能填负数，方向反了就换一列填",IF($D231="","※没填收支类别，分类报表会漏掉这一笔",IF(ISNA(MATCH($D231,类别表,0)),"※收支类别不在【基础资料】的清单里",IF(AND($L231="内部转账",$M231=""),"△内部转账要在「对方账户」写上另一头",IF(AND($L231="内部转账",$M231=$C231),"※对方账户跟本账户是同一个",IF(AND($L231&lt;&gt;"内部转账",$M231&lt;&gt;""),"△填了对方账户，但类别不是内部转账",IF(YEAR($B231)&lt;&gt;管理年度,"△不是管理年度的单据，按月的三张报表里看不到",IF($H231&lt;0,"△这一笔之后该账户余额成负数了，核一下",""))))))))))))))</f>
        <v/>
      </c>
    </row>
    <row r="232" ht="16.5" spans="1:16">
      <c r="A232" s="4" t="str">
        <f>IF($C232="","",COUNTA($C$5:$C232))</f>
        <v/>
      </c>
      <c r="B232" s="52"/>
      <c r="C232" s="53"/>
      <c r="D232" s="53"/>
      <c r="E232" s="32"/>
      <c r="F232" s="54"/>
      <c r="G232" s="54"/>
      <c r="H232" s="24" t="str">
        <f>IFERROR(ROUND(VLOOKUP($C232,基础资料!$B$5:$E$34,3,0)+SUMIF($C$5:$C232,$C232,$F$5:$F232)-SUMIF($C$5:$C232,$C232,$G$5:$G232),2),"")</f>
        <v/>
      </c>
      <c r="I232" s="53"/>
      <c r="J232" s="53"/>
      <c r="K232" s="25" t="str">
        <f t="shared" si="3"/>
        <v/>
      </c>
      <c r="L232" s="13" t="str">
        <f>IF($D232="","",IFERROR(INDEX(类别属性,MATCH($D232,类别表,0)),""))</f>
        <v/>
      </c>
      <c r="M232" s="53"/>
      <c r="N232" s="53"/>
      <c r="O232" s="32"/>
      <c r="P232" s="6" t="str">
        <f>IF($C232="","",IF(ISNA(MATCH($C232,账户表,0)),"※这个账户不在【基础资料】的账户档案里",IF($B232="","※没填日期，这一笔不会进任何月份的报表",IF(NOT(ISNUMBER($B232)),"※日期是文本不是日期（像 2026.6.28 这种），按日期取数的报表全会漏掉这一笔",IF(AND($F232&lt;&gt;"",$G232&lt;&gt;""),"※收入和支出不能同时填",IF(AND(N($F232)=0,N($G232)=0),"※收入和支出都没填",IF(OR(N($F232)&lt;0,N($G232)&lt;0),"※金额不能填负数，方向反了就换一列填",IF($D232="","※没填收支类别，分类报表会漏掉这一笔",IF(ISNA(MATCH($D232,类别表,0)),"※收支类别不在【基础资料】的清单里",IF(AND($L232="内部转账",$M232=""),"△内部转账要在「对方账户」写上另一头",IF(AND($L232="内部转账",$M232=$C232),"※对方账户跟本账户是同一个",IF(AND($L232&lt;&gt;"内部转账",$M232&lt;&gt;""),"△填了对方账户，但类别不是内部转账",IF(YEAR($B232)&lt;&gt;管理年度,"△不是管理年度的单据，按月的三张报表里看不到",IF($H232&lt;0,"△这一笔之后该账户余额成负数了，核一下",""))))))))))))))</f>
        <v/>
      </c>
    </row>
    <row r="233" ht="16.5" spans="1:16">
      <c r="A233" s="4" t="str">
        <f>IF($C233="","",COUNTA($C$5:$C233))</f>
        <v/>
      </c>
      <c r="B233" s="52"/>
      <c r="C233" s="53"/>
      <c r="D233" s="53"/>
      <c r="E233" s="32"/>
      <c r="F233" s="54"/>
      <c r="G233" s="54"/>
      <c r="H233" s="24" t="str">
        <f>IFERROR(ROUND(VLOOKUP($C233,基础资料!$B$5:$E$34,3,0)+SUMIF($C$5:$C233,$C233,$F$5:$F233)-SUMIF($C$5:$C233,$C233,$G$5:$G233),2),"")</f>
        <v/>
      </c>
      <c r="I233" s="53"/>
      <c r="J233" s="53"/>
      <c r="K233" s="25" t="str">
        <f t="shared" si="3"/>
        <v/>
      </c>
      <c r="L233" s="13" t="str">
        <f>IF($D233="","",IFERROR(INDEX(类别属性,MATCH($D233,类别表,0)),""))</f>
        <v/>
      </c>
      <c r="M233" s="53"/>
      <c r="N233" s="53"/>
      <c r="O233" s="32"/>
      <c r="P233" s="6" t="str">
        <f>IF($C233="","",IF(ISNA(MATCH($C233,账户表,0)),"※这个账户不在【基础资料】的账户档案里",IF($B233="","※没填日期，这一笔不会进任何月份的报表",IF(NOT(ISNUMBER($B233)),"※日期是文本不是日期（像 2026.6.28 这种），按日期取数的报表全会漏掉这一笔",IF(AND($F233&lt;&gt;"",$G233&lt;&gt;""),"※收入和支出不能同时填",IF(AND(N($F233)=0,N($G233)=0),"※收入和支出都没填",IF(OR(N($F233)&lt;0,N($G233)&lt;0),"※金额不能填负数，方向反了就换一列填",IF($D233="","※没填收支类别，分类报表会漏掉这一笔",IF(ISNA(MATCH($D233,类别表,0)),"※收支类别不在【基础资料】的清单里",IF(AND($L233="内部转账",$M233=""),"△内部转账要在「对方账户」写上另一头",IF(AND($L233="内部转账",$M233=$C233),"※对方账户跟本账户是同一个",IF(AND($L233&lt;&gt;"内部转账",$M233&lt;&gt;""),"△填了对方账户，但类别不是内部转账",IF(YEAR($B233)&lt;&gt;管理年度,"△不是管理年度的单据，按月的三张报表里看不到",IF($H233&lt;0,"△这一笔之后该账户余额成负数了，核一下",""))))))))))))))</f>
        <v/>
      </c>
    </row>
    <row r="234" ht="16.5" spans="1:16">
      <c r="A234" s="4" t="str">
        <f>IF($C234="","",COUNTA($C$5:$C234))</f>
        <v/>
      </c>
      <c r="B234" s="52"/>
      <c r="C234" s="53"/>
      <c r="D234" s="53"/>
      <c r="E234" s="32"/>
      <c r="F234" s="54"/>
      <c r="G234" s="54"/>
      <c r="H234" s="24" t="str">
        <f>IFERROR(ROUND(VLOOKUP($C234,基础资料!$B$5:$E$34,3,0)+SUMIF($C$5:$C234,$C234,$F$5:$F234)-SUMIF($C$5:$C234,$C234,$G$5:$G234),2),"")</f>
        <v/>
      </c>
      <c r="I234" s="53"/>
      <c r="J234" s="53"/>
      <c r="K234" s="25" t="str">
        <f t="shared" si="3"/>
        <v/>
      </c>
      <c r="L234" s="13" t="str">
        <f>IF($D234="","",IFERROR(INDEX(类别属性,MATCH($D234,类别表,0)),""))</f>
        <v/>
      </c>
      <c r="M234" s="53"/>
      <c r="N234" s="53"/>
      <c r="O234" s="32"/>
      <c r="P234" s="6" t="str">
        <f>IF($C234="","",IF(ISNA(MATCH($C234,账户表,0)),"※这个账户不在【基础资料】的账户档案里",IF($B234="","※没填日期，这一笔不会进任何月份的报表",IF(NOT(ISNUMBER($B234)),"※日期是文本不是日期（像 2026.6.28 这种），按日期取数的报表全会漏掉这一笔",IF(AND($F234&lt;&gt;"",$G234&lt;&gt;""),"※收入和支出不能同时填",IF(AND(N($F234)=0,N($G234)=0),"※收入和支出都没填",IF(OR(N($F234)&lt;0,N($G234)&lt;0),"※金额不能填负数，方向反了就换一列填",IF($D234="","※没填收支类别，分类报表会漏掉这一笔",IF(ISNA(MATCH($D234,类别表,0)),"※收支类别不在【基础资料】的清单里",IF(AND($L234="内部转账",$M234=""),"△内部转账要在「对方账户」写上另一头",IF(AND($L234="内部转账",$M234=$C234),"※对方账户跟本账户是同一个",IF(AND($L234&lt;&gt;"内部转账",$M234&lt;&gt;""),"△填了对方账户，但类别不是内部转账",IF(YEAR($B234)&lt;&gt;管理年度,"△不是管理年度的单据，按月的三张报表里看不到",IF($H234&lt;0,"△这一笔之后该账户余额成负数了，核一下",""))))))))))))))</f>
        <v/>
      </c>
    </row>
    <row r="235" ht="16.5" spans="1:16">
      <c r="A235" s="4" t="str">
        <f>IF($C235="","",COUNTA($C$5:$C235))</f>
        <v/>
      </c>
      <c r="B235" s="52"/>
      <c r="C235" s="53"/>
      <c r="D235" s="53"/>
      <c r="E235" s="32"/>
      <c r="F235" s="54"/>
      <c r="G235" s="54"/>
      <c r="H235" s="24" t="str">
        <f>IFERROR(ROUND(VLOOKUP($C235,基础资料!$B$5:$E$34,3,0)+SUMIF($C$5:$C235,$C235,$F$5:$F235)-SUMIF($C$5:$C235,$C235,$G$5:$G235),2),"")</f>
        <v/>
      </c>
      <c r="I235" s="53"/>
      <c r="J235" s="53"/>
      <c r="K235" s="25" t="str">
        <f t="shared" si="3"/>
        <v/>
      </c>
      <c r="L235" s="13" t="str">
        <f>IF($D235="","",IFERROR(INDEX(类别属性,MATCH($D235,类别表,0)),""))</f>
        <v/>
      </c>
      <c r="M235" s="53"/>
      <c r="N235" s="53"/>
      <c r="O235" s="32"/>
      <c r="P235" s="6" t="str">
        <f>IF($C235="","",IF(ISNA(MATCH($C235,账户表,0)),"※这个账户不在【基础资料】的账户档案里",IF($B235="","※没填日期，这一笔不会进任何月份的报表",IF(NOT(ISNUMBER($B235)),"※日期是文本不是日期（像 2026.6.28 这种），按日期取数的报表全会漏掉这一笔",IF(AND($F235&lt;&gt;"",$G235&lt;&gt;""),"※收入和支出不能同时填",IF(AND(N($F235)=0,N($G235)=0),"※收入和支出都没填",IF(OR(N($F235)&lt;0,N($G235)&lt;0),"※金额不能填负数，方向反了就换一列填",IF($D235="","※没填收支类别，分类报表会漏掉这一笔",IF(ISNA(MATCH($D235,类别表,0)),"※收支类别不在【基础资料】的清单里",IF(AND($L235="内部转账",$M235=""),"△内部转账要在「对方账户」写上另一头",IF(AND($L235="内部转账",$M235=$C235),"※对方账户跟本账户是同一个",IF(AND($L235&lt;&gt;"内部转账",$M235&lt;&gt;""),"△填了对方账户，但类别不是内部转账",IF(YEAR($B235)&lt;&gt;管理年度,"△不是管理年度的单据，按月的三张报表里看不到",IF($H235&lt;0,"△这一笔之后该账户余额成负数了，核一下",""))))))))))))))</f>
        <v/>
      </c>
    </row>
    <row r="236" ht="16.5" spans="1:16">
      <c r="A236" s="4" t="str">
        <f>IF($C236="","",COUNTA($C$5:$C236))</f>
        <v/>
      </c>
      <c r="B236" s="52"/>
      <c r="C236" s="53"/>
      <c r="D236" s="53"/>
      <c r="E236" s="32"/>
      <c r="F236" s="54"/>
      <c r="G236" s="54"/>
      <c r="H236" s="24" t="str">
        <f>IFERROR(ROUND(VLOOKUP($C236,基础资料!$B$5:$E$34,3,0)+SUMIF($C$5:$C236,$C236,$F$5:$F236)-SUMIF($C$5:$C236,$C236,$G$5:$G236),2),"")</f>
        <v/>
      </c>
      <c r="I236" s="53"/>
      <c r="J236" s="53"/>
      <c r="K236" s="25" t="str">
        <f t="shared" si="3"/>
        <v/>
      </c>
      <c r="L236" s="13" t="str">
        <f>IF($D236="","",IFERROR(INDEX(类别属性,MATCH($D236,类别表,0)),""))</f>
        <v/>
      </c>
      <c r="M236" s="53"/>
      <c r="N236" s="53"/>
      <c r="O236" s="32"/>
      <c r="P236" s="6" t="str">
        <f>IF($C236="","",IF(ISNA(MATCH($C236,账户表,0)),"※这个账户不在【基础资料】的账户档案里",IF($B236="","※没填日期，这一笔不会进任何月份的报表",IF(NOT(ISNUMBER($B236)),"※日期是文本不是日期（像 2026.6.28 这种），按日期取数的报表全会漏掉这一笔",IF(AND($F236&lt;&gt;"",$G236&lt;&gt;""),"※收入和支出不能同时填",IF(AND(N($F236)=0,N($G236)=0),"※收入和支出都没填",IF(OR(N($F236)&lt;0,N($G236)&lt;0),"※金额不能填负数，方向反了就换一列填",IF($D236="","※没填收支类别，分类报表会漏掉这一笔",IF(ISNA(MATCH($D236,类别表,0)),"※收支类别不在【基础资料】的清单里",IF(AND($L236="内部转账",$M236=""),"△内部转账要在「对方账户」写上另一头",IF(AND($L236="内部转账",$M236=$C236),"※对方账户跟本账户是同一个",IF(AND($L236&lt;&gt;"内部转账",$M236&lt;&gt;""),"△填了对方账户，但类别不是内部转账",IF(YEAR($B236)&lt;&gt;管理年度,"△不是管理年度的单据，按月的三张报表里看不到",IF($H236&lt;0,"△这一笔之后该账户余额成负数了，核一下",""))))))))))))))</f>
        <v/>
      </c>
    </row>
    <row r="237" ht="16.5" spans="1:16">
      <c r="A237" s="4" t="str">
        <f>IF($C237="","",COUNTA($C$5:$C237))</f>
        <v/>
      </c>
      <c r="B237" s="52"/>
      <c r="C237" s="53"/>
      <c r="D237" s="53"/>
      <c r="E237" s="32"/>
      <c r="F237" s="54"/>
      <c r="G237" s="54"/>
      <c r="H237" s="24" t="str">
        <f>IFERROR(ROUND(VLOOKUP($C237,基础资料!$B$5:$E$34,3,0)+SUMIF($C$5:$C237,$C237,$F$5:$F237)-SUMIF($C$5:$C237,$C237,$G$5:$G237),2),"")</f>
        <v/>
      </c>
      <c r="I237" s="53"/>
      <c r="J237" s="53"/>
      <c r="K237" s="25" t="str">
        <f t="shared" si="3"/>
        <v/>
      </c>
      <c r="L237" s="13" t="str">
        <f>IF($D237="","",IFERROR(INDEX(类别属性,MATCH($D237,类别表,0)),""))</f>
        <v/>
      </c>
      <c r="M237" s="53"/>
      <c r="N237" s="53"/>
      <c r="O237" s="32"/>
      <c r="P237" s="6" t="str">
        <f>IF($C237="","",IF(ISNA(MATCH($C237,账户表,0)),"※这个账户不在【基础资料】的账户档案里",IF($B237="","※没填日期，这一笔不会进任何月份的报表",IF(NOT(ISNUMBER($B237)),"※日期是文本不是日期（像 2026.6.28 这种），按日期取数的报表全会漏掉这一笔",IF(AND($F237&lt;&gt;"",$G237&lt;&gt;""),"※收入和支出不能同时填",IF(AND(N($F237)=0,N($G237)=0),"※收入和支出都没填",IF(OR(N($F237)&lt;0,N($G237)&lt;0),"※金额不能填负数，方向反了就换一列填",IF($D237="","※没填收支类别，分类报表会漏掉这一笔",IF(ISNA(MATCH($D237,类别表,0)),"※收支类别不在【基础资料】的清单里",IF(AND($L237="内部转账",$M237=""),"△内部转账要在「对方账户」写上另一头",IF(AND($L237="内部转账",$M237=$C237),"※对方账户跟本账户是同一个",IF(AND($L237&lt;&gt;"内部转账",$M237&lt;&gt;""),"△填了对方账户，但类别不是内部转账",IF(YEAR($B237)&lt;&gt;管理年度,"△不是管理年度的单据，按月的三张报表里看不到",IF($H237&lt;0,"△这一笔之后该账户余额成负数了，核一下",""))))))))))))))</f>
        <v/>
      </c>
    </row>
    <row r="238" ht="16.5" spans="1:16">
      <c r="A238" s="4" t="str">
        <f>IF($C238="","",COUNTA($C$5:$C238))</f>
        <v/>
      </c>
      <c r="B238" s="52"/>
      <c r="C238" s="53"/>
      <c r="D238" s="53"/>
      <c r="E238" s="32"/>
      <c r="F238" s="54"/>
      <c r="G238" s="54"/>
      <c r="H238" s="24" t="str">
        <f>IFERROR(ROUND(VLOOKUP($C238,基础资料!$B$5:$E$34,3,0)+SUMIF($C$5:$C238,$C238,$F$5:$F238)-SUMIF($C$5:$C238,$C238,$G$5:$G238),2),"")</f>
        <v/>
      </c>
      <c r="I238" s="53"/>
      <c r="J238" s="53"/>
      <c r="K238" s="25" t="str">
        <f t="shared" si="3"/>
        <v/>
      </c>
      <c r="L238" s="13" t="str">
        <f>IF($D238="","",IFERROR(INDEX(类别属性,MATCH($D238,类别表,0)),""))</f>
        <v/>
      </c>
      <c r="M238" s="53"/>
      <c r="N238" s="53"/>
      <c r="O238" s="32"/>
      <c r="P238" s="6" t="str">
        <f>IF($C238="","",IF(ISNA(MATCH($C238,账户表,0)),"※这个账户不在【基础资料】的账户档案里",IF($B238="","※没填日期，这一笔不会进任何月份的报表",IF(NOT(ISNUMBER($B238)),"※日期是文本不是日期（像 2026.6.28 这种），按日期取数的报表全会漏掉这一笔",IF(AND($F238&lt;&gt;"",$G238&lt;&gt;""),"※收入和支出不能同时填",IF(AND(N($F238)=0,N($G238)=0),"※收入和支出都没填",IF(OR(N($F238)&lt;0,N($G238)&lt;0),"※金额不能填负数，方向反了就换一列填",IF($D238="","※没填收支类别，分类报表会漏掉这一笔",IF(ISNA(MATCH($D238,类别表,0)),"※收支类别不在【基础资料】的清单里",IF(AND($L238="内部转账",$M238=""),"△内部转账要在「对方账户」写上另一头",IF(AND($L238="内部转账",$M238=$C238),"※对方账户跟本账户是同一个",IF(AND($L238&lt;&gt;"内部转账",$M238&lt;&gt;""),"△填了对方账户，但类别不是内部转账",IF(YEAR($B238)&lt;&gt;管理年度,"△不是管理年度的单据，按月的三张报表里看不到",IF($H238&lt;0,"△这一笔之后该账户余额成负数了，核一下",""))))))))))))))</f>
        <v/>
      </c>
    </row>
    <row r="239" ht="16.5" spans="1:16">
      <c r="A239" s="4" t="str">
        <f>IF($C239="","",COUNTA($C$5:$C239))</f>
        <v/>
      </c>
      <c r="B239" s="52"/>
      <c r="C239" s="53"/>
      <c r="D239" s="53"/>
      <c r="E239" s="32"/>
      <c r="F239" s="54"/>
      <c r="G239" s="54"/>
      <c r="H239" s="24" t="str">
        <f>IFERROR(ROUND(VLOOKUP($C239,基础资料!$B$5:$E$34,3,0)+SUMIF($C$5:$C239,$C239,$F$5:$F239)-SUMIF($C$5:$C239,$C239,$G$5:$G239),2),"")</f>
        <v/>
      </c>
      <c r="I239" s="53"/>
      <c r="J239" s="53"/>
      <c r="K239" s="25" t="str">
        <f t="shared" si="3"/>
        <v/>
      </c>
      <c r="L239" s="13" t="str">
        <f>IF($D239="","",IFERROR(INDEX(类别属性,MATCH($D239,类别表,0)),""))</f>
        <v/>
      </c>
      <c r="M239" s="53"/>
      <c r="N239" s="53"/>
      <c r="O239" s="32"/>
      <c r="P239" s="6" t="str">
        <f>IF($C239="","",IF(ISNA(MATCH($C239,账户表,0)),"※这个账户不在【基础资料】的账户档案里",IF($B239="","※没填日期，这一笔不会进任何月份的报表",IF(NOT(ISNUMBER($B239)),"※日期是文本不是日期（像 2026.6.28 这种），按日期取数的报表全会漏掉这一笔",IF(AND($F239&lt;&gt;"",$G239&lt;&gt;""),"※收入和支出不能同时填",IF(AND(N($F239)=0,N($G239)=0),"※收入和支出都没填",IF(OR(N($F239)&lt;0,N($G239)&lt;0),"※金额不能填负数，方向反了就换一列填",IF($D239="","※没填收支类别，分类报表会漏掉这一笔",IF(ISNA(MATCH($D239,类别表,0)),"※收支类别不在【基础资料】的清单里",IF(AND($L239="内部转账",$M239=""),"△内部转账要在「对方账户」写上另一头",IF(AND($L239="内部转账",$M239=$C239),"※对方账户跟本账户是同一个",IF(AND($L239&lt;&gt;"内部转账",$M239&lt;&gt;""),"△填了对方账户，但类别不是内部转账",IF(YEAR($B239)&lt;&gt;管理年度,"△不是管理年度的单据，按月的三张报表里看不到",IF($H239&lt;0,"△这一笔之后该账户余额成负数了，核一下",""))))))))))))))</f>
        <v/>
      </c>
    </row>
    <row r="240" ht="16.5" spans="1:16">
      <c r="A240" s="4" t="str">
        <f>IF($C240="","",COUNTA($C$5:$C240))</f>
        <v/>
      </c>
      <c r="B240" s="52"/>
      <c r="C240" s="53"/>
      <c r="D240" s="53"/>
      <c r="E240" s="32"/>
      <c r="F240" s="54"/>
      <c r="G240" s="54"/>
      <c r="H240" s="24" t="str">
        <f>IFERROR(ROUND(VLOOKUP($C240,基础资料!$B$5:$E$34,3,0)+SUMIF($C$5:$C240,$C240,$F$5:$F240)-SUMIF($C$5:$C240,$C240,$G$5:$G240),2),"")</f>
        <v/>
      </c>
      <c r="I240" s="53"/>
      <c r="J240" s="53"/>
      <c r="K240" s="25" t="str">
        <f t="shared" si="3"/>
        <v/>
      </c>
      <c r="L240" s="13" t="str">
        <f>IF($D240="","",IFERROR(INDEX(类别属性,MATCH($D240,类别表,0)),""))</f>
        <v/>
      </c>
      <c r="M240" s="53"/>
      <c r="N240" s="53"/>
      <c r="O240" s="32"/>
      <c r="P240" s="6" t="str">
        <f>IF($C240="","",IF(ISNA(MATCH($C240,账户表,0)),"※这个账户不在【基础资料】的账户档案里",IF($B240="","※没填日期，这一笔不会进任何月份的报表",IF(NOT(ISNUMBER($B240)),"※日期是文本不是日期（像 2026.6.28 这种），按日期取数的报表全会漏掉这一笔",IF(AND($F240&lt;&gt;"",$G240&lt;&gt;""),"※收入和支出不能同时填",IF(AND(N($F240)=0,N($G240)=0),"※收入和支出都没填",IF(OR(N($F240)&lt;0,N($G240)&lt;0),"※金额不能填负数，方向反了就换一列填",IF($D240="","※没填收支类别，分类报表会漏掉这一笔",IF(ISNA(MATCH($D240,类别表,0)),"※收支类别不在【基础资料】的清单里",IF(AND($L240="内部转账",$M240=""),"△内部转账要在「对方账户」写上另一头",IF(AND($L240="内部转账",$M240=$C240),"※对方账户跟本账户是同一个",IF(AND($L240&lt;&gt;"内部转账",$M240&lt;&gt;""),"△填了对方账户，但类别不是内部转账",IF(YEAR($B240)&lt;&gt;管理年度,"△不是管理年度的单据，按月的三张报表里看不到",IF($H240&lt;0,"△这一笔之后该账户余额成负数了，核一下",""))))))))))))))</f>
        <v/>
      </c>
    </row>
    <row r="241" ht="16.5" spans="1:16">
      <c r="A241" s="4" t="str">
        <f>IF($C241="","",COUNTA($C$5:$C241))</f>
        <v/>
      </c>
      <c r="B241" s="52"/>
      <c r="C241" s="53"/>
      <c r="D241" s="53"/>
      <c r="E241" s="32"/>
      <c r="F241" s="54"/>
      <c r="G241" s="54"/>
      <c r="H241" s="24" t="str">
        <f>IFERROR(ROUND(VLOOKUP($C241,基础资料!$B$5:$E$34,3,0)+SUMIF($C$5:$C241,$C241,$F$5:$F241)-SUMIF($C$5:$C241,$C241,$G$5:$G241),2),"")</f>
        <v/>
      </c>
      <c r="I241" s="53"/>
      <c r="J241" s="53"/>
      <c r="K241" s="25" t="str">
        <f t="shared" si="3"/>
        <v/>
      </c>
      <c r="L241" s="13" t="str">
        <f>IF($D241="","",IFERROR(INDEX(类别属性,MATCH($D241,类别表,0)),""))</f>
        <v/>
      </c>
      <c r="M241" s="53"/>
      <c r="N241" s="53"/>
      <c r="O241" s="32"/>
      <c r="P241" s="6" t="str">
        <f>IF($C241="","",IF(ISNA(MATCH($C241,账户表,0)),"※这个账户不在【基础资料】的账户档案里",IF($B241="","※没填日期，这一笔不会进任何月份的报表",IF(NOT(ISNUMBER($B241)),"※日期是文本不是日期（像 2026.6.28 这种），按日期取数的报表全会漏掉这一笔",IF(AND($F241&lt;&gt;"",$G241&lt;&gt;""),"※收入和支出不能同时填",IF(AND(N($F241)=0,N($G241)=0),"※收入和支出都没填",IF(OR(N($F241)&lt;0,N($G241)&lt;0),"※金额不能填负数，方向反了就换一列填",IF($D241="","※没填收支类别，分类报表会漏掉这一笔",IF(ISNA(MATCH($D241,类别表,0)),"※收支类别不在【基础资料】的清单里",IF(AND($L241="内部转账",$M241=""),"△内部转账要在「对方账户」写上另一头",IF(AND($L241="内部转账",$M241=$C241),"※对方账户跟本账户是同一个",IF(AND($L241&lt;&gt;"内部转账",$M241&lt;&gt;""),"△填了对方账户，但类别不是内部转账",IF(YEAR($B241)&lt;&gt;管理年度,"△不是管理年度的单据，按月的三张报表里看不到",IF($H241&lt;0,"△这一笔之后该账户余额成负数了，核一下",""))))))))))))))</f>
        <v/>
      </c>
    </row>
    <row r="242" ht="16.5" spans="1:16">
      <c r="A242" s="4" t="str">
        <f>IF($C242="","",COUNTA($C$5:$C242))</f>
        <v/>
      </c>
      <c r="B242" s="52"/>
      <c r="C242" s="53"/>
      <c r="D242" s="53"/>
      <c r="E242" s="32"/>
      <c r="F242" s="54"/>
      <c r="G242" s="54"/>
      <c r="H242" s="24" t="str">
        <f>IFERROR(ROUND(VLOOKUP($C242,基础资料!$B$5:$E$34,3,0)+SUMIF($C$5:$C242,$C242,$F$5:$F242)-SUMIF($C$5:$C242,$C242,$G$5:$G242),2),"")</f>
        <v/>
      </c>
      <c r="I242" s="53"/>
      <c r="J242" s="53"/>
      <c r="K242" s="25" t="str">
        <f t="shared" si="3"/>
        <v/>
      </c>
      <c r="L242" s="13" t="str">
        <f>IF($D242="","",IFERROR(INDEX(类别属性,MATCH($D242,类别表,0)),""))</f>
        <v/>
      </c>
      <c r="M242" s="53"/>
      <c r="N242" s="53"/>
      <c r="O242" s="32"/>
      <c r="P242" s="6" t="str">
        <f>IF($C242="","",IF(ISNA(MATCH($C242,账户表,0)),"※这个账户不在【基础资料】的账户档案里",IF($B242="","※没填日期，这一笔不会进任何月份的报表",IF(NOT(ISNUMBER($B242)),"※日期是文本不是日期（像 2026.6.28 这种），按日期取数的报表全会漏掉这一笔",IF(AND($F242&lt;&gt;"",$G242&lt;&gt;""),"※收入和支出不能同时填",IF(AND(N($F242)=0,N($G242)=0),"※收入和支出都没填",IF(OR(N($F242)&lt;0,N($G242)&lt;0),"※金额不能填负数，方向反了就换一列填",IF($D242="","※没填收支类别，分类报表会漏掉这一笔",IF(ISNA(MATCH($D242,类别表,0)),"※收支类别不在【基础资料】的清单里",IF(AND($L242="内部转账",$M242=""),"△内部转账要在「对方账户」写上另一头",IF(AND($L242="内部转账",$M242=$C242),"※对方账户跟本账户是同一个",IF(AND($L242&lt;&gt;"内部转账",$M242&lt;&gt;""),"△填了对方账户，但类别不是内部转账",IF(YEAR($B242)&lt;&gt;管理年度,"△不是管理年度的单据，按月的三张报表里看不到",IF($H242&lt;0,"△这一笔之后该账户余额成负数了，核一下",""))))))))))))))</f>
        <v/>
      </c>
    </row>
    <row r="243" ht="16.5" spans="1:16">
      <c r="A243" s="4" t="str">
        <f>IF($C243="","",COUNTA($C$5:$C243))</f>
        <v/>
      </c>
      <c r="B243" s="52"/>
      <c r="C243" s="53"/>
      <c r="D243" s="53"/>
      <c r="E243" s="32"/>
      <c r="F243" s="54"/>
      <c r="G243" s="54"/>
      <c r="H243" s="24" t="str">
        <f>IFERROR(ROUND(VLOOKUP($C243,基础资料!$B$5:$E$34,3,0)+SUMIF($C$5:$C243,$C243,$F$5:$F243)-SUMIF($C$5:$C243,$C243,$G$5:$G243),2),"")</f>
        <v/>
      </c>
      <c r="I243" s="53"/>
      <c r="J243" s="53"/>
      <c r="K243" s="25" t="str">
        <f t="shared" si="3"/>
        <v/>
      </c>
      <c r="L243" s="13" t="str">
        <f>IF($D243="","",IFERROR(INDEX(类别属性,MATCH($D243,类别表,0)),""))</f>
        <v/>
      </c>
      <c r="M243" s="53"/>
      <c r="N243" s="53"/>
      <c r="O243" s="32"/>
      <c r="P243" s="6" t="str">
        <f>IF($C243="","",IF(ISNA(MATCH($C243,账户表,0)),"※这个账户不在【基础资料】的账户档案里",IF($B243="","※没填日期，这一笔不会进任何月份的报表",IF(NOT(ISNUMBER($B243)),"※日期是文本不是日期（像 2026.6.28 这种），按日期取数的报表全会漏掉这一笔",IF(AND($F243&lt;&gt;"",$G243&lt;&gt;""),"※收入和支出不能同时填",IF(AND(N($F243)=0,N($G243)=0),"※收入和支出都没填",IF(OR(N($F243)&lt;0,N($G243)&lt;0),"※金额不能填负数，方向反了就换一列填",IF($D243="","※没填收支类别，分类报表会漏掉这一笔",IF(ISNA(MATCH($D243,类别表,0)),"※收支类别不在【基础资料】的清单里",IF(AND($L243="内部转账",$M243=""),"△内部转账要在「对方账户」写上另一头",IF(AND($L243="内部转账",$M243=$C243),"※对方账户跟本账户是同一个",IF(AND($L243&lt;&gt;"内部转账",$M243&lt;&gt;""),"△填了对方账户，但类别不是内部转账",IF(YEAR($B243)&lt;&gt;管理年度,"△不是管理年度的单据，按月的三张报表里看不到",IF($H243&lt;0,"△这一笔之后该账户余额成负数了，核一下",""))))))))))))))</f>
        <v/>
      </c>
    </row>
    <row r="244" ht="16.5" spans="1:16">
      <c r="A244" s="4" t="str">
        <f>IF($C244="","",COUNTA($C$5:$C244))</f>
        <v/>
      </c>
      <c r="B244" s="52"/>
      <c r="C244" s="53"/>
      <c r="D244" s="53"/>
      <c r="E244" s="32"/>
      <c r="F244" s="54"/>
      <c r="G244" s="54"/>
      <c r="H244" s="24" t="str">
        <f>IFERROR(ROUND(VLOOKUP($C244,基础资料!$B$5:$E$34,3,0)+SUMIF($C$5:$C244,$C244,$F$5:$F244)-SUMIF($C$5:$C244,$C244,$G$5:$G244),2),"")</f>
        <v/>
      </c>
      <c r="I244" s="53"/>
      <c r="J244" s="53"/>
      <c r="K244" s="25" t="str">
        <f t="shared" si="3"/>
        <v/>
      </c>
      <c r="L244" s="13" t="str">
        <f>IF($D244="","",IFERROR(INDEX(类别属性,MATCH($D244,类别表,0)),""))</f>
        <v/>
      </c>
      <c r="M244" s="53"/>
      <c r="N244" s="53"/>
      <c r="O244" s="32"/>
      <c r="P244" s="6" t="str">
        <f>IF($C244="","",IF(ISNA(MATCH($C244,账户表,0)),"※这个账户不在【基础资料】的账户档案里",IF($B244="","※没填日期，这一笔不会进任何月份的报表",IF(NOT(ISNUMBER($B244)),"※日期是文本不是日期（像 2026.6.28 这种），按日期取数的报表全会漏掉这一笔",IF(AND($F244&lt;&gt;"",$G244&lt;&gt;""),"※收入和支出不能同时填",IF(AND(N($F244)=0,N($G244)=0),"※收入和支出都没填",IF(OR(N($F244)&lt;0,N($G244)&lt;0),"※金额不能填负数，方向反了就换一列填",IF($D244="","※没填收支类别，分类报表会漏掉这一笔",IF(ISNA(MATCH($D244,类别表,0)),"※收支类别不在【基础资料】的清单里",IF(AND($L244="内部转账",$M244=""),"△内部转账要在「对方账户」写上另一头",IF(AND($L244="内部转账",$M244=$C244),"※对方账户跟本账户是同一个",IF(AND($L244&lt;&gt;"内部转账",$M244&lt;&gt;""),"△填了对方账户，但类别不是内部转账",IF(YEAR($B244)&lt;&gt;管理年度,"△不是管理年度的单据，按月的三张报表里看不到",IF($H244&lt;0,"△这一笔之后该账户余额成负数了，核一下",""))))))))))))))</f>
        <v/>
      </c>
    </row>
    <row r="245" ht="16.5" spans="1:16">
      <c r="A245" s="4" t="str">
        <f>IF($C245="","",COUNTA($C$5:$C245))</f>
        <v/>
      </c>
      <c r="B245" s="52"/>
      <c r="C245" s="53"/>
      <c r="D245" s="53"/>
      <c r="E245" s="32"/>
      <c r="F245" s="54"/>
      <c r="G245" s="54"/>
      <c r="H245" s="24" t="str">
        <f>IFERROR(ROUND(VLOOKUP($C245,基础资料!$B$5:$E$34,3,0)+SUMIF($C$5:$C245,$C245,$F$5:$F245)-SUMIF($C$5:$C245,$C245,$G$5:$G245),2),"")</f>
        <v/>
      </c>
      <c r="I245" s="53"/>
      <c r="J245" s="53"/>
      <c r="K245" s="25" t="str">
        <f t="shared" si="3"/>
        <v/>
      </c>
      <c r="L245" s="13" t="str">
        <f>IF($D245="","",IFERROR(INDEX(类别属性,MATCH($D245,类别表,0)),""))</f>
        <v/>
      </c>
      <c r="M245" s="53"/>
      <c r="N245" s="53"/>
      <c r="O245" s="32"/>
      <c r="P245" s="6" t="str">
        <f>IF($C245="","",IF(ISNA(MATCH($C245,账户表,0)),"※这个账户不在【基础资料】的账户档案里",IF($B245="","※没填日期，这一笔不会进任何月份的报表",IF(NOT(ISNUMBER($B245)),"※日期是文本不是日期（像 2026.6.28 这种），按日期取数的报表全会漏掉这一笔",IF(AND($F245&lt;&gt;"",$G245&lt;&gt;""),"※收入和支出不能同时填",IF(AND(N($F245)=0,N($G245)=0),"※收入和支出都没填",IF(OR(N($F245)&lt;0,N($G245)&lt;0),"※金额不能填负数，方向反了就换一列填",IF($D245="","※没填收支类别，分类报表会漏掉这一笔",IF(ISNA(MATCH($D245,类别表,0)),"※收支类别不在【基础资料】的清单里",IF(AND($L245="内部转账",$M245=""),"△内部转账要在「对方账户」写上另一头",IF(AND($L245="内部转账",$M245=$C245),"※对方账户跟本账户是同一个",IF(AND($L245&lt;&gt;"内部转账",$M245&lt;&gt;""),"△填了对方账户，但类别不是内部转账",IF(YEAR($B245)&lt;&gt;管理年度,"△不是管理年度的单据，按月的三张报表里看不到",IF($H245&lt;0,"△这一笔之后该账户余额成负数了，核一下",""))))))))))))))</f>
        <v/>
      </c>
    </row>
    <row r="246" ht="16.5" spans="1:16">
      <c r="A246" s="4" t="str">
        <f>IF($C246="","",COUNTA($C$5:$C246))</f>
        <v/>
      </c>
      <c r="B246" s="52"/>
      <c r="C246" s="53"/>
      <c r="D246" s="53"/>
      <c r="E246" s="32"/>
      <c r="F246" s="54"/>
      <c r="G246" s="54"/>
      <c r="H246" s="24" t="str">
        <f>IFERROR(ROUND(VLOOKUP($C246,基础资料!$B$5:$E$34,3,0)+SUMIF($C$5:$C246,$C246,$F$5:$F246)-SUMIF($C$5:$C246,$C246,$G$5:$G246),2),"")</f>
        <v/>
      </c>
      <c r="I246" s="53"/>
      <c r="J246" s="53"/>
      <c r="K246" s="25" t="str">
        <f t="shared" si="3"/>
        <v/>
      </c>
      <c r="L246" s="13" t="str">
        <f>IF($D246="","",IFERROR(INDEX(类别属性,MATCH($D246,类别表,0)),""))</f>
        <v/>
      </c>
      <c r="M246" s="53"/>
      <c r="N246" s="53"/>
      <c r="O246" s="32"/>
      <c r="P246" s="6" t="str">
        <f>IF($C246="","",IF(ISNA(MATCH($C246,账户表,0)),"※这个账户不在【基础资料】的账户档案里",IF($B246="","※没填日期，这一笔不会进任何月份的报表",IF(NOT(ISNUMBER($B246)),"※日期是文本不是日期（像 2026.6.28 这种），按日期取数的报表全会漏掉这一笔",IF(AND($F246&lt;&gt;"",$G246&lt;&gt;""),"※收入和支出不能同时填",IF(AND(N($F246)=0,N($G246)=0),"※收入和支出都没填",IF(OR(N($F246)&lt;0,N($G246)&lt;0),"※金额不能填负数，方向反了就换一列填",IF($D246="","※没填收支类别，分类报表会漏掉这一笔",IF(ISNA(MATCH($D246,类别表,0)),"※收支类别不在【基础资料】的清单里",IF(AND($L246="内部转账",$M246=""),"△内部转账要在「对方账户」写上另一头",IF(AND($L246="内部转账",$M246=$C246),"※对方账户跟本账户是同一个",IF(AND($L246&lt;&gt;"内部转账",$M246&lt;&gt;""),"△填了对方账户，但类别不是内部转账",IF(YEAR($B246)&lt;&gt;管理年度,"△不是管理年度的单据，按月的三张报表里看不到",IF($H246&lt;0,"△这一笔之后该账户余额成负数了，核一下",""))))))))))))))</f>
        <v/>
      </c>
    </row>
    <row r="247" ht="16.5" spans="1:16">
      <c r="A247" s="4" t="str">
        <f>IF($C247="","",COUNTA($C$5:$C247))</f>
        <v/>
      </c>
      <c r="B247" s="52"/>
      <c r="C247" s="53"/>
      <c r="D247" s="53"/>
      <c r="E247" s="32"/>
      <c r="F247" s="54"/>
      <c r="G247" s="54"/>
      <c r="H247" s="24" t="str">
        <f>IFERROR(ROUND(VLOOKUP($C247,基础资料!$B$5:$E$34,3,0)+SUMIF($C$5:$C247,$C247,$F$5:$F247)-SUMIF($C$5:$C247,$C247,$G$5:$G247),2),"")</f>
        <v/>
      </c>
      <c r="I247" s="53"/>
      <c r="J247" s="53"/>
      <c r="K247" s="25" t="str">
        <f t="shared" si="3"/>
        <v/>
      </c>
      <c r="L247" s="13" t="str">
        <f>IF($D247="","",IFERROR(INDEX(类别属性,MATCH($D247,类别表,0)),""))</f>
        <v/>
      </c>
      <c r="M247" s="53"/>
      <c r="N247" s="53"/>
      <c r="O247" s="32"/>
      <c r="P247" s="6" t="str">
        <f>IF($C247="","",IF(ISNA(MATCH($C247,账户表,0)),"※这个账户不在【基础资料】的账户档案里",IF($B247="","※没填日期，这一笔不会进任何月份的报表",IF(NOT(ISNUMBER($B247)),"※日期是文本不是日期（像 2026.6.28 这种），按日期取数的报表全会漏掉这一笔",IF(AND($F247&lt;&gt;"",$G247&lt;&gt;""),"※收入和支出不能同时填",IF(AND(N($F247)=0,N($G247)=0),"※收入和支出都没填",IF(OR(N($F247)&lt;0,N($G247)&lt;0),"※金额不能填负数，方向反了就换一列填",IF($D247="","※没填收支类别，分类报表会漏掉这一笔",IF(ISNA(MATCH($D247,类别表,0)),"※收支类别不在【基础资料】的清单里",IF(AND($L247="内部转账",$M247=""),"△内部转账要在「对方账户」写上另一头",IF(AND($L247="内部转账",$M247=$C247),"※对方账户跟本账户是同一个",IF(AND($L247&lt;&gt;"内部转账",$M247&lt;&gt;""),"△填了对方账户，但类别不是内部转账",IF(YEAR($B247)&lt;&gt;管理年度,"△不是管理年度的单据，按月的三张报表里看不到",IF($H247&lt;0,"△这一笔之后该账户余额成负数了，核一下",""))))))))))))))</f>
        <v/>
      </c>
    </row>
    <row r="248" ht="16.5" spans="1:16">
      <c r="A248" s="4" t="str">
        <f>IF($C248="","",COUNTA($C$5:$C248))</f>
        <v/>
      </c>
      <c r="B248" s="52"/>
      <c r="C248" s="53"/>
      <c r="D248" s="53"/>
      <c r="E248" s="32"/>
      <c r="F248" s="54"/>
      <c r="G248" s="54"/>
      <c r="H248" s="24" t="str">
        <f>IFERROR(ROUND(VLOOKUP($C248,基础资料!$B$5:$E$34,3,0)+SUMIF($C$5:$C248,$C248,$F$5:$F248)-SUMIF($C$5:$C248,$C248,$G$5:$G248),2),"")</f>
        <v/>
      </c>
      <c r="I248" s="53"/>
      <c r="J248" s="53"/>
      <c r="K248" s="25" t="str">
        <f t="shared" si="3"/>
        <v/>
      </c>
      <c r="L248" s="13" t="str">
        <f>IF($D248="","",IFERROR(INDEX(类别属性,MATCH($D248,类别表,0)),""))</f>
        <v/>
      </c>
      <c r="M248" s="53"/>
      <c r="N248" s="53"/>
      <c r="O248" s="32"/>
      <c r="P248" s="6" t="str">
        <f>IF($C248="","",IF(ISNA(MATCH($C248,账户表,0)),"※这个账户不在【基础资料】的账户档案里",IF($B248="","※没填日期，这一笔不会进任何月份的报表",IF(NOT(ISNUMBER($B248)),"※日期是文本不是日期（像 2026.6.28 这种），按日期取数的报表全会漏掉这一笔",IF(AND($F248&lt;&gt;"",$G248&lt;&gt;""),"※收入和支出不能同时填",IF(AND(N($F248)=0,N($G248)=0),"※收入和支出都没填",IF(OR(N($F248)&lt;0,N($G248)&lt;0),"※金额不能填负数，方向反了就换一列填",IF($D248="","※没填收支类别，分类报表会漏掉这一笔",IF(ISNA(MATCH($D248,类别表,0)),"※收支类别不在【基础资料】的清单里",IF(AND($L248="内部转账",$M248=""),"△内部转账要在「对方账户」写上另一头",IF(AND($L248="内部转账",$M248=$C248),"※对方账户跟本账户是同一个",IF(AND($L248&lt;&gt;"内部转账",$M248&lt;&gt;""),"△填了对方账户，但类别不是内部转账",IF(YEAR($B248)&lt;&gt;管理年度,"△不是管理年度的单据，按月的三张报表里看不到",IF($H248&lt;0,"△这一笔之后该账户余额成负数了，核一下",""))))))))))))))</f>
        <v/>
      </c>
    </row>
    <row r="249" ht="16.5" spans="1:16">
      <c r="A249" s="4" t="str">
        <f>IF($C249="","",COUNTA($C$5:$C249))</f>
        <v/>
      </c>
      <c r="B249" s="52"/>
      <c r="C249" s="53"/>
      <c r="D249" s="53"/>
      <c r="E249" s="32"/>
      <c r="F249" s="54"/>
      <c r="G249" s="54"/>
      <c r="H249" s="24" t="str">
        <f>IFERROR(ROUND(VLOOKUP($C249,基础资料!$B$5:$E$34,3,0)+SUMIF($C$5:$C249,$C249,$F$5:$F249)-SUMIF($C$5:$C249,$C249,$G$5:$G249),2),"")</f>
        <v/>
      </c>
      <c r="I249" s="53"/>
      <c r="J249" s="53"/>
      <c r="K249" s="25" t="str">
        <f t="shared" si="3"/>
        <v/>
      </c>
      <c r="L249" s="13" t="str">
        <f>IF($D249="","",IFERROR(INDEX(类别属性,MATCH($D249,类别表,0)),""))</f>
        <v/>
      </c>
      <c r="M249" s="53"/>
      <c r="N249" s="53"/>
      <c r="O249" s="32"/>
      <c r="P249" s="6" t="str">
        <f>IF($C249="","",IF(ISNA(MATCH($C249,账户表,0)),"※这个账户不在【基础资料】的账户档案里",IF($B249="","※没填日期，这一笔不会进任何月份的报表",IF(NOT(ISNUMBER($B249)),"※日期是文本不是日期（像 2026.6.28 这种），按日期取数的报表全会漏掉这一笔",IF(AND($F249&lt;&gt;"",$G249&lt;&gt;""),"※收入和支出不能同时填",IF(AND(N($F249)=0,N($G249)=0),"※收入和支出都没填",IF(OR(N($F249)&lt;0,N($G249)&lt;0),"※金额不能填负数，方向反了就换一列填",IF($D249="","※没填收支类别，分类报表会漏掉这一笔",IF(ISNA(MATCH($D249,类别表,0)),"※收支类别不在【基础资料】的清单里",IF(AND($L249="内部转账",$M249=""),"△内部转账要在「对方账户」写上另一头",IF(AND($L249="内部转账",$M249=$C249),"※对方账户跟本账户是同一个",IF(AND($L249&lt;&gt;"内部转账",$M249&lt;&gt;""),"△填了对方账户，但类别不是内部转账",IF(YEAR($B249)&lt;&gt;管理年度,"△不是管理年度的单据，按月的三张报表里看不到",IF($H249&lt;0,"△这一笔之后该账户余额成负数了，核一下",""))))))))))))))</f>
        <v/>
      </c>
    </row>
    <row r="250" ht="16.5" spans="1:16">
      <c r="A250" s="4" t="str">
        <f>IF($C250="","",COUNTA($C$5:$C250))</f>
        <v/>
      </c>
      <c r="B250" s="52"/>
      <c r="C250" s="53"/>
      <c r="D250" s="53"/>
      <c r="E250" s="32"/>
      <c r="F250" s="54"/>
      <c r="G250" s="54"/>
      <c r="H250" s="24" t="str">
        <f>IFERROR(ROUND(VLOOKUP($C250,基础资料!$B$5:$E$34,3,0)+SUMIF($C$5:$C250,$C250,$F$5:$F250)-SUMIF($C$5:$C250,$C250,$G$5:$G250),2),"")</f>
        <v/>
      </c>
      <c r="I250" s="53"/>
      <c r="J250" s="53"/>
      <c r="K250" s="25" t="str">
        <f t="shared" si="3"/>
        <v/>
      </c>
      <c r="L250" s="13" t="str">
        <f>IF($D250="","",IFERROR(INDEX(类别属性,MATCH($D250,类别表,0)),""))</f>
        <v/>
      </c>
      <c r="M250" s="53"/>
      <c r="N250" s="53"/>
      <c r="O250" s="32"/>
      <c r="P250" s="6" t="str">
        <f>IF($C250="","",IF(ISNA(MATCH($C250,账户表,0)),"※这个账户不在【基础资料】的账户档案里",IF($B250="","※没填日期，这一笔不会进任何月份的报表",IF(NOT(ISNUMBER($B250)),"※日期是文本不是日期（像 2026.6.28 这种），按日期取数的报表全会漏掉这一笔",IF(AND($F250&lt;&gt;"",$G250&lt;&gt;""),"※收入和支出不能同时填",IF(AND(N($F250)=0,N($G250)=0),"※收入和支出都没填",IF(OR(N($F250)&lt;0,N($G250)&lt;0),"※金额不能填负数，方向反了就换一列填",IF($D250="","※没填收支类别，分类报表会漏掉这一笔",IF(ISNA(MATCH($D250,类别表,0)),"※收支类别不在【基础资料】的清单里",IF(AND($L250="内部转账",$M250=""),"△内部转账要在「对方账户」写上另一头",IF(AND($L250="内部转账",$M250=$C250),"※对方账户跟本账户是同一个",IF(AND($L250&lt;&gt;"内部转账",$M250&lt;&gt;""),"△填了对方账户，但类别不是内部转账",IF(YEAR($B250)&lt;&gt;管理年度,"△不是管理年度的单据，按月的三张报表里看不到",IF($H250&lt;0,"△这一笔之后该账户余额成负数了，核一下",""))))))))))))))</f>
        <v/>
      </c>
    </row>
    <row r="251" ht="16.5" spans="1:16">
      <c r="A251" s="4" t="str">
        <f>IF($C251="","",COUNTA($C$5:$C251))</f>
        <v/>
      </c>
      <c r="B251" s="52"/>
      <c r="C251" s="53"/>
      <c r="D251" s="53"/>
      <c r="E251" s="32"/>
      <c r="F251" s="54"/>
      <c r="G251" s="54"/>
      <c r="H251" s="24" t="str">
        <f>IFERROR(ROUND(VLOOKUP($C251,基础资料!$B$5:$E$34,3,0)+SUMIF($C$5:$C251,$C251,$F$5:$F251)-SUMIF($C$5:$C251,$C251,$G$5:$G251),2),"")</f>
        <v/>
      </c>
      <c r="I251" s="53"/>
      <c r="J251" s="53"/>
      <c r="K251" s="25" t="str">
        <f t="shared" si="3"/>
        <v/>
      </c>
      <c r="L251" s="13" t="str">
        <f>IF($D251="","",IFERROR(INDEX(类别属性,MATCH($D251,类别表,0)),""))</f>
        <v/>
      </c>
      <c r="M251" s="53"/>
      <c r="N251" s="53"/>
      <c r="O251" s="32"/>
      <c r="P251" s="6" t="str">
        <f>IF($C251="","",IF(ISNA(MATCH($C251,账户表,0)),"※这个账户不在【基础资料】的账户档案里",IF($B251="","※没填日期，这一笔不会进任何月份的报表",IF(NOT(ISNUMBER($B251)),"※日期是文本不是日期（像 2026.6.28 这种），按日期取数的报表全会漏掉这一笔",IF(AND($F251&lt;&gt;"",$G251&lt;&gt;""),"※收入和支出不能同时填",IF(AND(N($F251)=0,N($G251)=0),"※收入和支出都没填",IF(OR(N($F251)&lt;0,N($G251)&lt;0),"※金额不能填负数，方向反了就换一列填",IF($D251="","※没填收支类别，分类报表会漏掉这一笔",IF(ISNA(MATCH($D251,类别表,0)),"※收支类别不在【基础资料】的清单里",IF(AND($L251="内部转账",$M251=""),"△内部转账要在「对方账户」写上另一头",IF(AND($L251="内部转账",$M251=$C251),"※对方账户跟本账户是同一个",IF(AND($L251&lt;&gt;"内部转账",$M251&lt;&gt;""),"△填了对方账户，但类别不是内部转账",IF(YEAR($B251)&lt;&gt;管理年度,"△不是管理年度的单据，按月的三张报表里看不到",IF($H251&lt;0,"△这一笔之后该账户余额成负数了，核一下",""))))))))))))))</f>
        <v/>
      </c>
    </row>
    <row r="252" ht="16.5" spans="1:16">
      <c r="A252" s="4" t="str">
        <f>IF($C252="","",COUNTA($C$5:$C252))</f>
        <v/>
      </c>
      <c r="B252" s="52"/>
      <c r="C252" s="53"/>
      <c r="D252" s="53"/>
      <c r="E252" s="32"/>
      <c r="F252" s="54"/>
      <c r="G252" s="54"/>
      <c r="H252" s="24" t="str">
        <f>IFERROR(ROUND(VLOOKUP($C252,基础资料!$B$5:$E$34,3,0)+SUMIF($C$5:$C252,$C252,$F$5:$F252)-SUMIF($C$5:$C252,$C252,$G$5:$G252),2),"")</f>
        <v/>
      </c>
      <c r="I252" s="53"/>
      <c r="J252" s="53"/>
      <c r="K252" s="25" t="str">
        <f t="shared" si="3"/>
        <v/>
      </c>
      <c r="L252" s="13" t="str">
        <f>IF($D252="","",IFERROR(INDEX(类别属性,MATCH($D252,类别表,0)),""))</f>
        <v/>
      </c>
      <c r="M252" s="53"/>
      <c r="N252" s="53"/>
      <c r="O252" s="32"/>
      <c r="P252" s="6" t="str">
        <f>IF($C252="","",IF(ISNA(MATCH($C252,账户表,0)),"※这个账户不在【基础资料】的账户档案里",IF($B252="","※没填日期，这一笔不会进任何月份的报表",IF(NOT(ISNUMBER($B252)),"※日期是文本不是日期（像 2026.6.28 这种），按日期取数的报表全会漏掉这一笔",IF(AND($F252&lt;&gt;"",$G252&lt;&gt;""),"※收入和支出不能同时填",IF(AND(N($F252)=0,N($G252)=0),"※收入和支出都没填",IF(OR(N($F252)&lt;0,N($G252)&lt;0),"※金额不能填负数，方向反了就换一列填",IF($D252="","※没填收支类别，分类报表会漏掉这一笔",IF(ISNA(MATCH($D252,类别表,0)),"※收支类别不在【基础资料】的清单里",IF(AND($L252="内部转账",$M252=""),"△内部转账要在「对方账户」写上另一头",IF(AND($L252="内部转账",$M252=$C252),"※对方账户跟本账户是同一个",IF(AND($L252&lt;&gt;"内部转账",$M252&lt;&gt;""),"△填了对方账户，但类别不是内部转账",IF(YEAR($B252)&lt;&gt;管理年度,"△不是管理年度的单据，按月的三张报表里看不到",IF($H252&lt;0,"△这一笔之后该账户余额成负数了，核一下",""))))))))))))))</f>
        <v/>
      </c>
    </row>
    <row r="253" ht="16.5" spans="1:16">
      <c r="A253" s="4" t="str">
        <f>IF($C253="","",COUNTA($C$5:$C253))</f>
        <v/>
      </c>
      <c r="B253" s="52"/>
      <c r="C253" s="53"/>
      <c r="D253" s="53"/>
      <c r="E253" s="32"/>
      <c r="F253" s="54"/>
      <c r="G253" s="54"/>
      <c r="H253" s="24" t="str">
        <f>IFERROR(ROUND(VLOOKUP($C253,基础资料!$B$5:$E$34,3,0)+SUMIF($C$5:$C253,$C253,$F$5:$F253)-SUMIF($C$5:$C253,$C253,$G$5:$G253),2),"")</f>
        <v/>
      </c>
      <c r="I253" s="53"/>
      <c r="J253" s="53"/>
      <c r="K253" s="25" t="str">
        <f t="shared" si="3"/>
        <v/>
      </c>
      <c r="L253" s="13" t="str">
        <f>IF($D253="","",IFERROR(INDEX(类别属性,MATCH($D253,类别表,0)),""))</f>
        <v/>
      </c>
      <c r="M253" s="53"/>
      <c r="N253" s="53"/>
      <c r="O253" s="32"/>
      <c r="P253" s="6" t="str">
        <f>IF($C253="","",IF(ISNA(MATCH($C253,账户表,0)),"※这个账户不在【基础资料】的账户档案里",IF($B253="","※没填日期，这一笔不会进任何月份的报表",IF(NOT(ISNUMBER($B253)),"※日期是文本不是日期（像 2026.6.28 这种），按日期取数的报表全会漏掉这一笔",IF(AND($F253&lt;&gt;"",$G253&lt;&gt;""),"※收入和支出不能同时填",IF(AND(N($F253)=0,N($G253)=0),"※收入和支出都没填",IF(OR(N($F253)&lt;0,N($G253)&lt;0),"※金额不能填负数，方向反了就换一列填",IF($D253="","※没填收支类别，分类报表会漏掉这一笔",IF(ISNA(MATCH($D253,类别表,0)),"※收支类别不在【基础资料】的清单里",IF(AND($L253="内部转账",$M253=""),"△内部转账要在「对方账户」写上另一头",IF(AND($L253="内部转账",$M253=$C253),"※对方账户跟本账户是同一个",IF(AND($L253&lt;&gt;"内部转账",$M253&lt;&gt;""),"△填了对方账户，但类别不是内部转账",IF(YEAR($B253)&lt;&gt;管理年度,"△不是管理年度的单据，按月的三张报表里看不到",IF($H253&lt;0,"△这一笔之后该账户余额成负数了，核一下",""))))))))))))))</f>
        <v/>
      </c>
    </row>
    <row r="254" ht="16.5" spans="1:16">
      <c r="A254" s="4" t="str">
        <f>IF($C254="","",COUNTA($C$5:$C254))</f>
        <v/>
      </c>
      <c r="B254" s="52"/>
      <c r="C254" s="53"/>
      <c r="D254" s="53"/>
      <c r="E254" s="32"/>
      <c r="F254" s="54"/>
      <c r="G254" s="54"/>
      <c r="H254" s="24" t="str">
        <f>IFERROR(ROUND(VLOOKUP($C254,基础资料!$B$5:$E$34,3,0)+SUMIF($C$5:$C254,$C254,$F$5:$F254)-SUMIF($C$5:$C254,$C254,$G$5:$G254),2),"")</f>
        <v/>
      </c>
      <c r="I254" s="53"/>
      <c r="J254" s="53"/>
      <c r="K254" s="25" t="str">
        <f t="shared" si="3"/>
        <v/>
      </c>
      <c r="L254" s="13" t="str">
        <f>IF($D254="","",IFERROR(INDEX(类别属性,MATCH($D254,类别表,0)),""))</f>
        <v/>
      </c>
      <c r="M254" s="53"/>
      <c r="N254" s="53"/>
      <c r="O254" s="32"/>
      <c r="P254" s="6" t="str">
        <f>IF($C254="","",IF(ISNA(MATCH($C254,账户表,0)),"※这个账户不在【基础资料】的账户档案里",IF($B254="","※没填日期，这一笔不会进任何月份的报表",IF(NOT(ISNUMBER($B254)),"※日期是文本不是日期（像 2026.6.28 这种），按日期取数的报表全会漏掉这一笔",IF(AND($F254&lt;&gt;"",$G254&lt;&gt;""),"※收入和支出不能同时填",IF(AND(N($F254)=0,N($G254)=0),"※收入和支出都没填",IF(OR(N($F254)&lt;0,N($G254)&lt;0),"※金额不能填负数，方向反了就换一列填",IF($D254="","※没填收支类别，分类报表会漏掉这一笔",IF(ISNA(MATCH($D254,类别表,0)),"※收支类别不在【基础资料】的清单里",IF(AND($L254="内部转账",$M254=""),"△内部转账要在「对方账户」写上另一头",IF(AND($L254="内部转账",$M254=$C254),"※对方账户跟本账户是同一个",IF(AND($L254&lt;&gt;"内部转账",$M254&lt;&gt;""),"△填了对方账户，但类别不是内部转账",IF(YEAR($B254)&lt;&gt;管理年度,"△不是管理年度的单据，按月的三张报表里看不到",IF($H254&lt;0,"△这一笔之后该账户余额成负数了，核一下",""))))))))))))))</f>
        <v/>
      </c>
    </row>
    <row r="255" ht="16.5" spans="1:16">
      <c r="A255" s="4" t="str">
        <f>IF($C255="","",COUNTA($C$5:$C255))</f>
        <v/>
      </c>
      <c r="B255" s="52"/>
      <c r="C255" s="53"/>
      <c r="D255" s="53"/>
      <c r="E255" s="32"/>
      <c r="F255" s="54"/>
      <c r="G255" s="54"/>
      <c r="H255" s="24" t="str">
        <f>IFERROR(ROUND(VLOOKUP($C255,基础资料!$B$5:$E$34,3,0)+SUMIF($C$5:$C255,$C255,$F$5:$F255)-SUMIF($C$5:$C255,$C255,$G$5:$G255),2),"")</f>
        <v/>
      </c>
      <c r="I255" s="53"/>
      <c r="J255" s="53"/>
      <c r="K255" s="25" t="str">
        <f t="shared" si="3"/>
        <v/>
      </c>
      <c r="L255" s="13" t="str">
        <f>IF($D255="","",IFERROR(INDEX(类别属性,MATCH($D255,类别表,0)),""))</f>
        <v/>
      </c>
      <c r="M255" s="53"/>
      <c r="N255" s="53"/>
      <c r="O255" s="32"/>
      <c r="P255" s="6" t="str">
        <f>IF($C255="","",IF(ISNA(MATCH($C255,账户表,0)),"※这个账户不在【基础资料】的账户档案里",IF($B255="","※没填日期，这一笔不会进任何月份的报表",IF(NOT(ISNUMBER($B255)),"※日期是文本不是日期（像 2026.6.28 这种），按日期取数的报表全会漏掉这一笔",IF(AND($F255&lt;&gt;"",$G255&lt;&gt;""),"※收入和支出不能同时填",IF(AND(N($F255)=0,N($G255)=0),"※收入和支出都没填",IF(OR(N($F255)&lt;0,N($G255)&lt;0),"※金额不能填负数，方向反了就换一列填",IF($D255="","※没填收支类别，分类报表会漏掉这一笔",IF(ISNA(MATCH($D255,类别表,0)),"※收支类别不在【基础资料】的清单里",IF(AND($L255="内部转账",$M255=""),"△内部转账要在「对方账户」写上另一头",IF(AND($L255="内部转账",$M255=$C255),"※对方账户跟本账户是同一个",IF(AND($L255&lt;&gt;"内部转账",$M255&lt;&gt;""),"△填了对方账户，但类别不是内部转账",IF(YEAR($B255)&lt;&gt;管理年度,"△不是管理年度的单据，按月的三张报表里看不到",IF($H255&lt;0,"△这一笔之后该账户余额成负数了，核一下",""))))))))))))))</f>
        <v/>
      </c>
    </row>
    <row r="256" ht="16.5" spans="1:16">
      <c r="A256" s="4" t="str">
        <f>IF($C256="","",COUNTA($C$5:$C256))</f>
        <v/>
      </c>
      <c r="B256" s="52"/>
      <c r="C256" s="53"/>
      <c r="D256" s="53"/>
      <c r="E256" s="32"/>
      <c r="F256" s="54"/>
      <c r="G256" s="54"/>
      <c r="H256" s="24" t="str">
        <f>IFERROR(ROUND(VLOOKUP($C256,基础资料!$B$5:$E$34,3,0)+SUMIF($C$5:$C256,$C256,$F$5:$F256)-SUMIF($C$5:$C256,$C256,$G$5:$G256),2),"")</f>
        <v/>
      </c>
      <c r="I256" s="53"/>
      <c r="J256" s="53"/>
      <c r="K256" s="25" t="str">
        <f t="shared" si="3"/>
        <v/>
      </c>
      <c r="L256" s="13" t="str">
        <f>IF($D256="","",IFERROR(INDEX(类别属性,MATCH($D256,类别表,0)),""))</f>
        <v/>
      </c>
      <c r="M256" s="53"/>
      <c r="N256" s="53"/>
      <c r="O256" s="32"/>
      <c r="P256" s="6" t="str">
        <f>IF($C256="","",IF(ISNA(MATCH($C256,账户表,0)),"※这个账户不在【基础资料】的账户档案里",IF($B256="","※没填日期，这一笔不会进任何月份的报表",IF(NOT(ISNUMBER($B256)),"※日期是文本不是日期（像 2026.6.28 这种），按日期取数的报表全会漏掉这一笔",IF(AND($F256&lt;&gt;"",$G256&lt;&gt;""),"※收入和支出不能同时填",IF(AND(N($F256)=0,N($G256)=0),"※收入和支出都没填",IF(OR(N($F256)&lt;0,N($G256)&lt;0),"※金额不能填负数，方向反了就换一列填",IF($D256="","※没填收支类别，分类报表会漏掉这一笔",IF(ISNA(MATCH($D256,类别表,0)),"※收支类别不在【基础资料】的清单里",IF(AND($L256="内部转账",$M256=""),"△内部转账要在「对方账户」写上另一头",IF(AND($L256="内部转账",$M256=$C256),"※对方账户跟本账户是同一个",IF(AND($L256&lt;&gt;"内部转账",$M256&lt;&gt;""),"△填了对方账户，但类别不是内部转账",IF(YEAR($B256)&lt;&gt;管理年度,"△不是管理年度的单据，按月的三张报表里看不到",IF($H256&lt;0,"△这一笔之后该账户余额成负数了，核一下",""))))))))))))))</f>
        <v/>
      </c>
    </row>
    <row r="257" ht="16.5" spans="1:16">
      <c r="A257" s="4" t="str">
        <f>IF($C257="","",COUNTA($C$5:$C257))</f>
        <v/>
      </c>
      <c r="B257" s="52"/>
      <c r="C257" s="53"/>
      <c r="D257" s="53"/>
      <c r="E257" s="32"/>
      <c r="F257" s="54"/>
      <c r="G257" s="54"/>
      <c r="H257" s="24" t="str">
        <f>IFERROR(ROUND(VLOOKUP($C257,基础资料!$B$5:$E$34,3,0)+SUMIF($C$5:$C257,$C257,$F$5:$F257)-SUMIF($C$5:$C257,$C257,$G$5:$G257),2),"")</f>
        <v/>
      </c>
      <c r="I257" s="53"/>
      <c r="J257" s="53"/>
      <c r="K257" s="25" t="str">
        <f t="shared" si="3"/>
        <v/>
      </c>
      <c r="L257" s="13" t="str">
        <f>IF($D257="","",IFERROR(INDEX(类别属性,MATCH($D257,类别表,0)),""))</f>
        <v/>
      </c>
      <c r="M257" s="53"/>
      <c r="N257" s="53"/>
      <c r="O257" s="32"/>
      <c r="P257" s="6" t="str">
        <f>IF($C257="","",IF(ISNA(MATCH($C257,账户表,0)),"※这个账户不在【基础资料】的账户档案里",IF($B257="","※没填日期，这一笔不会进任何月份的报表",IF(NOT(ISNUMBER($B257)),"※日期是文本不是日期（像 2026.6.28 这种），按日期取数的报表全会漏掉这一笔",IF(AND($F257&lt;&gt;"",$G257&lt;&gt;""),"※收入和支出不能同时填",IF(AND(N($F257)=0,N($G257)=0),"※收入和支出都没填",IF(OR(N($F257)&lt;0,N($G257)&lt;0),"※金额不能填负数，方向反了就换一列填",IF($D257="","※没填收支类别，分类报表会漏掉这一笔",IF(ISNA(MATCH($D257,类别表,0)),"※收支类别不在【基础资料】的清单里",IF(AND($L257="内部转账",$M257=""),"△内部转账要在「对方账户」写上另一头",IF(AND($L257="内部转账",$M257=$C257),"※对方账户跟本账户是同一个",IF(AND($L257&lt;&gt;"内部转账",$M257&lt;&gt;""),"△填了对方账户，但类别不是内部转账",IF(YEAR($B257)&lt;&gt;管理年度,"△不是管理年度的单据，按月的三张报表里看不到",IF($H257&lt;0,"△这一笔之后该账户余额成负数了，核一下",""))))))))))))))</f>
        <v/>
      </c>
    </row>
    <row r="258" ht="16.5" spans="1:16">
      <c r="A258" s="4" t="str">
        <f>IF($C258="","",COUNTA($C$5:$C258))</f>
        <v/>
      </c>
      <c r="B258" s="52"/>
      <c r="C258" s="53"/>
      <c r="D258" s="53"/>
      <c r="E258" s="32"/>
      <c r="F258" s="54"/>
      <c r="G258" s="54"/>
      <c r="H258" s="24" t="str">
        <f>IFERROR(ROUND(VLOOKUP($C258,基础资料!$B$5:$E$34,3,0)+SUMIF($C$5:$C258,$C258,$F$5:$F258)-SUMIF($C$5:$C258,$C258,$G$5:$G258),2),"")</f>
        <v/>
      </c>
      <c r="I258" s="53"/>
      <c r="J258" s="53"/>
      <c r="K258" s="25" t="str">
        <f t="shared" si="3"/>
        <v/>
      </c>
      <c r="L258" s="13" t="str">
        <f>IF($D258="","",IFERROR(INDEX(类别属性,MATCH($D258,类别表,0)),""))</f>
        <v/>
      </c>
      <c r="M258" s="53"/>
      <c r="N258" s="53"/>
      <c r="O258" s="32"/>
      <c r="P258" s="6" t="str">
        <f>IF($C258="","",IF(ISNA(MATCH($C258,账户表,0)),"※这个账户不在【基础资料】的账户档案里",IF($B258="","※没填日期，这一笔不会进任何月份的报表",IF(NOT(ISNUMBER($B258)),"※日期是文本不是日期（像 2026.6.28 这种），按日期取数的报表全会漏掉这一笔",IF(AND($F258&lt;&gt;"",$G258&lt;&gt;""),"※收入和支出不能同时填",IF(AND(N($F258)=0,N($G258)=0),"※收入和支出都没填",IF(OR(N($F258)&lt;0,N($G258)&lt;0),"※金额不能填负数，方向反了就换一列填",IF($D258="","※没填收支类别，分类报表会漏掉这一笔",IF(ISNA(MATCH($D258,类别表,0)),"※收支类别不在【基础资料】的清单里",IF(AND($L258="内部转账",$M258=""),"△内部转账要在「对方账户」写上另一头",IF(AND($L258="内部转账",$M258=$C258),"※对方账户跟本账户是同一个",IF(AND($L258&lt;&gt;"内部转账",$M258&lt;&gt;""),"△填了对方账户，但类别不是内部转账",IF(YEAR($B258)&lt;&gt;管理年度,"△不是管理年度的单据，按月的三张报表里看不到",IF($H258&lt;0,"△这一笔之后该账户余额成负数了，核一下",""))))))))))))))</f>
        <v/>
      </c>
    </row>
    <row r="259" ht="16.5" spans="1:16">
      <c r="A259" s="4" t="str">
        <f>IF($C259="","",COUNTA($C$5:$C259))</f>
        <v/>
      </c>
      <c r="B259" s="52"/>
      <c r="C259" s="53"/>
      <c r="D259" s="53"/>
      <c r="E259" s="32"/>
      <c r="F259" s="54"/>
      <c r="G259" s="54"/>
      <c r="H259" s="24" t="str">
        <f>IFERROR(ROUND(VLOOKUP($C259,基础资料!$B$5:$E$34,3,0)+SUMIF($C$5:$C259,$C259,$F$5:$F259)-SUMIF($C$5:$C259,$C259,$G$5:$G259),2),"")</f>
        <v/>
      </c>
      <c r="I259" s="53"/>
      <c r="J259" s="53"/>
      <c r="K259" s="25" t="str">
        <f t="shared" si="3"/>
        <v/>
      </c>
      <c r="L259" s="13" t="str">
        <f>IF($D259="","",IFERROR(INDEX(类别属性,MATCH($D259,类别表,0)),""))</f>
        <v/>
      </c>
      <c r="M259" s="53"/>
      <c r="N259" s="53"/>
      <c r="O259" s="32"/>
      <c r="P259" s="6" t="str">
        <f>IF($C259="","",IF(ISNA(MATCH($C259,账户表,0)),"※这个账户不在【基础资料】的账户档案里",IF($B259="","※没填日期，这一笔不会进任何月份的报表",IF(NOT(ISNUMBER($B259)),"※日期是文本不是日期（像 2026.6.28 这种），按日期取数的报表全会漏掉这一笔",IF(AND($F259&lt;&gt;"",$G259&lt;&gt;""),"※收入和支出不能同时填",IF(AND(N($F259)=0,N($G259)=0),"※收入和支出都没填",IF(OR(N($F259)&lt;0,N($G259)&lt;0),"※金额不能填负数，方向反了就换一列填",IF($D259="","※没填收支类别，分类报表会漏掉这一笔",IF(ISNA(MATCH($D259,类别表,0)),"※收支类别不在【基础资料】的清单里",IF(AND($L259="内部转账",$M259=""),"△内部转账要在「对方账户」写上另一头",IF(AND($L259="内部转账",$M259=$C259),"※对方账户跟本账户是同一个",IF(AND($L259&lt;&gt;"内部转账",$M259&lt;&gt;""),"△填了对方账户，但类别不是内部转账",IF(YEAR($B259)&lt;&gt;管理年度,"△不是管理年度的单据，按月的三张报表里看不到",IF($H259&lt;0,"△这一笔之后该账户余额成负数了，核一下",""))))))))))))))</f>
        <v/>
      </c>
    </row>
    <row r="260" ht="16.5" spans="1:16">
      <c r="A260" s="4" t="str">
        <f>IF($C260="","",COUNTA($C$5:$C260))</f>
        <v/>
      </c>
      <c r="B260" s="52"/>
      <c r="C260" s="53"/>
      <c r="D260" s="53"/>
      <c r="E260" s="32"/>
      <c r="F260" s="54"/>
      <c r="G260" s="54"/>
      <c r="H260" s="24" t="str">
        <f>IFERROR(ROUND(VLOOKUP($C260,基础资料!$B$5:$E$34,3,0)+SUMIF($C$5:$C260,$C260,$F$5:$F260)-SUMIF($C$5:$C260,$C260,$G$5:$G260),2),"")</f>
        <v/>
      </c>
      <c r="I260" s="53"/>
      <c r="J260" s="53"/>
      <c r="K260" s="25" t="str">
        <f t="shared" si="3"/>
        <v/>
      </c>
      <c r="L260" s="13" t="str">
        <f>IF($D260="","",IFERROR(INDEX(类别属性,MATCH($D260,类别表,0)),""))</f>
        <v/>
      </c>
      <c r="M260" s="53"/>
      <c r="N260" s="53"/>
      <c r="O260" s="32"/>
      <c r="P260" s="6" t="str">
        <f>IF($C260="","",IF(ISNA(MATCH($C260,账户表,0)),"※这个账户不在【基础资料】的账户档案里",IF($B260="","※没填日期，这一笔不会进任何月份的报表",IF(NOT(ISNUMBER($B260)),"※日期是文本不是日期（像 2026.6.28 这种），按日期取数的报表全会漏掉这一笔",IF(AND($F260&lt;&gt;"",$G260&lt;&gt;""),"※收入和支出不能同时填",IF(AND(N($F260)=0,N($G260)=0),"※收入和支出都没填",IF(OR(N($F260)&lt;0,N($G260)&lt;0),"※金额不能填负数，方向反了就换一列填",IF($D260="","※没填收支类别，分类报表会漏掉这一笔",IF(ISNA(MATCH($D260,类别表,0)),"※收支类别不在【基础资料】的清单里",IF(AND($L260="内部转账",$M260=""),"△内部转账要在「对方账户」写上另一头",IF(AND($L260="内部转账",$M260=$C260),"※对方账户跟本账户是同一个",IF(AND($L260&lt;&gt;"内部转账",$M260&lt;&gt;""),"△填了对方账户，但类别不是内部转账",IF(YEAR($B260)&lt;&gt;管理年度,"△不是管理年度的单据，按月的三张报表里看不到",IF($H260&lt;0,"△这一笔之后该账户余额成负数了，核一下",""))))))))))))))</f>
        <v/>
      </c>
    </row>
    <row r="261" ht="16.5" spans="1:16">
      <c r="A261" s="4" t="str">
        <f>IF($C261="","",COUNTA($C$5:$C261))</f>
        <v/>
      </c>
      <c r="B261" s="52"/>
      <c r="C261" s="53"/>
      <c r="D261" s="53"/>
      <c r="E261" s="32"/>
      <c r="F261" s="54"/>
      <c r="G261" s="54"/>
      <c r="H261" s="24" t="str">
        <f>IFERROR(ROUND(VLOOKUP($C261,基础资料!$B$5:$E$34,3,0)+SUMIF($C$5:$C261,$C261,$F$5:$F261)-SUMIF($C$5:$C261,$C261,$G$5:$G261),2),"")</f>
        <v/>
      </c>
      <c r="I261" s="53"/>
      <c r="J261" s="53"/>
      <c r="K261" s="25" t="str">
        <f t="shared" ref="K261:K324" si="4">IF(OR($B261="",NOT(ISNUMBER($B261))),"",--TEXT($B261,"yyyymm"))</f>
        <v/>
      </c>
      <c r="L261" s="13" t="str">
        <f>IF($D261="","",IFERROR(INDEX(类别属性,MATCH($D261,类别表,0)),""))</f>
        <v/>
      </c>
      <c r="M261" s="53"/>
      <c r="N261" s="53"/>
      <c r="O261" s="32"/>
      <c r="P261" s="6" t="str">
        <f>IF($C261="","",IF(ISNA(MATCH($C261,账户表,0)),"※这个账户不在【基础资料】的账户档案里",IF($B261="","※没填日期，这一笔不会进任何月份的报表",IF(NOT(ISNUMBER($B261)),"※日期是文本不是日期（像 2026.6.28 这种），按日期取数的报表全会漏掉这一笔",IF(AND($F261&lt;&gt;"",$G261&lt;&gt;""),"※收入和支出不能同时填",IF(AND(N($F261)=0,N($G261)=0),"※收入和支出都没填",IF(OR(N($F261)&lt;0,N($G261)&lt;0),"※金额不能填负数，方向反了就换一列填",IF($D261="","※没填收支类别，分类报表会漏掉这一笔",IF(ISNA(MATCH($D261,类别表,0)),"※收支类别不在【基础资料】的清单里",IF(AND($L261="内部转账",$M261=""),"△内部转账要在「对方账户」写上另一头",IF(AND($L261="内部转账",$M261=$C261),"※对方账户跟本账户是同一个",IF(AND($L261&lt;&gt;"内部转账",$M261&lt;&gt;""),"△填了对方账户，但类别不是内部转账",IF(YEAR($B261)&lt;&gt;管理年度,"△不是管理年度的单据，按月的三张报表里看不到",IF($H261&lt;0,"△这一笔之后该账户余额成负数了，核一下",""))))))))))))))</f>
        <v/>
      </c>
    </row>
    <row r="262" ht="16.5" spans="1:16">
      <c r="A262" s="4" t="str">
        <f>IF($C262="","",COUNTA($C$5:$C262))</f>
        <v/>
      </c>
      <c r="B262" s="52"/>
      <c r="C262" s="53"/>
      <c r="D262" s="53"/>
      <c r="E262" s="32"/>
      <c r="F262" s="54"/>
      <c r="G262" s="54"/>
      <c r="H262" s="24" t="str">
        <f>IFERROR(ROUND(VLOOKUP($C262,基础资料!$B$5:$E$34,3,0)+SUMIF($C$5:$C262,$C262,$F$5:$F262)-SUMIF($C$5:$C262,$C262,$G$5:$G262),2),"")</f>
        <v/>
      </c>
      <c r="I262" s="53"/>
      <c r="J262" s="53"/>
      <c r="K262" s="25" t="str">
        <f t="shared" si="4"/>
        <v/>
      </c>
      <c r="L262" s="13" t="str">
        <f>IF($D262="","",IFERROR(INDEX(类别属性,MATCH($D262,类别表,0)),""))</f>
        <v/>
      </c>
      <c r="M262" s="53"/>
      <c r="N262" s="53"/>
      <c r="O262" s="32"/>
      <c r="P262" s="6" t="str">
        <f>IF($C262="","",IF(ISNA(MATCH($C262,账户表,0)),"※这个账户不在【基础资料】的账户档案里",IF($B262="","※没填日期，这一笔不会进任何月份的报表",IF(NOT(ISNUMBER($B262)),"※日期是文本不是日期（像 2026.6.28 这种），按日期取数的报表全会漏掉这一笔",IF(AND($F262&lt;&gt;"",$G262&lt;&gt;""),"※收入和支出不能同时填",IF(AND(N($F262)=0,N($G262)=0),"※收入和支出都没填",IF(OR(N($F262)&lt;0,N($G262)&lt;0),"※金额不能填负数，方向反了就换一列填",IF($D262="","※没填收支类别，分类报表会漏掉这一笔",IF(ISNA(MATCH($D262,类别表,0)),"※收支类别不在【基础资料】的清单里",IF(AND($L262="内部转账",$M262=""),"△内部转账要在「对方账户」写上另一头",IF(AND($L262="内部转账",$M262=$C262),"※对方账户跟本账户是同一个",IF(AND($L262&lt;&gt;"内部转账",$M262&lt;&gt;""),"△填了对方账户，但类别不是内部转账",IF(YEAR($B262)&lt;&gt;管理年度,"△不是管理年度的单据，按月的三张报表里看不到",IF($H262&lt;0,"△这一笔之后该账户余额成负数了，核一下",""))))))))))))))</f>
        <v/>
      </c>
    </row>
    <row r="263" ht="16.5" spans="1:16">
      <c r="A263" s="4" t="str">
        <f>IF($C263="","",COUNTA($C$5:$C263))</f>
        <v/>
      </c>
      <c r="B263" s="52"/>
      <c r="C263" s="53"/>
      <c r="D263" s="53"/>
      <c r="E263" s="32"/>
      <c r="F263" s="54"/>
      <c r="G263" s="54"/>
      <c r="H263" s="24" t="str">
        <f>IFERROR(ROUND(VLOOKUP($C263,基础资料!$B$5:$E$34,3,0)+SUMIF($C$5:$C263,$C263,$F$5:$F263)-SUMIF($C$5:$C263,$C263,$G$5:$G263),2),"")</f>
        <v/>
      </c>
      <c r="I263" s="53"/>
      <c r="J263" s="53"/>
      <c r="K263" s="25" t="str">
        <f t="shared" si="4"/>
        <v/>
      </c>
      <c r="L263" s="13" t="str">
        <f>IF($D263="","",IFERROR(INDEX(类别属性,MATCH($D263,类别表,0)),""))</f>
        <v/>
      </c>
      <c r="M263" s="53"/>
      <c r="N263" s="53"/>
      <c r="O263" s="32"/>
      <c r="P263" s="6" t="str">
        <f>IF($C263="","",IF(ISNA(MATCH($C263,账户表,0)),"※这个账户不在【基础资料】的账户档案里",IF($B263="","※没填日期，这一笔不会进任何月份的报表",IF(NOT(ISNUMBER($B263)),"※日期是文本不是日期（像 2026.6.28 这种），按日期取数的报表全会漏掉这一笔",IF(AND($F263&lt;&gt;"",$G263&lt;&gt;""),"※收入和支出不能同时填",IF(AND(N($F263)=0,N($G263)=0),"※收入和支出都没填",IF(OR(N($F263)&lt;0,N($G263)&lt;0),"※金额不能填负数，方向反了就换一列填",IF($D263="","※没填收支类别，分类报表会漏掉这一笔",IF(ISNA(MATCH($D263,类别表,0)),"※收支类别不在【基础资料】的清单里",IF(AND($L263="内部转账",$M263=""),"△内部转账要在「对方账户」写上另一头",IF(AND($L263="内部转账",$M263=$C263),"※对方账户跟本账户是同一个",IF(AND($L263&lt;&gt;"内部转账",$M263&lt;&gt;""),"△填了对方账户，但类别不是内部转账",IF(YEAR($B263)&lt;&gt;管理年度,"△不是管理年度的单据，按月的三张报表里看不到",IF($H263&lt;0,"△这一笔之后该账户余额成负数了，核一下",""))))))))))))))</f>
        <v/>
      </c>
    </row>
    <row r="264" ht="16.5" spans="1:16">
      <c r="A264" s="4" t="str">
        <f>IF($C264="","",COUNTA($C$5:$C264))</f>
        <v/>
      </c>
      <c r="B264" s="52"/>
      <c r="C264" s="53"/>
      <c r="D264" s="53"/>
      <c r="E264" s="32"/>
      <c r="F264" s="54"/>
      <c r="G264" s="54"/>
      <c r="H264" s="24" t="str">
        <f>IFERROR(ROUND(VLOOKUP($C264,基础资料!$B$5:$E$34,3,0)+SUMIF($C$5:$C264,$C264,$F$5:$F264)-SUMIF($C$5:$C264,$C264,$G$5:$G264),2),"")</f>
        <v/>
      </c>
      <c r="I264" s="53"/>
      <c r="J264" s="53"/>
      <c r="K264" s="25" t="str">
        <f t="shared" si="4"/>
        <v/>
      </c>
      <c r="L264" s="13" t="str">
        <f>IF($D264="","",IFERROR(INDEX(类别属性,MATCH($D264,类别表,0)),""))</f>
        <v/>
      </c>
      <c r="M264" s="53"/>
      <c r="N264" s="53"/>
      <c r="O264" s="32"/>
      <c r="P264" s="6" t="str">
        <f>IF($C264="","",IF(ISNA(MATCH($C264,账户表,0)),"※这个账户不在【基础资料】的账户档案里",IF($B264="","※没填日期，这一笔不会进任何月份的报表",IF(NOT(ISNUMBER($B264)),"※日期是文本不是日期（像 2026.6.28 这种），按日期取数的报表全会漏掉这一笔",IF(AND($F264&lt;&gt;"",$G264&lt;&gt;""),"※收入和支出不能同时填",IF(AND(N($F264)=0,N($G264)=0),"※收入和支出都没填",IF(OR(N($F264)&lt;0,N($G264)&lt;0),"※金额不能填负数，方向反了就换一列填",IF($D264="","※没填收支类别，分类报表会漏掉这一笔",IF(ISNA(MATCH($D264,类别表,0)),"※收支类别不在【基础资料】的清单里",IF(AND($L264="内部转账",$M264=""),"△内部转账要在「对方账户」写上另一头",IF(AND($L264="内部转账",$M264=$C264),"※对方账户跟本账户是同一个",IF(AND($L264&lt;&gt;"内部转账",$M264&lt;&gt;""),"△填了对方账户，但类别不是内部转账",IF(YEAR($B264)&lt;&gt;管理年度,"△不是管理年度的单据，按月的三张报表里看不到",IF($H264&lt;0,"△这一笔之后该账户余额成负数了，核一下",""))))))))))))))</f>
        <v/>
      </c>
    </row>
    <row r="265" ht="16.5" spans="1:16">
      <c r="A265" s="4" t="str">
        <f>IF($C265="","",COUNTA($C$5:$C265))</f>
        <v/>
      </c>
      <c r="B265" s="52"/>
      <c r="C265" s="53"/>
      <c r="D265" s="53"/>
      <c r="E265" s="32"/>
      <c r="F265" s="54"/>
      <c r="G265" s="54"/>
      <c r="H265" s="24" t="str">
        <f>IFERROR(ROUND(VLOOKUP($C265,基础资料!$B$5:$E$34,3,0)+SUMIF($C$5:$C265,$C265,$F$5:$F265)-SUMIF($C$5:$C265,$C265,$G$5:$G265),2),"")</f>
        <v/>
      </c>
      <c r="I265" s="53"/>
      <c r="J265" s="53"/>
      <c r="K265" s="25" t="str">
        <f t="shared" si="4"/>
        <v/>
      </c>
      <c r="L265" s="13" t="str">
        <f>IF($D265="","",IFERROR(INDEX(类别属性,MATCH($D265,类别表,0)),""))</f>
        <v/>
      </c>
      <c r="M265" s="53"/>
      <c r="N265" s="53"/>
      <c r="O265" s="32"/>
      <c r="P265" s="6" t="str">
        <f>IF($C265="","",IF(ISNA(MATCH($C265,账户表,0)),"※这个账户不在【基础资料】的账户档案里",IF($B265="","※没填日期，这一笔不会进任何月份的报表",IF(NOT(ISNUMBER($B265)),"※日期是文本不是日期（像 2026.6.28 这种），按日期取数的报表全会漏掉这一笔",IF(AND($F265&lt;&gt;"",$G265&lt;&gt;""),"※收入和支出不能同时填",IF(AND(N($F265)=0,N($G265)=0),"※收入和支出都没填",IF(OR(N($F265)&lt;0,N($G265)&lt;0),"※金额不能填负数，方向反了就换一列填",IF($D265="","※没填收支类别，分类报表会漏掉这一笔",IF(ISNA(MATCH($D265,类别表,0)),"※收支类别不在【基础资料】的清单里",IF(AND($L265="内部转账",$M265=""),"△内部转账要在「对方账户」写上另一头",IF(AND($L265="内部转账",$M265=$C265),"※对方账户跟本账户是同一个",IF(AND($L265&lt;&gt;"内部转账",$M265&lt;&gt;""),"△填了对方账户，但类别不是内部转账",IF(YEAR($B265)&lt;&gt;管理年度,"△不是管理年度的单据，按月的三张报表里看不到",IF($H265&lt;0,"△这一笔之后该账户余额成负数了，核一下",""))))))))))))))</f>
        <v/>
      </c>
    </row>
    <row r="266" ht="16.5" spans="1:16">
      <c r="A266" s="4" t="str">
        <f>IF($C266="","",COUNTA($C$5:$C266))</f>
        <v/>
      </c>
      <c r="B266" s="52"/>
      <c r="C266" s="53"/>
      <c r="D266" s="53"/>
      <c r="E266" s="32"/>
      <c r="F266" s="54"/>
      <c r="G266" s="54"/>
      <c r="H266" s="24" t="str">
        <f>IFERROR(ROUND(VLOOKUP($C266,基础资料!$B$5:$E$34,3,0)+SUMIF($C$5:$C266,$C266,$F$5:$F266)-SUMIF($C$5:$C266,$C266,$G$5:$G266),2),"")</f>
        <v/>
      </c>
      <c r="I266" s="53"/>
      <c r="J266" s="53"/>
      <c r="K266" s="25" t="str">
        <f t="shared" si="4"/>
        <v/>
      </c>
      <c r="L266" s="13" t="str">
        <f>IF($D266="","",IFERROR(INDEX(类别属性,MATCH($D266,类别表,0)),""))</f>
        <v/>
      </c>
      <c r="M266" s="53"/>
      <c r="N266" s="53"/>
      <c r="O266" s="32"/>
      <c r="P266" s="6" t="str">
        <f>IF($C266="","",IF(ISNA(MATCH($C266,账户表,0)),"※这个账户不在【基础资料】的账户档案里",IF($B266="","※没填日期，这一笔不会进任何月份的报表",IF(NOT(ISNUMBER($B266)),"※日期是文本不是日期（像 2026.6.28 这种），按日期取数的报表全会漏掉这一笔",IF(AND($F266&lt;&gt;"",$G266&lt;&gt;""),"※收入和支出不能同时填",IF(AND(N($F266)=0,N($G266)=0),"※收入和支出都没填",IF(OR(N($F266)&lt;0,N($G266)&lt;0),"※金额不能填负数，方向反了就换一列填",IF($D266="","※没填收支类别，分类报表会漏掉这一笔",IF(ISNA(MATCH($D266,类别表,0)),"※收支类别不在【基础资料】的清单里",IF(AND($L266="内部转账",$M266=""),"△内部转账要在「对方账户」写上另一头",IF(AND($L266="内部转账",$M266=$C266),"※对方账户跟本账户是同一个",IF(AND($L266&lt;&gt;"内部转账",$M266&lt;&gt;""),"△填了对方账户，但类别不是内部转账",IF(YEAR($B266)&lt;&gt;管理年度,"△不是管理年度的单据，按月的三张报表里看不到",IF($H266&lt;0,"△这一笔之后该账户余额成负数了，核一下",""))))))))))))))</f>
        <v/>
      </c>
    </row>
    <row r="267" ht="16.5" spans="1:16">
      <c r="A267" s="4" t="str">
        <f>IF($C267="","",COUNTA($C$5:$C267))</f>
        <v/>
      </c>
      <c r="B267" s="52"/>
      <c r="C267" s="53"/>
      <c r="D267" s="53"/>
      <c r="E267" s="32"/>
      <c r="F267" s="54"/>
      <c r="G267" s="54"/>
      <c r="H267" s="24" t="str">
        <f>IFERROR(ROUND(VLOOKUP($C267,基础资料!$B$5:$E$34,3,0)+SUMIF($C$5:$C267,$C267,$F$5:$F267)-SUMIF($C$5:$C267,$C267,$G$5:$G267),2),"")</f>
        <v/>
      </c>
      <c r="I267" s="53"/>
      <c r="J267" s="53"/>
      <c r="K267" s="25" t="str">
        <f t="shared" si="4"/>
        <v/>
      </c>
      <c r="L267" s="13" t="str">
        <f>IF($D267="","",IFERROR(INDEX(类别属性,MATCH($D267,类别表,0)),""))</f>
        <v/>
      </c>
      <c r="M267" s="53"/>
      <c r="N267" s="53"/>
      <c r="O267" s="32"/>
      <c r="P267" s="6" t="str">
        <f>IF($C267="","",IF(ISNA(MATCH($C267,账户表,0)),"※这个账户不在【基础资料】的账户档案里",IF($B267="","※没填日期，这一笔不会进任何月份的报表",IF(NOT(ISNUMBER($B267)),"※日期是文本不是日期（像 2026.6.28 这种），按日期取数的报表全会漏掉这一笔",IF(AND($F267&lt;&gt;"",$G267&lt;&gt;""),"※收入和支出不能同时填",IF(AND(N($F267)=0,N($G267)=0),"※收入和支出都没填",IF(OR(N($F267)&lt;0,N($G267)&lt;0),"※金额不能填负数，方向反了就换一列填",IF($D267="","※没填收支类别，分类报表会漏掉这一笔",IF(ISNA(MATCH($D267,类别表,0)),"※收支类别不在【基础资料】的清单里",IF(AND($L267="内部转账",$M267=""),"△内部转账要在「对方账户」写上另一头",IF(AND($L267="内部转账",$M267=$C267),"※对方账户跟本账户是同一个",IF(AND($L267&lt;&gt;"内部转账",$M267&lt;&gt;""),"△填了对方账户，但类别不是内部转账",IF(YEAR($B267)&lt;&gt;管理年度,"△不是管理年度的单据，按月的三张报表里看不到",IF($H267&lt;0,"△这一笔之后该账户余额成负数了，核一下",""))))))))))))))</f>
        <v/>
      </c>
    </row>
    <row r="268" ht="16.5" spans="1:16">
      <c r="A268" s="4" t="str">
        <f>IF($C268="","",COUNTA($C$5:$C268))</f>
        <v/>
      </c>
      <c r="B268" s="52"/>
      <c r="C268" s="53"/>
      <c r="D268" s="53"/>
      <c r="E268" s="32"/>
      <c r="F268" s="54"/>
      <c r="G268" s="54"/>
      <c r="H268" s="24" t="str">
        <f>IFERROR(ROUND(VLOOKUP($C268,基础资料!$B$5:$E$34,3,0)+SUMIF($C$5:$C268,$C268,$F$5:$F268)-SUMIF($C$5:$C268,$C268,$G$5:$G268),2),"")</f>
        <v/>
      </c>
      <c r="I268" s="53"/>
      <c r="J268" s="53"/>
      <c r="K268" s="25" t="str">
        <f t="shared" si="4"/>
        <v/>
      </c>
      <c r="L268" s="13" t="str">
        <f>IF($D268="","",IFERROR(INDEX(类别属性,MATCH($D268,类别表,0)),""))</f>
        <v/>
      </c>
      <c r="M268" s="53"/>
      <c r="N268" s="53"/>
      <c r="O268" s="32"/>
      <c r="P268" s="6" t="str">
        <f>IF($C268="","",IF(ISNA(MATCH($C268,账户表,0)),"※这个账户不在【基础资料】的账户档案里",IF($B268="","※没填日期，这一笔不会进任何月份的报表",IF(NOT(ISNUMBER($B268)),"※日期是文本不是日期（像 2026.6.28 这种），按日期取数的报表全会漏掉这一笔",IF(AND($F268&lt;&gt;"",$G268&lt;&gt;""),"※收入和支出不能同时填",IF(AND(N($F268)=0,N($G268)=0),"※收入和支出都没填",IF(OR(N($F268)&lt;0,N($G268)&lt;0),"※金额不能填负数，方向反了就换一列填",IF($D268="","※没填收支类别，分类报表会漏掉这一笔",IF(ISNA(MATCH($D268,类别表,0)),"※收支类别不在【基础资料】的清单里",IF(AND($L268="内部转账",$M268=""),"△内部转账要在「对方账户」写上另一头",IF(AND($L268="内部转账",$M268=$C268),"※对方账户跟本账户是同一个",IF(AND($L268&lt;&gt;"内部转账",$M268&lt;&gt;""),"△填了对方账户，但类别不是内部转账",IF(YEAR($B268)&lt;&gt;管理年度,"△不是管理年度的单据，按月的三张报表里看不到",IF($H268&lt;0,"△这一笔之后该账户余额成负数了，核一下",""))))))))))))))</f>
        <v/>
      </c>
    </row>
    <row r="269" ht="16.5" spans="1:16">
      <c r="A269" s="4" t="str">
        <f>IF($C269="","",COUNTA($C$5:$C269))</f>
        <v/>
      </c>
      <c r="B269" s="52"/>
      <c r="C269" s="53"/>
      <c r="D269" s="53"/>
      <c r="E269" s="32"/>
      <c r="F269" s="54"/>
      <c r="G269" s="54"/>
      <c r="H269" s="24" t="str">
        <f>IFERROR(ROUND(VLOOKUP($C269,基础资料!$B$5:$E$34,3,0)+SUMIF($C$5:$C269,$C269,$F$5:$F269)-SUMIF($C$5:$C269,$C269,$G$5:$G269),2),"")</f>
        <v/>
      </c>
      <c r="I269" s="53"/>
      <c r="J269" s="53"/>
      <c r="K269" s="25" t="str">
        <f t="shared" si="4"/>
        <v/>
      </c>
      <c r="L269" s="13" t="str">
        <f>IF($D269="","",IFERROR(INDEX(类别属性,MATCH($D269,类别表,0)),""))</f>
        <v/>
      </c>
      <c r="M269" s="53"/>
      <c r="N269" s="53"/>
      <c r="O269" s="32"/>
      <c r="P269" s="6" t="str">
        <f>IF($C269="","",IF(ISNA(MATCH($C269,账户表,0)),"※这个账户不在【基础资料】的账户档案里",IF($B269="","※没填日期，这一笔不会进任何月份的报表",IF(NOT(ISNUMBER($B269)),"※日期是文本不是日期（像 2026.6.28 这种），按日期取数的报表全会漏掉这一笔",IF(AND($F269&lt;&gt;"",$G269&lt;&gt;""),"※收入和支出不能同时填",IF(AND(N($F269)=0,N($G269)=0),"※收入和支出都没填",IF(OR(N($F269)&lt;0,N($G269)&lt;0),"※金额不能填负数，方向反了就换一列填",IF($D269="","※没填收支类别，分类报表会漏掉这一笔",IF(ISNA(MATCH($D269,类别表,0)),"※收支类别不在【基础资料】的清单里",IF(AND($L269="内部转账",$M269=""),"△内部转账要在「对方账户」写上另一头",IF(AND($L269="内部转账",$M269=$C269),"※对方账户跟本账户是同一个",IF(AND($L269&lt;&gt;"内部转账",$M269&lt;&gt;""),"△填了对方账户，但类别不是内部转账",IF(YEAR($B269)&lt;&gt;管理年度,"△不是管理年度的单据，按月的三张报表里看不到",IF($H269&lt;0,"△这一笔之后该账户余额成负数了，核一下",""))))))))))))))</f>
        <v/>
      </c>
    </row>
    <row r="270" ht="16.5" spans="1:16">
      <c r="A270" s="4" t="str">
        <f>IF($C270="","",COUNTA($C$5:$C270))</f>
        <v/>
      </c>
      <c r="B270" s="52"/>
      <c r="C270" s="53"/>
      <c r="D270" s="53"/>
      <c r="E270" s="32"/>
      <c r="F270" s="54"/>
      <c r="G270" s="54"/>
      <c r="H270" s="24" t="str">
        <f>IFERROR(ROUND(VLOOKUP($C270,基础资料!$B$5:$E$34,3,0)+SUMIF($C$5:$C270,$C270,$F$5:$F270)-SUMIF($C$5:$C270,$C270,$G$5:$G270),2),"")</f>
        <v/>
      </c>
      <c r="I270" s="53"/>
      <c r="J270" s="53"/>
      <c r="K270" s="25" t="str">
        <f t="shared" si="4"/>
        <v/>
      </c>
      <c r="L270" s="13" t="str">
        <f>IF($D270="","",IFERROR(INDEX(类别属性,MATCH($D270,类别表,0)),""))</f>
        <v/>
      </c>
      <c r="M270" s="53"/>
      <c r="N270" s="53"/>
      <c r="O270" s="32"/>
      <c r="P270" s="6" t="str">
        <f>IF($C270="","",IF(ISNA(MATCH($C270,账户表,0)),"※这个账户不在【基础资料】的账户档案里",IF($B270="","※没填日期，这一笔不会进任何月份的报表",IF(NOT(ISNUMBER($B270)),"※日期是文本不是日期（像 2026.6.28 这种），按日期取数的报表全会漏掉这一笔",IF(AND($F270&lt;&gt;"",$G270&lt;&gt;""),"※收入和支出不能同时填",IF(AND(N($F270)=0,N($G270)=0),"※收入和支出都没填",IF(OR(N($F270)&lt;0,N($G270)&lt;0),"※金额不能填负数，方向反了就换一列填",IF($D270="","※没填收支类别，分类报表会漏掉这一笔",IF(ISNA(MATCH($D270,类别表,0)),"※收支类别不在【基础资料】的清单里",IF(AND($L270="内部转账",$M270=""),"△内部转账要在「对方账户」写上另一头",IF(AND($L270="内部转账",$M270=$C270),"※对方账户跟本账户是同一个",IF(AND($L270&lt;&gt;"内部转账",$M270&lt;&gt;""),"△填了对方账户，但类别不是内部转账",IF(YEAR($B270)&lt;&gt;管理年度,"△不是管理年度的单据，按月的三张报表里看不到",IF($H270&lt;0,"△这一笔之后该账户余额成负数了，核一下",""))))))))))))))</f>
        <v/>
      </c>
    </row>
    <row r="271" ht="16.5" spans="1:16">
      <c r="A271" s="4" t="str">
        <f>IF($C271="","",COUNTA($C$5:$C271))</f>
        <v/>
      </c>
      <c r="B271" s="52"/>
      <c r="C271" s="53"/>
      <c r="D271" s="53"/>
      <c r="E271" s="32"/>
      <c r="F271" s="54"/>
      <c r="G271" s="54"/>
      <c r="H271" s="24" t="str">
        <f>IFERROR(ROUND(VLOOKUP($C271,基础资料!$B$5:$E$34,3,0)+SUMIF($C$5:$C271,$C271,$F$5:$F271)-SUMIF($C$5:$C271,$C271,$G$5:$G271),2),"")</f>
        <v/>
      </c>
      <c r="I271" s="53"/>
      <c r="J271" s="53"/>
      <c r="K271" s="25" t="str">
        <f t="shared" si="4"/>
        <v/>
      </c>
      <c r="L271" s="13" t="str">
        <f>IF($D271="","",IFERROR(INDEX(类别属性,MATCH($D271,类别表,0)),""))</f>
        <v/>
      </c>
      <c r="M271" s="53"/>
      <c r="N271" s="53"/>
      <c r="O271" s="32"/>
      <c r="P271" s="6" t="str">
        <f>IF($C271="","",IF(ISNA(MATCH($C271,账户表,0)),"※这个账户不在【基础资料】的账户档案里",IF($B271="","※没填日期，这一笔不会进任何月份的报表",IF(NOT(ISNUMBER($B271)),"※日期是文本不是日期（像 2026.6.28 这种），按日期取数的报表全会漏掉这一笔",IF(AND($F271&lt;&gt;"",$G271&lt;&gt;""),"※收入和支出不能同时填",IF(AND(N($F271)=0,N($G271)=0),"※收入和支出都没填",IF(OR(N($F271)&lt;0,N($G271)&lt;0),"※金额不能填负数，方向反了就换一列填",IF($D271="","※没填收支类别，分类报表会漏掉这一笔",IF(ISNA(MATCH($D271,类别表,0)),"※收支类别不在【基础资料】的清单里",IF(AND($L271="内部转账",$M271=""),"△内部转账要在「对方账户」写上另一头",IF(AND($L271="内部转账",$M271=$C271),"※对方账户跟本账户是同一个",IF(AND($L271&lt;&gt;"内部转账",$M271&lt;&gt;""),"△填了对方账户，但类别不是内部转账",IF(YEAR($B271)&lt;&gt;管理年度,"△不是管理年度的单据，按月的三张报表里看不到",IF($H271&lt;0,"△这一笔之后该账户余额成负数了，核一下",""))))))))))))))</f>
        <v/>
      </c>
    </row>
    <row r="272" ht="16.5" spans="1:16">
      <c r="A272" s="4" t="str">
        <f>IF($C272="","",COUNTA($C$5:$C272))</f>
        <v/>
      </c>
      <c r="B272" s="52"/>
      <c r="C272" s="53"/>
      <c r="D272" s="53"/>
      <c r="E272" s="32"/>
      <c r="F272" s="54"/>
      <c r="G272" s="54"/>
      <c r="H272" s="24" t="str">
        <f>IFERROR(ROUND(VLOOKUP($C272,基础资料!$B$5:$E$34,3,0)+SUMIF($C$5:$C272,$C272,$F$5:$F272)-SUMIF($C$5:$C272,$C272,$G$5:$G272),2),"")</f>
        <v/>
      </c>
      <c r="I272" s="53"/>
      <c r="J272" s="53"/>
      <c r="K272" s="25" t="str">
        <f t="shared" si="4"/>
        <v/>
      </c>
      <c r="L272" s="13" t="str">
        <f>IF($D272="","",IFERROR(INDEX(类别属性,MATCH($D272,类别表,0)),""))</f>
        <v/>
      </c>
      <c r="M272" s="53"/>
      <c r="N272" s="53"/>
      <c r="O272" s="32"/>
      <c r="P272" s="6" t="str">
        <f>IF($C272="","",IF(ISNA(MATCH($C272,账户表,0)),"※这个账户不在【基础资料】的账户档案里",IF($B272="","※没填日期，这一笔不会进任何月份的报表",IF(NOT(ISNUMBER($B272)),"※日期是文本不是日期（像 2026.6.28 这种），按日期取数的报表全会漏掉这一笔",IF(AND($F272&lt;&gt;"",$G272&lt;&gt;""),"※收入和支出不能同时填",IF(AND(N($F272)=0,N($G272)=0),"※收入和支出都没填",IF(OR(N($F272)&lt;0,N($G272)&lt;0),"※金额不能填负数，方向反了就换一列填",IF($D272="","※没填收支类别，分类报表会漏掉这一笔",IF(ISNA(MATCH($D272,类别表,0)),"※收支类别不在【基础资料】的清单里",IF(AND($L272="内部转账",$M272=""),"△内部转账要在「对方账户」写上另一头",IF(AND($L272="内部转账",$M272=$C272),"※对方账户跟本账户是同一个",IF(AND($L272&lt;&gt;"内部转账",$M272&lt;&gt;""),"△填了对方账户，但类别不是内部转账",IF(YEAR($B272)&lt;&gt;管理年度,"△不是管理年度的单据，按月的三张报表里看不到",IF($H272&lt;0,"△这一笔之后该账户余额成负数了，核一下",""))))))))))))))</f>
        <v/>
      </c>
    </row>
    <row r="273" ht="16.5" spans="1:16">
      <c r="A273" s="4" t="str">
        <f>IF($C273="","",COUNTA($C$5:$C273))</f>
        <v/>
      </c>
      <c r="B273" s="52"/>
      <c r="C273" s="53"/>
      <c r="D273" s="53"/>
      <c r="E273" s="32"/>
      <c r="F273" s="54"/>
      <c r="G273" s="54"/>
      <c r="H273" s="24" t="str">
        <f>IFERROR(ROUND(VLOOKUP($C273,基础资料!$B$5:$E$34,3,0)+SUMIF($C$5:$C273,$C273,$F$5:$F273)-SUMIF($C$5:$C273,$C273,$G$5:$G273),2),"")</f>
        <v/>
      </c>
      <c r="I273" s="53"/>
      <c r="J273" s="53"/>
      <c r="K273" s="25" t="str">
        <f t="shared" si="4"/>
        <v/>
      </c>
      <c r="L273" s="13" t="str">
        <f>IF($D273="","",IFERROR(INDEX(类别属性,MATCH($D273,类别表,0)),""))</f>
        <v/>
      </c>
      <c r="M273" s="53"/>
      <c r="N273" s="53"/>
      <c r="O273" s="32"/>
      <c r="P273" s="6" t="str">
        <f>IF($C273="","",IF(ISNA(MATCH($C273,账户表,0)),"※这个账户不在【基础资料】的账户档案里",IF($B273="","※没填日期，这一笔不会进任何月份的报表",IF(NOT(ISNUMBER($B273)),"※日期是文本不是日期（像 2026.6.28 这种），按日期取数的报表全会漏掉这一笔",IF(AND($F273&lt;&gt;"",$G273&lt;&gt;""),"※收入和支出不能同时填",IF(AND(N($F273)=0,N($G273)=0),"※收入和支出都没填",IF(OR(N($F273)&lt;0,N($G273)&lt;0),"※金额不能填负数，方向反了就换一列填",IF($D273="","※没填收支类别，分类报表会漏掉这一笔",IF(ISNA(MATCH($D273,类别表,0)),"※收支类别不在【基础资料】的清单里",IF(AND($L273="内部转账",$M273=""),"△内部转账要在「对方账户」写上另一头",IF(AND($L273="内部转账",$M273=$C273),"※对方账户跟本账户是同一个",IF(AND($L273&lt;&gt;"内部转账",$M273&lt;&gt;""),"△填了对方账户，但类别不是内部转账",IF(YEAR($B273)&lt;&gt;管理年度,"△不是管理年度的单据，按月的三张报表里看不到",IF($H273&lt;0,"△这一笔之后该账户余额成负数了，核一下",""))))))))))))))</f>
        <v/>
      </c>
    </row>
    <row r="274" ht="16.5" spans="1:16">
      <c r="A274" s="4" t="str">
        <f>IF($C274="","",COUNTA($C$5:$C274))</f>
        <v/>
      </c>
      <c r="B274" s="52"/>
      <c r="C274" s="53"/>
      <c r="D274" s="53"/>
      <c r="E274" s="32"/>
      <c r="F274" s="54"/>
      <c r="G274" s="54"/>
      <c r="H274" s="24" t="str">
        <f>IFERROR(ROUND(VLOOKUP($C274,基础资料!$B$5:$E$34,3,0)+SUMIF($C$5:$C274,$C274,$F$5:$F274)-SUMIF($C$5:$C274,$C274,$G$5:$G274),2),"")</f>
        <v/>
      </c>
      <c r="I274" s="53"/>
      <c r="J274" s="53"/>
      <c r="K274" s="25" t="str">
        <f t="shared" si="4"/>
        <v/>
      </c>
      <c r="L274" s="13" t="str">
        <f>IF($D274="","",IFERROR(INDEX(类别属性,MATCH($D274,类别表,0)),""))</f>
        <v/>
      </c>
      <c r="M274" s="53"/>
      <c r="N274" s="53"/>
      <c r="O274" s="32"/>
      <c r="P274" s="6" t="str">
        <f>IF($C274="","",IF(ISNA(MATCH($C274,账户表,0)),"※这个账户不在【基础资料】的账户档案里",IF($B274="","※没填日期，这一笔不会进任何月份的报表",IF(NOT(ISNUMBER($B274)),"※日期是文本不是日期（像 2026.6.28 这种），按日期取数的报表全会漏掉这一笔",IF(AND($F274&lt;&gt;"",$G274&lt;&gt;""),"※收入和支出不能同时填",IF(AND(N($F274)=0,N($G274)=0),"※收入和支出都没填",IF(OR(N($F274)&lt;0,N($G274)&lt;0),"※金额不能填负数，方向反了就换一列填",IF($D274="","※没填收支类别，分类报表会漏掉这一笔",IF(ISNA(MATCH($D274,类别表,0)),"※收支类别不在【基础资料】的清单里",IF(AND($L274="内部转账",$M274=""),"△内部转账要在「对方账户」写上另一头",IF(AND($L274="内部转账",$M274=$C274),"※对方账户跟本账户是同一个",IF(AND($L274&lt;&gt;"内部转账",$M274&lt;&gt;""),"△填了对方账户，但类别不是内部转账",IF(YEAR($B274)&lt;&gt;管理年度,"△不是管理年度的单据，按月的三张报表里看不到",IF($H274&lt;0,"△这一笔之后该账户余额成负数了，核一下",""))))))))))))))</f>
        <v/>
      </c>
    </row>
    <row r="275" ht="16.5" spans="1:16">
      <c r="A275" s="4" t="str">
        <f>IF($C275="","",COUNTA($C$5:$C275))</f>
        <v/>
      </c>
      <c r="B275" s="52"/>
      <c r="C275" s="53"/>
      <c r="D275" s="53"/>
      <c r="E275" s="32"/>
      <c r="F275" s="54"/>
      <c r="G275" s="54"/>
      <c r="H275" s="24" t="str">
        <f>IFERROR(ROUND(VLOOKUP($C275,基础资料!$B$5:$E$34,3,0)+SUMIF($C$5:$C275,$C275,$F$5:$F275)-SUMIF($C$5:$C275,$C275,$G$5:$G275),2),"")</f>
        <v/>
      </c>
      <c r="I275" s="53"/>
      <c r="J275" s="53"/>
      <c r="K275" s="25" t="str">
        <f t="shared" si="4"/>
        <v/>
      </c>
      <c r="L275" s="13" t="str">
        <f>IF($D275="","",IFERROR(INDEX(类别属性,MATCH($D275,类别表,0)),""))</f>
        <v/>
      </c>
      <c r="M275" s="53"/>
      <c r="N275" s="53"/>
      <c r="O275" s="32"/>
      <c r="P275" s="6" t="str">
        <f>IF($C275="","",IF(ISNA(MATCH($C275,账户表,0)),"※这个账户不在【基础资料】的账户档案里",IF($B275="","※没填日期，这一笔不会进任何月份的报表",IF(NOT(ISNUMBER($B275)),"※日期是文本不是日期（像 2026.6.28 这种），按日期取数的报表全会漏掉这一笔",IF(AND($F275&lt;&gt;"",$G275&lt;&gt;""),"※收入和支出不能同时填",IF(AND(N($F275)=0,N($G275)=0),"※收入和支出都没填",IF(OR(N($F275)&lt;0,N($G275)&lt;0),"※金额不能填负数，方向反了就换一列填",IF($D275="","※没填收支类别，分类报表会漏掉这一笔",IF(ISNA(MATCH($D275,类别表,0)),"※收支类别不在【基础资料】的清单里",IF(AND($L275="内部转账",$M275=""),"△内部转账要在「对方账户」写上另一头",IF(AND($L275="内部转账",$M275=$C275),"※对方账户跟本账户是同一个",IF(AND($L275&lt;&gt;"内部转账",$M275&lt;&gt;""),"△填了对方账户，但类别不是内部转账",IF(YEAR($B275)&lt;&gt;管理年度,"△不是管理年度的单据，按月的三张报表里看不到",IF($H275&lt;0,"△这一笔之后该账户余额成负数了，核一下",""))))))))))))))</f>
        <v/>
      </c>
    </row>
    <row r="276" ht="16.5" spans="1:16">
      <c r="A276" s="4" t="str">
        <f>IF($C276="","",COUNTA($C$5:$C276))</f>
        <v/>
      </c>
      <c r="B276" s="52"/>
      <c r="C276" s="53"/>
      <c r="D276" s="53"/>
      <c r="E276" s="32"/>
      <c r="F276" s="54"/>
      <c r="G276" s="54"/>
      <c r="H276" s="24" t="str">
        <f>IFERROR(ROUND(VLOOKUP($C276,基础资料!$B$5:$E$34,3,0)+SUMIF($C$5:$C276,$C276,$F$5:$F276)-SUMIF($C$5:$C276,$C276,$G$5:$G276),2),"")</f>
        <v/>
      </c>
      <c r="I276" s="53"/>
      <c r="J276" s="53"/>
      <c r="K276" s="25" t="str">
        <f t="shared" si="4"/>
        <v/>
      </c>
      <c r="L276" s="13" t="str">
        <f>IF($D276="","",IFERROR(INDEX(类别属性,MATCH($D276,类别表,0)),""))</f>
        <v/>
      </c>
      <c r="M276" s="53"/>
      <c r="N276" s="53"/>
      <c r="O276" s="32"/>
      <c r="P276" s="6" t="str">
        <f>IF($C276="","",IF(ISNA(MATCH($C276,账户表,0)),"※这个账户不在【基础资料】的账户档案里",IF($B276="","※没填日期，这一笔不会进任何月份的报表",IF(NOT(ISNUMBER($B276)),"※日期是文本不是日期（像 2026.6.28 这种），按日期取数的报表全会漏掉这一笔",IF(AND($F276&lt;&gt;"",$G276&lt;&gt;""),"※收入和支出不能同时填",IF(AND(N($F276)=0,N($G276)=0),"※收入和支出都没填",IF(OR(N($F276)&lt;0,N($G276)&lt;0),"※金额不能填负数，方向反了就换一列填",IF($D276="","※没填收支类别，分类报表会漏掉这一笔",IF(ISNA(MATCH($D276,类别表,0)),"※收支类别不在【基础资料】的清单里",IF(AND($L276="内部转账",$M276=""),"△内部转账要在「对方账户」写上另一头",IF(AND($L276="内部转账",$M276=$C276),"※对方账户跟本账户是同一个",IF(AND($L276&lt;&gt;"内部转账",$M276&lt;&gt;""),"△填了对方账户，但类别不是内部转账",IF(YEAR($B276)&lt;&gt;管理年度,"△不是管理年度的单据，按月的三张报表里看不到",IF($H276&lt;0,"△这一笔之后该账户余额成负数了，核一下",""))))))))))))))</f>
        <v/>
      </c>
    </row>
    <row r="277" ht="16.5" spans="1:16">
      <c r="A277" s="4" t="str">
        <f>IF($C277="","",COUNTA($C$5:$C277))</f>
        <v/>
      </c>
      <c r="B277" s="52"/>
      <c r="C277" s="53"/>
      <c r="D277" s="53"/>
      <c r="E277" s="32"/>
      <c r="F277" s="54"/>
      <c r="G277" s="54"/>
      <c r="H277" s="24" t="str">
        <f>IFERROR(ROUND(VLOOKUP($C277,基础资料!$B$5:$E$34,3,0)+SUMIF($C$5:$C277,$C277,$F$5:$F277)-SUMIF($C$5:$C277,$C277,$G$5:$G277),2),"")</f>
        <v/>
      </c>
      <c r="I277" s="53"/>
      <c r="J277" s="53"/>
      <c r="K277" s="25" t="str">
        <f t="shared" si="4"/>
        <v/>
      </c>
      <c r="L277" s="13" t="str">
        <f>IF($D277="","",IFERROR(INDEX(类别属性,MATCH($D277,类别表,0)),""))</f>
        <v/>
      </c>
      <c r="M277" s="53"/>
      <c r="N277" s="53"/>
      <c r="O277" s="32"/>
      <c r="P277" s="6" t="str">
        <f>IF($C277="","",IF(ISNA(MATCH($C277,账户表,0)),"※这个账户不在【基础资料】的账户档案里",IF($B277="","※没填日期，这一笔不会进任何月份的报表",IF(NOT(ISNUMBER($B277)),"※日期是文本不是日期（像 2026.6.28 这种），按日期取数的报表全会漏掉这一笔",IF(AND($F277&lt;&gt;"",$G277&lt;&gt;""),"※收入和支出不能同时填",IF(AND(N($F277)=0,N($G277)=0),"※收入和支出都没填",IF(OR(N($F277)&lt;0,N($G277)&lt;0),"※金额不能填负数，方向反了就换一列填",IF($D277="","※没填收支类别，分类报表会漏掉这一笔",IF(ISNA(MATCH($D277,类别表,0)),"※收支类别不在【基础资料】的清单里",IF(AND($L277="内部转账",$M277=""),"△内部转账要在「对方账户」写上另一头",IF(AND($L277="内部转账",$M277=$C277),"※对方账户跟本账户是同一个",IF(AND($L277&lt;&gt;"内部转账",$M277&lt;&gt;""),"△填了对方账户，但类别不是内部转账",IF(YEAR($B277)&lt;&gt;管理年度,"△不是管理年度的单据，按月的三张报表里看不到",IF($H277&lt;0,"△这一笔之后该账户余额成负数了，核一下",""))))))))))))))</f>
        <v/>
      </c>
    </row>
    <row r="278" ht="16.5" spans="1:16">
      <c r="A278" s="4" t="str">
        <f>IF($C278="","",COUNTA($C$5:$C278))</f>
        <v/>
      </c>
      <c r="B278" s="52"/>
      <c r="C278" s="53"/>
      <c r="D278" s="53"/>
      <c r="E278" s="32"/>
      <c r="F278" s="54"/>
      <c r="G278" s="54"/>
      <c r="H278" s="24" t="str">
        <f>IFERROR(ROUND(VLOOKUP($C278,基础资料!$B$5:$E$34,3,0)+SUMIF($C$5:$C278,$C278,$F$5:$F278)-SUMIF($C$5:$C278,$C278,$G$5:$G278),2),"")</f>
        <v/>
      </c>
      <c r="I278" s="53"/>
      <c r="J278" s="53"/>
      <c r="K278" s="25" t="str">
        <f t="shared" si="4"/>
        <v/>
      </c>
      <c r="L278" s="13" t="str">
        <f>IF($D278="","",IFERROR(INDEX(类别属性,MATCH($D278,类别表,0)),""))</f>
        <v/>
      </c>
      <c r="M278" s="53"/>
      <c r="N278" s="53"/>
      <c r="O278" s="32"/>
      <c r="P278" s="6" t="str">
        <f>IF($C278="","",IF(ISNA(MATCH($C278,账户表,0)),"※这个账户不在【基础资料】的账户档案里",IF($B278="","※没填日期，这一笔不会进任何月份的报表",IF(NOT(ISNUMBER($B278)),"※日期是文本不是日期（像 2026.6.28 这种），按日期取数的报表全会漏掉这一笔",IF(AND($F278&lt;&gt;"",$G278&lt;&gt;""),"※收入和支出不能同时填",IF(AND(N($F278)=0,N($G278)=0),"※收入和支出都没填",IF(OR(N($F278)&lt;0,N($G278)&lt;0),"※金额不能填负数，方向反了就换一列填",IF($D278="","※没填收支类别，分类报表会漏掉这一笔",IF(ISNA(MATCH($D278,类别表,0)),"※收支类别不在【基础资料】的清单里",IF(AND($L278="内部转账",$M278=""),"△内部转账要在「对方账户」写上另一头",IF(AND($L278="内部转账",$M278=$C278),"※对方账户跟本账户是同一个",IF(AND($L278&lt;&gt;"内部转账",$M278&lt;&gt;""),"△填了对方账户，但类别不是内部转账",IF(YEAR($B278)&lt;&gt;管理年度,"△不是管理年度的单据，按月的三张报表里看不到",IF($H278&lt;0,"△这一笔之后该账户余额成负数了，核一下",""))))))))))))))</f>
        <v/>
      </c>
    </row>
    <row r="279" ht="16.5" spans="1:16">
      <c r="A279" s="4" t="str">
        <f>IF($C279="","",COUNTA($C$5:$C279))</f>
        <v/>
      </c>
      <c r="B279" s="52"/>
      <c r="C279" s="53"/>
      <c r="D279" s="53"/>
      <c r="E279" s="32"/>
      <c r="F279" s="54"/>
      <c r="G279" s="54"/>
      <c r="H279" s="24" t="str">
        <f>IFERROR(ROUND(VLOOKUP($C279,基础资料!$B$5:$E$34,3,0)+SUMIF($C$5:$C279,$C279,$F$5:$F279)-SUMIF($C$5:$C279,$C279,$G$5:$G279),2),"")</f>
        <v/>
      </c>
      <c r="I279" s="53"/>
      <c r="J279" s="53"/>
      <c r="K279" s="25" t="str">
        <f t="shared" si="4"/>
        <v/>
      </c>
      <c r="L279" s="13" t="str">
        <f>IF($D279="","",IFERROR(INDEX(类别属性,MATCH($D279,类别表,0)),""))</f>
        <v/>
      </c>
      <c r="M279" s="53"/>
      <c r="N279" s="53"/>
      <c r="O279" s="32"/>
      <c r="P279" s="6" t="str">
        <f>IF($C279="","",IF(ISNA(MATCH($C279,账户表,0)),"※这个账户不在【基础资料】的账户档案里",IF($B279="","※没填日期，这一笔不会进任何月份的报表",IF(NOT(ISNUMBER($B279)),"※日期是文本不是日期（像 2026.6.28 这种），按日期取数的报表全会漏掉这一笔",IF(AND($F279&lt;&gt;"",$G279&lt;&gt;""),"※收入和支出不能同时填",IF(AND(N($F279)=0,N($G279)=0),"※收入和支出都没填",IF(OR(N($F279)&lt;0,N($G279)&lt;0),"※金额不能填负数，方向反了就换一列填",IF($D279="","※没填收支类别，分类报表会漏掉这一笔",IF(ISNA(MATCH($D279,类别表,0)),"※收支类别不在【基础资料】的清单里",IF(AND($L279="内部转账",$M279=""),"△内部转账要在「对方账户」写上另一头",IF(AND($L279="内部转账",$M279=$C279),"※对方账户跟本账户是同一个",IF(AND($L279&lt;&gt;"内部转账",$M279&lt;&gt;""),"△填了对方账户，但类别不是内部转账",IF(YEAR($B279)&lt;&gt;管理年度,"△不是管理年度的单据，按月的三张报表里看不到",IF($H279&lt;0,"△这一笔之后该账户余额成负数了，核一下",""))))))))))))))</f>
        <v/>
      </c>
    </row>
    <row r="280" ht="16.5" spans="1:16">
      <c r="A280" s="4" t="str">
        <f>IF($C280="","",COUNTA($C$5:$C280))</f>
        <v/>
      </c>
      <c r="B280" s="52"/>
      <c r="C280" s="53"/>
      <c r="D280" s="53"/>
      <c r="E280" s="32"/>
      <c r="F280" s="54"/>
      <c r="G280" s="54"/>
      <c r="H280" s="24" t="str">
        <f>IFERROR(ROUND(VLOOKUP($C280,基础资料!$B$5:$E$34,3,0)+SUMIF($C$5:$C280,$C280,$F$5:$F280)-SUMIF($C$5:$C280,$C280,$G$5:$G280),2),"")</f>
        <v/>
      </c>
      <c r="I280" s="53"/>
      <c r="J280" s="53"/>
      <c r="K280" s="25" t="str">
        <f t="shared" si="4"/>
        <v/>
      </c>
      <c r="L280" s="13" t="str">
        <f>IF($D280="","",IFERROR(INDEX(类别属性,MATCH($D280,类别表,0)),""))</f>
        <v/>
      </c>
      <c r="M280" s="53"/>
      <c r="N280" s="53"/>
      <c r="O280" s="32"/>
      <c r="P280" s="6" t="str">
        <f>IF($C280="","",IF(ISNA(MATCH($C280,账户表,0)),"※这个账户不在【基础资料】的账户档案里",IF($B280="","※没填日期，这一笔不会进任何月份的报表",IF(NOT(ISNUMBER($B280)),"※日期是文本不是日期（像 2026.6.28 这种），按日期取数的报表全会漏掉这一笔",IF(AND($F280&lt;&gt;"",$G280&lt;&gt;""),"※收入和支出不能同时填",IF(AND(N($F280)=0,N($G280)=0),"※收入和支出都没填",IF(OR(N($F280)&lt;0,N($G280)&lt;0),"※金额不能填负数，方向反了就换一列填",IF($D280="","※没填收支类别，分类报表会漏掉这一笔",IF(ISNA(MATCH($D280,类别表,0)),"※收支类别不在【基础资料】的清单里",IF(AND($L280="内部转账",$M280=""),"△内部转账要在「对方账户」写上另一头",IF(AND($L280="内部转账",$M280=$C280),"※对方账户跟本账户是同一个",IF(AND($L280&lt;&gt;"内部转账",$M280&lt;&gt;""),"△填了对方账户，但类别不是内部转账",IF(YEAR($B280)&lt;&gt;管理年度,"△不是管理年度的单据，按月的三张报表里看不到",IF($H280&lt;0,"△这一笔之后该账户余额成负数了，核一下",""))))))))))))))</f>
        <v/>
      </c>
    </row>
    <row r="281" ht="16.5" spans="1:16">
      <c r="A281" s="4" t="str">
        <f>IF($C281="","",COUNTA($C$5:$C281))</f>
        <v/>
      </c>
      <c r="B281" s="52"/>
      <c r="C281" s="53"/>
      <c r="D281" s="53"/>
      <c r="E281" s="32"/>
      <c r="F281" s="54"/>
      <c r="G281" s="54"/>
      <c r="H281" s="24" t="str">
        <f>IFERROR(ROUND(VLOOKUP($C281,基础资料!$B$5:$E$34,3,0)+SUMIF($C$5:$C281,$C281,$F$5:$F281)-SUMIF($C$5:$C281,$C281,$G$5:$G281),2),"")</f>
        <v/>
      </c>
      <c r="I281" s="53"/>
      <c r="J281" s="53"/>
      <c r="K281" s="25" t="str">
        <f t="shared" si="4"/>
        <v/>
      </c>
      <c r="L281" s="13" t="str">
        <f>IF($D281="","",IFERROR(INDEX(类别属性,MATCH($D281,类别表,0)),""))</f>
        <v/>
      </c>
      <c r="M281" s="53"/>
      <c r="N281" s="53"/>
      <c r="O281" s="32"/>
      <c r="P281" s="6" t="str">
        <f>IF($C281="","",IF(ISNA(MATCH($C281,账户表,0)),"※这个账户不在【基础资料】的账户档案里",IF($B281="","※没填日期，这一笔不会进任何月份的报表",IF(NOT(ISNUMBER($B281)),"※日期是文本不是日期（像 2026.6.28 这种），按日期取数的报表全会漏掉这一笔",IF(AND($F281&lt;&gt;"",$G281&lt;&gt;""),"※收入和支出不能同时填",IF(AND(N($F281)=0,N($G281)=0),"※收入和支出都没填",IF(OR(N($F281)&lt;0,N($G281)&lt;0),"※金额不能填负数，方向反了就换一列填",IF($D281="","※没填收支类别，分类报表会漏掉这一笔",IF(ISNA(MATCH($D281,类别表,0)),"※收支类别不在【基础资料】的清单里",IF(AND($L281="内部转账",$M281=""),"△内部转账要在「对方账户」写上另一头",IF(AND($L281="内部转账",$M281=$C281),"※对方账户跟本账户是同一个",IF(AND($L281&lt;&gt;"内部转账",$M281&lt;&gt;""),"△填了对方账户，但类别不是内部转账",IF(YEAR($B281)&lt;&gt;管理年度,"△不是管理年度的单据，按月的三张报表里看不到",IF($H281&lt;0,"△这一笔之后该账户余额成负数了，核一下",""))))))))))))))</f>
        <v/>
      </c>
    </row>
    <row r="282" ht="16.5" spans="1:16">
      <c r="A282" s="4" t="str">
        <f>IF($C282="","",COUNTA($C$5:$C282))</f>
        <v/>
      </c>
      <c r="B282" s="52"/>
      <c r="C282" s="53"/>
      <c r="D282" s="53"/>
      <c r="E282" s="32"/>
      <c r="F282" s="54"/>
      <c r="G282" s="54"/>
      <c r="H282" s="24" t="str">
        <f>IFERROR(ROUND(VLOOKUP($C282,基础资料!$B$5:$E$34,3,0)+SUMIF($C$5:$C282,$C282,$F$5:$F282)-SUMIF($C$5:$C282,$C282,$G$5:$G282),2),"")</f>
        <v/>
      </c>
      <c r="I282" s="53"/>
      <c r="J282" s="53"/>
      <c r="K282" s="25" t="str">
        <f t="shared" si="4"/>
        <v/>
      </c>
      <c r="L282" s="13" t="str">
        <f>IF($D282="","",IFERROR(INDEX(类别属性,MATCH($D282,类别表,0)),""))</f>
        <v/>
      </c>
      <c r="M282" s="53"/>
      <c r="N282" s="53"/>
      <c r="O282" s="32"/>
      <c r="P282" s="6" t="str">
        <f>IF($C282="","",IF(ISNA(MATCH($C282,账户表,0)),"※这个账户不在【基础资料】的账户档案里",IF($B282="","※没填日期，这一笔不会进任何月份的报表",IF(NOT(ISNUMBER($B282)),"※日期是文本不是日期（像 2026.6.28 这种），按日期取数的报表全会漏掉这一笔",IF(AND($F282&lt;&gt;"",$G282&lt;&gt;""),"※收入和支出不能同时填",IF(AND(N($F282)=0,N($G282)=0),"※收入和支出都没填",IF(OR(N($F282)&lt;0,N($G282)&lt;0),"※金额不能填负数，方向反了就换一列填",IF($D282="","※没填收支类别，分类报表会漏掉这一笔",IF(ISNA(MATCH($D282,类别表,0)),"※收支类别不在【基础资料】的清单里",IF(AND($L282="内部转账",$M282=""),"△内部转账要在「对方账户」写上另一头",IF(AND($L282="内部转账",$M282=$C282),"※对方账户跟本账户是同一个",IF(AND($L282&lt;&gt;"内部转账",$M282&lt;&gt;""),"△填了对方账户，但类别不是内部转账",IF(YEAR($B282)&lt;&gt;管理年度,"△不是管理年度的单据，按月的三张报表里看不到",IF($H282&lt;0,"△这一笔之后该账户余额成负数了，核一下",""))))))))))))))</f>
        <v/>
      </c>
    </row>
    <row r="283" ht="16.5" spans="1:16">
      <c r="A283" s="4" t="str">
        <f>IF($C283="","",COUNTA($C$5:$C283))</f>
        <v/>
      </c>
      <c r="B283" s="52"/>
      <c r="C283" s="53"/>
      <c r="D283" s="53"/>
      <c r="E283" s="32"/>
      <c r="F283" s="54"/>
      <c r="G283" s="54"/>
      <c r="H283" s="24" t="str">
        <f>IFERROR(ROUND(VLOOKUP($C283,基础资料!$B$5:$E$34,3,0)+SUMIF($C$5:$C283,$C283,$F$5:$F283)-SUMIF($C$5:$C283,$C283,$G$5:$G283),2),"")</f>
        <v/>
      </c>
      <c r="I283" s="53"/>
      <c r="J283" s="53"/>
      <c r="K283" s="25" t="str">
        <f t="shared" si="4"/>
        <v/>
      </c>
      <c r="L283" s="13" t="str">
        <f>IF($D283="","",IFERROR(INDEX(类别属性,MATCH($D283,类别表,0)),""))</f>
        <v/>
      </c>
      <c r="M283" s="53"/>
      <c r="N283" s="53"/>
      <c r="O283" s="32"/>
      <c r="P283" s="6" t="str">
        <f>IF($C283="","",IF(ISNA(MATCH($C283,账户表,0)),"※这个账户不在【基础资料】的账户档案里",IF($B283="","※没填日期，这一笔不会进任何月份的报表",IF(NOT(ISNUMBER($B283)),"※日期是文本不是日期（像 2026.6.28 这种），按日期取数的报表全会漏掉这一笔",IF(AND($F283&lt;&gt;"",$G283&lt;&gt;""),"※收入和支出不能同时填",IF(AND(N($F283)=0,N($G283)=0),"※收入和支出都没填",IF(OR(N($F283)&lt;0,N($G283)&lt;0),"※金额不能填负数，方向反了就换一列填",IF($D283="","※没填收支类别，分类报表会漏掉这一笔",IF(ISNA(MATCH($D283,类别表,0)),"※收支类别不在【基础资料】的清单里",IF(AND($L283="内部转账",$M283=""),"△内部转账要在「对方账户」写上另一头",IF(AND($L283="内部转账",$M283=$C283),"※对方账户跟本账户是同一个",IF(AND($L283&lt;&gt;"内部转账",$M283&lt;&gt;""),"△填了对方账户，但类别不是内部转账",IF(YEAR($B283)&lt;&gt;管理年度,"△不是管理年度的单据，按月的三张报表里看不到",IF($H283&lt;0,"△这一笔之后该账户余额成负数了，核一下",""))))))))))))))</f>
        <v/>
      </c>
    </row>
    <row r="284" ht="16.5" spans="1:16">
      <c r="A284" s="4" t="str">
        <f>IF($C284="","",COUNTA($C$5:$C284))</f>
        <v/>
      </c>
      <c r="B284" s="52"/>
      <c r="C284" s="53"/>
      <c r="D284" s="53"/>
      <c r="E284" s="32"/>
      <c r="F284" s="54"/>
      <c r="G284" s="54"/>
      <c r="H284" s="24" t="str">
        <f>IFERROR(ROUND(VLOOKUP($C284,基础资料!$B$5:$E$34,3,0)+SUMIF($C$5:$C284,$C284,$F$5:$F284)-SUMIF($C$5:$C284,$C284,$G$5:$G284),2),"")</f>
        <v/>
      </c>
      <c r="I284" s="53"/>
      <c r="J284" s="53"/>
      <c r="K284" s="25" t="str">
        <f t="shared" si="4"/>
        <v/>
      </c>
      <c r="L284" s="13" t="str">
        <f>IF($D284="","",IFERROR(INDEX(类别属性,MATCH($D284,类别表,0)),""))</f>
        <v/>
      </c>
      <c r="M284" s="53"/>
      <c r="N284" s="53"/>
      <c r="O284" s="32"/>
      <c r="P284" s="6" t="str">
        <f>IF($C284="","",IF(ISNA(MATCH($C284,账户表,0)),"※这个账户不在【基础资料】的账户档案里",IF($B284="","※没填日期，这一笔不会进任何月份的报表",IF(NOT(ISNUMBER($B284)),"※日期是文本不是日期（像 2026.6.28 这种），按日期取数的报表全会漏掉这一笔",IF(AND($F284&lt;&gt;"",$G284&lt;&gt;""),"※收入和支出不能同时填",IF(AND(N($F284)=0,N($G284)=0),"※收入和支出都没填",IF(OR(N($F284)&lt;0,N($G284)&lt;0),"※金额不能填负数，方向反了就换一列填",IF($D284="","※没填收支类别，分类报表会漏掉这一笔",IF(ISNA(MATCH($D284,类别表,0)),"※收支类别不在【基础资料】的清单里",IF(AND($L284="内部转账",$M284=""),"△内部转账要在「对方账户」写上另一头",IF(AND($L284="内部转账",$M284=$C284),"※对方账户跟本账户是同一个",IF(AND($L284&lt;&gt;"内部转账",$M284&lt;&gt;""),"△填了对方账户，但类别不是内部转账",IF(YEAR($B284)&lt;&gt;管理年度,"△不是管理年度的单据，按月的三张报表里看不到",IF($H284&lt;0,"△这一笔之后该账户余额成负数了，核一下",""))))))))))))))</f>
        <v/>
      </c>
    </row>
    <row r="285" ht="16.5" spans="1:16">
      <c r="A285" s="4" t="str">
        <f>IF($C285="","",COUNTA($C$5:$C285))</f>
        <v/>
      </c>
      <c r="B285" s="52"/>
      <c r="C285" s="53"/>
      <c r="D285" s="53"/>
      <c r="E285" s="32"/>
      <c r="F285" s="54"/>
      <c r="G285" s="54"/>
      <c r="H285" s="24" t="str">
        <f>IFERROR(ROUND(VLOOKUP($C285,基础资料!$B$5:$E$34,3,0)+SUMIF($C$5:$C285,$C285,$F$5:$F285)-SUMIF($C$5:$C285,$C285,$G$5:$G285),2),"")</f>
        <v/>
      </c>
      <c r="I285" s="53"/>
      <c r="J285" s="53"/>
      <c r="K285" s="25" t="str">
        <f t="shared" si="4"/>
        <v/>
      </c>
      <c r="L285" s="13" t="str">
        <f>IF($D285="","",IFERROR(INDEX(类别属性,MATCH($D285,类别表,0)),""))</f>
        <v/>
      </c>
      <c r="M285" s="53"/>
      <c r="N285" s="53"/>
      <c r="O285" s="32"/>
      <c r="P285" s="6" t="str">
        <f>IF($C285="","",IF(ISNA(MATCH($C285,账户表,0)),"※这个账户不在【基础资料】的账户档案里",IF($B285="","※没填日期，这一笔不会进任何月份的报表",IF(NOT(ISNUMBER($B285)),"※日期是文本不是日期（像 2026.6.28 这种），按日期取数的报表全会漏掉这一笔",IF(AND($F285&lt;&gt;"",$G285&lt;&gt;""),"※收入和支出不能同时填",IF(AND(N($F285)=0,N($G285)=0),"※收入和支出都没填",IF(OR(N($F285)&lt;0,N($G285)&lt;0),"※金额不能填负数，方向反了就换一列填",IF($D285="","※没填收支类别，分类报表会漏掉这一笔",IF(ISNA(MATCH($D285,类别表,0)),"※收支类别不在【基础资料】的清单里",IF(AND($L285="内部转账",$M285=""),"△内部转账要在「对方账户」写上另一头",IF(AND($L285="内部转账",$M285=$C285),"※对方账户跟本账户是同一个",IF(AND($L285&lt;&gt;"内部转账",$M285&lt;&gt;""),"△填了对方账户，但类别不是内部转账",IF(YEAR($B285)&lt;&gt;管理年度,"△不是管理年度的单据，按月的三张报表里看不到",IF($H285&lt;0,"△这一笔之后该账户余额成负数了，核一下",""))))))))))))))</f>
        <v/>
      </c>
    </row>
    <row r="286" ht="16.5" spans="1:16">
      <c r="A286" s="4" t="str">
        <f>IF($C286="","",COUNTA($C$5:$C286))</f>
        <v/>
      </c>
      <c r="B286" s="52"/>
      <c r="C286" s="53"/>
      <c r="D286" s="53"/>
      <c r="E286" s="32"/>
      <c r="F286" s="54"/>
      <c r="G286" s="54"/>
      <c r="H286" s="24" t="str">
        <f>IFERROR(ROUND(VLOOKUP($C286,基础资料!$B$5:$E$34,3,0)+SUMIF($C$5:$C286,$C286,$F$5:$F286)-SUMIF($C$5:$C286,$C286,$G$5:$G286),2),"")</f>
        <v/>
      </c>
      <c r="I286" s="53"/>
      <c r="J286" s="53"/>
      <c r="K286" s="25" t="str">
        <f t="shared" si="4"/>
        <v/>
      </c>
      <c r="L286" s="13" t="str">
        <f>IF($D286="","",IFERROR(INDEX(类别属性,MATCH($D286,类别表,0)),""))</f>
        <v/>
      </c>
      <c r="M286" s="53"/>
      <c r="N286" s="53"/>
      <c r="O286" s="32"/>
      <c r="P286" s="6" t="str">
        <f>IF($C286="","",IF(ISNA(MATCH($C286,账户表,0)),"※这个账户不在【基础资料】的账户档案里",IF($B286="","※没填日期，这一笔不会进任何月份的报表",IF(NOT(ISNUMBER($B286)),"※日期是文本不是日期（像 2026.6.28 这种），按日期取数的报表全会漏掉这一笔",IF(AND($F286&lt;&gt;"",$G286&lt;&gt;""),"※收入和支出不能同时填",IF(AND(N($F286)=0,N($G286)=0),"※收入和支出都没填",IF(OR(N($F286)&lt;0,N($G286)&lt;0),"※金额不能填负数，方向反了就换一列填",IF($D286="","※没填收支类别，分类报表会漏掉这一笔",IF(ISNA(MATCH($D286,类别表,0)),"※收支类别不在【基础资料】的清单里",IF(AND($L286="内部转账",$M286=""),"△内部转账要在「对方账户」写上另一头",IF(AND($L286="内部转账",$M286=$C286),"※对方账户跟本账户是同一个",IF(AND($L286&lt;&gt;"内部转账",$M286&lt;&gt;""),"△填了对方账户，但类别不是内部转账",IF(YEAR($B286)&lt;&gt;管理年度,"△不是管理年度的单据，按月的三张报表里看不到",IF($H286&lt;0,"△这一笔之后该账户余额成负数了，核一下",""))))))))))))))</f>
        <v/>
      </c>
    </row>
    <row r="287" ht="16.5" spans="1:16">
      <c r="A287" s="4" t="str">
        <f>IF($C287="","",COUNTA($C$5:$C287))</f>
        <v/>
      </c>
      <c r="B287" s="52"/>
      <c r="C287" s="53"/>
      <c r="D287" s="53"/>
      <c r="E287" s="32"/>
      <c r="F287" s="54"/>
      <c r="G287" s="54"/>
      <c r="H287" s="24" t="str">
        <f>IFERROR(ROUND(VLOOKUP($C287,基础资料!$B$5:$E$34,3,0)+SUMIF($C$5:$C287,$C287,$F$5:$F287)-SUMIF($C$5:$C287,$C287,$G$5:$G287),2),"")</f>
        <v/>
      </c>
      <c r="I287" s="53"/>
      <c r="J287" s="53"/>
      <c r="K287" s="25" t="str">
        <f t="shared" si="4"/>
        <v/>
      </c>
      <c r="L287" s="13" t="str">
        <f>IF($D287="","",IFERROR(INDEX(类别属性,MATCH($D287,类别表,0)),""))</f>
        <v/>
      </c>
      <c r="M287" s="53"/>
      <c r="N287" s="53"/>
      <c r="O287" s="32"/>
      <c r="P287" s="6" t="str">
        <f>IF($C287="","",IF(ISNA(MATCH($C287,账户表,0)),"※这个账户不在【基础资料】的账户档案里",IF($B287="","※没填日期，这一笔不会进任何月份的报表",IF(NOT(ISNUMBER($B287)),"※日期是文本不是日期（像 2026.6.28 这种），按日期取数的报表全会漏掉这一笔",IF(AND($F287&lt;&gt;"",$G287&lt;&gt;""),"※收入和支出不能同时填",IF(AND(N($F287)=0,N($G287)=0),"※收入和支出都没填",IF(OR(N($F287)&lt;0,N($G287)&lt;0),"※金额不能填负数，方向反了就换一列填",IF($D287="","※没填收支类别，分类报表会漏掉这一笔",IF(ISNA(MATCH($D287,类别表,0)),"※收支类别不在【基础资料】的清单里",IF(AND($L287="内部转账",$M287=""),"△内部转账要在「对方账户」写上另一头",IF(AND($L287="内部转账",$M287=$C287),"※对方账户跟本账户是同一个",IF(AND($L287&lt;&gt;"内部转账",$M287&lt;&gt;""),"△填了对方账户，但类别不是内部转账",IF(YEAR($B287)&lt;&gt;管理年度,"△不是管理年度的单据，按月的三张报表里看不到",IF($H287&lt;0,"△这一笔之后该账户余额成负数了，核一下",""))))))))))))))</f>
        <v/>
      </c>
    </row>
    <row r="288" ht="16.5" spans="1:16">
      <c r="A288" s="4" t="str">
        <f>IF($C288="","",COUNTA($C$5:$C288))</f>
        <v/>
      </c>
      <c r="B288" s="52"/>
      <c r="C288" s="53"/>
      <c r="D288" s="53"/>
      <c r="E288" s="32"/>
      <c r="F288" s="54"/>
      <c r="G288" s="54"/>
      <c r="H288" s="24" t="str">
        <f>IFERROR(ROUND(VLOOKUP($C288,基础资料!$B$5:$E$34,3,0)+SUMIF($C$5:$C288,$C288,$F$5:$F288)-SUMIF($C$5:$C288,$C288,$G$5:$G288),2),"")</f>
        <v/>
      </c>
      <c r="I288" s="53"/>
      <c r="J288" s="53"/>
      <c r="K288" s="25" t="str">
        <f t="shared" si="4"/>
        <v/>
      </c>
      <c r="L288" s="13" t="str">
        <f>IF($D288="","",IFERROR(INDEX(类别属性,MATCH($D288,类别表,0)),""))</f>
        <v/>
      </c>
      <c r="M288" s="53"/>
      <c r="N288" s="53"/>
      <c r="O288" s="32"/>
      <c r="P288" s="6" t="str">
        <f>IF($C288="","",IF(ISNA(MATCH($C288,账户表,0)),"※这个账户不在【基础资料】的账户档案里",IF($B288="","※没填日期，这一笔不会进任何月份的报表",IF(NOT(ISNUMBER($B288)),"※日期是文本不是日期（像 2026.6.28 这种），按日期取数的报表全会漏掉这一笔",IF(AND($F288&lt;&gt;"",$G288&lt;&gt;""),"※收入和支出不能同时填",IF(AND(N($F288)=0,N($G288)=0),"※收入和支出都没填",IF(OR(N($F288)&lt;0,N($G288)&lt;0),"※金额不能填负数，方向反了就换一列填",IF($D288="","※没填收支类别，分类报表会漏掉这一笔",IF(ISNA(MATCH($D288,类别表,0)),"※收支类别不在【基础资料】的清单里",IF(AND($L288="内部转账",$M288=""),"△内部转账要在「对方账户」写上另一头",IF(AND($L288="内部转账",$M288=$C288),"※对方账户跟本账户是同一个",IF(AND($L288&lt;&gt;"内部转账",$M288&lt;&gt;""),"△填了对方账户，但类别不是内部转账",IF(YEAR($B288)&lt;&gt;管理年度,"△不是管理年度的单据，按月的三张报表里看不到",IF($H288&lt;0,"△这一笔之后该账户余额成负数了，核一下",""))))))))))))))</f>
        <v/>
      </c>
    </row>
    <row r="289" ht="16.5" spans="1:16">
      <c r="A289" s="4" t="str">
        <f>IF($C289="","",COUNTA($C$5:$C289))</f>
        <v/>
      </c>
      <c r="B289" s="52"/>
      <c r="C289" s="53"/>
      <c r="D289" s="53"/>
      <c r="E289" s="32"/>
      <c r="F289" s="54"/>
      <c r="G289" s="54"/>
      <c r="H289" s="24" t="str">
        <f>IFERROR(ROUND(VLOOKUP($C289,基础资料!$B$5:$E$34,3,0)+SUMIF($C$5:$C289,$C289,$F$5:$F289)-SUMIF($C$5:$C289,$C289,$G$5:$G289),2),"")</f>
        <v/>
      </c>
      <c r="I289" s="53"/>
      <c r="J289" s="53"/>
      <c r="K289" s="25" t="str">
        <f t="shared" si="4"/>
        <v/>
      </c>
      <c r="L289" s="13" t="str">
        <f>IF($D289="","",IFERROR(INDEX(类别属性,MATCH($D289,类别表,0)),""))</f>
        <v/>
      </c>
      <c r="M289" s="53"/>
      <c r="N289" s="53"/>
      <c r="O289" s="32"/>
      <c r="P289" s="6" t="str">
        <f>IF($C289="","",IF(ISNA(MATCH($C289,账户表,0)),"※这个账户不在【基础资料】的账户档案里",IF($B289="","※没填日期，这一笔不会进任何月份的报表",IF(NOT(ISNUMBER($B289)),"※日期是文本不是日期（像 2026.6.28 这种），按日期取数的报表全会漏掉这一笔",IF(AND($F289&lt;&gt;"",$G289&lt;&gt;""),"※收入和支出不能同时填",IF(AND(N($F289)=0,N($G289)=0),"※收入和支出都没填",IF(OR(N($F289)&lt;0,N($G289)&lt;0),"※金额不能填负数，方向反了就换一列填",IF($D289="","※没填收支类别，分类报表会漏掉这一笔",IF(ISNA(MATCH($D289,类别表,0)),"※收支类别不在【基础资料】的清单里",IF(AND($L289="内部转账",$M289=""),"△内部转账要在「对方账户」写上另一头",IF(AND($L289="内部转账",$M289=$C289),"※对方账户跟本账户是同一个",IF(AND($L289&lt;&gt;"内部转账",$M289&lt;&gt;""),"△填了对方账户，但类别不是内部转账",IF(YEAR($B289)&lt;&gt;管理年度,"△不是管理年度的单据，按月的三张报表里看不到",IF($H289&lt;0,"△这一笔之后该账户余额成负数了，核一下",""))))))))))))))</f>
        <v/>
      </c>
    </row>
    <row r="290" ht="16.5" spans="1:16">
      <c r="A290" s="4" t="str">
        <f>IF($C290="","",COUNTA($C$5:$C290))</f>
        <v/>
      </c>
      <c r="B290" s="52"/>
      <c r="C290" s="53"/>
      <c r="D290" s="53"/>
      <c r="E290" s="32"/>
      <c r="F290" s="54"/>
      <c r="G290" s="54"/>
      <c r="H290" s="24" t="str">
        <f>IFERROR(ROUND(VLOOKUP($C290,基础资料!$B$5:$E$34,3,0)+SUMIF($C$5:$C290,$C290,$F$5:$F290)-SUMIF($C$5:$C290,$C290,$G$5:$G290),2),"")</f>
        <v/>
      </c>
      <c r="I290" s="53"/>
      <c r="J290" s="53"/>
      <c r="K290" s="25" t="str">
        <f t="shared" si="4"/>
        <v/>
      </c>
      <c r="L290" s="13" t="str">
        <f>IF($D290="","",IFERROR(INDEX(类别属性,MATCH($D290,类别表,0)),""))</f>
        <v/>
      </c>
      <c r="M290" s="53"/>
      <c r="N290" s="53"/>
      <c r="O290" s="32"/>
      <c r="P290" s="6" t="str">
        <f>IF($C290="","",IF(ISNA(MATCH($C290,账户表,0)),"※这个账户不在【基础资料】的账户档案里",IF($B290="","※没填日期，这一笔不会进任何月份的报表",IF(NOT(ISNUMBER($B290)),"※日期是文本不是日期（像 2026.6.28 这种），按日期取数的报表全会漏掉这一笔",IF(AND($F290&lt;&gt;"",$G290&lt;&gt;""),"※收入和支出不能同时填",IF(AND(N($F290)=0,N($G290)=0),"※收入和支出都没填",IF(OR(N($F290)&lt;0,N($G290)&lt;0),"※金额不能填负数，方向反了就换一列填",IF($D290="","※没填收支类别，分类报表会漏掉这一笔",IF(ISNA(MATCH($D290,类别表,0)),"※收支类别不在【基础资料】的清单里",IF(AND($L290="内部转账",$M290=""),"△内部转账要在「对方账户」写上另一头",IF(AND($L290="内部转账",$M290=$C290),"※对方账户跟本账户是同一个",IF(AND($L290&lt;&gt;"内部转账",$M290&lt;&gt;""),"△填了对方账户，但类别不是内部转账",IF(YEAR($B290)&lt;&gt;管理年度,"△不是管理年度的单据，按月的三张报表里看不到",IF($H290&lt;0,"△这一笔之后该账户余额成负数了，核一下",""))))))))))))))</f>
        <v/>
      </c>
    </row>
    <row r="291" ht="16.5" spans="1:16">
      <c r="A291" s="4" t="str">
        <f>IF($C291="","",COUNTA($C$5:$C291))</f>
        <v/>
      </c>
      <c r="B291" s="52"/>
      <c r="C291" s="53"/>
      <c r="D291" s="53"/>
      <c r="E291" s="32"/>
      <c r="F291" s="54"/>
      <c r="G291" s="54"/>
      <c r="H291" s="24" t="str">
        <f>IFERROR(ROUND(VLOOKUP($C291,基础资料!$B$5:$E$34,3,0)+SUMIF($C$5:$C291,$C291,$F$5:$F291)-SUMIF($C$5:$C291,$C291,$G$5:$G291),2),"")</f>
        <v/>
      </c>
      <c r="I291" s="53"/>
      <c r="J291" s="53"/>
      <c r="K291" s="25" t="str">
        <f t="shared" si="4"/>
        <v/>
      </c>
      <c r="L291" s="13" t="str">
        <f>IF($D291="","",IFERROR(INDEX(类别属性,MATCH($D291,类别表,0)),""))</f>
        <v/>
      </c>
      <c r="M291" s="53"/>
      <c r="N291" s="53"/>
      <c r="O291" s="32"/>
      <c r="P291" s="6" t="str">
        <f>IF($C291="","",IF(ISNA(MATCH($C291,账户表,0)),"※这个账户不在【基础资料】的账户档案里",IF($B291="","※没填日期，这一笔不会进任何月份的报表",IF(NOT(ISNUMBER($B291)),"※日期是文本不是日期（像 2026.6.28 这种），按日期取数的报表全会漏掉这一笔",IF(AND($F291&lt;&gt;"",$G291&lt;&gt;""),"※收入和支出不能同时填",IF(AND(N($F291)=0,N($G291)=0),"※收入和支出都没填",IF(OR(N($F291)&lt;0,N($G291)&lt;0),"※金额不能填负数，方向反了就换一列填",IF($D291="","※没填收支类别，分类报表会漏掉这一笔",IF(ISNA(MATCH($D291,类别表,0)),"※收支类别不在【基础资料】的清单里",IF(AND($L291="内部转账",$M291=""),"△内部转账要在「对方账户」写上另一头",IF(AND($L291="内部转账",$M291=$C291),"※对方账户跟本账户是同一个",IF(AND($L291&lt;&gt;"内部转账",$M291&lt;&gt;""),"△填了对方账户，但类别不是内部转账",IF(YEAR($B291)&lt;&gt;管理年度,"△不是管理年度的单据，按月的三张报表里看不到",IF($H291&lt;0,"△这一笔之后该账户余额成负数了，核一下",""))))))))))))))</f>
        <v/>
      </c>
    </row>
    <row r="292" ht="16.5" spans="1:16">
      <c r="A292" s="4" t="str">
        <f>IF($C292="","",COUNTA($C$5:$C292))</f>
        <v/>
      </c>
      <c r="B292" s="52"/>
      <c r="C292" s="53"/>
      <c r="D292" s="53"/>
      <c r="E292" s="32"/>
      <c r="F292" s="54"/>
      <c r="G292" s="54"/>
      <c r="H292" s="24" t="str">
        <f>IFERROR(ROUND(VLOOKUP($C292,基础资料!$B$5:$E$34,3,0)+SUMIF($C$5:$C292,$C292,$F$5:$F292)-SUMIF($C$5:$C292,$C292,$G$5:$G292),2),"")</f>
        <v/>
      </c>
      <c r="I292" s="53"/>
      <c r="J292" s="53"/>
      <c r="K292" s="25" t="str">
        <f t="shared" si="4"/>
        <v/>
      </c>
      <c r="L292" s="13" t="str">
        <f>IF($D292="","",IFERROR(INDEX(类别属性,MATCH($D292,类别表,0)),""))</f>
        <v/>
      </c>
      <c r="M292" s="53"/>
      <c r="N292" s="53"/>
      <c r="O292" s="32"/>
      <c r="P292" s="6" t="str">
        <f>IF($C292="","",IF(ISNA(MATCH($C292,账户表,0)),"※这个账户不在【基础资料】的账户档案里",IF($B292="","※没填日期，这一笔不会进任何月份的报表",IF(NOT(ISNUMBER($B292)),"※日期是文本不是日期（像 2026.6.28 这种），按日期取数的报表全会漏掉这一笔",IF(AND($F292&lt;&gt;"",$G292&lt;&gt;""),"※收入和支出不能同时填",IF(AND(N($F292)=0,N($G292)=0),"※收入和支出都没填",IF(OR(N($F292)&lt;0,N($G292)&lt;0),"※金额不能填负数，方向反了就换一列填",IF($D292="","※没填收支类别，分类报表会漏掉这一笔",IF(ISNA(MATCH($D292,类别表,0)),"※收支类别不在【基础资料】的清单里",IF(AND($L292="内部转账",$M292=""),"△内部转账要在「对方账户」写上另一头",IF(AND($L292="内部转账",$M292=$C292),"※对方账户跟本账户是同一个",IF(AND($L292&lt;&gt;"内部转账",$M292&lt;&gt;""),"△填了对方账户，但类别不是内部转账",IF(YEAR($B292)&lt;&gt;管理年度,"△不是管理年度的单据，按月的三张报表里看不到",IF($H292&lt;0,"△这一笔之后该账户余额成负数了，核一下",""))))))))))))))</f>
        <v/>
      </c>
    </row>
    <row r="293" ht="16.5" spans="1:16">
      <c r="A293" s="4" t="str">
        <f>IF($C293="","",COUNTA($C$5:$C293))</f>
        <v/>
      </c>
      <c r="B293" s="52"/>
      <c r="C293" s="53"/>
      <c r="D293" s="53"/>
      <c r="E293" s="32"/>
      <c r="F293" s="54"/>
      <c r="G293" s="54"/>
      <c r="H293" s="24" t="str">
        <f>IFERROR(ROUND(VLOOKUP($C293,基础资料!$B$5:$E$34,3,0)+SUMIF($C$5:$C293,$C293,$F$5:$F293)-SUMIF($C$5:$C293,$C293,$G$5:$G293),2),"")</f>
        <v/>
      </c>
      <c r="I293" s="53"/>
      <c r="J293" s="53"/>
      <c r="K293" s="25" t="str">
        <f t="shared" si="4"/>
        <v/>
      </c>
      <c r="L293" s="13" t="str">
        <f>IF($D293="","",IFERROR(INDEX(类别属性,MATCH($D293,类别表,0)),""))</f>
        <v/>
      </c>
      <c r="M293" s="53"/>
      <c r="N293" s="53"/>
      <c r="O293" s="32"/>
      <c r="P293" s="6" t="str">
        <f>IF($C293="","",IF(ISNA(MATCH($C293,账户表,0)),"※这个账户不在【基础资料】的账户档案里",IF($B293="","※没填日期，这一笔不会进任何月份的报表",IF(NOT(ISNUMBER($B293)),"※日期是文本不是日期（像 2026.6.28 这种），按日期取数的报表全会漏掉这一笔",IF(AND($F293&lt;&gt;"",$G293&lt;&gt;""),"※收入和支出不能同时填",IF(AND(N($F293)=0,N($G293)=0),"※收入和支出都没填",IF(OR(N($F293)&lt;0,N($G293)&lt;0),"※金额不能填负数，方向反了就换一列填",IF($D293="","※没填收支类别，分类报表会漏掉这一笔",IF(ISNA(MATCH($D293,类别表,0)),"※收支类别不在【基础资料】的清单里",IF(AND($L293="内部转账",$M293=""),"△内部转账要在「对方账户」写上另一头",IF(AND($L293="内部转账",$M293=$C293),"※对方账户跟本账户是同一个",IF(AND($L293&lt;&gt;"内部转账",$M293&lt;&gt;""),"△填了对方账户，但类别不是内部转账",IF(YEAR($B293)&lt;&gt;管理年度,"△不是管理年度的单据，按月的三张报表里看不到",IF($H293&lt;0,"△这一笔之后该账户余额成负数了，核一下",""))))))))))))))</f>
        <v/>
      </c>
    </row>
    <row r="294" ht="16.5" spans="1:16">
      <c r="A294" s="4" t="str">
        <f>IF($C294="","",COUNTA($C$5:$C294))</f>
        <v/>
      </c>
      <c r="B294" s="52"/>
      <c r="C294" s="53"/>
      <c r="D294" s="53"/>
      <c r="E294" s="32"/>
      <c r="F294" s="54"/>
      <c r="G294" s="54"/>
      <c r="H294" s="24" t="str">
        <f>IFERROR(ROUND(VLOOKUP($C294,基础资料!$B$5:$E$34,3,0)+SUMIF($C$5:$C294,$C294,$F$5:$F294)-SUMIF($C$5:$C294,$C294,$G$5:$G294),2),"")</f>
        <v/>
      </c>
      <c r="I294" s="53"/>
      <c r="J294" s="53"/>
      <c r="K294" s="25" t="str">
        <f t="shared" si="4"/>
        <v/>
      </c>
      <c r="L294" s="13" t="str">
        <f>IF($D294="","",IFERROR(INDEX(类别属性,MATCH($D294,类别表,0)),""))</f>
        <v/>
      </c>
      <c r="M294" s="53"/>
      <c r="N294" s="53"/>
      <c r="O294" s="32"/>
      <c r="P294" s="6" t="str">
        <f>IF($C294="","",IF(ISNA(MATCH($C294,账户表,0)),"※这个账户不在【基础资料】的账户档案里",IF($B294="","※没填日期，这一笔不会进任何月份的报表",IF(NOT(ISNUMBER($B294)),"※日期是文本不是日期（像 2026.6.28 这种），按日期取数的报表全会漏掉这一笔",IF(AND($F294&lt;&gt;"",$G294&lt;&gt;""),"※收入和支出不能同时填",IF(AND(N($F294)=0,N($G294)=0),"※收入和支出都没填",IF(OR(N($F294)&lt;0,N($G294)&lt;0),"※金额不能填负数，方向反了就换一列填",IF($D294="","※没填收支类别，分类报表会漏掉这一笔",IF(ISNA(MATCH($D294,类别表,0)),"※收支类别不在【基础资料】的清单里",IF(AND($L294="内部转账",$M294=""),"△内部转账要在「对方账户」写上另一头",IF(AND($L294="内部转账",$M294=$C294),"※对方账户跟本账户是同一个",IF(AND($L294&lt;&gt;"内部转账",$M294&lt;&gt;""),"△填了对方账户，但类别不是内部转账",IF(YEAR($B294)&lt;&gt;管理年度,"△不是管理年度的单据，按月的三张报表里看不到",IF($H294&lt;0,"△这一笔之后该账户余额成负数了，核一下",""))))))))))))))</f>
        <v/>
      </c>
    </row>
    <row r="295" ht="16.5" spans="1:16">
      <c r="A295" s="4" t="str">
        <f>IF($C295="","",COUNTA($C$5:$C295))</f>
        <v/>
      </c>
      <c r="B295" s="52"/>
      <c r="C295" s="53"/>
      <c r="D295" s="53"/>
      <c r="E295" s="32"/>
      <c r="F295" s="54"/>
      <c r="G295" s="54"/>
      <c r="H295" s="24" t="str">
        <f>IFERROR(ROUND(VLOOKUP($C295,基础资料!$B$5:$E$34,3,0)+SUMIF($C$5:$C295,$C295,$F$5:$F295)-SUMIF($C$5:$C295,$C295,$G$5:$G295),2),"")</f>
        <v/>
      </c>
      <c r="I295" s="53"/>
      <c r="J295" s="53"/>
      <c r="K295" s="25" t="str">
        <f t="shared" si="4"/>
        <v/>
      </c>
      <c r="L295" s="13" t="str">
        <f>IF($D295="","",IFERROR(INDEX(类别属性,MATCH($D295,类别表,0)),""))</f>
        <v/>
      </c>
      <c r="M295" s="53"/>
      <c r="N295" s="53"/>
      <c r="O295" s="32"/>
      <c r="P295" s="6" t="str">
        <f>IF($C295="","",IF(ISNA(MATCH($C295,账户表,0)),"※这个账户不在【基础资料】的账户档案里",IF($B295="","※没填日期，这一笔不会进任何月份的报表",IF(NOT(ISNUMBER($B295)),"※日期是文本不是日期（像 2026.6.28 这种），按日期取数的报表全会漏掉这一笔",IF(AND($F295&lt;&gt;"",$G295&lt;&gt;""),"※收入和支出不能同时填",IF(AND(N($F295)=0,N($G295)=0),"※收入和支出都没填",IF(OR(N($F295)&lt;0,N($G295)&lt;0),"※金额不能填负数，方向反了就换一列填",IF($D295="","※没填收支类别，分类报表会漏掉这一笔",IF(ISNA(MATCH($D295,类别表,0)),"※收支类别不在【基础资料】的清单里",IF(AND($L295="内部转账",$M295=""),"△内部转账要在「对方账户」写上另一头",IF(AND($L295="内部转账",$M295=$C295),"※对方账户跟本账户是同一个",IF(AND($L295&lt;&gt;"内部转账",$M295&lt;&gt;""),"△填了对方账户，但类别不是内部转账",IF(YEAR($B295)&lt;&gt;管理年度,"△不是管理年度的单据，按月的三张报表里看不到",IF($H295&lt;0,"△这一笔之后该账户余额成负数了，核一下",""))))))))))))))</f>
        <v/>
      </c>
    </row>
    <row r="296" ht="16.5" spans="1:16">
      <c r="A296" s="4" t="str">
        <f>IF($C296="","",COUNTA($C$5:$C296))</f>
        <v/>
      </c>
      <c r="B296" s="52"/>
      <c r="C296" s="53"/>
      <c r="D296" s="53"/>
      <c r="E296" s="32"/>
      <c r="F296" s="54"/>
      <c r="G296" s="54"/>
      <c r="H296" s="24" t="str">
        <f>IFERROR(ROUND(VLOOKUP($C296,基础资料!$B$5:$E$34,3,0)+SUMIF($C$5:$C296,$C296,$F$5:$F296)-SUMIF($C$5:$C296,$C296,$G$5:$G296),2),"")</f>
        <v/>
      </c>
      <c r="I296" s="53"/>
      <c r="J296" s="53"/>
      <c r="K296" s="25" t="str">
        <f t="shared" si="4"/>
        <v/>
      </c>
      <c r="L296" s="13" t="str">
        <f>IF($D296="","",IFERROR(INDEX(类别属性,MATCH($D296,类别表,0)),""))</f>
        <v/>
      </c>
      <c r="M296" s="53"/>
      <c r="N296" s="53"/>
      <c r="O296" s="32"/>
      <c r="P296" s="6" t="str">
        <f>IF($C296="","",IF(ISNA(MATCH($C296,账户表,0)),"※这个账户不在【基础资料】的账户档案里",IF($B296="","※没填日期，这一笔不会进任何月份的报表",IF(NOT(ISNUMBER($B296)),"※日期是文本不是日期（像 2026.6.28 这种），按日期取数的报表全会漏掉这一笔",IF(AND($F296&lt;&gt;"",$G296&lt;&gt;""),"※收入和支出不能同时填",IF(AND(N($F296)=0,N($G296)=0),"※收入和支出都没填",IF(OR(N($F296)&lt;0,N($G296)&lt;0),"※金额不能填负数，方向反了就换一列填",IF($D296="","※没填收支类别，分类报表会漏掉这一笔",IF(ISNA(MATCH($D296,类别表,0)),"※收支类别不在【基础资料】的清单里",IF(AND($L296="内部转账",$M296=""),"△内部转账要在「对方账户」写上另一头",IF(AND($L296="内部转账",$M296=$C296),"※对方账户跟本账户是同一个",IF(AND($L296&lt;&gt;"内部转账",$M296&lt;&gt;""),"△填了对方账户，但类别不是内部转账",IF(YEAR($B296)&lt;&gt;管理年度,"△不是管理年度的单据，按月的三张报表里看不到",IF($H296&lt;0,"△这一笔之后该账户余额成负数了，核一下",""))))))))))))))</f>
        <v/>
      </c>
    </row>
    <row r="297" ht="16.5" spans="1:16">
      <c r="A297" s="4" t="str">
        <f>IF($C297="","",COUNTA($C$5:$C297))</f>
        <v/>
      </c>
      <c r="B297" s="52"/>
      <c r="C297" s="53"/>
      <c r="D297" s="53"/>
      <c r="E297" s="32"/>
      <c r="F297" s="54"/>
      <c r="G297" s="54"/>
      <c r="H297" s="24" t="str">
        <f>IFERROR(ROUND(VLOOKUP($C297,基础资料!$B$5:$E$34,3,0)+SUMIF($C$5:$C297,$C297,$F$5:$F297)-SUMIF($C$5:$C297,$C297,$G$5:$G297),2),"")</f>
        <v/>
      </c>
      <c r="I297" s="53"/>
      <c r="J297" s="53"/>
      <c r="K297" s="25" t="str">
        <f t="shared" si="4"/>
        <v/>
      </c>
      <c r="L297" s="13" t="str">
        <f>IF($D297="","",IFERROR(INDEX(类别属性,MATCH($D297,类别表,0)),""))</f>
        <v/>
      </c>
      <c r="M297" s="53"/>
      <c r="N297" s="53"/>
      <c r="O297" s="32"/>
      <c r="P297" s="6" t="str">
        <f>IF($C297="","",IF(ISNA(MATCH($C297,账户表,0)),"※这个账户不在【基础资料】的账户档案里",IF($B297="","※没填日期，这一笔不会进任何月份的报表",IF(NOT(ISNUMBER($B297)),"※日期是文本不是日期（像 2026.6.28 这种），按日期取数的报表全会漏掉这一笔",IF(AND($F297&lt;&gt;"",$G297&lt;&gt;""),"※收入和支出不能同时填",IF(AND(N($F297)=0,N($G297)=0),"※收入和支出都没填",IF(OR(N($F297)&lt;0,N($G297)&lt;0),"※金额不能填负数，方向反了就换一列填",IF($D297="","※没填收支类别，分类报表会漏掉这一笔",IF(ISNA(MATCH($D297,类别表,0)),"※收支类别不在【基础资料】的清单里",IF(AND($L297="内部转账",$M297=""),"△内部转账要在「对方账户」写上另一头",IF(AND($L297="内部转账",$M297=$C297),"※对方账户跟本账户是同一个",IF(AND($L297&lt;&gt;"内部转账",$M297&lt;&gt;""),"△填了对方账户，但类别不是内部转账",IF(YEAR($B297)&lt;&gt;管理年度,"△不是管理年度的单据，按月的三张报表里看不到",IF($H297&lt;0,"△这一笔之后该账户余额成负数了，核一下",""))))))))))))))</f>
        <v/>
      </c>
    </row>
    <row r="298" ht="16.5" spans="1:16">
      <c r="A298" s="4" t="str">
        <f>IF($C298="","",COUNTA($C$5:$C298))</f>
        <v/>
      </c>
      <c r="B298" s="52"/>
      <c r="C298" s="53"/>
      <c r="D298" s="53"/>
      <c r="E298" s="32"/>
      <c r="F298" s="54"/>
      <c r="G298" s="54"/>
      <c r="H298" s="24" t="str">
        <f>IFERROR(ROUND(VLOOKUP($C298,基础资料!$B$5:$E$34,3,0)+SUMIF($C$5:$C298,$C298,$F$5:$F298)-SUMIF($C$5:$C298,$C298,$G$5:$G298),2),"")</f>
        <v/>
      </c>
      <c r="I298" s="53"/>
      <c r="J298" s="53"/>
      <c r="K298" s="25" t="str">
        <f t="shared" si="4"/>
        <v/>
      </c>
      <c r="L298" s="13" t="str">
        <f>IF($D298="","",IFERROR(INDEX(类别属性,MATCH($D298,类别表,0)),""))</f>
        <v/>
      </c>
      <c r="M298" s="53"/>
      <c r="N298" s="53"/>
      <c r="O298" s="32"/>
      <c r="P298" s="6" t="str">
        <f>IF($C298="","",IF(ISNA(MATCH($C298,账户表,0)),"※这个账户不在【基础资料】的账户档案里",IF($B298="","※没填日期，这一笔不会进任何月份的报表",IF(NOT(ISNUMBER($B298)),"※日期是文本不是日期（像 2026.6.28 这种），按日期取数的报表全会漏掉这一笔",IF(AND($F298&lt;&gt;"",$G298&lt;&gt;""),"※收入和支出不能同时填",IF(AND(N($F298)=0,N($G298)=0),"※收入和支出都没填",IF(OR(N($F298)&lt;0,N($G298)&lt;0),"※金额不能填负数，方向反了就换一列填",IF($D298="","※没填收支类别，分类报表会漏掉这一笔",IF(ISNA(MATCH($D298,类别表,0)),"※收支类别不在【基础资料】的清单里",IF(AND($L298="内部转账",$M298=""),"△内部转账要在「对方账户」写上另一头",IF(AND($L298="内部转账",$M298=$C298),"※对方账户跟本账户是同一个",IF(AND($L298&lt;&gt;"内部转账",$M298&lt;&gt;""),"△填了对方账户，但类别不是内部转账",IF(YEAR($B298)&lt;&gt;管理年度,"△不是管理年度的单据，按月的三张报表里看不到",IF($H298&lt;0,"△这一笔之后该账户余额成负数了，核一下",""))))))))))))))</f>
        <v/>
      </c>
    </row>
    <row r="299" ht="16.5" spans="1:16">
      <c r="A299" s="4" t="str">
        <f>IF($C299="","",COUNTA($C$5:$C299))</f>
        <v/>
      </c>
      <c r="B299" s="52"/>
      <c r="C299" s="53"/>
      <c r="D299" s="53"/>
      <c r="E299" s="32"/>
      <c r="F299" s="54"/>
      <c r="G299" s="54"/>
      <c r="H299" s="24" t="str">
        <f>IFERROR(ROUND(VLOOKUP($C299,基础资料!$B$5:$E$34,3,0)+SUMIF($C$5:$C299,$C299,$F$5:$F299)-SUMIF($C$5:$C299,$C299,$G$5:$G299),2),"")</f>
        <v/>
      </c>
      <c r="I299" s="53"/>
      <c r="J299" s="53"/>
      <c r="K299" s="25" t="str">
        <f t="shared" si="4"/>
        <v/>
      </c>
      <c r="L299" s="13" t="str">
        <f>IF($D299="","",IFERROR(INDEX(类别属性,MATCH($D299,类别表,0)),""))</f>
        <v/>
      </c>
      <c r="M299" s="53"/>
      <c r="N299" s="53"/>
      <c r="O299" s="32"/>
      <c r="P299" s="6" t="str">
        <f>IF($C299="","",IF(ISNA(MATCH($C299,账户表,0)),"※这个账户不在【基础资料】的账户档案里",IF($B299="","※没填日期，这一笔不会进任何月份的报表",IF(NOT(ISNUMBER($B299)),"※日期是文本不是日期（像 2026.6.28 这种），按日期取数的报表全会漏掉这一笔",IF(AND($F299&lt;&gt;"",$G299&lt;&gt;""),"※收入和支出不能同时填",IF(AND(N($F299)=0,N($G299)=0),"※收入和支出都没填",IF(OR(N($F299)&lt;0,N($G299)&lt;0),"※金额不能填负数，方向反了就换一列填",IF($D299="","※没填收支类别，分类报表会漏掉这一笔",IF(ISNA(MATCH($D299,类别表,0)),"※收支类别不在【基础资料】的清单里",IF(AND($L299="内部转账",$M299=""),"△内部转账要在「对方账户」写上另一头",IF(AND($L299="内部转账",$M299=$C299),"※对方账户跟本账户是同一个",IF(AND($L299&lt;&gt;"内部转账",$M299&lt;&gt;""),"△填了对方账户，但类别不是内部转账",IF(YEAR($B299)&lt;&gt;管理年度,"△不是管理年度的单据，按月的三张报表里看不到",IF($H299&lt;0,"△这一笔之后该账户余额成负数了，核一下",""))))))))))))))</f>
        <v/>
      </c>
    </row>
    <row r="300" ht="16.5" spans="1:16">
      <c r="A300" s="4" t="str">
        <f>IF($C300="","",COUNTA($C$5:$C300))</f>
        <v/>
      </c>
      <c r="B300" s="52"/>
      <c r="C300" s="53"/>
      <c r="D300" s="53"/>
      <c r="E300" s="32"/>
      <c r="F300" s="54"/>
      <c r="G300" s="54"/>
      <c r="H300" s="24" t="str">
        <f>IFERROR(ROUND(VLOOKUP($C300,基础资料!$B$5:$E$34,3,0)+SUMIF($C$5:$C300,$C300,$F$5:$F300)-SUMIF($C$5:$C300,$C300,$G$5:$G300),2),"")</f>
        <v/>
      </c>
      <c r="I300" s="53"/>
      <c r="J300" s="53"/>
      <c r="K300" s="25" t="str">
        <f t="shared" si="4"/>
        <v/>
      </c>
      <c r="L300" s="13" t="str">
        <f>IF($D300="","",IFERROR(INDEX(类别属性,MATCH($D300,类别表,0)),""))</f>
        <v/>
      </c>
      <c r="M300" s="53"/>
      <c r="N300" s="53"/>
      <c r="O300" s="32"/>
      <c r="P300" s="6" t="str">
        <f>IF($C300="","",IF(ISNA(MATCH($C300,账户表,0)),"※这个账户不在【基础资料】的账户档案里",IF($B300="","※没填日期，这一笔不会进任何月份的报表",IF(NOT(ISNUMBER($B300)),"※日期是文本不是日期（像 2026.6.28 这种），按日期取数的报表全会漏掉这一笔",IF(AND($F300&lt;&gt;"",$G300&lt;&gt;""),"※收入和支出不能同时填",IF(AND(N($F300)=0,N($G300)=0),"※收入和支出都没填",IF(OR(N($F300)&lt;0,N($G300)&lt;0),"※金额不能填负数，方向反了就换一列填",IF($D300="","※没填收支类别，分类报表会漏掉这一笔",IF(ISNA(MATCH($D300,类别表,0)),"※收支类别不在【基础资料】的清单里",IF(AND($L300="内部转账",$M300=""),"△内部转账要在「对方账户」写上另一头",IF(AND($L300="内部转账",$M300=$C300),"※对方账户跟本账户是同一个",IF(AND($L300&lt;&gt;"内部转账",$M300&lt;&gt;""),"△填了对方账户，但类别不是内部转账",IF(YEAR($B300)&lt;&gt;管理年度,"△不是管理年度的单据，按月的三张报表里看不到",IF($H300&lt;0,"△这一笔之后该账户余额成负数了，核一下",""))))))))))))))</f>
        <v/>
      </c>
    </row>
    <row r="301" ht="16.5" spans="1:16">
      <c r="A301" s="4" t="str">
        <f>IF($C301="","",COUNTA($C$5:$C301))</f>
        <v/>
      </c>
      <c r="B301" s="52"/>
      <c r="C301" s="53"/>
      <c r="D301" s="53"/>
      <c r="E301" s="32"/>
      <c r="F301" s="54"/>
      <c r="G301" s="54"/>
      <c r="H301" s="24" t="str">
        <f>IFERROR(ROUND(VLOOKUP($C301,基础资料!$B$5:$E$34,3,0)+SUMIF($C$5:$C301,$C301,$F$5:$F301)-SUMIF($C$5:$C301,$C301,$G$5:$G301),2),"")</f>
        <v/>
      </c>
      <c r="I301" s="53"/>
      <c r="J301" s="53"/>
      <c r="K301" s="25" t="str">
        <f t="shared" si="4"/>
        <v/>
      </c>
      <c r="L301" s="13" t="str">
        <f>IF($D301="","",IFERROR(INDEX(类别属性,MATCH($D301,类别表,0)),""))</f>
        <v/>
      </c>
      <c r="M301" s="53"/>
      <c r="N301" s="53"/>
      <c r="O301" s="32"/>
      <c r="P301" s="6" t="str">
        <f>IF($C301="","",IF(ISNA(MATCH($C301,账户表,0)),"※这个账户不在【基础资料】的账户档案里",IF($B301="","※没填日期，这一笔不会进任何月份的报表",IF(NOT(ISNUMBER($B301)),"※日期是文本不是日期（像 2026.6.28 这种），按日期取数的报表全会漏掉这一笔",IF(AND($F301&lt;&gt;"",$G301&lt;&gt;""),"※收入和支出不能同时填",IF(AND(N($F301)=0,N($G301)=0),"※收入和支出都没填",IF(OR(N($F301)&lt;0,N($G301)&lt;0),"※金额不能填负数，方向反了就换一列填",IF($D301="","※没填收支类别，分类报表会漏掉这一笔",IF(ISNA(MATCH($D301,类别表,0)),"※收支类别不在【基础资料】的清单里",IF(AND($L301="内部转账",$M301=""),"△内部转账要在「对方账户」写上另一头",IF(AND($L301="内部转账",$M301=$C301),"※对方账户跟本账户是同一个",IF(AND($L301&lt;&gt;"内部转账",$M301&lt;&gt;""),"△填了对方账户，但类别不是内部转账",IF(YEAR($B301)&lt;&gt;管理年度,"△不是管理年度的单据，按月的三张报表里看不到",IF($H301&lt;0,"△这一笔之后该账户余额成负数了，核一下",""))))))))))))))</f>
        <v/>
      </c>
    </row>
    <row r="302" ht="16.5" spans="1:16">
      <c r="A302" s="4" t="str">
        <f>IF($C302="","",COUNTA($C$5:$C302))</f>
        <v/>
      </c>
      <c r="B302" s="52"/>
      <c r="C302" s="53"/>
      <c r="D302" s="53"/>
      <c r="E302" s="32"/>
      <c r="F302" s="54"/>
      <c r="G302" s="54"/>
      <c r="H302" s="24" t="str">
        <f>IFERROR(ROUND(VLOOKUP($C302,基础资料!$B$5:$E$34,3,0)+SUMIF($C$5:$C302,$C302,$F$5:$F302)-SUMIF($C$5:$C302,$C302,$G$5:$G302),2),"")</f>
        <v/>
      </c>
      <c r="I302" s="53"/>
      <c r="J302" s="53"/>
      <c r="K302" s="25" t="str">
        <f t="shared" si="4"/>
        <v/>
      </c>
      <c r="L302" s="13" t="str">
        <f>IF($D302="","",IFERROR(INDEX(类别属性,MATCH($D302,类别表,0)),""))</f>
        <v/>
      </c>
      <c r="M302" s="53"/>
      <c r="N302" s="53"/>
      <c r="O302" s="32"/>
      <c r="P302" s="6" t="str">
        <f>IF($C302="","",IF(ISNA(MATCH($C302,账户表,0)),"※这个账户不在【基础资料】的账户档案里",IF($B302="","※没填日期，这一笔不会进任何月份的报表",IF(NOT(ISNUMBER($B302)),"※日期是文本不是日期（像 2026.6.28 这种），按日期取数的报表全会漏掉这一笔",IF(AND($F302&lt;&gt;"",$G302&lt;&gt;""),"※收入和支出不能同时填",IF(AND(N($F302)=0,N($G302)=0),"※收入和支出都没填",IF(OR(N($F302)&lt;0,N($G302)&lt;0),"※金额不能填负数，方向反了就换一列填",IF($D302="","※没填收支类别，分类报表会漏掉这一笔",IF(ISNA(MATCH($D302,类别表,0)),"※收支类别不在【基础资料】的清单里",IF(AND($L302="内部转账",$M302=""),"△内部转账要在「对方账户」写上另一头",IF(AND($L302="内部转账",$M302=$C302),"※对方账户跟本账户是同一个",IF(AND($L302&lt;&gt;"内部转账",$M302&lt;&gt;""),"△填了对方账户，但类别不是内部转账",IF(YEAR($B302)&lt;&gt;管理年度,"△不是管理年度的单据，按月的三张报表里看不到",IF($H302&lt;0,"△这一笔之后该账户余额成负数了，核一下",""))))))))))))))</f>
        <v/>
      </c>
    </row>
    <row r="303" ht="16.5" spans="1:16">
      <c r="A303" s="4" t="str">
        <f>IF($C303="","",COUNTA($C$5:$C303))</f>
        <v/>
      </c>
      <c r="B303" s="52"/>
      <c r="C303" s="53"/>
      <c r="D303" s="53"/>
      <c r="E303" s="32"/>
      <c r="F303" s="54"/>
      <c r="G303" s="54"/>
      <c r="H303" s="24" t="str">
        <f>IFERROR(ROUND(VLOOKUP($C303,基础资料!$B$5:$E$34,3,0)+SUMIF($C$5:$C303,$C303,$F$5:$F303)-SUMIF($C$5:$C303,$C303,$G$5:$G303),2),"")</f>
        <v/>
      </c>
      <c r="I303" s="53"/>
      <c r="J303" s="53"/>
      <c r="K303" s="25" t="str">
        <f t="shared" si="4"/>
        <v/>
      </c>
      <c r="L303" s="13" t="str">
        <f>IF($D303="","",IFERROR(INDEX(类别属性,MATCH($D303,类别表,0)),""))</f>
        <v/>
      </c>
      <c r="M303" s="53"/>
      <c r="N303" s="53"/>
      <c r="O303" s="32"/>
      <c r="P303" s="6" t="str">
        <f>IF($C303="","",IF(ISNA(MATCH($C303,账户表,0)),"※这个账户不在【基础资料】的账户档案里",IF($B303="","※没填日期，这一笔不会进任何月份的报表",IF(NOT(ISNUMBER($B303)),"※日期是文本不是日期（像 2026.6.28 这种），按日期取数的报表全会漏掉这一笔",IF(AND($F303&lt;&gt;"",$G303&lt;&gt;""),"※收入和支出不能同时填",IF(AND(N($F303)=0,N($G303)=0),"※收入和支出都没填",IF(OR(N($F303)&lt;0,N($G303)&lt;0),"※金额不能填负数，方向反了就换一列填",IF($D303="","※没填收支类别，分类报表会漏掉这一笔",IF(ISNA(MATCH($D303,类别表,0)),"※收支类别不在【基础资料】的清单里",IF(AND($L303="内部转账",$M303=""),"△内部转账要在「对方账户」写上另一头",IF(AND($L303="内部转账",$M303=$C303),"※对方账户跟本账户是同一个",IF(AND($L303&lt;&gt;"内部转账",$M303&lt;&gt;""),"△填了对方账户，但类别不是内部转账",IF(YEAR($B303)&lt;&gt;管理年度,"△不是管理年度的单据，按月的三张报表里看不到",IF($H303&lt;0,"△这一笔之后该账户余额成负数了，核一下",""))))))))))))))</f>
        <v/>
      </c>
    </row>
    <row r="304" ht="16.5" spans="1:16">
      <c r="A304" s="4" t="str">
        <f>IF($C304="","",COUNTA($C$5:$C304))</f>
        <v/>
      </c>
      <c r="B304" s="52"/>
      <c r="C304" s="53"/>
      <c r="D304" s="53"/>
      <c r="E304" s="32"/>
      <c r="F304" s="54"/>
      <c r="G304" s="54"/>
      <c r="H304" s="24" t="str">
        <f>IFERROR(ROUND(VLOOKUP($C304,基础资料!$B$5:$E$34,3,0)+SUMIF($C$5:$C304,$C304,$F$5:$F304)-SUMIF($C$5:$C304,$C304,$G$5:$G304),2),"")</f>
        <v/>
      </c>
      <c r="I304" s="53"/>
      <c r="J304" s="53"/>
      <c r="K304" s="25" t="str">
        <f t="shared" si="4"/>
        <v/>
      </c>
      <c r="L304" s="13" t="str">
        <f>IF($D304="","",IFERROR(INDEX(类别属性,MATCH($D304,类别表,0)),""))</f>
        <v/>
      </c>
      <c r="M304" s="53"/>
      <c r="N304" s="53"/>
      <c r="O304" s="32"/>
      <c r="P304" s="6" t="str">
        <f>IF($C304="","",IF(ISNA(MATCH($C304,账户表,0)),"※这个账户不在【基础资料】的账户档案里",IF($B304="","※没填日期，这一笔不会进任何月份的报表",IF(NOT(ISNUMBER($B304)),"※日期是文本不是日期（像 2026.6.28 这种），按日期取数的报表全会漏掉这一笔",IF(AND($F304&lt;&gt;"",$G304&lt;&gt;""),"※收入和支出不能同时填",IF(AND(N($F304)=0,N($G304)=0),"※收入和支出都没填",IF(OR(N($F304)&lt;0,N($G304)&lt;0),"※金额不能填负数，方向反了就换一列填",IF($D304="","※没填收支类别，分类报表会漏掉这一笔",IF(ISNA(MATCH($D304,类别表,0)),"※收支类别不在【基础资料】的清单里",IF(AND($L304="内部转账",$M304=""),"△内部转账要在「对方账户」写上另一头",IF(AND($L304="内部转账",$M304=$C304),"※对方账户跟本账户是同一个",IF(AND($L304&lt;&gt;"内部转账",$M304&lt;&gt;""),"△填了对方账户，但类别不是内部转账",IF(YEAR($B304)&lt;&gt;管理年度,"△不是管理年度的单据，按月的三张报表里看不到",IF($H304&lt;0,"△这一笔之后该账户余额成负数了，核一下",""))))))))))))))</f>
        <v/>
      </c>
    </row>
    <row r="305" ht="16.5" spans="1:16">
      <c r="A305" s="4" t="str">
        <f>IF($C305="","",COUNTA($C$5:$C305))</f>
        <v/>
      </c>
      <c r="B305" s="52"/>
      <c r="C305" s="53"/>
      <c r="D305" s="53"/>
      <c r="E305" s="32"/>
      <c r="F305" s="54"/>
      <c r="G305" s="54"/>
      <c r="H305" s="24" t="str">
        <f>IFERROR(ROUND(VLOOKUP($C305,基础资料!$B$5:$E$34,3,0)+SUMIF($C$5:$C305,$C305,$F$5:$F305)-SUMIF($C$5:$C305,$C305,$G$5:$G305),2),"")</f>
        <v/>
      </c>
      <c r="I305" s="53"/>
      <c r="J305" s="53"/>
      <c r="K305" s="25" t="str">
        <f t="shared" si="4"/>
        <v/>
      </c>
      <c r="L305" s="13" t="str">
        <f>IF($D305="","",IFERROR(INDEX(类别属性,MATCH($D305,类别表,0)),""))</f>
        <v/>
      </c>
      <c r="M305" s="53"/>
      <c r="N305" s="53"/>
      <c r="O305" s="32"/>
      <c r="P305" s="6" t="str">
        <f>IF($C305="","",IF(ISNA(MATCH($C305,账户表,0)),"※这个账户不在【基础资料】的账户档案里",IF($B305="","※没填日期，这一笔不会进任何月份的报表",IF(NOT(ISNUMBER($B305)),"※日期是文本不是日期（像 2026.6.28 这种），按日期取数的报表全会漏掉这一笔",IF(AND($F305&lt;&gt;"",$G305&lt;&gt;""),"※收入和支出不能同时填",IF(AND(N($F305)=0,N($G305)=0),"※收入和支出都没填",IF(OR(N($F305)&lt;0,N($G305)&lt;0),"※金额不能填负数，方向反了就换一列填",IF($D305="","※没填收支类别，分类报表会漏掉这一笔",IF(ISNA(MATCH($D305,类别表,0)),"※收支类别不在【基础资料】的清单里",IF(AND($L305="内部转账",$M305=""),"△内部转账要在「对方账户」写上另一头",IF(AND($L305="内部转账",$M305=$C305),"※对方账户跟本账户是同一个",IF(AND($L305&lt;&gt;"内部转账",$M305&lt;&gt;""),"△填了对方账户，但类别不是内部转账",IF(YEAR($B305)&lt;&gt;管理年度,"△不是管理年度的单据，按月的三张报表里看不到",IF($H305&lt;0,"△这一笔之后该账户余额成负数了，核一下",""))))))))))))))</f>
        <v/>
      </c>
    </row>
    <row r="306" ht="16.5" spans="1:16">
      <c r="A306" s="4" t="str">
        <f>IF($C306="","",COUNTA($C$5:$C306))</f>
        <v/>
      </c>
      <c r="B306" s="52"/>
      <c r="C306" s="53"/>
      <c r="D306" s="53"/>
      <c r="E306" s="32"/>
      <c r="F306" s="54"/>
      <c r="G306" s="54"/>
      <c r="H306" s="24" t="str">
        <f>IFERROR(ROUND(VLOOKUP($C306,基础资料!$B$5:$E$34,3,0)+SUMIF($C$5:$C306,$C306,$F$5:$F306)-SUMIF($C$5:$C306,$C306,$G$5:$G306),2),"")</f>
        <v/>
      </c>
      <c r="I306" s="53"/>
      <c r="J306" s="53"/>
      <c r="K306" s="25" t="str">
        <f t="shared" si="4"/>
        <v/>
      </c>
      <c r="L306" s="13" t="str">
        <f>IF($D306="","",IFERROR(INDEX(类别属性,MATCH($D306,类别表,0)),""))</f>
        <v/>
      </c>
      <c r="M306" s="53"/>
      <c r="N306" s="53"/>
      <c r="O306" s="32"/>
      <c r="P306" s="6" t="str">
        <f>IF($C306="","",IF(ISNA(MATCH($C306,账户表,0)),"※这个账户不在【基础资料】的账户档案里",IF($B306="","※没填日期，这一笔不会进任何月份的报表",IF(NOT(ISNUMBER($B306)),"※日期是文本不是日期（像 2026.6.28 这种），按日期取数的报表全会漏掉这一笔",IF(AND($F306&lt;&gt;"",$G306&lt;&gt;""),"※收入和支出不能同时填",IF(AND(N($F306)=0,N($G306)=0),"※收入和支出都没填",IF(OR(N($F306)&lt;0,N($G306)&lt;0),"※金额不能填负数，方向反了就换一列填",IF($D306="","※没填收支类别，分类报表会漏掉这一笔",IF(ISNA(MATCH($D306,类别表,0)),"※收支类别不在【基础资料】的清单里",IF(AND($L306="内部转账",$M306=""),"△内部转账要在「对方账户」写上另一头",IF(AND($L306="内部转账",$M306=$C306),"※对方账户跟本账户是同一个",IF(AND($L306&lt;&gt;"内部转账",$M306&lt;&gt;""),"△填了对方账户，但类别不是内部转账",IF(YEAR($B306)&lt;&gt;管理年度,"△不是管理年度的单据，按月的三张报表里看不到",IF($H306&lt;0,"△这一笔之后该账户余额成负数了，核一下",""))))))))))))))</f>
        <v/>
      </c>
    </row>
    <row r="307" ht="16.5" spans="1:16">
      <c r="A307" s="4" t="str">
        <f>IF($C307="","",COUNTA($C$5:$C307))</f>
        <v/>
      </c>
      <c r="B307" s="52"/>
      <c r="C307" s="53"/>
      <c r="D307" s="53"/>
      <c r="E307" s="32"/>
      <c r="F307" s="54"/>
      <c r="G307" s="54"/>
      <c r="H307" s="24" t="str">
        <f>IFERROR(ROUND(VLOOKUP($C307,基础资料!$B$5:$E$34,3,0)+SUMIF($C$5:$C307,$C307,$F$5:$F307)-SUMIF($C$5:$C307,$C307,$G$5:$G307),2),"")</f>
        <v/>
      </c>
      <c r="I307" s="53"/>
      <c r="J307" s="53"/>
      <c r="K307" s="25" t="str">
        <f t="shared" si="4"/>
        <v/>
      </c>
      <c r="L307" s="13" t="str">
        <f>IF($D307="","",IFERROR(INDEX(类别属性,MATCH($D307,类别表,0)),""))</f>
        <v/>
      </c>
      <c r="M307" s="53"/>
      <c r="N307" s="53"/>
      <c r="O307" s="32"/>
      <c r="P307" s="6" t="str">
        <f>IF($C307="","",IF(ISNA(MATCH($C307,账户表,0)),"※这个账户不在【基础资料】的账户档案里",IF($B307="","※没填日期，这一笔不会进任何月份的报表",IF(NOT(ISNUMBER($B307)),"※日期是文本不是日期（像 2026.6.28 这种），按日期取数的报表全会漏掉这一笔",IF(AND($F307&lt;&gt;"",$G307&lt;&gt;""),"※收入和支出不能同时填",IF(AND(N($F307)=0,N($G307)=0),"※收入和支出都没填",IF(OR(N($F307)&lt;0,N($G307)&lt;0),"※金额不能填负数，方向反了就换一列填",IF($D307="","※没填收支类别，分类报表会漏掉这一笔",IF(ISNA(MATCH($D307,类别表,0)),"※收支类别不在【基础资料】的清单里",IF(AND($L307="内部转账",$M307=""),"△内部转账要在「对方账户」写上另一头",IF(AND($L307="内部转账",$M307=$C307),"※对方账户跟本账户是同一个",IF(AND($L307&lt;&gt;"内部转账",$M307&lt;&gt;""),"△填了对方账户，但类别不是内部转账",IF(YEAR($B307)&lt;&gt;管理年度,"△不是管理年度的单据，按月的三张报表里看不到",IF($H307&lt;0,"△这一笔之后该账户余额成负数了，核一下",""))))))))))))))</f>
        <v/>
      </c>
    </row>
    <row r="308" ht="16.5" spans="1:16">
      <c r="A308" s="4" t="str">
        <f>IF($C308="","",COUNTA($C$5:$C308))</f>
        <v/>
      </c>
      <c r="B308" s="52"/>
      <c r="C308" s="53"/>
      <c r="D308" s="53"/>
      <c r="E308" s="32"/>
      <c r="F308" s="54"/>
      <c r="G308" s="54"/>
      <c r="H308" s="24" t="str">
        <f>IFERROR(ROUND(VLOOKUP($C308,基础资料!$B$5:$E$34,3,0)+SUMIF($C$5:$C308,$C308,$F$5:$F308)-SUMIF($C$5:$C308,$C308,$G$5:$G308),2),"")</f>
        <v/>
      </c>
      <c r="I308" s="53"/>
      <c r="J308" s="53"/>
      <c r="K308" s="25" t="str">
        <f t="shared" si="4"/>
        <v/>
      </c>
      <c r="L308" s="13" t="str">
        <f>IF($D308="","",IFERROR(INDEX(类别属性,MATCH($D308,类别表,0)),""))</f>
        <v/>
      </c>
      <c r="M308" s="53"/>
      <c r="N308" s="53"/>
      <c r="O308" s="32"/>
      <c r="P308" s="6" t="str">
        <f>IF($C308="","",IF(ISNA(MATCH($C308,账户表,0)),"※这个账户不在【基础资料】的账户档案里",IF($B308="","※没填日期，这一笔不会进任何月份的报表",IF(NOT(ISNUMBER($B308)),"※日期是文本不是日期（像 2026.6.28 这种），按日期取数的报表全会漏掉这一笔",IF(AND($F308&lt;&gt;"",$G308&lt;&gt;""),"※收入和支出不能同时填",IF(AND(N($F308)=0,N($G308)=0),"※收入和支出都没填",IF(OR(N($F308)&lt;0,N($G308)&lt;0),"※金额不能填负数，方向反了就换一列填",IF($D308="","※没填收支类别，分类报表会漏掉这一笔",IF(ISNA(MATCH($D308,类别表,0)),"※收支类别不在【基础资料】的清单里",IF(AND($L308="内部转账",$M308=""),"△内部转账要在「对方账户」写上另一头",IF(AND($L308="内部转账",$M308=$C308),"※对方账户跟本账户是同一个",IF(AND($L308&lt;&gt;"内部转账",$M308&lt;&gt;""),"△填了对方账户，但类别不是内部转账",IF(YEAR($B308)&lt;&gt;管理年度,"△不是管理年度的单据，按月的三张报表里看不到",IF($H308&lt;0,"△这一笔之后该账户余额成负数了，核一下",""))))))))))))))</f>
        <v/>
      </c>
    </row>
    <row r="309" ht="16.5" spans="1:16">
      <c r="A309" s="4" t="str">
        <f>IF($C309="","",COUNTA($C$5:$C309))</f>
        <v/>
      </c>
      <c r="B309" s="52"/>
      <c r="C309" s="53"/>
      <c r="D309" s="53"/>
      <c r="E309" s="32"/>
      <c r="F309" s="54"/>
      <c r="G309" s="54"/>
      <c r="H309" s="24" t="str">
        <f>IFERROR(ROUND(VLOOKUP($C309,基础资料!$B$5:$E$34,3,0)+SUMIF($C$5:$C309,$C309,$F$5:$F309)-SUMIF($C$5:$C309,$C309,$G$5:$G309),2),"")</f>
        <v/>
      </c>
      <c r="I309" s="53"/>
      <c r="J309" s="53"/>
      <c r="K309" s="25" t="str">
        <f t="shared" si="4"/>
        <v/>
      </c>
      <c r="L309" s="13" t="str">
        <f>IF($D309="","",IFERROR(INDEX(类别属性,MATCH($D309,类别表,0)),""))</f>
        <v/>
      </c>
      <c r="M309" s="53"/>
      <c r="N309" s="53"/>
      <c r="O309" s="32"/>
      <c r="P309" s="6" t="str">
        <f>IF($C309="","",IF(ISNA(MATCH($C309,账户表,0)),"※这个账户不在【基础资料】的账户档案里",IF($B309="","※没填日期，这一笔不会进任何月份的报表",IF(NOT(ISNUMBER($B309)),"※日期是文本不是日期（像 2026.6.28 这种），按日期取数的报表全会漏掉这一笔",IF(AND($F309&lt;&gt;"",$G309&lt;&gt;""),"※收入和支出不能同时填",IF(AND(N($F309)=0,N($G309)=0),"※收入和支出都没填",IF(OR(N($F309)&lt;0,N($G309)&lt;0),"※金额不能填负数，方向反了就换一列填",IF($D309="","※没填收支类别，分类报表会漏掉这一笔",IF(ISNA(MATCH($D309,类别表,0)),"※收支类别不在【基础资料】的清单里",IF(AND($L309="内部转账",$M309=""),"△内部转账要在「对方账户」写上另一头",IF(AND($L309="内部转账",$M309=$C309),"※对方账户跟本账户是同一个",IF(AND($L309&lt;&gt;"内部转账",$M309&lt;&gt;""),"△填了对方账户，但类别不是内部转账",IF(YEAR($B309)&lt;&gt;管理年度,"△不是管理年度的单据，按月的三张报表里看不到",IF($H309&lt;0,"△这一笔之后该账户余额成负数了，核一下",""))))))))))))))</f>
        <v/>
      </c>
    </row>
    <row r="310" ht="16.5" spans="1:16">
      <c r="A310" s="4" t="str">
        <f>IF($C310="","",COUNTA($C$5:$C310))</f>
        <v/>
      </c>
      <c r="B310" s="52"/>
      <c r="C310" s="53"/>
      <c r="D310" s="53"/>
      <c r="E310" s="32"/>
      <c r="F310" s="54"/>
      <c r="G310" s="54"/>
      <c r="H310" s="24" t="str">
        <f>IFERROR(ROUND(VLOOKUP($C310,基础资料!$B$5:$E$34,3,0)+SUMIF($C$5:$C310,$C310,$F$5:$F310)-SUMIF($C$5:$C310,$C310,$G$5:$G310),2),"")</f>
        <v/>
      </c>
      <c r="I310" s="53"/>
      <c r="J310" s="53"/>
      <c r="K310" s="25" t="str">
        <f t="shared" si="4"/>
        <v/>
      </c>
      <c r="L310" s="13" t="str">
        <f>IF($D310="","",IFERROR(INDEX(类别属性,MATCH($D310,类别表,0)),""))</f>
        <v/>
      </c>
      <c r="M310" s="53"/>
      <c r="N310" s="53"/>
      <c r="O310" s="32"/>
      <c r="P310" s="6" t="str">
        <f>IF($C310="","",IF(ISNA(MATCH($C310,账户表,0)),"※这个账户不在【基础资料】的账户档案里",IF($B310="","※没填日期，这一笔不会进任何月份的报表",IF(NOT(ISNUMBER($B310)),"※日期是文本不是日期（像 2026.6.28 这种），按日期取数的报表全会漏掉这一笔",IF(AND($F310&lt;&gt;"",$G310&lt;&gt;""),"※收入和支出不能同时填",IF(AND(N($F310)=0,N($G310)=0),"※收入和支出都没填",IF(OR(N($F310)&lt;0,N($G310)&lt;0),"※金额不能填负数，方向反了就换一列填",IF($D310="","※没填收支类别，分类报表会漏掉这一笔",IF(ISNA(MATCH($D310,类别表,0)),"※收支类别不在【基础资料】的清单里",IF(AND($L310="内部转账",$M310=""),"△内部转账要在「对方账户」写上另一头",IF(AND($L310="内部转账",$M310=$C310),"※对方账户跟本账户是同一个",IF(AND($L310&lt;&gt;"内部转账",$M310&lt;&gt;""),"△填了对方账户，但类别不是内部转账",IF(YEAR($B310)&lt;&gt;管理年度,"△不是管理年度的单据，按月的三张报表里看不到",IF($H310&lt;0,"△这一笔之后该账户余额成负数了，核一下",""))))))))))))))</f>
        <v/>
      </c>
    </row>
    <row r="311" ht="16.5" spans="1:16">
      <c r="A311" s="4" t="str">
        <f>IF($C311="","",COUNTA($C$5:$C311))</f>
        <v/>
      </c>
      <c r="B311" s="52"/>
      <c r="C311" s="53"/>
      <c r="D311" s="53"/>
      <c r="E311" s="32"/>
      <c r="F311" s="54"/>
      <c r="G311" s="54"/>
      <c r="H311" s="24" t="str">
        <f>IFERROR(ROUND(VLOOKUP($C311,基础资料!$B$5:$E$34,3,0)+SUMIF($C$5:$C311,$C311,$F$5:$F311)-SUMIF($C$5:$C311,$C311,$G$5:$G311),2),"")</f>
        <v/>
      </c>
      <c r="I311" s="53"/>
      <c r="J311" s="53"/>
      <c r="K311" s="25" t="str">
        <f t="shared" si="4"/>
        <v/>
      </c>
      <c r="L311" s="13" t="str">
        <f>IF($D311="","",IFERROR(INDEX(类别属性,MATCH($D311,类别表,0)),""))</f>
        <v/>
      </c>
      <c r="M311" s="53"/>
      <c r="N311" s="53"/>
      <c r="O311" s="32"/>
      <c r="P311" s="6" t="str">
        <f>IF($C311="","",IF(ISNA(MATCH($C311,账户表,0)),"※这个账户不在【基础资料】的账户档案里",IF($B311="","※没填日期，这一笔不会进任何月份的报表",IF(NOT(ISNUMBER($B311)),"※日期是文本不是日期（像 2026.6.28 这种），按日期取数的报表全会漏掉这一笔",IF(AND($F311&lt;&gt;"",$G311&lt;&gt;""),"※收入和支出不能同时填",IF(AND(N($F311)=0,N($G311)=0),"※收入和支出都没填",IF(OR(N($F311)&lt;0,N($G311)&lt;0),"※金额不能填负数，方向反了就换一列填",IF($D311="","※没填收支类别，分类报表会漏掉这一笔",IF(ISNA(MATCH($D311,类别表,0)),"※收支类别不在【基础资料】的清单里",IF(AND($L311="内部转账",$M311=""),"△内部转账要在「对方账户」写上另一头",IF(AND($L311="内部转账",$M311=$C311),"※对方账户跟本账户是同一个",IF(AND($L311&lt;&gt;"内部转账",$M311&lt;&gt;""),"△填了对方账户，但类别不是内部转账",IF(YEAR($B311)&lt;&gt;管理年度,"△不是管理年度的单据，按月的三张报表里看不到",IF($H311&lt;0,"△这一笔之后该账户余额成负数了，核一下",""))))))))))))))</f>
        <v/>
      </c>
    </row>
    <row r="312" ht="16.5" spans="1:16">
      <c r="A312" s="4" t="str">
        <f>IF($C312="","",COUNTA($C$5:$C312))</f>
        <v/>
      </c>
      <c r="B312" s="52"/>
      <c r="C312" s="53"/>
      <c r="D312" s="53"/>
      <c r="E312" s="32"/>
      <c r="F312" s="54"/>
      <c r="G312" s="54"/>
      <c r="H312" s="24" t="str">
        <f>IFERROR(ROUND(VLOOKUP($C312,基础资料!$B$5:$E$34,3,0)+SUMIF($C$5:$C312,$C312,$F$5:$F312)-SUMIF($C$5:$C312,$C312,$G$5:$G312),2),"")</f>
        <v/>
      </c>
      <c r="I312" s="53"/>
      <c r="J312" s="53"/>
      <c r="K312" s="25" t="str">
        <f t="shared" si="4"/>
        <v/>
      </c>
      <c r="L312" s="13" t="str">
        <f>IF($D312="","",IFERROR(INDEX(类别属性,MATCH($D312,类别表,0)),""))</f>
        <v/>
      </c>
      <c r="M312" s="53"/>
      <c r="N312" s="53"/>
      <c r="O312" s="32"/>
      <c r="P312" s="6" t="str">
        <f>IF($C312="","",IF(ISNA(MATCH($C312,账户表,0)),"※这个账户不在【基础资料】的账户档案里",IF($B312="","※没填日期，这一笔不会进任何月份的报表",IF(NOT(ISNUMBER($B312)),"※日期是文本不是日期（像 2026.6.28 这种），按日期取数的报表全会漏掉这一笔",IF(AND($F312&lt;&gt;"",$G312&lt;&gt;""),"※收入和支出不能同时填",IF(AND(N($F312)=0,N($G312)=0),"※收入和支出都没填",IF(OR(N($F312)&lt;0,N($G312)&lt;0),"※金额不能填负数，方向反了就换一列填",IF($D312="","※没填收支类别，分类报表会漏掉这一笔",IF(ISNA(MATCH($D312,类别表,0)),"※收支类别不在【基础资料】的清单里",IF(AND($L312="内部转账",$M312=""),"△内部转账要在「对方账户」写上另一头",IF(AND($L312="内部转账",$M312=$C312),"※对方账户跟本账户是同一个",IF(AND($L312&lt;&gt;"内部转账",$M312&lt;&gt;""),"△填了对方账户，但类别不是内部转账",IF(YEAR($B312)&lt;&gt;管理年度,"△不是管理年度的单据，按月的三张报表里看不到",IF($H312&lt;0,"△这一笔之后该账户余额成负数了，核一下",""))))))))))))))</f>
        <v/>
      </c>
    </row>
    <row r="313" ht="16.5" spans="1:16">
      <c r="A313" s="4" t="str">
        <f>IF($C313="","",COUNTA($C$5:$C313))</f>
        <v/>
      </c>
      <c r="B313" s="52"/>
      <c r="C313" s="53"/>
      <c r="D313" s="53"/>
      <c r="E313" s="32"/>
      <c r="F313" s="54"/>
      <c r="G313" s="54"/>
      <c r="H313" s="24" t="str">
        <f>IFERROR(ROUND(VLOOKUP($C313,基础资料!$B$5:$E$34,3,0)+SUMIF($C$5:$C313,$C313,$F$5:$F313)-SUMIF($C$5:$C313,$C313,$G$5:$G313),2),"")</f>
        <v/>
      </c>
      <c r="I313" s="53"/>
      <c r="J313" s="53"/>
      <c r="K313" s="25" t="str">
        <f t="shared" si="4"/>
        <v/>
      </c>
      <c r="L313" s="13" t="str">
        <f>IF($D313="","",IFERROR(INDEX(类别属性,MATCH($D313,类别表,0)),""))</f>
        <v/>
      </c>
      <c r="M313" s="53"/>
      <c r="N313" s="53"/>
      <c r="O313" s="32"/>
      <c r="P313" s="6" t="str">
        <f>IF($C313="","",IF(ISNA(MATCH($C313,账户表,0)),"※这个账户不在【基础资料】的账户档案里",IF($B313="","※没填日期，这一笔不会进任何月份的报表",IF(NOT(ISNUMBER($B313)),"※日期是文本不是日期（像 2026.6.28 这种），按日期取数的报表全会漏掉这一笔",IF(AND($F313&lt;&gt;"",$G313&lt;&gt;""),"※收入和支出不能同时填",IF(AND(N($F313)=0,N($G313)=0),"※收入和支出都没填",IF(OR(N($F313)&lt;0,N($G313)&lt;0),"※金额不能填负数，方向反了就换一列填",IF($D313="","※没填收支类别，分类报表会漏掉这一笔",IF(ISNA(MATCH($D313,类别表,0)),"※收支类别不在【基础资料】的清单里",IF(AND($L313="内部转账",$M313=""),"△内部转账要在「对方账户」写上另一头",IF(AND($L313="内部转账",$M313=$C313),"※对方账户跟本账户是同一个",IF(AND($L313&lt;&gt;"内部转账",$M313&lt;&gt;""),"△填了对方账户，但类别不是内部转账",IF(YEAR($B313)&lt;&gt;管理年度,"△不是管理年度的单据，按月的三张报表里看不到",IF($H313&lt;0,"△这一笔之后该账户余额成负数了，核一下",""))))))))))))))</f>
        <v/>
      </c>
    </row>
    <row r="314" ht="16.5" spans="1:16">
      <c r="A314" s="4" t="str">
        <f>IF($C314="","",COUNTA($C$5:$C314))</f>
        <v/>
      </c>
      <c r="B314" s="52"/>
      <c r="C314" s="53"/>
      <c r="D314" s="53"/>
      <c r="E314" s="32"/>
      <c r="F314" s="54"/>
      <c r="G314" s="54"/>
      <c r="H314" s="24" t="str">
        <f>IFERROR(ROUND(VLOOKUP($C314,基础资料!$B$5:$E$34,3,0)+SUMIF($C$5:$C314,$C314,$F$5:$F314)-SUMIF($C$5:$C314,$C314,$G$5:$G314),2),"")</f>
        <v/>
      </c>
      <c r="I314" s="53"/>
      <c r="J314" s="53"/>
      <c r="K314" s="25" t="str">
        <f t="shared" si="4"/>
        <v/>
      </c>
      <c r="L314" s="13" t="str">
        <f>IF($D314="","",IFERROR(INDEX(类别属性,MATCH($D314,类别表,0)),""))</f>
        <v/>
      </c>
      <c r="M314" s="53"/>
      <c r="N314" s="53"/>
      <c r="O314" s="32"/>
      <c r="P314" s="6" t="str">
        <f>IF($C314="","",IF(ISNA(MATCH($C314,账户表,0)),"※这个账户不在【基础资料】的账户档案里",IF($B314="","※没填日期，这一笔不会进任何月份的报表",IF(NOT(ISNUMBER($B314)),"※日期是文本不是日期（像 2026.6.28 这种），按日期取数的报表全会漏掉这一笔",IF(AND($F314&lt;&gt;"",$G314&lt;&gt;""),"※收入和支出不能同时填",IF(AND(N($F314)=0,N($G314)=0),"※收入和支出都没填",IF(OR(N($F314)&lt;0,N($G314)&lt;0),"※金额不能填负数，方向反了就换一列填",IF($D314="","※没填收支类别，分类报表会漏掉这一笔",IF(ISNA(MATCH($D314,类别表,0)),"※收支类别不在【基础资料】的清单里",IF(AND($L314="内部转账",$M314=""),"△内部转账要在「对方账户」写上另一头",IF(AND($L314="内部转账",$M314=$C314),"※对方账户跟本账户是同一个",IF(AND($L314&lt;&gt;"内部转账",$M314&lt;&gt;""),"△填了对方账户，但类别不是内部转账",IF(YEAR($B314)&lt;&gt;管理年度,"△不是管理年度的单据，按月的三张报表里看不到",IF($H314&lt;0,"△这一笔之后该账户余额成负数了，核一下",""))))))))))))))</f>
        <v/>
      </c>
    </row>
    <row r="315" ht="16.5" spans="1:16">
      <c r="A315" s="4" t="str">
        <f>IF($C315="","",COUNTA($C$5:$C315))</f>
        <v/>
      </c>
      <c r="B315" s="52"/>
      <c r="C315" s="53"/>
      <c r="D315" s="53"/>
      <c r="E315" s="32"/>
      <c r="F315" s="54"/>
      <c r="G315" s="54"/>
      <c r="H315" s="24" t="str">
        <f>IFERROR(ROUND(VLOOKUP($C315,基础资料!$B$5:$E$34,3,0)+SUMIF($C$5:$C315,$C315,$F$5:$F315)-SUMIF($C$5:$C315,$C315,$G$5:$G315),2),"")</f>
        <v/>
      </c>
      <c r="I315" s="53"/>
      <c r="J315" s="53"/>
      <c r="K315" s="25" t="str">
        <f t="shared" si="4"/>
        <v/>
      </c>
      <c r="L315" s="13" t="str">
        <f>IF($D315="","",IFERROR(INDEX(类别属性,MATCH($D315,类别表,0)),""))</f>
        <v/>
      </c>
      <c r="M315" s="53"/>
      <c r="N315" s="53"/>
      <c r="O315" s="32"/>
      <c r="P315" s="6" t="str">
        <f>IF($C315="","",IF(ISNA(MATCH($C315,账户表,0)),"※这个账户不在【基础资料】的账户档案里",IF($B315="","※没填日期，这一笔不会进任何月份的报表",IF(NOT(ISNUMBER($B315)),"※日期是文本不是日期（像 2026.6.28 这种），按日期取数的报表全会漏掉这一笔",IF(AND($F315&lt;&gt;"",$G315&lt;&gt;""),"※收入和支出不能同时填",IF(AND(N($F315)=0,N($G315)=0),"※收入和支出都没填",IF(OR(N($F315)&lt;0,N($G315)&lt;0),"※金额不能填负数，方向反了就换一列填",IF($D315="","※没填收支类别，分类报表会漏掉这一笔",IF(ISNA(MATCH($D315,类别表,0)),"※收支类别不在【基础资料】的清单里",IF(AND($L315="内部转账",$M315=""),"△内部转账要在「对方账户」写上另一头",IF(AND($L315="内部转账",$M315=$C315),"※对方账户跟本账户是同一个",IF(AND($L315&lt;&gt;"内部转账",$M315&lt;&gt;""),"△填了对方账户，但类别不是内部转账",IF(YEAR($B315)&lt;&gt;管理年度,"△不是管理年度的单据，按月的三张报表里看不到",IF($H315&lt;0,"△这一笔之后该账户余额成负数了，核一下",""))))))))))))))</f>
        <v/>
      </c>
    </row>
    <row r="316" ht="16.5" spans="1:16">
      <c r="A316" s="4" t="str">
        <f>IF($C316="","",COUNTA($C$5:$C316))</f>
        <v/>
      </c>
      <c r="B316" s="52"/>
      <c r="C316" s="53"/>
      <c r="D316" s="53"/>
      <c r="E316" s="32"/>
      <c r="F316" s="54"/>
      <c r="G316" s="54"/>
      <c r="H316" s="24" t="str">
        <f>IFERROR(ROUND(VLOOKUP($C316,基础资料!$B$5:$E$34,3,0)+SUMIF($C$5:$C316,$C316,$F$5:$F316)-SUMIF($C$5:$C316,$C316,$G$5:$G316),2),"")</f>
        <v/>
      </c>
      <c r="I316" s="53"/>
      <c r="J316" s="53"/>
      <c r="K316" s="25" t="str">
        <f t="shared" si="4"/>
        <v/>
      </c>
      <c r="L316" s="13" t="str">
        <f>IF($D316="","",IFERROR(INDEX(类别属性,MATCH($D316,类别表,0)),""))</f>
        <v/>
      </c>
      <c r="M316" s="53"/>
      <c r="N316" s="53"/>
      <c r="O316" s="32"/>
      <c r="P316" s="6" t="str">
        <f>IF($C316="","",IF(ISNA(MATCH($C316,账户表,0)),"※这个账户不在【基础资料】的账户档案里",IF($B316="","※没填日期，这一笔不会进任何月份的报表",IF(NOT(ISNUMBER($B316)),"※日期是文本不是日期（像 2026.6.28 这种），按日期取数的报表全会漏掉这一笔",IF(AND($F316&lt;&gt;"",$G316&lt;&gt;""),"※收入和支出不能同时填",IF(AND(N($F316)=0,N($G316)=0),"※收入和支出都没填",IF(OR(N($F316)&lt;0,N($G316)&lt;0),"※金额不能填负数，方向反了就换一列填",IF($D316="","※没填收支类别，分类报表会漏掉这一笔",IF(ISNA(MATCH($D316,类别表,0)),"※收支类别不在【基础资料】的清单里",IF(AND($L316="内部转账",$M316=""),"△内部转账要在「对方账户」写上另一头",IF(AND($L316="内部转账",$M316=$C316),"※对方账户跟本账户是同一个",IF(AND($L316&lt;&gt;"内部转账",$M316&lt;&gt;""),"△填了对方账户，但类别不是内部转账",IF(YEAR($B316)&lt;&gt;管理年度,"△不是管理年度的单据，按月的三张报表里看不到",IF($H316&lt;0,"△这一笔之后该账户余额成负数了，核一下",""))))))))))))))</f>
        <v/>
      </c>
    </row>
    <row r="317" ht="16.5" spans="1:16">
      <c r="A317" s="4" t="str">
        <f>IF($C317="","",COUNTA($C$5:$C317))</f>
        <v/>
      </c>
      <c r="B317" s="52"/>
      <c r="C317" s="53"/>
      <c r="D317" s="53"/>
      <c r="E317" s="32"/>
      <c r="F317" s="54"/>
      <c r="G317" s="54"/>
      <c r="H317" s="24" t="str">
        <f>IFERROR(ROUND(VLOOKUP($C317,基础资料!$B$5:$E$34,3,0)+SUMIF($C$5:$C317,$C317,$F$5:$F317)-SUMIF($C$5:$C317,$C317,$G$5:$G317),2),"")</f>
        <v/>
      </c>
      <c r="I317" s="53"/>
      <c r="J317" s="53"/>
      <c r="K317" s="25" t="str">
        <f t="shared" si="4"/>
        <v/>
      </c>
      <c r="L317" s="13" t="str">
        <f>IF($D317="","",IFERROR(INDEX(类别属性,MATCH($D317,类别表,0)),""))</f>
        <v/>
      </c>
      <c r="M317" s="53"/>
      <c r="N317" s="53"/>
      <c r="O317" s="32"/>
      <c r="P317" s="6" t="str">
        <f>IF($C317="","",IF(ISNA(MATCH($C317,账户表,0)),"※这个账户不在【基础资料】的账户档案里",IF($B317="","※没填日期，这一笔不会进任何月份的报表",IF(NOT(ISNUMBER($B317)),"※日期是文本不是日期（像 2026.6.28 这种），按日期取数的报表全会漏掉这一笔",IF(AND($F317&lt;&gt;"",$G317&lt;&gt;""),"※收入和支出不能同时填",IF(AND(N($F317)=0,N($G317)=0),"※收入和支出都没填",IF(OR(N($F317)&lt;0,N($G317)&lt;0),"※金额不能填负数，方向反了就换一列填",IF($D317="","※没填收支类别，分类报表会漏掉这一笔",IF(ISNA(MATCH($D317,类别表,0)),"※收支类别不在【基础资料】的清单里",IF(AND($L317="内部转账",$M317=""),"△内部转账要在「对方账户」写上另一头",IF(AND($L317="内部转账",$M317=$C317),"※对方账户跟本账户是同一个",IF(AND($L317&lt;&gt;"内部转账",$M317&lt;&gt;""),"△填了对方账户，但类别不是内部转账",IF(YEAR($B317)&lt;&gt;管理年度,"△不是管理年度的单据，按月的三张报表里看不到",IF($H317&lt;0,"△这一笔之后该账户余额成负数了，核一下",""))))))))))))))</f>
        <v/>
      </c>
    </row>
    <row r="318" ht="16.5" spans="1:16">
      <c r="A318" s="4" t="str">
        <f>IF($C318="","",COUNTA($C$5:$C318))</f>
        <v/>
      </c>
      <c r="B318" s="52"/>
      <c r="C318" s="53"/>
      <c r="D318" s="53"/>
      <c r="E318" s="32"/>
      <c r="F318" s="54"/>
      <c r="G318" s="54"/>
      <c r="H318" s="24" t="str">
        <f>IFERROR(ROUND(VLOOKUP($C318,基础资料!$B$5:$E$34,3,0)+SUMIF($C$5:$C318,$C318,$F$5:$F318)-SUMIF($C$5:$C318,$C318,$G$5:$G318),2),"")</f>
        <v/>
      </c>
      <c r="I318" s="53"/>
      <c r="J318" s="53"/>
      <c r="K318" s="25" t="str">
        <f t="shared" si="4"/>
        <v/>
      </c>
      <c r="L318" s="13" t="str">
        <f>IF($D318="","",IFERROR(INDEX(类别属性,MATCH($D318,类别表,0)),""))</f>
        <v/>
      </c>
      <c r="M318" s="53"/>
      <c r="N318" s="53"/>
      <c r="O318" s="32"/>
      <c r="P318" s="6" t="str">
        <f>IF($C318="","",IF(ISNA(MATCH($C318,账户表,0)),"※这个账户不在【基础资料】的账户档案里",IF($B318="","※没填日期，这一笔不会进任何月份的报表",IF(NOT(ISNUMBER($B318)),"※日期是文本不是日期（像 2026.6.28 这种），按日期取数的报表全会漏掉这一笔",IF(AND($F318&lt;&gt;"",$G318&lt;&gt;""),"※收入和支出不能同时填",IF(AND(N($F318)=0,N($G318)=0),"※收入和支出都没填",IF(OR(N($F318)&lt;0,N($G318)&lt;0),"※金额不能填负数，方向反了就换一列填",IF($D318="","※没填收支类别，分类报表会漏掉这一笔",IF(ISNA(MATCH($D318,类别表,0)),"※收支类别不在【基础资料】的清单里",IF(AND($L318="内部转账",$M318=""),"△内部转账要在「对方账户」写上另一头",IF(AND($L318="内部转账",$M318=$C318),"※对方账户跟本账户是同一个",IF(AND($L318&lt;&gt;"内部转账",$M318&lt;&gt;""),"△填了对方账户，但类别不是内部转账",IF(YEAR($B318)&lt;&gt;管理年度,"△不是管理年度的单据，按月的三张报表里看不到",IF($H318&lt;0,"△这一笔之后该账户余额成负数了，核一下",""))))))))))))))</f>
        <v/>
      </c>
    </row>
    <row r="319" ht="16.5" spans="1:16">
      <c r="A319" s="4" t="str">
        <f>IF($C319="","",COUNTA($C$5:$C319))</f>
        <v/>
      </c>
      <c r="B319" s="52"/>
      <c r="C319" s="53"/>
      <c r="D319" s="53"/>
      <c r="E319" s="32"/>
      <c r="F319" s="54"/>
      <c r="G319" s="54"/>
      <c r="H319" s="24" t="str">
        <f>IFERROR(ROUND(VLOOKUP($C319,基础资料!$B$5:$E$34,3,0)+SUMIF($C$5:$C319,$C319,$F$5:$F319)-SUMIF($C$5:$C319,$C319,$G$5:$G319),2),"")</f>
        <v/>
      </c>
      <c r="I319" s="53"/>
      <c r="J319" s="53"/>
      <c r="K319" s="25" t="str">
        <f t="shared" si="4"/>
        <v/>
      </c>
      <c r="L319" s="13" t="str">
        <f>IF($D319="","",IFERROR(INDEX(类别属性,MATCH($D319,类别表,0)),""))</f>
        <v/>
      </c>
      <c r="M319" s="53"/>
      <c r="N319" s="53"/>
      <c r="O319" s="32"/>
      <c r="P319" s="6" t="str">
        <f>IF($C319="","",IF(ISNA(MATCH($C319,账户表,0)),"※这个账户不在【基础资料】的账户档案里",IF($B319="","※没填日期，这一笔不会进任何月份的报表",IF(NOT(ISNUMBER($B319)),"※日期是文本不是日期（像 2026.6.28 这种），按日期取数的报表全会漏掉这一笔",IF(AND($F319&lt;&gt;"",$G319&lt;&gt;""),"※收入和支出不能同时填",IF(AND(N($F319)=0,N($G319)=0),"※收入和支出都没填",IF(OR(N($F319)&lt;0,N($G319)&lt;0),"※金额不能填负数，方向反了就换一列填",IF($D319="","※没填收支类别，分类报表会漏掉这一笔",IF(ISNA(MATCH($D319,类别表,0)),"※收支类别不在【基础资料】的清单里",IF(AND($L319="内部转账",$M319=""),"△内部转账要在「对方账户」写上另一头",IF(AND($L319="内部转账",$M319=$C319),"※对方账户跟本账户是同一个",IF(AND($L319&lt;&gt;"内部转账",$M319&lt;&gt;""),"△填了对方账户，但类别不是内部转账",IF(YEAR($B319)&lt;&gt;管理年度,"△不是管理年度的单据，按月的三张报表里看不到",IF($H319&lt;0,"△这一笔之后该账户余额成负数了，核一下",""))))))))))))))</f>
        <v/>
      </c>
    </row>
    <row r="320" ht="16.5" spans="1:16">
      <c r="A320" s="4" t="str">
        <f>IF($C320="","",COUNTA($C$5:$C320))</f>
        <v/>
      </c>
      <c r="B320" s="52"/>
      <c r="C320" s="53"/>
      <c r="D320" s="53"/>
      <c r="E320" s="32"/>
      <c r="F320" s="54"/>
      <c r="G320" s="54"/>
      <c r="H320" s="24" t="str">
        <f>IFERROR(ROUND(VLOOKUP($C320,基础资料!$B$5:$E$34,3,0)+SUMIF($C$5:$C320,$C320,$F$5:$F320)-SUMIF($C$5:$C320,$C320,$G$5:$G320),2),"")</f>
        <v/>
      </c>
      <c r="I320" s="53"/>
      <c r="J320" s="53"/>
      <c r="K320" s="25" t="str">
        <f t="shared" si="4"/>
        <v/>
      </c>
      <c r="L320" s="13" t="str">
        <f>IF($D320="","",IFERROR(INDEX(类别属性,MATCH($D320,类别表,0)),""))</f>
        <v/>
      </c>
      <c r="M320" s="53"/>
      <c r="N320" s="53"/>
      <c r="O320" s="32"/>
      <c r="P320" s="6" t="str">
        <f>IF($C320="","",IF(ISNA(MATCH($C320,账户表,0)),"※这个账户不在【基础资料】的账户档案里",IF($B320="","※没填日期，这一笔不会进任何月份的报表",IF(NOT(ISNUMBER($B320)),"※日期是文本不是日期（像 2026.6.28 这种），按日期取数的报表全会漏掉这一笔",IF(AND($F320&lt;&gt;"",$G320&lt;&gt;""),"※收入和支出不能同时填",IF(AND(N($F320)=0,N($G320)=0),"※收入和支出都没填",IF(OR(N($F320)&lt;0,N($G320)&lt;0),"※金额不能填负数，方向反了就换一列填",IF($D320="","※没填收支类别，分类报表会漏掉这一笔",IF(ISNA(MATCH($D320,类别表,0)),"※收支类别不在【基础资料】的清单里",IF(AND($L320="内部转账",$M320=""),"△内部转账要在「对方账户」写上另一头",IF(AND($L320="内部转账",$M320=$C320),"※对方账户跟本账户是同一个",IF(AND($L320&lt;&gt;"内部转账",$M320&lt;&gt;""),"△填了对方账户，但类别不是内部转账",IF(YEAR($B320)&lt;&gt;管理年度,"△不是管理年度的单据，按月的三张报表里看不到",IF($H320&lt;0,"△这一笔之后该账户余额成负数了，核一下",""))))))))))))))</f>
        <v/>
      </c>
    </row>
    <row r="321" ht="16.5" spans="1:16">
      <c r="A321" s="4" t="str">
        <f>IF($C321="","",COUNTA($C$5:$C321))</f>
        <v/>
      </c>
      <c r="B321" s="52"/>
      <c r="C321" s="53"/>
      <c r="D321" s="53"/>
      <c r="E321" s="32"/>
      <c r="F321" s="54"/>
      <c r="G321" s="54"/>
      <c r="H321" s="24" t="str">
        <f>IFERROR(ROUND(VLOOKUP($C321,基础资料!$B$5:$E$34,3,0)+SUMIF($C$5:$C321,$C321,$F$5:$F321)-SUMIF($C$5:$C321,$C321,$G$5:$G321),2),"")</f>
        <v/>
      </c>
      <c r="I321" s="53"/>
      <c r="J321" s="53"/>
      <c r="K321" s="25" t="str">
        <f t="shared" si="4"/>
        <v/>
      </c>
      <c r="L321" s="13" t="str">
        <f>IF($D321="","",IFERROR(INDEX(类别属性,MATCH($D321,类别表,0)),""))</f>
        <v/>
      </c>
      <c r="M321" s="53"/>
      <c r="N321" s="53"/>
      <c r="O321" s="32"/>
      <c r="P321" s="6" t="str">
        <f>IF($C321="","",IF(ISNA(MATCH($C321,账户表,0)),"※这个账户不在【基础资料】的账户档案里",IF($B321="","※没填日期，这一笔不会进任何月份的报表",IF(NOT(ISNUMBER($B321)),"※日期是文本不是日期（像 2026.6.28 这种），按日期取数的报表全会漏掉这一笔",IF(AND($F321&lt;&gt;"",$G321&lt;&gt;""),"※收入和支出不能同时填",IF(AND(N($F321)=0,N($G321)=0),"※收入和支出都没填",IF(OR(N($F321)&lt;0,N($G321)&lt;0),"※金额不能填负数，方向反了就换一列填",IF($D321="","※没填收支类别，分类报表会漏掉这一笔",IF(ISNA(MATCH($D321,类别表,0)),"※收支类别不在【基础资料】的清单里",IF(AND($L321="内部转账",$M321=""),"△内部转账要在「对方账户」写上另一头",IF(AND($L321="内部转账",$M321=$C321),"※对方账户跟本账户是同一个",IF(AND($L321&lt;&gt;"内部转账",$M321&lt;&gt;""),"△填了对方账户，但类别不是内部转账",IF(YEAR($B321)&lt;&gt;管理年度,"△不是管理年度的单据，按月的三张报表里看不到",IF($H321&lt;0,"△这一笔之后该账户余额成负数了，核一下",""))))))))))))))</f>
        <v/>
      </c>
    </row>
    <row r="322" ht="16.5" spans="1:16">
      <c r="A322" s="4" t="str">
        <f>IF($C322="","",COUNTA($C$5:$C322))</f>
        <v/>
      </c>
      <c r="B322" s="52"/>
      <c r="C322" s="53"/>
      <c r="D322" s="53"/>
      <c r="E322" s="32"/>
      <c r="F322" s="54"/>
      <c r="G322" s="54"/>
      <c r="H322" s="24" t="str">
        <f>IFERROR(ROUND(VLOOKUP($C322,基础资料!$B$5:$E$34,3,0)+SUMIF($C$5:$C322,$C322,$F$5:$F322)-SUMIF($C$5:$C322,$C322,$G$5:$G322),2),"")</f>
        <v/>
      </c>
      <c r="I322" s="53"/>
      <c r="J322" s="53"/>
      <c r="K322" s="25" t="str">
        <f t="shared" si="4"/>
        <v/>
      </c>
      <c r="L322" s="13" t="str">
        <f>IF($D322="","",IFERROR(INDEX(类别属性,MATCH($D322,类别表,0)),""))</f>
        <v/>
      </c>
      <c r="M322" s="53"/>
      <c r="N322" s="53"/>
      <c r="O322" s="32"/>
      <c r="P322" s="6" t="str">
        <f>IF($C322="","",IF(ISNA(MATCH($C322,账户表,0)),"※这个账户不在【基础资料】的账户档案里",IF($B322="","※没填日期，这一笔不会进任何月份的报表",IF(NOT(ISNUMBER($B322)),"※日期是文本不是日期（像 2026.6.28 这种），按日期取数的报表全会漏掉这一笔",IF(AND($F322&lt;&gt;"",$G322&lt;&gt;""),"※收入和支出不能同时填",IF(AND(N($F322)=0,N($G322)=0),"※收入和支出都没填",IF(OR(N($F322)&lt;0,N($G322)&lt;0),"※金额不能填负数，方向反了就换一列填",IF($D322="","※没填收支类别，分类报表会漏掉这一笔",IF(ISNA(MATCH($D322,类别表,0)),"※收支类别不在【基础资料】的清单里",IF(AND($L322="内部转账",$M322=""),"△内部转账要在「对方账户」写上另一头",IF(AND($L322="内部转账",$M322=$C322),"※对方账户跟本账户是同一个",IF(AND($L322&lt;&gt;"内部转账",$M322&lt;&gt;""),"△填了对方账户，但类别不是内部转账",IF(YEAR($B322)&lt;&gt;管理年度,"△不是管理年度的单据，按月的三张报表里看不到",IF($H322&lt;0,"△这一笔之后该账户余额成负数了，核一下",""))))))))))))))</f>
        <v/>
      </c>
    </row>
    <row r="323" ht="16.5" spans="1:16">
      <c r="A323" s="4" t="str">
        <f>IF($C323="","",COUNTA($C$5:$C323))</f>
        <v/>
      </c>
      <c r="B323" s="52"/>
      <c r="C323" s="53"/>
      <c r="D323" s="53"/>
      <c r="E323" s="32"/>
      <c r="F323" s="54"/>
      <c r="G323" s="54"/>
      <c r="H323" s="24" t="str">
        <f>IFERROR(ROUND(VLOOKUP($C323,基础资料!$B$5:$E$34,3,0)+SUMIF($C$5:$C323,$C323,$F$5:$F323)-SUMIF($C$5:$C323,$C323,$G$5:$G323),2),"")</f>
        <v/>
      </c>
      <c r="I323" s="53"/>
      <c r="J323" s="53"/>
      <c r="K323" s="25" t="str">
        <f t="shared" si="4"/>
        <v/>
      </c>
      <c r="L323" s="13" t="str">
        <f>IF($D323="","",IFERROR(INDEX(类别属性,MATCH($D323,类别表,0)),""))</f>
        <v/>
      </c>
      <c r="M323" s="53"/>
      <c r="N323" s="53"/>
      <c r="O323" s="32"/>
      <c r="P323" s="6" t="str">
        <f>IF($C323="","",IF(ISNA(MATCH($C323,账户表,0)),"※这个账户不在【基础资料】的账户档案里",IF($B323="","※没填日期，这一笔不会进任何月份的报表",IF(NOT(ISNUMBER($B323)),"※日期是文本不是日期（像 2026.6.28 这种），按日期取数的报表全会漏掉这一笔",IF(AND($F323&lt;&gt;"",$G323&lt;&gt;""),"※收入和支出不能同时填",IF(AND(N($F323)=0,N($G323)=0),"※收入和支出都没填",IF(OR(N($F323)&lt;0,N($G323)&lt;0),"※金额不能填负数，方向反了就换一列填",IF($D323="","※没填收支类别，分类报表会漏掉这一笔",IF(ISNA(MATCH($D323,类别表,0)),"※收支类别不在【基础资料】的清单里",IF(AND($L323="内部转账",$M323=""),"△内部转账要在「对方账户」写上另一头",IF(AND($L323="内部转账",$M323=$C323),"※对方账户跟本账户是同一个",IF(AND($L323&lt;&gt;"内部转账",$M323&lt;&gt;""),"△填了对方账户，但类别不是内部转账",IF(YEAR($B323)&lt;&gt;管理年度,"△不是管理年度的单据，按月的三张报表里看不到",IF($H323&lt;0,"△这一笔之后该账户余额成负数了，核一下",""))))))))))))))</f>
        <v/>
      </c>
    </row>
    <row r="324" ht="16.5" spans="1:16">
      <c r="A324" s="4" t="str">
        <f>IF($C324="","",COUNTA($C$5:$C324))</f>
        <v/>
      </c>
      <c r="B324" s="52"/>
      <c r="C324" s="53"/>
      <c r="D324" s="53"/>
      <c r="E324" s="32"/>
      <c r="F324" s="54"/>
      <c r="G324" s="54"/>
      <c r="H324" s="24" t="str">
        <f>IFERROR(ROUND(VLOOKUP($C324,基础资料!$B$5:$E$34,3,0)+SUMIF($C$5:$C324,$C324,$F$5:$F324)-SUMIF($C$5:$C324,$C324,$G$5:$G324),2),"")</f>
        <v/>
      </c>
      <c r="I324" s="53"/>
      <c r="J324" s="53"/>
      <c r="K324" s="25" t="str">
        <f t="shared" si="4"/>
        <v/>
      </c>
      <c r="L324" s="13" t="str">
        <f>IF($D324="","",IFERROR(INDEX(类别属性,MATCH($D324,类别表,0)),""))</f>
        <v/>
      </c>
      <c r="M324" s="53"/>
      <c r="N324" s="53"/>
      <c r="O324" s="32"/>
      <c r="P324" s="6" t="str">
        <f>IF($C324="","",IF(ISNA(MATCH($C324,账户表,0)),"※这个账户不在【基础资料】的账户档案里",IF($B324="","※没填日期，这一笔不会进任何月份的报表",IF(NOT(ISNUMBER($B324)),"※日期是文本不是日期（像 2026.6.28 这种），按日期取数的报表全会漏掉这一笔",IF(AND($F324&lt;&gt;"",$G324&lt;&gt;""),"※收入和支出不能同时填",IF(AND(N($F324)=0,N($G324)=0),"※收入和支出都没填",IF(OR(N($F324)&lt;0,N($G324)&lt;0),"※金额不能填负数，方向反了就换一列填",IF($D324="","※没填收支类别，分类报表会漏掉这一笔",IF(ISNA(MATCH($D324,类别表,0)),"※收支类别不在【基础资料】的清单里",IF(AND($L324="内部转账",$M324=""),"△内部转账要在「对方账户」写上另一头",IF(AND($L324="内部转账",$M324=$C324),"※对方账户跟本账户是同一个",IF(AND($L324&lt;&gt;"内部转账",$M324&lt;&gt;""),"△填了对方账户，但类别不是内部转账",IF(YEAR($B324)&lt;&gt;管理年度,"△不是管理年度的单据，按月的三张报表里看不到",IF($H324&lt;0,"△这一笔之后该账户余额成负数了，核一下",""))))))))))))))</f>
        <v/>
      </c>
    </row>
    <row r="325" ht="16.5" spans="1:16">
      <c r="A325" s="4" t="str">
        <f>IF($C325="","",COUNTA($C$5:$C325))</f>
        <v/>
      </c>
      <c r="B325" s="52"/>
      <c r="C325" s="53"/>
      <c r="D325" s="53"/>
      <c r="E325" s="32"/>
      <c r="F325" s="54"/>
      <c r="G325" s="54"/>
      <c r="H325" s="24" t="str">
        <f>IFERROR(ROUND(VLOOKUP($C325,基础资料!$B$5:$E$34,3,0)+SUMIF($C$5:$C325,$C325,$F$5:$F325)-SUMIF($C$5:$C325,$C325,$G$5:$G325),2),"")</f>
        <v/>
      </c>
      <c r="I325" s="53"/>
      <c r="J325" s="53"/>
      <c r="K325" s="25" t="str">
        <f t="shared" ref="K325:K388" si="5">IF(OR($B325="",NOT(ISNUMBER($B325))),"",--TEXT($B325,"yyyymm"))</f>
        <v/>
      </c>
      <c r="L325" s="13" t="str">
        <f>IF($D325="","",IFERROR(INDEX(类别属性,MATCH($D325,类别表,0)),""))</f>
        <v/>
      </c>
      <c r="M325" s="53"/>
      <c r="N325" s="53"/>
      <c r="O325" s="32"/>
      <c r="P325" s="6" t="str">
        <f>IF($C325="","",IF(ISNA(MATCH($C325,账户表,0)),"※这个账户不在【基础资料】的账户档案里",IF($B325="","※没填日期，这一笔不会进任何月份的报表",IF(NOT(ISNUMBER($B325)),"※日期是文本不是日期（像 2026.6.28 这种），按日期取数的报表全会漏掉这一笔",IF(AND($F325&lt;&gt;"",$G325&lt;&gt;""),"※收入和支出不能同时填",IF(AND(N($F325)=0,N($G325)=0),"※收入和支出都没填",IF(OR(N($F325)&lt;0,N($G325)&lt;0),"※金额不能填负数，方向反了就换一列填",IF($D325="","※没填收支类别，分类报表会漏掉这一笔",IF(ISNA(MATCH($D325,类别表,0)),"※收支类别不在【基础资料】的清单里",IF(AND($L325="内部转账",$M325=""),"△内部转账要在「对方账户」写上另一头",IF(AND($L325="内部转账",$M325=$C325),"※对方账户跟本账户是同一个",IF(AND($L325&lt;&gt;"内部转账",$M325&lt;&gt;""),"△填了对方账户，但类别不是内部转账",IF(YEAR($B325)&lt;&gt;管理年度,"△不是管理年度的单据，按月的三张报表里看不到",IF($H325&lt;0,"△这一笔之后该账户余额成负数了，核一下",""))))))))))))))</f>
        <v/>
      </c>
    </row>
    <row r="326" ht="16.5" spans="1:16">
      <c r="A326" s="4" t="str">
        <f>IF($C326="","",COUNTA($C$5:$C326))</f>
        <v/>
      </c>
      <c r="B326" s="52"/>
      <c r="C326" s="53"/>
      <c r="D326" s="53"/>
      <c r="E326" s="32"/>
      <c r="F326" s="54"/>
      <c r="G326" s="54"/>
      <c r="H326" s="24" t="str">
        <f>IFERROR(ROUND(VLOOKUP($C326,基础资料!$B$5:$E$34,3,0)+SUMIF($C$5:$C326,$C326,$F$5:$F326)-SUMIF($C$5:$C326,$C326,$G$5:$G326),2),"")</f>
        <v/>
      </c>
      <c r="I326" s="53"/>
      <c r="J326" s="53"/>
      <c r="K326" s="25" t="str">
        <f t="shared" si="5"/>
        <v/>
      </c>
      <c r="L326" s="13" t="str">
        <f>IF($D326="","",IFERROR(INDEX(类别属性,MATCH($D326,类别表,0)),""))</f>
        <v/>
      </c>
      <c r="M326" s="53"/>
      <c r="N326" s="53"/>
      <c r="O326" s="32"/>
      <c r="P326" s="6" t="str">
        <f>IF($C326="","",IF(ISNA(MATCH($C326,账户表,0)),"※这个账户不在【基础资料】的账户档案里",IF($B326="","※没填日期，这一笔不会进任何月份的报表",IF(NOT(ISNUMBER($B326)),"※日期是文本不是日期（像 2026.6.28 这种），按日期取数的报表全会漏掉这一笔",IF(AND($F326&lt;&gt;"",$G326&lt;&gt;""),"※收入和支出不能同时填",IF(AND(N($F326)=0,N($G326)=0),"※收入和支出都没填",IF(OR(N($F326)&lt;0,N($G326)&lt;0),"※金额不能填负数，方向反了就换一列填",IF($D326="","※没填收支类别，分类报表会漏掉这一笔",IF(ISNA(MATCH($D326,类别表,0)),"※收支类别不在【基础资料】的清单里",IF(AND($L326="内部转账",$M326=""),"△内部转账要在「对方账户」写上另一头",IF(AND($L326="内部转账",$M326=$C326),"※对方账户跟本账户是同一个",IF(AND($L326&lt;&gt;"内部转账",$M326&lt;&gt;""),"△填了对方账户，但类别不是内部转账",IF(YEAR($B326)&lt;&gt;管理年度,"△不是管理年度的单据，按月的三张报表里看不到",IF($H326&lt;0,"△这一笔之后该账户余额成负数了，核一下",""))))))))))))))</f>
        <v/>
      </c>
    </row>
    <row r="327" ht="16.5" spans="1:16">
      <c r="A327" s="4" t="str">
        <f>IF($C327="","",COUNTA($C$5:$C327))</f>
        <v/>
      </c>
      <c r="B327" s="52"/>
      <c r="C327" s="53"/>
      <c r="D327" s="53"/>
      <c r="E327" s="32"/>
      <c r="F327" s="54"/>
      <c r="G327" s="54"/>
      <c r="H327" s="24" t="str">
        <f>IFERROR(ROUND(VLOOKUP($C327,基础资料!$B$5:$E$34,3,0)+SUMIF($C$5:$C327,$C327,$F$5:$F327)-SUMIF($C$5:$C327,$C327,$G$5:$G327),2),"")</f>
        <v/>
      </c>
      <c r="I327" s="53"/>
      <c r="J327" s="53"/>
      <c r="K327" s="25" t="str">
        <f t="shared" si="5"/>
        <v/>
      </c>
      <c r="L327" s="13" t="str">
        <f>IF($D327="","",IFERROR(INDEX(类别属性,MATCH($D327,类别表,0)),""))</f>
        <v/>
      </c>
      <c r="M327" s="53"/>
      <c r="N327" s="53"/>
      <c r="O327" s="32"/>
      <c r="P327" s="6" t="str">
        <f>IF($C327="","",IF(ISNA(MATCH($C327,账户表,0)),"※这个账户不在【基础资料】的账户档案里",IF($B327="","※没填日期，这一笔不会进任何月份的报表",IF(NOT(ISNUMBER($B327)),"※日期是文本不是日期（像 2026.6.28 这种），按日期取数的报表全会漏掉这一笔",IF(AND($F327&lt;&gt;"",$G327&lt;&gt;""),"※收入和支出不能同时填",IF(AND(N($F327)=0,N($G327)=0),"※收入和支出都没填",IF(OR(N($F327)&lt;0,N($G327)&lt;0),"※金额不能填负数，方向反了就换一列填",IF($D327="","※没填收支类别，分类报表会漏掉这一笔",IF(ISNA(MATCH($D327,类别表,0)),"※收支类别不在【基础资料】的清单里",IF(AND($L327="内部转账",$M327=""),"△内部转账要在「对方账户」写上另一头",IF(AND($L327="内部转账",$M327=$C327),"※对方账户跟本账户是同一个",IF(AND($L327&lt;&gt;"内部转账",$M327&lt;&gt;""),"△填了对方账户，但类别不是内部转账",IF(YEAR($B327)&lt;&gt;管理年度,"△不是管理年度的单据，按月的三张报表里看不到",IF($H327&lt;0,"△这一笔之后该账户余额成负数了，核一下",""))))))))))))))</f>
        <v/>
      </c>
    </row>
    <row r="328" ht="16.5" spans="1:16">
      <c r="A328" s="4" t="str">
        <f>IF($C328="","",COUNTA($C$5:$C328))</f>
        <v/>
      </c>
      <c r="B328" s="52"/>
      <c r="C328" s="53"/>
      <c r="D328" s="53"/>
      <c r="E328" s="32"/>
      <c r="F328" s="54"/>
      <c r="G328" s="54"/>
      <c r="H328" s="24" t="str">
        <f>IFERROR(ROUND(VLOOKUP($C328,基础资料!$B$5:$E$34,3,0)+SUMIF($C$5:$C328,$C328,$F$5:$F328)-SUMIF($C$5:$C328,$C328,$G$5:$G328),2),"")</f>
        <v/>
      </c>
      <c r="I328" s="53"/>
      <c r="J328" s="53"/>
      <c r="K328" s="25" t="str">
        <f t="shared" si="5"/>
        <v/>
      </c>
      <c r="L328" s="13" t="str">
        <f>IF($D328="","",IFERROR(INDEX(类别属性,MATCH($D328,类别表,0)),""))</f>
        <v/>
      </c>
      <c r="M328" s="53"/>
      <c r="N328" s="53"/>
      <c r="O328" s="32"/>
      <c r="P328" s="6" t="str">
        <f>IF($C328="","",IF(ISNA(MATCH($C328,账户表,0)),"※这个账户不在【基础资料】的账户档案里",IF($B328="","※没填日期，这一笔不会进任何月份的报表",IF(NOT(ISNUMBER($B328)),"※日期是文本不是日期（像 2026.6.28 这种），按日期取数的报表全会漏掉这一笔",IF(AND($F328&lt;&gt;"",$G328&lt;&gt;""),"※收入和支出不能同时填",IF(AND(N($F328)=0,N($G328)=0),"※收入和支出都没填",IF(OR(N($F328)&lt;0,N($G328)&lt;0),"※金额不能填负数，方向反了就换一列填",IF($D328="","※没填收支类别，分类报表会漏掉这一笔",IF(ISNA(MATCH($D328,类别表,0)),"※收支类别不在【基础资料】的清单里",IF(AND($L328="内部转账",$M328=""),"△内部转账要在「对方账户」写上另一头",IF(AND($L328="内部转账",$M328=$C328),"※对方账户跟本账户是同一个",IF(AND($L328&lt;&gt;"内部转账",$M328&lt;&gt;""),"△填了对方账户，但类别不是内部转账",IF(YEAR($B328)&lt;&gt;管理年度,"△不是管理年度的单据，按月的三张报表里看不到",IF($H328&lt;0,"△这一笔之后该账户余额成负数了，核一下",""))))))))))))))</f>
        <v/>
      </c>
    </row>
    <row r="329" ht="16.5" spans="1:16">
      <c r="A329" s="4" t="str">
        <f>IF($C329="","",COUNTA($C$5:$C329))</f>
        <v/>
      </c>
      <c r="B329" s="52"/>
      <c r="C329" s="53"/>
      <c r="D329" s="53"/>
      <c r="E329" s="32"/>
      <c r="F329" s="54"/>
      <c r="G329" s="54"/>
      <c r="H329" s="24" t="str">
        <f>IFERROR(ROUND(VLOOKUP($C329,基础资料!$B$5:$E$34,3,0)+SUMIF($C$5:$C329,$C329,$F$5:$F329)-SUMIF($C$5:$C329,$C329,$G$5:$G329),2),"")</f>
        <v/>
      </c>
      <c r="I329" s="53"/>
      <c r="J329" s="53"/>
      <c r="K329" s="25" t="str">
        <f t="shared" si="5"/>
        <v/>
      </c>
      <c r="L329" s="13" t="str">
        <f>IF($D329="","",IFERROR(INDEX(类别属性,MATCH($D329,类别表,0)),""))</f>
        <v/>
      </c>
      <c r="M329" s="53"/>
      <c r="N329" s="53"/>
      <c r="O329" s="32"/>
      <c r="P329" s="6" t="str">
        <f>IF($C329="","",IF(ISNA(MATCH($C329,账户表,0)),"※这个账户不在【基础资料】的账户档案里",IF($B329="","※没填日期，这一笔不会进任何月份的报表",IF(NOT(ISNUMBER($B329)),"※日期是文本不是日期（像 2026.6.28 这种），按日期取数的报表全会漏掉这一笔",IF(AND($F329&lt;&gt;"",$G329&lt;&gt;""),"※收入和支出不能同时填",IF(AND(N($F329)=0,N($G329)=0),"※收入和支出都没填",IF(OR(N($F329)&lt;0,N($G329)&lt;0),"※金额不能填负数，方向反了就换一列填",IF($D329="","※没填收支类别，分类报表会漏掉这一笔",IF(ISNA(MATCH($D329,类别表,0)),"※收支类别不在【基础资料】的清单里",IF(AND($L329="内部转账",$M329=""),"△内部转账要在「对方账户」写上另一头",IF(AND($L329="内部转账",$M329=$C329),"※对方账户跟本账户是同一个",IF(AND($L329&lt;&gt;"内部转账",$M329&lt;&gt;""),"△填了对方账户，但类别不是内部转账",IF(YEAR($B329)&lt;&gt;管理年度,"△不是管理年度的单据，按月的三张报表里看不到",IF($H329&lt;0,"△这一笔之后该账户余额成负数了，核一下",""))))))))))))))</f>
        <v/>
      </c>
    </row>
    <row r="330" ht="16.5" spans="1:16">
      <c r="A330" s="4" t="str">
        <f>IF($C330="","",COUNTA($C$5:$C330))</f>
        <v/>
      </c>
      <c r="B330" s="52"/>
      <c r="C330" s="53"/>
      <c r="D330" s="53"/>
      <c r="E330" s="32"/>
      <c r="F330" s="54"/>
      <c r="G330" s="54"/>
      <c r="H330" s="24" t="str">
        <f>IFERROR(ROUND(VLOOKUP($C330,基础资料!$B$5:$E$34,3,0)+SUMIF($C$5:$C330,$C330,$F$5:$F330)-SUMIF($C$5:$C330,$C330,$G$5:$G330),2),"")</f>
        <v/>
      </c>
      <c r="I330" s="53"/>
      <c r="J330" s="53"/>
      <c r="K330" s="25" t="str">
        <f t="shared" si="5"/>
        <v/>
      </c>
      <c r="L330" s="13" t="str">
        <f>IF($D330="","",IFERROR(INDEX(类别属性,MATCH($D330,类别表,0)),""))</f>
        <v/>
      </c>
      <c r="M330" s="53"/>
      <c r="N330" s="53"/>
      <c r="O330" s="32"/>
      <c r="P330" s="6" t="str">
        <f>IF($C330="","",IF(ISNA(MATCH($C330,账户表,0)),"※这个账户不在【基础资料】的账户档案里",IF($B330="","※没填日期，这一笔不会进任何月份的报表",IF(NOT(ISNUMBER($B330)),"※日期是文本不是日期（像 2026.6.28 这种），按日期取数的报表全会漏掉这一笔",IF(AND($F330&lt;&gt;"",$G330&lt;&gt;""),"※收入和支出不能同时填",IF(AND(N($F330)=0,N($G330)=0),"※收入和支出都没填",IF(OR(N($F330)&lt;0,N($G330)&lt;0),"※金额不能填负数，方向反了就换一列填",IF($D330="","※没填收支类别，分类报表会漏掉这一笔",IF(ISNA(MATCH($D330,类别表,0)),"※收支类别不在【基础资料】的清单里",IF(AND($L330="内部转账",$M330=""),"△内部转账要在「对方账户」写上另一头",IF(AND($L330="内部转账",$M330=$C330),"※对方账户跟本账户是同一个",IF(AND($L330&lt;&gt;"内部转账",$M330&lt;&gt;""),"△填了对方账户，但类别不是内部转账",IF(YEAR($B330)&lt;&gt;管理年度,"△不是管理年度的单据，按月的三张报表里看不到",IF($H330&lt;0,"△这一笔之后该账户余额成负数了，核一下",""))))))))))))))</f>
        <v/>
      </c>
    </row>
    <row r="331" ht="16.5" spans="1:16">
      <c r="A331" s="4" t="str">
        <f>IF($C331="","",COUNTA($C$5:$C331))</f>
        <v/>
      </c>
      <c r="B331" s="52"/>
      <c r="C331" s="53"/>
      <c r="D331" s="53"/>
      <c r="E331" s="32"/>
      <c r="F331" s="54"/>
      <c r="G331" s="54"/>
      <c r="H331" s="24" t="str">
        <f>IFERROR(ROUND(VLOOKUP($C331,基础资料!$B$5:$E$34,3,0)+SUMIF($C$5:$C331,$C331,$F$5:$F331)-SUMIF($C$5:$C331,$C331,$G$5:$G331),2),"")</f>
        <v/>
      </c>
      <c r="I331" s="53"/>
      <c r="J331" s="53"/>
      <c r="K331" s="25" t="str">
        <f t="shared" si="5"/>
        <v/>
      </c>
      <c r="L331" s="13" t="str">
        <f>IF($D331="","",IFERROR(INDEX(类别属性,MATCH($D331,类别表,0)),""))</f>
        <v/>
      </c>
      <c r="M331" s="53"/>
      <c r="N331" s="53"/>
      <c r="O331" s="32"/>
      <c r="P331" s="6" t="str">
        <f>IF($C331="","",IF(ISNA(MATCH($C331,账户表,0)),"※这个账户不在【基础资料】的账户档案里",IF($B331="","※没填日期，这一笔不会进任何月份的报表",IF(NOT(ISNUMBER($B331)),"※日期是文本不是日期（像 2026.6.28 这种），按日期取数的报表全会漏掉这一笔",IF(AND($F331&lt;&gt;"",$G331&lt;&gt;""),"※收入和支出不能同时填",IF(AND(N($F331)=0,N($G331)=0),"※收入和支出都没填",IF(OR(N($F331)&lt;0,N($G331)&lt;0),"※金额不能填负数，方向反了就换一列填",IF($D331="","※没填收支类别，分类报表会漏掉这一笔",IF(ISNA(MATCH($D331,类别表,0)),"※收支类别不在【基础资料】的清单里",IF(AND($L331="内部转账",$M331=""),"△内部转账要在「对方账户」写上另一头",IF(AND($L331="内部转账",$M331=$C331),"※对方账户跟本账户是同一个",IF(AND($L331&lt;&gt;"内部转账",$M331&lt;&gt;""),"△填了对方账户，但类别不是内部转账",IF(YEAR($B331)&lt;&gt;管理年度,"△不是管理年度的单据，按月的三张报表里看不到",IF($H331&lt;0,"△这一笔之后该账户余额成负数了，核一下",""))))))))))))))</f>
        <v/>
      </c>
    </row>
    <row r="332" ht="16.5" spans="1:16">
      <c r="A332" s="4" t="str">
        <f>IF($C332="","",COUNTA($C$5:$C332))</f>
        <v/>
      </c>
      <c r="B332" s="52"/>
      <c r="C332" s="53"/>
      <c r="D332" s="53"/>
      <c r="E332" s="32"/>
      <c r="F332" s="54"/>
      <c r="G332" s="54"/>
      <c r="H332" s="24" t="str">
        <f>IFERROR(ROUND(VLOOKUP($C332,基础资料!$B$5:$E$34,3,0)+SUMIF($C$5:$C332,$C332,$F$5:$F332)-SUMIF($C$5:$C332,$C332,$G$5:$G332),2),"")</f>
        <v/>
      </c>
      <c r="I332" s="53"/>
      <c r="J332" s="53"/>
      <c r="K332" s="25" t="str">
        <f t="shared" si="5"/>
        <v/>
      </c>
      <c r="L332" s="13" t="str">
        <f>IF($D332="","",IFERROR(INDEX(类别属性,MATCH($D332,类别表,0)),""))</f>
        <v/>
      </c>
      <c r="M332" s="53"/>
      <c r="N332" s="53"/>
      <c r="O332" s="32"/>
      <c r="P332" s="6" t="str">
        <f>IF($C332="","",IF(ISNA(MATCH($C332,账户表,0)),"※这个账户不在【基础资料】的账户档案里",IF($B332="","※没填日期，这一笔不会进任何月份的报表",IF(NOT(ISNUMBER($B332)),"※日期是文本不是日期（像 2026.6.28 这种），按日期取数的报表全会漏掉这一笔",IF(AND($F332&lt;&gt;"",$G332&lt;&gt;""),"※收入和支出不能同时填",IF(AND(N($F332)=0,N($G332)=0),"※收入和支出都没填",IF(OR(N($F332)&lt;0,N($G332)&lt;0),"※金额不能填负数，方向反了就换一列填",IF($D332="","※没填收支类别，分类报表会漏掉这一笔",IF(ISNA(MATCH($D332,类别表,0)),"※收支类别不在【基础资料】的清单里",IF(AND($L332="内部转账",$M332=""),"△内部转账要在「对方账户」写上另一头",IF(AND($L332="内部转账",$M332=$C332),"※对方账户跟本账户是同一个",IF(AND($L332&lt;&gt;"内部转账",$M332&lt;&gt;""),"△填了对方账户，但类别不是内部转账",IF(YEAR($B332)&lt;&gt;管理年度,"△不是管理年度的单据，按月的三张报表里看不到",IF($H332&lt;0,"△这一笔之后该账户余额成负数了，核一下",""))))))))))))))</f>
        <v/>
      </c>
    </row>
    <row r="333" ht="16.5" spans="1:16">
      <c r="A333" s="4" t="str">
        <f>IF($C333="","",COUNTA($C$5:$C333))</f>
        <v/>
      </c>
      <c r="B333" s="52"/>
      <c r="C333" s="53"/>
      <c r="D333" s="53"/>
      <c r="E333" s="32"/>
      <c r="F333" s="54"/>
      <c r="G333" s="54"/>
      <c r="H333" s="24" t="str">
        <f>IFERROR(ROUND(VLOOKUP($C333,基础资料!$B$5:$E$34,3,0)+SUMIF($C$5:$C333,$C333,$F$5:$F333)-SUMIF($C$5:$C333,$C333,$G$5:$G333),2),"")</f>
        <v/>
      </c>
      <c r="I333" s="53"/>
      <c r="J333" s="53"/>
      <c r="K333" s="25" t="str">
        <f t="shared" si="5"/>
        <v/>
      </c>
      <c r="L333" s="13" t="str">
        <f>IF($D333="","",IFERROR(INDEX(类别属性,MATCH($D333,类别表,0)),""))</f>
        <v/>
      </c>
      <c r="M333" s="53"/>
      <c r="N333" s="53"/>
      <c r="O333" s="32"/>
      <c r="P333" s="6" t="str">
        <f>IF($C333="","",IF(ISNA(MATCH($C333,账户表,0)),"※这个账户不在【基础资料】的账户档案里",IF($B333="","※没填日期，这一笔不会进任何月份的报表",IF(NOT(ISNUMBER($B333)),"※日期是文本不是日期（像 2026.6.28 这种），按日期取数的报表全会漏掉这一笔",IF(AND($F333&lt;&gt;"",$G333&lt;&gt;""),"※收入和支出不能同时填",IF(AND(N($F333)=0,N($G333)=0),"※收入和支出都没填",IF(OR(N($F333)&lt;0,N($G333)&lt;0),"※金额不能填负数，方向反了就换一列填",IF($D333="","※没填收支类别，分类报表会漏掉这一笔",IF(ISNA(MATCH($D333,类别表,0)),"※收支类别不在【基础资料】的清单里",IF(AND($L333="内部转账",$M333=""),"△内部转账要在「对方账户」写上另一头",IF(AND($L333="内部转账",$M333=$C333),"※对方账户跟本账户是同一个",IF(AND($L333&lt;&gt;"内部转账",$M333&lt;&gt;""),"△填了对方账户，但类别不是内部转账",IF(YEAR($B333)&lt;&gt;管理年度,"△不是管理年度的单据，按月的三张报表里看不到",IF($H333&lt;0,"△这一笔之后该账户余额成负数了，核一下",""))))))))))))))</f>
        <v/>
      </c>
    </row>
    <row r="334" ht="16.5" spans="1:16">
      <c r="A334" s="4" t="str">
        <f>IF($C334="","",COUNTA($C$5:$C334))</f>
        <v/>
      </c>
      <c r="B334" s="52"/>
      <c r="C334" s="53"/>
      <c r="D334" s="53"/>
      <c r="E334" s="32"/>
      <c r="F334" s="54"/>
      <c r="G334" s="54"/>
      <c r="H334" s="24" t="str">
        <f>IFERROR(ROUND(VLOOKUP($C334,基础资料!$B$5:$E$34,3,0)+SUMIF($C$5:$C334,$C334,$F$5:$F334)-SUMIF($C$5:$C334,$C334,$G$5:$G334),2),"")</f>
        <v/>
      </c>
      <c r="I334" s="53"/>
      <c r="J334" s="53"/>
      <c r="K334" s="25" t="str">
        <f t="shared" si="5"/>
        <v/>
      </c>
      <c r="L334" s="13" t="str">
        <f>IF($D334="","",IFERROR(INDEX(类别属性,MATCH($D334,类别表,0)),""))</f>
        <v/>
      </c>
      <c r="M334" s="53"/>
      <c r="N334" s="53"/>
      <c r="O334" s="32"/>
      <c r="P334" s="6" t="str">
        <f>IF($C334="","",IF(ISNA(MATCH($C334,账户表,0)),"※这个账户不在【基础资料】的账户档案里",IF($B334="","※没填日期，这一笔不会进任何月份的报表",IF(NOT(ISNUMBER($B334)),"※日期是文本不是日期（像 2026.6.28 这种），按日期取数的报表全会漏掉这一笔",IF(AND($F334&lt;&gt;"",$G334&lt;&gt;""),"※收入和支出不能同时填",IF(AND(N($F334)=0,N($G334)=0),"※收入和支出都没填",IF(OR(N($F334)&lt;0,N($G334)&lt;0),"※金额不能填负数，方向反了就换一列填",IF($D334="","※没填收支类别，分类报表会漏掉这一笔",IF(ISNA(MATCH($D334,类别表,0)),"※收支类别不在【基础资料】的清单里",IF(AND($L334="内部转账",$M334=""),"△内部转账要在「对方账户」写上另一头",IF(AND($L334="内部转账",$M334=$C334),"※对方账户跟本账户是同一个",IF(AND($L334&lt;&gt;"内部转账",$M334&lt;&gt;""),"△填了对方账户，但类别不是内部转账",IF(YEAR($B334)&lt;&gt;管理年度,"△不是管理年度的单据，按月的三张报表里看不到",IF($H334&lt;0,"△这一笔之后该账户余额成负数了，核一下",""))))))))))))))</f>
        <v/>
      </c>
    </row>
    <row r="335" ht="16.5" spans="1:16">
      <c r="A335" s="4" t="str">
        <f>IF($C335="","",COUNTA($C$5:$C335))</f>
        <v/>
      </c>
      <c r="B335" s="52"/>
      <c r="C335" s="53"/>
      <c r="D335" s="53"/>
      <c r="E335" s="32"/>
      <c r="F335" s="54"/>
      <c r="G335" s="54"/>
      <c r="H335" s="24" t="str">
        <f>IFERROR(ROUND(VLOOKUP($C335,基础资料!$B$5:$E$34,3,0)+SUMIF($C$5:$C335,$C335,$F$5:$F335)-SUMIF($C$5:$C335,$C335,$G$5:$G335),2),"")</f>
        <v/>
      </c>
      <c r="I335" s="53"/>
      <c r="J335" s="53"/>
      <c r="K335" s="25" t="str">
        <f t="shared" si="5"/>
        <v/>
      </c>
      <c r="L335" s="13" t="str">
        <f>IF($D335="","",IFERROR(INDEX(类别属性,MATCH($D335,类别表,0)),""))</f>
        <v/>
      </c>
      <c r="M335" s="53"/>
      <c r="N335" s="53"/>
      <c r="O335" s="32"/>
      <c r="P335" s="6" t="str">
        <f>IF($C335="","",IF(ISNA(MATCH($C335,账户表,0)),"※这个账户不在【基础资料】的账户档案里",IF($B335="","※没填日期，这一笔不会进任何月份的报表",IF(NOT(ISNUMBER($B335)),"※日期是文本不是日期（像 2026.6.28 这种），按日期取数的报表全会漏掉这一笔",IF(AND($F335&lt;&gt;"",$G335&lt;&gt;""),"※收入和支出不能同时填",IF(AND(N($F335)=0,N($G335)=0),"※收入和支出都没填",IF(OR(N($F335)&lt;0,N($G335)&lt;0),"※金额不能填负数，方向反了就换一列填",IF($D335="","※没填收支类别，分类报表会漏掉这一笔",IF(ISNA(MATCH($D335,类别表,0)),"※收支类别不在【基础资料】的清单里",IF(AND($L335="内部转账",$M335=""),"△内部转账要在「对方账户」写上另一头",IF(AND($L335="内部转账",$M335=$C335),"※对方账户跟本账户是同一个",IF(AND($L335&lt;&gt;"内部转账",$M335&lt;&gt;""),"△填了对方账户，但类别不是内部转账",IF(YEAR($B335)&lt;&gt;管理年度,"△不是管理年度的单据，按月的三张报表里看不到",IF($H335&lt;0,"△这一笔之后该账户余额成负数了，核一下",""))))))))))))))</f>
        <v/>
      </c>
    </row>
    <row r="336" ht="16.5" spans="1:16">
      <c r="A336" s="4" t="str">
        <f>IF($C336="","",COUNTA($C$5:$C336))</f>
        <v/>
      </c>
      <c r="B336" s="52"/>
      <c r="C336" s="53"/>
      <c r="D336" s="53"/>
      <c r="E336" s="32"/>
      <c r="F336" s="54"/>
      <c r="G336" s="54"/>
      <c r="H336" s="24" t="str">
        <f>IFERROR(ROUND(VLOOKUP($C336,基础资料!$B$5:$E$34,3,0)+SUMIF($C$5:$C336,$C336,$F$5:$F336)-SUMIF($C$5:$C336,$C336,$G$5:$G336),2),"")</f>
        <v/>
      </c>
      <c r="I336" s="53"/>
      <c r="J336" s="53"/>
      <c r="K336" s="25" t="str">
        <f t="shared" si="5"/>
        <v/>
      </c>
      <c r="L336" s="13" t="str">
        <f>IF($D336="","",IFERROR(INDEX(类别属性,MATCH($D336,类别表,0)),""))</f>
        <v/>
      </c>
      <c r="M336" s="53"/>
      <c r="N336" s="53"/>
      <c r="O336" s="32"/>
      <c r="P336" s="6" t="str">
        <f>IF($C336="","",IF(ISNA(MATCH($C336,账户表,0)),"※这个账户不在【基础资料】的账户档案里",IF($B336="","※没填日期，这一笔不会进任何月份的报表",IF(NOT(ISNUMBER($B336)),"※日期是文本不是日期（像 2026.6.28 这种），按日期取数的报表全会漏掉这一笔",IF(AND($F336&lt;&gt;"",$G336&lt;&gt;""),"※收入和支出不能同时填",IF(AND(N($F336)=0,N($G336)=0),"※收入和支出都没填",IF(OR(N($F336)&lt;0,N($G336)&lt;0),"※金额不能填负数，方向反了就换一列填",IF($D336="","※没填收支类别，分类报表会漏掉这一笔",IF(ISNA(MATCH($D336,类别表,0)),"※收支类别不在【基础资料】的清单里",IF(AND($L336="内部转账",$M336=""),"△内部转账要在「对方账户」写上另一头",IF(AND($L336="内部转账",$M336=$C336),"※对方账户跟本账户是同一个",IF(AND($L336&lt;&gt;"内部转账",$M336&lt;&gt;""),"△填了对方账户，但类别不是内部转账",IF(YEAR($B336)&lt;&gt;管理年度,"△不是管理年度的单据，按月的三张报表里看不到",IF($H336&lt;0,"△这一笔之后该账户余额成负数了，核一下",""))))))))))))))</f>
        <v/>
      </c>
    </row>
    <row r="337" ht="16.5" spans="1:16">
      <c r="A337" s="4" t="str">
        <f>IF($C337="","",COUNTA($C$5:$C337))</f>
        <v/>
      </c>
      <c r="B337" s="52"/>
      <c r="C337" s="53"/>
      <c r="D337" s="53"/>
      <c r="E337" s="32"/>
      <c r="F337" s="54"/>
      <c r="G337" s="54"/>
      <c r="H337" s="24" t="str">
        <f>IFERROR(ROUND(VLOOKUP($C337,基础资料!$B$5:$E$34,3,0)+SUMIF($C$5:$C337,$C337,$F$5:$F337)-SUMIF($C$5:$C337,$C337,$G$5:$G337),2),"")</f>
        <v/>
      </c>
      <c r="I337" s="53"/>
      <c r="J337" s="53"/>
      <c r="K337" s="25" t="str">
        <f t="shared" si="5"/>
        <v/>
      </c>
      <c r="L337" s="13" t="str">
        <f>IF($D337="","",IFERROR(INDEX(类别属性,MATCH($D337,类别表,0)),""))</f>
        <v/>
      </c>
      <c r="M337" s="53"/>
      <c r="N337" s="53"/>
      <c r="O337" s="32"/>
      <c r="P337" s="6" t="str">
        <f>IF($C337="","",IF(ISNA(MATCH($C337,账户表,0)),"※这个账户不在【基础资料】的账户档案里",IF($B337="","※没填日期，这一笔不会进任何月份的报表",IF(NOT(ISNUMBER($B337)),"※日期是文本不是日期（像 2026.6.28 这种），按日期取数的报表全会漏掉这一笔",IF(AND($F337&lt;&gt;"",$G337&lt;&gt;""),"※收入和支出不能同时填",IF(AND(N($F337)=0,N($G337)=0),"※收入和支出都没填",IF(OR(N($F337)&lt;0,N($G337)&lt;0),"※金额不能填负数，方向反了就换一列填",IF($D337="","※没填收支类别，分类报表会漏掉这一笔",IF(ISNA(MATCH($D337,类别表,0)),"※收支类别不在【基础资料】的清单里",IF(AND($L337="内部转账",$M337=""),"△内部转账要在「对方账户」写上另一头",IF(AND($L337="内部转账",$M337=$C337),"※对方账户跟本账户是同一个",IF(AND($L337&lt;&gt;"内部转账",$M337&lt;&gt;""),"△填了对方账户，但类别不是内部转账",IF(YEAR($B337)&lt;&gt;管理年度,"△不是管理年度的单据，按月的三张报表里看不到",IF($H337&lt;0,"△这一笔之后该账户余额成负数了，核一下",""))))))))))))))</f>
        <v/>
      </c>
    </row>
    <row r="338" ht="16.5" spans="1:16">
      <c r="A338" s="4" t="str">
        <f>IF($C338="","",COUNTA($C$5:$C338))</f>
        <v/>
      </c>
      <c r="B338" s="52"/>
      <c r="C338" s="53"/>
      <c r="D338" s="53"/>
      <c r="E338" s="32"/>
      <c r="F338" s="54"/>
      <c r="G338" s="54"/>
      <c r="H338" s="24" t="str">
        <f>IFERROR(ROUND(VLOOKUP($C338,基础资料!$B$5:$E$34,3,0)+SUMIF($C$5:$C338,$C338,$F$5:$F338)-SUMIF($C$5:$C338,$C338,$G$5:$G338),2),"")</f>
        <v/>
      </c>
      <c r="I338" s="53"/>
      <c r="J338" s="53"/>
      <c r="K338" s="25" t="str">
        <f t="shared" si="5"/>
        <v/>
      </c>
      <c r="L338" s="13" t="str">
        <f>IF($D338="","",IFERROR(INDEX(类别属性,MATCH($D338,类别表,0)),""))</f>
        <v/>
      </c>
      <c r="M338" s="53"/>
      <c r="N338" s="53"/>
      <c r="O338" s="32"/>
      <c r="P338" s="6" t="str">
        <f>IF($C338="","",IF(ISNA(MATCH($C338,账户表,0)),"※这个账户不在【基础资料】的账户档案里",IF($B338="","※没填日期，这一笔不会进任何月份的报表",IF(NOT(ISNUMBER($B338)),"※日期是文本不是日期（像 2026.6.28 这种），按日期取数的报表全会漏掉这一笔",IF(AND($F338&lt;&gt;"",$G338&lt;&gt;""),"※收入和支出不能同时填",IF(AND(N($F338)=0,N($G338)=0),"※收入和支出都没填",IF(OR(N($F338)&lt;0,N($G338)&lt;0),"※金额不能填负数，方向反了就换一列填",IF($D338="","※没填收支类别，分类报表会漏掉这一笔",IF(ISNA(MATCH($D338,类别表,0)),"※收支类别不在【基础资料】的清单里",IF(AND($L338="内部转账",$M338=""),"△内部转账要在「对方账户」写上另一头",IF(AND($L338="内部转账",$M338=$C338),"※对方账户跟本账户是同一个",IF(AND($L338&lt;&gt;"内部转账",$M338&lt;&gt;""),"△填了对方账户，但类别不是内部转账",IF(YEAR($B338)&lt;&gt;管理年度,"△不是管理年度的单据，按月的三张报表里看不到",IF($H338&lt;0,"△这一笔之后该账户余额成负数了，核一下",""))))))))))))))</f>
        <v/>
      </c>
    </row>
    <row r="339" ht="16.5" spans="1:16">
      <c r="A339" s="4" t="str">
        <f>IF($C339="","",COUNTA($C$5:$C339))</f>
        <v/>
      </c>
      <c r="B339" s="52"/>
      <c r="C339" s="53"/>
      <c r="D339" s="53"/>
      <c r="E339" s="32"/>
      <c r="F339" s="54"/>
      <c r="G339" s="54"/>
      <c r="H339" s="24" t="str">
        <f>IFERROR(ROUND(VLOOKUP($C339,基础资料!$B$5:$E$34,3,0)+SUMIF($C$5:$C339,$C339,$F$5:$F339)-SUMIF($C$5:$C339,$C339,$G$5:$G339),2),"")</f>
        <v/>
      </c>
      <c r="I339" s="53"/>
      <c r="J339" s="53"/>
      <c r="K339" s="25" t="str">
        <f t="shared" si="5"/>
        <v/>
      </c>
      <c r="L339" s="13" t="str">
        <f>IF($D339="","",IFERROR(INDEX(类别属性,MATCH($D339,类别表,0)),""))</f>
        <v/>
      </c>
      <c r="M339" s="53"/>
      <c r="N339" s="53"/>
      <c r="O339" s="32"/>
      <c r="P339" s="6" t="str">
        <f>IF($C339="","",IF(ISNA(MATCH($C339,账户表,0)),"※这个账户不在【基础资料】的账户档案里",IF($B339="","※没填日期，这一笔不会进任何月份的报表",IF(NOT(ISNUMBER($B339)),"※日期是文本不是日期（像 2026.6.28 这种），按日期取数的报表全会漏掉这一笔",IF(AND($F339&lt;&gt;"",$G339&lt;&gt;""),"※收入和支出不能同时填",IF(AND(N($F339)=0,N($G339)=0),"※收入和支出都没填",IF(OR(N($F339)&lt;0,N($G339)&lt;0),"※金额不能填负数，方向反了就换一列填",IF($D339="","※没填收支类别，分类报表会漏掉这一笔",IF(ISNA(MATCH($D339,类别表,0)),"※收支类别不在【基础资料】的清单里",IF(AND($L339="内部转账",$M339=""),"△内部转账要在「对方账户」写上另一头",IF(AND($L339="内部转账",$M339=$C339),"※对方账户跟本账户是同一个",IF(AND($L339&lt;&gt;"内部转账",$M339&lt;&gt;""),"△填了对方账户，但类别不是内部转账",IF(YEAR($B339)&lt;&gt;管理年度,"△不是管理年度的单据，按月的三张报表里看不到",IF($H339&lt;0,"△这一笔之后该账户余额成负数了，核一下",""))))))))))))))</f>
        <v/>
      </c>
    </row>
    <row r="340" ht="16.5" spans="1:16">
      <c r="A340" s="4" t="str">
        <f>IF($C340="","",COUNTA($C$5:$C340))</f>
        <v/>
      </c>
      <c r="B340" s="52"/>
      <c r="C340" s="53"/>
      <c r="D340" s="53"/>
      <c r="E340" s="32"/>
      <c r="F340" s="54"/>
      <c r="G340" s="54"/>
      <c r="H340" s="24" t="str">
        <f>IFERROR(ROUND(VLOOKUP($C340,基础资料!$B$5:$E$34,3,0)+SUMIF($C$5:$C340,$C340,$F$5:$F340)-SUMIF($C$5:$C340,$C340,$G$5:$G340),2),"")</f>
        <v/>
      </c>
      <c r="I340" s="53"/>
      <c r="J340" s="53"/>
      <c r="K340" s="25" t="str">
        <f t="shared" si="5"/>
        <v/>
      </c>
      <c r="L340" s="13" t="str">
        <f>IF($D340="","",IFERROR(INDEX(类别属性,MATCH($D340,类别表,0)),""))</f>
        <v/>
      </c>
      <c r="M340" s="53"/>
      <c r="N340" s="53"/>
      <c r="O340" s="32"/>
      <c r="P340" s="6" t="str">
        <f>IF($C340="","",IF(ISNA(MATCH($C340,账户表,0)),"※这个账户不在【基础资料】的账户档案里",IF($B340="","※没填日期，这一笔不会进任何月份的报表",IF(NOT(ISNUMBER($B340)),"※日期是文本不是日期（像 2026.6.28 这种），按日期取数的报表全会漏掉这一笔",IF(AND($F340&lt;&gt;"",$G340&lt;&gt;""),"※收入和支出不能同时填",IF(AND(N($F340)=0,N($G340)=0),"※收入和支出都没填",IF(OR(N($F340)&lt;0,N($G340)&lt;0),"※金额不能填负数，方向反了就换一列填",IF($D340="","※没填收支类别，分类报表会漏掉这一笔",IF(ISNA(MATCH($D340,类别表,0)),"※收支类别不在【基础资料】的清单里",IF(AND($L340="内部转账",$M340=""),"△内部转账要在「对方账户」写上另一头",IF(AND($L340="内部转账",$M340=$C340),"※对方账户跟本账户是同一个",IF(AND($L340&lt;&gt;"内部转账",$M340&lt;&gt;""),"△填了对方账户，但类别不是内部转账",IF(YEAR($B340)&lt;&gt;管理年度,"△不是管理年度的单据，按月的三张报表里看不到",IF($H340&lt;0,"△这一笔之后该账户余额成负数了，核一下",""))))))))))))))</f>
        <v/>
      </c>
    </row>
    <row r="341" ht="16.5" spans="1:16">
      <c r="A341" s="4" t="str">
        <f>IF($C341="","",COUNTA($C$5:$C341))</f>
        <v/>
      </c>
      <c r="B341" s="52"/>
      <c r="C341" s="53"/>
      <c r="D341" s="53"/>
      <c r="E341" s="32"/>
      <c r="F341" s="54"/>
      <c r="G341" s="54"/>
      <c r="H341" s="24" t="str">
        <f>IFERROR(ROUND(VLOOKUP($C341,基础资料!$B$5:$E$34,3,0)+SUMIF($C$5:$C341,$C341,$F$5:$F341)-SUMIF($C$5:$C341,$C341,$G$5:$G341),2),"")</f>
        <v/>
      </c>
      <c r="I341" s="53"/>
      <c r="J341" s="53"/>
      <c r="K341" s="25" t="str">
        <f t="shared" si="5"/>
        <v/>
      </c>
      <c r="L341" s="13" t="str">
        <f>IF($D341="","",IFERROR(INDEX(类别属性,MATCH($D341,类别表,0)),""))</f>
        <v/>
      </c>
      <c r="M341" s="53"/>
      <c r="N341" s="53"/>
      <c r="O341" s="32"/>
      <c r="P341" s="6" t="str">
        <f>IF($C341="","",IF(ISNA(MATCH($C341,账户表,0)),"※这个账户不在【基础资料】的账户档案里",IF($B341="","※没填日期，这一笔不会进任何月份的报表",IF(NOT(ISNUMBER($B341)),"※日期是文本不是日期（像 2026.6.28 这种），按日期取数的报表全会漏掉这一笔",IF(AND($F341&lt;&gt;"",$G341&lt;&gt;""),"※收入和支出不能同时填",IF(AND(N($F341)=0,N($G341)=0),"※收入和支出都没填",IF(OR(N($F341)&lt;0,N($G341)&lt;0),"※金额不能填负数，方向反了就换一列填",IF($D341="","※没填收支类别，分类报表会漏掉这一笔",IF(ISNA(MATCH($D341,类别表,0)),"※收支类别不在【基础资料】的清单里",IF(AND($L341="内部转账",$M341=""),"△内部转账要在「对方账户」写上另一头",IF(AND($L341="内部转账",$M341=$C341),"※对方账户跟本账户是同一个",IF(AND($L341&lt;&gt;"内部转账",$M341&lt;&gt;""),"△填了对方账户，但类别不是内部转账",IF(YEAR($B341)&lt;&gt;管理年度,"△不是管理年度的单据，按月的三张报表里看不到",IF($H341&lt;0,"△这一笔之后该账户余额成负数了，核一下",""))))))))))))))</f>
        <v/>
      </c>
    </row>
    <row r="342" ht="16.5" spans="1:16">
      <c r="A342" s="4" t="str">
        <f>IF($C342="","",COUNTA($C$5:$C342))</f>
        <v/>
      </c>
      <c r="B342" s="52"/>
      <c r="C342" s="53"/>
      <c r="D342" s="53"/>
      <c r="E342" s="32"/>
      <c r="F342" s="54"/>
      <c r="G342" s="54"/>
      <c r="H342" s="24" t="str">
        <f>IFERROR(ROUND(VLOOKUP($C342,基础资料!$B$5:$E$34,3,0)+SUMIF($C$5:$C342,$C342,$F$5:$F342)-SUMIF($C$5:$C342,$C342,$G$5:$G342),2),"")</f>
        <v/>
      </c>
      <c r="I342" s="53"/>
      <c r="J342" s="53"/>
      <c r="K342" s="25" t="str">
        <f t="shared" si="5"/>
        <v/>
      </c>
      <c r="L342" s="13" t="str">
        <f>IF($D342="","",IFERROR(INDEX(类别属性,MATCH($D342,类别表,0)),""))</f>
        <v/>
      </c>
      <c r="M342" s="53"/>
      <c r="N342" s="53"/>
      <c r="O342" s="32"/>
      <c r="P342" s="6" t="str">
        <f>IF($C342="","",IF(ISNA(MATCH($C342,账户表,0)),"※这个账户不在【基础资料】的账户档案里",IF($B342="","※没填日期，这一笔不会进任何月份的报表",IF(NOT(ISNUMBER($B342)),"※日期是文本不是日期（像 2026.6.28 这种），按日期取数的报表全会漏掉这一笔",IF(AND($F342&lt;&gt;"",$G342&lt;&gt;""),"※收入和支出不能同时填",IF(AND(N($F342)=0,N($G342)=0),"※收入和支出都没填",IF(OR(N($F342)&lt;0,N($G342)&lt;0),"※金额不能填负数，方向反了就换一列填",IF($D342="","※没填收支类别，分类报表会漏掉这一笔",IF(ISNA(MATCH($D342,类别表,0)),"※收支类别不在【基础资料】的清单里",IF(AND($L342="内部转账",$M342=""),"△内部转账要在「对方账户」写上另一头",IF(AND($L342="内部转账",$M342=$C342),"※对方账户跟本账户是同一个",IF(AND($L342&lt;&gt;"内部转账",$M342&lt;&gt;""),"△填了对方账户，但类别不是内部转账",IF(YEAR($B342)&lt;&gt;管理年度,"△不是管理年度的单据，按月的三张报表里看不到",IF($H342&lt;0,"△这一笔之后该账户余额成负数了，核一下",""))))))))))))))</f>
        <v/>
      </c>
    </row>
    <row r="343" ht="16.5" spans="1:16">
      <c r="A343" s="4" t="str">
        <f>IF($C343="","",COUNTA($C$5:$C343))</f>
        <v/>
      </c>
      <c r="B343" s="52"/>
      <c r="C343" s="53"/>
      <c r="D343" s="53"/>
      <c r="E343" s="32"/>
      <c r="F343" s="54"/>
      <c r="G343" s="54"/>
      <c r="H343" s="24" t="str">
        <f>IFERROR(ROUND(VLOOKUP($C343,基础资料!$B$5:$E$34,3,0)+SUMIF($C$5:$C343,$C343,$F$5:$F343)-SUMIF($C$5:$C343,$C343,$G$5:$G343),2),"")</f>
        <v/>
      </c>
      <c r="I343" s="53"/>
      <c r="J343" s="53"/>
      <c r="K343" s="25" t="str">
        <f t="shared" si="5"/>
        <v/>
      </c>
      <c r="L343" s="13" t="str">
        <f>IF($D343="","",IFERROR(INDEX(类别属性,MATCH($D343,类别表,0)),""))</f>
        <v/>
      </c>
      <c r="M343" s="53"/>
      <c r="N343" s="53"/>
      <c r="O343" s="32"/>
      <c r="P343" s="6" t="str">
        <f>IF($C343="","",IF(ISNA(MATCH($C343,账户表,0)),"※这个账户不在【基础资料】的账户档案里",IF($B343="","※没填日期，这一笔不会进任何月份的报表",IF(NOT(ISNUMBER($B343)),"※日期是文本不是日期（像 2026.6.28 这种），按日期取数的报表全会漏掉这一笔",IF(AND($F343&lt;&gt;"",$G343&lt;&gt;""),"※收入和支出不能同时填",IF(AND(N($F343)=0,N($G343)=0),"※收入和支出都没填",IF(OR(N($F343)&lt;0,N($G343)&lt;0),"※金额不能填负数，方向反了就换一列填",IF($D343="","※没填收支类别，分类报表会漏掉这一笔",IF(ISNA(MATCH($D343,类别表,0)),"※收支类别不在【基础资料】的清单里",IF(AND($L343="内部转账",$M343=""),"△内部转账要在「对方账户」写上另一头",IF(AND($L343="内部转账",$M343=$C343),"※对方账户跟本账户是同一个",IF(AND($L343&lt;&gt;"内部转账",$M343&lt;&gt;""),"△填了对方账户，但类别不是内部转账",IF(YEAR($B343)&lt;&gt;管理年度,"△不是管理年度的单据，按月的三张报表里看不到",IF($H343&lt;0,"△这一笔之后该账户余额成负数了，核一下",""))))))))))))))</f>
        <v/>
      </c>
    </row>
    <row r="344" ht="16.5" spans="1:16">
      <c r="A344" s="4" t="str">
        <f>IF($C344="","",COUNTA($C$5:$C344))</f>
        <v/>
      </c>
      <c r="B344" s="52"/>
      <c r="C344" s="53"/>
      <c r="D344" s="53"/>
      <c r="E344" s="32"/>
      <c r="F344" s="54"/>
      <c r="G344" s="54"/>
      <c r="H344" s="24" t="str">
        <f>IFERROR(ROUND(VLOOKUP($C344,基础资料!$B$5:$E$34,3,0)+SUMIF($C$5:$C344,$C344,$F$5:$F344)-SUMIF($C$5:$C344,$C344,$G$5:$G344),2),"")</f>
        <v/>
      </c>
      <c r="I344" s="53"/>
      <c r="J344" s="53"/>
      <c r="K344" s="25" t="str">
        <f t="shared" si="5"/>
        <v/>
      </c>
      <c r="L344" s="13" t="str">
        <f>IF($D344="","",IFERROR(INDEX(类别属性,MATCH($D344,类别表,0)),""))</f>
        <v/>
      </c>
      <c r="M344" s="53"/>
      <c r="N344" s="53"/>
      <c r="O344" s="32"/>
      <c r="P344" s="6" t="str">
        <f>IF($C344="","",IF(ISNA(MATCH($C344,账户表,0)),"※这个账户不在【基础资料】的账户档案里",IF($B344="","※没填日期，这一笔不会进任何月份的报表",IF(NOT(ISNUMBER($B344)),"※日期是文本不是日期（像 2026.6.28 这种），按日期取数的报表全会漏掉这一笔",IF(AND($F344&lt;&gt;"",$G344&lt;&gt;""),"※收入和支出不能同时填",IF(AND(N($F344)=0,N($G344)=0),"※收入和支出都没填",IF(OR(N($F344)&lt;0,N($G344)&lt;0),"※金额不能填负数，方向反了就换一列填",IF($D344="","※没填收支类别，分类报表会漏掉这一笔",IF(ISNA(MATCH($D344,类别表,0)),"※收支类别不在【基础资料】的清单里",IF(AND($L344="内部转账",$M344=""),"△内部转账要在「对方账户」写上另一头",IF(AND($L344="内部转账",$M344=$C344),"※对方账户跟本账户是同一个",IF(AND($L344&lt;&gt;"内部转账",$M344&lt;&gt;""),"△填了对方账户，但类别不是内部转账",IF(YEAR($B344)&lt;&gt;管理年度,"△不是管理年度的单据，按月的三张报表里看不到",IF($H344&lt;0,"△这一笔之后该账户余额成负数了，核一下",""))))))))))))))</f>
        <v/>
      </c>
    </row>
    <row r="345" ht="16.5" spans="1:16">
      <c r="A345" s="4" t="str">
        <f>IF($C345="","",COUNTA($C$5:$C345))</f>
        <v/>
      </c>
      <c r="B345" s="52"/>
      <c r="C345" s="53"/>
      <c r="D345" s="53"/>
      <c r="E345" s="32"/>
      <c r="F345" s="54"/>
      <c r="G345" s="54"/>
      <c r="H345" s="24" t="str">
        <f>IFERROR(ROUND(VLOOKUP($C345,基础资料!$B$5:$E$34,3,0)+SUMIF($C$5:$C345,$C345,$F$5:$F345)-SUMIF($C$5:$C345,$C345,$G$5:$G345),2),"")</f>
        <v/>
      </c>
      <c r="I345" s="53"/>
      <c r="J345" s="53"/>
      <c r="K345" s="25" t="str">
        <f t="shared" si="5"/>
        <v/>
      </c>
      <c r="L345" s="13" t="str">
        <f>IF($D345="","",IFERROR(INDEX(类别属性,MATCH($D345,类别表,0)),""))</f>
        <v/>
      </c>
      <c r="M345" s="53"/>
      <c r="N345" s="53"/>
      <c r="O345" s="32"/>
      <c r="P345" s="6" t="str">
        <f>IF($C345="","",IF(ISNA(MATCH($C345,账户表,0)),"※这个账户不在【基础资料】的账户档案里",IF($B345="","※没填日期，这一笔不会进任何月份的报表",IF(NOT(ISNUMBER($B345)),"※日期是文本不是日期（像 2026.6.28 这种），按日期取数的报表全会漏掉这一笔",IF(AND($F345&lt;&gt;"",$G345&lt;&gt;""),"※收入和支出不能同时填",IF(AND(N($F345)=0,N($G345)=0),"※收入和支出都没填",IF(OR(N($F345)&lt;0,N($G345)&lt;0),"※金额不能填负数，方向反了就换一列填",IF($D345="","※没填收支类别，分类报表会漏掉这一笔",IF(ISNA(MATCH($D345,类别表,0)),"※收支类别不在【基础资料】的清单里",IF(AND($L345="内部转账",$M345=""),"△内部转账要在「对方账户」写上另一头",IF(AND($L345="内部转账",$M345=$C345),"※对方账户跟本账户是同一个",IF(AND($L345&lt;&gt;"内部转账",$M345&lt;&gt;""),"△填了对方账户，但类别不是内部转账",IF(YEAR($B345)&lt;&gt;管理年度,"△不是管理年度的单据，按月的三张报表里看不到",IF($H345&lt;0,"△这一笔之后该账户余额成负数了，核一下",""))))))))))))))</f>
        <v/>
      </c>
    </row>
    <row r="346" ht="16.5" spans="1:16">
      <c r="A346" s="4" t="str">
        <f>IF($C346="","",COUNTA($C$5:$C346))</f>
        <v/>
      </c>
      <c r="B346" s="52"/>
      <c r="C346" s="53"/>
      <c r="D346" s="53"/>
      <c r="E346" s="32"/>
      <c r="F346" s="54"/>
      <c r="G346" s="54"/>
      <c r="H346" s="24" t="str">
        <f>IFERROR(ROUND(VLOOKUP($C346,基础资料!$B$5:$E$34,3,0)+SUMIF($C$5:$C346,$C346,$F$5:$F346)-SUMIF($C$5:$C346,$C346,$G$5:$G346),2),"")</f>
        <v/>
      </c>
      <c r="I346" s="53"/>
      <c r="J346" s="53"/>
      <c r="K346" s="25" t="str">
        <f t="shared" si="5"/>
        <v/>
      </c>
      <c r="L346" s="13" t="str">
        <f>IF($D346="","",IFERROR(INDEX(类别属性,MATCH($D346,类别表,0)),""))</f>
        <v/>
      </c>
      <c r="M346" s="53"/>
      <c r="N346" s="53"/>
      <c r="O346" s="32"/>
      <c r="P346" s="6" t="str">
        <f>IF($C346="","",IF(ISNA(MATCH($C346,账户表,0)),"※这个账户不在【基础资料】的账户档案里",IF($B346="","※没填日期，这一笔不会进任何月份的报表",IF(NOT(ISNUMBER($B346)),"※日期是文本不是日期（像 2026.6.28 这种），按日期取数的报表全会漏掉这一笔",IF(AND($F346&lt;&gt;"",$G346&lt;&gt;""),"※收入和支出不能同时填",IF(AND(N($F346)=0,N($G346)=0),"※收入和支出都没填",IF(OR(N($F346)&lt;0,N($G346)&lt;0),"※金额不能填负数，方向反了就换一列填",IF($D346="","※没填收支类别，分类报表会漏掉这一笔",IF(ISNA(MATCH($D346,类别表,0)),"※收支类别不在【基础资料】的清单里",IF(AND($L346="内部转账",$M346=""),"△内部转账要在「对方账户」写上另一头",IF(AND($L346="内部转账",$M346=$C346),"※对方账户跟本账户是同一个",IF(AND($L346&lt;&gt;"内部转账",$M346&lt;&gt;""),"△填了对方账户，但类别不是内部转账",IF(YEAR($B346)&lt;&gt;管理年度,"△不是管理年度的单据，按月的三张报表里看不到",IF($H346&lt;0,"△这一笔之后该账户余额成负数了，核一下",""))))))))))))))</f>
        <v/>
      </c>
    </row>
    <row r="347" ht="16.5" spans="1:16">
      <c r="A347" s="4" t="str">
        <f>IF($C347="","",COUNTA($C$5:$C347))</f>
        <v/>
      </c>
      <c r="B347" s="52"/>
      <c r="C347" s="53"/>
      <c r="D347" s="53"/>
      <c r="E347" s="32"/>
      <c r="F347" s="54"/>
      <c r="G347" s="54"/>
      <c r="H347" s="24" t="str">
        <f>IFERROR(ROUND(VLOOKUP($C347,基础资料!$B$5:$E$34,3,0)+SUMIF($C$5:$C347,$C347,$F$5:$F347)-SUMIF($C$5:$C347,$C347,$G$5:$G347),2),"")</f>
        <v/>
      </c>
      <c r="I347" s="53"/>
      <c r="J347" s="53"/>
      <c r="K347" s="25" t="str">
        <f t="shared" si="5"/>
        <v/>
      </c>
      <c r="L347" s="13" t="str">
        <f>IF($D347="","",IFERROR(INDEX(类别属性,MATCH($D347,类别表,0)),""))</f>
        <v/>
      </c>
      <c r="M347" s="53"/>
      <c r="N347" s="53"/>
      <c r="O347" s="32"/>
      <c r="P347" s="6" t="str">
        <f>IF($C347="","",IF(ISNA(MATCH($C347,账户表,0)),"※这个账户不在【基础资料】的账户档案里",IF($B347="","※没填日期，这一笔不会进任何月份的报表",IF(NOT(ISNUMBER($B347)),"※日期是文本不是日期（像 2026.6.28 这种），按日期取数的报表全会漏掉这一笔",IF(AND($F347&lt;&gt;"",$G347&lt;&gt;""),"※收入和支出不能同时填",IF(AND(N($F347)=0,N($G347)=0),"※收入和支出都没填",IF(OR(N($F347)&lt;0,N($G347)&lt;0),"※金额不能填负数，方向反了就换一列填",IF($D347="","※没填收支类别，分类报表会漏掉这一笔",IF(ISNA(MATCH($D347,类别表,0)),"※收支类别不在【基础资料】的清单里",IF(AND($L347="内部转账",$M347=""),"△内部转账要在「对方账户」写上另一头",IF(AND($L347="内部转账",$M347=$C347),"※对方账户跟本账户是同一个",IF(AND($L347&lt;&gt;"内部转账",$M347&lt;&gt;""),"△填了对方账户，但类别不是内部转账",IF(YEAR($B347)&lt;&gt;管理年度,"△不是管理年度的单据，按月的三张报表里看不到",IF($H347&lt;0,"△这一笔之后该账户余额成负数了，核一下",""))))))))))))))</f>
        <v/>
      </c>
    </row>
    <row r="348" ht="16.5" spans="1:16">
      <c r="A348" s="4" t="str">
        <f>IF($C348="","",COUNTA($C$5:$C348))</f>
        <v/>
      </c>
      <c r="B348" s="52"/>
      <c r="C348" s="53"/>
      <c r="D348" s="53"/>
      <c r="E348" s="32"/>
      <c r="F348" s="54"/>
      <c r="G348" s="54"/>
      <c r="H348" s="24" t="str">
        <f>IFERROR(ROUND(VLOOKUP($C348,基础资料!$B$5:$E$34,3,0)+SUMIF($C$5:$C348,$C348,$F$5:$F348)-SUMIF($C$5:$C348,$C348,$G$5:$G348),2),"")</f>
        <v/>
      </c>
      <c r="I348" s="53"/>
      <c r="J348" s="53"/>
      <c r="K348" s="25" t="str">
        <f t="shared" si="5"/>
        <v/>
      </c>
      <c r="L348" s="13" t="str">
        <f>IF($D348="","",IFERROR(INDEX(类别属性,MATCH($D348,类别表,0)),""))</f>
        <v/>
      </c>
      <c r="M348" s="53"/>
      <c r="N348" s="53"/>
      <c r="O348" s="32"/>
      <c r="P348" s="6" t="str">
        <f>IF($C348="","",IF(ISNA(MATCH($C348,账户表,0)),"※这个账户不在【基础资料】的账户档案里",IF($B348="","※没填日期，这一笔不会进任何月份的报表",IF(NOT(ISNUMBER($B348)),"※日期是文本不是日期（像 2026.6.28 这种），按日期取数的报表全会漏掉这一笔",IF(AND($F348&lt;&gt;"",$G348&lt;&gt;""),"※收入和支出不能同时填",IF(AND(N($F348)=0,N($G348)=0),"※收入和支出都没填",IF(OR(N($F348)&lt;0,N($G348)&lt;0),"※金额不能填负数，方向反了就换一列填",IF($D348="","※没填收支类别，分类报表会漏掉这一笔",IF(ISNA(MATCH($D348,类别表,0)),"※收支类别不在【基础资料】的清单里",IF(AND($L348="内部转账",$M348=""),"△内部转账要在「对方账户」写上另一头",IF(AND($L348="内部转账",$M348=$C348),"※对方账户跟本账户是同一个",IF(AND($L348&lt;&gt;"内部转账",$M348&lt;&gt;""),"△填了对方账户，但类别不是内部转账",IF(YEAR($B348)&lt;&gt;管理年度,"△不是管理年度的单据，按月的三张报表里看不到",IF($H348&lt;0,"△这一笔之后该账户余额成负数了，核一下",""))))))))))))))</f>
        <v/>
      </c>
    </row>
    <row r="349" ht="16.5" spans="1:16">
      <c r="A349" s="4" t="str">
        <f>IF($C349="","",COUNTA($C$5:$C349))</f>
        <v/>
      </c>
      <c r="B349" s="52"/>
      <c r="C349" s="53"/>
      <c r="D349" s="53"/>
      <c r="E349" s="32"/>
      <c r="F349" s="54"/>
      <c r="G349" s="54"/>
      <c r="H349" s="24" t="str">
        <f>IFERROR(ROUND(VLOOKUP($C349,基础资料!$B$5:$E$34,3,0)+SUMIF($C$5:$C349,$C349,$F$5:$F349)-SUMIF($C$5:$C349,$C349,$G$5:$G349),2),"")</f>
        <v/>
      </c>
      <c r="I349" s="53"/>
      <c r="J349" s="53"/>
      <c r="K349" s="25" t="str">
        <f t="shared" si="5"/>
        <v/>
      </c>
      <c r="L349" s="13" t="str">
        <f>IF($D349="","",IFERROR(INDEX(类别属性,MATCH($D349,类别表,0)),""))</f>
        <v/>
      </c>
      <c r="M349" s="53"/>
      <c r="N349" s="53"/>
      <c r="O349" s="32"/>
      <c r="P349" s="6" t="str">
        <f>IF($C349="","",IF(ISNA(MATCH($C349,账户表,0)),"※这个账户不在【基础资料】的账户档案里",IF($B349="","※没填日期，这一笔不会进任何月份的报表",IF(NOT(ISNUMBER($B349)),"※日期是文本不是日期（像 2026.6.28 这种），按日期取数的报表全会漏掉这一笔",IF(AND($F349&lt;&gt;"",$G349&lt;&gt;""),"※收入和支出不能同时填",IF(AND(N($F349)=0,N($G349)=0),"※收入和支出都没填",IF(OR(N($F349)&lt;0,N($G349)&lt;0),"※金额不能填负数，方向反了就换一列填",IF($D349="","※没填收支类别，分类报表会漏掉这一笔",IF(ISNA(MATCH($D349,类别表,0)),"※收支类别不在【基础资料】的清单里",IF(AND($L349="内部转账",$M349=""),"△内部转账要在「对方账户」写上另一头",IF(AND($L349="内部转账",$M349=$C349),"※对方账户跟本账户是同一个",IF(AND($L349&lt;&gt;"内部转账",$M349&lt;&gt;""),"△填了对方账户，但类别不是内部转账",IF(YEAR($B349)&lt;&gt;管理年度,"△不是管理年度的单据，按月的三张报表里看不到",IF($H349&lt;0,"△这一笔之后该账户余额成负数了，核一下",""))))))))))))))</f>
        <v/>
      </c>
    </row>
    <row r="350" ht="16.5" spans="1:16">
      <c r="A350" s="4" t="str">
        <f>IF($C350="","",COUNTA($C$5:$C350))</f>
        <v/>
      </c>
      <c r="B350" s="52"/>
      <c r="C350" s="53"/>
      <c r="D350" s="53"/>
      <c r="E350" s="32"/>
      <c r="F350" s="54"/>
      <c r="G350" s="54"/>
      <c r="H350" s="24" t="str">
        <f>IFERROR(ROUND(VLOOKUP($C350,基础资料!$B$5:$E$34,3,0)+SUMIF($C$5:$C350,$C350,$F$5:$F350)-SUMIF($C$5:$C350,$C350,$G$5:$G350),2),"")</f>
        <v/>
      </c>
      <c r="I350" s="53"/>
      <c r="J350" s="53"/>
      <c r="K350" s="25" t="str">
        <f t="shared" si="5"/>
        <v/>
      </c>
      <c r="L350" s="13" t="str">
        <f>IF($D350="","",IFERROR(INDEX(类别属性,MATCH($D350,类别表,0)),""))</f>
        <v/>
      </c>
      <c r="M350" s="53"/>
      <c r="N350" s="53"/>
      <c r="O350" s="32"/>
      <c r="P350" s="6" t="str">
        <f>IF($C350="","",IF(ISNA(MATCH($C350,账户表,0)),"※这个账户不在【基础资料】的账户档案里",IF($B350="","※没填日期，这一笔不会进任何月份的报表",IF(NOT(ISNUMBER($B350)),"※日期是文本不是日期（像 2026.6.28 这种），按日期取数的报表全会漏掉这一笔",IF(AND($F350&lt;&gt;"",$G350&lt;&gt;""),"※收入和支出不能同时填",IF(AND(N($F350)=0,N($G350)=0),"※收入和支出都没填",IF(OR(N($F350)&lt;0,N($G350)&lt;0),"※金额不能填负数，方向反了就换一列填",IF($D350="","※没填收支类别，分类报表会漏掉这一笔",IF(ISNA(MATCH($D350,类别表,0)),"※收支类别不在【基础资料】的清单里",IF(AND($L350="内部转账",$M350=""),"△内部转账要在「对方账户」写上另一头",IF(AND($L350="内部转账",$M350=$C350),"※对方账户跟本账户是同一个",IF(AND($L350&lt;&gt;"内部转账",$M350&lt;&gt;""),"△填了对方账户，但类别不是内部转账",IF(YEAR($B350)&lt;&gt;管理年度,"△不是管理年度的单据，按月的三张报表里看不到",IF($H350&lt;0,"△这一笔之后该账户余额成负数了，核一下",""))))))))))))))</f>
        <v/>
      </c>
    </row>
    <row r="351" ht="16.5" spans="1:16">
      <c r="A351" s="4" t="str">
        <f>IF($C351="","",COUNTA($C$5:$C351))</f>
        <v/>
      </c>
      <c r="B351" s="52"/>
      <c r="C351" s="53"/>
      <c r="D351" s="53"/>
      <c r="E351" s="32"/>
      <c r="F351" s="54"/>
      <c r="G351" s="54"/>
      <c r="H351" s="24" t="str">
        <f>IFERROR(ROUND(VLOOKUP($C351,基础资料!$B$5:$E$34,3,0)+SUMIF($C$5:$C351,$C351,$F$5:$F351)-SUMIF($C$5:$C351,$C351,$G$5:$G351),2),"")</f>
        <v/>
      </c>
      <c r="I351" s="53"/>
      <c r="J351" s="53"/>
      <c r="K351" s="25" t="str">
        <f t="shared" si="5"/>
        <v/>
      </c>
      <c r="L351" s="13" t="str">
        <f>IF($D351="","",IFERROR(INDEX(类别属性,MATCH($D351,类别表,0)),""))</f>
        <v/>
      </c>
      <c r="M351" s="53"/>
      <c r="N351" s="53"/>
      <c r="O351" s="32"/>
      <c r="P351" s="6" t="str">
        <f>IF($C351="","",IF(ISNA(MATCH($C351,账户表,0)),"※这个账户不在【基础资料】的账户档案里",IF($B351="","※没填日期，这一笔不会进任何月份的报表",IF(NOT(ISNUMBER($B351)),"※日期是文本不是日期（像 2026.6.28 这种），按日期取数的报表全会漏掉这一笔",IF(AND($F351&lt;&gt;"",$G351&lt;&gt;""),"※收入和支出不能同时填",IF(AND(N($F351)=0,N($G351)=0),"※收入和支出都没填",IF(OR(N($F351)&lt;0,N($G351)&lt;0),"※金额不能填负数，方向反了就换一列填",IF($D351="","※没填收支类别，分类报表会漏掉这一笔",IF(ISNA(MATCH($D351,类别表,0)),"※收支类别不在【基础资料】的清单里",IF(AND($L351="内部转账",$M351=""),"△内部转账要在「对方账户」写上另一头",IF(AND($L351="内部转账",$M351=$C351),"※对方账户跟本账户是同一个",IF(AND($L351&lt;&gt;"内部转账",$M351&lt;&gt;""),"△填了对方账户，但类别不是内部转账",IF(YEAR($B351)&lt;&gt;管理年度,"△不是管理年度的单据，按月的三张报表里看不到",IF($H351&lt;0,"△这一笔之后该账户余额成负数了，核一下",""))))))))))))))</f>
        <v/>
      </c>
    </row>
    <row r="352" ht="16.5" spans="1:16">
      <c r="A352" s="4" t="str">
        <f>IF($C352="","",COUNTA($C$5:$C352))</f>
        <v/>
      </c>
      <c r="B352" s="52"/>
      <c r="C352" s="53"/>
      <c r="D352" s="53"/>
      <c r="E352" s="32"/>
      <c r="F352" s="54"/>
      <c r="G352" s="54"/>
      <c r="H352" s="24" t="str">
        <f>IFERROR(ROUND(VLOOKUP($C352,基础资料!$B$5:$E$34,3,0)+SUMIF($C$5:$C352,$C352,$F$5:$F352)-SUMIF($C$5:$C352,$C352,$G$5:$G352),2),"")</f>
        <v/>
      </c>
      <c r="I352" s="53"/>
      <c r="J352" s="53"/>
      <c r="K352" s="25" t="str">
        <f t="shared" si="5"/>
        <v/>
      </c>
      <c r="L352" s="13" t="str">
        <f>IF($D352="","",IFERROR(INDEX(类别属性,MATCH($D352,类别表,0)),""))</f>
        <v/>
      </c>
      <c r="M352" s="53"/>
      <c r="N352" s="53"/>
      <c r="O352" s="32"/>
      <c r="P352" s="6" t="str">
        <f>IF($C352="","",IF(ISNA(MATCH($C352,账户表,0)),"※这个账户不在【基础资料】的账户档案里",IF($B352="","※没填日期，这一笔不会进任何月份的报表",IF(NOT(ISNUMBER($B352)),"※日期是文本不是日期（像 2026.6.28 这种），按日期取数的报表全会漏掉这一笔",IF(AND($F352&lt;&gt;"",$G352&lt;&gt;""),"※收入和支出不能同时填",IF(AND(N($F352)=0,N($G352)=0),"※收入和支出都没填",IF(OR(N($F352)&lt;0,N($G352)&lt;0),"※金额不能填负数，方向反了就换一列填",IF($D352="","※没填收支类别，分类报表会漏掉这一笔",IF(ISNA(MATCH($D352,类别表,0)),"※收支类别不在【基础资料】的清单里",IF(AND($L352="内部转账",$M352=""),"△内部转账要在「对方账户」写上另一头",IF(AND($L352="内部转账",$M352=$C352),"※对方账户跟本账户是同一个",IF(AND($L352&lt;&gt;"内部转账",$M352&lt;&gt;""),"△填了对方账户，但类别不是内部转账",IF(YEAR($B352)&lt;&gt;管理年度,"△不是管理年度的单据，按月的三张报表里看不到",IF($H352&lt;0,"△这一笔之后该账户余额成负数了，核一下",""))))))))))))))</f>
        <v/>
      </c>
    </row>
    <row r="353" ht="16.5" spans="1:16">
      <c r="A353" s="4" t="str">
        <f>IF($C353="","",COUNTA($C$5:$C353))</f>
        <v/>
      </c>
      <c r="B353" s="52"/>
      <c r="C353" s="53"/>
      <c r="D353" s="53"/>
      <c r="E353" s="32"/>
      <c r="F353" s="54"/>
      <c r="G353" s="54"/>
      <c r="H353" s="24" t="str">
        <f>IFERROR(ROUND(VLOOKUP($C353,基础资料!$B$5:$E$34,3,0)+SUMIF($C$5:$C353,$C353,$F$5:$F353)-SUMIF($C$5:$C353,$C353,$G$5:$G353),2),"")</f>
        <v/>
      </c>
      <c r="I353" s="53"/>
      <c r="J353" s="53"/>
      <c r="K353" s="25" t="str">
        <f t="shared" si="5"/>
        <v/>
      </c>
      <c r="L353" s="13" t="str">
        <f>IF($D353="","",IFERROR(INDEX(类别属性,MATCH($D353,类别表,0)),""))</f>
        <v/>
      </c>
      <c r="M353" s="53"/>
      <c r="N353" s="53"/>
      <c r="O353" s="32"/>
      <c r="P353" s="6" t="str">
        <f>IF($C353="","",IF(ISNA(MATCH($C353,账户表,0)),"※这个账户不在【基础资料】的账户档案里",IF($B353="","※没填日期，这一笔不会进任何月份的报表",IF(NOT(ISNUMBER($B353)),"※日期是文本不是日期（像 2026.6.28 这种），按日期取数的报表全会漏掉这一笔",IF(AND($F353&lt;&gt;"",$G353&lt;&gt;""),"※收入和支出不能同时填",IF(AND(N($F353)=0,N($G353)=0),"※收入和支出都没填",IF(OR(N($F353)&lt;0,N($G353)&lt;0),"※金额不能填负数，方向反了就换一列填",IF($D353="","※没填收支类别，分类报表会漏掉这一笔",IF(ISNA(MATCH($D353,类别表,0)),"※收支类别不在【基础资料】的清单里",IF(AND($L353="内部转账",$M353=""),"△内部转账要在「对方账户」写上另一头",IF(AND($L353="内部转账",$M353=$C353),"※对方账户跟本账户是同一个",IF(AND($L353&lt;&gt;"内部转账",$M353&lt;&gt;""),"△填了对方账户，但类别不是内部转账",IF(YEAR($B353)&lt;&gt;管理年度,"△不是管理年度的单据，按月的三张报表里看不到",IF($H353&lt;0,"△这一笔之后该账户余额成负数了，核一下",""))))))))))))))</f>
        <v/>
      </c>
    </row>
    <row r="354" ht="16.5" spans="1:16">
      <c r="A354" s="4" t="str">
        <f>IF($C354="","",COUNTA($C$5:$C354))</f>
        <v/>
      </c>
      <c r="B354" s="52"/>
      <c r="C354" s="53"/>
      <c r="D354" s="53"/>
      <c r="E354" s="32"/>
      <c r="F354" s="54"/>
      <c r="G354" s="54"/>
      <c r="H354" s="24" t="str">
        <f>IFERROR(ROUND(VLOOKUP($C354,基础资料!$B$5:$E$34,3,0)+SUMIF($C$5:$C354,$C354,$F$5:$F354)-SUMIF($C$5:$C354,$C354,$G$5:$G354),2),"")</f>
        <v/>
      </c>
      <c r="I354" s="53"/>
      <c r="J354" s="53"/>
      <c r="K354" s="25" t="str">
        <f t="shared" si="5"/>
        <v/>
      </c>
      <c r="L354" s="13" t="str">
        <f>IF($D354="","",IFERROR(INDEX(类别属性,MATCH($D354,类别表,0)),""))</f>
        <v/>
      </c>
      <c r="M354" s="53"/>
      <c r="N354" s="53"/>
      <c r="O354" s="32"/>
      <c r="P354" s="6" t="str">
        <f>IF($C354="","",IF(ISNA(MATCH($C354,账户表,0)),"※这个账户不在【基础资料】的账户档案里",IF($B354="","※没填日期，这一笔不会进任何月份的报表",IF(NOT(ISNUMBER($B354)),"※日期是文本不是日期（像 2026.6.28 这种），按日期取数的报表全会漏掉这一笔",IF(AND($F354&lt;&gt;"",$G354&lt;&gt;""),"※收入和支出不能同时填",IF(AND(N($F354)=0,N($G354)=0),"※收入和支出都没填",IF(OR(N($F354)&lt;0,N($G354)&lt;0),"※金额不能填负数，方向反了就换一列填",IF($D354="","※没填收支类别，分类报表会漏掉这一笔",IF(ISNA(MATCH($D354,类别表,0)),"※收支类别不在【基础资料】的清单里",IF(AND($L354="内部转账",$M354=""),"△内部转账要在「对方账户」写上另一头",IF(AND($L354="内部转账",$M354=$C354),"※对方账户跟本账户是同一个",IF(AND($L354&lt;&gt;"内部转账",$M354&lt;&gt;""),"△填了对方账户，但类别不是内部转账",IF(YEAR($B354)&lt;&gt;管理年度,"△不是管理年度的单据，按月的三张报表里看不到",IF($H354&lt;0,"△这一笔之后该账户余额成负数了，核一下",""))))))))))))))</f>
        <v/>
      </c>
    </row>
    <row r="355" ht="16.5" spans="1:16">
      <c r="A355" s="4" t="str">
        <f>IF($C355="","",COUNTA($C$5:$C355))</f>
        <v/>
      </c>
      <c r="B355" s="52"/>
      <c r="C355" s="53"/>
      <c r="D355" s="53"/>
      <c r="E355" s="32"/>
      <c r="F355" s="54"/>
      <c r="G355" s="54"/>
      <c r="H355" s="24" t="str">
        <f>IFERROR(ROUND(VLOOKUP($C355,基础资料!$B$5:$E$34,3,0)+SUMIF($C$5:$C355,$C355,$F$5:$F355)-SUMIF($C$5:$C355,$C355,$G$5:$G355),2),"")</f>
        <v/>
      </c>
      <c r="I355" s="53"/>
      <c r="J355" s="53"/>
      <c r="K355" s="25" t="str">
        <f t="shared" si="5"/>
        <v/>
      </c>
      <c r="L355" s="13" t="str">
        <f>IF($D355="","",IFERROR(INDEX(类别属性,MATCH($D355,类别表,0)),""))</f>
        <v/>
      </c>
      <c r="M355" s="53"/>
      <c r="N355" s="53"/>
      <c r="O355" s="32"/>
      <c r="P355" s="6" t="str">
        <f>IF($C355="","",IF(ISNA(MATCH($C355,账户表,0)),"※这个账户不在【基础资料】的账户档案里",IF($B355="","※没填日期，这一笔不会进任何月份的报表",IF(NOT(ISNUMBER($B355)),"※日期是文本不是日期（像 2026.6.28 这种），按日期取数的报表全会漏掉这一笔",IF(AND($F355&lt;&gt;"",$G355&lt;&gt;""),"※收入和支出不能同时填",IF(AND(N($F355)=0,N($G355)=0),"※收入和支出都没填",IF(OR(N($F355)&lt;0,N($G355)&lt;0),"※金额不能填负数，方向反了就换一列填",IF($D355="","※没填收支类别，分类报表会漏掉这一笔",IF(ISNA(MATCH($D355,类别表,0)),"※收支类别不在【基础资料】的清单里",IF(AND($L355="内部转账",$M355=""),"△内部转账要在「对方账户」写上另一头",IF(AND($L355="内部转账",$M355=$C355),"※对方账户跟本账户是同一个",IF(AND($L355&lt;&gt;"内部转账",$M355&lt;&gt;""),"△填了对方账户，但类别不是内部转账",IF(YEAR($B355)&lt;&gt;管理年度,"△不是管理年度的单据，按月的三张报表里看不到",IF($H355&lt;0,"△这一笔之后该账户余额成负数了，核一下",""))))))))))))))</f>
        <v/>
      </c>
    </row>
    <row r="356" ht="16.5" spans="1:16">
      <c r="A356" s="4" t="str">
        <f>IF($C356="","",COUNTA($C$5:$C356))</f>
        <v/>
      </c>
      <c r="B356" s="52"/>
      <c r="C356" s="53"/>
      <c r="D356" s="53"/>
      <c r="E356" s="32"/>
      <c r="F356" s="54"/>
      <c r="G356" s="54"/>
      <c r="H356" s="24" t="str">
        <f>IFERROR(ROUND(VLOOKUP($C356,基础资料!$B$5:$E$34,3,0)+SUMIF($C$5:$C356,$C356,$F$5:$F356)-SUMIF($C$5:$C356,$C356,$G$5:$G356),2),"")</f>
        <v/>
      </c>
      <c r="I356" s="53"/>
      <c r="J356" s="53"/>
      <c r="K356" s="25" t="str">
        <f t="shared" si="5"/>
        <v/>
      </c>
      <c r="L356" s="13" t="str">
        <f>IF($D356="","",IFERROR(INDEX(类别属性,MATCH($D356,类别表,0)),""))</f>
        <v/>
      </c>
      <c r="M356" s="53"/>
      <c r="N356" s="53"/>
      <c r="O356" s="32"/>
      <c r="P356" s="6" t="str">
        <f>IF($C356="","",IF(ISNA(MATCH($C356,账户表,0)),"※这个账户不在【基础资料】的账户档案里",IF($B356="","※没填日期，这一笔不会进任何月份的报表",IF(NOT(ISNUMBER($B356)),"※日期是文本不是日期（像 2026.6.28 这种），按日期取数的报表全会漏掉这一笔",IF(AND($F356&lt;&gt;"",$G356&lt;&gt;""),"※收入和支出不能同时填",IF(AND(N($F356)=0,N($G356)=0),"※收入和支出都没填",IF(OR(N($F356)&lt;0,N($G356)&lt;0),"※金额不能填负数，方向反了就换一列填",IF($D356="","※没填收支类别，分类报表会漏掉这一笔",IF(ISNA(MATCH($D356,类别表,0)),"※收支类别不在【基础资料】的清单里",IF(AND($L356="内部转账",$M356=""),"△内部转账要在「对方账户」写上另一头",IF(AND($L356="内部转账",$M356=$C356),"※对方账户跟本账户是同一个",IF(AND($L356&lt;&gt;"内部转账",$M356&lt;&gt;""),"△填了对方账户，但类别不是内部转账",IF(YEAR($B356)&lt;&gt;管理年度,"△不是管理年度的单据，按月的三张报表里看不到",IF($H356&lt;0,"△这一笔之后该账户余额成负数了，核一下",""))))))))))))))</f>
        <v/>
      </c>
    </row>
    <row r="357" ht="16.5" spans="1:16">
      <c r="A357" s="4" t="str">
        <f>IF($C357="","",COUNTA($C$5:$C357))</f>
        <v/>
      </c>
      <c r="B357" s="52"/>
      <c r="C357" s="53"/>
      <c r="D357" s="53"/>
      <c r="E357" s="32"/>
      <c r="F357" s="54"/>
      <c r="G357" s="54"/>
      <c r="H357" s="24" t="str">
        <f>IFERROR(ROUND(VLOOKUP($C357,基础资料!$B$5:$E$34,3,0)+SUMIF($C$5:$C357,$C357,$F$5:$F357)-SUMIF($C$5:$C357,$C357,$G$5:$G357),2),"")</f>
        <v/>
      </c>
      <c r="I357" s="53"/>
      <c r="J357" s="53"/>
      <c r="K357" s="25" t="str">
        <f t="shared" si="5"/>
        <v/>
      </c>
      <c r="L357" s="13" t="str">
        <f>IF($D357="","",IFERROR(INDEX(类别属性,MATCH($D357,类别表,0)),""))</f>
        <v/>
      </c>
      <c r="M357" s="53"/>
      <c r="N357" s="53"/>
      <c r="O357" s="32"/>
      <c r="P357" s="6" t="str">
        <f>IF($C357="","",IF(ISNA(MATCH($C357,账户表,0)),"※这个账户不在【基础资料】的账户档案里",IF($B357="","※没填日期，这一笔不会进任何月份的报表",IF(NOT(ISNUMBER($B357)),"※日期是文本不是日期（像 2026.6.28 这种），按日期取数的报表全会漏掉这一笔",IF(AND($F357&lt;&gt;"",$G357&lt;&gt;""),"※收入和支出不能同时填",IF(AND(N($F357)=0,N($G357)=0),"※收入和支出都没填",IF(OR(N($F357)&lt;0,N($G357)&lt;0),"※金额不能填负数，方向反了就换一列填",IF($D357="","※没填收支类别，分类报表会漏掉这一笔",IF(ISNA(MATCH($D357,类别表,0)),"※收支类别不在【基础资料】的清单里",IF(AND($L357="内部转账",$M357=""),"△内部转账要在「对方账户」写上另一头",IF(AND($L357="内部转账",$M357=$C357),"※对方账户跟本账户是同一个",IF(AND($L357&lt;&gt;"内部转账",$M357&lt;&gt;""),"△填了对方账户，但类别不是内部转账",IF(YEAR($B357)&lt;&gt;管理年度,"△不是管理年度的单据，按月的三张报表里看不到",IF($H357&lt;0,"△这一笔之后该账户余额成负数了，核一下",""))))))))))))))</f>
        <v/>
      </c>
    </row>
    <row r="358" ht="16.5" spans="1:16">
      <c r="A358" s="4" t="str">
        <f>IF($C358="","",COUNTA($C$5:$C358))</f>
        <v/>
      </c>
      <c r="B358" s="52"/>
      <c r="C358" s="53"/>
      <c r="D358" s="53"/>
      <c r="E358" s="32"/>
      <c r="F358" s="54"/>
      <c r="G358" s="54"/>
      <c r="H358" s="24" t="str">
        <f>IFERROR(ROUND(VLOOKUP($C358,基础资料!$B$5:$E$34,3,0)+SUMIF($C$5:$C358,$C358,$F$5:$F358)-SUMIF($C$5:$C358,$C358,$G$5:$G358),2),"")</f>
        <v/>
      </c>
      <c r="I358" s="53"/>
      <c r="J358" s="53"/>
      <c r="K358" s="25" t="str">
        <f t="shared" si="5"/>
        <v/>
      </c>
      <c r="L358" s="13" t="str">
        <f>IF($D358="","",IFERROR(INDEX(类别属性,MATCH($D358,类别表,0)),""))</f>
        <v/>
      </c>
      <c r="M358" s="53"/>
      <c r="N358" s="53"/>
      <c r="O358" s="32"/>
      <c r="P358" s="6" t="str">
        <f>IF($C358="","",IF(ISNA(MATCH($C358,账户表,0)),"※这个账户不在【基础资料】的账户档案里",IF($B358="","※没填日期，这一笔不会进任何月份的报表",IF(NOT(ISNUMBER($B358)),"※日期是文本不是日期（像 2026.6.28 这种），按日期取数的报表全会漏掉这一笔",IF(AND($F358&lt;&gt;"",$G358&lt;&gt;""),"※收入和支出不能同时填",IF(AND(N($F358)=0,N($G358)=0),"※收入和支出都没填",IF(OR(N($F358)&lt;0,N($G358)&lt;0),"※金额不能填负数，方向反了就换一列填",IF($D358="","※没填收支类别，分类报表会漏掉这一笔",IF(ISNA(MATCH($D358,类别表,0)),"※收支类别不在【基础资料】的清单里",IF(AND($L358="内部转账",$M358=""),"△内部转账要在「对方账户」写上另一头",IF(AND($L358="内部转账",$M358=$C358),"※对方账户跟本账户是同一个",IF(AND($L358&lt;&gt;"内部转账",$M358&lt;&gt;""),"△填了对方账户，但类别不是内部转账",IF(YEAR($B358)&lt;&gt;管理年度,"△不是管理年度的单据，按月的三张报表里看不到",IF($H358&lt;0,"△这一笔之后该账户余额成负数了，核一下",""))))))))))))))</f>
        <v/>
      </c>
    </row>
    <row r="359" ht="16.5" spans="1:16">
      <c r="A359" s="4" t="str">
        <f>IF($C359="","",COUNTA($C$5:$C359))</f>
        <v/>
      </c>
      <c r="B359" s="52"/>
      <c r="C359" s="53"/>
      <c r="D359" s="53"/>
      <c r="E359" s="32"/>
      <c r="F359" s="54"/>
      <c r="G359" s="54"/>
      <c r="H359" s="24" t="str">
        <f>IFERROR(ROUND(VLOOKUP($C359,基础资料!$B$5:$E$34,3,0)+SUMIF($C$5:$C359,$C359,$F$5:$F359)-SUMIF($C$5:$C359,$C359,$G$5:$G359),2),"")</f>
        <v/>
      </c>
      <c r="I359" s="53"/>
      <c r="J359" s="53"/>
      <c r="K359" s="25" t="str">
        <f t="shared" si="5"/>
        <v/>
      </c>
      <c r="L359" s="13" t="str">
        <f>IF($D359="","",IFERROR(INDEX(类别属性,MATCH($D359,类别表,0)),""))</f>
        <v/>
      </c>
      <c r="M359" s="53"/>
      <c r="N359" s="53"/>
      <c r="O359" s="32"/>
      <c r="P359" s="6" t="str">
        <f>IF($C359="","",IF(ISNA(MATCH($C359,账户表,0)),"※这个账户不在【基础资料】的账户档案里",IF($B359="","※没填日期，这一笔不会进任何月份的报表",IF(NOT(ISNUMBER($B359)),"※日期是文本不是日期（像 2026.6.28 这种），按日期取数的报表全会漏掉这一笔",IF(AND($F359&lt;&gt;"",$G359&lt;&gt;""),"※收入和支出不能同时填",IF(AND(N($F359)=0,N($G359)=0),"※收入和支出都没填",IF(OR(N($F359)&lt;0,N($G359)&lt;0),"※金额不能填负数，方向反了就换一列填",IF($D359="","※没填收支类别，分类报表会漏掉这一笔",IF(ISNA(MATCH($D359,类别表,0)),"※收支类别不在【基础资料】的清单里",IF(AND($L359="内部转账",$M359=""),"△内部转账要在「对方账户」写上另一头",IF(AND($L359="内部转账",$M359=$C359),"※对方账户跟本账户是同一个",IF(AND($L359&lt;&gt;"内部转账",$M359&lt;&gt;""),"△填了对方账户，但类别不是内部转账",IF(YEAR($B359)&lt;&gt;管理年度,"△不是管理年度的单据，按月的三张报表里看不到",IF($H359&lt;0,"△这一笔之后该账户余额成负数了，核一下",""))))))))))))))</f>
        <v/>
      </c>
    </row>
    <row r="360" ht="16.5" spans="1:16">
      <c r="A360" s="4" t="str">
        <f>IF($C360="","",COUNTA($C$5:$C360))</f>
        <v/>
      </c>
      <c r="B360" s="52"/>
      <c r="C360" s="53"/>
      <c r="D360" s="53"/>
      <c r="E360" s="32"/>
      <c r="F360" s="54"/>
      <c r="G360" s="54"/>
      <c r="H360" s="24" t="str">
        <f>IFERROR(ROUND(VLOOKUP($C360,基础资料!$B$5:$E$34,3,0)+SUMIF($C$5:$C360,$C360,$F$5:$F360)-SUMIF($C$5:$C360,$C360,$G$5:$G360),2),"")</f>
        <v/>
      </c>
      <c r="I360" s="53"/>
      <c r="J360" s="53"/>
      <c r="K360" s="25" t="str">
        <f t="shared" si="5"/>
        <v/>
      </c>
      <c r="L360" s="13" t="str">
        <f>IF($D360="","",IFERROR(INDEX(类别属性,MATCH($D360,类别表,0)),""))</f>
        <v/>
      </c>
      <c r="M360" s="53"/>
      <c r="N360" s="53"/>
      <c r="O360" s="32"/>
      <c r="P360" s="6" t="str">
        <f>IF($C360="","",IF(ISNA(MATCH($C360,账户表,0)),"※这个账户不在【基础资料】的账户档案里",IF($B360="","※没填日期，这一笔不会进任何月份的报表",IF(NOT(ISNUMBER($B360)),"※日期是文本不是日期（像 2026.6.28 这种），按日期取数的报表全会漏掉这一笔",IF(AND($F360&lt;&gt;"",$G360&lt;&gt;""),"※收入和支出不能同时填",IF(AND(N($F360)=0,N($G360)=0),"※收入和支出都没填",IF(OR(N($F360)&lt;0,N($G360)&lt;0),"※金额不能填负数，方向反了就换一列填",IF($D360="","※没填收支类别，分类报表会漏掉这一笔",IF(ISNA(MATCH($D360,类别表,0)),"※收支类别不在【基础资料】的清单里",IF(AND($L360="内部转账",$M360=""),"△内部转账要在「对方账户」写上另一头",IF(AND($L360="内部转账",$M360=$C360),"※对方账户跟本账户是同一个",IF(AND($L360&lt;&gt;"内部转账",$M360&lt;&gt;""),"△填了对方账户，但类别不是内部转账",IF(YEAR($B360)&lt;&gt;管理年度,"△不是管理年度的单据，按月的三张报表里看不到",IF($H360&lt;0,"△这一笔之后该账户余额成负数了，核一下",""))))))))))))))</f>
        <v/>
      </c>
    </row>
    <row r="361" ht="16.5" spans="1:16">
      <c r="A361" s="4" t="str">
        <f>IF($C361="","",COUNTA($C$5:$C361))</f>
        <v/>
      </c>
      <c r="B361" s="52"/>
      <c r="C361" s="53"/>
      <c r="D361" s="53"/>
      <c r="E361" s="32"/>
      <c r="F361" s="54"/>
      <c r="G361" s="54"/>
      <c r="H361" s="24" t="str">
        <f>IFERROR(ROUND(VLOOKUP($C361,基础资料!$B$5:$E$34,3,0)+SUMIF($C$5:$C361,$C361,$F$5:$F361)-SUMIF($C$5:$C361,$C361,$G$5:$G361),2),"")</f>
        <v/>
      </c>
      <c r="I361" s="53"/>
      <c r="J361" s="53"/>
      <c r="K361" s="25" t="str">
        <f t="shared" si="5"/>
        <v/>
      </c>
      <c r="L361" s="13" t="str">
        <f>IF($D361="","",IFERROR(INDEX(类别属性,MATCH($D361,类别表,0)),""))</f>
        <v/>
      </c>
      <c r="M361" s="53"/>
      <c r="N361" s="53"/>
      <c r="O361" s="32"/>
      <c r="P361" s="6" t="str">
        <f>IF($C361="","",IF(ISNA(MATCH($C361,账户表,0)),"※这个账户不在【基础资料】的账户档案里",IF($B361="","※没填日期，这一笔不会进任何月份的报表",IF(NOT(ISNUMBER($B361)),"※日期是文本不是日期（像 2026.6.28 这种），按日期取数的报表全会漏掉这一笔",IF(AND($F361&lt;&gt;"",$G361&lt;&gt;""),"※收入和支出不能同时填",IF(AND(N($F361)=0,N($G361)=0),"※收入和支出都没填",IF(OR(N($F361)&lt;0,N($G361)&lt;0),"※金额不能填负数，方向反了就换一列填",IF($D361="","※没填收支类别，分类报表会漏掉这一笔",IF(ISNA(MATCH($D361,类别表,0)),"※收支类别不在【基础资料】的清单里",IF(AND($L361="内部转账",$M361=""),"△内部转账要在「对方账户」写上另一头",IF(AND($L361="内部转账",$M361=$C361),"※对方账户跟本账户是同一个",IF(AND($L361&lt;&gt;"内部转账",$M361&lt;&gt;""),"△填了对方账户，但类别不是内部转账",IF(YEAR($B361)&lt;&gt;管理年度,"△不是管理年度的单据，按月的三张报表里看不到",IF($H361&lt;0,"△这一笔之后该账户余额成负数了，核一下",""))))))))))))))</f>
        <v/>
      </c>
    </row>
    <row r="362" ht="16.5" spans="1:16">
      <c r="A362" s="4" t="str">
        <f>IF($C362="","",COUNTA($C$5:$C362))</f>
        <v/>
      </c>
      <c r="B362" s="52"/>
      <c r="C362" s="53"/>
      <c r="D362" s="53"/>
      <c r="E362" s="32"/>
      <c r="F362" s="54"/>
      <c r="G362" s="54"/>
      <c r="H362" s="24" t="str">
        <f>IFERROR(ROUND(VLOOKUP($C362,基础资料!$B$5:$E$34,3,0)+SUMIF($C$5:$C362,$C362,$F$5:$F362)-SUMIF($C$5:$C362,$C362,$G$5:$G362),2),"")</f>
        <v/>
      </c>
      <c r="I362" s="53"/>
      <c r="J362" s="53"/>
      <c r="K362" s="25" t="str">
        <f t="shared" si="5"/>
        <v/>
      </c>
      <c r="L362" s="13" t="str">
        <f>IF($D362="","",IFERROR(INDEX(类别属性,MATCH($D362,类别表,0)),""))</f>
        <v/>
      </c>
      <c r="M362" s="53"/>
      <c r="N362" s="53"/>
      <c r="O362" s="32"/>
      <c r="P362" s="6" t="str">
        <f>IF($C362="","",IF(ISNA(MATCH($C362,账户表,0)),"※这个账户不在【基础资料】的账户档案里",IF($B362="","※没填日期，这一笔不会进任何月份的报表",IF(NOT(ISNUMBER($B362)),"※日期是文本不是日期（像 2026.6.28 这种），按日期取数的报表全会漏掉这一笔",IF(AND($F362&lt;&gt;"",$G362&lt;&gt;""),"※收入和支出不能同时填",IF(AND(N($F362)=0,N($G362)=0),"※收入和支出都没填",IF(OR(N($F362)&lt;0,N($G362)&lt;0),"※金额不能填负数，方向反了就换一列填",IF($D362="","※没填收支类别，分类报表会漏掉这一笔",IF(ISNA(MATCH($D362,类别表,0)),"※收支类别不在【基础资料】的清单里",IF(AND($L362="内部转账",$M362=""),"△内部转账要在「对方账户」写上另一头",IF(AND($L362="内部转账",$M362=$C362),"※对方账户跟本账户是同一个",IF(AND($L362&lt;&gt;"内部转账",$M362&lt;&gt;""),"△填了对方账户，但类别不是内部转账",IF(YEAR($B362)&lt;&gt;管理年度,"△不是管理年度的单据，按月的三张报表里看不到",IF($H362&lt;0,"△这一笔之后该账户余额成负数了，核一下",""))))))))))))))</f>
        <v/>
      </c>
    </row>
    <row r="363" ht="16.5" spans="1:16">
      <c r="A363" s="4" t="str">
        <f>IF($C363="","",COUNTA($C$5:$C363))</f>
        <v/>
      </c>
      <c r="B363" s="52"/>
      <c r="C363" s="53"/>
      <c r="D363" s="53"/>
      <c r="E363" s="32"/>
      <c r="F363" s="54"/>
      <c r="G363" s="54"/>
      <c r="H363" s="24" t="str">
        <f>IFERROR(ROUND(VLOOKUP($C363,基础资料!$B$5:$E$34,3,0)+SUMIF($C$5:$C363,$C363,$F$5:$F363)-SUMIF($C$5:$C363,$C363,$G$5:$G363),2),"")</f>
        <v/>
      </c>
      <c r="I363" s="53"/>
      <c r="J363" s="53"/>
      <c r="K363" s="25" t="str">
        <f t="shared" si="5"/>
        <v/>
      </c>
      <c r="L363" s="13" t="str">
        <f>IF($D363="","",IFERROR(INDEX(类别属性,MATCH($D363,类别表,0)),""))</f>
        <v/>
      </c>
      <c r="M363" s="53"/>
      <c r="N363" s="53"/>
      <c r="O363" s="32"/>
      <c r="P363" s="6" t="str">
        <f>IF($C363="","",IF(ISNA(MATCH($C363,账户表,0)),"※这个账户不在【基础资料】的账户档案里",IF($B363="","※没填日期，这一笔不会进任何月份的报表",IF(NOT(ISNUMBER($B363)),"※日期是文本不是日期（像 2026.6.28 这种），按日期取数的报表全会漏掉这一笔",IF(AND($F363&lt;&gt;"",$G363&lt;&gt;""),"※收入和支出不能同时填",IF(AND(N($F363)=0,N($G363)=0),"※收入和支出都没填",IF(OR(N($F363)&lt;0,N($G363)&lt;0),"※金额不能填负数，方向反了就换一列填",IF($D363="","※没填收支类别，分类报表会漏掉这一笔",IF(ISNA(MATCH($D363,类别表,0)),"※收支类别不在【基础资料】的清单里",IF(AND($L363="内部转账",$M363=""),"△内部转账要在「对方账户」写上另一头",IF(AND($L363="内部转账",$M363=$C363),"※对方账户跟本账户是同一个",IF(AND($L363&lt;&gt;"内部转账",$M363&lt;&gt;""),"△填了对方账户，但类别不是内部转账",IF(YEAR($B363)&lt;&gt;管理年度,"△不是管理年度的单据，按月的三张报表里看不到",IF($H363&lt;0,"△这一笔之后该账户余额成负数了，核一下",""))))))))))))))</f>
        <v/>
      </c>
    </row>
    <row r="364" ht="16.5" spans="1:16">
      <c r="A364" s="4" t="str">
        <f>IF($C364="","",COUNTA($C$5:$C364))</f>
        <v/>
      </c>
      <c r="B364" s="52"/>
      <c r="C364" s="53"/>
      <c r="D364" s="53"/>
      <c r="E364" s="32"/>
      <c r="F364" s="54"/>
      <c r="G364" s="54"/>
      <c r="H364" s="24" t="str">
        <f>IFERROR(ROUND(VLOOKUP($C364,基础资料!$B$5:$E$34,3,0)+SUMIF($C$5:$C364,$C364,$F$5:$F364)-SUMIF($C$5:$C364,$C364,$G$5:$G364),2),"")</f>
        <v/>
      </c>
      <c r="I364" s="53"/>
      <c r="J364" s="53"/>
      <c r="K364" s="25" t="str">
        <f t="shared" si="5"/>
        <v/>
      </c>
      <c r="L364" s="13" t="str">
        <f>IF($D364="","",IFERROR(INDEX(类别属性,MATCH($D364,类别表,0)),""))</f>
        <v/>
      </c>
      <c r="M364" s="53"/>
      <c r="N364" s="53"/>
      <c r="O364" s="32"/>
      <c r="P364" s="6" t="str">
        <f>IF($C364="","",IF(ISNA(MATCH($C364,账户表,0)),"※这个账户不在【基础资料】的账户档案里",IF($B364="","※没填日期，这一笔不会进任何月份的报表",IF(NOT(ISNUMBER($B364)),"※日期是文本不是日期（像 2026.6.28 这种），按日期取数的报表全会漏掉这一笔",IF(AND($F364&lt;&gt;"",$G364&lt;&gt;""),"※收入和支出不能同时填",IF(AND(N($F364)=0,N($G364)=0),"※收入和支出都没填",IF(OR(N($F364)&lt;0,N($G364)&lt;0),"※金额不能填负数，方向反了就换一列填",IF($D364="","※没填收支类别，分类报表会漏掉这一笔",IF(ISNA(MATCH($D364,类别表,0)),"※收支类别不在【基础资料】的清单里",IF(AND($L364="内部转账",$M364=""),"△内部转账要在「对方账户」写上另一头",IF(AND($L364="内部转账",$M364=$C364),"※对方账户跟本账户是同一个",IF(AND($L364&lt;&gt;"内部转账",$M364&lt;&gt;""),"△填了对方账户，但类别不是内部转账",IF(YEAR($B364)&lt;&gt;管理年度,"△不是管理年度的单据，按月的三张报表里看不到",IF($H364&lt;0,"△这一笔之后该账户余额成负数了，核一下",""))))))))))))))</f>
        <v/>
      </c>
    </row>
    <row r="365" ht="16.5" spans="1:16">
      <c r="A365" s="4" t="str">
        <f>IF($C365="","",COUNTA($C$5:$C365))</f>
        <v/>
      </c>
      <c r="B365" s="52"/>
      <c r="C365" s="53"/>
      <c r="D365" s="53"/>
      <c r="E365" s="32"/>
      <c r="F365" s="54"/>
      <c r="G365" s="54"/>
      <c r="H365" s="24" t="str">
        <f>IFERROR(ROUND(VLOOKUP($C365,基础资料!$B$5:$E$34,3,0)+SUMIF($C$5:$C365,$C365,$F$5:$F365)-SUMIF($C$5:$C365,$C365,$G$5:$G365),2),"")</f>
        <v/>
      </c>
      <c r="I365" s="53"/>
      <c r="J365" s="53"/>
      <c r="K365" s="25" t="str">
        <f t="shared" si="5"/>
        <v/>
      </c>
      <c r="L365" s="13" t="str">
        <f>IF($D365="","",IFERROR(INDEX(类别属性,MATCH($D365,类别表,0)),""))</f>
        <v/>
      </c>
      <c r="M365" s="53"/>
      <c r="N365" s="53"/>
      <c r="O365" s="32"/>
      <c r="P365" s="6" t="str">
        <f>IF($C365="","",IF(ISNA(MATCH($C365,账户表,0)),"※这个账户不在【基础资料】的账户档案里",IF($B365="","※没填日期，这一笔不会进任何月份的报表",IF(NOT(ISNUMBER($B365)),"※日期是文本不是日期（像 2026.6.28 这种），按日期取数的报表全会漏掉这一笔",IF(AND($F365&lt;&gt;"",$G365&lt;&gt;""),"※收入和支出不能同时填",IF(AND(N($F365)=0,N($G365)=0),"※收入和支出都没填",IF(OR(N($F365)&lt;0,N($G365)&lt;0),"※金额不能填负数，方向反了就换一列填",IF($D365="","※没填收支类别，分类报表会漏掉这一笔",IF(ISNA(MATCH($D365,类别表,0)),"※收支类别不在【基础资料】的清单里",IF(AND($L365="内部转账",$M365=""),"△内部转账要在「对方账户」写上另一头",IF(AND($L365="内部转账",$M365=$C365),"※对方账户跟本账户是同一个",IF(AND($L365&lt;&gt;"内部转账",$M365&lt;&gt;""),"△填了对方账户，但类别不是内部转账",IF(YEAR($B365)&lt;&gt;管理年度,"△不是管理年度的单据，按月的三张报表里看不到",IF($H365&lt;0,"△这一笔之后该账户余额成负数了，核一下",""))))))))))))))</f>
        <v/>
      </c>
    </row>
    <row r="366" ht="16.5" spans="1:16">
      <c r="A366" s="4" t="str">
        <f>IF($C366="","",COUNTA($C$5:$C366))</f>
        <v/>
      </c>
      <c r="B366" s="52"/>
      <c r="C366" s="53"/>
      <c r="D366" s="53"/>
      <c r="E366" s="32"/>
      <c r="F366" s="54"/>
      <c r="G366" s="54"/>
      <c r="H366" s="24" t="str">
        <f>IFERROR(ROUND(VLOOKUP($C366,基础资料!$B$5:$E$34,3,0)+SUMIF($C$5:$C366,$C366,$F$5:$F366)-SUMIF($C$5:$C366,$C366,$G$5:$G366),2),"")</f>
        <v/>
      </c>
      <c r="I366" s="53"/>
      <c r="J366" s="53"/>
      <c r="K366" s="25" t="str">
        <f t="shared" si="5"/>
        <v/>
      </c>
      <c r="L366" s="13" t="str">
        <f>IF($D366="","",IFERROR(INDEX(类别属性,MATCH($D366,类别表,0)),""))</f>
        <v/>
      </c>
      <c r="M366" s="53"/>
      <c r="N366" s="53"/>
      <c r="O366" s="32"/>
      <c r="P366" s="6" t="str">
        <f>IF($C366="","",IF(ISNA(MATCH($C366,账户表,0)),"※这个账户不在【基础资料】的账户档案里",IF($B366="","※没填日期，这一笔不会进任何月份的报表",IF(NOT(ISNUMBER($B366)),"※日期是文本不是日期（像 2026.6.28 这种），按日期取数的报表全会漏掉这一笔",IF(AND($F366&lt;&gt;"",$G366&lt;&gt;""),"※收入和支出不能同时填",IF(AND(N($F366)=0,N($G366)=0),"※收入和支出都没填",IF(OR(N($F366)&lt;0,N($G366)&lt;0),"※金额不能填负数，方向反了就换一列填",IF($D366="","※没填收支类别，分类报表会漏掉这一笔",IF(ISNA(MATCH($D366,类别表,0)),"※收支类别不在【基础资料】的清单里",IF(AND($L366="内部转账",$M366=""),"△内部转账要在「对方账户」写上另一头",IF(AND($L366="内部转账",$M366=$C366),"※对方账户跟本账户是同一个",IF(AND($L366&lt;&gt;"内部转账",$M366&lt;&gt;""),"△填了对方账户，但类别不是内部转账",IF(YEAR($B366)&lt;&gt;管理年度,"△不是管理年度的单据，按月的三张报表里看不到",IF($H366&lt;0,"△这一笔之后该账户余额成负数了，核一下",""))))))))))))))</f>
        <v/>
      </c>
    </row>
    <row r="367" ht="16.5" spans="1:16">
      <c r="A367" s="4" t="str">
        <f>IF($C367="","",COUNTA($C$5:$C367))</f>
        <v/>
      </c>
      <c r="B367" s="52"/>
      <c r="C367" s="53"/>
      <c r="D367" s="53"/>
      <c r="E367" s="32"/>
      <c r="F367" s="54"/>
      <c r="G367" s="54"/>
      <c r="H367" s="24" t="str">
        <f>IFERROR(ROUND(VLOOKUP($C367,基础资料!$B$5:$E$34,3,0)+SUMIF($C$5:$C367,$C367,$F$5:$F367)-SUMIF($C$5:$C367,$C367,$G$5:$G367),2),"")</f>
        <v/>
      </c>
      <c r="I367" s="53"/>
      <c r="J367" s="53"/>
      <c r="K367" s="25" t="str">
        <f t="shared" si="5"/>
        <v/>
      </c>
      <c r="L367" s="13" t="str">
        <f>IF($D367="","",IFERROR(INDEX(类别属性,MATCH($D367,类别表,0)),""))</f>
        <v/>
      </c>
      <c r="M367" s="53"/>
      <c r="N367" s="53"/>
      <c r="O367" s="32"/>
      <c r="P367" s="6" t="str">
        <f>IF($C367="","",IF(ISNA(MATCH($C367,账户表,0)),"※这个账户不在【基础资料】的账户档案里",IF($B367="","※没填日期，这一笔不会进任何月份的报表",IF(NOT(ISNUMBER($B367)),"※日期是文本不是日期（像 2026.6.28 这种），按日期取数的报表全会漏掉这一笔",IF(AND($F367&lt;&gt;"",$G367&lt;&gt;""),"※收入和支出不能同时填",IF(AND(N($F367)=0,N($G367)=0),"※收入和支出都没填",IF(OR(N($F367)&lt;0,N($G367)&lt;0),"※金额不能填负数，方向反了就换一列填",IF($D367="","※没填收支类别，分类报表会漏掉这一笔",IF(ISNA(MATCH($D367,类别表,0)),"※收支类别不在【基础资料】的清单里",IF(AND($L367="内部转账",$M367=""),"△内部转账要在「对方账户」写上另一头",IF(AND($L367="内部转账",$M367=$C367),"※对方账户跟本账户是同一个",IF(AND($L367&lt;&gt;"内部转账",$M367&lt;&gt;""),"△填了对方账户，但类别不是内部转账",IF(YEAR($B367)&lt;&gt;管理年度,"△不是管理年度的单据，按月的三张报表里看不到",IF($H367&lt;0,"△这一笔之后该账户余额成负数了，核一下",""))))))))))))))</f>
        <v/>
      </c>
    </row>
    <row r="368" ht="16.5" spans="1:16">
      <c r="A368" s="4" t="str">
        <f>IF($C368="","",COUNTA($C$5:$C368))</f>
        <v/>
      </c>
      <c r="B368" s="52"/>
      <c r="C368" s="53"/>
      <c r="D368" s="53"/>
      <c r="E368" s="32"/>
      <c r="F368" s="54"/>
      <c r="G368" s="54"/>
      <c r="H368" s="24" t="str">
        <f>IFERROR(ROUND(VLOOKUP($C368,基础资料!$B$5:$E$34,3,0)+SUMIF($C$5:$C368,$C368,$F$5:$F368)-SUMIF($C$5:$C368,$C368,$G$5:$G368),2),"")</f>
        <v/>
      </c>
      <c r="I368" s="53"/>
      <c r="J368" s="53"/>
      <c r="K368" s="25" t="str">
        <f t="shared" si="5"/>
        <v/>
      </c>
      <c r="L368" s="13" t="str">
        <f>IF($D368="","",IFERROR(INDEX(类别属性,MATCH($D368,类别表,0)),""))</f>
        <v/>
      </c>
      <c r="M368" s="53"/>
      <c r="N368" s="53"/>
      <c r="O368" s="32"/>
      <c r="P368" s="6" t="str">
        <f>IF($C368="","",IF(ISNA(MATCH($C368,账户表,0)),"※这个账户不在【基础资料】的账户档案里",IF($B368="","※没填日期，这一笔不会进任何月份的报表",IF(NOT(ISNUMBER($B368)),"※日期是文本不是日期（像 2026.6.28 这种），按日期取数的报表全会漏掉这一笔",IF(AND($F368&lt;&gt;"",$G368&lt;&gt;""),"※收入和支出不能同时填",IF(AND(N($F368)=0,N($G368)=0),"※收入和支出都没填",IF(OR(N($F368)&lt;0,N($G368)&lt;0),"※金额不能填负数，方向反了就换一列填",IF($D368="","※没填收支类别，分类报表会漏掉这一笔",IF(ISNA(MATCH($D368,类别表,0)),"※收支类别不在【基础资料】的清单里",IF(AND($L368="内部转账",$M368=""),"△内部转账要在「对方账户」写上另一头",IF(AND($L368="内部转账",$M368=$C368),"※对方账户跟本账户是同一个",IF(AND($L368&lt;&gt;"内部转账",$M368&lt;&gt;""),"△填了对方账户，但类别不是内部转账",IF(YEAR($B368)&lt;&gt;管理年度,"△不是管理年度的单据，按月的三张报表里看不到",IF($H368&lt;0,"△这一笔之后该账户余额成负数了，核一下",""))))))))))))))</f>
        <v/>
      </c>
    </row>
    <row r="369" ht="16.5" spans="1:16">
      <c r="A369" s="4" t="str">
        <f>IF($C369="","",COUNTA($C$5:$C369))</f>
        <v/>
      </c>
      <c r="B369" s="52"/>
      <c r="C369" s="53"/>
      <c r="D369" s="53"/>
      <c r="E369" s="32"/>
      <c r="F369" s="54"/>
      <c r="G369" s="54"/>
      <c r="H369" s="24" t="str">
        <f>IFERROR(ROUND(VLOOKUP($C369,基础资料!$B$5:$E$34,3,0)+SUMIF($C$5:$C369,$C369,$F$5:$F369)-SUMIF($C$5:$C369,$C369,$G$5:$G369),2),"")</f>
        <v/>
      </c>
      <c r="I369" s="53"/>
      <c r="J369" s="53"/>
      <c r="K369" s="25" t="str">
        <f t="shared" si="5"/>
        <v/>
      </c>
      <c r="L369" s="13" t="str">
        <f>IF($D369="","",IFERROR(INDEX(类别属性,MATCH($D369,类别表,0)),""))</f>
        <v/>
      </c>
      <c r="M369" s="53"/>
      <c r="N369" s="53"/>
      <c r="O369" s="32"/>
      <c r="P369" s="6" t="str">
        <f>IF($C369="","",IF(ISNA(MATCH($C369,账户表,0)),"※这个账户不在【基础资料】的账户档案里",IF($B369="","※没填日期，这一笔不会进任何月份的报表",IF(NOT(ISNUMBER($B369)),"※日期是文本不是日期（像 2026.6.28 这种），按日期取数的报表全会漏掉这一笔",IF(AND($F369&lt;&gt;"",$G369&lt;&gt;""),"※收入和支出不能同时填",IF(AND(N($F369)=0,N($G369)=0),"※收入和支出都没填",IF(OR(N($F369)&lt;0,N($G369)&lt;0),"※金额不能填负数，方向反了就换一列填",IF($D369="","※没填收支类别，分类报表会漏掉这一笔",IF(ISNA(MATCH($D369,类别表,0)),"※收支类别不在【基础资料】的清单里",IF(AND($L369="内部转账",$M369=""),"△内部转账要在「对方账户」写上另一头",IF(AND($L369="内部转账",$M369=$C369),"※对方账户跟本账户是同一个",IF(AND($L369&lt;&gt;"内部转账",$M369&lt;&gt;""),"△填了对方账户，但类别不是内部转账",IF(YEAR($B369)&lt;&gt;管理年度,"△不是管理年度的单据，按月的三张报表里看不到",IF($H369&lt;0,"△这一笔之后该账户余额成负数了，核一下",""))))))))))))))</f>
        <v/>
      </c>
    </row>
    <row r="370" ht="16.5" spans="1:16">
      <c r="A370" s="4" t="str">
        <f>IF($C370="","",COUNTA($C$5:$C370))</f>
        <v/>
      </c>
      <c r="B370" s="52"/>
      <c r="C370" s="53"/>
      <c r="D370" s="53"/>
      <c r="E370" s="32"/>
      <c r="F370" s="54"/>
      <c r="G370" s="54"/>
      <c r="H370" s="24" t="str">
        <f>IFERROR(ROUND(VLOOKUP($C370,基础资料!$B$5:$E$34,3,0)+SUMIF($C$5:$C370,$C370,$F$5:$F370)-SUMIF($C$5:$C370,$C370,$G$5:$G370),2),"")</f>
        <v/>
      </c>
      <c r="I370" s="53"/>
      <c r="J370" s="53"/>
      <c r="K370" s="25" t="str">
        <f t="shared" si="5"/>
        <v/>
      </c>
      <c r="L370" s="13" t="str">
        <f>IF($D370="","",IFERROR(INDEX(类别属性,MATCH($D370,类别表,0)),""))</f>
        <v/>
      </c>
      <c r="M370" s="53"/>
      <c r="N370" s="53"/>
      <c r="O370" s="32"/>
      <c r="P370" s="6" t="str">
        <f>IF($C370="","",IF(ISNA(MATCH($C370,账户表,0)),"※这个账户不在【基础资料】的账户档案里",IF($B370="","※没填日期，这一笔不会进任何月份的报表",IF(NOT(ISNUMBER($B370)),"※日期是文本不是日期（像 2026.6.28 这种），按日期取数的报表全会漏掉这一笔",IF(AND($F370&lt;&gt;"",$G370&lt;&gt;""),"※收入和支出不能同时填",IF(AND(N($F370)=0,N($G370)=0),"※收入和支出都没填",IF(OR(N($F370)&lt;0,N($G370)&lt;0),"※金额不能填负数，方向反了就换一列填",IF($D370="","※没填收支类别，分类报表会漏掉这一笔",IF(ISNA(MATCH($D370,类别表,0)),"※收支类别不在【基础资料】的清单里",IF(AND($L370="内部转账",$M370=""),"△内部转账要在「对方账户」写上另一头",IF(AND($L370="内部转账",$M370=$C370),"※对方账户跟本账户是同一个",IF(AND($L370&lt;&gt;"内部转账",$M370&lt;&gt;""),"△填了对方账户，但类别不是内部转账",IF(YEAR($B370)&lt;&gt;管理年度,"△不是管理年度的单据，按月的三张报表里看不到",IF($H370&lt;0,"△这一笔之后该账户余额成负数了，核一下",""))))))))))))))</f>
        <v/>
      </c>
    </row>
    <row r="371" ht="16.5" spans="1:16">
      <c r="A371" s="4" t="str">
        <f>IF($C371="","",COUNTA($C$5:$C371))</f>
        <v/>
      </c>
      <c r="B371" s="52"/>
      <c r="C371" s="53"/>
      <c r="D371" s="53"/>
      <c r="E371" s="32"/>
      <c r="F371" s="54"/>
      <c r="G371" s="54"/>
      <c r="H371" s="24" t="str">
        <f>IFERROR(ROUND(VLOOKUP($C371,基础资料!$B$5:$E$34,3,0)+SUMIF($C$5:$C371,$C371,$F$5:$F371)-SUMIF($C$5:$C371,$C371,$G$5:$G371),2),"")</f>
        <v/>
      </c>
      <c r="I371" s="53"/>
      <c r="J371" s="53"/>
      <c r="K371" s="25" t="str">
        <f t="shared" si="5"/>
        <v/>
      </c>
      <c r="L371" s="13" t="str">
        <f>IF($D371="","",IFERROR(INDEX(类别属性,MATCH($D371,类别表,0)),""))</f>
        <v/>
      </c>
      <c r="M371" s="53"/>
      <c r="N371" s="53"/>
      <c r="O371" s="32"/>
      <c r="P371" s="6" t="str">
        <f>IF($C371="","",IF(ISNA(MATCH($C371,账户表,0)),"※这个账户不在【基础资料】的账户档案里",IF($B371="","※没填日期，这一笔不会进任何月份的报表",IF(NOT(ISNUMBER($B371)),"※日期是文本不是日期（像 2026.6.28 这种），按日期取数的报表全会漏掉这一笔",IF(AND($F371&lt;&gt;"",$G371&lt;&gt;""),"※收入和支出不能同时填",IF(AND(N($F371)=0,N($G371)=0),"※收入和支出都没填",IF(OR(N($F371)&lt;0,N($G371)&lt;0),"※金额不能填负数，方向反了就换一列填",IF($D371="","※没填收支类别，分类报表会漏掉这一笔",IF(ISNA(MATCH($D371,类别表,0)),"※收支类别不在【基础资料】的清单里",IF(AND($L371="内部转账",$M371=""),"△内部转账要在「对方账户」写上另一头",IF(AND($L371="内部转账",$M371=$C371),"※对方账户跟本账户是同一个",IF(AND($L371&lt;&gt;"内部转账",$M371&lt;&gt;""),"△填了对方账户，但类别不是内部转账",IF(YEAR($B371)&lt;&gt;管理年度,"△不是管理年度的单据，按月的三张报表里看不到",IF($H371&lt;0,"△这一笔之后该账户余额成负数了，核一下",""))))))))))))))</f>
        <v/>
      </c>
    </row>
    <row r="372" ht="16.5" spans="1:16">
      <c r="A372" s="4" t="str">
        <f>IF($C372="","",COUNTA($C$5:$C372))</f>
        <v/>
      </c>
      <c r="B372" s="52"/>
      <c r="C372" s="53"/>
      <c r="D372" s="53"/>
      <c r="E372" s="32"/>
      <c r="F372" s="54"/>
      <c r="G372" s="54"/>
      <c r="H372" s="24" t="str">
        <f>IFERROR(ROUND(VLOOKUP($C372,基础资料!$B$5:$E$34,3,0)+SUMIF($C$5:$C372,$C372,$F$5:$F372)-SUMIF($C$5:$C372,$C372,$G$5:$G372),2),"")</f>
        <v/>
      </c>
      <c r="I372" s="53"/>
      <c r="J372" s="53"/>
      <c r="K372" s="25" t="str">
        <f t="shared" si="5"/>
        <v/>
      </c>
      <c r="L372" s="13" t="str">
        <f>IF($D372="","",IFERROR(INDEX(类别属性,MATCH($D372,类别表,0)),""))</f>
        <v/>
      </c>
      <c r="M372" s="53"/>
      <c r="N372" s="53"/>
      <c r="O372" s="32"/>
      <c r="P372" s="6" t="str">
        <f>IF($C372="","",IF(ISNA(MATCH($C372,账户表,0)),"※这个账户不在【基础资料】的账户档案里",IF($B372="","※没填日期，这一笔不会进任何月份的报表",IF(NOT(ISNUMBER($B372)),"※日期是文本不是日期（像 2026.6.28 这种），按日期取数的报表全会漏掉这一笔",IF(AND($F372&lt;&gt;"",$G372&lt;&gt;""),"※收入和支出不能同时填",IF(AND(N($F372)=0,N($G372)=0),"※收入和支出都没填",IF(OR(N($F372)&lt;0,N($G372)&lt;0),"※金额不能填负数，方向反了就换一列填",IF($D372="","※没填收支类别，分类报表会漏掉这一笔",IF(ISNA(MATCH($D372,类别表,0)),"※收支类别不在【基础资料】的清单里",IF(AND($L372="内部转账",$M372=""),"△内部转账要在「对方账户」写上另一头",IF(AND($L372="内部转账",$M372=$C372),"※对方账户跟本账户是同一个",IF(AND($L372&lt;&gt;"内部转账",$M372&lt;&gt;""),"△填了对方账户，但类别不是内部转账",IF(YEAR($B372)&lt;&gt;管理年度,"△不是管理年度的单据，按月的三张报表里看不到",IF($H372&lt;0,"△这一笔之后该账户余额成负数了，核一下",""))))))))))))))</f>
        <v/>
      </c>
    </row>
    <row r="373" ht="16.5" spans="1:16">
      <c r="A373" s="4" t="str">
        <f>IF($C373="","",COUNTA($C$5:$C373))</f>
        <v/>
      </c>
      <c r="B373" s="52"/>
      <c r="C373" s="53"/>
      <c r="D373" s="53"/>
      <c r="E373" s="32"/>
      <c r="F373" s="54"/>
      <c r="G373" s="54"/>
      <c r="H373" s="24" t="str">
        <f>IFERROR(ROUND(VLOOKUP($C373,基础资料!$B$5:$E$34,3,0)+SUMIF($C$5:$C373,$C373,$F$5:$F373)-SUMIF($C$5:$C373,$C373,$G$5:$G373),2),"")</f>
        <v/>
      </c>
      <c r="I373" s="53"/>
      <c r="J373" s="53"/>
      <c r="K373" s="25" t="str">
        <f t="shared" si="5"/>
        <v/>
      </c>
      <c r="L373" s="13" t="str">
        <f>IF($D373="","",IFERROR(INDEX(类别属性,MATCH($D373,类别表,0)),""))</f>
        <v/>
      </c>
      <c r="M373" s="53"/>
      <c r="N373" s="53"/>
      <c r="O373" s="32"/>
      <c r="P373" s="6" t="str">
        <f>IF($C373="","",IF(ISNA(MATCH($C373,账户表,0)),"※这个账户不在【基础资料】的账户档案里",IF($B373="","※没填日期，这一笔不会进任何月份的报表",IF(NOT(ISNUMBER($B373)),"※日期是文本不是日期（像 2026.6.28 这种），按日期取数的报表全会漏掉这一笔",IF(AND($F373&lt;&gt;"",$G373&lt;&gt;""),"※收入和支出不能同时填",IF(AND(N($F373)=0,N($G373)=0),"※收入和支出都没填",IF(OR(N($F373)&lt;0,N($G373)&lt;0),"※金额不能填负数，方向反了就换一列填",IF($D373="","※没填收支类别，分类报表会漏掉这一笔",IF(ISNA(MATCH($D373,类别表,0)),"※收支类别不在【基础资料】的清单里",IF(AND($L373="内部转账",$M373=""),"△内部转账要在「对方账户」写上另一头",IF(AND($L373="内部转账",$M373=$C373),"※对方账户跟本账户是同一个",IF(AND($L373&lt;&gt;"内部转账",$M373&lt;&gt;""),"△填了对方账户，但类别不是内部转账",IF(YEAR($B373)&lt;&gt;管理年度,"△不是管理年度的单据，按月的三张报表里看不到",IF($H373&lt;0,"△这一笔之后该账户余额成负数了，核一下",""))))))))))))))</f>
        <v/>
      </c>
    </row>
    <row r="374" ht="16.5" spans="1:16">
      <c r="A374" s="4" t="str">
        <f>IF($C374="","",COUNTA($C$5:$C374))</f>
        <v/>
      </c>
      <c r="B374" s="52"/>
      <c r="C374" s="53"/>
      <c r="D374" s="53"/>
      <c r="E374" s="32"/>
      <c r="F374" s="54"/>
      <c r="G374" s="54"/>
      <c r="H374" s="24" t="str">
        <f>IFERROR(ROUND(VLOOKUP($C374,基础资料!$B$5:$E$34,3,0)+SUMIF($C$5:$C374,$C374,$F$5:$F374)-SUMIF($C$5:$C374,$C374,$G$5:$G374),2),"")</f>
        <v/>
      </c>
      <c r="I374" s="53"/>
      <c r="J374" s="53"/>
      <c r="K374" s="25" t="str">
        <f t="shared" si="5"/>
        <v/>
      </c>
      <c r="L374" s="13" t="str">
        <f>IF($D374="","",IFERROR(INDEX(类别属性,MATCH($D374,类别表,0)),""))</f>
        <v/>
      </c>
      <c r="M374" s="53"/>
      <c r="N374" s="53"/>
      <c r="O374" s="32"/>
      <c r="P374" s="6" t="str">
        <f>IF($C374="","",IF(ISNA(MATCH($C374,账户表,0)),"※这个账户不在【基础资料】的账户档案里",IF($B374="","※没填日期，这一笔不会进任何月份的报表",IF(NOT(ISNUMBER($B374)),"※日期是文本不是日期（像 2026.6.28 这种），按日期取数的报表全会漏掉这一笔",IF(AND($F374&lt;&gt;"",$G374&lt;&gt;""),"※收入和支出不能同时填",IF(AND(N($F374)=0,N($G374)=0),"※收入和支出都没填",IF(OR(N($F374)&lt;0,N($G374)&lt;0),"※金额不能填负数，方向反了就换一列填",IF($D374="","※没填收支类别，分类报表会漏掉这一笔",IF(ISNA(MATCH($D374,类别表,0)),"※收支类别不在【基础资料】的清单里",IF(AND($L374="内部转账",$M374=""),"△内部转账要在「对方账户」写上另一头",IF(AND($L374="内部转账",$M374=$C374),"※对方账户跟本账户是同一个",IF(AND($L374&lt;&gt;"内部转账",$M374&lt;&gt;""),"△填了对方账户，但类别不是内部转账",IF(YEAR($B374)&lt;&gt;管理年度,"△不是管理年度的单据，按月的三张报表里看不到",IF($H374&lt;0,"△这一笔之后该账户余额成负数了，核一下",""))))))))))))))</f>
        <v/>
      </c>
    </row>
    <row r="375" ht="16.5" spans="1:16">
      <c r="A375" s="4" t="str">
        <f>IF($C375="","",COUNTA($C$5:$C375))</f>
        <v/>
      </c>
      <c r="B375" s="52"/>
      <c r="C375" s="53"/>
      <c r="D375" s="53"/>
      <c r="E375" s="32"/>
      <c r="F375" s="54"/>
      <c r="G375" s="54"/>
      <c r="H375" s="24" t="str">
        <f>IFERROR(ROUND(VLOOKUP($C375,基础资料!$B$5:$E$34,3,0)+SUMIF($C$5:$C375,$C375,$F$5:$F375)-SUMIF($C$5:$C375,$C375,$G$5:$G375),2),"")</f>
        <v/>
      </c>
      <c r="I375" s="53"/>
      <c r="J375" s="53"/>
      <c r="K375" s="25" t="str">
        <f t="shared" si="5"/>
        <v/>
      </c>
      <c r="L375" s="13" t="str">
        <f>IF($D375="","",IFERROR(INDEX(类别属性,MATCH($D375,类别表,0)),""))</f>
        <v/>
      </c>
      <c r="M375" s="53"/>
      <c r="N375" s="53"/>
      <c r="O375" s="32"/>
      <c r="P375" s="6" t="str">
        <f>IF($C375="","",IF(ISNA(MATCH($C375,账户表,0)),"※这个账户不在【基础资料】的账户档案里",IF($B375="","※没填日期，这一笔不会进任何月份的报表",IF(NOT(ISNUMBER($B375)),"※日期是文本不是日期（像 2026.6.28 这种），按日期取数的报表全会漏掉这一笔",IF(AND($F375&lt;&gt;"",$G375&lt;&gt;""),"※收入和支出不能同时填",IF(AND(N($F375)=0,N($G375)=0),"※收入和支出都没填",IF(OR(N($F375)&lt;0,N($G375)&lt;0),"※金额不能填负数，方向反了就换一列填",IF($D375="","※没填收支类别，分类报表会漏掉这一笔",IF(ISNA(MATCH($D375,类别表,0)),"※收支类别不在【基础资料】的清单里",IF(AND($L375="内部转账",$M375=""),"△内部转账要在「对方账户」写上另一头",IF(AND($L375="内部转账",$M375=$C375),"※对方账户跟本账户是同一个",IF(AND($L375&lt;&gt;"内部转账",$M375&lt;&gt;""),"△填了对方账户，但类别不是内部转账",IF(YEAR($B375)&lt;&gt;管理年度,"△不是管理年度的单据，按月的三张报表里看不到",IF($H375&lt;0,"△这一笔之后该账户余额成负数了，核一下",""))))))))))))))</f>
        <v/>
      </c>
    </row>
    <row r="376" ht="16.5" spans="1:16">
      <c r="A376" s="4" t="str">
        <f>IF($C376="","",COUNTA($C$5:$C376))</f>
        <v/>
      </c>
      <c r="B376" s="52"/>
      <c r="C376" s="53"/>
      <c r="D376" s="53"/>
      <c r="E376" s="32"/>
      <c r="F376" s="54"/>
      <c r="G376" s="54"/>
      <c r="H376" s="24" t="str">
        <f>IFERROR(ROUND(VLOOKUP($C376,基础资料!$B$5:$E$34,3,0)+SUMIF($C$5:$C376,$C376,$F$5:$F376)-SUMIF($C$5:$C376,$C376,$G$5:$G376),2),"")</f>
        <v/>
      </c>
      <c r="I376" s="53"/>
      <c r="J376" s="53"/>
      <c r="K376" s="25" t="str">
        <f t="shared" si="5"/>
        <v/>
      </c>
      <c r="L376" s="13" t="str">
        <f>IF($D376="","",IFERROR(INDEX(类别属性,MATCH($D376,类别表,0)),""))</f>
        <v/>
      </c>
      <c r="M376" s="53"/>
      <c r="N376" s="53"/>
      <c r="O376" s="32"/>
      <c r="P376" s="6" t="str">
        <f>IF($C376="","",IF(ISNA(MATCH($C376,账户表,0)),"※这个账户不在【基础资料】的账户档案里",IF($B376="","※没填日期，这一笔不会进任何月份的报表",IF(NOT(ISNUMBER($B376)),"※日期是文本不是日期（像 2026.6.28 这种），按日期取数的报表全会漏掉这一笔",IF(AND($F376&lt;&gt;"",$G376&lt;&gt;""),"※收入和支出不能同时填",IF(AND(N($F376)=0,N($G376)=0),"※收入和支出都没填",IF(OR(N($F376)&lt;0,N($G376)&lt;0),"※金额不能填负数，方向反了就换一列填",IF($D376="","※没填收支类别，分类报表会漏掉这一笔",IF(ISNA(MATCH($D376,类别表,0)),"※收支类别不在【基础资料】的清单里",IF(AND($L376="内部转账",$M376=""),"△内部转账要在「对方账户」写上另一头",IF(AND($L376="内部转账",$M376=$C376),"※对方账户跟本账户是同一个",IF(AND($L376&lt;&gt;"内部转账",$M376&lt;&gt;""),"△填了对方账户，但类别不是内部转账",IF(YEAR($B376)&lt;&gt;管理年度,"△不是管理年度的单据，按月的三张报表里看不到",IF($H376&lt;0,"△这一笔之后该账户余额成负数了，核一下",""))))))))))))))</f>
        <v/>
      </c>
    </row>
    <row r="377" ht="16.5" spans="1:16">
      <c r="A377" s="4" t="str">
        <f>IF($C377="","",COUNTA($C$5:$C377))</f>
        <v/>
      </c>
      <c r="B377" s="52"/>
      <c r="C377" s="53"/>
      <c r="D377" s="53"/>
      <c r="E377" s="32"/>
      <c r="F377" s="54"/>
      <c r="G377" s="54"/>
      <c r="H377" s="24" t="str">
        <f>IFERROR(ROUND(VLOOKUP($C377,基础资料!$B$5:$E$34,3,0)+SUMIF($C$5:$C377,$C377,$F$5:$F377)-SUMIF($C$5:$C377,$C377,$G$5:$G377),2),"")</f>
        <v/>
      </c>
      <c r="I377" s="53"/>
      <c r="J377" s="53"/>
      <c r="K377" s="25" t="str">
        <f t="shared" si="5"/>
        <v/>
      </c>
      <c r="L377" s="13" t="str">
        <f>IF($D377="","",IFERROR(INDEX(类别属性,MATCH($D377,类别表,0)),""))</f>
        <v/>
      </c>
      <c r="M377" s="53"/>
      <c r="N377" s="53"/>
      <c r="O377" s="32"/>
      <c r="P377" s="6" t="str">
        <f>IF($C377="","",IF(ISNA(MATCH($C377,账户表,0)),"※这个账户不在【基础资料】的账户档案里",IF($B377="","※没填日期，这一笔不会进任何月份的报表",IF(NOT(ISNUMBER($B377)),"※日期是文本不是日期（像 2026.6.28 这种），按日期取数的报表全会漏掉这一笔",IF(AND($F377&lt;&gt;"",$G377&lt;&gt;""),"※收入和支出不能同时填",IF(AND(N($F377)=0,N($G377)=0),"※收入和支出都没填",IF(OR(N($F377)&lt;0,N($G377)&lt;0),"※金额不能填负数，方向反了就换一列填",IF($D377="","※没填收支类别，分类报表会漏掉这一笔",IF(ISNA(MATCH($D377,类别表,0)),"※收支类别不在【基础资料】的清单里",IF(AND($L377="内部转账",$M377=""),"△内部转账要在「对方账户」写上另一头",IF(AND($L377="内部转账",$M377=$C377),"※对方账户跟本账户是同一个",IF(AND($L377&lt;&gt;"内部转账",$M377&lt;&gt;""),"△填了对方账户，但类别不是内部转账",IF(YEAR($B377)&lt;&gt;管理年度,"△不是管理年度的单据，按月的三张报表里看不到",IF($H377&lt;0,"△这一笔之后该账户余额成负数了，核一下",""))))))))))))))</f>
        <v/>
      </c>
    </row>
    <row r="378" ht="16.5" spans="1:16">
      <c r="A378" s="4" t="str">
        <f>IF($C378="","",COUNTA($C$5:$C378))</f>
        <v/>
      </c>
      <c r="B378" s="52"/>
      <c r="C378" s="53"/>
      <c r="D378" s="53"/>
      <c r="E378" s="32"/>
      <c r="F378" s="54"/>
      <c r="G378" s="54"/>
      <c r="H378" s="24" t="str">
        <f>IFERROR(ROUND(VLOOKUP($C378,基础资料!$B$5:$E$34,3,0)+SUMIF($C$5:$C378,$C378,$F$5:$F378)-SUMIF($C$5:$C378,$C378,$G$5:$G378),2),"")</f>
        <v/>
      </c>
      <c r="I378" s="53"/>
      <c r="J378" s="53"/>
      <c r="K378" s="25" t="str">
        <f t="shared" si="5"/>
        <v/>
      </c>
      <c r="L378" s="13" t="str">
        <f>IF($D378="","",IFERROR(INDEX(类别属性,MATCH($D378,类别表,0)),""))</f>
        <v/>
      </c>
      <c r="M378" s="53"/>
      <c r="N378" s="53"/>
      <c r="O378" s="32"/>
      <c r="P378" s="6" t="str">
        <f>IF($C378="","",IF(ISNA(MATCH($C378,账户表,0)),"※这个账户不在【基础资料】的账户档案里",IF($B378="","※没填日期，这一笔不会进任何月份的报表",IF(NOT(ISNUMBER($B378)),"※日期是文本不是日期（像 2026.6.28 这种），按日期取数的报表全会漏掉这一笔",IF(AND($F378&lt;&gt;"",$G378&lt;&gt;""),"※收入和支出不能同时填",IF(AND(N($F378)=0,N($G378)=0),"※收入和支出都没填",IF(OR(N($F378)&lt;0,N($G378)&lt;0),"※金额不能填负数，方向反了就换一列填",IF($D378="","※没填收支类别，分类报表会漏掉这一笔",IF(ISNA(MATCH($D378,类别表,0)),"※收支类别不在【基础资料】的清单里",IF(AND($L378="内部转账",$M378=""),"△内部转账要在「对方账户」写上另一头",IF(AND($L378="内部转账",$M378=$C378),"※对方账户跟本账户是同一个",IF(AND($L378&lt;&gt;"内部转账",$M378&lt;&gt;""),"△填了对方账户，但类别不是内部转账",IF(YEAR($B378)&lt;&gt;管理年度,"△不是管理年度的单据，按月的三张报表里看不到",IF($H378&lt;0,"△这一笔之后该账户余额成负数了，核一下",""))))))))))))))</f>
        <v/>
      </c>
    </row>
    <row r="379" ht="16.5" spans="1:16">
      <c r="A379" s="4" t="str">
        <f>IF($C379="","",COUNTA($C$5:$C379))</f>
        <v/>
      </c>
      <c r="B379" s="52"/>
      <c r="C379" s="53"/>
      <c r="D379" s="53"/>
      <c r="E379" s="32"/>
      <c r="F379" s="54"/>
      <c r="G379" s="54"/>
      <c r="H379" s="24" t="str">
        <f>IFERROR(ROUND(VLOOKUP($C379,基础资料!$B$5:$E$34,3,0)+SUMIF($C$5:$C379,$C379,$F$5:$F379)-SUMIF($C$5:$C379,$C379,$G$5:$G379),2),"")</f>
        <v/>
      </c>
      <c r="I379" s="53"/>
      <c r="J379" s="53"/>
      <c r="K379" s="25" t="str">
        <f t="shared" si="5"/>
        <v/>
      </c>
      <c r="L379" s="13" t="str">
        <f>IF($D379="","",IFERROR(INDEX(类别属性,MATCH($D379,类别表,0)),""))</f>
        <v/>
      </c>
      <c r="M379" s="53"/>
      <c r="N379" s="53"/>
      <c r="O379" s="32"/>
      <c r="P379" s="6" t="str">
        <f>IF($C379="","",IF(ISNA(MATCH($C379,账户表,0)),"※这个账户不在【基础资料】的账户档案里",IF($B379="","※没填日期，这一笔不会进任何月份的报表",IF(NOT(ISNUMBER($B379)),"※日期是文本不是日期（像 2026.6.28 这种），按日期取数的报表全会漏掉这一笔",IF(AND($F379&lt;&gt;"",$G379&lt;&gt;""),"※收入和支出不能同时填",IF(AND(N($F379)=0,N($G379)=0),"※收入和支出都没填",IF(OR(N($F379)&lt;0,N($G379)&lt;0),"※金额不能填负数，方向反了就换一列填",IF($D379="","※没填收支类别，分类报表会漏掉这一笔",IF(ISNA(MATCH($D379,类别表,0)),"※收支类别不在【基础资料】的清单里",IF(AND($L379="内部转账",$M379=""),"△内部转账要在「对方账户」写上另一头",IF(AND($L379="内部转账",$M379=$C379),"※对方账户跟本账户是同一个",IF(AND($L379&lt;&gt;"内部转账",$M379&lt;&gt;""),"△填了对方账户，但类别不是内部转账",IF(YEAR($B379)&lt;&gt;管理年度,"△不是管理年度的单据，按月的三张报表里看不到",IF($H379&lt;0,"△这一笔之后该账户余额成负数了，核一下",""))))))))))))))</f>
        <v/>
      </c>
    </row>
    <row r="380" ht="16.5" spans="1:16">
      <c r="A380" s="4" t="str">
        <f>IF($C380="","",COUNTA($C$5:$C380))</f>
        <v/>
      </c>
      <c r="B380" s="52"/>
      <c r="C380" s="53"/>
      <c r="D380" s="53"/>
      <c r="E380" s="32"/>
      <c r="F380" s="54"/>
      <c r="G380" s="54"/>
      <c r="H380" s="24" t="str">
        <f>IFERROR(ROUND(VLOOKUP($C380,基础资料!$B$5:$E$34,3,0)+SUMIF($C$5:$C380,$C380,$F$5:$F380)-SUMIF($C$5:$C380,$C380,$G$5:$G380),2),"")</f>
        <v/>
      </c>
      <c r="I380" s="53"/>
      <c r="J380" s="53"/>
      <c r="K380" s="25" t="str">
        <f t="shared" si="5"/>
        <v/>
      </c>
      <c r="L380" s="13" t="str">
        <f>IF($D380="","",IFERROR(INDEX(类别属性,MATCH($D380,类别表,0)),""))</f>
        <v/>
      </c>
      <c r="M380" s="53"/>
      <c r="N380" s="53"/>
      <c r="O380" s="32"/>
      <c r="P380" s="6" t="str">
        <f>IF($C380="","",IF(ISNA(MATCH($C380,账户表,0)),"※这个账户不在【基础资料】的账户档案里",IF($B380="","※没填日期，这一笔不会进任何月份的报表",IF(NOT(ISNUMBER($B380)),"※日期是文本不是日期（像 2026.6.28 这种），按日期取数的报表全会漏掉这一笔",IF(AND($F380&lt;&gt;"",$G380&lt;&gt;""),"※收入和支出不能同时填",IF(AND(N($F380)=0,N($G380)=0),"※收入和支出都没填",IF(OR(N($F380)&lt;0,N($G380)&lt;0),"※金额不能填负数，方向反了就换一列填",IF($D380="","※没填收支类别，分类报表会漏掉这一笔",IF(ISNA(MATCH($D380,类别表,0)),"※收支类别不在【基础资料】的清单里",IF(AND($L380="内部转账",$M380=""),"△内部转账要在「对方账户」写上另一头",IF(AND($L380="内部转账",$M380=$C380),"※对方账户跟本账户是同一个",IF(AND($L380&lt;&gt;"内部转账",$M380&lt;&gt;""),"△填了对方账户，但类别不是内部转账",IF(YEAR($B380)&lt;&gt;管理年度,"△不是管理年度的单据，按月的三张报表里看不到",IF($H380&lt;0,"△这一笔之后该账户余额成负数了，核一下",""))))))))))))))</f>
        <v/>
      </c>
    </row>
    <row r="381" ht="16.5" spans="1:16">
      <c r="A381" s="4" t="str">
        <f>IF($C381="","",COUNTA($C$5:$C381))</f>
        <v/>
      </c>
      <c r="B381" s="52"/>
      <c r="C381" s="53"/>
      <c r="D381" s="53"/>
      <c r="E381" s="32"/>
      <c r="F381" s="54"/>
      <c r="G381" s="54"/>
      <c r="H381" s="24" t="str">
        <f>IFERROR(ROUND(VLOOKUP($C381,基础资料!$B$5:$E$34,3,0)+SUMIF($C$5:$C381,$C381,$F$5:$F381)-SUMIF($C$5:$C381,$C381,$G$5:$G381),2),"")</f>
        <v/>
      </c>
      <c r="I381" s="53"/>
      <c r="J381" s="53"/>
      <c r="K381" s="25" t="str">
        <f t="shared" si="5"/>
        <v/>
      </c>
      <c r="L381" s="13" t="str">
        <f>IF($D381="","",IFERROR(INDEX(类别属性,MATCH($D381,类别表,0)),""))</f>
        <v/>
      </c>
      <c r="M381" s="53"/>
      <c r="N381" s="53"/>
      <c r="O381" s="32"/>
      <c r="P381" s="6" t="str">
        <f>IF($C381="","",IF(ISNA(MATCH($C381,账户表,0)),"※这个账户不在【基础资料】的账户档案里",IF($B381="","※没填日期，这一笔不会进任何月份的报表",IF(NOT(ISNUMBER($B381)),"※日期是文本不是日期（像 2026.6.28 这种），按日期取数的报表全会漏掉这一笔",IF(AND($F381&lt;&gt;"",$G381&lt;&gt;""),"※收入和支出不能同时填",IF(AND(N($F381)=0,N($G381)=0),"※收入和支出都没填",IF(OR(N($F381)&lt;0,N($G381)&lt;0),"※金额不能填负数，方向反了就换一列填",IF($D381="","※没填收支类别，分类报表会漏掉这一笔",IF(ISNA(MATCH($D381,类别表,0)),"※收支类别不在【基础资料】的清单里",IF(AND($L381="内部转账",$M381=""),"△内部转账要在「对方账户」写上另一头",IF(AND($L381="内部转账",$M381=$C381),"※对方账户跟本账户是同一个",IF(AND($L381&lt;&gt;"内部转账",$M381&lt;&gt;""),"△填了对方账户，但类别不是内部转账",IF(YEAR($B381)&lt;&gt;管理年度,"△不是管理年度的单据，按月的三张报表里看不到",IF($H381&lt;0,"△这一笔之后该账户余额成负数了，核一下",""))))))))))))))</f>
        <v/>
      </c>
    </row>
    <row r="382" ht="16.5" spans="1:16">
      <c r="A382" s="4" t="str">
        <f>IF($C382="","",COUNTA($C$5:$C382))</f>
        <v/>
      </c>
      <c r="B382" s="52"/>
      <c r="C382" s="53"/>
      <c r="D382" s="53"/>
      <c r="E382" s="32"/>
      <c r="F382" s="54"/>
      <c r="G382" s="54"/>
      <c r="H382" s="24" t="str">
        <f>IFERROR(ROUND(VLOOKUP($C382,基础资料!$B$5:$E$34,3,0)+SUMIF($C$5:$C382,$C382,$F$5:$F382)-SUMIF($C$5:$C382,$C382,$G$5:$G382),2),"")</f>
        <v/>
      </c>
      <c r="I382" s="53"/>
      <c r="J382" s="53"/>
      <c r="K382" s="25" t="str">
        <f t="shared" si="5"/>
        <v/>
      </c>
      <c r="L382" s="13" t="str">
        <f>IF($D382="","",IFERROR(INDEX(类别属性,MATCH($D382,类别表,0)),""))</f>
        <v/>
      </c>
      <c r="M382" s="53"/>
      <c r="N382" s="53"/>
      <c r="O382" s="32"/>
      <c r="P382" s="6" t="str">
        <f>IF($C382="","",IF(ISNA(MATCH($C382,账户表,0)),"※这个账户不在【基础资料】的账户档案里",IF($B382="","※没填日期，这一笔不会进任何月份的报表",IF(NOT(ISNUMBER($B382)),"※日期是文本不是日期（像 2026.6.28 这种），按日期取数的报表全会漏掉这一笔",IF(AND($F382&lt;&gt;"",$G382&lt;&gt;""),"※收入和支出不能同时填",IF(AND(N($F382)=0,N($G382)=0),"※收入和支出都没填",IF(OR(N($F382)&lt;0,N($G382)&lt;0),"※金额不能填负数，方向反了就换一列填",IF($D382="","※没填收支类别，分类报表会漏掉这一笔",IF(ISNA(MATCH($D382,类别表,0)),"※收支类别不在【基础资料】的清单里",IF(AND($L382="内部转账",$M382=""),"△内部转账要在「对方账户」写上另一头",IF(AND($L382="内部转账",$M382=$C382),"※对方账户跟本账户是同一个",IF(AND($L382&lt;&gt;"内部转账",$M382&lt;&gt;""),"△填了对方账户，但类别不是内部转账",IF(YEAR($B382)&lt;&gt;管理年度,"△不是管理年度的单据，按月的三张报表里看不到",IF($H382&lt;0,"△这一笔之后该账户余额成负数了，核一下",""))))))))))))))</f>
        <v/>
      </c>
    </row>
    <row r="383" ht="16.5" spans="1:16">
      <c r="A383" s="4" t="str">
        <f>IF($C383="","",COUNTA($C$5:$C383))</f>
        <v/>
      </c>
      <c r="B383" s="52"/>
      <c r="C383" s="53"/>
      <c r="D383" s="53"/>
      <c r="E383" s="32"/>
      <c r="F383" s="54"/>
      <c r="G383" s="54"/>
      <c r="H383" s="24" t="str">
        <f>IFERROR(ROUND(VLOOKUP($C383,基础资料!$B$5:$E$34,3,0)+SUMIF($C$5:$C383,$C383,$F$5:$F383)-SUMIF($C$5:$C383,$C383,$G$5:$G383),2),"")</f>
        <v/>
      </c>
      <c r="I383" s="53"/>
      <c r="J383" s="53"/>
      <c r="K383" s="25" t="str">
        <f t="shared" si="5"/>
        <v/>
      </c>
      <c r="L383" s="13" t="str">
        <f>IF($D383="","",IFERROR(INDEX(类别属性,MATCH($D383,类别表,0)),""))</f>
        <v/>
      </c>
      <c r="M383" s="53"/>
      <c r="N383" s="53"/>
      <c r="O383" s="32"/>
      <c r="P383" s="6" t="str">
        <f>IF($C383="","",IF(ISNA(MATCH($C383,账户表,0)),"※这个账户不在【基础资料】的账户档案里",IF($B383="","※没填日期，这一笔不会进任何月份的报表",IF(NOT(ISNUMBER($B383)),"※日期是文本不是日期（像 2026.6.28 这种），按日期取数的报表全会漏掉这一笔",IF(AND($F383&lt;&gt;"",$G383&lt;&gt;""),"※收入和支出不能同时填",IF(AND(N($F383)=0,N($G383)=0),"※收入和支出都没填",IF(OR(N($F383)&lt;0,N($G383)&lt;0),"※金额不能填负数，方向反了就换一列填",IF($D383="","※没填收支类别，分类报表会漏掉这一笔",IF(ISNA(MATCH($D383,类别表,0)),"※收支类别不在【基础资料】的清单里",IF(AND($L383="内部转账",$M383=""),"△内部转账要在「对方账户」写上另一头",IF(AND($L383="内部转账",$M383=$C383),"※对方账户跟本账户是同一个",IF(AND($L383&lt;&gt;"内部转账",$M383&lt;&gt;""),"△填了对方账户，但类别不是内部转账",IF(YEAR($B383)&lt;&gt;管理年度,"△不是管理年度的单据，按月的三张报表里看不到",IF($H383&lt;0,"△这一笔之后该账户余额成负数了，核一下",""))))))))))))))</f>
        <v/>
      </c>
    </row>
    <row r="384" ht="16.5" spans="1:16">
      <c r="A384" s="4" t="str">
        <f>IF($C384="","",COUNTA($C$5:$C384))</f>
        <v/>
      </c>
      <c r="B384" s="52"/>
      <c r="C384" s="53"/>
      <c r="D384" s="53"/>
      <c r="E384" s="32"/>
      <c r="F384" s="54"/>
      <c r="G384" s="54"/>
      <c r="H384" s="24" t="str">
        <f>IFERROR(ROUND(VLOOKUP($C384,基础资料!$B$5:$E$34,3,0)+SUMIF($C$5:$C384,$C384,$F$5:$F384)-SUMIF($C$5:$C384,$C384,$G$5:$G384),2),"")</f>
        <v/>
      </c>
      <c r="I384" s="53"/>
      <c r="J384" s="53"/>
      <c r="K384" s="25" t="str">
        <f t="shared" si="5"/>
        <v/>
      </c>
      <c r="L384" s="13" t="str">
        <f>IF($D384="","",IFERROR(INDEX(类别属性,MATCH($D384,类别表,0)),""))</f>
        <v/>
      </c>
      <c r="M384" s="53"/>
      <c r="N384" s="53"/>
      <c r="O384" s="32"/>
      <c r="P384" s="6" t="str">
        <f>IF($C384="","",IF(ISNA(MATCH($C384,账户表,0)),"※这个账户不在【基础资料】的账户档案里",IF($B384="","※没填日期，这一笔不会进任何月份的报表",IF(NOT(ISNUMBER($B384)),"※日期是文本不是日期（像 2026.6.28 这种），按日期取数的报表全会漏掉这一笔",IF(AND($F384&lt;&gt;"",$G384&lt;&gt;""),"※收入和支出不能同时填",IF(AND(N($F384)=0,N($G384)=0),"※收入和支出都没填",IF(OR(N($F384)&lt;0,N($G384)&lt;0),"※金额不能填负数，方向反了就换一列填",IF($D384="","※没填收支类别，分类报表会漏掉这一笔",IF(ISNA(MATCH($D384,类别表,0)),"※收支类别不在【基础资料】的清单里",IF(AND($L384="内部转账",$M384=""),"△内部转账要在「对方账户」写上另一头",IF(AND($L384="内部转账",$M384=$C384),"※对方账户跟本账户是同一个",IF(AND($L384&lt;&gt;"内部转账",$M384&lt;&gt;""),"△填了对方账户，但类别不是内部转账",IF(YEAR($B384)&lt;&gt;管理年度,"△不是管理年度的单据，按月的三张报表里看不到",IF($H384&lt;0,"△这一笔之后该账户余额成负数了，核一下",""))))))))))))))</f>
        <v/>
      </c>
    </row>
    <row r="385" ht="16.5" spans="1:16">
      <c r="A385" s="4" t="str">
        <f>IF($C385="","",COUNTA($C$5:$C385))</f>
        <v/>
      </c>
      <c r="B385" s="52"/>
      <c r="C385" s="53"/>
      <c r="D385" s="53"/>
      <c r="E385" s="32"/>
      <c r="F385" s="54"/>
      <c r="G385" s="54"/>
      <c r="H385" s="24" t="str">
        <f>IFERROR(ROUND(VLOOKUP($C385,基础资料!$B$5:$E$34,3,0)+SUMIF($C$5:$C385,$C385,$F$5:$F385)-SUMIF($C$5:$C385,$C385,$G$5:$G385),2),"")</f>
        <v/>
      </c>
      <c r="I385" s="53"/>
      <c r="J385" s="53"/>
      <c r="K385" s="25" t="str">
        <f t="shared" si="5"/>
        <v/>
      </c>
      <c r="L385" s="13" t="str">
        <f>IF($D385="","",IFERROR(INDEX(类别属性,MATCH($D385,类别表,0)),""))</f>
        <v/>
      </c>
      <c r="M385" s="53"/>
      <c r="N385" s="53"/>
      <c r="O385" s="32"/>
      <c r="P385" s="6" t="str">
        <f>IF($C385="","",IF(ISNA(MATCH($C385,账户表,0)),"※这个账户不在【基础资料】的账户档案里",IF($B385="","※没填日期，这一笔不会进任何月份的报表",IF(NOT(ISNUMBER($B385)),"※日期是文本不是日期（像 2026.6.28 这种），按日期取数的报表全会漏掉这一笔",IF(AND($F385&lt;&gt;"",$G385&lt;&gt;""),"※收入和支出不能同时填",IF(AND(N($F385)=0,N($G385)=0),"※收入和支出都没填",IF(OR(N($F385)&lt;0,N($G385)&lt;0),"※金额不能填负数，方向反了就换一列填",IF($D385="","※没填收支类别，分类报表会漏掉这一笔",IF(ISNA(MATCH($D385,类别表,0)),"※收支类别不在【基础资料】的清单里",IF(AND($L385="内部转账",$M385=""),"△内部转账要在「对方账户」写上另一头",IF(AND($L385="内部转账",$M385=$C385),"※对方账户跟本账户是同一个",IF(AND($L385&lt;&gt;"内部转账",$M385&lt;&gt;""),"△填了对方账户，但类别不是内部转账",IF(YEAR($B385)&lt;&gt;管理年度,"△不是管理年度的单据，按月的三张报表里看不到",IF($H385&lt;0,"△这一笔之后该账户余额成负数了，核一下",""))))))))))))))</f>
        <v/>
      </c>
    </row>
    <row r="386" ht="16.5" spans="1:16">
      <c r="A386" s="4" t="str">
        <f>IF($C386="","",COUNTA($C$5:$C386))</f>
        <v/>
      </c>
      <c r="B386" s="52"/>
      <c r="C386" s="53"/>
      <c r="D386" s="53"/>
      <c r="E386" s="32"/>
      <c r="F386" s="54"/>
      <c r="G386" s="54"/>
      <c r="H386" s="24" t="str">
        <f>IFERROR(ROUND(VLOOKUP($C386,基础资料!$B$5:$E$34,3,0)+SUMIF($C$5:$C386,$C386,$F$5:$F386)-SUMIF($C$5:$C386,$C386,$G$5:$G386),2),"")</f>
        <v/>
      </c>
      <c r="I386" s="53"/>
      <c r="J386" s="53"/>
      <c r="K386" s="25" t="str">
        <f t="shared" si="5"/>
        <v/>
      </c>
      <c r="L386" s="13" t="str">
        <f>IF($D386="","",IFERROR(INDEX(类别属性,MATCH($D386,类别表,0)),""))</f>
        <v/>
      </c>
      <c r="M386" s="53"/>
      <c r="N386" s="53"/>
      <c r="O386" s="32"/>
      <c r="P386" s="6" t="str">
        <f>IF($C386="","",IF(ISNA(MATCH($C386,账户表,0)),"※这个账户不在【基础资料】的账户档案里",IF($B386="","※没填日期，这一笔不会进任何月份的报表",IF(NOT(ISNUMBER($B386)),"※日期是文本不是日期（像 2026.6.28 这种），按日期取数的报表全会漏掉这一笔",IF(AND($F386&lt;&gt;"",$G386&lt;&gt;""),"※收入和支出不能同时填",IF(AND(N($F386)=0,N($G386)=0),"※收入和支出都没填",IF(OR(N($F386)&lt;0,N($G386)&lt;0),"※金额不能填负数，方向反了就换一列填",IF($D386="","※没填收支类别，分类报表会漏掉这一笔",IF(ISNA(MATCH($D386,类别表,0)),"※收支类别不在【基础资料】的清单里",IF(AND($L386="内部转账",$M386=""),"△内部转账要在「对方账户」写上另一头",IF(AND($L386="内部转账",$M386=$C386),"※对方账户跟本账户是同一个",IF(AND($L386&lt;&gt;"内部转账",$M386&lt;&gt;""),"△填了对方账户，但类别不是内部转账",IF(YEAR($B386)&lt;&gt;管理年度,"△不是管理年度的单据，按月的三张报表里看不到",IF($H386&lt;0,"△这一笔之后该账户余额成负数了，核一下",""))))))))))))))</f>
        <v/>
      </c>
    </row>
    <row r="387" ht="16.5" spans="1:16">
      <c r="A387" s="4" t="str">
        <f>IF($C387="","",COUNTA($C$5:$C387))</f>
        <v/>
      </c>
      <c r="B387" s="52"/>
      <c r="C387" s="53"/>
      <c r="D387" s="53"/>
      <c r="E387" s="32"/>
      <c r="F387" s="54"/>
      <c r="G387" s="54"/>
      <c r="H387" s="24" t="str">
        <f>IFERROR(ROUND(VLOOKUP($C387,基础资料!$B$5:$E$34,3,0)+SUMIF($C$5:$C387,$C387,$F$5:$F387)-SUMIF($C$5:$C387,$C387,$G$5:$G387),2),"")</f>
        <v/>
      </c>
      <c r="I387" s="53"/>
      <c r="J387" s="53"/>
      <c r="K387" s="25" t="str">
        <f t="shared" si="5"/>
        <v/>
      </c>
      <c r="L387" s="13" t="str">
        <f>IF($D387="","",IFERROR(INDEX(类别属性,MATCH($D387,类别表,0)),""))</f>
        <v/>
      </c>
      <c r="M387" s="53"/>
      <c r="N387" s="53"/>
      <c r="O387" s="32"/>
      <c r="P387" s="6" t="str">
        <f>IF($C387="","",IF(ISNA(MATCH($C387,账户表,0)),"※这个账户不在【基础资料】的账户档案里",IF($B387="","※没填日期，这一笔不会进任何月份的报表",IF(NOT(ISNUMBER($B387)),"※日期是文本不是日期（像 2026.6.28 这种），按日期取数的报表全会漏掉这一笔",IF(AND($F387&lt;&gt;"",$G387&lt;&gt;""),"※收入和支出不能同时填",IF(AND(N($F387)=0,N($G387)=0),"※收入和支出都没填",IF(OR(N($F387)&lt;0,N($G387)&lt;0),"※金额不能填负数，方向反了就换一列填",IF($D387="","※没填收支类别，分类报表会漏掉这一笔",IF(ISNA(MATCH($D387,类别表,0)),"※收支类别不在【基础资料】的清单里",IF(AND($L387="内部转账",$M387=""),"△内部转账要在「对方账户」写上另一头",IF(AND($L387="内部转账",$M387=$C387),"※对方账户跟本账户是同一个",IF(AND($L387&lt;&gt;"内部转账",$M387&lt;&gt;""),"△填了对方账户，但类别不是内部转账",IF(YEAR($B387)&lt;&gt;管理年度,"△不是管理年度的单据，按月的三张报表里看不到",IF($H387&lt;0,"△这一笔之后该账户余额成负数了，核一下",""))))))))))))))</f>
        <v/>
      </c>
    </row>
    <row r="388" ht="16.5" spans="1:16">
      <c r="A388" s="4" t="str">
        <f>IF($C388="","",COUNTA($C$5:$C388))</f>
        <v/>
      </c>
      <c r="B388" s="52"/>
      <c r="C388" s="53"/>
      <c r="D388" s="53"/>
      <c r="E388" s="32"/>
      <c r="F388" s="54"/>
      <c r="G388" s="54"/>
      <c r="H388" s="24" t="str">
        <f>IFERROR(ROUND(VLOOKUP($C388,基础资料!$B$5:$E$34,3,0)+SUMIF($C$5:$C388,$C388,$F$5:$F388)-SUMIF($C$5:$C388,$C388,$G$5:$G388),2),"")</f>
        <v/>
      </c>
      <c r="I388" s="53"/>
      <c r="J388" s="53"/>
      <c r="K388" s="25" t="str">
        <f t="shared" si="5"/>
        <v/>
      </c>
      <c r="L388" s="13" t="str">
        <f>IF($D388="","",IFERROR(INDEX(类别属性,MATCH($D388,类别表,0)),""))</f>
        <v/>
      </c>
      <c r="M388" s="53"/>
      <c r="N388" s="53"/>
      <c r="O388" s="32"/>
      <c r="P388" s="6" t="str">
        <f>IF($C388="","",IF(ISNA(MATCH($C388,账户表,0)),"※这个账户不在【基础资料】的账户档案里",IF($B388="","※没填日期，这一笔不会进任何月份的报表",IF(NOT(ISNUMBER($B388)),"※日期是文本不是日期（像 2026.6.28 这种），按日期取数的报表全会漏掉这一笔",IF(AND($F388&lt;&gt;"",$G388&lt;&gt;""),"※收入和支出不能同时填",IF(AND(N($F388)=0,N($G388)=0),"※收入和支出都没填",IF(OR(N($F388)&lt;0,N($G388)&lt;0),"※金额不能填负数，方向反了就换一列填",IF($D388="","※没填收支类别，分类报表会漏掉这一笔",IF(ISNA(MATCH($D388,类别表,0)),"※收支类别不在【基础资料】的清单里",IF(AND($L388="内部转账",$M388=""),"△内部转账要在「对方账户」写上另一头",IF(AND($L388="内部转账",$M388=$C388),"※对方账户跟本账户是同一个",IF(AND($L388&lt;&gt;"内部转账",$M388&lt;&gt;""),"△填了对方账户，但类别不是内部转账",IF(YEAR($B388)&lt;&gt;管理年度,"△不是管理年度的单据，按月的三张报表里看不到",IF($H388&lt;0,"△这一笔之后该账户余额成负数了，核一下",""))))))))))))))</f>
        <v/>
      </c>
    </row>
    <row r="389" ht="16.5" spans="1:16">
      <c r="A389" s="4" t="str">
        <f>IF($C389="","",COUNTA($C$5:$C389))</f>
        <v/>
      </c>
      <c r="B389" s="52"/>
      <c r="C389" s="53"/>
      <c r="D389" s="53"/>
      <c r="E389" s="32"/>
      <c r="F389" s="54"/>
      <c r="G389" s="54"/>
      <c r="H389" s="24" t="str">
        <f>IFERROR(ROUND(VLOOKUP($C389,基础资料!$B$5:$E$34,3,0)+SUMIF($C$5:$C389,$C389,$F$5:$F389)-SUMIF($C$5:$C389,$C389,$G$5:$G389),2),"")</f>
        <v/>
      </c>
      <c r="I389" s="53"/>
      <c r="J389" s="53"/>
      <c r="K389" s="25" t="str">
        <f t="shared" ref="K389:K452" si="6">IF(OR($B389="",NOT(ISNUMBER($B389))),"",--TEXT($B389,"yyyymm"))</f>
        <v/>
      </c>
      <c r="L389" s="13" t="str">
        <f>IF($D389="","",IFERROR(INDEX(类别属性,MATCH($D389,类别表,0)),""))</f>
        <v/>
      </c>
      <c r="M389" s="53"/>
      <c r="N389" s="53"/>
      <c r="O389" s="32"/>
      <c r="P389" s="6" t="str">
        <f>IF($C389="","",IF(ISNA(MATCH($C389,账户表,0)),"※这个账户不在【基础资料】的账户档案里",IF($B389="","※没填日期，这一笔不会进任何月份的报表",IF(NOT(ISNUMBER($B389)),"※日期是文本不是日期（像 2026.6.28 这种），按日期取数的报表全会漏掉这一笔",IF(AND($F389&lt;&gt;"",$G389&lt;&gt;""),"※收入和支出不能同时填",IF(AND(N($F389)=0,N($G389)=0),"※收入和支出都没填",IF(OR(N($F389)&lt;0,N($G389)&lt;0),"※金额不能填负数，方向反了就换一列填",IF($D389="","※没填收支类别，分类报表会漏掉这一笔",IF(ISNA(MATCH($D389,类别表,0)),"※收支类别不在【基础资料】的清单里",IF(AND($L389="内部转账",$M389=""),"△内部转账要在「对方账户」写上另一头",IF(AND($L389="内部转账",$M389=$C389),"※对方账户跟本账户是同一个",IF(AND($L389&lt;&gt;"内部转账",$M389&lt;&gt;""),"△填了对方账户，但类别不是内部转账",IF(YEAR($B389)&lt;&gt;管理年度,"△不是管理年度的单据，按月的三张报表里看不到",IF($H389&lt;0,"△这一笔之后该账户余额成负数了，核一下",""))))))))))))))</f>
        <v/>
      </c>
    </row>
    <row r="390" ht="16.5" spans="1:16">
      <c r="A390" s="4" t="str">
        <f>IF($C390="","",COUNTA($C$5:$C390))</f>
        <v/>
      </c>
      <c r="B390" s="52"/>
      <c r="C390" s="53"/>
      <c r="D390" s="53"/>
      <c r="E390" s="32"/>
      <c r="F390" s="54"/>
      <c r="G390" s="54"/>
      <c r="H390" s="24" t="str">
        <f>IFERROR(ROUND(VLOOKUP($C390,基础资料!$B$5:$E$34,3,0)+SUMIF($C$5:$C390,$C390,$F$5:$F390)-SUMIF($C$5:$C390,$C390,$G$5:$G390),2),"")</f>
        <v/>
      </c>
      <c r="I390" s="53"/>
      <c r="J390" s="53"/>
      <c r="K390" s="25" t="str">
        <f t="shared" si="6"/>
        <v/>
      </c>
      <c r="L390" s="13" t="str">
        <f>IF($D390="","",IFERROR(INDEX(类别属性,MATCH($D390,类别表,0)),""))</f>
        <v/>
      </c>
      <c r="M390" s="53"/>
      <c r="N390" s="53"/>
      <c r="O390" s="32"/>
      <c r="P390" s="6" t="str">
        <f>IF($C390="","",IF(ISNA(MATCH($C390,账户表,0)),"※这个账户不在【基础资料】的账户档案里",IF($B390="","※没填日期，这一笔不会进任何月份的报表",IF(NOT(ISNUMBER($B390)),"※日期是文本不是日期（像 2026.6.28 这种），按日期取数的报表全会漏掉这一笔",IF(AND($F390&lt;&gt;"",$G390&lt;&gt;""),"※收入和支出不能同时填",IF(AND(N($F390)=0,N($G390)=0),"※收入和支出都没填",IF(OR(N($F390)&lt;0,N($G390)&lt;0),"※金额不能填负数，方向反了就换一列填",IF($D390="","※没填收支类别，分类报表会漏掉这一笔",IF(ISNA(MATCH($D390,类别表,0)),"※收支类别不在【基础资料】的清单里",IF(AND($L390="内部转账",$M390=""),"△内部转账要在「对方账户」写上另一头",IF(AND($L390="内部转账",$M390=$C390),"※对方账户跟本账户是同一个",IF(AND($L390&lt;&gt;"内部转账",$M390&lt;&gt;""),"△填了对方账户，但类别不是内部转账",IF(YEAR($B390)&lt;&gt;管理年度,"△不是管理年度的单据，按月的三张报表里看不到",IF($H390&lt;0,"△这一笔之后该账户余额成负数了，核一下",""))))))))))))))</f>
        <v/>
      </c>
    </row>
    <row r="391" ht="16.5" spans="1:16">
      <c r="A391" s="4" t="str">
        <f>IF($C391="","",COUNTA($C$5:$C391))</f>
        <v/>
      </c>
      <c r="B391" s="52"/>
      <c r="C391" s="53"/>
      <c r="D391" s="53"/>
      <c r="E391" s="32"/>
      <c r="F391" s="54"/>
      <c r="G391" s="54"/>
      <c r="H391" s="24" t="str">
        <f>IFERROR(ROUND(VLOOKUP($C391,基础资料!$B$5:$E$34,3,0)+SUMIF($C$5:$C391,$C391,$F$5:$F391)-SUMIF($C$5:$C391,$C391,$G$5:$G391),2),"")</f>
        <v/>
      </c>
      <c r="I391" s="53"/>
      <c r="J391" s="53"/>
      <c r="K391" s="25" t="str">
        <f t="shared" si="6"/>
        <v/>
      </c>
      <c r="L391" s="13" t="str">
        <f>IF($D391="","",IFERROR(INDEX(类别属性,MATCH($D391,类别表,0)),""))</f>
        <v/>
      </c>
      <c r="M391" s="53"/>
      <c r="N391" s="53"/>
      <c r="O391" s="32"/>
      <c r="P391" s="6" t="str">
        <f>IF($C391="","",IF(ISNA(MATCH($C391,账户表,0)),"※这个账户不在【基础资料】的账户档案里",IF($B391="","※没填日期，这一笔不会进任何月份的报表",IF(NOT(ISNUMBER($B391)),"※日期是文本不是日期（像 2026.6.28 这种），按日期取数的报表全会漏掉这一笔",IF(AND($F391&lt;&gt;"",$G391&lt;&gt;""),"※收入和支出不能同时填",IF(AND(N($F391)=0,N($G391)=0),"※收入和支出都没填",IF(OR(N($F391)&lt;0,N($G391)&lt;0),"※金额不能填负数，方向反了就换一列填",IF($D391="","※没填收支类别，分类报表会漏掉这一笔",IF(ISNA(MATCH($D391,类别表,0)),"※收支类别不在【基础资料】的清单里",IF(AND($L391="内部转账",$M391=""),"△内部转账要在「对方账户」写上另一头",IF(AND($L391="内部转账",$M391=$C391),"※对方账户跟本账户是同一个",IF(AND($L391&lt;&gt;"内部转账",$M391&lt;&gt;""),"△填了对方账户，但类别不是内部转账",IF(YEAR($B391)&lt;&gt;管理年度,"△不是管理年度的单据，按月的三张报表里看不到",IF($H391&lt;0,"△这一笔之后该账户余额成负数了，核一下",""))))))))))))))</f>
        <v/>
      </c>
    </row>
    <row r="392" ht="16.5" spans="1:16">
      <c r="A392" s="4" t="str">
        <f>IF($C392="","",COUNTA($C$5:$C392))</f>
        <v/>
      </c>
      <c r="B392" s="52"/>
      <c r="C392" s="53"/>
      <c r="D392" s="53"/>
      <c r="E392" s="32"/>
      <c r="F392" s="54"/>
      <c r="G392" s="54"/>
      <c r="H392" s="24" t="str">
        <f>IFERROR(ROUND(VLOOKUP($C392,基础资料!$B$5:$E$34,3,0)+SUMIF($C$5:$C392,$C392,$F$5:$F392)-SUMIF($C$5:$C392,$C392,$G$5:$G392),2),"")</f>
        <v/>
      </c>
      <c r="I392" s="53"/>
      <c r="J392" s="53"/>
      <c r="K392" s="25" t="str">
        <f t="shared" si="6"/>
        <v/>
      </c>
      <c r="L392" s="13" t="str">
        <f>IF($D392="","",IFERROR(INDEX(类别属性,MATCH($D392,类别表,0)),""))</f>
        <v/>
      </c>
      <c r="M392" s="53"/>
      <c r="N392" s="53"/>
      <c r="O392" s="32"/>
      <c r="P392" s="6" t="str">
        <f>IF($C392="","",IF(ISNA(MATCH($C392,账户表,0)),"※这个账户不在【基础资料】的账户档案里",IF($B392="","※没填日期，这一笔不会进任何月份的报表",IF(NOT(ISNUMBER($B392)),"※日期是文本不是日期（像 2026.6.28 这种），按日期取数的报表全会漏掉这一笔",IF(AND($F392&lt;&gt;"",$G392&lt;&gt;""),"※收入和支出不能同时填",IF(AND(N($F392)=0,N($G392)=0),"※收入和支出都没填",IF(OR(N($F392)&lt;0,N($G392)&lt;0),"※金额不能填负数，方向反了就换一列填",IF($D392="","※没填收支类别，分类报表会漏掉这一笔",IF(ISNA(MATCH($D392,类别表,0)),"※收支类别不在【基础资料】的清单里",IF(AND($L392="内部转账",$M392=""),"△内部转账要在「对方账户」写上另一头",IF(AND($L392="内部转账",$M392=$C392),"※对方账户跟本账户是同一个",IF(AND($L392&lt;&gt;"内部转账",$M392&lt;&gt;""),"△填了对方账户，但类别不是内部转账",IF(YEAR($B392)&lt;&gt;管理年度,"△不是管理年度的单据，按月的三张报表里看不到",IF($H392&lt;0,"△这一笔之后该账户余额成负数了，核一下",""))))))))))))))</f>
        <v/>
      </c>
    </row>
    <row r="393" ht="16.5" spans="1:16">
      <c r="A393" s="4" t="str">
        <f>IF($C393="","",COUNTA($C$5:$C393))</f>
        <v/>
      </c>
      <c r="B393" s="52"/>
      <c r="C393" s="53"/>
      <c r="D393" s="53"/>
      <c r="E393" s="32"/>
      <c r="F393" s="54"/>
      <c r="G393" s="54"/>
      <c r="H393" s="24" t="str">
        <f>IFERROR(ROUND(VLOOKUP($C393,基础资料!$B$5:$E$34,3,0)+SUMIF($C$5:$C393,$C393,$F$5:$F393)-SUMIF($C$5:$C393,$C393,$G$5:$G393),2),"")</f>
        <v/>
      </c>
      <c r="I393" s="53"/>
      <c r="J393" s="53"/>
      <c r="K393" s="25" t="str">
        <f t="shared" si="6"/>
        <v/>
      </c>
      <c r="L393" s="13" t="str">
        <f>IF($D393="","",IFERROR(INDEX(类别属性,MATCH($D393,类别表,0)),""))</f>
        <v/>
      </c>
      <c r="M393" s="53"/>
      <c r="N393" s="53"/>
      <c r="O393" s="32"/>
      <c r="P393" s="6" t="str">
        <f>IF($C393="","",IF(ISNA(MATCH($C393,账户表,0)),"※这个账户不在【基础资料】的账户档案里",IF($B393="","※没填日期，这一笔不会进任何月份的报表",IF(NOT(ISNUMBER($B393)),"※日期是文本不是日期（像 2026.6.28 这种），按日期取数的报表全会漏掉这一笔",IF(AND($F393&lt;&gt;"",$G393&lt;&gt;""),"※收入和支出不能同时填",IF(AND(N($F393)=0,N($G393)=0),"※收入和支出都没填",IF(OR(N($F393)&lt;0,N($G393)&lt;0),"※金额不能填负数，方向反了就换一列填",IF($D393="","※没填收支类别，分类报表会漏掉这一笔",IF(ISNA(MATCH($D393,类别表,0)),"※收支类别不在【基础资料】的清单里",IF(AND($L393="内部转账",$M393=""),"△内部转账要在「对方账户」写上另一头",IF(AND($L393="内部转账",$M393=$C393),"※对方账户跟本账户是同一个",IF(AND($L393&lt;&gt;"内部转账",$M393&lt;&gt;""),"△填了对方账户，但类别不是内部转账",IF(YEAR($B393)&lt;&gt;管理年度,"△不是管理年度的单据，按月的三张报表里看不到",IF($H393&lt;0,"△这一笔之后该账户余额成负数了，核一下",""))))))))))))))</f>
        <v/>
      </c>
    </row>
    <row r="394" ht="16.5" spans="1:16">
      <c r="A394" s="4" t="str">
        <f>IF($C394="","",COUNTA($C$5:$C394))</f>
        <v/>
      </c>
      <c r="B394" s="52"/>
      <c r="C394" s="53"/>
      <c r="D394" s="53"/>
      <c r="E394" s="32"/>
      <c r="F394" s="54"/>
      <c r="G394" s="54"/>
      <c r="H394" s="24" t="str">
        <f>IFERROR(ROUND(VLOOKUP($C394,基础资料!$B$5:$E$34,3,0)+SUMIF($C$5:$C394,$C394,$F$5:$F394)-SUMIF($C$5:$C394,$C394,$G$5:$G394),2),"")</f>
        <v/>
      </c>
      <c r="I394" s="53"/>
      <c r="J394" s="53"/>
      <c r="K394" s="25" t="str">
        <f t="shared" si="6"/>
        <v/>
      </c>
      <c r="L394" s="13" t="str">
        <f>IF($D394="","",IFERROR(INDEX(类别属性,MATCH($D394,类别表,0)),""))</f>
        <v/>
      </c>
      <c r="M394" s="53"/>
      <c r="N394" s="53"/>
      <c r="O394" s="32"/>
      <c r="P394" s="6" t="str">
        <f>IF($C394="","",IF(ISNA(MATCH($C394,账户表,0)),"※这个账户不在【基础资料】的账户档案里",IF($B394="","※没填日期，这一笔不会进任何月份的报表",IF(NOT(ISNUMBER($B394)),"※日期是文本不是日期（像 2026.6.28 这种），按日期取数的报表全会漏掉这一笔",IF(AND($F394&lt;&gt;"",$G394&lt;&gt;""),"※收入和支出不能同时填",IF(AND(N($F394)=0,N($G394)=0),"※收入和支出都没填",IF(OR(N($F394)&lt;0,N($G394)&lt;0),"※金额不能填负数，方向反了就换一列填",IF($D394="","※没填收支类别，分类报表会漏掉这一笔",IF(ISNA(MATCH($D394,类别表,0)),"※收支类别不在【基础资料】的清单里",IF(AND($L394="内部转账",$M394=""),"△内部转账要在「对方账户」写上另一头",IF(AND($L394="内部转账",$M394=$C394),"※对方账户跟本账户是同一个",IF(AND($L394&lt;&gt;"内部转账",$M394&lt;&gt;""),"△填了对方账户，但类别不是内部转账",IF(YEAR($B394)&lt;&gt;管理年度,"△不是管理年度的单据，按月的三张报表里看不到",IF($H394&lt;0,"△这一笔之后该账户余额成负数了，核一下",""))))))))))))))</f>
        <v/>
      </c>
    </row>
    <row r="395" ht="16.5" spans="1:16">
      <c r="A395" s="4" t="str">
        <f>IF($C395="","",COUNTA($C$5:$C395))</f>
        <v/>
      </c>
      <c r="B395" s="52"/>
      <c r="C395" s="53"/>
      <c r="D395" s="53"/>
      <c r="E395" s="32"/>
      <c r="F395" s="54"/>
      <c r="G395" s="54"/>
      <c r="H395" s="24" t="str">
        <f>IFERROR(ROUND(VLOOKUP($C395,基础资料!$B$5:$E$34,3,0)+SUMIF($C$5:$C395,$C395,$F$5:$F395)-SUMIF($C$5:$C395,$C395,$G$5:$G395),2),"")</f>
        <v/>
      </c>
      <c r="I395" s="53"/>
      <c r="J395" s="53"/>
      <c r="K395" s="25" t="str">
        <f t="shared" si="6"/>
        <v/>
      </c>
      <c r="L395" s="13" t="str">
        <f>IF($D395="","",IFERROR(INDEX(类别属性,MATCH($D395,类别表,0)),""))</f>
        <v/>
      </c>
      <c r="M395" s="53"/>
      <c r="N395" s="53"/>
      <c r="O395" s="32"/>
      <c r="P395" s="6" t="str">
        <f>IF($C395="","",IF(ISNA(MATCH($C395,账户表,0)),"※这个账户不在【基础资料】的账户档案里",IF($B395="","※没填日期，这一笔不会进任何月份的报表",IF(NOT(ISNUMBER($B395)),"※日期是文本不是日期（像 2026.6.28 这种），按日期取数的报表全会漏掉这一笔",IF(AND($F395&lt;&gt;"",$G395&lt;&gt;""),"※收入和支出不能同时填",IF(AND(N($F395)=0,N($G395)=0),"※收入和支出都没填",IF(OR(N($F395)&lt;0,N($G395)&lt;0),"※金额不能填负数，方向反了就换一列填",IF($D395="","※没填收支类别，分类报表会漏掉这一笔",IF(ISNA(MATCH($D395,类别表,0)),"※收支类别不在【基础资料】的清单里",IF(AND($L395="内部转账",$M395=""),"△内部转账要在「对方账户」写上另一头",IF(AND($L395="内部转账",$M395=$C395),"※对方账户跟本账户是同一个",IF(AND($L395&lt;&gt;"内部转账",$M395&lt;&gt;""),"△填了对方账户，但类别不是内部转账",IF(YEAR($B395)&lt;&gt;管理年度,"△不是管理年度的单据，按月的三张报表里看不到",IF($H395&lt;0,"△这一笔之后该账户余额成负数了，核一下",""))))))))))))))</f>
        <v/>
      </c>
    </row>
    <row r="396" ht="16.5" spans="1:16">
      <c r="A396" s="4" t="str">
        <f>IF($C396="","",COUNTA($C$5:$C396))</f>
        <v/>
      </c>
      <c r="B396" s="52"/>
      <c r="C396" s="53"/>
      <c r="D396" s="53"/>
      <c r="E396" s="32"/>
      <c r="F396" s="54"/>
      <c r="G396" s="54"/>
      <c r="H396" s="24" t="str">
        <f>IFERROR(ROUND(VLOOKUP($C396,基础资料!$B$5:$E$34,3,0)+SUMIF($C$5:$C396,$C396,$F$5:$F396)-SUMIF($C$5:$C396,$C396,$G$5:$G396),2),"")</f>
        <v/>
      </c>
      <c r="I396" s="53"/>
      <c r="J396" s="53"/>
      <c r="K396" s="25" t="str">
        <f t="shared" si="6"/>
        <v/>
      </c>
      <c r="L396" s="13" t="str">
        <f>IF($D396="","",IFERROR(INDEX(类别属性,MATCH($D396,类别表,0)),""))</f>
        <v/>
      </c>
      <c r="M396" s="53"/>
      <c r="N396" s="53"/>
      <c r="O396" s="32"/>
      <c r="P396" s="6" t="str">
        <f>IF($C396="","",IF(ISNA(MATCH($C396,账户表,0)),"※这个账户不在【基础资料】的账户档案里",IF($B396="","※没填日期，这一笔不会进任何月份的报表",IF(NOT(ISNUMBER($B396)),"※日期是文本不是日期（像 2026.6.28 这种），按日期取数的报表全会漏掉这一笔",IF(AND($F396&lt;&gt;"",$G396&lt;&gt;""),"※收入和支出不能同时填",IF(AND(N($F396)=0,N($G396)=0),"※收入和支出都没填",IF(OR(N($F396)&lt;0,N($G396)&lt;0),"※金额不能填负数，方向反了就换一列填",IF($D396="","※没填收支类别，分类报表会漏掉这一笔",IF(ISNA(MATCH($D396,类别表,0)),"※收支类别不在【基础资料】的清单里",IF(AND($L396="内部转账",$M396=""),"△内部转账要在「对方账户」写上另一头",IF(AND($L396="内部转账",$M396=$C396),"※对方账户跟本账户是同一个",IF(AND($L396&lt;&gt;"内部转账",$M396&lt;&gt;""),"△填了对方账户，但类别不是内部转账",IF(YEAR($B396)&lt;&gt;管理年度,"△不是管理年度的单据，按月的三张报表里看不到",IF($H396&lt;0,"△这一笔之后该账户余额成负数了，核一下",""))))))))))))))</f>
        <v/>
      </c>
    </row>
    <row r="397" ht="16.5" spans="1:16">
      <c r="A397" s="4" t="str">
        <f>IF($C397="","",COUNTA($C$5:$C397))</f>
        <v/>
      </c>
      <c r="B397" s="52"/>
      <c r="C397" s="53"/>
      <c r="D397" s="53"/>
      <c r="E397" s="32"/>
      <c r="F397" s="54"/>
      <c r="G397" s="54"/>
      <c r="H397" s="24" t="str">
        <f>IFERROR(ROUND(VLOOKUP($C397,基础资料!$B$5:$E$34,3,0)+SUMIF($C$5:$C397,$C397,$F$5:$F397)-SUMIF($C$5:$C397,$C397,$G$5:$G397),2),"")</f>
        <v/>
      </c>
      <c r="I397" s="53"/>
      <c r="J397" s="53"/>
      <c r="K397" s="25" t="str">
        <f t="shared" si="6"/>
        <v/>
      </c>
      <c r="L397" s="13" t="str">
        <f>IF($D397="","",IFERROR(INDEX(类别属性,MATCH($D397,类别表,0)),""))</f>
        <v/>
      </c>
      <c r="M397" s="53"/>
      <c r="N397" s="53"/>
      <c r="O397" s="32"/>
      <c r="P397" s="6" t="str">
        <f>IF($C397="","",IF(ISNA(MATCH($C397,账户表,0)),"※这个账户不在【基础资料】的账户档案里",IF($B397="","※没填日期，这一笔不会进任何月份的报表",IF(NOT(ISNUMBER($B397)),"※日期是文本不是日期（像 2026.6.28 这种），按日期取数的报表全会漏掉这一笔",IF(AND($F397&lt;&gt;"",$G397&lt;&gt;""),"※收入和支出不能同时填",IF(AND(N($F397)=0,N($G397)=0),"※收入和支出都没填",IF(OR(N($F397)&lt;0,N($G397)&lt;0),"※金额不能填负数，方向反了就换一列填",IF($D397="","※没填收支类别，分类报表会漏掉这一笔",IF(ISNA(MATCH($D397,类别表,0)),"※收支类别不在【基础资料】的清单里",IF(AND($L397="内部转账",$M397=""),"△内部转账要在「对方账户」写上另一头",IF(AND($L397="内部转账",$M397=$C397),"※对方账户跟本账户是同一个",IF(AND($L397&lt;&gt;"内部转账",$M397&lt;&gt;""),"△填了对方账户，但类别不是内部转账",IF(YEAR($B397)&lt;&gt;管理年度,"△不是管理年度的单据，按月的三张报表里看不到",IF($H397&lt;0,"△这一笔之后该账户余额成负数了，核一下",""))))))))))))))</f>
        <v/>
      </c>
    </row>
    <row r="398" ht="16.5" spans="1:16">
      <c r="A398" s="4" t="str">
        <f>IF($C398="","",COUNTA($C$5:$C398))</f>
        <v/>
      </c>
      <c r="B398" s="52"/>
      <c r="C398" s="53"/>
      <c r="D398" s="53"/>
      <c r="E398" s="32"/>
      <c r="F398" s="54"/>
      <c r="G398" s="54"/>
      <c r="H398" s="24" t="str">
        <f>IFERROR(ROUND(VLOOKUP($C398,基础资料!$B$5:$E$34,3,0)+SUMIF($C$5:$C398,$C398,$F$5:$F398)-SUMIF($C$5:$C398,$C398,$G$5:$G398),2),"")</f>
        <v/>
      </c>
      <c r="I398" s="53"/>
      <c r="J398" s="53"/>
      <c r="K398" s="25" t="str">
        <f t="shared" si="6"/>
        <v/>
      </c>
      <c r="L398" s="13" t="str">
        <f>IF($D398="","",IFERROR(INDEX(类别属性,MATCH($D398,类别表,0)),""))</f>
        <v/>
      </c>
      <c r="M398" s="53"/>
      <c r="N398" s="53"/>
      <c r="O398" s="32"/>
      <c r="P398" s="6" t="str">
        <f>IF($C398="","",IF(ISNA(MATCH($C398,账户表,0)),"※这个账户不在【基础资料】的账户档案里",IF($B398="","※没填日期，这一笔不会进任何月份的报表",IF(NOT(ISNUMBER($B398)),"※日期是文本不是日期（像 2026.6.28 这种），按日期取数的报表全会漏掉这一笔",IF(AND($F398&lt;&gt;"",$G398&lt;&gt;""),"※收入和支出不能同时填",IF(AND(N($F398)=0,N($G398)=0),"※收入和支出都没填",IF(OR(N($F398)&lt;0,N($G398)&lt;0),"※金额不能填负数，方向反了就换一列填",IF($D398="","※没填收支类别，分类报表会漏掉这一笔",IF(ISNA(MATCH($D398,类别表,0)),"※收支类别不在【基础资料】的清单里",IF(AND($L398="内部转账",$M398=""),"△内部转账要在「对方账户」写上另一头",IF(AND($L398="内部转账",$M398=$C398),"※对方账户跟本账户是同一个",IF(AND($L398&lt;&gt;"内部转账",$M398&lt;&gt;""),"△填了对方账户，但类别不是内部转账",IF(YEAR($B398)&lt;&gt;管理年度,"△不是管理年度的单据，按月的三张报表里看不到",IF($H398&lt;0,"△这一笔之后该账户余额成负数了，核一下",""))))))))))))))</f>
        <v/>
      </c>
    </row>
    <row r="399" ht="16.5" spans="1:16">
      <c r="A399" s="4" t="str">
        <f>IF($C399="","",COUNTA($C$5:$C399))</f>
        <v/>
      </c>
      <c r="B399" s="52"/>
      <c r="C399" s="53"/>
      <c r="D399" s="53"/>
      <c r="E399" s="32"/>
      <c r="F399" s="54"/>
      <c r="G399" s="54"/>
      <c r="H399" s="24" t="str">
        <f>IFERROR(ROUND(VLOOKUP($C399,基础资料!$B$5:$E$34,3,0)+SUMIF($C$5:$C399,$C399,$F$5:$F399)-SUMIF($C$5:$C399,$C399,$G$5:$G399),2),"")</f>
        <v/>
      </c>
      <c r="I399" s="53"/>
      <c r="J399" s="53"/>
      <c r="K399" s="25" t="str">
        <f t="shared" si="6"/>
        <v/>
      </c>
      <c r="L399" s="13" t="str">
        <f>IF($D399="","",IFERROR(INDEX(类别属性,MATCH($D399,类别表,0)),""))</f>
        <v/>
      </c>
      <c r="M399" s="53"/>
      <c r="N399" s="53"/>
      <c r="O399" s="32"/>
      <c r="P399" s="6" t="str">
        <f>IF($C399="","",IF(ISNA(MATCH($C399,账户表,0)),"※这个账户不在【基础资料】的账户档案里",IF($B399="","※没填日期，这一笔不会进任何月份的报表",IF(NOT(ISNUMBER($B399)),"※日期是文本不是日期（像 2026.6.28 这种），按日期取数的报表全会漏掉这一笔",IF(AND($F399&lt;&gt;"",$G399&lt;&gt;""),"※收入和支出不能同时填",IF(AND(N($F399)=0,N($G399)=0),"※收入和支出都没填",IF(OR(N($F399)&lt;0,N($G399)&lt;0),"※金额不能填负数，方向反了就换一列填",IF($D399="","※没填收支类别，分类报表会漏掉这一笔",IF(ISNA(MATCH($D399,类别表,0)),"※收支类别不在【基础资料】的清单里",IF(AND($L399="内部转账",$M399=""),"△内部转账要在「对方账户」写上另一头",IF(AND($L399="内部转账",$M399=$C399),"※对方账户跟本账户是同一个",IF(AND($L399&lt;&gt;"内部转账",$M399&lt;&gt;""),"△填了对方账户，但类别不是内部转账",IF(YEAR($B399)&lt;&gt;管理年度,"△不是管理年度的单据，按月的三张报表里看不到",IF($H399&lt;0,"△这一笔之后该账户余额成负数了，核一下",""))))))))))))))</f>
        <v/>
      </c>
    </row>
    <row r="400" ht="16.5" spans="1:16">
      <c r="A400" s="4" t="str">
        <f>IF($C400="","",COUNTA($C$5:$C400))</f>
        <v/>
      </c>
      <c r="B400" s="52"/>
      <c r="C400" s="53"/>
      <c r="D400" s="53"/>
      <c r="E400" s="32"/>
      <c r="F400" s="54"/>
      <c r="G400" s="54"/>
      <c r="H400" s="24" t="str">
        <f>IFERROR(ROUND(VLOOKUP($C400,基础资料!$B$5:$E$34,3,0)+SUMIF($C$5:$C400,$C400,$F$5:$F400)-SUMIF($C$5:$C400,$C400,$G$5:$G400),2),"")</f>
        <v/>
      </c>
      <c r="I400" s="53"/>
      <c r="J400" s="53"/>
      <c r="K400" s="25" t="str">
        <f t="shared" si="6"/>
        <v/>
      </c>
      <c r="L400" s="13" t="str">
        <f>IF($D400="","",IFERROR(INDEX(类别属性,MATCH($D400,类别表,0)),""))</f>
        <v/>
      </c>
      <c r="M400" s="53"/>
      <c r="N400" s="53"/>
      <c r="O400" s="32"/>
      <c r="P400" s="6" t="str">
        <f>IF($C400="","",IF(ISNA(MATCH($C400,账户表,0)),"※这个账户不在【基础资料】的账户档案里",IF($B400="","※没填日期，这一笔不会进任何月份的报表",IF(NOT(ISNUMBER($B400)),"※日期是文本不是日期（像 2026.6.28 这种），按日期取数的报表全会漏掉这一笔",IF(AND($F400&lt;&gt;"",$G400&lt;&gt;""),"※收入和支出不能同时填",IF(AND(N($F400)=0,N($G400)=0),"※收入和支出都没填",IF(OR(N($F400)&lt;0,N($G400)&lt;0),"※金额不能填负数，方向反了就换一列填",IF($D400="","※没填收支类别，分类报表会漏掉这一笔",IF(ISNA(MATCH($D400,类别表,0)),"※收支类别不在【基础资料】的清单里",IF(AND($L400="内部转账",$M400=""),"△内部转账要在「对方账户」写上另一头",IF(AND($L400="内部转账",$M400=$C400),"※对方账户跟本账户是同一个",IF(AND($L400&lt;&gt;"内部转账",$M400&lt;&gt;""),"△填了对方账户，但类别不是内部转账",IF(YEAR($B400)&lt;&gt;管理年度,"△不是管理年度的单据，按月的三张报表里看不到",IF($H400&lt;0,"△这一笔之后该账户余额成负数了，核一下",""))))))))))))))</f>
        <v/>
      </c>
    </row>
    <row r="401" ht="16.5" spans="1:16">
      <c r="A401" s="4" t="str">
        <f>IF($C401="","",COUNTA($C$5:$C401))</f>
        <v/>
      </c>
      <c r="B401" s="52"/>
      <c r="C401" s="53"/>
      <c r="D401" s="53"/>
      <c r="E401" s="32"/>
      <c r="F401" s="54"/>
      <c r="G401" s="54"/>
      <c r="H401" s="24" t="str">
        <f>IFERROR(ROUND(VLOOKUP($C401,基础资料!$B$5:$E$34,3,0)+SUMIF($C$5:$C401,$C401,$F$5:$F401)-SUMIF($C$5:$C401,$C401,$G$5:$G401),2),"")</f>
        <v/>
      </c>
      <c r="I401" s="53"/>
      <c r="J401" s="53"/>
      <c r="K401" s="25" t="str">
        <f t="shared" si="6"/>
        <v/>
      </c>
      <c r="L401" s="13" t="str">
        <f>IF($D401="","",IFERROR(INDEX(类别属性,MATCH($D401,类别表,0)),""))</f>
        <v/>
      </c>
      <c r="M401" s="53"/>
      <c r="N401" s="53"/>
      <c r="O401" s="32"/>
      <c r="P401" s="6" t="str">
        <f>IF($C401="","",IF(ISNA(MATCH($C401,账户表,0)),"※这个账户不在【基础资料】的账户档案里",IF($B401="","※没填日期，这一笔不会进任何月份的报表",IF(NOT(ISNUMBER($B401)),"※日期是文本不是日期（像 2026.6.28 这种），按日期取数的报表全会漏掉这一笔",IF(AND($F401&lt;&gt;"",$G401&lt;&gt;""),"※收入和支出不能同时填",IF(AND(N($F401)=0,N($G401)=0),"※收入和支出都没填",IF(OR(N($F401)&lt;0,N($G401)&lt;0),"※金额不能填负数，方向反了就换一列填",IF($D401="","※没填收支类别，分类报表会漏掉这一笔",IF(ISNA(MATCH($D401,类别表,0)),"※收支类别不在【基础资料】的清单里",IF(AND($L401="内部转账",$M401=""),"△内部转账要在「对方账户」写上另一头",IF(AND($L401="内部转账",$M401=$C401),"※对方账户跟本账户是同一个",IF(AND($L401&lt;&gt;"内部转账",$M401&lt;&gt;""),"△填了对方账户，但类别不是内部转账",IF(YEAR($B401)&lt;&gt;管理年度,"△不是管理年度的单据，按月的三张报表里看不到",IF($H401&lt;0,"△这一笔之后该账户余额成负数了，核一下",""))))))))))))))</f>
        <v/>
      </c>
    </row>
    <row r="402" ht="16.5" spans="1:16">
      <c r="A402" s="4" t="str">
        <f>IF($C402="","",COUNTA($C$5:$C402))</f>
        <v/>
      </c>
      <c r="B402" s="52"/>
      <c r="C402" s="53"/>
      <c r="D402" s="53"/>
      <c r="E402" s="32"/>
      <c r="F402" s="54"/>
      <c r="G402" s="54"/>
      <c r="H402" s="24" t="str">
        <f>IFERROR(ROUND(VLOOKUP($C402,基础资料!$B$5:$E$34,3,0)+SUMIF($C$5:$C402,$C402,$F$5:$F402)-SUMIF($C$5:$C402,$C402,$G$5:$G402),2),"")</f>
        <v/>
      </c>
      <c r="I402" s="53"/>
      <c r="J402" s="53"/>
      <c r="K402" s="25" t="str">
        <f t="shared" si="6"/>
        <v/>
      </c>
      <c r="L402" s="13" t="str">
        <f>IF($D402="","",IFERROR(INDEX(类别属性,MATCH($D402,类别表,0)),""))</f>
        <v/>
      </c>
      <c r="M402" s="53"/>
      <c r="N402" s="53"/>
      <c r="O402" s="32"/>
      <c r="P402" s="6" t="str">
        <f>IF($C402="","",IF(ISNA(MATCH($C402,账户表,0)),"※这个账户不在【基础资料】的账户档案里",IF($B402="","※没填日期，这一笔不会进任何月份的报表",IF(NOT(ISNUMBER($B402)),"※日期是文本不是日期（像 2026.6.28 这种），按日期取数的报表全会漏掉这一笔",IF(AND($F402&lt;&gt;"",$G402&lt;&gt;""),"※收入和支出不能同时填",IF(AND(N($F402)=0,N($G402)=0),"※收入和支出都没填",IF(OR(N($F402)&lt;0,N($G402)&lt;0),"※金额不能填负数，方向反了就换一列填",IF($D402="","※没填收支类别，分类报表会漏掉这一笔",IF(ISNA(MATCH($D402,类别表,0)),"※收支类别不在【基础资料】的清单里",IF(AND($L402="内部转账",$M402=""),"△内部转账要在「对方账户」写上另一头",IF(AND($L402="内部转账",$M402=$C402),"※对方账户跟本账户是同一个",IF(AND($L402&lt;&gt;"内部转账",$M402&lt;&gt;""),"△填了对方账户，但类别不是内部转账",IF(YEAR($B402)&lt;&gt;管理年度,"△不是管理年度的单据，按月的三张报表里看不到",IF($H402&lt;0,"△这一笔之后该账户余额成负数了，核一下",""))))))))))))))</f>
        <v/>
      </c>
    </row>
    <row r="403" ht="16.5" spans="1:16">
      <c r="A403" s="4" t="str">
        <f>IF($C403="","",COUNTA($C$5:$C403))</f>
        <v/>
      </c>
      <c r="B403" s="52"/>
      <c r="C403" s="53"/>
      <c r="D403" s="53"/>
      <c r="E403" s="32"/>
      <c r="F403" s="54"/>
      <c r="G403" s="54"/>
      <c r="H403" s="24" t="str">
        <f>IFERROR(ROUND(VLOOKUP($C403,基础资料!$B$5:$E$34,3,0)+SUMIF($C$5:$C403,$C403,$F$5:$F403)-SUMIF($C$5:$C403,$C403,$G$5:$G403),2),"")</f>
        <v/>
      </c>
      <c r="I403" s="53"/>
      <c r="J403" s="53"/>
      <c r="K403" s="25" t="str">
        <f t="shared" si="6"/>
        <v/>
      </c>
      <c r="L403" s="13" t="str">
        <f>IF($D403="","",IFERROR(INDEX(类别属性,MATCH($D403,类别表,0)),""))</f>
        <v/>
      </c>
      <c r="M403" s="53"/>
      <c r="N403" s="53"/>
      <c r="O403" s="32"/>
      <c r="P403" s="6" t="str">
        <f>IF($C403="","",IF(ISNA(MATCH($C403,账户表,0)),"※这个账户不在【基础资料】的账户档案里",IF($B403="","※没填日期，这一笔不会进任何月份的报表",IF(NOT(ISNUMBER($B403)),"※日期是文本不是日期（像 2026.6.28 这种），按日期取数的报表全会漏掉这一笔",IF(AND($F403&lt;&gt;"",$G403&lt;&gt;""),"※收入和支出不能同时填",IF(AND(N($F403)=0,N($G403)=0),"※收入和支出都没填",IF(OR(N($F403)&lt;0,N($G403)&lt;0),"※金额不能填负数，方向反了就换一列填",IF($D403="","※没填收支类别，分类报表会漏掉这一笔",IF(ISNA(MATCH($D403,类别表,0)),"※收支类别不在【基础资料】的清单里",IF(AND($L403="内部转账",$M403=""),"△内部转账要在「对方账户」写上另一头",IF(AND($L403="内部转账",$M403=$C403),"※对方账户跟本账户是同一个",IF(AND($L403&lt;&gt;"内部转账",$M403&lt;&gt;""),"△填了对方账户，但类别不是内部转账",IF(YEAR($B403)&lt;&gt;管理年度,"△不是管理年度的单据，按月的三张报表里看不到",IF($H403&lt;0,"△这一笔之后该账户余额成负数了，核一下",""))))))))))))))</f>
        <v/>
      </c>
    </row>
    <row r="404" ht="16.5" spans="1:16">
      <c r="A404" s="4" t="str">
        <f>IF($C404="","",COUNTA($C$5:$C404))</f>
        <v/>
      </c>
      <c r="B404" s="52"/>
      <c r="C404" s="53"/>
      <c r="D404" s="53"/>
      <c r="E404" s="32"/>
      <c r="F404" s="54"/>
      <c r="G404" s="54"/>
      <c r="H404" s="24" t="str">
        <f>IFERROR(ROUND(VLOOKUP($C404,基础资料!$B$5:$E$34,3,0)+SUMIF($C$5:$C404,$C404,$F$5:$F404)-SUMIF($C$5:$C404,$C404,$G$5:$G404),2),"")</f>
        <v/>
      </c>
      <c r="I404" s="53"/>
      <c r="J404" s="53"/>
      <c r="K404" s="25" t="str">
        <f t="shared" si="6"/>
        <v/>
      </c>
      <c r="L404" s="13" t="str">
        <f>IF($D404="","",IFERROR(INDEX(类别属性,MATCH($D404,类别表,0)),""))</f>
        <v/>
      </c>
      <c r="M404" s="53"/>
      <c r="N404" s="53"/>
      <c r="O404" s="32"/>
      <c r="P404" s="6" t="str">
        <f>IF($C404="","",IF(ISNA(MATCH($C404,账户表,0)),"※这个账户不在【基础资料】的账户档案里",IF($B404="","※没填日期，这一笔不会进任何月份的报表",IF(NOT(ISNUMBER($B404)),"※日期是文本不是日期（像 2026.6.28 这种），按日期取数的报表全会漏掉这一笔",IF(AND($F404&lt;&gt;"",$G404&lt;&gt;""),"※收入和支出不能同时填",IF(AND(N($F404)=0,N($G404)=0),"※收入和支出都没填",IF(OR(N($F404)&lt;0,N($G404)&lt;0),"※金额不能填负数，方向反了就换一列填",IF($D404="","※没填收支类别，分类报表会漏掉这一笔",IF(ISNA(MATCH($D404,类别表,0)),"※收支类别不在【基础资料】的清单里",IF(AND($L404="内部转账",$M404=""),"△内部转账要在「对方账户」写上另一头",IF(AND($L404="内部转账",$M404=$C404),"※对方账户跟本账户是同一个",IF(AND($L404&lt;&gt;"内部转账",$M404&lt;&gt;""),"△填了对方账户，但类别不是内部转账",IF(YEAR($B404)&lt;&gt;管理年度,"△不是管理年度的单据，按月的三张报表里看不到",IF($H404&lt;0,"△这一笔之后该账户余额成负数了，核一下",""))))))))))))))</f>
        <v/>
      </c>
    </row>
    <row r="405" ht="16.5" spans="1:16">
      <c r="A405" s="4" t="str">
        <f>IF($C405="","",COUNTA($C$5:$C405))</f>
        <v/>
      </c>
      <c r="B405" s="52"/>
      <c r="C405" s="53"/>
      <c r="D405" s="53"/>
      <c r="E405" s="32"/>
      <c r="F405" s="54"/>
      <c r="G405" s="54"/>
      <c r="H405" s="24" t="str">
        <f>IFERROR(ROUND(VLOOKUP($C405,基础资料!$B$5:$E$34,3,0)+SUMIF($C$5:$C405,$C405,$F$5:$F405)-SUMIF($C$5:$C405,$C405,$G$5:$G405),2),"")</f>
        <v/>
      </c>
      <c r="I405" s="53"/>
      <c r="J405" s="53"/>
      <c r="K405" s="25" t="str">
        <f t="shared" si="6"/>
        <v/>
      </c>
      <c r="L405" s="13" t="str">
        <f>IF($D405="","",IFERROR(INDEX(类别属性,MATCH($D405,类别表,0)),""))</f>
        <v/>
      </c>
      <c r="M405" s="53"/>
      <c r="N405" s="53"/>
      <c r="O405" s="32"/>
      <c r="P405" s="6" t="str">
        <f>IF($C405="","",IF(ISNA(MATCH($C405,账户表,0)),"※这个账户不在【基础资料】的账户档案里",IF($B405="","※没填日期，这一笔不会进任何月份的报表",IF(NOT(ISNUMBER($B405)),"※日期是文本不是日期（像 2026.6.28 这种），按日期取数的报表全会漏掉这一笔",IF(AND($F405&lt;&gt;"",$G405&lt;&gt;""),"※收入和支出不能同时填",IF(AND(N($F405)=0,N($G405)=0),"※收入和支出都没填",IF(OR(N($F405)&lt;0,N($G405)&lt;0),"※金额不能填负数，方向反了就换一列填",IF($D405="","※没填收支类别，分类报表会漏掉这一笔",IF(ISNA(MATCH($D405,类别表,0)),"※收支类别不在【基础资料】的清单里",IF(AND($L405="内部转账",$M405=""),"△内部转账要在「对方账户」写上另一头",IF(AND($L405="内部转账",$M405=$C405),"※对方账户跟本账户是同一个",IF(AND($L405&lt;&gt;"内部转账",$M405&lt;&gt;""),"△填了对方账户，但类别不是内部转账",IF(YEAR($B405)&lt;&gt;管理年度,"△不是管理年度的单据，按月的三张报表里看不到",IF($H405&lt;0,"△这一笔之后该账户余额成负数了，核一下",""))))))))))))))</f>
        <v/>
      </c>
    </row>
    <row r="406" ht="16.5" spans="1:16">
      <c r="A406" s="4" t="str">
        <f>IF($C406="","",COUNTA($C$5:$C406))</f>
        <v/>
      </c>
      <c r="B406" s="52"/>
      <c r="C406" s="53"/>
      <c r="D406" s="53"/>
      <c r="E406" s="32"/>
      <c r="F406" s="54"/>
      <c r="G406" s="54"/>
      <c r="H406" s="24" t="str">
        <f>IFERROR(ROUND(VLOOKUP($C406,基础资料!$B$5:$E$34,3,0)+SUMIF($C$5:$C406,$C406,$F$5:$F406)-SUMIF($C$5:$C406,$C406,$G$5:$G406),2),"")</f>
        <v/>
      </c>
      <c r="I406" s="53"/>
      <c r="J406" s="53"/>
      <c r="K406" s="25" t="str">
        <f t="shared" si="6"/>
        <v/>
      </c>
      <c r="L406" s="13" t="str">
        <f>IF($D406="","",IFERROR(INDEX(类别属性,MATCH($D406,类别表,0)),""))</f>
        <v/>
      </c>
      <c r="M406" s="53"/>
      <c r="N406" s="53"/>
      <c r="O406" s="32"/>
      <c r="P406" s="6" t="str">
        <f>IF($C406="","",IF(ISNA(MATCH($C406,账户表,0)),"※这个账户不在【基础资料】的账户档案里",IF($B406="","※没填日期，这一笔不会进任何月份的报表",IF(NOT(ISNUMBER($B406)),"※日期是文本不是日期（像 2026.6.28 这种），按日期取数的报表全会漏掉这一笔",IF(AND($F406&lt;&gt;"",$G406&lt;&gt;""),"※收入和支出不能同时填",IF(AND(N($F406)=0,N($G406)=0),"※收入和支出都没填",IF(OR(N($F406)&lt;0,N($G406)&lt;0),"※金额不能填负数，方向反了就换一列填",IF($D406="","※没填收支类别，分类报表会漏掉这一笔",IF(ISNA(MATCH($D406,类别表,0)),"※收支类别不在【基础资料】的清单里",IF(AND($L406="内部转账",$M406=""),"△内部转账要在「对方账户」写上另一头",IF(AND($L406="内部转账",$M406=$C406),"※对方账户跟本账户是同一个",IF(AND($L406&lt;&gt;"内部转账",$M406&lt;&gt;""),"△填了对方账户，但类别不是内部转账",IF(YEAR($B406)&lt;&gt;管理年度,"△不是管理年度的单据，按月的三张报表里看不到",IF($H406&lt;0,"△这一笔之后该账户余额成负数了，核一下",""))))))))))))))</f>
        <v/>
      </c>
    </row>
    <row r="407" ht="16.5" spans="1:16">
      <c r="A407" s="4" t="str">
        <f>IF($C407="","",COUNTA($C$5:$C407))</f>
        <v/>
      </c>
      <c r="B407" s="52"/>
      <c r="C407" s="53"/>
      <c r="D407" s="53"/>
      <c r="E407" s="32"/>
      <c r="F407" s="54"/>
      <c r="G407" s="54"/>
      <c r="H407" s="24" t="str">
        <f>IFERROR(ROUND(VLOOKUP($C407,基础资料!$B$5:$E$34,3,0)+SUMIF($C$5:$C407,$C407,$F$5:$F407)-SUMIF($C$5:$C407,$C407,$G$5:$G407),2),"")</f>
        <v/>
      </c>
      <c r="I407" s="53"/>
      <c r="J407" s="53"/>
      <c r="K407" s="25" t="str">
        <f t="shared" si="6"/>
        <v/>
      </c>
      <c r="L407" s="13" t="str">
        <f>IF($D407="","",IFERROR(INDEX(类别属性,MATCH($D407,类别表,0)),""))</f>
        <v/>
      </c>
      <c r="M407" s="53"/>
      <c r="N407" s="53"/>
      <c r="O407" s="32"/>
      <c r="P407" s="6" t="str">
        <f>IF($C407="","",IF(ISNA(MATCH($C407,账户表,0)),"※这个账户不在【基础资料】的账户档案里",IF($B407="","※没填日期，这一笔不会进任何月份的报表",IF(NOT(ISNUMBER($B407)),"※日期是文本不是日期（像 2026.6.28 这种），按日期取数的报表全会漏掉这一笔",IF(AND($F407&lt;&gt;"",$G407&lt;&gt;""),"※收入和支出不能同时填",IF(AND(N($F407)=0,N($G407)=0),"※收入和支出都没填",IF(OR(N($F407)&lt;0,N($G407)&lt;0),"※金额不能填负数，方向反了就换一列填",IF($D407="","※没填收支类别，分类报表会漏掉这一笔",IF(ISNA(MATCH($D407,类别表,0)),"※收支类别不在【基础资料】的清单里",IF(AND($L407="内部转账",$M407=""),"△内部转账要在「对方账户」写上另一头",IF(AND($L407="内部转账",$M407=$C407),"※对方账户跟本账户是同一个",IF(AND($L407&lt;&gt;"内部转账",$M407&lt;&gt;""),"△填了对方账户，但类别不是内部转账",IF(YEAR($B407)&lt;&gt;管理年度,"△不是管理年度的单据，按月的三张报表里看不到",IF($H407&lt;0,"△这一笔之后该账户余额成负数了，核一下",""))))))))))))))</f>
        <v/>
      </c>
    </row>
    <row r="408" ht="16.5" spans="1:16">
      <c r="A408" s="4" t="str">
        <f>IF($C408="","",COUNTA($C$5:$C408))</f>
        <v/>
      </c>
      <c r="B408" s="52"/>
      <c r="C408" s="53"/>
      <c r="D408" s="53"/>
      <c r="E408" s="32"/>
      <c r="F408" s="54"/>
      <c r="G408" s="54"/>
      <c r="H408" s="24" t="str">
        <f>IFERROR(ROUND(VLOOKUP($C408,基础资料!$B$5:$E$34,3,0)+SUMIF($C$5:$C408,$C408,$F$5:$F408)-SUMIF($C$5:$C408,$C408,$G$5:$G408),2),"")</f>
        <v/>
      </c>
      <c r="I408" s="53"/>
      <c r="J408" s="53"/>
      <c r="K408" s="25" t="str">
        <f t="shared" si="6"/>
        <v/>
      </c>
      <c r="L408" s="13" t="str">
        <f>IF($D408="","",IFERROR(INDEX(类别属性,MATCH($D408,类别表,0)),""))</f>
        <v/>
      </c>
      <c r="M408" s="53"/>
      <c r="N408" s="53"/>
      <c r="O408" s="32"/>
      <c r="P408" s="6" t="str">
        <f>IF($C408="","",IF(ISNA(MATCH($C408,账户表,0)),"※这个账户不在【基础资料】的账户档案里",IF($B408="","※没填日期，这一笔不会进任何月份的报表",IF(NOT(ISNUMBER($B408)),"※日期是文本不是日期（像 2026.6.28 这种），按日期取数的报表全会漏掉这一笔",IF(AND($F408&lt;&gt;"",$G408&lt;&gt;""),"※收入和支出不能同时填",IF(AND(N($F408)=0,N($G408)=0),"※收入和支出都没填",IF(OR(N($F408)&lt;0,N($G408)&lt;0),"※金额不能填负数，方向反了就换一列填",IF($D408="","※没填收支类别，分类报表会漏掉这一笔",IF(ISNA(MATCH($D408,类别表,0)),"※收支类别不在【基础资料】的清单里",IF(AND($L408="内部转账",$M408=""),"△内部转账要在「对方账户」写上另一头",IF(AND($L408="内部转账",$M408=$C408),"※对方账户跟本账户是同一个",IF(AND($L408&lt;&gt;"内部转账",$M408&lt;&gt;""),"△填了对方账户，但类别不是内部转账",IF(YEAR($B408)&lt;&gt;管理年度,"△不是管理年度的单据，按月的三张报表里看不到",IF($H408&lt;0,"△这一笔之后该账户余额成负数了，核一下",""))))))))))))))</f>
        <v/>
      </c>
    </row>
    <row r="409" ht="16.5" spans="1:16">
      <c r="A409" s="4" t="str">
        <f>IF($C409="","",COUNTA($C$5:$C409))</f>
        <v/>
      </c>
      <c r="B409" s="52"/>
      <c r="C409" s="53"/>
      <c r="D409" s="53"/>
      <c r="E409" s="32"/>
      <c r="F409" s="54"/>
      <c r="G409" s="54"/>
      <c r="H409" s="24" t="str">
        <f>IFERROR(ROUND(VLOOKUP($C409,基础资料!$B$5:$E$34,3,0)+SUMIF($C$5:$C409,$C409,$F$5:$F409)-SUMIF($C$5:$C409,$C409,$G$5:$G409),2),"")</f>
        <v/>
      </c>
      <c r="I409" s="53"/>
      <c r="J409" s="53"/>
      <c r="K409" s="25" t="str">
        <f t="shared" si="6"/>
        <v/>
      </c>
      <c r="L409" s="13" t="str">
        <f>IF($D409="","",IFERROR(INDEX(类别属性,MATCH($D409,类别表,0)),""))</f>
        <v/>
      </c>
      <c r="M409" s="53"/>
      <c r="N409" s="53"/>
      <c r="O409" s="32"/>
      <c r="P409" s="6" t="str">
        <f>IF($C409="","",IF(ISNA(MATCH($C409,账户表,0)),"※这个账户不在【基础资料】的账户档案里",IF($B409="","※没填日期，这一笔不会进任何月份的报表",IF(NOT(ISNUMBER($B409)),"※日期是文本不是日期（像 2026.6.28 这种），按日期取数的报表全会漏掉这一笔",IF(AND($F409&lt;&gt;"",$G409&lt;&gt;""),"※收入和支出不能同时填",IF(AND(N($F409)=0,N($G409)=0),"※收入和支出都没填",IF(OR(N($F409)&lt;0,N($G409)&lt;0),"※金额不能填负数，方向反了就换一列填",IF($D409="","※没填收支类别，分类报表会漏掉这一笔",IF(ISNA(MATCH($D409,类别表,0)),"※收支类别不在【基础资料】的清单里",IF(AND($L409="内部转账",$M409=""),"△内部转账要在「对方账户」写上另一头",IF(AND($L409="内部转账",$M409=$C409),"※对方账户跟本账户是同一个",IF(AND($L409&lt;&gt;"内部转账",$M409&lt;&gt;""),"△填了对方账户，但类别不是内部转账",IF(YEAR($B409)&lt;&gt;管理年度,"△不是管理年度的单据，按月的三张报表里看不到",IF($H409&lt;0,"△这一笔之后该账户余额成负数了，核一下",""))))))))))))))</f>
        <v/>
      </c>
    </row>
    <row r="410" ht="16.5" spans="1:16">
      <c r="A410" s="4" t="str">
        <f>IF($C410="","",COUNTA($C$5:$C410))</f>
        <v/>
      </c>
      <c r="B410" s="52"/>
      <c r="C410" s="53"/>
      <c r="D410" s="53"/>
      <c r="E410" s="32"/>
      <c r="F410" s="54"/>
      <c r="G410" s="54"/>
      <c r="H410" s="24" t="str">
        <f>IFERROR(ROUND(VLOOKUP($C410,基础资料!$B$5:$E$34,3,0)+SUMIF($C$5:$C410,$C410,$F$5:$F410)-SUMIF($C$5:$C410,$C410,$G$5:$G410),2),"")</f>
        <v/>
      </c>
      <c r="I410" s="53"/>
      <c r="J410" s="53"/>
      <c r="K410" s="25" t="str">
        <f t="shared" si="6"/>
        <v/>
      </c>
      <c r="L410" s="13" t="str">
        <f>IF($D410="","",IFERROR(INDEX(类别属性,MATCH($D410,类别表,0)),""))</f>
        <v/>
      </c>
      <c r="M410" s="53"/>
      <c r="N410" s="53"/>
      <c r="O410" s="32"/>
      <c r="P410" s="6" t="str">
        <f>IF($C410="","",IF(ISNA(MATCH($C410,账户表,0)),"※这个账户不在【基础资料】的账户档案里",IF($B410="","※没填日期，这一笔不会进任何月份的报表",IF(NOT(ISNUMBER($B410)),"※日期是文本不是日期（像 2026.6.28 这种），按日期取数的报表全会漏掉这一笔",IF(AND($F410&lt;&gt;"",$G410&lt;&gt;""),"※收入和支出不能同时填",IF(AND(N($F410)=0,N($G410)=0),"※收入和支出都没填",IF(OR(N($F410)&lt;0,N($G410)&lt;0),"※金额不能填负数，方向反了就换一列填",IF($D410="","※没填收支类别，分类报表会漏掉这一笔",IF(ISNA(MATCH($D410,类别表,0)),"※收支类别不在【基础资料】的清单里",IF(AND($L410="内部转账",$M410=""),"△内部转账要在「对方账户」写上另一头",IF(AND($L410="内部转账",$M410=$C410),"※对方账户跟本账户是同一个",IF(AND($L410&lt;&gt;"内部转账",$M410&lt;&gt;""),"△填了对方账户，但类别不是内部转账",IF(YEAR($B410)&lt;&gt;管理年度,"△不是管理年度的单据，按月的三张报表里看不到",IF($H410&lt;0,"△这一笔之后该账户余额成负数了，核一下",""))))))))))))))</f>
        <v/>
      </c>
    </row>
    <row r="411" ht="16.5" spans="1:16">
      <c r="A411" s="4" t="str">
        <f>IF($C411="","",COUNTA($C$5:$C411))</f>
        <v/>
      </c>
      <c r="B411" s="52"/>
      <c r="C411" s="53"/>
      <c r="D411" s="53"/>
      <c r="E411" s="32"/>
      <c r="F411" s="54"/>
      <c r="G411" s="54"/>
      <c r="H411" s="24" t="str">
        <f>IFERROR(ROUND(VLOOKUP($C411,基础资料!$B$5:$E$34,3,0)+SUMIF($C$5:$C411,$C411,$F$5:$F411)-SUMIF($C$5:$C411,$C411,$G$5:$G411),2),"")</f>
        <v/>
      </c>
      <c r="I411" s="53"/>
      <c r="J411" s="53"/>
      <c r="K411" s="25" t="str">
        <f t="shared" si="6"/>
        <v/>
      </c>
      <c r="L411" s="13" t="str">
        <f>IF($D411="","",IFERROR(INDEX(类别属性,MATCH($D411,类别表,0)),""))</f>
        <v/>
      </c>
      <c r="M411" s="53"/>
      <c r="N411" s="53"/>
      <c r="O411" s="32"/>
      <c r="P411" s="6" t="str">
        <f>IF($C411="","",IF(ISNA(MATCH($C411,账户表,0)),"※这个账户不在【基础资料】的账户档案里",IF($B411="","※没填日期，这一笔不会进任何月份的报表",IF(NOT(ISNUMBER($B411)),"※日期是文本不是日期（像 2026.6.28 这种），按日期取数的报表全会漏掉这一笔",IF(AND($F411&lt;&gt;"",$G411&lt;&gt;""),"※收入和支出不能同时填",IF(AND(N($F411)=0,N($G411)=0),"※收入和支出都没填",IF(OR(N($F411)&lt;0,N($G411)&lt;0),"※金额不能填负数，方向反了就换一列填",IF($D411="","※没填收支类别，分类报表会漏掉这一笔",IF(ISNA(MATCH($D411,类别表,0)),"※收支类别不在【基础资料】的清单里",IF(AND($L411="内部转账",$M411=""),"△内部转账要在「对方账户」写上另一头",IF(AND($L411="内部转账",$M411=$C411),"※对方账户跟本账户是同一个",IF(AND($L411&lt;&gt;"内部转账",$M411&lt;&gt;""),"△填了对方账户，但类别不是内部转账",IF(YEAR($B411)&lt;&gt;管理年度,"△不是管理年度的单据，按月的三张报表里看不到",IF($H411&lt;0,"△这一笔之后该账户余额成负数了，核一下",""))))))))))))))</f>
        <v/>
      </c>
    </row>
    <row r="412" ht="16.5" spans="1:16">
      <c r="A412" s="4" t="str">
        <f>IF($C412="","",COUNTA($C$5:$C412))</f>
        <v/>
      </c>
      <c r="B412" s="52"/>
      <c r="C412" s="53"/>
      <c r="D412" s="53"/>
      <c r="E412" s="32"/>
      <c r="F412" s="54"/>
      <c r="G412" s="54"/>
      <c r="H412" s="24" t="str">
        <f>IFERROR(ROUND(VLOOKUP($C412,基础资料!$B$5:$E$34,3,0)+SUMIF($C$5:$C412,$C412,$F$5:$F412)-SUMIF($C$5:$C412,$C412,$G$5:$G412),2),"")</f>
        <v/>
      </c>
      <c r="I412" s="53"/>
      <c r="J412" s="53"/>
      <c r="K412" s="25" t="str">
        <f t="shared" si="6"/>
        <v/>
      </c>
      <c r="L412" s="13" t="str">
        <f>IF($D412="","",IFERROR(INDEX(类别属性,MATCH($D412,类别表,0)),""))</f>
        <v/>
      </c>
      <c r="M412" s="53"/>
      <c r="N412" s="53"/>
      <c r="O412" s="32"/>
      <c r="P412" s="6" t="str">
        <f>IF($C412="","",IF(ISNA(MATCH($C412,账户表,0)),"※这个账户不在【基础资料】的账户档案里",IF($B412="","※没填日期，这一笔不会进任何月份的报表",IF(NOT(ISNUMBER($B412)),"※日期是文本不是日期（像 2026.6.28 这种），按日期取数的报表全会漏掉这一笔",IF(AND($F412&lt;&gt;"",$G412&lt;&gt;""),"※收入和支出不能同时填",IF(AND(N($F412)=0,N($G412)=0),"※收入和支出都没填",IF(OR(N($F412)&lt;0,N($G412)&lt;0),"※金额不能填负数，方向反了就换一列填",IF($D412="","※没填收支类别，分类报表会漏掉这一笔",IF(ISNA(MATCH($D412,类别表,0)),"※收支类别不在【基础资料】的清单里",IF(AND($L412="内部转账",$M412=""),"△内部转账要在「对方账户」写上另一头",IF(AND($L412="内部转账",$M412=$C412),"※对方账户跟本账户是同一个",IF(AND($L412&lt;&gt;"内部转账",$M412&lt;&gt;""),"△填了对方账户，但类别不是内部转账",IF(YEAR($B412)&lt;&gt;管理年度,"△不是管理年度的单据，按月的三张报表里看不到",IF($H412&lt;0,"△这一笔之后该账户余额成负数了，核一下",""))))))))))))))</f>
        <v/>
      </c>
    </row>
    <row r="413" ht="16.5" spans="1:16">
      <c r="A413" s="4" t="str">
        <f>IF($C413="","",COUNTA($C$5:$C413))</f>
        <v/>
      </c>
      <c r="B413" s="52"/>
      <c r="C413" s="53"/>
      <c r="D413" s="53"/>
      <c r="E413" s="32"/>
      <c r="F413" s="54"/>
      <c r="G413" s="54"/>
      <c r="H413" s="24" t="str">
        <f>IFERROR(ROUND(VLOOKUP($C413,基础资料!$B$5:$E$34,3,0)+SUMIF($C$5:$C413,$C413,$F$5:$F413)-SUMIF($C$5:$C413,$C413,$G$5:$G413),2),"")</f>
        <v/>
      </c>
      <c r="I413" s="53"/>
      <c r="J413" s="53"/>
      <c r="K413" s="25" t="str">
        <f t="shared" si="6"/>
        <v/>
      </c>
      <c r="L413" s="13" t="str">
        <f>IF($D413="","",IFERROR(INDEX(类别属性,MATCH($D413,类别表,0)),""))</f>
        <v/>
      </c>
      <c r="M413" s="53"/>
      <c r="N413" s="53"/>
      <c r="O413" s="32"/>
      <c r="P413" s="6" t="str">
        <f>IF($C413="","",IF(ISNA(MATCH($C413,账户表,0)),"※这个账户不在【基础资料】的账户档案里",IF($B413="","※没填日期，这一笔不会进任何月份的报表",IF(NOT(ISNUMBER($B413)),"※日期是文本不是日期（像 2026.6.28 这种），按日期取数的报表全会漏掉这一笔",IF(AND($F413&lt;&gt;"",$G413&lt;&gt;""),"※收入和支出不能同时填",IF(AND(N($F413)=0,N($G413)=0),"※收入和支出都没填",IF(OR(N($F413)&lt;0,N($G413)&lt;0),"※金额不能填负数，方向反了就换一列填",IF($D413="","※没填收支类别，分类报表会漏掉这一笔",IF(ISNA(MATCH($D413,类别表,0)),"※收支类别不在【基础资料】的清单里",IF(AND($L413="内部转账",$M413=""),"△内部转账要在「对方账户」写上另一头",IF(AND($L413="内部转账",$M413=$C413),"※对方账户跟本账户是同一个",IF(AND($L413&lt;&gt;"内部转账",$M413&lt;&gt;""),"△填了对方账户，但类别不是内部转账",IF(YEAR($B413)&lt;&gt;管理年度,"△不是管理年度的单据，按月的三张报表里看不到",IF($H413&lt;0,"△这一笔之后该账户余额成负数了，核一下",""))))))))))))))</f>
        <v/>
      </c>
    </row>
    <row r="414" ht="16.5" spans="1:16">
      <c r="A414" s="4" t="str">
        <f>IF($C414="","",COUNTA($C$5:$C414))</f>
        <v/>
      </c>
      <c r="B414" s="52"/>
      <c r="C414" s="53"/>
      <c r="D414" s="53"/>
      <c r="E414" s="32"/>
      <c r="F414" s="54"/>
      <c r="G414" s="54"/>
      <c r="H414" s="24" t="str">
        <f>IFERROR(ROUND(VLOOKUP($C414,基础资料!$B$5:$E$34,3,0)+SUMIF($C$5:$C414,$C414,$F$5:$F414)-SUMIF($C$5:$C414,$C414,$G$5:$G414),2),"")</f>
        <v/>
      </c>
      <c r="I414" s="53"/>
      <c r="J414" s="53"/>
      <c r="K414" s="25" t="str">
        <f t="shared" si="6"/>
        <v/>
      </c>
      <c r="L414" s="13" t="str">
        <f>IF($D414="","",IFERROR(INDEX(类别属性,MATCH($D414,类别表,0)),""))</f>
        <v/>
      </c>
      <c r="M414" s="53"/>
      <c r="N414" s="53"/>
      <c r="O414" s="32"/>
      <c r="P414" s="6" t="str">
        <f>IF($C414="","",IF(ISNA(MATCH($C414,账户表,0)),"※这个账户不在【基础资料】的账户档案里",IF($B414="","※没填日期，这一笔不会进任何月份的报表",IF(NOT(ISNUMBER($B414)),"※日期是文本不是日期（像 2026.6.28 这种），按日期取数的报表全会漏掉这一笔",IF(AND($F414&lt;&gt;"",$G414&lt;&gt;""),"※收入和支出不能同时填",IF(AND(N($F414)=0,N($G414)=0),"※收入和支出都没填",IF(OR(N($F414)&lt;0,N($G414)&lt;0),"※金额不能填负数，方向反了就换一列填",IF($D414="","※没填收支类别，分类报表会漏掉这一笔",IF(ISNA(MATCH($D414,类别表,0)),"※收支类别不在【基础资料】的清单里",IF(AND($L414="内部转账",$M414=""),"△内部转账要在「对方账户」写上另一头",IF(AND($L414="内部转账",$M414=$C414),"※对方账户跟本账户是同一个",IF(AND($L414&lt;&gt;"内部转账",$M414&lt;&gt;""),"△填了对方账户，但类别不是内部转账",IF(YEAR($B414)&lt;&gt;管理年度,"△不是管理年度的单据，按月的三张报表里看不到",IF($H414&lt;0,"△这一笔之后该账户余额成负数了，核一下",""))))))))))))))</f>
        <v/>
      </c>
    </row>
    <row r="415" ht="16.5" spans="1:16">
      <c r="A415" s="4" t="str">
        <f>IF($C415="","",COUNTA($C$5:$C415))</f>
        <v/>
      </c>
      <c r="B415" s="52"/>
      <c r="C415" s="53"/>
      <c r="D415" s="53"/>
      <c r="E415" s="32"/>
      <c r="F415" s="54"/>
      <c r="G415" s="54"/>
      <c r="H415" s="24" t="str">
        <f>IFERROR(ROUND(VLOOKUP($C415,基础资料!$B$5:$E$34,3,0)+SUMIF($C$5:$C415,$C415,$F$5:$F415)-SUMIF($C$5:$C415,$C415,$G$5:$G415),2),"")</f>
        <v/>
      </c>
      <c r="I415" s="53"/>
      <c r="J415" s="53"/>
      <c r="K415" s="25" t="str">
        <f t="shared" si="6"/>
        <v/>
      </c>
      <c r="L415" s="13" t="str">
        <f>IF($D415="","",IFERROR(INDEX(类别属性,MATCH($D415,类别表,0)),""))</f>
        <v/>
      </c>
      <c r="M415" s="53"/>
      <c r="N415" s="53"/>
      <c r="O415" s="32"/>
      <c r="P415" s="6" t="str">
        <f>IF($C415="","",IF(ISNA(MATCH($C415,账户表,0)),"※这个账户不在【基础资料】的账户档案里",IF($B415="","※没填日期，这一笔不会进任何月份的报表",IF(NOT(ISNUMBER($B415)),"※日期是文本不是日期（像 2026.6.28 这种），按日期取数的报表全会漏掉这一笔",IF(AND($F415&lt;&gt;"",$G415&lt;&gt;""),"※收入和支出不能同时填",IF(AND(N($F415)=0,N($G415)=0),"※收入和支出都没填",IF(OR(N($F415)&lt;0,N($G415)&lt;0),"※金额不能填负数，方向反了就换一列填",IF($D415="","※没填收支类别，分类报表会漏掉这一笔",IF(ISNA(MATCH($D415,类别表,0)),"※收支类别不在【基础资料】的清单里",IF(AND($L415="内部转账",$M415=""),"△内部转账要在「对方账户」写上另一头",IF(AND($L415="内部转账",$M415=$C415),"※对方账户跟本账户是同一个",IF(AND($L415&lt;&gt;"内部转账",$M415&lt;&gt;""),"△填了对方账户，但类别不是内部转账",IF(YEAR($B415)&lt;&gt;管理年度,"△不是管理年度的单据，按月的三张报表里看不到",IF($H415&lt;0,"△这一笔之后该账户余额成负数了，核一下",""))))))))))))))</f>
        <v/>
      </c>
    </row>
    <row r="416" ht="16.5" spans="1:16">
      <c r="A416" s="4" t="str">
        <f>IF($C416="","",COUNTA($C$5:$C416))</f>
        <v/>
      </c>
      <c r="B416" s="52"/>
      <c r="C416" s="53"/>
      <c r="D416" s="53"/>
      <c r="E416" s="32"/>
      <c r="F416" s="54"/>
      <c r="G416" s="54"/>
      <c r="H416" s="24" t="str">
        <f>IFERROR(ROUND(VLOOKUP($C416,基础资料!$B$5:$E$34,3,0)+SUMIF($C$5:$C416,$C416,$F$5:$F416)-SUMIF($C$5:$C416,$C416,$G$5:$G416),2),"")</f>
        <v/>
      </c>
      <c r="I416" s="53"/>
      <c r="J416" s="53"/>
      <c r="K416" s="25" t="str">
        <f t="shared" si="6"/>
        <v/>
      </c>
      <c r="L416" s="13" t="str">
        <f>IF($D416="","",IFERROR(INDEX(类别属性,MATCH($D416,类别表,0)),""))</f>
        <v/>
      </c>
      <c r="M416" s="53"/>
      <c r="N416" s="53"/>
      <c r="O416" s="32"/>
      <c r="P416" s="6" t="str">
        <f>IF($C416="","",IF(ISNA(MATCH($C416,账户表,0)),"※这个账户不在【基础资料】的账户档案里",IF($B416="","※没填日期，这一笔不会进任何月份的报表",IF(NOT(ISNUMBER($B416)),"※日期是文本不是日期（像 2026.6.28 这种），按日期取数的报表全会漏掉这一笔",IF(AND($F416&lt;&gt;"",$G416&lt;&gt;""),"※收入和支出不能同时填",IF(AND(N($F416)=0,N($G416)=0),"※收入和支出都没填",IF(OR(N($F416)&lt;0,N($G416)&lt;0),"※金额不能填负数，方向反了就换一列填",IF($D416="","※没填收支类别，分类报表会漏掉这一笔",IF(ISNA(MATCH($D416,类别表,0)),"※收支类别不在【基础资料】的清单里",IF(AND($L416="内部转账",$M416=""),"△内部转账要在「对方账户」写上另一头",IF(AND($L416="内部转账",$M416=$C416),"※对方账户跟本账户是同一个",IF(AND($L416&lt;&gt;"内部转账",$M416&lt;&gt;""),"△填了对方账户，但类别不是内部转账",IF(YEAR($B416)&lt;&gt;管理年度,"△不是管理年度的单据，按月的三张报表里看不到",IF($H416&lt;0,"△这一笔之后该账户余额成负数了，核一下",""))))))))))))))</f>
        <v/>
      </c>
    </row>
    <row r="417" ht="16.5" spans="1:16">
      <c r="A417" s="4" t="str">
        <f>IF($C417="","",COUNTA($C$5:$C417))</f>
        <v/>
      </c>
      <c r="B417" s="52"/>
      <c r="C417" s="53"/>
      <c r="D417" s="53"/>
      <c r="E417" s="32"/>
      <c r="F417" s="54"/>
      <c r="G417" s="54"/>
      <c r="H417" s="24" t="str">
        <f>IFERROR(ROUND(VLOOKUP($C417,基础资料!$B$5:$E$34,3,0)+SUMIF($C$5:$C417,$C417,$F$5:$F417)-SUMIF($C$5:$C417,$C417,$G$5:$G417),2),"")</f>
        <v/>
      </c>
      <c r="I417" s="53"/>
      <c r="J417" s="53"/>
      <c r="K417" s="25" t="str">
        <f t="shared" si="6"/>
        <v/>
      </c>
      <c r="L417" s="13" t="str">
        <f>IF($D417="","",IFERROR(INDEX(类别属性,MATCH($D417,类别表,0)),""))</f>
        <v/>
      </c>
      <c r="M417" s="53"/>
      <c r="N417" s="53"/>
      <c r="O417" s="32"/>
      <c r="P417" s="6" t="str">
        <f>IF($C417="","",IF(ISNA(MATCH($C417,账户表,0)),"※这个账户不在【基础资料】的账户档案里",IF($B417="","※没填日期，这一笔不会进任何月份的报表",IF(NOT(ISNUMBER($B417)),"※日期是文本不是日期（像 2026.6.28 这种），按日期取数的报表全会漏掉这一笔",IF(AND($F417&lt;&gt;"",$G417&lt;&gt;""),"※收入和支出不能同时填",IF(AND(N($F417)=0,N($G417)=0),"※收入和支出都没填",IF(OR(N($F417)&lt;0,N($G417)&lt;0),"※金额不能填负数，方向反了就换一列填",IF($D417="","※没填收支类别，分类报表会漏掉这一笔",IF(ISNA(MATCH($D417,类别表,0)),"※收支类别不在【基础资料】的清单里",IF(AND($L417="内部转账",$M417=""),"△内部转账要在「对方账户」写上另一头",IF(AND($L417="内部转账",$M417=$C417),"※对方账户跟本账户是同一个",IF(AND($L417&lt;&gt;"内部转账",$M417&lt;&gt;""),"△填了对方账户，但类别不是内部转账",IF(YEAR($B417)&lt;&gt;管理年度,"△不是管理年度的单据，按月的三张报表里看不到",IF($H417&lt;0,"△这一笔之后该账户余额成负数了，核一下",""))))))))))))))</f>
        <v/>
      </c>
    </row>
    <row r="418" ht="16.5" spans="1:16">
      <c r="A418" s="4" t="str">
        <f>IF($C418="","",COUNTA($C$5:$C418))</f>
        <v/>
      </c>
      <c r="B418" s="52"/>
      <c r="C418" s="53"/>
      <c r="D418" s="53"/>
      <c r="E418" s="32"/>
      <c r="F418" s="54"/>
      <c r="G418" s="54"/>
      <c r="H418" s="24" t="str">
        <f>IFERROR(ROUND(VLOOKUP($C418,基础资料!$B$5:$E$34,3,0)+SUMIF($C$5:$C418,$C418,$F$5:$F418)-SUMIF($C$5:$C418,$C418,$G$5:$G418),2),"")</f>
        <v/>
      </c>
      <c r="I418" s="53"/>
      <c r="J418" s="53"/>
      <c r="K418" s="25" t="str">
        <f t="shared" si="6"/>
        <v/>
      </c>
      <c r="L418" s="13" t="str">
        <f>IF($D418="","",IFERROR(INDEX(类别属性,MATCH($D418,类别表,0)),""))</f>
        <v/>
      </c>
      <c r="M418" s="53"/>
      <c r="N418" s="53"/>
      <c r="O418" s="32"/>
      <c r="P418" s="6" t="str">
        <f>IF($C418="","",IF(ISNA(MATCH($C418,账户表,0)),"※这个账户不在【基础资料】的账户档案里",IF($B418="","※没填日期，这一笔不会进任何月份的报表",IF(NOT(ISNUMBER($B418)),"※日期是文本不是日期（像 2026.6.28 这种），按日期取数的报表全会漏掉这一笔",IF(AND($F418&lt;&gt;"",$G418&lt;&gt;""),"※收入和支出不能同时填",IF(AND(N($F418)=0,N($G418)=0),"※收入和支出都没填",IF(OR(N($F418)&lt;0,N($G418)&lt;0),"※金额不能填负数，方向反了就换一列填",IF($D418="","※没填收支类别，分类报表会漏掉这一笔",IF(ISNA(MATCH($D418,类别表,0)),"※收支类别不在【基础资料】的清单里",IF(AND($L418="内部转账",$M418=""),"△内部转账要在「对方账户」写上另一头",IF(AND($L418="内部转账",$M418=$C418),"※对方账户跟本账户是同一个",IF(AND($L418&lt;&gt;"内部转账",$M418&lt;&gt;""),"△填了对方账户，但类别不是内部转账",IF(YEAR($B418)&lt;&gt;管理年度,"△不是管理年度的单据，按月的三张报表里看不到",IF($H418&lt;0,"△这一笔之后该账户余额成负数了，核一下",""))))))))))))))</f>
        <v/>
      </c>
    </row>
    <row r="419" ht="16.5" spans="1:16">
      <c r="A419" s="4" t="str">
        <f>IF($C419="","",COUNTA($C$5:$C419))</f>
        <v/>
      </c>
      <c r="B419" s="52"/>
      <c r="C419" s="53"/>
      <c r="D419" s="53"/>
      <c r="E419" s="32"/>
      <c r="F419" s="54"/>
      <c r="G419" s="54"/>
      <c r="H419" s="24" t="str">
        <f>IFERROR(ROUND(VLOOKUP($C419,基础资料!$B$5:$E$34,3,0)+SUMIF($C$5:$C419,$C419,$F$5:$F419)-SUMIF($C$5:$C419,$C419,$G$5:$G419),2),"")</f>
        <v/>
      </c>
      <c r="I419" s="53"/>
      <c r="J419" s="53"/>
      <c r="K419" s="25" t="str">
        <f t="shared" si="6"/>
        <v/>
      </c>
      <c r="L419" s="13" t="str">
        <f>IF($D419="","",IFERROR(INDEX(类别属性,MATCH($D419,类别表,0)),""))</f>
        <v/>
      </c>
      <c r="M419" s="53"/>
      <c r="N419" s="53"/>
      <c r="O419" s="32"/>
      <c r="P419" s="6" t="str">
        <f>IF($C419="","",IF(ISNA(MATCH($C419,账户表,0)),"※这个账户不在【基础资料】的账户档案里",IF($B419="","※没填日期，这一笔不会进任何月份的报表",IF(NOT(ISNUMBER($B419)),"※日期是文本不是日期（像 2026.6.28 这种），按日期取数的报表全会漏掉这一笔",IF(AND($F419&lt;&gt;"",$G419&lt;&gt;""),"※收入和支出不能同时填",IF(AND(N($F419)=0,N($G419)=0),"※收入和支出都没填",IF(OR(N($F419)&lt;0,N($G419)&lt;0),"※金额不能填负数，方向反了就换一列填",IF($D419="","※没填收支类别，分类报表会漏掉这一笔",IF(ISNA(MATCH($D419,类别表,0)),"※收支类别不在【基础资料】的清单里",IF(AND($L419="内部转账",$M419=""),"△内部转账要在「对方账户」写上另一头",IF(AND($L419="内部转账",$M419=$C419),"※对方账户跟本账户是同一个",IF(AND($L419&lt;&gt;"内部转账",$M419&lt;&gt;""),"△填了对方账户，但类别不是内部转账",IF(YEAR($B419)&lt;&gt;管理年度,"△不是管理年度的单据，按月的三张报表里看不到",IF($H419&lt;0,"△这一笔之后该账户余额成负数了，核一下",""))))))))))))))</f>
        <v/>
      </c>
    </row>
    <row r="420" ht="16.5" spans="1:16">
      <c r="A420" s="4" t="str">
        <f>IF($C420="","",COUNTA($C$5:$C420))</f>
        <v/>
      </c>
      <c r="B420" s="52"/>
      <c r="C420" s="53"/>
      <c r="D420" s="53"/>
      <c r="E420" s="32"/>
      <c r="F420" s="54"/>
      <c r="G420" s="54"/>
      <c r="H420" s="24" t="str">
        <f>IFERROR(ROUND(VLOOKUP($C420,基础资料!$B$5:$E$34,3,0)+SUMIF($C$5:$C420,$C420,$F$5:$F420)-SUMIF($C$5:$C420,$C420,$G$5:$G420),2),"")</f>
        <v/>
      </c>
      <c r="I420" s="53"/>
      <c r="J420" s="53"/>
      <c r="K420" s="25" t="str">
        <f t="shared" si="6"/>
        <v/>
      </c>
      <c r="L420" s="13" t="str">
        <f>IF($D420="","",IFERROR(INDEX(类别属性,MATCH($D420,类别表,0)),""))</f>
        <v/>
      </c>
      <c r="M420" s="53"/>
      <c r="N420" s="53"/>
      <c r="O420" s="32"/>
      <c r="P420" s="6" t="str">
        <f>IF($C420="","",IF(ISNA(MATCH($C420,账户表,0)),"※这个账户不在【基础资料】的账户档案里",IF($B420="","※没填日期，这一笔不会进任何月份的报表",IF(NOT(ISNUMBER($B420)),"※日期是文本不是日期（像 2026.6.28 这种），按日期取数的报表全会漏掉这一笔",IF(AND($F420&lt;&gt;"",$G420&lt;&gt;""),"※收入和支出不能同时填",IF(AND(N($F420)=0,N($G420)=0),"※收入和支出都没填",IF(OR(N($F420)&lt;0,N($G420)&lt;0),"※金额不能填负数，方向反了就换一列填",IF($D420="","※没填收支类别，分类报表会漏掉这一笔",IF(ISNA(MATCH($D420,类别表,0)),"※收支类别不在【基础资料】的清单里",IF(AND($L420="内部转账",$M420=""),"△内部转账要在「对方账户」写上另一头",IF(AND($L420="内部转账",$M420=$C420),"※对方账户跟本账户是同一个",IF(AND($L420&lt;&gt;"内部转账",$M420&lt;&gt;""),"△填了对方账户，但类别不是内部转账",IF(YEAR($B420)&lt;&gt;管理年度,"△不是管理年度的单据，按月的三张报表里看不到",IF($H420&lt;0,"△这一笔之后该账户余额成负数了，核一下",""))))))))))))))</f>
        <v/>
      </c>
    </row>
    <row r="421" ht="16.5" spans="1:16">
      <c r="A421" s="4" t="str">
        <f>IF($C421="","",COUNTA($C$5:$C421))</f>
        <v/>
      </c>
      <c r="B421" s="52"/>
      <c r="C421" s="53"/>
      <c r="D421" s="53"/>
      <c r="E421" s="32"/>
      <c r="F421" s="54"/>
      <c r="G421" s="54"/>
      <c r="H421" s="24" t="str">
        <f>IFERROR(ROUND(VLOOKUP($C421,基础资料!$B$5:$E$34,3,0)+SUMIF($C$5:$C421,$C421,$F$5:$F421)-SUMIF($C$5:$C421,$C421,$G$5:$G421),2),"")</f>
        <v/>
      </c>
      <c r="I421" s="53"/>
      <c r="J421" s="53"/>
      <c r="K421" s="25" t="str">
        <f t="shared" si="6"/>
        <v/>
      </c>
      <c r="L421" s="13" t="str">
        <f>IF($D421="","",IFERROR(INDEX(类别属性,MATCH($D421,类别表,0)),""))</f>
        <v/>
      </c>
      <c r="M421" s="53"/>
      <c r="N421" s="53"/>
      <c r="O421" s="32"/>
      <c r="P421" s="6" t="str">
        <f>IF($C421="","",IF(ISNA(MATCH($C421,账户表,0)),"※这个账户不在【基础资料】的账户档案里",IF($B421="","※没填日期，这一笔不会进任何月份的报表",IF(NOT(ISNUMBER($B421)),"※日期是文本不是日期（像 2026.6.28 这种），按日期取数的报表全会漏掉这一笔",IF(AND($F421&lt;&gt;"",$G421&lt;&gt;""),"※收入和支出不能同时填",IF(AND(N($F421)=0,N($G421)=0),"※收入和支出都没填",IF(OR(N($F421)&lt;0,N($G421)&lt;0),"※金额不能填负数，方向反了就换一列填",IF($D421="","※没填收支类别，分类报表会漏掉这一笔",IF(ISNA(MATCH($D421,类别表,0)),"※收支类别不在【基础资料】的清单里",IF(AND($L421="内部转账",$M421=""),"△内部转账要在「对方账户」写上另一头",IF(AND($L421="内部转账",$M421=$C421),"※对方账户跟本账户是同一个",IF(AND($L421&lt;&gt;"内部转账",$M421&lt;&gt;""),"△填了对方账户，但类别不是内部转账",IF(YEAR($B421)&lt;&gt;管理年度,"△不是管理年度的单据，按月的三张报表里看不到",IF($H421&lt;0,"△这一笔之后该账户余额成负数了，核一下",""))))))))))))))</f>
        <v/>
      </c>
    </row>
    <row r="422" ht="16.5" spans="1:16">
      <c r="A422" s="4" t="str">
        <f>IF($C422="","",COUNTA($C$5:$C422))</f>
        <v/>
      </c>
      <c r="B422" s="52"/>
      <c r="C422" s="53"/>
      <c r="D422" s="53"/>
      <c r="E422" s="32"/>
      <c r="F422" s="54"/>
      <c r="G422" s="54"/>
      <c r="H422" s="24" t="str">
        <f>IFERROR(ROUND(VLOOKUP($C422,基础资料!$B$5:$E$34,3,0)+SUMIF($C$5:$C422,$C422,$F$5:$F422)-SUMIF($C$5:$C422,$C422,$G$5:$G422),2),"")</f>
        <v/>
      </c>
      <c r="I422" s="53"/>
      <c r="J422" s="53"/>
      <c r="K422" s="25" t="str">
        <f t="shared" si="6"/>
        <v/>
      </c>
      <c r="L422" s="13" t="str">
        <f>IF($D422="","",IFERROR(INDEX(类别属性,MATCH($D422,类别表,0)),""))</f>
        <v/>
      </c>
      <c r="M422" s="53"/>
      <c r="N422" s="53"/>
      <c r="O422" s="32"/>
      <c r="P422" s="6" t="str">
        <f>IF($C422="","",IF(ISNA(MATCH($C422,账户表,0)),"※这个账户不在【基础资料】的账户档案里",IF($B422="","※没填日期，这一笔不会进任何月份的报表",IF(NOT(ISNUMBER($B422)),"※日期是文本不是日期（像 2026.6.28 这种），按日期取数的报表全会漏掉这一笔",IF(AND($F422&lt;&gt;"",$G422&lt;&gt;""),"※收入和支出不能同时填",IF(AND(N($F422)=0,N($G422)=0),"※收入和支出都没填",IF(OR(N($F422)&lt;0,N($G422)&lt;0),"※金额不能填负数，方向反了就换一列填",IF($D422="","※没填收支类别，分类报表会漏掉这一笔",IF(ISNA(MATCH($D422,类别表,0)),"※收支类别不在【基础资料】的清单里",IF(AND($L422="内部转账",$M422=""),"△内部转账要在「对方账户」写上另一头",IF(AND($L422="内部转账",$M422=$C422),"※对方账户跟本账户是同一个",IF(AND($L422&lt;&gt;"内部转账",$M422&lt;&gt;""),"△填了对方账户，但类别不是内部转账",IF(YEAR($B422)&lt;&gt;管理年度,"△不是管理年度的单据，按月的三张报表里看不到",IF($H422&lt;0,"△这一笔之后该账户余额成负数了，核一下",""))))))))))))))</f>
        <v/>
      </c>
    </row>
    <row r="423" ht="16.5" spans="1:16">
      <c r="A423" s="4" t="str">
        <f>IF($C423="","",COUNTA($C$5:$C423))</f>
        <v/>
      </c>
      <c r="B423" s="52"/>
      <c r="C423" s="53"/>
      <c r="D423" s="53"/>
      <c r="E423" s="32"/>
      <c r="F423" s="54"/>
      <c r="G423" s="54"/>
      <c r="H423" s="24" t="str">
        <f>IFERROR(ROUND(VLOOKUP($C423,基础资料!$B$5:$E$34,3,0)+SUMIF($C$5:$C423,$C423,$F$5:$F423)-SUMIF($C$5:$C423,$C423,$G$5:$G423),2),"")</f>
        <v/>
      </c>
      <c r="I423" s="53"/>
      <c r="J423" s="53"/>
      <c r="K423" s="25" t="str">
        <f t="shared" si="6"/>
        <v/>
      </c>
      <c r="L423" s="13" t="str">
        <f>IF($D423="","",IFERROR(INDEX(类别属性,MATCH($D423,类别表,0)),""))</f>
        <v/>
      </c>
      <c r="M423" s="53"/>
      <c r="N423" s="53"/>
      <c r="O423" s="32"/>
      <c r="P423" s="6" t="str">
        <f>IF($C423="","",IF(ISNA(MATCH($C423,账户表,0)),"※这个账户不在【基础资料】的账户档案里",IF($B423="","※没填日期，这一笔不会进任何月份的报表",IF(NOT(ISNUMBER($B423)),"※日期是文本不是日期（像 2026.6.28 这种），按日期取数的报表全会漏掉这一笔",IF(AND($F423&lt;&gt;"",$G423&lt;&gt;""),"※收入和支出不能同时填",IF(AND(N($F423)=0,N($G423)=0),"※收入和支出都没填",IF(OR(N($F423)&lt;0,N($G423)&lt;0),"※金额不能填负数，方向反了就换一列填",IF($D423="","※没填收支类别，分类报表会漏掉这一笔",IF(ISNA(MATCH($D423,类别表,0)),"※收支类别不在【基础资料】的清单里",IF(AND($L423="内部转账",$M423=""),"△内部转账要在「对方账户」写上另一头",IF(AND($L423="内部转账",$M423=$C423),"※对方账户跟本账户是同一个",IF(AND($L423&lt;&gt;"内部转账",$M423&lt;&gt;""),"△填了对方账户，但类别不是内部转账",IF(YEAR($B423)&lt;&gt;管理年度,"△不是管理年度的单据，按月的三张报表里看不到",IF($H423&lt;0,"△这一笔之后该账户余额成负数了，核一下",""))))))))))))))</f>
        <v/>
      </c>
    </row>
    <row r="424" ht="16.5" spans="1:16">
      <c r="A424" s="4" t="str">
        <f>IF($C424="","",COUNTA($C$5:$C424))</f>
        <v/>
      </c>
      <c r="B424" s="52"/>
      <c r="C424" s="53"/>
      <c r="D424" s="53"/>
      <c r="E424" s="32"/>
      <c r="F424" s="54"/>
      <c r="G424" s="54"/>
      <c r="H424" s="24" t="str">
        <f>IFERROR(ROUND(VLOOKUP($C424,基础资料!$B$5:$E$34,3,0)+SUMIF($C$5:$C424,$C424,$F$5:$F424)-SUMIF($C$5:$C424,$C424,$G$5:$G424),2),"")</f>
        <v/>
      </c>
      <c r="I424" s="53"/>
      <c r="J424" s="53"/>
      <c r="K424" s="25" t="str">
        <f t="shared" si="6"/>
        <v/>
      </c>
      <c r="L424" s="13" t="str">
        <f>IF($D424="","",IFERROR(INDEX(类别属性,MATCH($D424,类别表,0)),""))</f>
        <v/>
      </c>
      <c r="M424" s="53"/>
      <c r="N424" s="53"/>
      <c r="O424" s="32"/>
      <c r="P424" s="6" t="str">
        <f>IF($C424="","",IF(ISNA(MATCH($C424,账户表,0)),"※这个账户不在【基础资料】的账户档案里",IF($B424="","※没填日期，这一笔不会进任何月份的报表",IF(NOT(ISNUMBER($B424)),"※日期是文本不是日期（像 2026.6.28 这种），按日期取数的报表全会漏掉这一笔",IF(AND($F424&lt;&gt;"",$G424&lt;&gt;""),"※收入和支出不能同时填",IF(AND(N($F424)=0,N($G424)=0),"※收入和支出都没填",IF(OR(N($F424)&lt;0,N($G424)&lt;0),"※金额不能填负数，方向反了就换一列填",IF($D424="","※没填收支类别，分类报表会漏掉这一笔",IF(ISNA(MATCH($D424,类别表,0)),"※收支类别不在【基础资料】的清单里",IF(AND($L424="内部转账",$M424=""),"△内部转账要在「对方账户」写上另一头",IF(AND($L424="内部转账",$M424=$C424),"※对方账户跟本账户是同一个",IF(AND($L424&lt;&gt;"内部转账",$M424&lt;&gt;""),"△填了对方账户，但类别不是内部转账",IF(YEAR($B424)&lt;&gt;管理年度,"△不是管理年度的单据，按月的三张报表里看不到",IF($H424&lt;0,"△这一笔之后该账户余额成负数了，核一下",""))))))))))))))</f>
        <v/>
      </c>
    </row>
    <row r="425" ht="16.5" spans="1:16">
      <c r="A425" s="4" t="str">
        <f>IF($C425="","",COUNTA($C$5:$C425))</f>
        <v/>
      </c>
      <c r="B425" s="52"/>
      <c r="C425" s="53"/>
      <c r="D425" s="53"/>
      <c r="E425" s="32"/>
      <c r="F425" s="54"/>
      <c r="G425" s="54"/>
      <c r="H425" s="24" t="str">
        <f>IFERROR(ROUND(VLOOKUP($C425,基础资料!$B$5:$E$34,3,0)+SUMIF($C$5:$C425,$C425,$F$5:$F425)-SUMIF($C$5:$C425,$C425,$G$5:$G425),2),"")</f>
        <v/>
      </c>
      <c r="I425" s="53"/>
      <c r="J425" s="53"/>
      <c r="K425" s="25" t="str">
        <f t="shared" si="6"/>
        <v/>
      </c>
      <c r="L425" s="13" t="str">
        <f>IF($D425="","",IFERROR(INDEX(类别属性,MATCH($D425,类别表,0)),""))</f>
        <v/>
      </c>
      <c r="M425" s="53"/>
      <c r="N425" s="53"/>
      <c r="O425" s="32"/>
      <c r="P425" s="6" t="str">
        <f>IF($C425="","",IF(ISNA(MATCH($C425,账户表,0)),"※这个账户不在【基础资料】的账户档案里",IF($B425="","※没填日期，这一笔不会进任何月份的报表",IF(NOT(ISNUMBER($B425)),"※日期是文本不是日期（像 2026.6.28 这种），按日期取数的报表全会漏掉这一笔",IF(AND($F425&lt;&gt;"",$G425&lt;&gt;""),"※收入和支出不能同时填",IF(AND(N($F425)=0,N($G425)=0),"※收入和支出都没填",IF(OR(N($F425)&lt;0,N($G425)&lt;0),"※金额不能填负数，方向反了就换一列填",IF($D425="","※没填收支类别，分类报表会漏掉这一笔",IF(ISNA(MATCH($D425,类别表,0)),"※收支类别不在【基础资料】的清单里",IF(AND($L425="内部转账",$M425=""),"△内部转账要在「对方账户」写上另一头",IF(AND($L425="内部转账",$M425=$C425),"※对方账户跟本账户是同一个",IF(AND($L425&lt;&gt;"内部转账",$M425&lt;&gt;""),"△填了对方账户，但类别不是内部转账",IF(YEAR($B425)&lt;&gt;管理年度,"△不是管理年度的单据，按月的三张报表里看不到",IF($H425&lt;0,"△这一笔之后该账户余额成负数了，核一下",""))))))))))))))</f>
        <v/>
      </c>
    </row>
    <row r="426" ht="16.5" spans="1:16">
      <c r="A426" s="4" t="str">
        <f>IF($C426="","",COUNTA($C$5:$C426))</f>
        <v/>
      </c>
      <c r="B426" s="52"/>
      <c r="C426" s="53"/>
      <c r="D426" s="53"/>
      <c r="E426" s="32"/>
      <c r="F426" s="54"/>
      <c r="G426" s="54"/>
      <c r="H426" s="24" t="str">
        <f>IFERROR(ROUND(VLOOKUP($C426,基础资料!$B$5:$E$34,3,0)+SUMIF($C$5:$C426,$C426,$F$5:$F426)-SUMIF($C$5:$C426,$C426,$G$5:$G426),2),"")</f>
        <v/>
      </c>
      <c r="I426" s="53"/>
      <c r="J426" s="53"/>
      <c r="K426" s="25" t="str">
        <f t="shared" si="6"/>
        <v/>
      </c>
      <c r="L426" s="13" t="str">
        <f>IF($D426="","",IFERROR(INDEX(类别属性,MATCH($D426,类别表,0)),""))</f>
        <v/>
      </c>
      <c r="M426" s="53"/>
      <c r="N426" s="53"/>
      <c r="O426" s="32"/>
      <c r="P426" s="6" t="str">
        <f>IF($C426="","",IF(ISNA(MATCH($C426,账户表,0)),"※这个账户不在【基础资料】的账户档案里",IF($B426="","※没填日期，这一笔不会进任何月份的报表",IF(NOT(ISNUMBER($B426)),"※日期是文本不是日期（像 2026.6.28 这种），按日期取数的报表全会漏掉这一笔",IF(AND($F426&lt;&gt;"",$G426&lt;&gt;""),"※收入和支出不能同时填",IF(AND(N($F426)=0,N($G426)=0),"※收入和支出都没填",IF(OR(N($F426)&lt;0,N($G426)&lt;0),"※金额不能填负数，方向反了就换一列填",IF($D426="","※没填收支类别，分类报表会漏掉这一笔",IF(ISNA(MATCH($D426,类别表,0)),"※收支类别不在【基础资料】的清单里",IF(AND($L426="内部转账",$M426=""),"△内部转账要在「对方账户」写上另一头",IF(AND($L426="内部转账",$M426=$C426),"※对方账户跟本账户是同一个",IF(AND($L426&lt;&gt;"内部转账",$M426&lt;&gt;""),"△填了对方账户，但类别不是内部转账",IF(YEAR($B426)&lt;&gt;管理年度,"△不是管理年度的单据，按月的三张报表里看不到",IF($H426&lt;0,"△这一笔之后该账户余额成负数了，核一下",""))))))))))))))</f>
        <v/>
      </c>
    </row>
    <row r="427" ht="16.5" spans="1:16">
      <c r="A427" s="4" t="str">
        <f>IF($C427="","",COUNTA($C$5:$C427))</f>
        <v/>
      </c>
      <c r="B427" s="52"/>
      <c r="C427" s="53"/>
      <c r="D427" s="53"/>
      <c r="E427" s="32"/>
      <c r="F427" s="54"/>
      <c r="G427" s="54"/>
      <c r="H427" s="24" t="str">
        <f>IFERROR(ROUND(VLOOKUP($C427,基础资料!$B$5:$E$34,3,0)+SUMIF($C$5:$C427,$C427,$F$5:$F427)-SUMIF($C$5:$C427,$C427,$G$5:$G427),2),"")</f>
        <v/>
      </c>
      <c r="I427" s="53"/>
      <c r="J427" s="53"/>
      <c r="K427" s="25" t="str">
        <f t="shared" si="6"/>
        <v/>
      </c>
      <c r="L427" s="13" t="str">
        <f>IF($D427="","",IFERROR(INDEX(类别属性,MATCH($D427,类别表,0)),""))</f>
        <v/>
      </c>
      <c r="M427" s="53"/>
      <c r="N427" s="53"/>
      <c r="O427" s="32"/>
      <c r="P427" s="6" t="str">
        <f>IF($C427="","",IF(ISNA(MATCH($C427,账户表,0)),"※这个账户不在【基础资料】的账户档案里",IF($B427="","※没填日期，这一笔不会进任何月份的报表",IF(NOT(ISNUMBER($B427)),"※日期是文本不是日期（像 2026.6.28 这种），按日期取数的报表全会漏掉这一笔",IF(AND($F427&lt;&gt;"",$G427&lt;&gt;""),"※收入和支出不能同时填",IF(AND(N($F427)=0,N($G427)=0),"※收入和支出都没填",IF(OR(N($F427)&lt;0,N($G427)&lt;0),"※金额不能填负数，方向反了就换一列填",IF($D427="","※没填收支类别，分类报表会漏掉这一笔",IF(ISNA(MATCH($D427,类别表,0)),"※收支类别不在【基础资料】的清单里",IF(AND($L427="内部转账",$M427=""),"△内部转账要在「对方账户」写上另一头",IF(AND($L427="内部转账",$M427=$C427),"※对方账户跟本账户是同一个",IF(AND($L427&lt;&gt;"内部转账",$M427&lt;&gt;""),"△填了对方账户，但类别不是内部转账",IF(YEAR($B427)&lt;&gt;管理年度,"△不是管理年度的单据，按月的三张报表里看不到",IF($H427&lt;0,"△这一笔之后该账户余额成负数了，核一下",""))))))))))))))</f>
        <v/>
      </c>
    </row>
    <row r="428" ht="16.5" spans="1:16">
      <c r="A428" s="4" t="str">
        <f>IF($C428="","",COUNTA($C$5:$C428))</f>
        <v/>
      </c>
      <c r="B428" s="52"/>
      <c r="C428" s="53"/>
      <c r="D428" s="53"/>
      <c r="E428" s="32"/>
      <c r="F428" s="54"/>
      <c r="G428" s="54"/>
      <c r="H428" s="24" t="str">
        <f>IFERROR(ROUND(VLOOKUP($C428,基础资料!$B$5:$E$34,3,0)+SUMIF($C$5:$C428,$C428,$F$5:$F428)-SUMIF($C$5:$C428,$C428,$G$5:$G428),2),"")</f>
        <v/>
      </c>
      <c r="I428" s="53"/>
      <c r="J428" s="53"/>
      <c r="K428" s="25" t="str">
        <f t="shared" si="6"/>
        <v/>
      </c>
      <c r="L428" s="13" t="str">
        <f>IF($D428="","",IFERROR(INDEX(类别属性,MATCH($D428,类别表,0)),""))</f>
        <v/>
      </c>
      <c r="M428" s="53"/>
      <c r="N428" s="53"/>
      <c r="O428" s="32"/>
      <c r="P428" s="6" t="str">
        <f>IF($C428="","",IF(ISNA(MATCH($C428,账户表,0)),"※这个账户不在【基础资料】的账户档案里",IF($B428="","※没填日期，这一笔不会进任何月份的报表",IF(NOT(ISNUMBER($B428)),"※日期是文本不是日期（像 2026.6.28 这种），按日期取数的报表全会漏掉这一笔",IF(AND($F428&lt;&gt;"",$G428&lt;&gt;""),"※收入和支出不能同时填",IF(AND(N($F428)=0,N($G428)=0),"※收入和支出都没填",IF(OR(N($F428)&lt;0,N($G428)&lt;0),"※金额不能填负数，方向反了就换一列填",IF($D428="","※没填收支类别，分类报表会漏掉这一笔",IF(ISNA(MATCH($D428,类别表,0)),"※收支类别不在【基础资料】的清单里",IF(AND($L428="内部转账",$M428=""),"△内部转账要在「对方账户」写上另一头",IF(AND($L428="内部转账",$M428=$C428),"※对方账户跟本账户是同一个",IF(AND($L428&lt;&gt;"内部转账",$M428&lt;&gt;""),"△填了对方账户，但类别不是内部转账",IF(YEAR($B428)&lt;&gt;管理年度,"△不是管理年度的单据，按月的三张报表里看不到",IF($H428&lt;0,"△这一笔之后该账户余额成负数了，核一下",""))))))))))))))</f>
        <v/>
      </c>
    </row>
    <row r="429" ht="16.5" spans="1:16">
      <c r="A429" s="4" t="str">
        <f>IF($C429="","",COUNTA($C$5:$C429))</f>
        <v/>
      </c>
      <c r="B429" s="52"/>
      <c r="C429" s="53"/>
      <c r="D429" s="53"/>
      <c r="E429" s="32"/>
      <c r="F429" s="54"/>
      <c r="G429" s="54"/>
      <c r="H429" s="24" t="str">
        <f>IFERROR(ROUND(VLOOKUP($C429,基础资料!$B$5:$E$34,3,0)+SUMIF($C$5:$C429,$C429,$F$5:$F429)-SUMIF($C$5:$C429,$C429,$G$5:$G429),2),"")</f>
        <v/>
      </c>
      <c r="I429" s="53"/>
      <c r="J429" s="53"/>
      <c r="K429" s="25" t="str">
        <f t="shared" si="6"/>
        <v/>
      </c>
      <c r="L429" s="13" t="str">
        <f>IF($D429="","",IFERROR(INDEX(类别属性,MATCH($D429,类别表,0)),""))</f>
        <v/>
      </c>
      <c r="M429" s="53"/>
      <c r="N429" s="53"/>
      <c r="O429" s="32"/>
      <c r="P429" s="6" t="str">
        <f>IF($C429="","",IF(ISNA(MATCH($C429,账户表,0)),"※这个账户不在【基础资料】的账户档案里",IF($B429="","※没填日期，这一笔不会进任何月份的报表",IF(NOT(ISNUMBER($B429)),"※日期是文本不是日期（像 2026.6.28 这种），按日期取数的报表全会漏掉这一笔",IF(AND($F429&lt;&gt;"",$G429&lt;&gt;""),"※收入和支出不能同时填",IF(AND(N($F429)=0,N($G429)=0),"※收入和支出都没填",IF(OR(N($F429)&lt;0,N($G429)&lt;0),"※金额不能填负数，方向反了就换一列填",IF($D429="","※没填收支类别，分类报表会漏掉这一笔",IF(ISNA(MATCH($D429,类别表,0)),"※收支类别不在【基础资料】的清单里",IF(AND($L429="内部转账",$M429=""),"△内部转账要在「对方账户」写上另一头",IF(AND($L429="内部转账",$M429=$C429),"※对方账户跟本账户是同一个",IF(AND($L429&lt;&gt;"内部转账",$M429&lt;&gt;""),"△填了对方账户，但类别不是内部转账",IF(YEAR($B429)&lt;&gt;管理年度,"△不是管理年度的单据，按月的三张报表里看不到",IF($H429&lt;0,"△这一笔之后该账户余额成负数了，核一下",""))))))))))))))</f>
        <v/>
      </c>
    </row>
    <row r="430" ht="16.5" spans="1:16">
      <c r="A430" s="4" t="str">
        <f>IF($C430="","",COUNTA($C$5:$C430))</f>
        <v/>
      </c>
      <c r="B430" s="52"/>
      <c r="C430" s="53"/>
      <c r="D430" s="53"/>
      <c r="E430" s="32"/>
      <c r="F430" s="54"/>
      <c r="G430" s="54"/>
      <c r="H430" s="24" t="str">
        <f>IFERROR(ROUND(VLOOKUP($C430,基础资料!$B$5:$E$34,3,0)+SUMIF($C$5:$C430,$C430,$F$5:$F430)-SUMIF($C$5:$C430,$C430,$G$5:$G430),2),"")</f>
        <v/>
      </c>
      <c r="I430" s="53"/>
      <c r="J430" s="53"/>
      <c r="K430" s="25" t="str">
        <f t="shared" si="6"/>
        <v/>
      </c>
      <c r="L430" s="13" t="str">
        <f>IF($D430="","",IFERROR(INDEX(类别属性,MATCH($D430,类别表,0)),""))</f>
        <v/>
      </c>
      <c r="M430" s="53"/>
      <c r="N430" s="53"/>
      <c r="O430" s="32"/>
      <c r="P430" s="6" t="str">
        <f>IF($C430="","",IF(ISNA(MATCH($C430,账户表,0)),"※这个账户不在【基础资料】的账户档案里",IF($B430="","※没填日期，这一笔不会进任何月份的报表",IF(NOT(ISNUMBER($B430)),"※日期是文本不是日期（像 2026.6.28 这种），按日期取数的报表全会漏掉这一笔",IF(AND($F430&lt;&gt;"",$G430&lt;&gt;""),"※收入和支出不能同时填",IF(AND(N($F430)=0,N($G430)=0),"※收入和支出都没填",IF(OR(N($F430)&lt;0,N($G430)&lt;0),"※金额不能填负数，方向反了就换一列填",IF($D430="","※没填收支类别，分类报表会漏掉这一笔",IF(ISNA(MATCH($D430,类别表,0)),"※收支类别不在【基础资料】的清单里",IF(AND($L430="内部转账",$M430=""),"△内部转账要在「对方账户」写上另一头",IF(AND($L430="内部转账",$M430=$C430),"※对方账户跟本账户是同一个",IF(AND($L430&lt;&gt;"内部转账",$M430&lt;&gt;""),"△填了对方账户，但类别不是内部转账",IF(YEAR($B430)&lt;&gt;管理年度,"△不是管理年度的单据，按月的三张报表里看不到",IF($H430&lt;0,"△这一笔之后该账户余额成负数了，核一下",""))))))))))))))</f>
        <v/>
      </c>
    </row>
    <row r="431" ht="16.5" spans="1:16">
      <c r="A431" s="4" t="str">
        <f>IF($C431="","",COUNTA($C$5:$C431))</f>
        <v/>
      </c>
      <c r="B431" s="52"/>
      <c r="C431" s="53"/>
      <c r="D431" s="53"/>
      <c r="E431" s="32"/>
      <c r="F431" s="54"/>
      <c r="G431" s="54"/>
      <c r="H431" s="24" t="str">
        <f>IFERROR(ROUND(VLOOKUP($C431,基础资料!$B$5:$E$34,3,0)+SUMIF($C$5:$C431,$C431,$F$5:$F431)-SUMIF($C$5:$C431,$C431,$G$5:$G431),2),"")</f>
        <v/>
      </c>
      <c r="I431" s="53"/>
      <c r="J431" s="53"/>
      <c r="K431" s="25" t="str">
        <f t="shared" si="6"/>
        <v/>
      </c>
      <c r="L431" s="13" t="str">
        <f>IF($D431="","",IFERROR(INDEX(类别属性,MATCH($D431,类别表,0)),""))</f>
        <v/>
      </c>
      <c r="M431" s="53"/>
      <c r="N431" s="53"/>
      <c r="O431" s="32"/>
      <c r="P431" s="6" t="str">
        <f>IF($C431="","",IF(ISNA(MATCH($C431,账户表,0)),"※这个账户不在【基础资料】的账户档案里",IF($B431="","※没填日期，这一笔不会进任何月份的报表",IF(NOT(ISNUMBER($B431)),"※日期是文本不是日期（像 2026.6.28 这种），按日期取数的报表全会漏掉这一笔",IF(AND($F431&lt;&gt;"",$G431&lt;&gt;""),"※收入和支出不能同时填",IF(AND(N($F431)=0,N($G431)=0),"※收入和支出都没填",IF(OR(N($F431)&lt;0,N($G431)&lt;0),"※金额不能填负数，方向反了就换一列填",IF($D431="","※没填收支类别，分类报表会漏掉这一笔",IF(ISNA(MATCH($D431,类别表,0)),"※收支类别不在【基础资料】的清单里",IF(AND($L431="内部转账",$M431=""),"△内部转账要在「对方账户」写上另一头",IF(AND($L431="内部转账",$M431=$C431),"※对方账户跟本账户是同一个",IF(AND($L431&lt;&gt;"内部转账",$M431&lt;&gt;""),"△填了对方账户，但类别不是内部转账",IF(YEAR($B431)&lt;&gt;管理年度,"△不是管理年度的单据，按月的三张报表里看不到",IF($H431&lt;0,"△这一笔之后该账户余额成负数了，核一下",""))))))))))))))</f>
        <v/>
      </c>
    </row>
    <row r="432" ht="16.5" spans="1:16">
      <c r="A432" s="4" t="str">
        <f>IF($C432="","",COUNTA($C$5:$C432))</f>
        <v/>
      </c>
      <c r="B432" s="52"/>
      <c r="C432" s="53"/>
      <c r="D432" s="53"/>
      <c r="E432" s="32"/>
      <c r="F432" s="54"/>
      <c r="G432" s="54"/>
      <c r="H432" s="24" t="str">
        <f>IFERROR(ROUND(VLOOKUP($C432,基础资料!$B$5:$E$34,3,0)+SUMIF($C$5:$C432,$C432,$F$5:$F432)-SUMIF($C$5:$C432,$C432,$G$5:$G432),2),"")</f>
        <v/>
      </c>
      <c r="I432" s="53"/>
      <c r="J432" s="53"/>
      <c r="K432" s="25" t="str">
        <f t="shared" si="6"/>
        <v/>
      </c>
      <c r="L432" s="13" t="str">
        <f>IF($D432="","",IFERROR(INDEX(类别属性,MATCH($D432,类别表,0)),""))</f>
        <v/>
      </c>
      <c r="M432" s="53"/>
      <c r="N432" s="53"/>
      <c r="O432" s="32"/>
      <c r="P432" s="6" t="str">
        <f>IF($C432="","",IF(ISNA(MATCH($C432,账户表,0)),"※这个账户不在【基础资料】的账户档案里",IF($B432="","※没填日期，这一笔不会进任何月份的报表",IF(NOT(ISNUMBER($B432)),"※日期是文本不是日期（像 2026.6.28 这种），按日期取数的报表全会漏掉这一笔",IF(AND($F432&lt;&gt;"",$G432&lt;&gt;""),"※收入和支出不能同时填",IF(AND(N($F432)=0,N($G432)=0),"※收入和支出都没填",IF(OR(N($F432)&lt;0,N($G432)&lt;0),"※金额不能填负数，方向反了就换一列填",IF($D432="","※没填收支类别，分类报表会漏掉这一笔",IF(ISNA(MATCH($D432,类别表,0)),"※收支类别不在【基础资料】的清单里",IF(AND($L432="内部转账",$M432=""),"△内部转账要在「对方账户」写上另一头",IF(AND($L432="内部转账",$M432=$C432),"※对方账户跟本账户是同一个",IF(AND($L432&lt;&gt;"内部转账",$M432&lt;&gt;""),"△填了对方账户，但类别不是内部转账",IF(YEAR($B432)&lt;&gt;管理年度,"△不是管理年度的单据，按月的三张报表里看不到",IF($H432&lt;0,"△这一笔之后该账户余额成负数了，核一下",""))))))))))))))</f>
        <v/>
      </c>
    </row>
    <row r="433" ht="16.5" spans="1:16">
      <c r="A433" s="4" t="str">
        <f>IF($C433="","",COUNTA($C$5:$C433))</f>
        <v/>
      </c>
      <c r="B433" s="52"/>
      <c r="C433" s="53"/>
      <c r="D433" s="53"/>
      <c r="E433" s="32"/>
      <c r="F433" s="54"/>
      <c r="G433" s="54"/>
      <c r="H433" s="24" t="str">
        <f>IFERROR(ROUND(VLOOKUP($C433,基础资料!$B$5:$E$34,3,0)+SUMIF($C$5:$C433,$C433,$F$5:$F433)-SUMIF($C$5:$C433,$C433,$G$5:$G433),2),"")</f>
        <v/>
      </c>
      <c r="I433" s="53"/>
      <c r="J433" s="53"/>
      <c r="K433" s="25" t="str">
        <f t="shared" si="6"/>
        <v/>
      </c>
      <c r="L433" s="13" t="str">
        <f>IF($D433="","",IFERROR(INDEX(类别属性,MATCH($D433,类别表,0)),""))</f>
        <v/>
      </c>
      <c r="M433" s="53"/>
      <c r="N433" s="53"/>
      <c r="O433" s="32"/>
      <c r="P433" s="6" t="str">
        <f>IF($C433="","",IF(ISNA(MATCH($C433,账户表,0)),"※这个账户不在【基础资料】的账户档案里",IF($B433="","※没填日期，这一笔不会进任何月份的报表",IF(NOT(ISNUMBER($B433)),"※日期是文本不是日期（像 2026.6.28 这种），按日期取数的报表全会漏掉这一笔",IF(AND($F433&lt;&gt;"",$G433&lt;&gt;""),"※收入和支出不能同时填",IF(AND(N($F433)=0,N($G433)=0),"※收入和支出都没填",IF(OR(N($F433)&lt;0,N($G433)&lt;0),"※金额不能填负数，方向反了就换一列填",IF($D433="","※没填收支类别，分类报表会漏掉这一笔",IF(ISNA(MATCH($D433,类别表,0)),"※收支类别不在【基础资料】的清单里",IF(AND($L433="内部转账",$M433=""),"△内部转账要在「对方账户」写上另一头",IF(AND($L433="内部转账",$M433=$C433),"※对方账户跟本账户是同一个",IF(AND($L433&lt;&gt;"内部转账",$M433&lt;&gt;""),"△填了对方账户，但类别不是内部转账",IF(YEAR($B433)&lt;&gt;管理年度,"△不是管理年度的单据，按月的三张报表里看不到",IF($H433&lt;0,"△这一笔之后该账户余额成负数了，核一下",""))))))))))))))</f>
        <v/>
      </c>
    </row>
    <row r="434" ht="16.5" spans="1:16">
      <c r="A434" s="4" t="str">
        <f>IF($C434="","",COUNTA($C$5:$C434))</f>
        <v/>
      </c>
      <c r="B434" s="52"/>
      <c r="C434" s="53"/>
      <c r="D434" s="53"/>
      <c r="E434" s="32"/>
      <c r="F434" s="54"/>
      <c r="G434" s="54"/>
      <c r="H434" s="24" t="str">
        <f>IFERROR(ROUND(VLOOKUP($C434,基础资料!$B$5:$E$34,3,0)+SUMIF($C$5:$C434,$C434,$F$5:$F434)-SUMIF($C$5:$C434,$C434,$G$5:$G434),2),"")</f>
        <v/>
      </c>
      <c r="I434" s="53"/>
      <c r="J434" s="53"/>
      <c r="K434" s="25" t="str">
        <f t="shared" si="6"/>
        <v/>
      </c>
      <c r="L434" s="13" t="str">
        <f>IF($D434="","",IFERROR(INDEX(类别属性,MATCH($D434,类别表,0)),""))</f>
        <v/>
      </c>
      <c r="M434" s="53"/>
      <c r="N434" s="53"/>
      <c r="O434" s="32"/>
      <c r="P434" s="6" t="str">
        <f>IF($C434="","",IF(ISNA(MATCH($C434,账户表,0)),"※这个账户不在【基础资料】的账户档案里",IF($B434="","※没填日期，这一笔不会进任何月份的报表",IF(NOT(ISNUMBER($B434)),"※日期是文本不是日期（像 2026.6.28 这种），按日期取数的报表全会漏掉这一笔",IF(AND($F434&lt;&gt;"",$G434&lt;&gt;""),"※收入和支出不能同时填",IF(AND(N($F434)=0,N($G434)=0),"※收入和支出都没填",IF(OR(N($F434)&lt;0,N($G434)&lt;0),"※金额不能填负数，方向反了就换一列填",IF($D434="","※没填收支类别，分类报表会漏掉这一笔",IF(ISNA(MATCH($D434,类别表,0)),"※收支类别不在【基础资料】的清单里",IF(AND($L434="内部转账",$M434=""),"△内部转账要在「对方账户」写上另一头",IF(AND($L434="内部转账",$M434=$C434),"※对方账户跟本账户是同一个",IF(AND($L434&lt;&gt;"内部转账",$M434&lt;&gt;""),"△填了对方账户，但类别不是内部转账",IF(YEAR($B434)&lt;&gt;管理年度,"△不是管理年度的单据，按月的三张报表里看不到",IF($H434&lt;0,"△这一笔之后该账户余额成负数了，核一下",""))))))))))))))</f>
        <v/>
      </c>
    </row>
    <row r="435" ht="16.5" spans="1:16">
      <c r="A435" s="4" t="str">
        <f>IF($C435="","",COUNTA($C$5:$C435))</f>
        <v/>
      </c>
      <c r="B435" s="52"/>
      <c r="C435" s="53"/>
      <c r="D435" s="53"/>
      <c r="E435" s="32"/>
      <c r="F435" s="54"/>
      <c r="G435" s="54"/>
      <c r="H435" s="24" t="str">
        <f>IFERROR(ROUND(VLOOKUP($C435,基础资料!$B$5:$E$34,3,0)+SUMIF($C$5:$C435,$C435,$F$5:$F435)-SUMIF($C$5:$C435,$C435,$G$5:$G435),2),"")</f>
        <v/>
      </c>
      <c r="I435" s="53"/>
      <c r="J435" s="53"/>
      <c r="K435" s="25" t="str">
        <f t="shared" si="6"/>
        <v/>
      </c>
      <c r="L435" s="13" t="str">
        <f>IF($D435="","",IFERROR(INDEX(类别属性,MATCH($D435,类别表,0)),""))</f>
        <v/>
      </c>
      <c r="M435" s="53"/>
      <c r="N435" s="53"/>
      <c r="O435" s="32"/>
      <c r="P435" s="6" t="str">
        <f>IF($C435="","",IF(ISNA(MATCH($C435,账户表,0)),"※这个账户不在【基础资料】的账户档案里",IF($B435="","※没填日期，这一笔不会进任何月份的报表",IF(NOT(ISNUMBER($B435)),"※日期是文本不是日期（像 2026.6.28 这种），按日期取数的报表全会漏掉这一笔",IF(AND($F435&lt;&gt;"",$G435&lt;&gt;""),"※收入和支出不能同时填",IF(AND(N($F435)=0,N($G435)=0),"※收入和支出都没填",IF(OR(N($F435)&lt;0,N($G435)&lt;0),"※金额不能填负数，方向反了就换一列填",IF($D435="","※没填收支类别，分类报表会漏掉这一笔",IF(ISNA(MATCH($D435,类别表,0)),"※收支类别不在【基础资料】的清单里",IF(AND($L435="内部转账",$M435=""),"△内部转账要在「对方账户」写上另一头",IF(AND($L435="内部转账",$M435=$C435),"※对方账户跟本账户是同一个",IF(AND($L435&lt;&gt;"内部转账",$M435&lt;&gt;""),"△填了对方账户，但类别不是内部转账",IF(YEAR($B435)&lt;&gt;管理年度,"△不是管理年度的单据，按月的三张报表里看不到",IF($H435&lt;0,"△这一笔之后该账户余额成负数了，核一下",""))))))))))))))</f>
        <v/>
      </c>
    </row>
    <row r="436" ht="16.5" spans="1:16">
      <c r="A436" s="4" t="str">
        <f>IF($C436="","",COUNTA($C$5:$C436))</f>
        <v/>
      </c>
      <c r="B436" s="52"/>
      <c r="C436" s="53"/>
      <c r="D436" s="53"/>
      <c r="E436" s="32"/>
      <c r="F436" s="54"/>
      <c r="G436" s="54"/>
      <c r="H436" s="24" t="str">
        <f>IFERROR(ROUND(VLOOKUP($C436,基础资料!$B$5:$E$34,3,0)+SUMIF($C$5:$C436,$C436,$F$5:$F436)-SUMIF($C$5:$C436,$C436,$G$5:$G436),2),"")</f>
        <v/>
      </c>
      <c r="I436" s="53"/>
      <c r="J436" s="53"/>
      <c r="K436" s="25" t="str">
        <f t="shared" si="6"/>
        <v/>
      </c>
      <c r="L436" s="13" t="str">
        <f>IF($D436="","",IFERROR(INDEX(类别属性,MATCH($D436,类别表,0)),""))</f>
        <v/>
      </c>
      <c r="M436" s="53"/>
      <c r="N436" s="53"/>
      <c r="O436" s="32"/>
      <c r="P436" s="6" t="str">
        <f>IF($C436="","",IF(ISNA(MATCH($C436,账户表,0)),"※这个账户不在【基础资料】的账户档案里",IF($B436="","※没填日期，这一笔不会进任何月份的报表",IF(NOT(ISNUMBER($B436)),"※日期是文本不是日期（像 2026.6.28 这种），按日期取数的报表全会漏掉这一笔",IF(AND($F436&lt;&gt;"",$G436&lt;&gt;""),"※收入和支出不能同时填",IF(AND(N($F436)=0,N($G436)=0),"※收入和支出都没填",IF(OR(N($F436)&lt;0,N($G436)&lt;0),"※金额不能填负数，方向反了就换一列填",IF($D436="","※没填收支类别，分类报表会漏掉这一笔",IF(ISNA(MATCH($D436,类别表,0)),"※收支类别不在【基础资料】的清单里",IF(AND($L436="内部转账",$M436=""),"△内部转账要在「对方账户」写上另一头",IF(AND($L436="内部转账",$M436=$C436),"※对方账户跟本账户是同一个",IF(AND($L436&lt;&gt;"内部转账",$M436&lt;&gt;""),"△填了对方账户，但类别不是内部转账",IF(YEAR($B436)&lt;&gt;管理年度,"△不是管理年度的单据，按月的三张报表里看不到",IF($H436&lt;0,"△这一笔之后该账户余额成负数了，核一下",""))))))))))))))</f>
        <v/>
      </c>
    </row>
    <row r="437" ht="16.5" spans="1:16">
      <c r="A437" s="4" t="str">
        <f>IF($C437="","",COUNTA($C$5:$C437))</f>
        <v/>
      </c>
      <c r="B437" s="52"/>
      <c r="C437" s="53"/>
      <c r="D437" s="53"/>
      <c r="E437" s="32"/>
      <c r="F437" s="54"/>
      <c r="G437" s="54"/>
      <c r="H437" s="24" t="str">
        <f>IFERROR(ROUND(VLOOKUP($C437,基础资料!$B$5:$E$34,3,0)+SUMIF($C$5:$C437,$C437,$F$5:$F437)-SUMIF($C$5:$C437,$C437,$G$5:$G437),2),"")</f>
        <v/>
      </c>
      <c r="I437" s="53"/>
      <c r="J437" s="53"/>
      <c r="K437" s="25" t="str">
        <f t="shared" si="6"/>
        <v/>
      </c>
      <c r="L437" s="13" t="str">
        <f>IF($D437="","",IFERROR(INDEX(类别属性,MATCH($D437,类别表,0)),""))</f>
        <v/>
      </c>
      <c r="M437" s="53"/>
      <c r="N437" s="53"/>
      <c r="O437" s="32"/>
      <c r="P437" s="6" t="str">
        <f>IF($C437="","",IF(ISNA(MATCH($C437,账户表,0)),"※这个账户不在【基础资料】的账户档案里",IF($B437="","※没填日期，这一笔不会进任何月份的报表",IF(NOT(ISNUMBER($B437)),"※日期是文本不是日期（像 2026.6.28 这种），按日期取数的报表全会漏掉这一笔",IF(AND($F437&lt;&gt;"",$G437&lt;&gt;""),"※收入和支出不能同时填",IF(AND(N($F437)=0,N($G437)=0),"※收入和支出都没填",IF(OR(N($F437)&lt;0,N($G437)&lt;0),"※金额不能填负数，方向反了就换一列填",IF($D437="","※没填收支类别，分类报表会漏掉这一笔",IF(ISNA(MATCH($D437,类别表,0)),"※收支类别不在【基础资料】的清单里",IF(AND($L437="内部转账",$M437=""),"△内部转账要在「对方账户」写上另一头",IF(AND($L437="内部转账",$M437=$C437),"※对方账户跟本账户是同一个",IF(AND($L437&lt;&gt;"内部转账",$M437&lt;&gt;""),"△填了对方账户，但类别不是内部转账",IF(YEAR($B437)&lt;&gt;管理年度,"△不是管理年度的单据，按月的三张报表里看不到",IF($H437&lt;0,"△这一笔之后该账户余额成负数了，核一下",""))))))))))))))</f>
        <v/>
      </c>
    </row>
    <row r="438" ht="16.5" spans="1:16">
      <c r="A438" s="4" t="str">
        <f>IF($C438="","",COUNTA($C$5:$C438))</f>
        <v/>
      </c>
      <c r="B438" s="52"/>
      <c r="C438" s="53"/>
      <c r="D438" s="53"/>
      <c r="E438" s="32"/>
      <c r="F438" s="54"/>
      <c r="G438" s="54"/>
      <c r="H438" s="24" t="str">
        <f>IFERROR(ROUND(VLOOKUP($C438,基础资料!$B$5:$E$34,3,0)+SUMIF($C$5:$C438,$C438,$F$5:$F438)-SUMIF($C$5:$C438,$C438,$G$5:$G438),2),"")</f>
        <v/>
      </c>
      <c r="I438" s="53"/>
      <c r="J438" s="53"/>
      <c r="K438" s="25" t="str">
        <f t="shared" si="6"/>
        <v/>
      </c>
      <c r="L438" s="13" t="str">
        <f>IF($D438="","",IFERROR(INDEX(类别属性,MATCH($D438,类别表,0)),""))</f>
        <v/>
      </c>
      <c r="M438" s="53"/>
      <c r="N438" s="53"/>
      <c r="O438" s="32"/>
      <c r="P438" s="6" t="str">
        <f>IF($C438="","",IF(ISNA(MATCH($C438,账户表,0)),"※这个账户不在【基础资料】的账户档案里",IF($B438="","※没填日期，这一笔不会进任何月份的报表",IF(NOT(ISNUMBER($B438)),"※日期是文本不是日期（像 2026.6.28 这种），按日期取数的报表全会漏掉这一笔",IF(AND($F438&lt;&gt;"",$G438&lt;&gt;""),"※收入和支出不能同时填",IF(AND(N($F438)=0,N($G438)=0),"※收入和支出都没填",IF(OR(N($F438)&lt;0,N($G438)&lt;0),"※金额不能填负数，方向反了就换一列填",IF($D438="","※没填收支类别，分类报表会漏掉这一笔",IF(ISNA(MATCH($D438,类别表,0)),"※收支类别不在【基础资料】的清单里",IF(AND($L438="内部转账",$M438=""),"△内部转账要在「对方账户」写上另一头",IF(AND($L438="内部转账",$M438=$C438),"※对方账户跟本账户是同一个",IF(AND($L438&lt;&gt;"内部转账",$M438&lt;&gt;""),"△填了对方账户，但类别不是内部转账",IF(YEAR($B438)&lt;&gt;管理年度,"△不是管理年度的单据，按月的三张报表里看不到",IF($H438&lt;0,"△这一笔之后该账户余额成负数了，核一下",""))))))))))))))</f>
        <v/>
      </c>
    </row>
    <row r="439" ht="16.5" spans="1:16">
      <c r="A439" s="4" t="str">
        <f>IF($C439="","",COUNTA($C$5:$C439))</f>
        <v/>
      </c>
      <c r="B439" s="52"/>
      <c r="C439" s="53"/>
      <c r="D439" s="53"/>
      <c r="E439" s="32"/>
      <c r="F439" s="54"/>
      <c r="G439" s="54"/>
      <c r="H439" s="24" t="str">
        <f>IFERROR(ROUND(VLOOKUP($C439,基础资料!$B$5:$E$34,3,0)+SUMIF($C$5:$C439,$C439,$F$5:$F439)-SUMIF($C$5:$C439,$C439,$G$5:$G439),2),"")</f>
        <v/>
      </c>
      <c r="I439" s="53"/>
      <c r="J439" s="53"/>
      <c r="K439" s="25" t="str">
        <f t="shared" si="6"/>
        <v/>
      </c>
      <c r="L439" s="13" t="str">
        <f>IF($D439="","",IFERROR(INDEX(类别属性,MATCH($D439,类别表,0)),""))</f>
        <v/>
      </c>
      <c r="M439" s="53"/>
      <c r="N439" s="53"/>
      <c r="O439" s="32"/>
      <c r="P439" s="6" t="str">
        <f>IF($C439="","",IF(ISNA(MATCH($C439,账户表,0)),"※这个账户不在【基础资料】的账户档案里",IF($B439="","※没填日期，这一笔不会进任何月份的报表",IF(NOT(ISNUMBER($B439)),"※日期是文本不是日期（像 2026.6.28 这种），按日期取数的报表全会漏掉这一笔",IF(AND($F439&lt;&gt;"",$G439&lt;&gt;""),"※收入和支出不能同时填",IF(AND(N($F439)=0,N($G439)=0),"※收入和支出都没填",IF(OR(N($F439)&lt;0,N($G439)&lt;0),"※金额不能填负数，方向反了就换一列填",IF($D439="","※没填收支类别，分类报表会漏掉这一笔",IF(ISNA(MATCH($D439,类别表,0)),"※收支类别不在【基础资料】的清单里",IF(AND($L439="内部转账",$M439=""),"△内部转账要在「对方账户」写上另一头",IF(AND($L439="内部转账",$M439=$C439),"※对方账户跟本账户是同一个",IF(AND($L439&lt;&gt;"内部转账",$M439&lt;&gt;""),"△填了对方账户，但类别不是内部转账",IF(YEAR($B439)&lt;&gt;管理年度,"△不是管理年度的单据，按月的三张报表里看不到",IF($H439&lt;0,"△这一笔之后该账户余额成负数了，核一下",""))))))))))))))</f>
        <v/>
      </c>
    </row>
    <row r="440" ht="16.5" spans="1:16">
      <c r="A440" s="4" t="str">
        <f>IF($C440="","",COUNTA($C$5:$C440))</f>
        <v/>
      </c>
      <c r="B440" s="52"/>
      <c r="C440" s="53"/>
      <c r="D440" s="53"/>
      <c r="E440" s="32"/>
      <c r="F440" s="54"/>
      <c r="G440" s="54"/>
      <c r="H440" s="24" t="str">
        <f>IFERROR(ROUND(VLOOKUP($C440,基础资料!$B$5:$E$34,3,0)+SUMIF($C$5:$C440,$C440,$F$5:$F440)-SUMIF($C$5:$C440,$C440,$G$5:$G440),2),"")</f>
        <v/>
      </c>
      <c r="I440" s="53"/>
      <c r="J440" s="53"/>
      <c r="K440" s="25" t="str">
        <f t="shared" si="6"/>
        <v/>
      </c>
      <c r="L440" s="13" t="str">
        <f>IF($D440="","",IFERROR(INDEX(类别属性,MATCH($D440,类别表,0)),""))</f>
        <v/>
      </c>
      <c r="M440" s="53"/>
      <c r="N440" s="53"/>
      <c r="O440" s="32"/>
      <c r="P440" s="6" t="str">
        <f>IF($C440="","",IF(ISNA(MATCH($C440,账户表,0)),"※这个账户不在【基础资料】的账户档案里",IF($B440="","※没填日期，这一笔不会进任何月份的报表",IF(NOT(ISNUMBER($B440)),"※日期是文本不是日期（像 2026.6.28 这种），按日期取数的报表全会漏掉这一笔",IF(AND($F440&lt;&gt;"",$G440&lt;&gt;""),"※收入和支出不能同时填",IF(AND(N($F440)=0,N($G440)=0),"※收入和支出都没填",IF(OR(N($F440)&lt;0,N($G440)&lt;0),"※金额不能填负数，方向反了就换一列填",IF($D440="","※没填收支类别，分类报表会漏掉这一笔",IF(ISNA(MATCH($D440,类别表,0)),"※收支类别不在【基础资料】的清单里",IF(AND($L440="内部转账",$M440=""),"△内部转账要在「对方账户」写上另一头",IF(AND($L440="内部转账",$M440=$C440),"※对方账户跟本账户是同一个",IF(AND($L440&lt;&gt;"内部转账",$M440&lt;&gt;""),"△填了对方账户，但类别不是内部转账",IF(YEAR($B440)&lt;&gt;管理年度,"△不是管理年度的单据，按月的三张报表里看不到",IF($H440&lt;0,"△这一笔之后该账户余额成负数了，核一下",""))))))))))))))</f>
        <v/>
      </c>
    </row>
    <row r="441" ht="16.5" spans="1:16">
      <c r="A441" s="4" t="str">
        <f>IF($C441="","",COUNTA($C$5:$C441))</f>
        <v/>
      </c>
      <c r="B441" s="52"/>
      <c r="C441" s="53"/>
      <c r="D441" s="53"/>
      <c r="E441" s="32"/>
      <c r="F441" s="54"/>
      <c r="G441" s="54"/>
      <c r="H441" s="24" t="str">
        <f>IFERROR(ROUND(VLOOKUP($C441,基础资料!$B$5:$E$34,3,0)+SUMIF($C$5:$C441,$C441,$F$5:$F441)-SUMIF($C$5:$C441,$C441,$G$5:$G441),2),"")</f>
        <v/>
      </c>
      <c r="I441" s="53"/>
      <c r="J441" s="53"/>
      <c r="K441" s="25" t="str">
        <f t="shared" si="6"/>
        <v/>
      </c>
      <c r="L441" s="13" t="str">
        <f>IF($D441="","",IFERROR(INDEX(类别属性,MATCH($D441,类别表,0)),""))</f>
        <v/>
      </c>
      <c r="M441" s="53"/>
      <c r="N441" s="53"/>
      <c r="O441" s="32"/>
      <c r="P441" s="6" t="str">
        <f>IF($C441="","",IF(ISNA(MATCH($C441,账户表,0)),"※这个账户不在【基础资料】的账户档案里",IF($B441="","※没填日期，这一笔不会进任何月份的报表",IF(NOT(ISNUMBER($B441)),"※日期是文本不是日期（像 2026.6.28 这种），按日期取数的报表全会漏掉这一笔",IF(AND($F441&lt;&gt;"",$G441&lt;&gt;""),"※收入和支出不能同时填",IF(AND(N($F441)=0,N($G441)=0),"※收入和支出都没填",IF(OR(N($F441)&lt;0,N($G441)&lt;0),"※金额不能填负数，方向反了就换一列填",IF($D441="","※没填收支类别，分类报表会漏掉这一笔",IF(ISNA(MATCH($D441,类别表,0)),"※收支类别不在【基础资料】的清单里",IF(AND($L441="内部转账",$M441=""),"△内部转账要在「对方账户」写上另一头",IF(AND($L441="内部转账",$M441=$C441),"※对方账户跟本账户是同一个",IF(AND($L441&lt;&gt;"内部转账",$M441&lt;&gt;""),"△填了对方账户，但类别不是内部转账",IF(YEAR($B441)&lt;&gt;管理年度,"△不是管理年度的单据，按月的三张报表里看不到",IF($H441&lt;0,"△这一笔之后该账户余额成负数了，核一下",""))))))))))))))</f>
        <v/>
      </c>
    </row>
    <row r="442" ht="16.5" spans="1:16">
      <c r="A442" s="4" t="str">
        <f>IF($C442="","",COUNTA($C$5:$C442))</f>
        <v/>
      </c>
      <c r="B442" s="52"/>
      <c r="C442" s="53"/>
      <c r="D442" s="53"/>
      <c r="E442" s="32"/>
      <c r="F442" s="54"/>
      <c r="G442" s="54"/>
      <c r="H442" s="24" t="str">
        <f>IFERROR(ROUND(VLOOKUP($C442,基础资料!$B$5:$E$34,3,0)+SUMIF($C$5:$C442,$C442,$F$5:$F442)-SUMIF($C$5:$C442,$C442,$G$5:$G442),2),"")</f>
        <v/>
      </c>
      <c r="I442" s="53"/>
      <c r="J442" s="53"/>
      <c r="K442" s="25" t="str">
        <f t="shared" si="6"/>
        <v/>
      </c>
      <c r="L442" s="13" t="str">
        <f>IF($D442="","",IFERROR(INDEX(类别属性,MATCH($D442,类别表,0)),""))</f>
        <v/>
      </c>
      <c r="M442" s="53"/>
      <c r="N442" s="53"/>
      <c r="O442" s="32"/>
      <c r="P442" s="6" t="str">
        <f>IF($C442="","",IF(ISNA(MATCH($C442,账户表,0)),"※这个账户不在【基础资料】的账户档案里",IF($B442="","※没填日期，这一笔不会进任何月份的报表",IF(NOT(ISNUMBER($B442)),"※日期是文本不是日期（像 2026.6.28 这种），按日期取数的报表全会漏掉这一笔",IF(AND($F442&lt;&gt;"",$G442&lt;&gt;""),"※收入和支出不能同时填",IF(AND(N($F442)=0,N($G442)=0),"※收入和支出都没填",IF(OR(N($F442)&lt;0,N($G442)&lt;0),"※金额不能填负数，方向反了就换一列填",IF($D442="","※没填收支类别，分类报表会漏掉这一笔",IF(ISNA(MATCH($D442,类别表,0)),"※收支类别不在【基础资料】的清单里",IF(AND($L442="内部转账",$M442=""),"△内部转账要在「对方账户」写上另一头",IF(AND($L442="内部转账",$M442=$C442),"※对方账户跟本账户是同一个",IF(AND($L442&lt;&gt;"内部转账",$M442&lt;&gt;""),"△填了对方账户，但类别不是内部转账",IF(YEAR($B442)&lt;&gt;管理年度,"△不是管理年度的单据，按月的三张报表里看不到",IF($H442&lt;0,"△这一笔之后该账户余额成负数了，核一下",""))))))))))))))</f>
        <v/>
      </c>
    </row>
    <row r="443" ht="16.5" spans="1:16">
      <c r="A443" s="4" t="str">
        <f>IF($C443="","",COUNTA($C$5:$C443))</f>
        <v/>
      </c>
      <c r="B443" s="52"/>
      <c r="C443" s="53"/>
      <c r="D443" s="53"/>
      <c r="E443" s="32"/>
      <c r="F443" s="54"/>
      <c r="G443" s="54"/>
      <c r="H443" s="24" t="str">
        <f>IFERROR(ROUND(VLOOKUP($C443,基础资料!$B$5:$E$34,3,0)+SUMIF($C$5:$C443,$C443,$F$5:$F443)-SUMIF($C$5:$C443,$C443,$G$5:$G443),2),"")</f>
        <v/>
      </c>
      <c r="I443" s="53"/>
      <c r="J443" s="53"/>
      <c r="K443" s="25" t="str">
        <f t="shared" si="6"/>
        <v/>
      </c>
      <c r="L443" s="13" t="str">
        <f>IF($D443="","",IFERROR(INDEX(类别属性,MATCH($D443,类别表,0)),""))</f>
        <v/>
      </c>
      <c r="M443" s="53"/>
      <c r="N443" s="53"/>
      <c r="O443" s="32"/>
      <c r="P443" s="6" t="str">
        <f>IF($C443="","",IF(ISNA(MATCH($C443,账户表,0)),"※这个账户不在【基础资料】的账户档案里",IF($B443="","※没填日期，这一笔不会进任何月份的报表",IF(NOT(ISNUMBER($B443)),"※日期是文本不是日期（像 2026.6.28 这种），按日期取数的报表全会漏掉这一笔",IF(AND($F443&lt;&gt;"",$G443&lt;&gt;""),"※收入和支出不能同时填",IF(AND(N($F443)=0,N($G443)=0),"※收入和支出都没填",IF(OR(N($F443)&lt;0,N($G443)&lt;0),"※金额不能填负数，方向反了就换一列填",IF($D443="","※没填收支类别，分类报表会漏掉这一笔",IF(ISNA(MATCH($D443,类别表,0)),"※收支类别不在【基础资料】的清单里",IF(AND($L443="内部转账",$M443=""),"△内部转账要在「对方账户」写上另一头",IF(AND($L443="内部转账",$M443=$C443),"※对方账户跟本账户是同一个",IF(AND($L443&lt;&gt;"内部转账",$M443&lt;&gt;""),"△填了对方账户，但类别不是内部转账",IF(YEAR($B443)&lt;&gt;管理年度,"△不是管理年度的单据，按月的三张报表里看不到",IF($H443&lt;0,"△这一笔之后该账户余额成负数了，核一下",""))))))))))))))</f>
        <v/>
      </c>
    </row>
    <row r="444" ht="16.5" spans="1:16">
      <c r="A444" s="4" t="str">
        <f>IF($C444="","",COUNTA($C$5:$C444))</f>
        <v/>
      </c>
      <c r="B444" s="52"/>
      <c r="C444" s="53"/>
      <c r="D444" s="53"/>
      <c r="E444" s="32"/>
      <c r="F444" s="54"/>
      <c r="G444" s="54"/>
      <c r="H444" s="24" t="str">
        <f>IFERROR(ROUND(VLOOKUP($C444,基础资料!$B$5:$E$34,3,0)+SUMIF($C$5:$C444,$C444,$F$5:$F444)-SUMIF($C$5:$C444,$C444,$G$5:$G444),2),"")</f>
        <v/>
      </c>
      <c r="I444" s="53"/>
      <c r="J444" s="53"/>
      <c r="K444" s="25" t="str">
        <f t="shared" si="6"/>
        <v/>
      </c>
      <c r="L444" s="13" t="str">
        <f>IF($D444="","",IFERROR(INDEX(类别属性,MATCH($D444,类别表,0)),""))</f>
        <v/>
      </c>
      <c r="M444" s="53"/>
      <c r="N444" s="53"/>
      <c r="O444" s="32"/>
      <c r="P444" s="6" t="str">
        <f>IF($C444="","",IF(ISNA(MATCH($C444,账户表,0)),"※这个账户不在【基础资料】的账户档案里",IF($B444="","※没填日期，这一笔不会进任何月份的报表",IF(NOT(ISNUMBER($B444)),"※日期是文本不是日期（像 2026.6.28 这种），按日期取数的报表全会漏掉这一笔",IF(AND($F444&lt;&gt;"",$G444&lt;&gt;""),"※收入和支出不能同时填",IF(AND(N($F444)=0,N($G444)=0),"※收入和支出都没填",IF(OR(N($F444)&lt;0,N($G444)&lt;0),"※金额不能填负数，方向反了就换一列填",IF($D444="","※没填收支类别，分类报表会漏掉这一笔",IF(ISNA(MATCH($D444,类别表,0)),"※收支类别不在【基础资料】的清单里",IF(AND($L444="内部转账",$M444=""),"△内部转账要在「对方账户」写上另一头",IF(AND($L444="内部转账",$M444=$C444),"※对方账户跟本账户是同一个",IF(AND($L444&lt;&gt;"内部转账",$M444&lt;&gt;""),"△填了对方账户，但类别不是内部转账",IF(YEAR($B444)&lt;&gt;管理年度,"△不是管理年度的单据，按月的三张报表里看不到",IF($H444&lt;0,"△这一笔之后该账户余额成负数了，核一下",""))))))))))))))</f>
        <v/>
      </c>
    </row>
    <row r="445" ht="16.5" spans="1:16">
      <c r="A445" s="4" t="str">
        <f>IF($C445="","",COUNTA($C$5:$C445))</f>
        <v/>
      </c>
      <c r="B445" s="52"/>
      <c r="C445" s="53"/>
      <c r="D445" s="53"/>
      <c r="E445" s="32"/>
      <c r="F445" s="54"/>
      <c r="G445" s="54"/>
      <c r="H445" s="24" t="str">
        <f>IFERROR(ROUND(VLOOKUP($C445,基础资料!$B$5:$E$34,3,0)+SUMIF($C$5:$C445,$C445,$F$5:$F445)-SUMIF($C$5:$C445,$C445,$G$5:$G445),2),"")</f>
        <v/>
      </c>
      <c r="I445" s="53"/>
      <c r="J445" s="53"/>
      <c r="K445" s="25" t="str">
        <f t="shared" si="6"/>
        <v/>
      </c>
      <c r="L445" s="13" t="str">
        <f>IF($D445="","",IFERROR(INDEX(类别属性,MATCH($D445,类别表,0)),""))</f>
        <v/>
      </c>
      <c r="M445" s="53"/>
      <c r="N445" s="53"/>
      <c r="O445" s="32"/>
      <c r="P445" s="6" t="str">
        <f>IF($C445="","",IF(ISNA(MATCH($C445,账户表,0)),"※这个账户不在【基础资料】的账户档案里",IF($B445="","※没填日期，这一笔不会进任何月份的报表",IF(NOT(ISNUMBER($B445)),"※日期是文本不是日期（像 2026.6.28 这种），按日期取数的报表全会漏掉这一笔",IF(AND($F445&lt;&gt;"",$G445&lt;&gt;""),"※收入和支出不能同时填",IF(AND(N($F445)=0,N($G445)=0),"※收入和支出都没填",IF(OR(N($F445)&lt;0,N($G445)&lt;0),"※金额不能填负数，方向反了就换一列填",IF($D445="","※没填收支类别，分类报表会漏掉这一笔",IF(ISNA(MATCH($D445,类别表,0)),"※收支类别不在【基础资料】的清单里",IF(AND($L445="内部转账",$M445=""),"△内部转账要在「对方账户」写上另一头",IF(AND($L445="内部转账",$M445=$C445),"※对方账户跟本账户是同一个",IF(AND($L445&lt;&gt;"内部转账",$M445&lt;&gt;""),"△填了对方账户，但类别不是内部转账",IF(YEAR($B445)&lt;&gt;管理年度,"△不是管理年度的单据，按月的三张报表里看不到",IF($H445&lt;0,"△这一笔之后该账户余额成负数了，核一下",""))))))))))))))</f>
        <v/>
      </c>
    </row>
    <row r="446" ht="16.5" spans="1:16">
      <c r="A446" s="4" t="str">
        <f>IF($C446="","",COUNTA($C$5:$C446))</f>
        <v/>
      </c>
      <c r="B446" s="52"/>
      <c r="C446" s="53"/>
      <c r="D446" s="53"/>
      <c r="E446" s="32"/>
      <c r="F446" s="54"/>
      <c r="G446" s="54"/>
      <c r="H446" s="24" t="str">
        <f>IFERROR(ROUND(VLOOKUP($C446,基础资料!$B$5:$E$34,3,0)+SUMIF($C$5:$C446,$C446,$F$5:$F446)-SUMIF($C$5:$C446,$C446,$G$5:$G446),2),"")</f>
        <v/>
      </c>
      <c r="I446" s="53"/>
      <c r="J446" s="53"/>
      <c r="K446" s="25" t="str">
        <f t="shared" si="6"/>
        <v/>
      </c>
      <c r="L446" s="13" t="str">
        <f>IF($D446="","",IFERROR(INDEX(类别属性,MATCH($D446,类别表,0)),""))</f>
        <v/>
      </c>
      <c r="M446" s="53"/>
      <c r="N446" s="53"/>
      <c r="O446" s="32"/>
      <c r="P446" s="6" t="str">
        <f>IF($C446="","",IF(ISNA(MATCH($C446,账户表,0)),"※这个账户不在【基础资料】的账户档案里",IF($B446="","※没填日期，这一笔不会进任何月份的报表",IF(NOT(ISNUMBER($B446)),"※日期是文本不是日期（像 2026.6.28 这种），按日期取数的报表全会漏掉这一笔",IF(AND($F446&lt;&gt;"",$G446&lt;&gt;""),"※收入和支出不能同时填",IF(AND(N($F446)=0,N($G446)=0),"※收入和支出都没填",IF(OR(N($F446)&lt;0,N($G446)&lt;0),"※金额不能填负数，方向反了就换一列填",IF($D446="","※没填收支类别，分类报表会漏掉这一笔",IF(ISNA(MATCH($D446,类别表,0)),"※收支类别不在【基础资料】的清单里",IF(AND($L446="内部转账",$M446=""),"△内部转账要在「对方账户」写上另一头",IF(AND($L446="内部转账",$M446=$C446),"※对方账户跟本账户是同一个",IF(AND($L446&lt;&gt;"内部转账",$M446&lt;&gt;""),"△填了对方账户，但类别不是内部转账",IF(YEAR($B446)&lt;&gt;管理年度,"△不是管理年度的单据，按月的三张报表里看不到",IF($H446&lt;0,"△这一笔之后该账户余额成负数了，核一下",""))))))))))))))</f>
        <v/>
      </c>
    </row>
    <row r="447" ht="16.5" spans="1:16">
      <c r="A447" s="4" t="str">
        <f>IF($C447="","",COUNTA($C$5:$C447))</f>
        <v/>
      </c>
      <c r="B447" s="52"/>
      <c r="C447" s="53"/>
      <c r="D447" s="53"/>
      <c r="E447" s="32"/>
      <c r="F447" s="54"/>
      <c r="G447" s="54"/>
      <c r="H447" s="24" t="str">
        <f>IFERROR(ROUND(VLOOKUP($C447,基础资料!$B$5:$E$34,3,0)+SUMIF($C$5:$C447,$C447,$F$5:$F447)-SUMIF($C$5:$C447,$C447,$G$5:$G447),2),"")</f>
        <v/>
      </c>
      <c r="I447" s="53"/>
      <c r="J447" s="53"/>
      <c r="K447" s="25" t="str">
        <f t="shared" si="6"/>
        <v/>
      </c>
      <c r="L447" s="13" t="str">
        <f>IF($D447="","",IFERROR(INDEX(类别属性,MATCH($D447,类别表,0)),""))</f>
        <v/>
      </c>
      <c r="M447" s="53"/>
      <c r="N447" s="53"/>
      <c r="O447" s="32"/>
      <c r="P447" s="6" t="str">
        <f>IF($C447="","",IF(ISNA(MATCH($C447,账户表,0)),"※这个账户不在【基础资料】的账户档案里",IF($B447="","※没填日期，这一笔不会进任何月份的报表",IF(NOT(ISNUMBER($B447)),"※日期是文本不是日期（像 2026.6.28 这种），按日期取数的报表全会漏掉这一笔",IF(AND($F447&lt;&gt;"",$G447&lt;&gt;""),"※收入和支出不能同时填",IF(AND(N($F447)=0,N($G447)=0),"※收入和支出都没填",IF(OR(N($F447)&lt;0,N($G447)&lt;0),"※金额不能填负数，方向反了就换一列填",IF($D447="","※没填收支类别，分类报表会漏掉这一笔",IF(ISNA(MATCH($D447,类别表,0)),"※收支类别不在【基础资料】的清单里",IF(AND($L447="内部转账",$M447=""),"△内部转账要在「对方账户」写上另一头",IF(AND($L447="内部转账",$M447=$C447),"※对方账户跟本账户是同一个",IF(AND($L447&lt;&gt;"内部转账",$M447&lt;&gt;""),"△填了对方账户，但类别不是内部转账",IF(YEAR($B447)&lt;&gt;管理年度,"△不是管理年度的单据，按月的三张报表里看不到",IF($H447&lt;0,"△这一笔之后该账户余额成负数了，核一下",""))))))))))))))</f>
        <v/>
      </c>
    </row>
    <row r="448" ht="16.5" spans="1:16">
      <c r="A448" s="4" t="str">
        <f>IF($C448="","",COUNTA($C$5:$C448))</f>
        <v/>
      </c>
      <c r="B448" s="52"/>
      <c r="C448" s="53"/>
      <c r="D448" s="53"/>
      <c r="E448" s="32"/>
      <c r="F448" s="54"/>
      <c r="G448" s="54"/>
      <c r="H448" s="24" t="str">
        <f>IFERROR(ROUND(VLOOKUP($C448,基础资料!$B$5:$E$34,3,0)+SUMIF($C$5:$C448,$C448,$F$5:$F448)-SUMIF($C$5:$C448,$C448,$G$5:$G448),2),"")</f>
        <v/>
      </c>
      <c r="I448" s="53"/>
      <c r="J448" s="53"/>
      <c r="K448" s="25" t="str">
        <f t="shared" si="6"/>
        <v/>
      </c>
      <c r="L448" s="13" t="str">
        <f>IF($D448="","",IFERROR(INDEX(类别属性,MATCH($D448,类别表,0)),""))</f>
        <v/>
      </c>
      <c r="M448" s="53"/>
      <c r="N448" s="53"/>
      <c r="O448" s="32"/>
      <c r="P448" s="6" t="str">
        <f>IF($C448="","",IF(ISNA(MATCH($C448,账户表,0)),"※这个账户不在【基础资料】的账户档案里",IF($B448="","※没填日期，这一笔不会进任何月份的报表",IF(NOT(ISNUMBER($B448)),"※日期是文本不是日期（像 2026.6.28 这种），按日期取数的报表全会漏掉这一笔",IF(AND($F448&lt;&gt;"",$G448&lt;&gt;""),"※收入和支出不能同时填",IF(AND(N($F448)=0,N($G448)=0),"※收入和支出都没填",IF(OR(N($F448)&lt;0,N($G448)&lt;0),"※金额不能填负数，方向反了就换一列填",IF($D448="","※没填收支类别，分类报表会漏掉这一笔",IF(ISNA(MATCH($D448,类别表,0)),"※收支类别不在【基础资料】的清单里",IF(AND($L448="内部转账",$M448=""),"△内部转账要在「对方账户」写上另一头",IF(AND($L448="内部转账",$M448=$C448),"※对方账户跟本账户是同一个",IF(AND($L448&lt;&gt;"内部转账",$M448&lt;&gt;""),"△填了对方账户，但类别不是内部转账",IF(YEAR($B448)&lt;&gt;管理年度,"△不是管理年度的单据，按月的三张报表里看不到",IF($H448&lt;0,"△这一笔之后该账户余额成负数了，核一下",""))))))))))))))</f>
        <v/>
      </c>
    </row>
    <row r="449" ht="16.5" spans="1:16">
      <c r="A449" s="4" t="str">
        <f>IF($C449="","",COUNTA($C$5:$C449))</f>
        <v/>
      </c>
      <c r="B449" s="52"/>
      <c r="C449" s="53"/>
      <c r="D449" s="53"/>
      <c r="E449" s="32"/>
      <c r="F449" s="54"/>
      <c r="G449" s="54"/>
      <c r="H449" s="24" t="str">
        <f>IFERROR(ROUND(VLOOKUP($C449,基础资料!$B$5:$E$34,3,0)+SUMIF($C$5:$C449,$C449,$F$5:$F449)-SUMIF($C$5:$C449,$C449,$G$5:$G449),2),"")</f>
        <v/>
      </c>
      <c r="I449" s="53"/>
      <c r="J449" s="53"/>
      <c r="K449" s="25" t="str">
        <f t="shared" si="6"/>
        <v/>
      </c>
      <c r="L449" s="13" t="str">
        <f>IF($D449="","",IFERROR(INDEX(类别属性,MATCH($D449,类别表,0)),""))</f>
        <v/>
      </c>
      <c r="M449" s="53"/>
      <c r="N449" s="53"/>
      <c r="O449" s="32"/>
      <c r="P449" s="6" t="str">
        <f>IF($C449="","",IF(ISNA(MATCH($C449,账户表,0)),"※这个账户不在【基础资料】的账户档案里",IF($B449="","※没填日期，这一笔不会进任何月份的报表",IF(NOT(ISNUMBER($B449)),"※日期是文本不是日期（像 2026.6.28 这种），按日期取数的报表全会漏掉这一笔",IF(AND($F449&lt;&gt;"",$G449&lt;&gt;""),"※收入和支出不能同时填",IF(AND(N($F449)=0,N($G449)=0),"※收入和支出都没填",IF(OR(N($F449)&lt;0,N($G449)&lt;0),"※金额不能填负数，方向反了就换一列填",IF($D449="","※没填收支类别，分类报表会漏掉这一笔",IF(ISNA(MATCH($D449,类别表,0)),"※收支类别不在【基础资料】的清单里",IF(AND($L449="内部转账",$M449=""),"△内部转账要在「对方账户」写上另一头",IF(AND($L449="内部转账",$M449=$C449),"※对方账户跟本账户是同一个",IF(AND($L449&lt;&gt;"内部转账",$M449&lt;&gt;""),"△填了对方账户，但类别不是内部转账",IF(YEAR($B449)&lt;&gt;管理年度,"△不是管理年度的单据，按月的三张报表里看不到",IF($H449&lt;0,"△这一笔之后该账户余额成负数了，核一下",""))))))))))))))</f>
        <v/>
      </c>
    </row>
    <row r="450" ht="16.5" spans="1:16">
      <c r="A450" s="4" t="str">
        <f>IF($C450="","",COUNTA($C$5:$C450))</f>
        <v/>
      </c>
      <c r="B450" s="52"/>
      <c r="C450" s="53"/>
      <c r="D450" s="53"/>
      <c r="E450" s="32"/>
      <c r="F450" s="54"/>
      <c r="G450" s="54"/>
      <c r="H450" s="24" t="str">
        <f>IFERROR(ROUND(VLOOKUP($C450,基础资料!$B$5:$E$34,3,0)+SUMIF($C$5:$C450,$C450,$F$5:$F450)-SUMIF($C$5:$C450,$C450,$G$5:$G450),2),"")</f>
        <v/>
      </c>
      <c r="I450" s="53"/>
      <c r="J450" s="53"/>
      <c r="K450" s="25" t="str">
        <f t="shared" si="6"/>
        <v/>
      </c>
      <c r="L450" s="13" t="str">
        <f>IF($D450="","",IFERROR(INDEX(类别属性,MATCH($D450,类别表,0)),""))</f>
        <v/>
      </c>
      <c r="M450" s="53"/>
      <c r="N450" s="53"/>
      <c r="O450" s="32"/>
      <c r="P450" s="6" t="str">
        <f>IF($C450="","",IF(ISNA(MATCH($C450,账户表,0)),"※这个账户不在【基础资料】的账户档案里",IF($B450="","※没填日期，这一笔不会进任何月份的报表",IF(NOT(ISNUMBER($B450)),"※日期是文本不是日期（像 2026.6.28 这种），按日期取数的报表全会漏掉这一笔",IF(AND($F450&lt;&gt;"",$G450&lt;&gt;""),"※收入和支出不能同时填",IF(AND(N($F450)=0,N($G450)=0),"※收入和支出都没填",IF(OR(N($F450)&lt;0,N($G450)&lt;0),"※金额不能填负数，方向反了就换一列填",IF($D450="","※没填收支类别，分类报表会漏掉这一笔",IF(ISNA(MATCH($D450,类别表,0)),"※收支类别不在【基础资料】的清单里",IF(AND($L450="内部转账",$M450=""),"△内部转账要在「对方账户」写上另一头",IF(AND($L450="内部转账",$M450=$C450),"※对方账户跟本账户是同一个",IF(AND($L450&lt;&gt;"内部转账",$M450&lt;&gt;""),"△填了对方账户，但类别不是内部转账",IF(YEAR($B450)&lt;&gt;管理年度,"△不是管理年度的单据，按月的三张报表里看不到",IF($H450&lt;0,"△这一笔之后该账户余额成负数了，核一下",""))))))))))))))</f>
        <v/>
      </c>
    </row>
    <row r="451" ht="16.5" spans="1:16">
      <c r="A451" s="4" t="str">
        <f>IF($C451="","",COUNTA($C$5:$C451))</f>
        <v/>
      </c>
      <c r="B451" s="52"/>
      <c r="C451" s="53"/>
      <c r="D451" s="53"/>
      <c r="E451" s="32"/>
      <c r="F451" s="54"/>
      <c r="G451" s="54"/>
      <c r="H451" s="24" t="str">
        <f>IFERROR(ROUND(VLOOKUP($C451,基础资料!$B$5:$E$34,3,0)+SUMIF($C$5:$C451,$C451,$F$5:$F451)-SUMIF($C$5:$C451,$C451,$G$5:$G451),2),"")</f>
        <v/>
      </c>
      <c r="I451" s="53"/>
      <c r="J451" s="53"/>
      <c r="K451" s="25" t="str">
        <f t="shared" si="6"/>
        <v/>
      </c>
      <c r="L451" s="13" t="str">
        <f>IF($D451="","",IFERROR(INDEX(类别属性,MATCH($D451,类别表,0)),""))</f>
        <v/>
      </c>
      <c r="M451" s="53"/>
      <c r="N451" s="53"/>
      <c r="O451" s="32"/>
      <c r="P451" s="6" t="str">
        <f>IF($C451="","",IF(ISNA(MATCH($C451,账户表,0)),"※这个账户不在【基础资料】的账户档案里",IF($B451="","※没填日期，这一笔不会进任何月份的报表",IF(NOT(ISNUMBER($B451)),"※日期是文本不是日期（像 2026.6.28 这种），按日期取数的报表全会漏掉这一笔",IF(AND($F451&lt;&gt;"",$G451&lt;&gt;""),"※收入和支出不能同时填",IF(AND(N($F451)=0,N($G451)=0),"※收入和支出都没填",IF(OR(N($F451)&lt;0,N($G451)&lt;0),"※金额不能填负数，方向反了就换一列填",IF($D451="","※没填收支类别，分类报表会漏掉这一笔",IF(ISNA(MATCH($D451,类别表,0)),"※收支类别不在【基础资料】的清单里",IF(AND($L451="内部转账",$M451=""),"△内部转账要在「对方账户」写上另一头",IF(AND($L451="内部转账",$M451=$C451),"※对方账户跟本账户是同一个",IF(AND($L451&lt;&gt;"内部转账",$M451&lt;&gt;""),"△填了对方账户，但类别不是内部转账",IF(YEAR($B451)&lt;&gt;管理年度,"△不是管理年度的单据，按月的三张报表里看不到",IF($H451&lt;0,"△这一笔之后该账户余额成负数了，核一下",""))))))))))))))</f>
        <v/>
      </c>
    </row>
    <row r="452" ht="16.5" spans="1:16">
      <c r="A452" s="4" t="str">
        <f>IF($C452="","",COUNTA($C$5:$C452))</f>
        <v/>
      </c>
      <c r="B452" s="52"/>
      <c r="C452" s="53"/>
      <c r="D452" s="53"/>
      <c r="E452" s="32"/>
      <c r="F452" s="54"/>
      <c r="G452" s="54"/>
      <c r="H452" s="24" t="str">
        <f>IFERROR(ROUND(VLOOKUP($C452,基础资料!$B$5:$E$34,3,0)+SUMIF($C$5:$C452,$C452,$F$5:$F452)-SUMIF($C$5:$C452,$C452,$G$5:$G452),2),"")</f>
        <v/>
      </c>
      <c r="I452" s="53"/>
      <c r="J452" s="53"/>
      <c r="K452" s="25" t="str">
        <f t="shared" si="6"/>
        <v/>
      </c>
      <c r="L452" s="13" t="str">
        <f>IF($D452="","",IFERROR(INDEX(类别属性,MATCH($D452,类别表,0)),""))</f>
        <v/>
      </c>
      <c r="M452" s="53"/>
      <c r="N452" s="53"/>
      <c r="O452" s="32"/>
      <c r="P452" s="6" t="str">
        <f>IF($C452="","",IF(ISNA(MATCH($C452,账户表,0)),"※这个账户不在【基础资料】的账户档案里",IF($B452="","※没填日期，这一笔不会进任何月份的报表",IF(NOT(ISNUMBER($B452)),"※日期是文本不是日期（像 2026.6.28 这种），按日期取数的报表全会漏掉这一笔",IF(AND($F452&lt;&gt;"",$G452&lt;&gt;""),"※收入和支出不能同时填",IF(AND(N($F452)=0,N($G452)=0),"※收入和支出都没填",IF(OR(N($F452)&lt;0,N($G452)&lt;0),"※金额不能填负数，方向反了就换一列填",IF($D452="","※没填收支类别，分类报表会漏掉这一笔",IF(ISNA(MATCH($D452,类别表,0)),"※收支类别不在【基础资料】的清单里",IF(AND($L452="内部转账",$M452=""),"△内部转账要在「对方账户」写上另一头",IF(AND($L452="内部转账",$M452=$C452),"※对方账户跟本账户是同一个",IF(AND($L452&lt;&gt;"内部转账",$M452&lt;&gt;""),"△填了对方账户，但类别不是内部转账",IF(YEAR($B452)&lt;&gt;管理年度,"△不是管理年度的单据，按月的三张报表里看不到",IF($H452&lt;0,"△这一笔之后该账户余额成负数了，核一下",""))))))))))))))</f>
        <v/>
      </c>
    </row>
    <row r="453" ht="16.5" spans="1:16">
      <c r="A453" s="4" t="str">
        <f>IF($C453="","",COUNTA($C$5:$C453))</f>
        <v/>
      </c>
      <c r="B453" s="52"/>
      <c r="C453" s="53"/>
      <c r="D453" s="53"/>
      <c r="E453" s="32"/>
      <c r="F453" s="54"/>
      <c r="G453" s="54"/>
      <c r="H453" s="24" t="str">
        <f>IFERROR(ROUND(VLOOKUP($C453,基础资料!$B$5:$E$34,3,0)+SUMIF($C$5:$C453,$C453,$F$5:$F453)-SUMIF($C$5:$C453,$C453,$G$5:$G453),2),"")</f>
        <v/>
      </c>
      <c r="I453" s="53"/>
      <c r="J453" s="53"/>
      <c r="K453" s="25" t="str">
        <f t="shared" ref="K453:K516" si="7">IF(OR($B453="",NOT(ISNUMBER($B453))),"",--TEXT($B453,"yyyymm"))</f>
        <v/>
      </c>
      <c r="L453" s="13" t="str">
        <f>IF($D453="","",IFERROR(INDEX(类别属性,MATCH($D453,类别表,0)),""))</f>
        <v/>
      </c>
      <c r="M453" s="53"/>
      <c r="N453" s="53"/>
      <c r="O453" s="32"/>
      <c r="P453" s="6" t="str">
        <f>IF($C453="","",IF(ISNA(MATCH($C453,账户表,0)),"※这个账户不在【基础资料】的账户档案里",IF($B453="","※没填日期，这一笔不会进任何月份的报表",IF(NOT(ISNUMBER($B453)),"※日期是文本不是日期（像 2026.6.28 这种），按日期取数的报表全会漏掉这一笔",IF(AND($F453&lt;&gt;"",$G453&lt;&gt;""),"※收入和支出不能同时填",IF(AND(N($F453)=0,N($G453)=0),"※收入和支出都没填",IF(OR(N($F453)&lt;0,N($G453)&lt;0),"※金额不能填负数，方向反了就换一列填",IF($D453="","※没填收支类别，分类报表会漏掉这一笔",IF(ISNA(MATCH($D453,类别表,0)),"※收支类别不在【基础资料】的清单里",IF(AND($L453="内部转账",$M453=""),"△内部转账要在「对方账户」写上另一头",IF(AND($L453="内部转账",$M453=$C453),"※对方账户跟本账户是同一个",IF(AND($L453&lt;&gt;"内部转账",$M453&lt;&gt;""),"△填了对方账户，但类别不是内部转账",IF(YEAR($B453)&lt;&gt;管理年度,"△不是管理年度的单据，按月的三张报表里看不到",IF($H453&lt;0,"△这一笔之后该账户余额成负数了，核一下",""))))))))))))))</f>
        <v/>
      </c>
    </row>
    <row r="454" ht="16.5" spans="1:16">
      <c r="A454" s="4" t="str">
        <f>IF($C454="","",COUNTA($C$5:$C454))</f>
        <v/>
      </c>
      <c r="B454" s="52"/>
      <c r="C454" s="53"/>
      <c r="D454" s="53"/>
      <c r="E454" s="32"/>
      <c r="F454" s="54"/>
      <c r="G454" s="54"/>
      <c r="H454" s="24" t="str">
        <f>IFERROR(ROUND(VLOOKUP($C454,基础资料!$B$5:$E$34,3,0)+SUMIF($C$5:$C454,$C454,$F$5:$F454)-SUMIF($C$5:$C454,$C454,$G$5:$G454),2),"")</f>
        <v/>
      </c>
      <c r="I454" s="53"/>
      <c r="J454" s="53"/>
      <c r="K454" s="25" t="str">
        <f t="shared" si="7"/>
        <v/>
      </c>
      <c r="L454" s="13" t="str">
        <f>IF($D454="","",IFERROR(INDEX(类别属性,MATCH($D454,类别表,0)),""))</f>
        <v/>
      </c>
      <c r="M454" s="53"/>
      <c r="N454" s="53"/>
      <c r="O454" s="32"/>
      <c r="P454" s="6" t="str">
        <f>IF($C454="","",IF(ISNA(MATCH($C454,账户表,0)),"※这个账户不在【基础资料】的账户档案里",IF($B454="","※没填日期，这一笔不会进任何月份的报表",IF(NOT(ISNUMBER($B454)),"※日期是文本不是日期（像 2026.6.28 这种），按日期取数的报表全会漏掉这一笔",IF(AND($F454&lt;&gt;"",$G454&lt;&gt;""),"※收入和支出不能同时填",IF(AND(N($F454)=0,N($G454)=0),"※收入和支出都没填",IF(OR(N($F454)&lt;0,N($G454)&lt;0),"※金额不能填负数，方向反了就换一列填",IF($D454="","※没填收支类别，分类报表会漏掉这一笔",IF(ISNA(MATCH($D454,类别表,0)),"※收支类别不在【基础资料】的清单里",IF(AND($L454="内部转账",$M454=""),"△内部转账要在「对方账户」写上另一头",IF(AND($L454="内部转账",$M454=$C454),"※对方账户跟本账户是同一个",IF(AND($L454&lt;&gt;"内部转账",$M454&lt;&gt;""),"△填了对方账户，但类别不是内部转账",IF(YEAR($B454)&lt;&gt;管理年度,"△不是管理年度的单据，按月的三张报表里看不到",IF($H454&lt;0,"△这一笔之后该账户余额成负数了，核一下",""))))))))))))))</f>
        <v/>
      </c>
    </row>
    <row r="455" ht="16.5" spans="1:16">
      <c r="A455" s="4" t="str">
        <f>IF($C455="","",COUNTA($C$5:$C455))</f>
        <v/>
      </c>
      <c r="B455" s="52"/>
      <c r="C455" s="53"/>
      <c r="D455" s="53"/>
      <c r="E455" s="32"/>
      <c r="F455" s="54"/>
      <c r="G455" s="54"/>
      <c r="H455" s="24" t="str">
        <f>IFERROR(ROUND(VLOOKUP($C455,基础资料!$B$5:$E$34,3,0)+SUMIF($C$5:$C455,$C455,$F$5:$F455)-SUMIF($C$5:$C455,$C455,$G$5:$G455),2),"")</f>
        <v/>
      </c>
      <c r="I455" s="53"/>
      <c r="J455" s="53"/>
      <c r="K455" s="25" t="str">
        <f t="shared" si="7"/>
        <v/>
      </c>
      <c r="L455" s="13" t="str">
        <f>IF($D455="","",IFERROR(INDEX(类别属性,MATCH($D455,类别表,0)),""))</f>
        <v/>
      </c>
      <c r="M455" s="53"/>
      <c r="N455" s="53"/>
      <c r="O455" s="32"/>
      <c r="P455" s="6" t="str">
        <f>IF($C455="","",IF(ISNA(MATCH($C455,账户表,0)),"※这个账户不在【基础资料】的账户档案里",IF($B455="","※没填日期，这一笔不会进任何月份的报表",IF(NOT(ISNUMBER($B455)),"※日期是文本不是日期（像 2026.6.28 这种），按日期取数的报表全会漏掉这一笔",IF(AND($F455&lt;&gt;"",$G455&lt;&gt;""),"※收入和支出不能同时填",IF(AND(N($F455)=0,N($G455)=0),"※收入和支出都没填",IF(OR(N($F455)&lt;0,N($G455)&lt;0),"※金额不能填负数，方向反了就换一列填",IF($D455="","※没填收支类别，分类报表会漏掉这一笔",IF(ISNA(MATCH($D455,类别表,0)),"※收支类别不在【基础资料】的清单里",IF(AND($L455="内部转账",$M455=""),"△内部转账要在「对方账户」写上另一头",IF(AND($L455="内部转账",$M455=$C455),"※对方账户跟本账户是同一个",IF(AND($L455&lt;&gt;"内部转账",$M455&lt;&gt;""),"△填了对方账户，但类别不是内部转账",IF(YEAR($B455)&lt;&gt;管理年度,"△不是管理年度的单据，按月的三张报表里看不到",IF($H455&lt;0,"△这一笔之后该账户余额成负数了，核一下",""))))))))))))))</f>
        <v/>
      </c>
    </row>
    <row r="456" ht="16.5" spans="1:16">
      <c r="A456" s="4" t="str">
        <f>IF($C456="","",COUNTA($C$5:$C456))</f>
        <v/>
      </c>
      <c r="B456" s="52"/>
      <c r="C456" s="53"/>
      <c r="D456" s="53"/>
      <c r="E456" s="32"/>
      <c r="F456" s="54"/>
      <c r="G456" s="54"/>
      <c r="H456" s="24" t="str">
        <f>IFERROR(ROUND(VLOOKUP($C456,基础资料!$B$5:$E$34,3,0)+SUMIF($C$5:$C456,$C456,$F$5:$F456)-SUMIF($C$5:$C456,$C456,$G$5:$G456),2),"")</f>
        <v/>
      </c>
      <c r="I456" s="53"/>
      <c r="J456" s="53"/>
      <c r="K456" s="25" t="str">
        <f t="shared" si="7"/>
        <v/>
      </c>
      <c r="L456" s="13" t="str">
        <f>IF($D456="","",IFERROR(INDEX(类别属性,MATCH($D456,类别表,0)),""))</f>
        <v/>
      </c>
      <c r="M456" s="53"/>
      <c r="N456" s="53"/>
      <c r="O456" s="32"/>
      <c r="P456" s="6" t="str">
        <f>IF($C456="","",IF(ISNA(MATCH($C456,账户表,0)),"※这个账户不在【基础资料】的账户档案里",IF($B456="","※没填日期，这一笔不会进任何月份的报表",IF(NOT(ISNUMBER($B456)),"※日期是文本不是日期（像 2026.6.28 这种），按日期取数的报表全会漏掉这一笔",IF(AND($F456&lt;&gt;"",$G456&lt;&gt;""),"※收入和支出不能同时填",IF(AND(N($F456)=0,N($G456)=0),"※收入和支出都没填",IF(OR(N($F456)&lt;0,N($G456)&lt;0),"※金额不能填负数，方向反了就换一列填",IF($D456="","※没填收支类别，分类报表会漏掉这一笔",IF(ISNA(MATCH($D456,类别表,0)),"※收支类别不在【基础资料】的清单里",IF(AND($L456="内部转账",$M456=""),"△内部转账要在「对方账户」写上另一头",IF(AND($L456="内部转账",$M456=$C456),"※对方账户跟本账户是同一个",IF(AND($L456&lt;&gt;"内部转账",$M456&lt;&gt;""),"△填了对方账户，但类别不是内部转账",IF(YEAR($B456)&lt;&gt;管理年度,"△不是管理年度的单据，按月的三张报表里看不到",IF($H456&lt;0,"△这一笔之后该账户余额成负数了，核一下",""))))))))))))))</f>
        <v/>
      </c>
    </row>
    <row r="457" ht="16.5" spans="1:16">
      <c r="A457" s="4" t="str">
        <f>IF($C457="","",COUNTA($C$5:$C457))</f>
        <v/>
      </c>
      <c r="B457" s="52"/>
      <c r="C457" s="53"/>
      <c r="D457" s="53"/>
      <c r="E457" s="32"/>
      <c r="F457" s="54"/>
      <c r="G457" s="54"/>
      <c r="H457" s="24" t="str">
        <f>IFERROR(ROUND(VLOOKUP($C457,基础资料!$B$5:$E$34,3,0)+SUMIF($C$5:$C457,$C457,$F$5:$F457)-SUMIF($C$5:$C457,$C457,$G$5:$G457),2),"")</f>
        <v/>
      </c>
      <c r="I457" s="53"/>
      <c r="J457" s="53"/>
      <c r="K457" s="25" t="str">
        <f t="shared" si="7"/>
        <v/>
      </c>
      <c r="L457" s="13" t="str">
        <f>IF($D457="","",IFERROR(INDEX(类别属性,MATCH($D457,类别表,0)),""))</f>
        <v/>
      </c>
      <c r="M457" s="53"/>
      <c r="N457" s="53"/>
      <c r="O457" s="32"/>
      <c r="P457" s="6" t="str">
        <f>IF($C457="","",IF(ISNA(MATCH($C457,账户表,0)),"※这个账户不在【基础资料】的账户档案里",IF($B457="","※没填日期，这一笔不会进任何月份的报表",IF(NOT(ISNUMBER($B457)),"※日期是文本不是日期（像 2026.6.28 这种），按日期取数的报表全会漏掉这一笔",IF(AND($F457&lt;&gt;"",$G457&lt;&gt;""),"※收入和支出不能同时填",IF(AND(N($F457)=0,N($G457)=0),"※收入和支出都没填",IF(OR(N($F457)&lt;0,N($G457)&lt;0),"※金额不能填负数，方向反了就换一列填",IF($D457="","※没填收支类别，分类报表会漏掉这一笔",IF(ISNA(MATCH($D457,类别表,0)),"※收支类别不在【基础资料】的清单里",IF(AND($L457="内部转账",$M457=""),"△内部转账要在「对方账户」写上另一头",IF(AND($L457="内部转账",$M457=$C457),"※对方账户跟本账户是同一个",IF(AND($L457&lt;&gt;"内部转账",$M457&lt;&gt;""),"△填了对方账户，但类别不是内部转账",IF(YEAR($B457)&lt;&gt;管理年度,"△不是管理年度的单据，按月的三张报表里看不到",IF($H457&lt;0,"△这一笔之后该账户余额成负数了，核一下",""))))))))))))))</f>
        <v/>
      </c>
    </row>
    <row r="458" ht="16.5" spans="1:16">
      <c r="A458" s="4" t="str">
        <f>IF($C458="","",COUNTA($C$5:$C458))</f>
        <v/>
      </c>
      <c r="B458" s="52"/>
      <c r="C458" s="53"/>
      <c r="D458" s="53"/>
      <c r="E458" s="32"/>
      <c r="F458" s="54"/>
      <c r="G458" s="54"/>
      <c r="H458" s="24" t="str">
        <f>IFERROR(ROUND(VLOOKUP($C458,基础资料!$B$5:$E$34,3,0)+SUMIF($C$5:$C458,$C458,$F$5:$F458)-SUMIF($C$5:$C458,$C458,$G$5:$G458),2),"")</f>
        <v/>
      </c>
      <c r="I458" s="53"/>
      <c r="J458" s="53"/>
      <c r="K458" s="25" t="str">
        <f t="shared" si="7"/>
        <v/>
      </c>
      <c r="L458" s="13" t="str">
        <f>IF($D458="","",IFERROR(INDEX(类别属性,MATCH($D458,类别表,0)),""))</f>
        <v/>
      </c>
      <c r="M458" s="53"/>
      <c r="N458" s="53"/>
      <c r="O458" s="32"/>
      <c r="P458" s="6" t="str">
        <f>IF($C458="","",IF(ISNA(MATCH($C458,账户表,0)),"※这个账户不在【基础资料】的账户档案里",IF($B458="","※没填日期，这一笔不会进任何月份的报表",IF(NOT(ISNUMBER($B458)),"※日期是文本不是日期（像 2026.6.28 这种），按日期取数的报表全会漏掉这一笔",IF(AND($F458&lt;&gt;"",$G458&lt;&gt;""),"※收入和支出不能同时填",IF(AND(N($F458)=0,N($G458)=0),"※收入和支出都没填",IF(OR(N($F458)&lt;0,N($G458)&lt;0),"※金额不能填负数，方向反了就换一列填",IF($D458="","※没填收支类别，分类报表会漏掉这一笔",IF(ISNA(MATCH($D458,类别表,0)),"※收支类别不在【基础资料】的清单里",IF(AND($L458="内部转账",$M458=""),"△内部转账要在「对方账户」写上另一头",IF(AND($L458="内部转账",$M458=$C458),"※对方账户跟本账户是同一个",IF(AND($L458&lt;&gt;"内部转账",$M458&lt;&gt;""),"△填了对方账户，但类别不是内部转账",IF(YEAR($B458)&lt;&gt;管理年度,"△不是管理年度的单据，按月的三张报表里看不到",IF($H458&lt;0,"△这一笔之后该账户余额成负数了，核一下",""))))))))))))))</f>
        <v/>
      </c>
    </row>
    <row r="459" ht="16.5" spans="1:16">
      <c r="A459" s="4" t="str">
        <f>IF($C459="","",COUNTA($C$5:$C459))</f>
        <v/>
      </c>
      <c r="B459" s="52"/>
      <c r="C459" s="53"/>
      <c r="D459" s="53"/>
      <c r="E459" s="32"/>
      <c r="F459" s="54"/>
      <c r="G459" s="54"/>
      <c r="H459" s="24" t="str">
        <f>IFERROR(ROUND(VLOOKUP($C459,基础资料!$B$5:$E$34,3,0)+SUMIF($C$5:$C459,$C459,$F$5:$F459)-SUMIF($C$5:$C459,$C459,$G$5:$G459),2),"")</f>
        <v/>
      </c>
      <c r="I459" s="53"/>
      <c r="J459" s="53"/>
      <c r="K459" s="25" t="str">
        <f t="shared" si="7"/>
        <v/>
      </c>
      <c r="L459" s="13" t="str">
        <f>IF($D459="","",IFERROR(INDEX(类别属性,MATCH($D459,类别表,0)),""))</f>
        <v/>
      </c>
      <c r="M459" s="53"/>
      <c r="N459" s="53"/>
      <c r="O459" s="32"/>
      <c r="P459" s="6" t="str">
        <f>IF($C459="","",IF(ISNA(MATCH($C459,账户表,0)),"※这个账户不在【基础资料】的账户档案里",IF($B459="","※没填日期，这一笔不会进任何月份的报表",IF(NOT(ISNUMBER($B459)),"※日期是文本不是日期（像 2026.6.28 这种），按日期取数的报表全会漏掉这一笔",IF(AND($F459&lt;&gt;"",$G459&lt;&gt;""),"※收入和支出不能同时填",IF(AND(N($F459)=0,N($G459)=0),"※收入和支出都没填",IF(OR(N($F459)&lt;0,N($G459)&lt;0),"※金额不能填负数，方向反了就换一列填",IF($D459="","※没填收支类别，分类报表会漏掉这一笔",IF(ISNA(MATCH($D459,类别表,0)),"※收支类别不在【基础资料】的清单里",IF(AND($L459="内部转账",$M459=""),"△内部转账要在「对方账户」写上另一头",IF(AND($L459="内部转账",$M459=$C459),"※对方账户跟本账户是同一个",IF(AND($L459&lt;&gt;"内部转账",$M459&lt;&gt;""),"△填了对方账户，但类别不是内部转账",IF(YEAR($B459)&lt;&gt;管理年度,"△不是管理年度的单据，按月的三张报表里看不到",IF($H459&lt;0,"△这一笔之后该账户余额成负数了，核一下",""))))))))))))))</f>
        <v/>
      </c>
    </row>
    <row r="460" ht="16.5" spans="1:16">
      <c r="A460" s="4" t="str">
        <f>IF($C460="","",COUNTA($C$5:$C460))</f>
        <v/>
      </c>
      <c r="B460" s="52"/>
      <c r="C460" s="53"/>
      <c r="D460" s="53"/>
      <c r="E460" s="32"/>
      <c r="F460" s="54"/>
      <c r="G460" s="54"/>
      <c r="H460" s="24" t="str">
        <f>IFERROR(ROUND(VLOOKUP($C460,基础资料!$B$5:$E$34,3,0)+SUMIF($C$5:$C460,$C460,$F$5:$F460)-SUMIF($C$5:$C460,$C460,$G$5:$G460),2),"")</f>
        <v/>
      </c>
      <c r="I460" s="53"/>
      <c r="J460" s="53"/>
      <c r="K460" s="25" t="str">
        <f t="shared" si="7"/>
        <v/>
      </c>
      <c r="L460" s="13" t="str">
        <f>IF($D460="","",IFERROR(INDEX(类别属性,MATCH($D460,类别表,0)),""))</f>
        <v/>
      </c>
      <c r="M460" s="53"/>
      <c r="N460" s="53"/>
      <c r="O460" s="32"/>
      <c r="P460" s="6" t="str">
        <f>IF($C460="","",IF(ISNA(MATCH($C460,账户表,0)),"※这个账户不在【基础资料】的账户档案里",IF($B460="","※没填日期，这一笔不会进任何月份的报表",IF(NOT(ISNUMBER($B460)),"※日期是文本不是日期（像 2026.6.28 这种），按日期取数的报表全会漏掉这一笔",IF(AND($F460&lt;&gt;"",$G460&lt;&gt;""),"※收入和支出不能同时填",IF(AND(N($F460)=0,N($G460)=0),"※收入和支出都没填",IF(OR(N($F460)&lt;0,N($G460)&lt;0),"※金额不能填负数，方向反了就换一列填",IF($D460="","※没填收支类别，分类报表会漏掉这一笔",IF(ISNA(MATCH($D460,类别表,0)),"※收支类别不在【基础资料】的清单里",IF(AND($L460="内部转账",$M460=""),"△内部转账要在「对方账户」写上另一头",IF(AND($L460="内部转账",$M460=$C460),"※对方账户跟本账户是同一个",IF(AND($L460&lt;&gt;"内部转账",$M460&lt;&gt;""),"△填了对方账户，但类别不是内部转账",IF(YEAR($B460)&lt;&gt;管理年度,"△不是管理年度的单据，按月的三张报表里看不到",IF($H460&lt;0,"△这一笔之后该账户余额成负数了，核一下",""))))))))))))))</f>
        <v/>
      </c>
    </row>
    <row r="461" ht="16.5" spans="1:16">
      <c r="A461" s="4" t="str">
        <f>IF($C461="","",COUNTA($C$5:$C461))</f>
        <v/>
      </c>
      <c r="B461" s="52"/>
      <c r="C461" s="53"/>
      <c r="D461" s="53"/>
      <c r="E461" s="32"/>
      <c r="F461" s="54"/>
      <c r="G461" s="54"/>
      <c r="H461" s="24" t="str">
        <f>IFERROR(ROUND(VLOOKUP($C461,基础资料!$B$5:$E$34,3,0)+SUMIF($C$5:$C461,$C461,$F$5:$F461)-SUMIF($C$5:$C461,$C461,$G$5:$G461),2),"")</f>
        <v/>
      </c>
      <c r="I461" s="53"/>
      <c r="J461" s="53"/>
      <c r="K461" s="25" t="str">
        <f t="shared" si="7"/>
        <v/>
      </c>
      <c r="L461" s="13" t="str">
        <f>IF($D461="","",IFERROR(INDEX(类别属性,MATCH($D461,类别表,0)),""))</f>
        <v/>
      </c>
      <c r="M461" s="53"/>
      <c r="N461" s="53"/>
      <c r="O461" s="32"/>
      <c r="P461" s="6" t="str">
        <f>IF($C461="","",IF(ISNA(MATCH($C461,账户表,0)),"※这个账户不在【基础资料】的账户档案里",IF($B461="","※没填日期，这一笔不会进任何月份的报表",IF(NOT(ISNUMBER($B461)),"※日期是文本不是日期（像 2026.6.28 这种），按日期取数的报表全会漏掉这一笔",IF(AND($F461&lt;&gt;"",$G461&lt;&gt;""),"※收入和支出不能同时填",IF(AND(N($F461)=0,N($G461)=0),"※收入和支出都没填",IF(OR(N($F461)&lt;0,N($G461)&lt;0),"※金额不能填负数，方向反了就换一列填",IF($D461="","※没填收支类别，分类报表会漏掉这一笔",IF(ISNA(MATCH($D461,类别表,0)),"※收支类别不在【基础资料】的清单里",IF(AND($L461="内部转账",$M461=""),"△内部转账要在「对方账户」写上另一头",IF(AND($L461="内部转账",$M461=$C461),"※对方账户跟本账户是同一个",IF(AND($L461&lt;&gt;"内部转账",$M461&lt;&gt;""),"△填了对方账户，但类别不是内部转账",IF(YEAR($B461)&lt;&gt;管理年度,"△不是管理年度的单据，按月的三张报表里看不到",IF($H461&lt;0,"△这一笔之后该账户余额成负数了，核一下",""))))))))))))))</f>
        <v/>
      </c>
    </row>
    <row r="462" ht="16.5" spans="1:16">
      <c r="A462" s="4" t="str">
        <f>IF($C462="","",COUNTA($C$5:$C462))</f>
        <v/>
      </c>
      <c r="B462" s="52"/>
      <c r="C462" s="53"/>
      <c r="D462" s="53"/>
      <c r="E462" s="32"/>
      <c r="F462" s="54"/>
      <c r="G462" s="54"/>
      <c r="H462" s="24" t="str">
        <f>IFERROR(ROUND(VLOOKUP($C462,基础资料!$B$5:$E$34,3,0)+SUMIF($C$5:$C462,$C462,$F$5:$F462)-SUMIF($C$5:$C462,$C462,$G$5:$G462),2),"")</f>
        <v/>
      </c>
      <c r="I462" s="53"/>
      <c r="J462" s="53"/>
      <c r="K462" s="25" t="str">
        <f t="shared" si="7"/>
        <v/>
      </c>
      <c r="L462" s="13" t="str">
        <f>IF($D462="","",IFERROR(INDEX(类别属性,MATCH($D462,类别表,0)),""))</f>
        <v/>
      </c>
      <c r="M462" s="53"/>
      <c r="N462" s="53"/>
      <c r="O462" s="32"/>
      <c r="P462" s="6" t="str">
        <f>IF($C462="","",IF(ISNA(MATCH($C462,账户表,0)),"※这个账户不在【基础资料】的账户档案里",IF($B462="","※没填日期，这一笔不会进任何月份的报表",IF(NOT(ISNUMBER($B462)),"※日期是文本不是日期（像 2026.6.28 这种），按日期取数的报表全会漏掉这一笔",IF(AND($F462&lt;&gt;"",$G462&lt;&gt;""),"※收入和支出不能同时填",IF(AND(N($F462)=0,N($G462)=0),"※收入和支出都没填",IF(OR(N($F462)&lt;0,N($G462)&lt;0),"※金额不能填负数，方向反了就换一列填",IF($D462="","※没填收支类别，分类报表会漏掉这一笔",IF(ISNA(MATCH($D462,类别表,0)),"※收支类别不在【基础资料】的清单里",IF(AND($L462="内部转账",$M462=""),"△内部转账要在「对方账户」写上另一头",IF(AND($L462="内部转账",$M462=$C462),"※对方账户跟本账户是同一个",IF(AND($L462&lt;&gt;"内部转账",$M462&lt;&gt;""),"△填了对方账户，但类别不是内部转账",IF(YEAR($B462)&lt;&gt;管理年度,"△不是管理年度的单据，按月的三张报表里看不到",IF($H462&lt;0,"△这一笔之后该账户余额成负数了，核一下",""))))))))))))))</f>
        <v/>
      </c>
    </row>
    <row r="463" ht="16.5" spans="1:16">
      <c r="A463" s="4" t="str">
        <f>IF($C463="","",COUNTA($C$5:$C463))</f>
        <v/>
      </c>
      <c r="B463" s="52"/>
      <c r="C463" s="53"/>
      <c r="D463" s="53"/>
      <c r="E463" s="32"/>
      <c r="F463" s="54"/>
      <c r="G463" s="54"/>
      <c r="H463" s="24" t="str">
        <f>IFERROR(ROUND(VLOOKUP($C463,基础资料!$B$5:$E$34,3,0)+SUMIF($C$5:$C463,$C463,$F$5:$F463)-SUMIF($C$5:$C463,$C463,$G$5:$G463),2),"")</f>
        <v/>
      </c>
      <c r="I463" s="53"/>
      <c r="J463" s="53"/>
      <c r="K463" s="25" t="str">
        <f t="shared" si="7"/>
        <v/>
      </c>
      <c r="L463" s="13" t="str">
        <f>IF($D463="","",IFERROR(INDEX(类别属性,MATCH($D463,类别表,0)),""))</f>
        <v/>
      </c>
      <c r="M463" s="53"/>
      <c r="N463" s="53"/>
      <c r="O463" s="32"/>
      <c r="P463" s="6" t="str">
        <f>IF($C463="","",IF(ISNA(MATCH($C463,账户表,0)),"※这个账户不在【基础资料】的账户档案里",IF($B463="","※没填日期，这一笔不会进任何月份的报表",IF(NOT(ISNUMBER($B463)),"※日期是文本不是日期（像 2026.6.28 这种），按日期取数的报表全会漏掉这一笔",IF(AND($F463&lt;&gt;"",$G463&lt;&gt;""),"※收入和支出不能同时填",IF(AND(N($F463)=0,N($G463)=0),"※收入和支出都没填",IF(OR(N($F463)&lt;0,N($G463)&lt;0),"※金额不能填负数，方向反了就换一列填",IF($D463="","※没填收支类别，分类报表会漏掉这一笔",IF(ISNA(MATCH($D463,类别表,0)),"※收支类别不在【基础资料】的清单里",IF(AND($L463="内部转账",$M463=""),"△内部转账要在「对方账户」写上另一头",IF(AND($L463="内部转账",$M463=$C463),"※对方账户跟本账户是同一个",IF(AND($L463&lt;&gt;"内部转账",$M463&lt;&gt;""),"△填了对方账户，但类别不是内部转账",IF(YEAR($B463)&lt;&gt;管理年度,"△不是管理年度的单据，按月的三张报表里看不到",IF($H463&lt;0,"△这一笔之后该账户余额成负数了，核一下",""))))))))))))))</f>
        <v/>
      </c>
    </row>
    <row r="464" ht="16.5" spans="1:16">
      <c r="A464" s="4" t="str">
        <f>IF($C464="","",COUNTA($C$5:$C464))</f>
        <v/>
      </c>
      <c r="B464" s="52"/>
      <c r="C464" s="53"/>
      <c r="D464" s="53"/>
      <c r="E464" s="32"/>
      <c r="F464" s="54"/>
      <c r="G464" s="54"/>
      <c r="H464" s="24" t="str">
        <f>IFERROR(ROUND(VLOOKUP($C464,基础资料!$B$5:$E$34,3,0)+SUMIF($C$5:$C464,$C464,$F$5:$F464)-SUMIF($C$5:$C464,$C464,$G$5:$G464),2),"")</f>
        <v/>
      </c>
      <c r="I464" s="53"/>
      <c r="J464" s="53"/>
      <c r="K464" s="25" t="str">
        <f t="shared" si="7"/>
        <v/>
      </c>
      <c r="L464" s="13" t="str">
        <f>IF($D464="","",IFERROR(INDEX(类别属性,MATCH($D464,类别表,0)),""))</f>
        <v/>
      </c>
      <c r="M464" s="53"/>
      <c r="N464" s="53"/>
      <c r="O464" s="32"/>
      <c r="P464" s="6" t="str">
        <f>IF($C464="","",IF(ISNA(MATCH($C464,账户表,0)),"※这个账户不在【基础资料】的账户档案里",IF($B464="","※没填日期，这一笔不会进任何月份的报表",IF(NOT(ISNUMBER($B464)),"※日期是文本不是日期（像 2026.6.28 这种），按日期取数的报表全会漏掉这一笔",IF(AND($F464&lt;&gt;"",$G464&lt;&gt;""),"※收入和支出不能同时填",IF(AND(N($F464)=0,N($G464)=0),"※收入和支出都没填",IF(OR(N($F464)&lt;0,N($G464)&lt;0),"※金额不能填负数，方向反了就换一列填",IF($D464="","※没填收支类别，分类报表会漏掉这一笔",IF(ISNA(MATCH($D464,类别表,0)),"※收支类别不在【基础资料】的清单里",IF(AND($L464="内部转账",$M464=""),"△内部转账要在「对方账户」写上另一头",IF(AND($L464="内部转账",$M464=$C464),"※对方账户跟本账户是同一个",IF(AND($L464&lt;&gt;"内部转账",$M464&lt;&gt;""),"△填了对方账户，但类别不是内部转账",IF(YEAR($B464)&lt;&gt;管理年度,"△不是管理年度的单据，按月的三张报表里看不到",IF($H464&lt;0,"△这一笔之后该账户余额成负数了，核一下",""))))))))))))))</f>
        <v/>
      </c>
    </row>
    <row r="465" ht="16.5" spans="1:16">
      <c r="A465" s="4" t="str">
        <f>IF($C465="","",COUNTA($C$5:$C465))</f>
        <v/>
      </c>
      <c r="B465" s="52"/>
      <c r="C465" s="53"/>
      <c r="D465" s="53"/>
      <c r="E465" s="32"/>
      <c r="F465" s="54"/>
      <c r="G465" s="54"/>
      <c r="H465" s="24" t="str">
        <f>IFERROR(ROUND(VLOOKUP($C465,基础资料!$B$5:$E$34,3,0)+SUMIF($C$5:$C465,$C465,$F$5:$F465)-SUMIF($C$5:$C465,$C465,$G$5:$G465),2),"")</f>
        <v/>
      </c>
      <c r="I465" s="53"/>
      <c r="J465" s="53"/>
      <c r="K465" s="25" t="str">
        <f t="shared" si="7"/>
        <v/>
      </c>
      <c r="L465" s="13" t="str">
        <f>IF($D465="","",IFERROR(INDEX(类别属性,MATCH($D465,类别表,0)),""))</f>
        <v/>
      </c>
      <c r="M465" s="53"/>
      <c r="N465" s="53"/>
      <c r="O465" s="32"/>
      <c r="P465" s="6" t="str">
        <f>IF($C465="","",IF(ISNA(MATCH($C465,账户表,0)),"※这个账户不在【基础资料】的账户档案里",IF($B465="","※没填日期，这一笔不会进任何月份的报表",IF(NOT(ISNUMBER($B465)),"※日期是文本不是日期（像 2026.6.28 这种），按日期取数的报表全会漏掉这一笔",IF(AND($F465&lt;&gt;"",$G465&lt;&gt;""),"※收入和支出不能同时填",IF(AND(N($F465)=0,N($G465)=0),"※收入和支出都没填",IF(OR(N($F465)&lt;0,N($G465)&lt;0),"※金额不能填负数，方向反了就换一列填",IF($D465="","※没填收支类别，分类报表会漏掉这一笔",IF(ISNA(MATCH($D465,类别表,0)),"※收支类别不在【基础资料】的清单里",IF(AND($L465="内部转账",$M465=""),"△内部转账要在「对方账户」写上另一头",IF(AND($L465="内部转账",$M465=$C465),"※对方账户跟本账户是同一个",IF(AND($L465&lt;&gt;"内部转账",$M465&lt;&gt;""),"△填了对方账户，但类别不是内部转账",IF(YEAR($B465)&lt;&gt;管理年度,"△不是管理年度的单据，按月的三张报表里看不到",IF($H465&lt;0,"△这一笔之后该账户余额成负数了，核一下",""))))))))))))))</f>
        <v/>
      </c>
    </row>
    <row r="466" ht="16.5" spans="1:16">
      <c r="A466" s="4" t="str">
        <f>IF($C466="","",COUNTA($C$5:$C466))</f>
        <v/>
      </c>
      <c r="B466" s="52"/>
      <c r="C466" s="53"/>
      <c r="D466" s="53"/>
      <c r="E466" s="32"/>
      <c r="F466" s="54"/>
      <c r="G466" s="54"/>
      <c r="H466" s="24" t="str">
        <f>IFERROR(ROUND(VLOOKUP($C466,基础资料!$B$5:$E$34,3,0)+SUMIF($C$5:$C466,$C466,$F$5:$F466)-SUMIF($C$5:$C466,$C466,$G$5:$G466),2),"")</f>
        <v/>
      </c>
      <c r="I466" s="53"/>
      <c r="J466" s="53"/>
      <c r="K466" s="25" t="str">
        <f t="shared" si="7"/>
        <v/>
      </c>
      <c r="L466" s="13" t="str">
        <f>IF($D466="","",IFERROR(INDEX(类别属性,MATCH($D466,类别表,0)),""))</f>
        <v/>
      </c>
      <c r="M466" s="53"/>
      <c r="N466" s="53"/>
      <c r="O466" s="32"/>
      <c r="P466" s="6" t="str">
        <f>IF($C466="","",IF(ISNA(MATCH($C466,账户表,0)),"※这个账户不在【基础资料】的账户档案里",IF($B466="","※没填日期，这一笔不会进任何月份的报表",IF(NOT(ISNUMBER($B466)),"※日期是文本不是日期（像 2026.6.28 这种），按日期取数的报表全会漏掉这一笔",IF(AND($F466&lt;&gt;"",$G466&lt;&gt;""),"※收入和支出不能同时填",IF(AND(N($F466)=0,N($G466)=0),"※收入和支出都没填",IF(OR(N($F466)&lt;0,N($G466)&lt;0),"※金额不能填负数，方向反了就换一列填",IF($D466="","※没填收支类别，分类报表会漏掉这一笔",IF(ISNA(MATCH($D466,类别表,0)),"※收支类别不在【基础资料】的清单里",IF(AND($L466="内部转账",$M466=""),"△内部转账要在「对方账户」写上另一头",IF(AND($L466="内部转账",$M466=$C466),"※对方账户跟本账户是同一个",IF(AND($L466&lt;&gt;"内部转账",$M466&lt;&gt;""),"△填了对方账户，但类别不是内部转账",IF(YEAR($B466)&lt;&gt;管理年度,"△不是管理年度的单据，按月的三张报表里看不到",IF($H466&lt;0,"△这一笔之后该账户余额成负数了，核一下",""))))))))))))))</f>
        <v/>
      </c>
    </row>
    <row r="467" ht="16.5" spans="1:16">
      <c r="A467" s="4" t="str">
        <f>IF($C467="","",COUNTA($C$5:$C467))</f>
        <v/>
      </c>
      <c r="B467" s="52"/>
      <c r="C467" s="53"/>
      <c r="D467" s="53"/>
      <c r="E467" s="32"/>
      <c r="F467" s="54"/>
      <c r="G467" s="54"/>
      <c r="H467" s="24" t="str">
        <f>IFERROR(ROUND(VLOOKUP($C467,基础资料!$B$5:$E$34,3,0)+SUMIF($C$5:$C467,$C467,$F$5:$F467)-SUMIF($C$5:$C467,$C467,$G$5:$G467),2),"")</f>
        <v/>
      </c>
      <c r="I467" s="53"/>
      <c r="J467" s="53"/>
      <c r="K467" s="25" t="str">
        <f t="shared" si="7"/>
        <v/>
      </c>
      <c r="L467" s="13" t="str">
        <f>IF($D467="","",IFERROR(INDEX(类别属性,MATCH($D467,类别表,0)),""))</f>
        <v/>
      </c>
      <c r="M467" s="53"/>
      <c r="N467" s="53"/>
      <c r="O467" s="32"/>
      <c r="P467" s="6" t="str">
        <f>IF($C467="","",IF(ISNA(MATCH($C467,账户表,0)),"※这个账户不在【基础资料】的账户档案里",IF($B467="","※没填日期，这一笔不会进任何月份的报表",IF(NOT(ISNUMBER($B467)),"※日期是文本不是日期（像 2026.6.28 这种），按日期取数的报表全会漏掉这一笔",IF(AND($F467&lt;&gt;"",$G467&lt;&gt;""),"※收入和支出不能同时填",IF(AND(N($F467)=0,N($G467)=0),"※收入和支出都没填",IF(OR(N($F467)&lt;0,N($G467)&lt;0),"※金额不能填负数，方向反了就换一列填",IF($D467="","※没填收支类别，分类报表会漏掉这一笔",IF(ISNA(MATCH($D467,类别表,0)),"※收支类别不在【基础资料】的清单里",IF(AND($L467="内部转账",$M467=""),"△内部转账要在「对方账户」写上另一头",IF(AND($L467="内部转账",$M467=$C467),"※对方账户跟本账户是同一个",IF(AND($L467&lt;&gt;"内部转账",$M467&lt;&gt;""),"△填了对方账户，但类别不是内部转账",IF(YEAR($B467)&lt;&gt;管理年度,"△不是管理年度的单据，按月的三张报表里看不到",IF($H467&lt;0,"△这一笔之后该账户余额成负数了，核一下",""))))))))))))))</f>
        <v/>
      </c>
    </row>
    <row r="468" ht="16.5" spans="1:16">
      <c r="A468" s="4" t="str">
        <f>IF($C468="","",COUNTA($C$5:$C468))</f>
        <v/>
      </c>
      <c r="B468" s="52"/>
      <c r="C468" s="53"/>
      <c r="D468" s="53"/>
      <c r="E468" s="32"/>
      <c r="F468" s="54"/>
      <c r="G468" s="54"/>
      <c r="H468" s="24" t="str">
        <f>IFERROR(ROUND(VLOOKUP($C468,基础资料!$B$5:$E$34,3,0)+SUMIF($C$5:$C468,$C468,$F$5:$F468)-SUMIF($C$5:$C468,$C468,$G$5:$G468),2),"")</f>
        <v/>
      </c>
      <c r="I468" s="53"/>
      <c r="J468" s="53"/>
      <c r="K468" s="25" t="str">
        <f t="shared" si="7"/>
        <v/>
      </c>
      <c r="L468" s="13" t="str">
        <f>IF($D468="","",IFERROR(INDEX(类别属性,MATCH($D468,类别表,0)),""))</f>
        <v/>
      </c>
      <c r="M468" s="53"/>
      <c r="N468" s="53"/>
      <c r="O468" s="32"/>
      <c r="P468" s="6" t="str">
        <f>IF($C468="","",IF(ISNA(MATCH($C468,账户表,0)),"※这个账户不在【基础资料】的账户档案里",IF($B468="","※没填日期，这一笔不会进任何月份的报表",IF(NOT(ISNUMBER($B468)),"※日期是文本不是日期（像 2026.6.28 这种），按日期取数的报表全会漏掉这一笔",IF(AND($F468&lt;&gt;"",$G468&lt;&gt;""),"※收入和支出不能同时填",IF(AND(N($F468)=0,N($G468)=0),"※收入和支出都没填",IF(OR(N($F468)&lt;0,N($G468)&lt;0),"※金额不能填负数，方向反了就换一列填",IF($D468="","※没填收支类别，分类报表会漏掉这一笔",IF(ISNA(MATCH($D468,类别表,0)),"※收支类别不在【基础资料】的清单里",IF(AND($L468="内部转账",$M468=""),"△内部转账要在「对方账户」写上另一头",IF(AND($L468="内部转账",$M468=$C468),"※对方账户跟本账户是同一个",IF(AND($L468&lt;&gt;"内部转账",$M468&lt;&gt;""),"△填了对方账户，但类别不是内部转账",IF(YEAR($B468)&lt;&gt;管理年度,"△不是管理年度的单据，按月的三张报表里看不到",IF($H468&lt;0,"△这一笔之后该账户余额成负数了，核一下",""))))))))))))))</f>
        <v/>
      </c>
    </row>
    <row r="469" ht="16.5" spans="1:16">
      <c r="A469" s="4" t="str">
        <f>IF($C469="","",COUNTA($C$5:$C469))</f>
        <v/>
      </c>
      <c r="B469" s="52"/>
      <c r="C469" s="53"/>
      <c r="D469" s="53"/>
      <c r="E469" s="32"/>
      <c r="F469" s="54"/>
      <c r="G469" s="54"/>
      <c r="H469" s="24" t="str">
        <f>IFERROR(ROUND(VLOOKUP($C469,基础资料!$B$5:$E$34,3,0)+SUMIF($C$5:$C469,$C469,$F$5:$F469)-SUMIF($C$5:$C469,$C469,$G$5:$G469),2),"")</f>
        <v/>
      </c>
      <c r="I469" s="53"/>
      <c r="J469" s="53"/>
      <c r="K469" s="25" t="str">
        <f t="shared" si="7"/>
        <v/>
      </c>
      <c r="L469" s="13" t="str">
        <f>IF($D469="","",IFERROR(INDEX(类别属性,MATCH($D469,类别表,0)),""))</f>
        <v/>
      </c>
      <c r="M469" s="53"/>
      <c r="N469" s="53"/>
      <c r="O469" s="32"/>
      <c r="P469" s="6" t="str">
        <f>IF($C469="","",IF(ISNA(MATCH($C469,账户表,0)),"※这个账户不在【基础资料】的账户档案里",IF($B469="","※没填日期，这一笔不会进任何月份的报表",IF(NOT(ISNUMBER($B469)),"※日期是文本不是日期（像 2026.6.28 这种），按日期取数的报表全会漏掉这一笔",IF(AND($F469&lt;&gt;"",$G469&lt;&gt;""),"※收入和支出不能同时填",IF(AND(N($F469)=0,N($G469)=0),"※收入和支出都没填",IF(OR(N($F469)&lt;0,N($G469)&lt;0),"※金额不能填负数，方向反了就换一列填",IF($D469="","※没填收支类别，分类报表会漏掉这一笔",IF(ISNA(MATCH($D469,类别表,0)),"※收支类别不在【基础资料】的清单里",IF(AND($L469="内部转账",$M469=""),"△内部转账要在「对方账户」写上另一头",IF(AND($L469="内部转账",$M469=$C469),"※对方账户跟本账户是同一个",IF(AND($L469&lt;&gt;"内部转账",$M469&lt;&gt;""),"△填了对方账户，但类别不是内部转账",IF(YEAR($B469)&lt;&gt;管理年度,"△不是管理年度的单据，按月的三张报表里看不到",IF($H469&lt;0,"△这一笔之后该账户余额成负数了，核一下",""))))))))))))))</f>
        <v/>
      </c>
    </row>
    <row r="470" ht="16.5" spans="1:16">
      <c r="A470" s="4" t="str">
        <f>IF($C470="","",COUNTA($C$5:$C470))</f>
        <v/>
      </c>
      <c r="B470" s="52"/>
      <c r="C470" s="53"/>
      <c r="D470" s="53"/>
      <c r="E470" s="32"/>
      <c r="F470" s="54"/>
      <c r="G470" s="54"/>
      <c r="H470" s="24" t="str">
        <f>IFERROR(ROUND(VLOOKUP($C470,基础资料!$B$5:$E$34,3,0)+SUMIF($C$5:$C470,$C470,$F$5:$F470)-SUMIF($C$5:$C470,$C470,$G$5:$G470),2),"")</f>
        <v/>
      </c>
      <c r="I470" s="53"/>
      <c r="J470" s="53"/>
      <c r="K470" s="25" t="str">
        <f t="shared" si="7"/>
        <v/>
      </c>
      <c r="L470" s="13" t="str">
        <f>IF($D470="","",IFERROR(INDEX(类别属性,MATCH($D470,类别表,0)),""))</f>
        <v/>
      </c>
      <c r="M470" s="53"/>
      <c r="N470" s="53"/>
      <c r="O470" s="32"/>
      <c r="P470" s="6" t="str">
        <f>IF($C470="","",IF(ISNA(MATCH($C470,账户表,0)),"※这个账户不在【基础资料】的账户档案里",IF($B470="","※没填日期，这一笔不会进任何月份的报表",IF(NOT(ISNUMBER($B470)),"※日期是文本不是日期（像 2026.6.28 这种），按日期取数的报表全会漏掉这一笔",IF(AND($F470&lt;&gt;"",$G470&lt;&gt;""),"※收入和支出不能同时填",IF(AND(N($F470)=0,N($G470)=0),"※收入和支出都没填",IF(OR(N($F470)&lt;0,N($G470)&lt;0),"※金额不能填负数，方向反了就换一列填",IF($D470="","※没填收支类别，分类报表会漏掉这一笔",IF(ISNA(MATCH($D470,类别表,0)),"※收支类别不在【基础资料】的清单里",IF(AND($L470="内部转账",$M470=""),"△内部转账要在「对方账户」写上另一头",IF(AND($L470="内部转账",$M470=$C470),"※对方账户跟本账户是同一个",IF(AND($L470&lt;&gt;"内部转账",$M470&lt;&gt;""),"△填了对方账户，但类别不是内部转账",IF(YEAR($B470)&lt;&gt;管理年度,"△不是管理年度的单据，按月的三张报表里看不到",IF($H470&lt;0,"△这一笔之后该账户余额成负数了，核一下",""))))))))))))))</f>
        <v/>
      </c>
    </row>
    <row r="471" ht="16.5" spans="1:16">
      <c r="A471" s="4" t="str">
        <f>IF($C471="","",COUNTA($C$5:$C471))</f>
        <v/>
      </c>
      <c r="B471" s="52"/>
      <c r="C471" s="53"/>
      <c r="D471" s="53"/>
      <c r="E471" s="32"/>
      <c r="F471" s="54"/>
      <c r="G471" s="54"/>
      <c r="H471" s="24" t="str">
        <f>IFERROR(ROUND(VLOOKUP($C471,基础资料!$B$5:$E$34,3,0)+SUMIF($C$5:$C471,$C471,$F$5:$F471)-SUMIF($C$5:$C471,$C471,$G$5:$G471),2),"")</f>
        <v/>
      </c>
      <c r="I471" s="53"/>
      <c r="J471" s="53"/>
      <c r="K471" s="25" t="str">
        <f t="shared" si="7"/>
        <v/>
      </c>
      <c r="L471" s="13" t="str">
        <f>IF($D471="","",IFERROR(INDEX(类别属性,MATCH($D471,类别表,0)),""))</f>
        <v/>
      </c>
      <c r="M471" s="53"/>
      <c r="N471" s="53"/>
      <c r="O471" s="32"/>
      <c r="P471" s="6" t="str">
        <f>IF($C471="","",IF(ISNA(MATCH($C471,账户表,0)),"※这个账户不在【基础资料】的账户档案里",IF($B471="","※没填日期，这一笔不会进任何月份的报表",IF(NOT(ISNUMBER($B471)),"※日期是文本不是日期（像 2026.6.28 这种），按日期取数的报表全会漏掉这一笔",IF(AND($F471&lt;&gt;"",$G471&lt;&gt;""),"※收入和支出不能同时填",IF(AND(N($F471)=0,N($G471)=0),"※收入和支出都没填",IF(OR(N($F471)&lt;0,N($G471)&lt;0),"※金额不能填负数，方向反了就换一列填",IF($D471="","※没填收支类别，分类报表会漏掉这一笔",IF(ISNA(MATCH($D471,类别表,0)),"※收支类别不在【基础资料】的清单里",IF(AND($L471="内部转账",$M471=""),"△内部转账要在「对方账户」写上另一头",IF(AND($L471="内部转账",$M471=$C471),"※对方账户跟本账户是同一个",IF(AND($L471&lt;&gt;"内部转账",$M471&lt;&gt;""),"△填了对方账户，但类别不是内部转账",IF(YEAR($B471)&lt;&gt;管理年度,"△不是管理年度的单据，按月的三张报表里看不到",IF($H471&lt;0,"△这一笔之后该账户余额成负数了，核一下",""))))))))))))))</f>
        <v/>
      </c>
    </row>
    <row r="472" ht="16.5" spans="1:16">
      <c r="A472" s="4" t="str">
        <f>IF($C472="","",COUNTA($C$5:$C472))</f>
        <v/>
      </c>
      <c r="B472" s="52"/>
      <c r="C472" s="53"/>
      <c r="D472" s="53"/>
      <c r="E472" s="32"/>
      <c r="F472" s="54"/>
      <c r="G472" s="54"/>
      <c r="H472" s="24" t="str">
        <f>IFERROR(ROUND(VLOOKUP($C472,基础资料!$B$5:$E$34,3,0)+SUMIF($C$5:$C472,$C472,$F$5:$F472)-SUMIF($C$5:$C472,$C472,$G$5:$G472),2),"")</f>
        <v/>
      </c>
      <c r="I472" s="53"/>
      <c r="J472" s="53"/>
      <c r="K472" s="25" t="str">
        <f t="shared" si="7"/>
        <v/>
      </c>
      <c r="L472" s="13" t="str">
        <f>IF($D472="","",IFERROR(INDEX(类别属性,MATCH($D472,类别表,0)),""))</f>
        <v/>
      </c>
      <c r="M472" s="53"/>
      <c r="N472" s="53"/>
      <c r="O472" s="32"/>
      <c r="P472" s="6" t="str">
        <f>IF($C472="","",IF(ISNA(MATCH($C472,账户表,0)),"※这个账户不在【基础资料】的账户档案里",IF($B472="","※没填日期，这一笔不会进任何月份的报表",IF(NOT(ISNUMBER($B472)),"※日期是文本不是日期（像 2026.6.28 这种），按日期取数的报表全会漏掉这一笔",IF(AND($F472&lt;&gt;"",$G472&lt;&gt;""),"※收入和支出不能同时填",IF(AND(N($F472)=0,N($G472)=0),"※收入和支出都没填",IF(OR(N($F472)&lt;0,N($G472)&lt;0),"※金额不能填负数，方向反了就换一列填",IF($D472="","※没填收支类别，分类报表会漏掉这一笔",IF(ISNA(MATCH($D472,类别表,0)),"※收支类别不在【基础资料】的清单里",IF(AND($L472="内部转账",$M472=""),"△内部转账要在「对方账户」写上另一头",IF(AND($L472="内部转账",$M472=$C472),"※对方账户跟本账户是同一个",IF(AND($L472&lt;&gt;"内部转账",$M472&lt;&gt;""),"△填了对方账户，但类别不是内部转账",IF(YEAR($B472)&lt;&gt;管理年度,"△不是管理年度的单据，按月的三张报表里看不到",IF($H472&lt;0,"△这一笔之后该账户余额成负数了，核一下",""))))))))))))))</f>
        <v/>
      </c>
    </row>
    <row r="473" ht="16.5" spans="1:16">
      <c r="A473" s="4" t="str">
        <f>IF($C473="","",COUNTA($C$5:$C473))</f>
        <v/>
      </c>
      <c r="B473" s="52"/>
      <c r="C473" s="53"/>
      <c r="D473" s="53"/>
      <c r="E473" s="32"/>
      <c r="F473" s="54"/>
      <c r="G473" s="54"/>
      <c r="H473" s="24" t="str">
        <f>IFERROR(ROUND(VLOOKUP($C473,基础资料!$B$5:$E$34,3,0)+SUMIF($C$5:$C473,$C473,$F$5:$F473)-SUMIF($C$5:$C473,$C473,$G$5:$G473),2),"")</f>
        <v/>
      </c>
      <c r="I473" s="53"/>
      <c r="J473" s="53"/>
      <c r="K473" s="25" t="str">
        <f t="shared" si="7"/>
        <v/>
      </c>
      <c r="L473" s="13" t="str">
        <f>IF($D473="","",IFERROR(INDEX(类别属性,MATCH($D473,类别表,0)),""))</f>
        <v/>
      </c>
      <c r="M473" s="53"/>
      <c r="N473" s="53"/>
      <c r="O473" s="32"/>
      <c r="P473" s="6" t="str">
        <f>IF($C473="","",IF(ISNA(MATCH($C473,账户表,0)),"※这个账户不在【基础资料】的账户档案里",IF($B473="","※没填日期，这一笔不会进任何月份的报表",IF(NOT(ISNUMBER($B473)),"※日期是文本不是日期（像 2026.6.28 这种），按日期取数的报表全会漏掉这一笔",IF(AND($F473&lt;&gt;"",$G473&lt;&gt;""),"※收入和支出不能同时填",IF(AND(N($F473)=0,N($G473)=0),"※收入和支出都没填",IF(OR(N($F473)&lt;0,N($G473)&lt;0),"※金额不能填负数，方向反了就换一列填",IF($D473="","※没填收支类别，分类报表会漏掉这一笔",IF(ISNA(MATCH($D473,类别表,0)),"※收支类别不在【基础资料】的清单里",IF(AND($L473="内部转账",$M473=""),"△内部转账要在「对方账户」写上另一头",IF(AND($L473="内部转账",$M473=$C473),"※对方账户跟本账户是同一个",IF(AND($L473&lt;&gt;"内部转账",$M473&lt;&gt;""),"△填了对方账户，但类别不是内部转账",IF(YEAR($B473)&lt;&gt;管理年度,"△不是管理年度的单据，按月的三张报表里看不到",IF($H473&lt;0,"△这一笔之后该账户余额成负数了，核一下",""))))))))))))))</f>
        <v/>
      </c>
    </row>
    <row r="474" ht="16.5" spans="1:16">
      <c r="A474" s="4" t="str">
        <f>IF($C474="","",COUNTA($C$5:$C474))</f>
        <v/>
      </c>
      <c r="B474" s="52"/>
      <c r="C474" s="53"/>
      <c r="D474" s="53"/>
      <c r="E474" s="32"/>
      <c r="F474" s="54"/>
      <c r="G474" s="54"/>
      <c r="H474" s="24" t="str">
        <f>IFERROR(ROUND(VLOOKUP($C474,基础资料!$B$5:$E$34,3,0)+SUMIF($C$5:$C474,$C474,$F$5:$F474)-SUMIF($C$5:$C474,$C474,$G$5:$G474),2),"")</f>
        <v/>
      </c>
      <c r="I474" s="53"/>
      <c r="J474" s="53"/>
      <c r="K474" s="25" t="str">
        <f t="shared" si="7"/>
        <v/>
      </c>
      <c r="L474" s="13" t="str">
        <f>IF($D474="","",IFERROR(INDEX(类别属性,MATCH($D474,类别表,0)),""))</f>
        <v/>
      </c>
      <c r="M474" s="53"/>
      <c r="N474" s="53"/>
      <c r="O474" s="32"/>
      <c r="P474" s="6" t="str">
        <f>IF($C474="","",IF(ISNA(MATCH($C474,账户表,0)),"※这个账户不在【基础资料】的账户档案里",IF($B474="","※没填日期，这一笔不会进任何月份的报表",IF(NOT(ISNUMBER($B474)),"※日期是文本不是日期（像 2026.6.28 这种），按日期取数的报表全会漏掉这一笔",IF(AND($F474&lt;&gt;"",$G474&lt;&gt;""),"※收入和支出不能同时填",IF(AND(N($F474)=0,N($G474)=0),"※收入和支出都没填",IF(OR(N($F474)&lt;0,N($G474)&lt;0),"※金额不能填负数，方向反了就换一列填",IF($D474="","※没填收支类别，分类报表会漏掉这一笔",IF(ISNA(MATCH($D474,类别表,0)),"※收支类别不在【基础资料】的清单里",IF(AND($L474="内部转账",$M474=""),"△内部转账要在「对方账户」写上另一头",IF(AND($L474="内部转账",$M474=$C474),"※对方账户跟本账户是同一个",IF(AND($L474&lt;&gt;"内部转账",$M474&lt;&gt;""),"△填了对方账户，但类别不是内部转账",IF(YEAR($B474)&lt;&gt;管理年度,"△不是管理年度的单据，按月的三张报表里看不到",IF($H474&lt;0,"△这一笔之后该账户余额成负数了，核一下",""))))))))))))))</f>
        <v/>
      </c>
    </row>
    <row r="475" ht="16.5" spans="1:16">
      <c r="A475" s="4" t="str">
        <f>IF($C475="","",COUNTA($C$5:$C475))</f>
        <v/>
      </c>
      <c r="B475" s="52"/>
      <c r="C475" s="53"/>
      <c r="D475" s="53"/>
      <c r="E475" s="32"/>
      <c r="F475" s="54"/>
      <c r="G475" s="54"/>
      <c r="H475" s="24" t="str">
        <f>IFERROR(ROUND(VLOOKUP($C475,基础资料!$B$5:$E$34,3,0)+SUMIF($C$5:$C475,$C475,$F$5:$F475)-SUMIF($C$5:$C475,$C475,$G$5:$G475),2),"")</f>
        <v/>
      </c>
      <c r="I475" s="53"/>
      <c r="J475" s="53"/>
      <c r="K475" s="25" t="str">
        <f t="shared" si="7"/>
        <v/>
      </c>
      <c r="L475" s="13" t="str">
        <f>IF($D475="","",IFERROR(INDEX(类别属性,MATCH($D475,类别表,0)),""))</f>
        <v/>
      </c>
      <c r="M475" s="53"/>
      <c r="N475" s="53"/>
      <c r="O475" s="32"/>
      <c r="P475" s="6" t="str">
        <f>IF($C475="","",IF(ISNA(MATCH($C475,账户表,0)),"※这个账户不在【基础资料】的账户档案里",IF($B475="","※没填日期，这一笔不会进任何月份的报表",IF(NOT(ISNUMBER($B475)),"※日期是文本不是日期（像 2026.6.28 这种），按日期取数的报表全会漏掉这一笔",IF(AND($F475&lt;&gt;"",$G475&lt;&gt;""),"※收入和支出不能同时填",IF(AND(N($F475)=0,N($G475)=0),"※收入和支出都没填",IF(OR(N($F475)&lt;0,N($G475)&lt;0),"※金额不能填负数，方向反了就换一列填",IF($D475="","※没填收支类别，分类报表会漏掉这一笔",IF(ISNA(MATCH($D475,类别表,0)),"※收支类别不在【基础资料】的清单里",IF(AND($L475="内部转账",$M475=""),"△内部转账要在「对方账户」写上另一头",IF(AND($L475="内部转账",$M475=$C475),"※对方账户跟本账户是同一个",IF(AND($L475&lt;&gt;"内部转账",$M475&lt;&gt;""),"△填了对方账户，但类别不是内部转账",IF(YEAR($B475)&lt;&gt;管理年度,"△不是管理年度的单据，按月的三张报表里看不到",IF($H475&lt;0,"△这一笔之后该账户余额成负数了，核一下",""))))))))))))))</f>
        <v/>
      </c>
    </row>
    <row r="476" ht="16.5" spans="1:16">
      <c r="A476" s="4" t="str">
        <f>IF($C476="","",COUNTA($C$5:$C476))</f>
        <v/>
      </c>
      <c r="B476" s="52"/>
      <c r="C476" s="53"/>
      <c r="D476" s="53"/>
      <c r="E476" s="32"/>
      <c r="F476" s="54"/>
      <c r="G476" s="54"/>
      <c r="H476" s="24" t="str">
        <f>IFERROR(ROUND(VLOOKUP($C476,基础资料!$B$5:$E$34,3,0)+SUMIF($C$5:$C476,$C476,$F$5:$F476)-SUMIF($C$5:$C476,$C476,$G$5:$G476),2),"")</f>
        <v/>
      </c>
      <c r="I476" s="53"/>
      <c r="J476" s="53"/>
      <c r="K476" s="25" t="str">
        <f t="shared" si="7"/>
        <v/>
      </c>
      <c r="L476" s="13" t="str">
        <f>IF($D476="","",IFERROR(INDEX(类别属性,MATCH($D476,类别表,0)),""))</f>
        <v/>
      </c>
      <c r="M476" s="53"/>
      <c r="N476" s="53"/>
      <c r="O476" s="32"/>
      <c r="P476" s="6" t="str">
        <f>IF($C476="","",IF(ISNA(MATCH($C476,账户表,0)),"※这个账户不在【基础资料】的账户档案里",IF($B476="","※没填日期，这一笔不会进任何月份的报表",IF(NOT(ISNUMBER($B476)),"※日期是文本不是日期（像 2026.6.28 这种），按日期取数的报表全会漏掉这一笔",IF(AND($F476&lt;&gt;"",$G476&lt;&gt;""),"※收入和支出不能同时填",IF(AND(N($F476)=0,N($G476)=0),"※收入和支出都没填",IF(OR(N($F476)&lt;0,N($G476)&lt;0),"※金额不能填负数，方向反了就换一列填",IF($D476="","※没填收支类别，分类报表会漏掉这一笔",IF(ISNA(MATCH($D476,类别表,0)),"※收支类别不在【基础资料】的清单里",IF(AND($L476="内部转账",$M476=""),"△内部转账要在「对方账户」写上另一头",IF(AND($L476="内部转账",$M476=$C476),"※对方账户跟本账户是同一个",IF(AND($L476&lt;&gt;"内部转账",$M476&lt;&gt;""),"△填了对方账户，但类别不是内部转账",IF(YEAR($B476)&lt;&gt;管理年度,"△不是管理年度的单据，按月的三张报表里看不到",IF($H476&lt;0,"△这一笔之后该账户余额成负数了，核一下",""))))))))))))))</f>
        <v/>
      </c>
    </row>
    <row r="477" ht="16.5" spans="1:16">
      <c r="A477" s="4" t="str">
        <f>IF($C477="","",COUNTA($C$5:$C477))</f>
        <v/>
      </c>
      <c r="B477" s="52"/>
      <c r="C477" s="53"/>
      <c r="D477" s="53"/>
      <c r="E477" s="32"/>
      <c r="F477" s="54"/>
      <c r="G477" s="54"/>
      <c r="H477" s="24" t="str">
        <f>IFERROR(ROUND(VLOOKUP($C477,基础资料!$B$5:$E$34,3,0)+SUMIF($C$5:$C477,$C477,$F$5:$F477)-SUMIF($C$5:$C477,$C477,$G$5:$G477),2),"")</f>
        <v/>
      </c>
      <c r="I477" s="53"/>
      <c r="J477" s="53"/>
      <c r="K477" s="25" t="str">
        <f t="shared" si="7"/>
        <v/>
      </c>
      <c r="L477" s="13" t="str">
        <f>IF($D477="","",IFERROR(INDEX(类别属性,MATCH($D477,类别表,0)),""))</f>
        <v/>
      </c>
      <c r="M477" s="53"/>
      <c r="N477" s="53"/>
      <c r="O477" s="32"/>
      <c r="P477" s="6" t="str">
        <f>IF($C477="","",IF(ISNA(MATCH($C477,账户表,0)),"※这个账户不在【基础资料】的账户档案里",IF($B477="","※没填日期，这一笔不会进任何月份的报表",IF(NOT(ISNUMBER($B477)),"※日期是文本不是日期（像 2026.6.28 这种），按日期取数的报表全会漏掉这一笔",IF(AND($F477&lt;&gt;"",$G477&lt;&gt;""),"※收入和支出不能同时填",IF(AND(N($F477)=0,N($G477)=0),"※收入和支出都没填",IF(OR(N($F477)&lt;0,N($G477)&lt;0),"※金额不能填负数，方向反了就换一列填",IF($D477="","※没填收支类别，分类报表会漏掉这一笔",IF(ISNA(MATCH($D477,类别表,0)),"※收支类别不在【基础资料】的清单里",IF(AND($L477="内部转账",$M477=""),"△内部转账要在「对方账户」写上另一头",IF(AND($L477="内部转账",$M477=$C477),"※对方账户跟本账户是同一个",IF(AND($L477&lt;&gt;"内部转账",$M477&lt;&gt;""),"△填了对方账户，但类别不是内部转账",IF(YEAR($B477)&lt;&gt;管理年度,"△不是管理年度的单据，按月的三张报表里看不到",IF($H477&lt;0,"△这一笔之后该账户余额成负数了，核一下",""))))))))))))))</f>
        <v/>
      </c>
    </row>
    <row r="478" ht="16.5" spans="1:16">
      <c r="A478" s="4" t="str">
        <f>IF($C478="","",COUNTA($C$5:$C478))</f>
        <v/>
      </c>
      <c r="B478" s="52"/>
      <c r="C478" s="53"/>
      <c r="D478" s="53"/>
      <c r="E478" s="32"/>
      <c r="F478" s="54"/>
      <c r="G478" s="54"/>
      <c r="H478" s="24" t="str">
        <f>IFERROR(ROUND(VLOOKUP($C478,基础资料!$B$5:$E$34,3,0)+SUMIF($C$5:$C478,$C478,$F$5:$F478)-SUMIF($C$5:$C478,$C478,$G$5:$G478),2),"")</f>
        <v/>
      </c>
      <c r="I478" s="53"/>
      <c r="J478" s="53"/>
      <c r="K478" s="25" t="str">
        <f t="shared" si="7"/>
        <v/>
      </c>
      <c r="L478" s="13" t="str">
        <f>IF($D478="","",IFERROR(INDEX(类别属性,MATCH($D478,类别表,0)),""))</f>
        <v/>
      </c>
      <c r="M478" s="53"/>
      <c r="N478" s="53"/>
      <c r="O478" s="32"/>
      <c r="P478" s="6" t="str">
        <f>IF($C478="","",IF(ISNA(MATCH($C478,账户表,0)),"※这个账户不在【基础资料】的账户档案里",IF($B478="","※没填日期，这一笔不会进任何月份的报表",IF(NOT(ISNUMBER($B478)),"※日期是文本不是日期（像 2026.6.28 这种），按日期取数的报表全会漏掉这一笔",IF(AND($F478&lt;&gt;"",$G478&lt;&gt;""),"※收入和支出不能同时填",IF(AND(N($F478)=0,N($G478)=0),"※收入和支出都没填",IF(OR(N($F478)&lt;0,N($G478)&lt;0),"※金额不能填负数，方向反了就换一列填",IF($D478="","※没填收支类别，分类报表会漏掉这一笔",IF(ISNA(MATCH($D478,类别表,0)),"※收支类别不在【基础资料】的清单里",IF(AND($L478="内部转账",$M478=""),"△内部转账要在「对方账户」写上另一头",IF(AND($L478="内部转账",$M478=$C478),"※对方账户跟本账户是同一个",IF(AND($L478&lt;&gt;"内部转账",$M478&lt;&gt;""),"△填了对方账户，但类别不是内部转账",IF(YEAR($B478)&lt;&gt;管理年度,"△不是管理年度的单据，按月的三张报表里看不到",IF($H478&lt;0,"△这一笔之后该账户余额成负数了，核一下",""))))))))))))))</f>
        <v/>
      </c>
    </row>
    <row r="479" ht="16.5" spans="1:16">
      <c r="A479" s="4" t="str">
        <f>IF($C479="","",COUNTA($C$5:$C479))</f>
        <v/>
      </c>
      <c r="B479" s="52"/>
      <c r="C479" s="53"/>
      <c r="D479" s="53"/>
      <c r="E479" s="32"/>
      <c r="F479" s="54"/>
      <c r="G479" s="54"/>
      <c r="H479" s="24" t="str">
        <f>IFERROR(ROUND(VLOOKUP($C479,基础资料!$B$5:$E$34,3,0)+SUMIF($C$5:$C479,$C479,$F$5:$F479)-SUMIF($C$5:$C479,$C479,$G$5:$G479),2),"")</f>
        <v/>
      </c>
      <c r="I479" s="53"/>
      <c r="J479" s="53"/>
      <c r="K479" s="25" t="str">
        <f t="shared" si="7"/>
        <v/>
      </c>
      <c r="L479" s="13" t="str">
        <f>IF($D479="","",IFERROR(INDEX(类别属性,MATCH($D479,类别表,0)),""))</f>
        <v/>
      </c>
      <c r="M479" s="53"/>
      <c r="N479" s="53"/>
      <c r="O479" s="32"/>
      <c r="P479" s="6" t="str">
        <f>IF($C479="","",IF(ISNA(MATCH($C479,账户表,0)),"※这个账户不在【基础资料】的账户档案里",IF($B479="","※没填日期，这一笔不会进任何月份的报表",IF(NOT(ISNUMBER($B479)),"※日期是文本不是日期（像 2026.6.28 这种），按日期取数的报表全会漏掉这一笔",IF(AND($F479&lt;&gt;"",$G479&lt;&gt;""),"※收入和支出不能同时填",IF(AND(N($F479)=0,N($G479)=0),"※收入和支出都没填",IF(OR(N($F479)&lt;0,N($G479)&lt;0),"※金额不能填负数，方向反了就换一列填",IF($D479="","※没填收支类别，分类报表会漏掉这一笔",IF(ISNA(MATCH($D479,类别表,0)),"※收支类别不在【基础资料】的清单里",IF(AND($L479="内部转账",$M479=""),"△内部转账要在「对方账户」写上另一头",IF(AND($L479="内部转账",$M479=$C479),"※对方账户跟本账户是同一个",IF(AND($L479&lt;&gt;"内部转账",$M479&lt;&gt;""),"△填了对方账户，但类别不是内部转账",IF(YEAR($B479)&lt;&gt;管理年度,"△不是管理年度的单据，按月的三张报表里看不到",IF($H479&lt;0,"△这一笔之后该账户余额成负数了，核一下",""))))))))))))))</f>
        <v/>
      </c>
    </row>
    <row r="480" ht="16.5" spans="1:16">
      <c r="A480" s="4" t="str">
        <f>IF($C480="","",COUNTA($C$5:$C480))</f>
        <v/>
      </c>
      <c r="B480" s="52"/>
      <c r="C480" s="53"/>
      <c r="D480" s="53"/>
      <c r="E480" s="32"/>
      <c r="F480" s="54"/>
      <c r="G480" s="54"/>
      <c r="H480" s="24" t="str">
        <f>IFERROR(ROUND(VLOOKUP($C480,基础资料!$B$5:$E$34,3,0)+SUMIF($C$5:$C480,$C480,$F$5:$F480)-SUMIF($C$5:$C480,$C480,$G$5:$G480),2),"")</f>
        <v/>
      </c>
      <c r="I480" s="53"/>
      <c r="J480" s="53"/>
      <c r="K480" s="25" t="str">
        <f t="shared" si="7"/>
        <v/>
      </c>
      <c r="L480" s="13" t="str">
        <f>IF($D480="","",IFERROR(INDEX(类别属性,MATCH($D480,类别表,0)),""))</f>
        <v/>
      </c>
      <c r="M480" s="53"/>
      <c r="N480" s="53"/>
      <c r="O480" s="32"/>
      <c r="P480" s="6" t="str">
        <f>IF($C480="","",IF(ISNA(MATCH($C480,账户表,0)),"※这个账户不在【基础资料】的账户档案里",IF($B480="","※没填日期，这一笔不会进任何月份的报表",IF(NOT(ISNUMBER($B480)),"※日期是文本不是日期（像 2026.6.28 这种），按日期取数的报表全会漏掉这一笔",IF(AND($F480&lt;&gt;"",$G480&lt;&gt;""),"※收入和支出不能同时填",IF(AND(N($F480)=0,N($G480)=0),"※收入和支出都没填",IF(OR(N($F480)&lt;0,N($G480)&lt;0),"※金额不能填负数，方向反了就换一列填",IF($D480="","※没填收支类别，分类报表会漏掉这一笔",IF(ISNA(MATCH($D480,类别表,0)),"※收支类别不在【基础资料】的清单里",IF(AND($L480="内部转账",$M480=""),"△内部转账要在「对方账户」写上另一头",IF(AND($L480="内部转账",$M480=$C480),"※对方账户跟本账户是同一个",IF(AND($L480&lt;&gt;"内部转账",$M480&lt;&gt;""),"△填了对方账户，但类别不是内部转账",IF(YEAR($B480)&lt;&gt;管理年度,"△不是管理年度的单据，按月的三张报表里看不到",IF($H480&lt;0,"△这一笔之后该账户余额成负数了，核一下",""))))))))))))))</f>
        <v/>
      </c>
    </row>
    <row r="481" ht="16.5" spans="1:16">
      <c r="A481" s="4" t="str">
        <f>IF($C481="","",COUNTA($C$5:$C481))</f>
        <v/>
      </c>
      <c r="B481" s="52"/>
      <c r="C481" s="53"/>
      <c r="D481" s="53"/>
      <c r="E481" s="32"/>
      <c r="F481" s="54"/>
      <c r="G481" s="54"/>
      <c r="H481" s="24" t="str">
        <f>IFERROR(ROUND(VLOOKUP($C481,基础资料!$B$5:$E$34,3,0)+SUMIF($C$5:$C481,$C481,$F$5:$F481)-SUMIF($C$5:$C481,$C481,$G$5:$G481),2),"")</f>
        <v/>
      </c>
      <c r="I481" s="53"/>
      <c r="J481" s="53"/>
      <c r="K481" s="25" t="str">
        <f t="shared" si="7"/>
        <v/>
      </c>
      <c r="L481" s="13" t="str">
        <f>IF($D481="","",IFERROR(INDEX(类别属性,MATCH($D481,类别表,0)),""))</f>
        <v/>
      </c>
      <c r="M481" s="53"/>
      <c r="N481" s="53"/>
      <c r="O481" s="32"/>
      <c r="P481" s="6" t="str">
        <f>IF($C481="","",IF(ISNA(MATCH($C481,账户表,0)),"※这个账户不在【基础资料】的账户档案里",IF($B481="","※没填日期，这一笔不会进任何月份的报表",IF(NOT(ISNUMBER($B481)),"※日期是文本不是日期（像 2026.6.28 这种），按日期取数的报表全会漏掉这一笔",IF(AND($F481&lt;&gt;"",$G481&lt;&gt;""),"※收入和支出不能同时填",IF(AND(N($F481)=0,N($G481)=0),"※收入和支出都没填",IF(OR(N($F481)&lt;0,N($G481)&lt;0),"※金额不能填负数，方向反了就换一列填",IF($D481="","※没填收支类别，分类报表会漏掉这一笔",IF(ISNA(MATCH($D481,类别表,0)),"※收支类别不在【基础资料】的清单里",IF(AND($L481="内部转账",$M481=""),"△内部转账要在「对方账户」写上另一头",IF(AND($L481="内部转账",$M481=$C481),"※对方账户跟本账户是同一个",IF(AND($L481&lt;&gt;"内部转账",$M481&lt;&gt;""),"△填了对方账户，但类别不是内部转账",IF(YEAR($B481)&lt;&gt;管理年度,"△不是管理年度的单据，按月的三张报表里看不到",IF($H481&lt;0,"△这一笔之后该账户余额成负数了，核一下",""))))))))))))))</f>
        <v/>
      </c>
    </row>
    <row r="482" ht="16.5" spans="1:16">
      <c r="A482" s="4" t="str">
        <f>IF($C482="","",COUNTA($C$5:$C482))</f>
        <v/>
      </c>
      <c r="B482" s="52"/>
      <c r="C482" s="53"/>
      <c r="D482" s="53"/>
      <c r="E482" s="32"/>
      <c r="F482" s="54"/>
      <c r="G482" s="54"/>
      <c r="H482" s="24" t="str">
        <f>IFERROR(ROUND(VLOOKUP($C482,基础资料!$B$5:$E$34,3,0)+SUMIF($C$5:$C482,$C482,$F$5:$F482)-SUMIF($C$5:$C482,$C482,$G$5:$G482),2),"")</f>
        <v/>
      </c>
      <c r="I482" s="53"/>
      <c r="J482" s="53"/>
      <c r="K482" s="25" t="str">
        <f t="shared" si="7"/>
        <v/>
      </c>
      <c r="L482" s="13" t="str">
        <f>IF($D482="","",IFERROR(INDEX(类别属性,MATCH($D482,类别表,0)),""))</f>
        <v/>
      </c>
      <c r="M482" s="53"/>
      <c r="N482" s="53"/>
      <c r="O482" s="32"/>
      <c r="P482" s="6" t="str">
        <f>IF($C482="","",IF(ISNA(MATCH($C482,账户表,0)),"※这个账户不在【基础资料】的账户档案里",IF($B482="","※没填日期，这一笔不会进任何月份的报表",IF(NOT(ISNUMBER($B482)),"※日期是文本不是日期（像 2026.6.28 这种），按日期取数的报表全会漏掉这一笔",IF(AND($F482&lt;&gt;"",$G482&lt;&gt;""),"※收入和支出不能同时填",IF(AND(N($F482)=0,N($G482)=0),"※收入和支出都没填",IF(OR(N($F482)&lt;0,N($G482)&lt;0),"※金额不能填负数，方向反了就换一列填",IF($D482="","※没填收支类别，分类报表会漏掉这一笔",IF(ISNA(MATCH($D482,类别表,0)),"※收支类别不在【基础资料】的清单里",IF(AND($L482="内部转账",$M482=""),"△内部转账要在「对方账户」写上另一头",IF(AND($L482="内部转账",$M482=$C482),"※对方账户跟本账户是同一个",IF(AND($L482&lt;&gt;"内部转账",$M482&lt;&gt;""),"△填了对方账户，但类别不是内部转账",IF(YEAR($B482)&lt;&gt;管理年度,"△不是管理年度的单据，按月的三张报表里看不到",IF($H482&lt;0,"△这一笔之后该账户余额成负数了，核一下",""))))))))))))))</f>
        <v/>
      </c>
    </row>
    <row r="483" ht="16.5" spans="1:16">
      <c r="A483" s="4" t="str">
        <f>IF($C483="","",COUNTA($C$5:$C483))</f>
        <v/>
      </c>
      <c r="B483" s="52"/>
      <c r="C483" s="53"/>
      <c r="D483" s="53"/>
      <c r="E483" s="32"/>
      <c r="F483" s="54"/>
      <c r="G483" s="54"/>
      <c r="H483" s="24" t="str">
        <f>IFERROR(ROUND(VLOOKUP($C483,基础资料!$B$5:$E$34,3,0)+SUMIF($C$5:$C483,$C483,$F$5:$F483)-SUMIF($C$5:$C483,$C483,$G$5:$G483),2),"")</f>
        <v/>
      </c>
      <c r="I483" s="53"/>
      <c r="J483" s="53"/>
      <c r="K483" s="25" t="str">
        <f t="shared" si="7"/>
        <v/>
      </c>
      <c r="L483" s="13" t="str">
        <f>IF($D483="","",IFERROR(INDEX(类别属性,MATCH($D483,类别表,0)),""))</f>
        <v/>
      </c>
      <c r="M483" s="53"/>
      <c r="N483" s="53"/>
      <c r="O483" s="32"/>
      <c r="P483" s="6" t="str">
        <f>IF($C483="","",IF(ISNA(MATCH($C483,账户表,0)),"※这个账户不在【基础资料】的账户档案里",IF($B483="","※没填日期，这一笔不会进任何月份的报表",IF(NOT(ISNUMBER($B483)),"※日期是文本不是日期（像 2026.6.28 这种），按日期取数的报表全会漏掉这一笔",IF(AND($F483&lt;&gt;"",$G483&lt;&gt;""),"※收入和支出不能同时填",IF(AND(N($F483)=0,N($G483)=0),"※收入和支出都没填",IF(OR(N($F483)&lt;0,N($G483)&lt;0),"※金额不能填负数，方向反了就换一列填",IF($D483="","※没填收支类别，分类报表会漏掉这一笔",IF(ISNA(MATCH($D483,类别表,0)),"※收支类别不在【基础资料】的清单里",IF(AND($L483="内部转账",$M483=""),"△内部转账要在「对方账户」写上另一头",IF(AND($L483="内部转账",$M483=$C483),"※对方账户跟本账户是同一个",IF(AND($L483&lt;&gt;"内部转账",$M483&lt;&gt;""),"△填了对方账户，但类别不是内部转账",IF(YEAR($B483)&lt;&gt;管理年度,"△不是管理年度的单据，按月的三张报表里看不到",IF($H483&lt;0,"△这一笔之后该账户余额成负数了，核一下",""))))))))))))))</f>
        <v/>
      </c>
    </row>
    <row r="484" ht="16.5" spans="1:16">
      <c r="A484" s="4" t="str">
        <f>IF($C484="","",COUNTA($C$5:$C484))</f>
        <v/>
      </c>
      <c r="B484" s="52"/>
      <c r="C484" s="53"/>
      <c r="D484" s="53"/>
      <c r="E484" s="32"/>
      <c r="F484" s="54"/>
      <c r="G484" s="54"/>
      <c r="H484" s="24" t="str">
        <f>IFERROR(ROUND(VLOOKUP($C484,基础资料!$B$5:$E$34,3,0)+SUMIF($C$5:$C484,$C484,$F$5:$F484)-SUMIF($C$5:$C484,$C484,$G$5:$G484),2),"")</f>
        <v/>
      </c>
      <c r="I484" s="53"/>
      <c r="J484" s="53"/>
      <c r="K484" s="25" t="str">
        <f t="shared" si="7"/>
        <v/>
      </c>
      <c r="L484" s="13" t="str">
        <f>IF($D484="","",IFERROR(INDEX(类别属性,MATCH($D484,类别表,0)),""))</f>
        <v/>
      </c>
      <c r="M484" s="53"/>
      <c r="N484" s="53"/>
      <c r="O484" s="32"/>
      <c r="P484" s="6" t="str">
        <f>IF($C484="","",IF(ISNA(MATCH($C484,账户表,0)),"※这个账户不在【基础资料】的账户档案里",IF($B484="","※没填日期，这一笔不会进任何月份的报表",IF(NOT(ISNUMBER($B484)),"※日期是文本不是日期（像 2026.6.28 这种），按日期取数的报表全会漏掉这一笔",IF(AND($F484&lt;&gt;"",$G484&lt;&gt;""),"※收入和支出不能同时填",IF(AND(N($F484)=0,N($G484)=0),"※收入和支出都没填",IF(OR(N($F484)&lt;0,N($G484)&lt;0),"※金额不能填负数，方向反了就换一列填",IF($D484="","※没填收支类别，分类报表会漏掉这一笔",IF(ISNA(MATCH($D484,类别表,0)),"※收支类别不在【基础资料】的清单里",IF(AND($L484="内部转账",$M484=""),"△内部转账要在「对方账户」写上另一头",IF(AND($L484="内部转账",$M484=$C484),"※对方账户跟本账户是同一个",IF(AND($L484&lt;&gt;"内部转账",$M484&lt;&gt;""),"△填了对方账户，但类别不是内部转账",IF(YEAR($B484)&lt;&gt;管理年度,"△不是管理年度的单据，按月的三张报表里看不到",IF($H484&lt;0,"△这一笔之后该账户余额成负数了，核一下",""))))))))))))))</f>
        <v/>
      </c>
    </row>
    <row r="485" ht="16.5" spans="1:16">
      <c r="A485" s="4" t="str">
        <f>IF($C485="","",COUNTA($C$5:$C485))</f>
        <v/>
      </c>
      <c r="B485" s="52"/>
      <c r="C485" s="53"/>
      <c r="D485" s="53"/>
      <c r="E485" s="32"/>
      <c r="F485" s="54"/>
      <c r="G485" s="54"/>
      <c r="H485" s="24" t="str">
        <f>IFERROR(ROUND(VLOOKUP($C485,基础资料!$B$5:$E$34,3,0)+SUMIF($C$5:$C485,$C485,$F$5:$F485)-SUMIF($C$5:$C485,$C485,$G$5:$G485),2),"")</f>
        <v/>
      </c>
      <c r="I485" s="53"/>
      <c r="J485" s="53"/>
      <c r="K485" s="25" t="str">
        <f t="shared" si="7"/>
        <v/>
      </c>
      <c r="L485" s="13" t="str">
        <f>IF($D485="","",IFERROR(INDEX(类别属性,MATCH($D485,类别表,0)),""))</f>
        <v/>
      </c>
      <c r="M485" s="53"/>
      <c r="N485" s="53"/>
      <c r="O485" s="32"/>
      <c r="P485" s="6" t="str">
        <f>IF($C485="","",IF(ISNA(MATCH($C485,账户表,0)),"※这个账户不在【基础资料】的账户档案里",IF($B485="","※没填日期，这一笔不会进任何月份的报表",IF(NOT(ISNUMBER($B485)),"※日期是文本不是日期（像 2026.6.28 这种），按日期取数的报表全会漏掉这一笔",IF(AND($F485&lt;&gt;"",$G485&lt;&gt;""),"※收入和支出不能同时填",IF(AND(N($F485)=0,N($G485)=0),"※收入和支出都没填",IF(OR(N($F485)&lt;0,N($G485)&lt;0),"※金额不能填负数，方向反了就换一列填",IF($D485="","※没填收支类别，分类报表会漏掉这一笔",IF(ISNA(MATCH($D485,类别表,0)),"※收支类别不在【基础资料】的清单里",IF(AND($L485="内部转账",$M485=""),"△内部转账要在「对方账户」写上另一头",IF(AND($L485="内部转账",$M485=$C485),"※对方账户跟本账户是同一个",IF(AND($L485&lt;&gt;"内部转账",$M485&lt;&gt;""),"△填了对方账户，但类别不是内部转账",IF(YEAR($B485)&lt;&gt;管理年度,"△不是管理年度的单据，按月的三张报表里看不到",IF($H485&lt;0,"△这一笔之后该账户余额成负数了，核一下",""))))))))))))))</f>
        <v/>
      </c>
    </row>
    <row r="486" ht="16.5" spans="1:16">
      <c r="A486" s="4" t="str">
        <f>IF($C486="","",COUNTA($C$5:$C486))</f>
        <v/>
      </c>
      <c r="B486" s="52"/>
      <c r="C486" s="53"/>
      <c r="D486" s="53"/>
      <c r="E486" s="32"/>
      <c r="F486" s="54"/>
      <c r="G486" s="54"/>
      <c r="H486" s="24" t="str">
        <f>IFERROR(ROUND(VLOOKUP($C486,基础资料!$B$5:$E$34,3,0)+SUMIF($C$5:$C486,$C486,$F$5:$F486)-SUMIF($C$5:$C486,$C486,$G$5:$G486),2),"")</f>
        <v/>
      </c>
      <c r="I486" s="53"/>
      <c r="J486" s="53"/>
      <c r="K486" s="25" t="str">
        <f t="shared" si="7"/>
        <v/>
      </c>
      <c r="L486" s="13" t="str">
        <f>IF($D486="","",IFERROR(INDEX(类别属性,MATCH($D486,类别表,0)),""))</f>
        <v/>
      </c>
      <c r="M486" s="53"/>
      <c r="N486" s="53"/>
      <c r="O486" s="32"/>
      <c r="P486" s="6" t="str">
        <f>IF($C486="","",IF(ISNA(MATCH($C486,账户表,0)),"※这个账户不在【基础资料】的账户档案里",IF($B486="","※没填日期，这一笔不会进任何月份的报表",IF(NOT(ISNUMBER($B486)),"※日期是文本不是日期（像 2026.6.28 这种），按日期取数的报表全会漏掉这一笔",IF(AND($F486&lt;&gt;"",$G486&lt;&gt;""),"※收入和支出不能同时填",IF(AND(N($F486)=0,N($G486)=0),"※收入和支出都没填",IF(OR(N($F486)&lt;0,N($G486)&lt;0),"※金额不能填负数，方向反了就换一列填",IF($D486="","※没填收支类别，分类报表会漏掉这一笔",IF(ISNA(MATCH($D486,类别表,0)),"※收支类别不在【基础资料】的清单里",IF(AND($L486="内部转账",$M486=""),"△内部转账要在「对方账户」写上另一头",IF(AND($L486="内部转账",$M486=$C486),"※对方账户跟本账户是同一个",IF(AND($L486&lt;&gt;"内部转账",$M486&lt;&gt;""),"△填了对方账户，但类别不是内部转账",IF(YEAR($B486)&lt;&gt;管理年度,"△不是管理年度的单据，按月的三张报表里看不到",IF($H486&lt;0,"△这一笔之后该账户余额成负数了，核一下",""))))))))))))))</f>
        <v/>
      </c>
    </row>
    <row r="487" ht="16.5" spans="1:16">
      <c r="A487" s="4" t="str">
        <f>IF($C487="","",COUNTA($C$5:$C487))</f>
        <v/>
      </c>
      <c r="B487" s="52"/>
      <c r="C487" s="53"/>
      <c r="D487" s="53"/>
      <c r="E487" s="32"/>
      <c r="F487" s="54"/>
      <c r="G487" s="54"/>
      <c r="H487" s="24" t="str">
        <f>IFERROR(ROUND(VLOOKUP($C487,基础资料!$B$5:$E$34,3,0)+SUMIF($C$5:$C487,$C487,$F$5:$F487)-SUMIF($C$5:$C487,$C487,$G$5:$G487),2),"")</f>
        <v/>
      </c>
      <c r="I487" s="53"/>
      <c r="J487" s="53"/>
      <c r="K487" s="25" t="str">
        <f t="shared" si="7"/>
        <v/>
      </c>
      <c r="L487" s="13" t="str">
        <f>IF($D487="","",IFERROR(INDEX(类别属性,MATCH($D487,类别表,0)),""))</f>
        <v/>
      </c>
      <c r="M487" s="53"/>
      <c r="N487" s="53"/>
      <c r="O487" s="32"/>
      <c r="P487" s="6" t="str">
        <f>IF($C487="","",IF(ISNA(MATCH($C487,账户表,0)),"※这个账户不在【基础资料】的账户档案里",IF($B487="","※没填日期，这一笔不会进任何月份的报表",IF(NOT(ISNUMBER($B487)),"※日期是文本不是日期（像 2026.6.28 这种），按日期取数的报表全会漏掉这一笔",IF(AND($F487&lt;&gt;"",$G487&lt;&gt;""),"※收入和支出不能同时填",IF(AND(N($F487)=0,N($G487)=0),"※收入和支出都没填",IF(OR(N($F487)&lt;0,N($G487)&lt;0),"※金额不能填负数，方向反了就换一列填",IF($D487="","※没填收支类别，分类报表会漏掉这一笔",IF(ISNA(MATCH($D487,类别表,0)),"※收支类别不在【基础资料】的清单里",IF(AND($L487="内部转账",$M487=""),"△内部转账要在「对方账户」写上另一头",IF(AND($L487="内部转账",$M487=$C487),"※对方账户跟本账户是同一个",IF(AND($L487&lt;&gt;"内部转账",$M487&lt;&gt;""),"△填了对方账户，但类别不是内部转账",IF(YEAR($B487)&lt;&gt;管理年度,"△不是管理年度的单据，按月的三张报表里看不到",IF($H487&lt;0,"△这一笔之后该账户余额成负数了，核一下",""))))))))))))))</f>
        <v/>
      </c>
    </row>
    <row r="488" ht="16.5" spans="1:16">
      <c r="A488" s="4" t="str">
        <f>IF($C488="","",COUNTA($C$5:$C488))</f>
        <v/>
      </c>
      <c r="B488" s="52"/>
      <c r="C488" s="53"/>
      <c r="D488" s="53"/>
      <c r="E488" s="32"/>
      <c r="F488" s="54"/>
      <c r="G488" s="54"/>
      <c r="H488" s="24" t="str">
        <f>IFERROR(ROUND(VLOOKUP($C488,基础资料!$B$5:$E$34,3,0)+SUMIF($C$5:$C488,$C488,$F$5:$F488)-SUMIF($C$5:$C488,$C488,$G$5:$G488),2),"")</f>
        <v/>
      </c>
      <c r="I488" s="53"/>
      <c r="J488" s="53"/>
      <c r="K488" s="25" t="str">
        <f t="shared" si="7"/>
        <v/>
      </c>
      <c r="L488" s="13" t="str">
        <f>IF($D488="","",IFERROR(INDEX(类别属性,MATCH($D488,类别表,0)),""))</f>
        <v/>
      </c>
      <c r="M488" s="53"/>
      <c r="N488" s="53"/>
      <c r="O488" s="32"/>
      <c r="P488" s="6" t="str">
        <f>IF($C488="","",IF(ISNA(MATCH($C488,账户表,0)),"※这个账户不在【基础资料】的账户档案里",IF($B488="","※没填日期，这一笔不会进任何月份的报表",IF(NOT(ISNUMBER($B488)),"※日期是文本不是日期（像 2026.6.28 这种），按日期取数的报表全会漏掉这一笔",IF(AND($F488&lt;&gt;"",$G488&lt;&gt;""),"※收入和支出不能同时填",IF(AND(N($F488)=0,N($G488)=0),"※收入和支出都没填",IF(OR(N($F488)&lt;0,N($G488)&lt;0),"※金额不能填负数，方向反了就换一列填",IF($D488="","※没填收支类别，分类报表会漏掉这一笔",IF(ISNA(MATCH($D488,类别表,0)),"※收支类别不在【基础资料】的清单里",IF(AND($L488="内部转账",$M488=""),"△内部转账要在「对方账户」写上另一头",IF(AND($L488="内部转账",$M488=$C488),"※对方账户跟本账户是同一个",IF(AND($L488&lt;&gt;"内部转账",$M488&lt;&gt;""),"△填了对方账户，但类别不是内部转账",IF(YEAR($B488)&lt;&gt;管理年度,"△不是管理年度的单据，按月的三张报表里看不到",IF($H488&lt;0,"△这一笔之后该账户余额成负数了，核一下",""))))))))))))))</f>
        <v/>
      </c>
    </row>
    <row r="489" ht="16.5" spans="1:16">
      <c r="A489" s="4" t="str">
        <f>IF($C489="","",COUNTA($C$5:$C489))</f>
        <v/>
      </c>
      <c r="B489" s="52"/>
      <c r="C489" s="53"/>
      <c r="D489" s="53"/>
      <c r="E489" s="32"/>
      <c r="F489" s="54"/>
      <c r="G489" s="54"/>
      <c r="H489" s="24" t="str">
        <f>IFERROR(ROUND(VLOOKUP($C489,基础资料!$B$5:$E$34,3,0)+SUMIF($C$5:$C489,$C489,$F$5:$F489)-SUMIF($C$5:$C489,$C489,$G$5:$G489),2),"")</f>
        <v/>
      </c>
      <c r="I489" s="53"/>
      <c r="J489" s="53"/>
      <c r="K489" s="25" t="str">
        <f t="shared" si="7"/>
        <v/>
      </c>
      <c r="L489" s="13" t="str">
        <f>IF($D489="","",IFERROR(INDEX(类别属性,MATCH($D489,类别表,0)),""))</f>
        <v/>
      </c>
      <c r="M489" s="53"/>
      <c r="N489" s="53"/>
      <c r="O489" s="32"/>
      <c r="P489" s="6" t="str">
        <f>IF($C489="","",IF(ISNA(MATCH($C489,账户表,0)),"※这个账户不在【基础资料】的账户档案里",IF($B489="","※没填日期，这一笔不会进任何月份的报表",IF(NOT(ISNUMBER($B489)),"※日期是文本不是日期（像 2026.6.28 这种），按日期取数的报表全会漏掉这一笔",IF(AND($F489&lt;&gt;"",$G489&lt;&gt;""),"※收入和支出不能同时填",IF(AND(N($F489)=0,N($G489)=0),"※收入和支出都没填",IF(OR(N($F489)&lt;0,N($G489)&lt;0),"※金额不能填负数，方向反了就换一列填",IF($D489="","※没填收支类别，分类报表会漏掉这一笔",IF(ISNA(MATCH($D489,类别表,0)),"※收支类别不在【基础资料】的清单里",IF(AND($L489="内部转账",$M489=""),"△内部转账要在「对方账户」写上另一头",IF(AND($L489="内部转账",$M489=$C489),"※对方账户跟本账户是同一个",IF(AND($L489&lt;&gt;"内部转账",$M489&lt;&gt;""),"△填了对方账户，但类别不是内部转账",IF(YEAR($B489)&lt;&gt;管理年度,"△不是管理年度的单据，按月的三张报表里看不到",IF($H489&lt;0,"△这一笔之后该账户余额成负数了，核一下",""))))))))))))))</f>
        <v/>
      </c>
    </row>
    <row r="490" ht="16.5" spans="1:16">
      <c r="A490" s="4" t="str">
        <f>IF($C490="","",COUNTA($C$5:$C490))</f>
        <v/>
      </c>
      <c r="B490" s="52"/>
      <c r="C490" s="53"/>
      <c r="D490" s="53"/>
      <c r="E490" s="32"/>
      <c r="F490" s="54"/>
      <c r="G490" s="54"/>
      <c r="H490" s="24" t="str">
        <f>IFERROR(ROUND(VLOOKUP($C490,基础资料!$B$5:$E$34,3,0)+SUMIF($C$5:$C490,$C490,$F$5:$F490)-SUMIF($C$5:$C490,$C490,$G$5:$G490),2),"")</f>
        <v/>
      </c>
      <c r="I490" s="53"/>
      <c r="J490" s="53"/>
      <c r="K490" s="25" t="str">
        <f t="shared" si="7"/>
        <v/>
      </c>
      <c r="L490" s="13" t="str">
        <f>IF($D490="","",IFERROR(INDEX(类别属性,MATCH($D490,类别表,0)),""))</f>
        <v/>
      </c>
      <c r="M490" s="53"/>
      <c r="N490" s="53"/>
      <c r="O490" s="32"/>
      <c r="P490" s="6" t="str">
        <f>IF($C490="","",IF(ISNA(MATCH($C490,账户表,0)),"※这个账户不在【基础资料】的账户档案里",IF($B490="","※没填日期，这一笔不会进任何月份的报表",IF(NOT(ISNUMBER($B490)),"※日期是文本不是日期（像 2026.6.28 这种），按日期取数的报表全会漏掉这一笔",IF(AND($F490&lt;&gt;"",$G490&lt;&gt;""),"※收入和支出不能同时填",IF(AND(N($F490)=0,N($G490)=0),"※收入和支出都没填",IF(OR(N($F490)&lt;0,N($G490)&lt;0),"※金额不能填负数，方向反了就换一列填",IF($D490="","※没填收支类别，分类报表会漏掉这一笔",IF(ISNA(MATCH($D490,类别表,0)),"※收支类别不在【基础资料】的清单里",IF(AND($L490="内部转账",$M490=""),"△内部转账要在「对方账户」写上另一头",IF(AND($L490="内部转账",$M490=$C490),"※对方账户跟本账户是同一个",IF(AND($L490&lt;&gt;"内部转账",$M490&lt;&gt;""),"△填了对方账户，但类别不是内部转账",IF(YEAR($B490)&lt;&gt;管理年度,"△不是管理年度的单据，按月的三张报表里看不到",IF($H490&lt;0,"△这一笔之后该账户余额成负数了，核一下",""))))))))))))))</f>
        <v/>
      </c>
    </row>
    <row r="491" ht="16.5" spans="1:16">
      <c r="A491" s="4" t="str">
        <f>IF($C491="","",COUNTA($C$5:$C491))</f>
        <v/>
      </c>
      <c r="B491" s="52"/>
      <c r="C491" s="53"/>
      <c r="D491" s="53"/>
      <c r="E491" s="32"/>
      <c r="F491" s="54"/>
      <c r="G491" s="54"/>
      <c r="H491" s="24" t="str">
        <f>IFERROR(ROUND(VLOOKUP($C491,基础资料!$B$5:$E$34,3,0)+SUMIF($C$5:$C491,$C491,$F$5:$F491)-SUMIF($C$5:$C491,$C491,$G$5:$G491),2),"")</f>
        <v/>
      </c>
      <c r="I491" s="53"/>
      <c r="J491" s="53"/>
      <c r="K491" s="25" t="str">
        <f t="shared" si="7"/>
        <v/>
      </c>
      <c r="L491" s="13" t="str">
        <f>IF($D491="","",IFERROR(INDEX(类别属性,MATCH($D491,类别表,0)),""))</f>
        <v/>
      </c>
      <c r="M491" s="53"/>
      <c r="N491" s="53"/>
      <c r="O491" s="32"/>
      <c r="P491" s="6" t="str">
        <f>IF($C491="","",IF(ISNA(MATCH($C491,账户表,0)),"※这个账户不在【基础资料】的账户档案里",IF($B491="","※没填日期，这一笔不会进任何月份的报表",IF(NOT(ISNUMBER($B491)),"※日期是文本不是日期（像 2026.6.28 这种），按日期取数的报表全会漏掉这一笔",IF(AND($F491&lt;&gt;"",$G491&lt;&gt;""),"※收入和支出不能同时填",IF(AND(N($F491)=0,N($G491)=0),"※收入和支出都没填",IF(OR(N($F491)&lt;0,N($G491)&lt;0),"※金额不能填负数，方向反了就换一列填",IF($D491="","※没填收支类别，分类报表会漏掉这一笔",IF(ISNA(MATCH($D491,类别表,0)),"※收支类别不在【基础资料】的清单里",IF(AND($L491="内部转账",$M491=""),"△内部转账要在「对方账户」写上另一头",IF(AND($L491="内部转账",$M491=$C491),"※对方账户跟本账户是同一个",IF(AND($L491&lt;&gt;"内部转账",$M491&lt;&gt;""),"△填了对方账户，但类别不是内部转账",IF(YEAR($B491)&lt;&gt;管理年度,"△不是管理年度的单据，按月的三张报表里看不到",IF($H491&lt;0,"△这一笔之后该账户余额成负数了，核一下",""))))))))))))))</f>
        <v/>
      </c>
    </row>
    <row r="492" ht="16.5" spans="1:16">
      <c r="A492" s="4" t="str">
        <f>IF($C492="","",COUNTA($C$5:$C492))</f>
        <v/>
      </c>
      <c r="B492" s="52"/>
      <c r="C492" s="53"/>
      <c r="D492" s="53"/>
      <c r="E492" s="32"/>
      <c r="F492" s="54"/>
      <c r="G492" s="54"/>
      <c r="H492" s="24" t="str">
        <f>IFERROR(ROUND(VLOOKUP($C492,基础资料!$B$5:$E$34,3,0)+SUMIF($C$5:$C492,$C492,$F$5:$F492)-SUMIF($C$5:$C492,$C492,$G$5:$G492),2),"")</f>
        <v/>
      </c>
      <c r="I492" s="53"/>
      <c r="J492" s="53"/>
      <c r="K492" s="25" t="str">
        <f t="shared" si="7"/>
        <v/>
      </c>
      <c r="L492" s="13" t="str">
        <f>IF($D492="","",IFERROR(INDEX(类别属性,MATCH($D492,类别表,0)),""))</f>
        <v/>
      </c>
      <c r="M492" s="53"/>
      <c r="N492" s="53"/>
      <c r="O492" s="32"/>
      <c r="P492" s="6" t="str">
        <f>IF($C492="","",IF(ISNA(MATCH($C492,账户表,0)),"※这个账户不在【基础资料】的账户档案里",IF($B492="","※没填日期，这一笔不会进任何月份的报表",IF(NOT(ISNUMBER($B492)),"※日期是文本不是日期（像 2026.6.28 这种），按日期取数的报表全会漏掉这一笔",IF(AND($F492&lt;&gt;"",$G492&lt;&gt;""),"※收入和支出不能同时填",IF(AND(N($F492)=0,N($G492)=0),"※收入和支出都没填",IF(OR(N($F492)&lt;0,N($G492)&lt;0),"※金额不能填负数，方向反了就换一列填",IF($D492="","※没填收支类别，分类报表会漏掉这一笔",IF(ISNA(MATCH($D492,类别表,0)),"※收支类别不在【基础资料】的清单里",IF(AND($L492="内部转账",$M492=""),"△内部转账要在「对方账户」写上另一头",IF(AND($L492="内部转账",$M492=$C492),"※对方账户跟本账户是同一个",IF(AND($L492&lt;&gt;"内部转账",$M492&lt;&gt;""),"△填了对方账户，但类别不是内部转账",IF(YEAR($B492)&lt;&gt;管理年度,"△不是管理年度的单据，按月的三张报表里看不到",IF($H492&lt;0,"△这一笔之后该账户余额成负数了，核一下",""))))))))))))))</f>
        <v/>
      </c>
    </row>
    <row r="493" ht="16.5" spans="1:16">
      <c r="A493" s="4" t="str">
        <f>IF($C493="","",COUNTA($C$5:$C493))</f>
        <v/>
      </c>
      <c r="B493" s="52"/>
      <c r="C493" s="53"/>
      <c r="D493" s="53"/>
      <c r="E493" s="32"/>
      <c r="F493" s="54"/>
      <c r="G493" s="54"/>
      <c r="H493" s="24" t="str">
        <f>IFERROR(ROUND(VLOOKUP($C493,基础资料!$B$5:$E$34,3,0)+SUMIF($C$5:$C493,$C493,$F$5:$F493)-SUMIF($C$5:$C493,$C493,$G$5:$G493),2),"")</f>
        <v/>
      </c>
      <c r="I493" s="53"/>
      <c r="J493" s="53"/>
      <c r="K493" s="25" t="str">
        <f t="shared" si="7"/>
        <v/>
      </c>
      <c r="L493" s="13" t="str">
        <f>IF($D493="","",IFERROR(INDEX(类别属性,MATCH($D493,类别表,0)),""))</f>
        <v/>
      </c>
      <c r="M493" s="53"/>
      <c r="N493" s="53"/>
      <c r="O493" s="32"/>
      <c r="P493" s="6" t="str">
        <f>IF($C493="","",IF(ISNA(MATCH($C493,账户表,0)),"※这个账户不在【基础资料】的账户档案里",IF($B493="","※没填日期，这一笔不会进任何月份的报表",IF(NOT(ISNUMBER($B493)),"※日期是文本不是日期（像 2026.6.28 这种），按日期取数的报表全会漏掉这一笔",IF(AND($F493&lt;&gt;"",$G493&lt;&gt;""),"※收入和支出不能同时填",IF(AND(N($F493)=0,N($G493)=0),"※收入和支出都没填",IF(OR(N($F493)&lt;0,N($G493)&lt;0),"※金额不能填负数，方向反了就换一列填",IF($D493="","※没填收支类别，分类报表会漏掉这一笔",IF(ISNA(MATCH($D493,类别表,0)),"※收支类别不在【基础资料】的清单里",IF(AND($L493="内部转账",$M493=""),"△内部转账要在「对方账户」写上另一头",IF(AND($L493="内部转账",$M493=$C493),"※对方账户跟本账户是同一个",IF(AND($L493&lt;&gt;"内部转账",$M493&lt;&gt;""),"△填了对方账户，但类别不是内部转账",IF(YEAR($B493)&lt;&gt;管理年度,"△不是管理年度的单据，按月的三张报表里看不到",IF($H493&lt;0,"△这一笔之后该账户余额成负数了，核一下",""))))))))))))))</f>
        <v/>
      </c>
    </row>
    <row r="494" ht="16.5" spans="1:16">
      <c r="A494" s="4" t="str">
        <f>IF($C494="","",COUNTA($C$5:$C494))</f>
        <v/>
      </c>
      <c r="B494" s="52"/>
      <c r="C494" s="53"/>
      <c r="D494" s="53"/>
      <c r="E494" s="32"/>
      <c r="F494" s="54"/>
      <c r="G494" s="54"/>
      <c r="H494" s="24" t="str">
        <f>IFERROR(ROUND(VLOOKUP($C494,基础资料!$B$5:$E$34,3,0)+SUMIF($C$5:$C494,$C494,$F$5:$F494)-SUMIF($C$5:$C494,$C494,$G$5:$G494),2),"")</f>
        <v/>
      </c>
      <c r="I494" s="53"/>
      <c r="J494" s="53"/>
      <c r="K494" s="25" t="str">
        <f t="shared" si="7"/>
        <v/>
      </c>
      <c r="L494" s="13" t="str">
        <f>IF($D494="","",IFERROR(INDEX(类别属性,MATCH($D494,类别表,0)),""))</f>
        <v/>
      </c>
      <c r="M494" s="53"/>
      <c r="N494" s="53"/>
      <c r="O494" s="32"/>
      <c r="P494" s="6" t="str">
        <f>IF($C494="","",IF(ISNA(MATCH($C494,账户表,0)),"※这个账户不在【基础资料】的账户档案里",IF($B494="","※没填日期，这一笔不会进任何月份的报表",IF(NOT(ISNUMBER($B494)),"※日期是文本不是日期（像 2026.6.28 这种），按日期取数的报表全会漏掉这一笔",IF(AND($F494&lt;&gt;"",$G494&lt;&gt;""),"※收入和支出不能同时填",IF(AND(N($F494)=0,N($G494)=0),"※收入和支出都没填",IF(OR(N($F494)&lt;0,N($G494)&lt;0),"※金额不能填负数，方向反了就换一列填",IF($D494="","※没填收支类别，分类报表会漏掉这一笔",IF(ISNA(MATCH($D494,类别表,0)),"※收支类别不在【基础资料】的清单里",IF(AND($L494="内部转账",$M494=""),"△内部转账要在「对方账户」写上另一头",IF(AND($L494="内部转账",$M494=$C494),"※对方账户跟本账户是同一个",IF(AND($L494&lt;&gt;"内部转账",$M494&lt;&gt;""),"△填了对方账户，但类别不是内部转账",IF(YEAR($B494)&lt;&gt;管理年度,"△不是管理年度的单据，按月的三张报表里看不到",IF($H494&lt;0,"△这一笔之后该账户余额成负数了，核一下",""))))))))))))))</f>
        <v/>
      </c>
    </row>
    <row r="495" ht="16.5" spans="1:16">
      <c r="A495" s="4" t="str">
        <f>IF($C495="","",COUNTA($C$5:$C495))</f>
        <v/>
      </c>
      <c r="B495" s="52"/>
      <c r="C495" s="53"/>
      <c r="D495" s="53"/>
      <c r="E495" s="32"/>
      <c r="F495" s="54"/>
      <c r="G495" s="54"/>
      <c r="H495" s="24" t="str">
        <f>IFERROR(ROUND(VLOOKUP($C495,基础资料!$B$5:$E$34,3,0)+SUMIF($C$5:$C495,$C495,$F$5:$F495)-SUMIF($C$5:$C495,$C495,$G$5:$G495),2),"")</f>
        <v/>
      </c>
      <c r="I495" s="53"/>
      <c r="J495" s="53"/>
      <c r="K495" s="25" t="str">
        <f t="shared" si="7"/>
        <v/>
      </c>
      <c r="L495" s="13" t="str">
        <f>IF($D495="","",IFERROR(INDEX(类别属性,MATCH($D495,类别表,0)),""))</f>
        <v/>
      </c>
      <c r="M495" s="53"/>
      <c r="N495" s="53"/>
      <c r="O495" s="32"/>
      <c r="P495" s="6" t="str">
        <f>IF($C495="","",IF(ISNA(MATCH($C495,账户表,0)),"※这个账户不在【基础资料】的账户档案里",IF($B495="","※没填日期，这一笔不会进任何月份的报表",IF(NOT(ISNUMBER($B495)),"※日期是文本不是日期（像 2026.6.28 这种），按日期取数的报表全会漏掉这一笔",IF(AND($F495&lt;&gt;"",$G495&lt;&gt;""),"※收入和支出不能同时填",IF(AND(N($F495)=0,N($G495)=0),"※收入和支出都没填",IF(OR(N($F495)&lt;0,N($G495)&lt;0),"※金额不能填负数，方向反了就换一列填",IF($D495="","※没填收支类别，分类报表会漏掉这一笔",IF(ISNA(MATCH($D495,类别表,0)),"※收支类别不在【基础资料】的清单里",IF(AND($L495="内部转账",$M495=""),"△内部转账要在「对方账户」写上另一头",IF(AND($L495="内部转账",$M495=$C495),"※对方账户跟本账户是同一个",IF(AND($L495&lt;&gt;"内部转账",$M495&lt;&gt;""),"△填了对方账户，但类别不是内部转账",IF(YEAR($B495)&lt;&gt;管理年度,"△不是管理年度的单据，按月的三张报表里看不到",IF($H495&lt;0,"△这一笔之后该账户余额成负数了，核一下",""))))))))))))))</f>
        <v/>
      </c>
    </row>
    <row r="496" ht="16.5" spans="1:16">
      <c r="A496" s="4" t="str">
        <f>IF($C496="","",COUNTA($C$5:$C496))</f>
        <v/>
      </c>
      <c r="B496" s="52"/>
      <c r="C496" s="53"/>
      <c r="D496" s="53"/>
      <c r="E496" s="32"/>
      <c r="F496" s="54"/>
      <c r="G496" s="54"/>
      <c r="H496" s="24" t="str">
        <f>IFERROR(ROUND(VLOOKUP($C496,基础资料!$B$5:$E$34,3,0)+SUMIF($C$5:$C496,$C496,$F$5:$F496)-SUMIF($C$5:$C496,$C496,$G$5:$G496),2),"")</f>
        <v/>
      </c>
      <c r="I496" s="53"/>
      <c r="J496" s="53"/>
      <c r="K496" s="25" t="str">
        <f t="shared" si="7"/>
        <v/>
      </c>
      <c r="L496" s="13" t="str">
        <f>IF($D496="","",IFERROR(INDEX(类别属性,MATCH($D496,类别表,0)),""))</f>
        <v/>
      </c>
      <c r="M496" s="53"/>
      <c r="N496" s="53"/>
      <c r="O496" s="32"/>
      <c r="P496" s="6" t="str">
        <f>IF($C496="","",IF(ISNA(MATCH($C496,账户表,0)),"※这个账户不在【基础资料】的账户档案里",IF($B496="","※没填日期，这一笔不会进任何月份的报表",IF(NOT(ISNUMBER($B496)),"※日期是文本不是日期（像 2026.6.28 这种），按日期取数的报表全会漏掉这一笔",IF(AND($F496&lt;&gt;"",$G496&lt;&gt;""),"※收入和支出不能同时填",IF(AND(N($F496)=0,N($G496)=0),"※收入和支出都没填",IF(OR(N($F496)&lt;0,N($G496)&lt;0),"※金额不能填负数，方向反了就换一列填",IF($D496="","※没填收支类别，分类报表会漏掉这一笔",IF(ISNA(MATCH($D496,类别表,0)),"※收支类别不在【基础资料】的清单里",IF(AND($L496="内部转账",$M496=""),"△内部转账要在「对方账户」写上另一头",IF(AND($L496="内部转账",$M496=$C496),"※对方账户跟本账户是同一个",IF(AND($L496&lt;&gt;"内部转账",$M496&lt;&gt;""),"△填了对方账户，但类别不是内部转账",IF(YEAR($B496)&lt;&gt;管理年度,"△不是管理年度的单据，按月的三张报表里看不到",IF($H496&lt;0,"△这一笔之后该账户余额成负数了，核一下",""))))))))))))))</f>
        <v/>
      </c>
    </row>
    <row r="497" ht="16.5" spans="1:16">
      <c r="A497" s="4" t="str">
        <f>IF($C497="","",COUNTA($C$5:$C497))</f>
        <v/>
      </c>
      <c r="B497" s="52"/>
      <c r="C497" s="53"/>
      <c r="D497" s="53"/>
      <c r="E497" s="32"/>
      <c r="F497" s="54"/>
      <c r="G497" s="54"/>
      <c r="H497" s="24" t="str">
        <f>IFERROR(ROUND(VLOOKUP($C497,基础资料!$B$5:$E$34,3,0)+SUMIF($C$5:$C497,$C497,$F$5:$F497)-SUMIF($C$5:$C497,$C497,$G$5:$G497),2),"")</f>
        <v/>
      </c>
      <c r="I497" s="53"/>
      <c r="J497" s="53"/>
      <c r="K497" s="25" t="str">
        <f t="shared" si="7"/>
        <v/>
      </c>
      <c r="L497" s="13" t="str">
        <f>IF($D497="","",IFERROR(INDEX(类别属性,MATCH($D497,类别表,0)),""))</f>
        <v/>
      </c>
      <c r="M497" s="53"/>
      <c r="N497" s="53"/>
      <c r="O497" s="32"/>
      <c r="P497" s="6" t="str">
        <f>IF($C497="","",IF(ISNA(MATCH($C497,账户表,0)),"※这个账户不在【基础资料】的账户档案里",IF($B497="","※没填日期，这一笔不会进任何月份的报表",IF(NOT(ISNUMBER($B497)),"※日期是文本不是日期（像 2026.6.28 这种），按日期取数的报表全会漏掉这一笔",IF(AND($F497&lt;&gt;"",$G497&lt;&gt;""),"※收入和支出不能同时填",IF(AND(N($F497)=0,N($G497)=0),"※收入和支出都没填",IF(OR(N($F497)&lt;0,N($G497)&lt;0),"※金额不能填负数，方向反了就换一列填",IF($D497="","※没填收支类别，分类报表会漏掉这一笔",IF(ISNA(MATCH($D497,类别表,0)),"※收支类别不在【基础资料】的清单里",IF(AND($L497="内部转账",$M497=""),"△内部转账要在「对方账户」写上另一头",IF(AND($L497="内部转账",$M497=$C497),"※对方账户跟本账户是同一个",IF(AND($L497&lt;&gt;"内部转账",$M497&lt;&gt;""),"△填了对方账户，但类别不是内部转账",IF(YEAR($B497)&lt;&gt;管理年度,"△不是管理年度的单据，按月的三张报表里看不到",IF($H497&lt;0,"△这一笔之后该账户余额成负数了，核一下",""))))))))))))))</f>
        <v/>
      </c>
    </row>
    <row r="498" ht="16.5" spans="1:16">
      <c r="A498" s="4" t="str">
        <f>IF($C498="","",COUNTA($C$5:$C498))</f>
        <v/>
      </c>
      <c r="B498" s="52"/>
      <c r="C498" s="53"/>
      <c r="D498" s="53"/>
      <c r="E498" s="32"/>
      <c r="F498" s="54"/>
      <c r="G498" s="54"/>
      <c r="H498" s="24" t="str">
        <f>IFERROR(ROUND(VLOOKUP($C498,基础资料!$B$5:$E$34,3,0)+SUMIF($C$5:$C498,$C498,$F$5:$F498)-SUMIF($C$5:$C498,$C498,$G$5:$G498),2),"")</f>
        <v/>
      </c>
      <c r="I498" s="53"/>
      <c r="J498" s="53"/>
      <c r="K498" s="25" t="str">
        <f t="shared" si="7"/>
        <v/>
      </c>
      <c r="L498" s="13" t="str">
        <f>IF($D498="","",IFERROR(INDEX(类别属性,MATCH($D498,类别表,0)),""))</f>
        <v/>
      </c>
      <c r="M498" s="53"/>
      <c r="N498" s="53"/>
      <c r="O498" s="32"/>
      <c r="P498" s="6" t="str">
        <f>IF($C498="","",IF(ISNA(MATCH($C498,账户表,0)),"※这个账户不在【基础资料】的账户档案里",IF($B498="","※没填日期，这一笔不会进任何月份的报表",IF(NOT(ISNUMBER($B498)),"※日期是文本不是日期（像 2026.6.28 这种），按日期取数的报表全会漏掉这一笔",IF(AND($F498&lt;&gt;"",$G498&lt;&gt;""),"※收入和支出不能同时填",IF(AND(N($F498)=0,N($G498)=0),"※收入和支出都没填",IF(OR(N($F498)&lt;0,N($G498)&lt;0),"※金额不能填负数，方向反了就换一列填",IF($D498="","※没填收支类别，分类报表会漏掉这一笔",IF(ISNA(MATCH($D498,类别表,0)),"※收支类别不在【基础资料】的清单里",IF(AND($L498="内部转账",$M498=""),"△内部转账要在「对方账户」写上另一头",IF(AND($L498="内部转账",$M498=$C498),"※对方账户跟本账户是同一个",IF(AND($L498&lt;&gt;"内部转账",$M498&lt;&gt;""),"△填了对方账户，但类别不是内部转账",IF(YEAR($B498)&lt;&gt;管理年度,"△不是管理年度的单据，按月的三张报表里看不到",IF($H498&lt;0,"△这一笔之后该账户余额成负数了，核一下",""))))))))))))))</f>
        <v/>
      </c>
    </row>
    <row r="499" ht="16.5" spans="1:16">
      <c r="A499" s="4" t="str">
        <f>IF($C499="","",COUNTA($C$5:$C499))</f>
        <v/>
      </c>
      <c r="B499" s="52"/>
      <c r="C499" s="53"/>
      <c r="D499" s="53"/>
      <c r="E499" s="32"/>
      <c r="F499" s="54"/>
      <c r="G499" s="54"/>
      <c r="H499" s="24" t="str">
        <f>IFERROR(ROUND(VLOOKUP($C499,基础资料!$B$5:$E$34,3,0)+SUMIF($C$5:$C499,$C499,$F$5:$F499)-SUMIF($C$5:$C499,$C499,$G$5:$G499),2),"")</f>
        <v/>
      </c>
      <c r="I499" s="53"/>
      <c r="J499" s="53"/>
      <c r="K499" s="25" t="str">
        <f t="shared" si="7"/>
        <v/>
      </c>
      <c r="L499" s="13" t="str">
        <f>IF($D499="","",IFERROR(INDEX(类别属性,MATCH($D499,类别表,0)),""))</f>
        <v/>
      </c>
      <c r="M499" s="53"/>
      <c r="N499" s="53"/>
      <c r="O499" s="32"/>
      <c r="P499" s="6" t="str">
        <f>IF($C499="","",IF(ISNA(MATCH($C499,账户表,0)),"※这个账户不在【基础资料】的账户档案里",IF($B499="","※没填日期，这一笔不会进任何月份的报表",IF(NOT(ISNUMBER($B499)),"※日期是文本不是日期（像 2026.6.28 这种），按日期取数的报表全会漏掉这一笔",IF(AND($F499&lt;&gt;"",$G499&lt;&gt;""),"※收入和支出不能同时填",IF(AND(N($F499)=0,N($G499)=0),"※收入和支出都没填",IF(OR(N($F499)&lt;0,N($G499)&lt;0),"※金额不能填负数，方向反了就换一列填",IF($D499="","※没填收支类别，分类报表会漏掉这一笔",IF(ISNA(MATCH($D499,类别表,0)),"※收支类别不在【基础资料】的清单里",IF(AND($L499="内部转账",$M499=""),"△内部转账要在「对方账户」写上另一头",IF(AND($L499="内部转账",$M499=$C499),"※对方账户跟本账户是同一个",IF(AND($L499&lt;&gt;"内部转账",$M499&lt;&gt;""),"△填了对方账户，但类别不是内部转账",IF(YEAR($B499)&lt;&gt;管理年度,"△不是管理年度的单据，按月的三张报表里看不到",IF($H499&lt;0,"△这一笔之后该账户余额成负数了，核一下",""))))))))))))))</f>
        <v/>
      </c>
    </row>
    <row r="500" ht="16.5" spans="1:16">
      <c r="A500" s="4" t="str">
        <f>IF($C500="","",COUNTA($C$5:$C500))</f>
        <v/>
      </c>
      <c r="B500" s="52"/>
      <c r="C500" s="53"/>
      <c r="D500" s="53"/>
      <c r="E500" s="32"/>
      <c r="F500" s="54"/>
      <c r="G500" s="54"/>
      <c r="H500" s="24" t="str">
        <f>IFERROR(ROUND(VLOOKUP($C500,基础资料!$B$5:$E$34,3,0)+SUMIF($C$5:$C500,$C500,$F$5:$F500)-SUMIF($C$5:$C500,$C500,$G$5:$G500),2),"")</f>
        <v/>
      </c>
      <c r="I500" s="53"/>
      <c r="J500" s="53"/>
      <c r="K500" s="25" t="str">
        <f t="shared" si="7"/>
        <v/>
      </c>
      <c r="L500" s="13" t="str">
        <f>IF($D500="","",IFERROR(INDEX(类别属性,MATCH($D500,类别表,0)),""))</f>
        <v/>
      </c>
      <c r="M500" s="53"/>
      <c r="N500" s="53"/>
      <c r="O500" s="32"/>
      <c r="P500" s="6" t="str">
        <f>IF($C500="","",IF(ISNA(MATCH($C500,账户表,0)),"※这个账户不在【基础资料】的账户档案里",IF($B500="","※没填日期，这一笔不会进任何月份的报表",IF(NOT(ISNUMBER($B500)),"※日期是文本不是日期（像 2026.6.28 这种），按日期取数的报表全会漏掉这一笔",IF(AND($F500&lt;&gt;"",$G500&lt;&gt;""),"※收入和支出不能同时填",IF(AND(N($F500)=0,N($G500)=0),"※收入和支出都没填",IF(OR(N($F500)&lt;0,N($G500)&lt;0),"※金额不能填负数，方向反了就换一列填",IF($D500="","※没填收支类别，分类报表会漏掉这一笔",IF(ISNA(MATCH($D500,类别表,0)),"※收支类别不在【基础资料】的清单里",IF(AND($L500="内部转账",$M500=""),"△内部转账要在「对方账户」写上另一头",IF(AND($L500="内部转账",$M500=$C500),"※对方账户跟本账户是同一个",IF(AND($L500&lt;&gt;"内部转账",$M500&lt;&gt;""),"△填了对方账户，但类别不是内部转账",IF(YEAR($B500)&lt;&gt;管理年度,"△不是管理年度的单据，按月的三张报表里看不到",IF($H500&lt;0,"△这一笔之后该账户余额成负数了，核一下",""))))))))))))))</f>
        <v/>
      </c>
    </row>
    <row r="501" ht="16.5" spans="1:16">
      <c r="A501" s="4" t="str">
        <f>IF($C501="","",COUNTA($C$5:$C501))</f>
        <v/>
      </c>
      <c r="B501" s="52"/>
      <c r="C501" s="53"/>
      <c r="D501" s="53"/>
      <c r="E501" s="32"/>
      <c r="F501" s="54"/>
      <c r="G501" s="54"/>
      <c r="H501" s="24" t="str">
        <f>IFERROR(ROUND(VLOOKUP($C501,基础资料!$B$5:$E$34,3,0)+SUMIF($C$5:$C501,$C501,$F$5:$F501)-SUMIF($C$5:$C501,$C501,$G$5:$G501),2),"")</f>
        <v/>
      </c>
      <c r="I501" s="53"/>
      <c r="J501" s="53"/>
      <c r="K501" s="25" t="str">
        <f t="shared" si="7"/>
        <v/>
      </c>
      <c r="L501" s="13" t="str">
        <f>IF($D501="","",IFERROR(INDEX(类别属性,MATCH($D501,类别表,0)),""))</f>
        <v/>
      </c>
      <c r="M501" s="53"/>
      <c r="N501" s="53"/>
      <c r="O501" s="32"/>
      <c r="P501" s="6" t="str">
        <f>IF($C501="","",IF(ISNA(MATCH($C501,账户表,0)),"※这个账户不在【基础资料】的账户档案里",IF($B501="","※没填日期，这一笔不会进任何月份的报表",IF(NOT(ISNUMBER($B501)),"※日期是文本不是日期（像 2026.6.28 这种），按日期取数的报表全会漏掉这一笔",IF(AND($F501&lt;&gt;"",$G501&lt;&gt;""),"※收入和支出不能同时填",IF(AND(N($F501)=0,N($G501)=0),"※收入和支出都没填",IF(OR(N($F501)&lt;0,N($G501)&lt;0),"※金额不能填负数，方向反了就换一列填",IF($D501="","※没填收支类别，分类报表会漏掉这一笔",IF(ISNA(MATCH($D501,类别表,0)),"※收支类别不在【基础资料】的清单里",IF(AND($L501="内部转账",$M501=""),"△内部转账要在「对方账户」写上另一头",IF(AND($L501="内部转账",$M501=$C501),"※对方账户跟本账户是同一个",IF(AND($L501&lt;&gt;"内部转账",$M501&lt;&gt;""),"△填了对方账户，但类别不是内部转账",IF(YEAR($B501)&lt;&gt;管理年度,"△不是管理年度的单据，按月的三张报表里看不到",IF($H501&lt;0,"△这一笔之后该账户余额成负数了，核一下",""))))))))))))))</f>
        <v/>
      </c>
    </row>
    <row r="502" ht="16.5" spans="1:16">
      <c r="A502" s="4" t="str">
        <f>IF($C502="","",COUNTA($C$5:$C502))</f>
        <v/>
      </c>
      <c r="B502" s="52"/>
      <c r="C502" s="53"/>
      <c r="D502" s="53"/>
      <c r="E502" s="32"/>
      <c r="F502" s="54"/>
      <c r="G502" s="54"/>
      <c r="H502" s="24" t="str">
        <f>IFERROR(ROUND(VLOOKUP($C502,基础资料!$B$5:$E$34,3,0)+SUMIF($C$5:$C502,$C502,$F$5:$F502)-SUMIF($C$5:$C502,$C502,$G$5:$G502),2),"")</f>
        <v/>
      </c>
      <c r="I502" s="53"/>
      <c r="J502" s="53"/>
      <c r="K502" s="25" t="str">
        <f t="shared" si="7"/>
        <v/>
      </c>
      <c r="L502" s="13" t="str">
        <f>IF($D502="","",IFERROR(INDEX(类别属性,MATCH($D502,类别表,0)),""))</f>
        <v/>
      </c>
      <c r="M502" s="53"/>
      <c r="N502" s="53"/>
      <c r="O502" s="32"/>
      <c r="P502" s="6" t="str">
        <f>IF($C502="","",IF(ISNA(MATCH($C502,账户表,0)),"※这个账户不在【基础资料】的账户档案里",IF($B502="","※没填日期，这一笔不会进任何月份的报表",IF(NOT(ISNUMBER($B502)),"※日期是文本不是日期（像 2026.6.28 这种），按日期取数的报表全会漏掉这一笔",IF(AND($F502&lt;&gt;"",$G502&lt;&gt;""),"※收入和支出不能同时填",IF(AND(N($F502)=0,N($G502)=0),"※收入和支出都没填",IF(OR(N($F502)&lt;0,N($G502)&lt;0),"※金额不能填负数，方向反了就换一列填",IF($D502="","※没填收支类别，分类报表会漏掉这一笔",IF(ISNA(MATCH($D502,类别表,0)),"※收支类别不在【基础资料】的清单里",IF(AND($L502="内部转账",$M502=""),"△内部转账要在「对方账户」写上另一头",IF(AND($L502="内部转账",$M502=$C502),"※对方账户跟本账户是同一个",IF(AND($L502&lt;&gt;"内部转账",$M502&lt;&gt;""),"△填了对方账户，但类别不是内部转账",IF(YEAR($B502)&lt;&gt;管理年度,"△不是管理年度的单据，按月的三张报表里看不到",IF($H502&lt;0,"△这一笔之后该账户余额成负数了，核一下",""))))))))))))))</f>
        <v/>
      </c>
    </row>
    <row r="503" ht="16.5" spans="1:16">
      <c r="A503" s="4" t="str">
        <f>IF($C503="","",COUNTA($C$5:$C503))</f>
        <v/>
      </c>
      <c r="B503" s="52"/>
      <c r="C503" s="53"/>
      <c r="D503" s="53"/>
      <c r="E503" s="32"/>
      <c r="F503" s="54"/>
      <c r="G503" s="54"/>
      <c r="H503" s="24" t="str">
        <f>IFERROR(ROUND(VLOOKUP($C503,基础资料!$B$5:$E$34,3,0)+SUMIF($C$5:$C503,$C503,$F$5:$F503)-SUMIF($C$5:$C503,$C503,$G$5:$G503),2),"")</f>
        <v/>
      </c>
      <c r="I503" s="53"/>
      <c r="J503" s="53"/>
      <c r="K503" s="25" t="str">
        <f t="shared" si="7"/>
        <v/>
      </c>
      <c r="L503" s="13" t="str">
        <f>IF($D503="","",IFERROR(INDEX(类别属性,MATCH($D503,类别表,0)),""))</f>
        <v/>
      </c>
      <c r="M503" s="53"/>
      <c r="N503" s="53"/>
      <c r="O503" s="32"/>
      <c r="P503" s="6" t="str">
        <f>IF($C503="","",IF(ISNA(MATCH($C503,账户表,0)),"※这个账户不在【基础资料】的账户档案里",IF($B503="","※没填日期，这一笔不会进任何月份的报表",IF(NOT(ISNUMBER($B503)),"※日期是文本不是日期（像 2026.6.28 这种），按日期取数的报表全会漏掉这一笔",IF(AND($F503&lt;&gt;"",$G503&lt;&gt;""),"※收入和支出不能同时填",IF(AND(N($F503)=0,N($G503)=0),"※收入和支出都没填",IF(OR(N($F503)&lt;0,N($G503)&lt;0),"※金额不能填负数，方向反了就换一列填",IF($D503="","※没填收支类别，分类报表会漏掉这一笔",IF(ISNA(MATCH($D503,类别表,0)),"※收支类别不在【基础资料】的清单里",IF(AND($L503="内部转账",$M503=""),"△内部转账要在「对方账户」写上另一头",IF(AND($L503="内部转账",$M503=$C503),"※对方账户跟本账户是同一个",IF(AND($L503&lt;&gt;"内部转账",$M503&lt;&gt;""),"△填了对方账户，但类别不是内部转账",IF(YEAR($B503)&lt;&gt;管理年度,"△不是管理年度的单据，按月的三张报表里看不到",IF($H503&lt;0,"△这一笔之后该账户余额成负数了，核一下",""))))))))))))))</f>
        <v/>
      </c>
    </row>
    <row r="504" ht="16.5" spans="1:16">
      <c r="A504" s="4" t="str">
        <f>IF($C504="","",COUNTA($C$5:$C504))</f>
        <v/>
      </c>
      <c r="B504" s="52"/>
      <c r="C504" s="53"/>
      <c r="D504" s="53"/>
      <c r="E504" s="32"/>
      <c r="F504" s="54"/>
      <c r="G504" s="54"/>
      <c r="H504" s="24" t="str">
        <f>IFERROR(ROUND(VLOOKUP($C504,基础资料!$B$5:$E$34,3,0)+SUMIF($C$5:$C504,$C504,$F$5:$F504)-SUMIF($C$5:$C504,$C504,$G$5:$G504),2),"")</f>
        <v/>
      </c>
      <c r="I504" s="53"/>
      <c r="J504" s="53"/>
      <c r="K504" s="25" t="str">
        <f t="shared" si="7"/>
        <v/>
      </c>
      <c r="L504" s="13" t="str">
        <f>IF($D504="","",IFERROR(INDEX(类别属性,MATCH($D504,类别表,0)),""))</f>
        <v/>
      </c>
      <c r="M504" s="53"/>
      <c r="N504" s="53"/>
      <c r="O504" s="32"/>
      <c r="P504" s="6" t="str">
        <f>IF($C504="","",IF(ISNA(MATCH($C504,账户表,0)),"※这个账户不在【基础资料】的账户档案里",IF($B504="","※没填日期，这一笔不会进任何月份的报表",IF(NOT(ISNUMBER($B504)),"※日期是文本不是日期（像 2026.6.28 这种），按日期取数的报表全会漏掉这一笔",IF(AND($F504&lt;&gt;"",$G504&lt;&gt;""),"※收入和支出不能同时填",IF(AND(N($F504)=0,N($G504)=0),"※收入和支出都没填",IF(OR(N($F504)&lt;0,N($G504)&lt;0),"※金额不能填负数，方向反了就换一列填",IF($D504="","※没填收支类别，分类报表会漏掉这一笔",IF(ISNA(MATCH($D504,类别表,0)),"※收支类别不在【基础资料】的清单里",IF(AND($L504="内部转账",$M504=""),"△内部转账要在「对方账户」写上另一头",IF(AND($L504="内部转账",$M504=$C504),"※对方账户跟本账户是同一个",IF(AND($L504&lt;&gt;"内部转账",$M504&lt;&gt;""),"△填了对方账户，但类别不是内部转账",IF(YEAR($B504)&lt;&gt;管理年度,"△不是管理年度的单据，按月的三张报表里看不到",IF($H504&lt;0,"△这一笔之后该账户余额成负数了，核一下",""))))))))))))))</f>
        <v/>
      </c>
    </row>
    <row r="505" ht="16.5" spans="1:16">
      <c r="A505" s="4" t="str">
        <f>IF($C505="","",COUNTA($C$5:$C505))</f>
        <v/>
      </c>
      <c r="B505" s="52"/>
      <c r="C505" s="53"/>
      <c r="D505" s="53"/>
      <c r="E505" s="32"/>
      <c r="F505" s="54"/>
      <c r="G505" s="54"/>
      <c r="H505" s="24" t="str">
        <f>IFERROR(ROUND(VLOOKUP($C505,基础资料!$B$5:$E$34,3,0)+SUMIF($C$5:$C505,$C505,$F$5:$F505)-SUMIF($C$5:$C505,$C505,$G$5:$G505),2),"")</f>
        <v/>
      </c>
      <c r="I505" s="53"/>
      <c r="J505" s="53"/>
      <c r="K505" s="25" t="str">
        <f t="shared" si="7"/>
        <v/>
      </c>
      <c r="L505" s="13" t="str">
        <f>IF($D505="","",IFERROR(INDEX(类别属性,MATCH($D505,类别表,0)),""))</f>
        <v/>
      </c>
      <c r="M505" s="53"/>
      <c r="N505" s="53"/>
      <c r="O505" s="32"/>
      <c r="P505" s="6" t="str">
        <f>IF($C505="","",IF(ISNA(MATCH($C505,账户表,0)),"※这个账户不在【基础资料】的账户档案里",IF($B505="","※没填日期，这一笔不会进任何月份的报表",IF(NOT(ISNUMBER($B505)),"※日期是文本不是日期（像 2026.6.28 这种），按日期取数的报表全会漏掉这一笔",IF(AND($F505&lt;&gt;"",$G505&lt;&gt;""),"※收入和支出不能同时填",IF(AND(N($F505)=0,N($G505)=0),"※收入和支出都没填",IF(OR(N($F505)&lt;0,N($G505)&lt;0),"※金额不能填负数，方向反了就换一列填",IF($D505="","※没填收支类别，分类报表会漏掉这一笔",IF(ISNA(MATCH($D505,类别表,0)),"※收支类别不在【基础资料】的清单里",IF(AND($L505="内部转账",$M505=""),"△内部转账要在「对方账户」写上另一头",IF(AND($L505="内部转账",$M505=$C505),"※对方账户跟本账户是同一个",IF(AND($L505&lt;&gt;"内部转账",$M505&lt;&gt;""),"△填了对方账户，但类别不是内部转账",IF(YEAR($B505)&lt;&gt;管理年度,"△不是管理年度的单据，按月的三张报表里看不到",IF($H505&lt;0,"△这一笔之后该账户余额成负数了，核一下",""))))))))))))))</f>
        <v/>
      </c>
    </row>
    <row r="506" ht="16.5" spans="1:16">
      <c r="A506" s="4" t="str">
        <f>IF($C506="","",COUNTA($C$5:$C506))</f>
        <v/>
      </c>
      <c r="B506" s="52"/>
      <c r="C506" s="53"/>
      <c r="D506" s="53"/>
      <c r="E506" s="32"/>
      <c r="F506" s="54"/>
      <c r="G506" s="54"/>
      <c r="H506" s="24" t="str">
        <f>IFERROR(ROUND(VLOOKUP($C506,基础资料!$B$5:$E$34,3,0)+SUMIF($C$5:$C506,$C506,$F$5:$F506)-SUMIF($C$5:$C506,$C506,$G$5:$G506),2),"")</f>
        <v/>
      </c>
      <c r="I506" s="53"/>
      <c r="J506" s="53"/>
      <c r="K506" s="25" t="str">
        <f t="shared" si="7"/>
        <v/>
      </c>
      <c r="L506" s="13" t="str">
        <f>IF($D506="","",IFERROR(INDEX(类别属性,MATCH($D506,类别表,0)),""))</f>
        <v/>
      </c>
      <c r="M506" s="53"/>
      <c r="N506" s="53"/>
      <c r="O506" s="32"/>
      <c r="P506" s="6" t="str">
        <f>IF($C506="","",IF(ISNA(MATCH($C506,账户表,0)),"※这个账户不在【基础资料】的账户档案里",IF($B506="","※没填日期，这一笔不会进任何月份的报表",IF(NOT(ISNUMBER($B506)),"※日期是文本不是日期（像 2026.6.28 这种），按日期取数的报表全会漏掉这一笔",IF(AND($F506&lt;&gt;"",$G506&lt;&gt;""),"※收入和支出不能同时填",IF(AND(N($F506)=0,N($G506)=0),"※收入和支出都没填",IF(OR(N($F506)&lt;0,N($G506)&lt;0),"※金额不能填负数，方向反了就换一列填",IF($D506="","※没填收支类别，分类报表会漏掉这一笔",IF(ISNA(MATCH($D506,类别表,0)),"※收支类别不在【基础资料】的清单里",IF(AND($L506="内部转账",$M506=""),"△内部转账要在「对方账户」写上另一头",IF(AND($L506="内部转账",$M506=$C506),"※对方账户跟本账户是同一个",IF(AND($L506&lt;&gt;"内部转账",$M506&lt;&gt;""),"△填了对方账户，但类别不是内部转账",IF(YEAR($B506)&lt;&gt;管理年度,"△不是管理年度的单据，按月的三张报表里看不到",IF($H506&lt;0,"△这一笔之后该账户余额成负数了，核一下",""))))))))))))))</f>
        <v/>
      </c>
    </row>
    <row r="507" ht="16.5" spans="1:16">
      <c r="A507" s="4" t="str">
        <f>IF($C507="","",COUNTA($C$5:$C507))</f>
        <v/>
      </c>
      <c r="B507" s="52"/>
      <c r="C507" s="53"/>
      <c r="D507" s="53"/>
      <c r="E507" s="32"/>
      <c r="F507" s="54"/>
      <c r="G507" s="54"/>
      <c r="H507" s="24" t="str">
        <f>IFERROR(ROUND(VLOOKUP($C507,基础资料!$B$5:$E$34,3,0)+SUMIF($C$5:$C507,$C507,$F$5:$F507)-SUMIF($C$5:$C507,$C507,$G$5:$G507),2),"")</f>
        <v/>
      </c>
      <c r="I507" s="53"/>
      <c r="J507" s="53"/>
      <c r="K507" s="25" t="str">
        <f t="shared" si="7"/>
        <v/>
      </c>
      <c r="L507" s="13" t="str">
        <f>IF($D507="","",IFERROR(INDEX(类别属性,MATCH($D507,类别表,0)),""))</f>
        <v/>
      </c>
      <c r="M507" s="53"/>
      <c r="N507" s="53"/>
      <c r="O507" s="32"/>
      <c r="P507" s="6" t="str">
        <f>IF($C507="","",IF(ISNA(MATCH($C507,账户表,0)),"※这个账户不在【基础资料】的账户档案里",IF($B507="","※没填日期，这一笔不会进任何月份的报表",IF(NOT(ISNUMBER($B507)),"※日期是文本不是日期（像 2026.6.28 这种），按日期取数的报表全会漏掉这一笔",IF(AND($F507&lt;&gt;"",$G507&lt;&gt;""),"※收入和支出不能同时填",IF(AND(N($F507)=0,N($G507)=0),"※收入和支出都没填",IF(OR(N($F507)&lt;0,N($G507)&lt;0),"※金额不能填负数，方向反了就换一列填",IF($D507="","※没填收支类别，分类报表会漏掉这一笔",IF(ISNA(MATCH($D507,类别表,0)),"※收支类别不在【基础资料】的清单里",IF(AND($L507="内部转账",$M507=""),"△内部转账要在「对方账户」写上另一头",IF(AND($L507="内部转账",$M507=$C507),"※对方账户跟本账户是同一个",IF(AND($L507&lt;&gt;"内部转账",$M507&lt;&gt;""),"△填了对方账户，但类别不是内部转账",IF(YEAR($B507)&lt;&gt;管理年度,"△不是管理年度的单据，按月的三张报表里看不到",IF($H507&lt;0,"△这一笔之后该账户余额成负数了，核一下",""))))))))))))))</f>
        <v/>
      </c>
    </row>
    <row r="508" ht="16.5" spans="1:16">
      <c r="A508" s="4" t="str">
        <f>IF($C508="","",COUNTA($C$5:$C508))</f>
        <v/>
      </c>
      <c r="B508" s="52"/>
      <c r="C508" s="53"/>
      <c r="D508" s="53"/>
      <c r="E508" s="32"/>
      <c r="F508" s="54"/>
      <c r="G508" s="54"/>
      <c r="H508" s="24" t="str">
        <f>IFERROR(ROUND(VLOOKUP($C508,基础资料!$B$5:$E$34,3,0)+SUMIF($C$5:$C508,$C508,$F$5:$F508)-SUMIF($C$5:$C508,$C508,$G$5:$G508),2),"")</f>
        <v/>
      </c>
      <c r="I508" s="53"/>
      <c r="J508" s="53"/>
      <c r="K508" s="25" t="str">
        <f t="shared" si="7"/>
        <v/>
      </c>
      <c r="L508" s="13" t="str">
        <f>IF($D508="","",IFERROR(INDEX(类别属性,MATCH($D508,类别表,0)),""))</f>
        <v/>
      </c>
      <c r="M508" s="53"/>
      <c r="N508" s="53"/>
      <c r="O508" s="32"/>
      <c r="P508" s="6" t="str">
        <f>IF($C508="","",IF(ISNA(MATCH($C508,账户表,0)),"※这个账户不在【基础资料】的账户档案里",IF($B508="","※没填日期，这一笔不会进任何月份的报表",IF(NOT(ISNUMBER($B508)),"※日期是文本不是日期（像 2026.6.28 这种），按日期取数的报表全会漏掉这一笔",IF(AND($F508&lt;&gt;"",$G508&lt;&gt;""),"※收入和支出不能同时填",IF(AND(N($F508)=0,N($G508)=0),"※收入和支出都没填",IF(OR(N($F508)&lt;0,N($G508)&lt;0),"※金额不能填负数，方向反了就换一列填",IF($D508="","※没填收支类别，分类报表会漏掉这一笔",IF(ISNA(MATCH($D508,类别表,0)),"※收支类别不在【基础资料】的清单里",IF(AND($L508="内部转账",$M508=""),"△内部转账要在「对方账户」写上另一头",IF(AND($L508="内部转账",$M508=$C508),"※对方账户跟本账户是同一个",IF(AND($L508&lt;&gt;"内部转账",$M508&lt;&gt;""),"△填了对方账户，但类别不是内部转账",IF(YEAR($B508)&lt;&gt;管理年度,"△不是管理年度的单据，按月的三张报表里看不到",IF($H508&lt;0,"△这一笔之后该账户余额成负数了，核一下",""))))))))))))))</f>
        <v/>
      </c>
    </row>
    <row r="509" ht="16.5" spans="1:16">
      <c r="A509" s="4" t="str">
        <f>IF($C509="","",COUNTA($C$5:$C509))</f>
        <v/>
      </c>
      <c r="B509" s="52"/>
      <c r="C509" s="53"/>
      <c r="D509" s="53"/>
      <c r="E509" s="32"/>
      <c r="F509" s="54"/>
      <c r="G509" s="54"/>
      <c r="H509" s="24" t="str">
        <f>IFERROR(ROUND(VLOOKUP($C509,基础资料!$B$5:$E$34,3,0)+SUMIF($C$5:$C509,$C509,$F$5:$F509)-SUMIF($C$5:$C509,$C509,$G$5:$G509),2),"")</f>
        <v/>
      </c>
      <c r="I509" s="53"/>
      <c r="J509" s="53"/>
      <c r="K509" s="25" t="str">
        <f t="shared" si="7"/>
        <v/>
      </c>
      <c r="L509" s="13" t="str">
        <f>IF($D509="","",IFERROR(INDEX(类别属性,MATCH($D509,类别表,0)),""))</f>
        <v/>
      </c>
      <c r="M509" s="53"/>
      <c r="N509" s="53"/>
      <c r="O509" s="32"/>
      <c r="P509" s="6" t="str">
        <f>IF($C509="","",IF(ISNA(MATCH($C509,账户表,0)),"※这个账户不在【基础资料】的账户档案里",IF($B509="","※没填日期，这一笔不会进任何月份的报表",IF(NOT(ISNUMBER($B509)),"※日期是文本不是日期（像 2026.6.28 这种），按日期取数的报表全会漏掉这一笔",IF(AND($F509&lt;&gt;"",$G509&lt;&gt;""),"※收入和支出不能同时填",IF(AND(N($F509)=0,N($G509)=0),"※收入和支出都没填",IF(OR(N($F509)&lt;0,N($G509)&lt;0),"※金额不能填负数，方向反了就换一列填",IF($D509="","※没填收支类别，分类报表会漏掉这一笔",IF(ISNA(MATCH($D509,类别表,0)),"※收支类别不在【基础资料】的清单里",IF(AND($L509="内部转账",$M509=""),"△内部转账要在「对方账户」写上另一头",IF(AND($L509="内部转账",$M509=$C509),"※对方账户跟本账户是同一个",IF(AND($L509&lt;&gt;"内部转账",$M509&lt;&gt;""),"△填了对方账户，但类别不是内部转账",IF(YEAR($B509)&lt;&gt;管理年度,"△不是管理年度的单据，按月的三张报表里看不到",IF($H509&lt;0,"△这一笔之后该账户余额成负数了，核一下",""))))))))))))))</f>
        <v/>
      </c>
    </row>
    <row r="510" ht="16.5" spans="1:16">
      <c r="A510" s="4" t="str">
        <f>IF($C510="","",COUNTA($C$5:$C510))</f>
        <v/>
      </c>
      <c r="B510" s="52"/>
      <c r="C510" s="53"/>
      <c r="D510" s="53"/>
      <c r="E510" s="32"/>
      <c r="F510" s="54"/>
      <c r="G510" s="54"/>
      <c r="H510" s="24" t="str">
        <f>IFERROR(ROUND(VLOOKUP($C510,基础资料!$B$5:$E$34,3,0)+SUMIF($C$5:$C510,$C510,$F$5:$F510)-SUMIF($C$5:$C510,$C510,$G$5:$G510),2),"")</f>
        <v/>
      </c>
      <c r="I510" s="53"/>
      <c r="J510" s="53"/>
      <c r="K510" s="25" t="str">
        <f t="shared" si="7"/>
        <v/>
      </c>
      <c r="L510" s="13" t="str">
        <f>IF($D510="","",IFERROR(INDEX(类别属性,MATCH($D510,类别表,0)),""))</f>
        <v/>
      </c>
      <c r="M510" s="53"/>
      <c r="N510" s="53"/>
      <c r="O510" s="32"/>
      <c r="P510" s="6" t="str">
        <f>IF($C510="","",IF(ISNA(MATCH($C510,账户表,0)),"※这个账户不在【基础资料】的账户档案里",IF($B510="","※没填日期，这一笔不会进任何月份的报表",IF(NOT(ISNUMBER($B510)),"※日期是文本不是日期（像 2026.6.28 这种），按日期取数的报表全会漏掉这一笔",IF(AND($F510&lt;&gt;"",$G510&lt;&gt;""),"※收入和支出不能同时填",IF(AND(N($F510)=0,N($G510)=0),"※收入和支出都没填",IF(OR(N($F510)&lt;0,N($G510)&lt;0),"※金额不能填负数，方向反了就换一列填",IF($D510="","※没填收支类别，分类报表会漏掉这一笔",IF(ISNA(MATCH($D510,类别表,0)),"※收支类别不在【基础资料】的清单里",IF(AND($L510="内部转账",$M510=""),"△内部转账要在「对方账户」写上另一头",IF(AND($L510="内部转账",$M510=$C510),"※对方账户跟本账户是同一个",IF(AND($L510&lt;&gt;"内部转账",$M510&lt;&gt;""),"△填了对方账户，但类别不是内部转账",IF(YEAR($B510)&lt;&gt;管理年度,"△不是管理年度的单据，按月的三张报表里看不到",IF($H510&lt;0,"△这一笔之后该账户余额成负数了，核一下",""))))))))))))))</f>
        <v/>
      </c>
    </row>
    <row r="511" ht="16.5" spans="1:16">
      <c r="A511" s="4" t="str">
        <f>IF($C511="","",COUNTA($C$5:$C511))</f>
        <v/>
      </c>
      <c r="B511" s="52"/>
      <c r="C511" s="53"/>
      <c r="D511" s="53"/>
      <c r="E511" s="32"/>
      <c r="F511" s="54"/>
      <c r="G511" s="54"/>
      <c r="H511" s="24" t="str">
        <f>IFERROR(ROUND(VLOOKUP($C511,基础资料!$B$5:$E$34,3,0)+SUMIF($C$5:$C511,$C511,$F$5:$F511)-SUMIF($C$5:$C511,$C511,$G$5:$G511),2),"")</f>
        <v/>
      </c>
      <c r="I511" s="53"/>
      <c r="J511" s="53"/>
      <c r="K511" s="25" t="str">
        <f t="shared" si="7"/>
        <v/>
      </c>
      <c r="L511" s="13" t="str">
        <f>IF($D511="","",IFERROR(INDEX(类别属性,MATCH($D511,类别表,0)),""))</f>
        <v/>
      </c>
      <c r="M511" s="53"/>
      <c r="N511" s="53"/>
      <c r="O511" s="32"/>
      <c r="P511" s="6" t="str">
        <f>IF($C511="","",IF(ISNA(MATCH($C511,账户表,0)),"※这个账户不在【基础资料】的账户档案里",IF($B511="","※没填日期，这一笔不会进任何月份的报表",IF(NOT(ISNUMBER($B511)),"※日期是文本不是日期（像 2026.6.28 这种），按日期取数的报表全会漏掉这一笔",IF(AND($F511&lt;&gt;"",$G511&lt;&gt;""),"※收入和支出不能同时填",IF(AND(N($F511)=0,N($G511)=0),"※收入和支出都没填",IF(OR(N($F511)&lt;0,N($G511)&lt;0),"※金额不能填负数，方向反了就换一列填",IF($D511="","※没填收支类别，分类报表会漏掉这一笔",IF(ISNA(MATCH($D511,类别表,0)),"※收支类别不在【基础资料】的清单里",IF(AND($L511="内部转账",$M511=""),"△内部转账要在「对方账户」写上另一头",IF(AND($L511="内部转账",$M511=$C511),"※对方账户跟本账户是同一个",IF(AND($L511&lt;&gt;"内部转账",$M511&lt;&gt;""),"△填了对方账户，但类别不是内部转账",IF(YEAR($B511)&lt;&gt;管理年度,"△不是管理年度的单据，按月的三张报表里看不到",IF($H511&lt;0,"△这一笔之后该账户余额成负数了，核一下",""))))))))))))))</f>
        <v/>
      </c>
    </row>
    <row r="512" ht="16.5" spans="1:16">
      <c r="A512" s="4" t="str">
        <f>IF($C512="","",COUNTA($C$5:$C512))</f>
        <v/>
      </c>
      <c r="B512" s="52"/>
      <c r="C512" s="53"/>
      <c r="D512" s="53"/>
      <c r="E512" s="32"/>
      <c r="F512" s="54"/>
      <c r="G512" s="54"/>
      <c r="H512" s="24" t="str">
        <f>IFERROR(ROUND(VLOOKUP($C512,基础资料!$B$5:$E$34,3,0)+SUMIF($C$5:$C512,$C512,$F$5:$F512)-SUMIF($C$5:$C512,$C512,$G$5:$G512),2),"")</f>
        <v/>
      </c>
      <c r="I512" s="53"/>
      <c r="J512" s="53"/>
      <c r="K512" s="25" t="str">
        <f t="shared" si="7"/>
        <v/>
      </c>
      <c r="L512" s="13" t="str">
        <f>IF($D512="","",IFERROR(INDEX(类别属性,MATCH($D512,类别表,0)),""))</f>
        <v/>
      </c>
      <c r="M512" s="53"/>
      <c r="N512" s="53"/>
      <c r="O512" s="32"/>
      <c r="P512" s="6" t="str">
        <f>IF($C512="","",IF(ISNA(MATCH($C512,账户表,0)),"※这个账户不在【基础资料】的账户档案里",IF($B512="","※没填日期，这一笔不会进任何月份的报表",IF(NOT(ISNUMBER($B512)),"※日期是文本不是日期（像 2026.6.28 这种），按日期取数的报表全会漏掉这一笔",IF(AND($F512&lt;&gt;"",$G512&lt;&gt;""),"※收入和支出不能同时填",IF(AND(N($F512)=0,N($G512)=0),"※收入和支出都没填",IF(OR(N($F512)&lt;0,N($G512)&lt;0),"※金额不能填负数，方向反了就换一列填",IF($D512="","※没填收支类别，分类报表会漏掉这一笔",IF(ISNA(MATCH($D512,类别表,0)),"※收支类别不在【基础资料】的清单里",IF(AND($L512="内部转账",$M512=""),"△内部转账要在「对方账户」写上另一头",IF(AND($L512="内部转账",$M512=$C512),"※对方账户跟本账户是同一个",IF(AND($L512&lt;&gt;"内部转账",$M512&lt;&gt;""),"△填了对方账户，但类别不是内部转账",IF(YEAR($B512)&lt;&gt;管理年度,"△不是管理年度的单据，按月的三张报表里看不到",IF($H512&lt;0,"△这一笔之后该账户余额成负数了，核一下",""))))))))))))))</f>
        <v/>
      </c>
    </row>
    <row r="513" ht="16.5" spans="1:16">
      <c r="A513" s="4" t="str">
        <f>IF($C513="","",COUNTA($C$5:$C513))</f>
        <v/>
      </c>
      <c r="B513" s="52"/>
      <c r="C513" s="53"/>
      <c r="D513" s="53"/>
      <c r="E513" s="32"/>
      <c r="F513" s="54"/>
      <c r="G513" s="54"/>
      <c r="H513" s="24" t="str">
        <f>IFERROR(ROUND(VLOOKUP($C513,基础资料!$B$5:$E$34,3,0)+SUMIF($C$5:$C513,$C513,$F$5:$F513)-SUMIF($C$5:$C513,$C513,$G$5:$G513),2),"")</f>
        <v/>
      </c>
      <c r="I513" s="53"/>
      <c r="J513" s="53"/>
      <c r="K513" s="25" t="str">
        <f t="shared" si="7"/>
        <v/>
      </c>
      <c r="L513" s="13" t="str">
        <f>IF($D513="","",IFERROR(INDEX(类别属性,MATCH($D513,类别表,0)),""))</f>
        <v/>
      </c>
      <c r="M513" s="53"/>
      <c r="N513" s="53"/>
      <c r="O513" s="32"/>
      <c r="P513" s="6" t="str">
        <f>IF($C513="","",IF(ISNA(MATCH($C513,账户表,0)),"※这个账户不在【基础资料】的账户档案里",IF($B513="","※没填日期，这一笔不会进任何月份的报表",IF(NOT(ISNUMBER($B513)),"※日期是文本不是日期（像 2026.6.28 这种），按日期取数的报表全会漏掉这一笔",IF(AND($F513&lt;&gt;"",$G513&lt;&gt;""),"※收入和支出不能同时填",IF(AND(N($F513)=0,N($G513)=0),"※收入和支出都没填",IF(OR(N($F513)&lt;0,N($G513)&lt;0),"※金额不能填负数，方向反了就换一列填",IF($D513="","※没填收支类别，分类报表会漏掉这一笔",IF(ISNA(MATCH($D513,类别表,0)),"※收支类别不在【基础资料】的清单里",IF(AND($L513="内部转账",$M513=""),"△内部转账要在「对方账户」写上另一头",IF(AND($L513="内部转账",$M513=$C513),"※对方账户跟本账户是同一个",IF(AND($L513&lt;&gt;"内部转账",$M513&lt;&gt;""),"△填了对方账户，但类别不是内部转账",IF(YEAR($B513)&lt;&gt;管理年度,"△不是管理年度的单据，按月的三张报表里看不到",IF($H513&lt;0,"△这一笔之后该账户余额成负数了，核一下",""))))))))))))))</f>
        <v/>
      </c>
    </row>
    <row r="514" ht="16.5" spans="1:16">
      <c r="A514" s="4" t="str">
        <f>IF($C514="","",COUNTA($C$5:$C514))</f>
        <v/>
      </c>
      <c r="B514" s="52"/>
      <c r="C514" s="53"/>
      <c r="D514" s="53"/>
      <c r="E514" s="32"/>
      <c r="F514" s="54"/>
      <c r="G514" s="54"/>
      <c r="H514" s="24" t="str">
        <f>IFERROR(ROUND(VLOOKUP($C514,基础资料!$B$5:$E$34,3,0)+SUMIF($C$5:$C514,$C514,$F$5:$F514)-SUMIF($C$5:$C514,$C514,$G$5:$G514),2),"")</f>
        <v/>
      </c>
      <c r="I514" s="53"/>
      <c r="J514" s="53"/>
      <c r="K514" s="25" t="str">
        <f t="shared" si="7"/>
        <v/>
      </c>
      <c r="L514" s="13" t="str">
        <f>IF($D514="","",IFERROR(INDEX(类别属性,MATCH($D514,类别表,0)),""))</f>
        <v/>
      </c>
      <c r="M514" s="53"/>
      <c r="N514" s="53"/>
      <c r="O514" s="32"/>
      <c r="P514" s="6" t="str">
        <f>IF($C514="","",IF(ISNA(MATCH($C514,账户表,0)),"※这个账户不在【基础资料】的账户档案里",IF($B514="","※没填日期，这一笔不会进任何月份的报表",IF(NOT(ISNUMBER($B514)),"※日期是文本不是日期（像 2026.6.28 这种），按日期取数的报表全会漏掉这一笔",IF(AND($F514&lt;&gt;"",$G514&lt;&gt;""),"※收入和支出不能同时填",IF(AND(N($F514)=0,N($G514)=0),"※收入和支出都没填",IF(OR(N($F514)&lt;0,N($G514)&lt;0),"※金额不能填负数，方向反了就换一列填",IF($D514="","※没填收支类别，分类报表会漏掉这一笔",IF(ISNA(MATCH($D514,类别表,0)),"※收支类别不在【基础资料】的清单里",IF(AND($L514="内部转账",$M514=""),"△内部转账要在「对方账户」写上另一头",IF(AND($L514="内部转账",$M514=$C514),"※对方账户跟本账户是同一个",IF(AND($L514&lt;&gt;"内部转账",$M514&lt;&gt;""),"△填了对方账户，但类别不是内部转账",IF(YEAR($B514)&lt;&gt;管理年度,"△不是管理年度的单据，按月的三张报表里看不到",IF($H514&lt;0,"△这一笔之后该账户余额成负数了，核一下",""))))))))))))))</f>
        <v/>
      </c>
    </row>
    <row r="515" ht="16.5" spans="1:16">
      <c r="A515" s="4" t="str">
        <f>IF($C515="","",COUNTA($C$5:$C515))</f>
        <v/>
      </c>
      <c r="B515" s="52"/>
      <c r="C515" s="53"/>
      <c r="D515" s="53"/>
      <c r="E515" s="32"/>
      <c r="F515" s="54"/>
      <c r="G515" s="54"/>
      <c r="H515" s="24" t="str">
        <f>IFERROR(ROUND(VLOOKUP($C515,基础资料!$B$5:$E$34,3,0)+SUMIF($C$5:$C515,$C515,$F$5:$F515)-SUMIF($C$5:$C515,$C515,$G$5:$G515),2),"")</f>
        <v/>
      </c>
      <c r="I515" s="53"/>
      <c r="J515" s="53"/>
      <c r="K515" s="25" t="str">
        <f t="shared" si="7"/>
        <v/>
      </c>
      <c r="L515" s="13" t="str">
        <f>IF($D515="","",IFERROR(INDEX(类别属性,MATCH($D515,类别表,0)),""))</f>
        <v/>
      </c>
      <c r="M515" s="53"/>
      <c r="N515" s="53"/>
      <c r="O515" s="32"/>
      <c r="P515" s="6" t="str">
        <f>IF($C515="","",IF(ISNA(MATCH($C515,账户表,0)),"※这个账户不在【基础资料】的账户档案里",IF($B515="","※没填日期，这一笔不会进任何月份的报表",IF(NOT(ISNUMBER($B515)),"※日期是文本不是日期（像 2026.6.28 这种），按日期取数的报表全会漏掉这一笔",IF(AND($F515&lt;&gt;"",$G515&lt;&gt;""),"※收入和支出不能同时填",IF(AND(N($F515)=0,N($G515)=0),"※收入和支出都没填",IF(OR(N($F515)&lt;0,N($G515)&lt;0),"※金额不能填负数，方向反了就换一列填",IF($D515="","※没填收支类别，分类报表会漏掉这一笔",IF(ISNA(MATCH($D515,类别表,0)),"※收支类别不在【基础资料】的清单里",IF(AND($L515="内部转账",$M515=""),"△内部转账要在「对方账户」写上另一头",IF(AND($L515="内部转账",$M515=$C515),"※对方账户跟本账户是同一个",IF(AND($L515&lt;&gt;"内部转账",$M515&lt;&gt;""),"△填了对方账户，但类别不是内部转账",IF(YEAR($B515)&lt;&gt;管理年度,"△不是管理年度的单据，按月的三张报表里看不到",IF($H515&lt;0,"△这一笔之后该账户余额成负数了，核一下",""))))))))))))))</f>
        <v/>
      </c>
    </row>
    <row r="516" ht="16.5" spans="1:16">
      <c r="A516" s="4" t="str">
        <f>IF($C516="","",COUNTA($C$5:$C516))</f>
        <v/>
      </c>
      <c r="B516" s="52"/>
      <c r="C516" s="53"/>
      <c r="D516" s="53"/>
      <c r="E516" s="32"/>
      <c r="F516" s="54"/>
      <c r="G516" s="54"/>
      <c r="H516" s="24" t="str">
        <f>IFERROR(ROUND(VLOOKUP($C516,基础资料!$B$5:$E$34,3,0)+SUMIF($C$5:$C516,$C516,$F$5:$F516)-SUMIF($C$5:$C516,$C516,$G$5:$G516),2),"")</f>
        <v/>
      </c>
      <c r="I516" s="53"/>
      <c r="J516" s="53"/>
      <c r="K516" s="25" t="str">
        <f t="shared" si="7"/>
        <v/>
      </c>
      <c r="L516" s="13" t="str">
        <f>IF($D516="","",IFERROR(INDEX(类别属性,MATCH($D516,类别表,0)),""))</f>
        <v/>
      </c>
      <c r="M516" s="53"/>
      <c r="N516" s="53"/>
      <c r="O516" s="32"/>
      <c r="P516" s="6" t="str">
        <f>IF($C516="","",IF(ISNA(MATCH($C516,账户表,0)),"※这个账户不在【基础资料】的账户档案里",IF($B516="","※没填日期，这一笔不会进任何月份的报表",IF(NOT(ISNUMBER($B516)),"※日期是文本不是日期（像 2026.6.28 这种），按日期取数的报表全会漏掉这一笔",IF(AND($F516&lt;&gt;"",$G516&lt;&gt;""),"※收入和支出不能同时填",IF(AND(N($F516)=0,N($G516)=0),"※收入和支出都没填",IF(OR(N($F516)&lt;0,N($G516)&lt;0),"※金额不能填负数，方向反了就换一列填",IF($D516="","※没填收支类别，分类报表会漏掉这一笔",IF(ISNA(MATCH($D516,类别表,0)),"※收支类别不在【基础资料】的清单里",IF(AND($L516="内部转账",$M516=""),"△内部转账要在「对方账户」写上另一头",IF(AND($L516="内部转账",$M516=$C516),"※对方账户跟本账户是同一个",IF(AND($L516&lt;&gt;"内部转账",$M516&lt;&gt;""),"△填了对方账户，但类别不是内部转账",IF(YEAR($B516)&lt;&gt;管理年度,"△不是管理年度的单据，按月的三张报表里看不到",IF($H516&lt;0,"△这一笔之后该账户余额成负数了，核一下",""))))))))))))))</f>
        <v/>
      </c>
    </row>
    <row r="517" ht="16.5" spans="1:16">
      <c r="A517" s="4" t="str">
        <f>IF($C517="","",COUNTA($C$5:$C517))</f>
        <v/>
      </c>
      <c r="B517" s="52"/>
      <c r="C517" s="53"/>
      <c r="D517" s="53"/>
      <c r="E517" s="32"/>
      <c r="F517" s="54"/>
      <c r="G517" s="54"/>
      <c r="H517" s="24" t="str">
        <f>IFERROR(ROUND(VLOOKUP($C517,基础资料!$B$5:$E$34,3,0)+SUMIF($C$5:$C517,$C517,$F$5:$F517)-SUMIF($C$5:$C517,$C517,$G$5:$G517),2),"")</f>
        <v/>
      </c>
      <c r="I517" s="53"/>
      <c r="J517" s="53"/>
      <c r="K517" s="25" t="str">
        <f t="shared" ref="K517:K580" si="8">IF(OR($B517="",NOT(ISNUMBER($B517))),"",--TEXT($B517,"yyyymm"))</f>
        <v/>
      </c>
      <c r="L517" s="13" t="str">
        <f>IF($D517="","",IFERROR(INDEX(类别属性,MATCH($D517,类别表,0)),""))</f>
        <v/>
      </c>
      <c r="M517" s="53"/>
      <c r="N517" s="53"/>
      <c r="O517" s="32"/>
      <c r="P517" s="6" t="str">
        <f>IF($C517="","",IF(ISNA(MATCH($C517,账户表,0)),"※这个账户不在【基础资料】的账户档案里",IF($B517="","※没填日期，这一笔不会进任何月份的报表",IF(NOT(ISNUMBER($B517)),"※日期是文本不是日期（像 2026.6.28 这种），按日期取数的报表全会漏掉这一笔",IF(AND($F517&lt;&gt;"",$G517&lt;&gt;""),"※收入和支出不能同时填",IF(AND(N($F517)=0,N($G517)=0),"※收入和支出都没填",IF(OR(N($F517)&lt;0,N($G517)&lt;0),"※金额不能填负数，方向反了就换一列填",IF($D517="","※没填收支类别，分类报表会漏掉这一笔",IF(ISNA(MATCH($D517,类别表,0)),"※收支类别不在【基础资料】的清单里",IF(AND($L517="内部转账",$M517=""),"△内部转账要在「对方账户」写上另一头",IF(AND($L517="内部转账",$M517=$C517),"※对方账户跟本账户是同一个",IF(AND($L517&lt;&gt;"内部转账",$M517&lt;&gt;""),"△填了对方账户，但类别不是内部转账",IF(YEAR($B517)&lt;&gt;管理年度,"△不是管理年度的单据，按月的三张报表里看不到",IF($H517&lt;0,"△这一笔之后该账户余额成负数了，核一下",""))))))))))))))</f>
        <v/>
      </c>
    </row>
    <row r="518" ht="16.5" spans="1:16">
      <c r="A518" s="4" t="str">
        <f>IF($C518="","",COUNTA($C$5:$C518))</f>
        <v/>
      </c>
      <c r="B518" s="52"/>
      <c r="C518" s="53"/>
      <c r="D518" s="53"/>
      <c r="E518" s="32"/>
      <c r="F518" s="54"/>
      <c r="G518" s="54"/>
      <c r="H518" s="24" t="str">
        <f>IFERROR(ROUND(VLOOKUP($C518,基础资料!$B$5:$E$34,3,0)+SUMIF($C$5:$C518,$C518,$F$5:$F518)-SUMIF($C$5:$C518,$C518,$G$5:$G518),2),"")</f>
        <v/>
      </c>
      <c r="I518" s="53"/>
      <c r="J518" s="53"/>
      <c r="K518" s="25" t="str">
        <f t="shared" si="8"/>
        <v/>
      </c>
      <c r="L518" s="13" t="str">
        <f>IF($D518="","",IFERROR(INDEX(类别属性,MATCH($D518,类别表,0)),""))</f>
        <v/>
      </c>
      <c r="M518" s="53"/>
      <c r="N518" s="53"/>
      <c r="O518" s="32"/>
      <c r="P518" s="6" t="str">
        <f>IF($C518="","",IF(ISNA(MATCH($C518,账户表,0)),"※这个账户不在【基础资料】的账户档案里",IF($B518="","※没填日期，这一笔不会进任何月份的报表",IF(NOT(ISNUMBER($B518)),"※日期是文本不是日期（像 2026.6.28 这种），按日期取数的报表全会漏掉这一笔",IF(AND($F518&lt;&gt;"",$G518&lt;&gt;""),"※收入和支出不能同时填",IF(AND(N($F518)=0,N($G518)=0),"※收入和支出都没填",IF(OR(N($F518)&lt;0,N($G518)&lt;0),"※金额不能填负数，方向反了就换一列填",IF($D518="","※没填收支类别，分类报表会漏掉这一笔",IF(ISNA(MATCH($D518,类别表,0)),"※收支类别不在【基础资料】的清单里",IF(AND($L518="内部转账",$M518=""),"△内部转账要在「对方账户」写上另一头",IF(AND($L518="内部转账",$M518=$C518),"※对方账户跟本账户是同一个",IF(AND($L518&lt;&gt;"内部转账",$M518&lt;&gt;""),"△填了对方账户，但类别不是内部转账",IF(YEAR($B518)&lt;&gt;管理年度,"△不是管理年度的单据，按月的三张报表里看不到",IF($H518&lt;0,"△这一笔之后该账户余额成负数了，核一下",""))))))))))))))</f>
        <v/>
      </c>
    </row>
    <row r="519" ht="16.5" spans="1:16">
      <c r="A519" s="4" t="str">
        <f>IF($C519="","",COUNTA($C$5:$C519))</f>
        <v/>
      </c>
      <c r="B519" s="52"/>
      <c r="C519" s="53"/>
      <c r="D519" s="53"/>
      <c r="E519" s="32"/>
      <c r="F519" s="54"/>
      <c r="G519" s="54"/>
      <c r="H519" s="24" t="str">
        <f>IFERROR(ROUND(VLOOKUP($C519,基础资料!$B$5:$E$34,3,0)+SUMIF($C$5:$C519,$C519,$F$5:$F519)-SUMIF($C$5:$C519,$C519,$G$5:$G519),2),"")</f>
        <v/>
      </c>
      <c r="I519" s="53"/>
      <c r="J519" s="53"/>
      <c r="K519" s="25" t="str">
        <f t="shared" si="8"/>
        <v/>
      </c>
      <c r="L519" s="13" t="str">
        <f>IF($D519="","",IFERROR(INDEX(类别属性,MATCH($D519,类别表,0)),""))</f>
        <v/>
      </c>
      <c r="M519" s="53"/>
      <c r="N519" s="53"/>
      <c r="O519" s="32"/>
      <c r="P519" s="6" t="str">
        <f>IF($C519="","",IF(ISNA(MATCH($C519,账户表,0)),"※这个账户不在【基础资料】的账户档案里",IF($B519="","※没填日期，这一笔不会进任何月份的报表",IF(NOT(ISNUMBER($B519)),"※日期是文本不是日期（像 2026.6.28 这种），按日期取数的报表全会漏掉这一笔",IF(AND($F519&lt;&gt;"",$G519&lt;&gt;""),"※收入和支出不能同时填",IF(AND(N($F519)=0,N($G519)=0),"※收入和支出都没填",IF(OR(N($F519)&lt;0,N($G519)&lt;0),"※金额不能填负数，方向反了就换一列填",IF($D519="","※没填收支类别，分类报表会漏掉这一笔",IF(ISNA(MATCH($D519,类别表,0)),"※收支类别不在【基础资料】的清单里",IF(AND($L519="内部转账",$M519=""),"△内部转账要在「对方账户」写上另一头",IF(AND($L519="内部转账",$M519=$C519),"※对方账户跟本账户是同一个",IF(AND($L519&lt;&gt;"内部转账",$M519&lt;&gt;""),"△填了对方账户，但类别不是内部转账",IF(YEAR($B519)&lt;&gt;管理年度,"△不是管理年度的单据，按月的三张报表里看不到",IF($H519&lt;0,"△这一笔之后该账户余额成负数了，核一下",""))))))))))))))</f>
        <v/>
      </c>
    </row>
    <row r="520" ht="16.5" spans="1:16">
      <c r="A520" s="4" t="str">
        <f>IF($C520="","",COUNTA($C$5:$C520))</f>
        <v/>
      </c>
      <c r="B520" s="52"/>
      <c r="C520" s="53"/>
      <c r="D520" s="53"/>
      <c r="E520" s="32"/>
      <c r="F520" s="54"/>
      <c r="G520" s="54"/>
      <c r="H520" s="24" t="str">
        <f>IFERROR(ROUND(VLOOKUP($C520,基础资料!$B$5:$E$34,3,0)+SUMIF($C$5:$C520,$C520,$F$5:$F520)-SUMIF($C$5:$C520,$C520,$G$5:$G520),2),"")</f>
        <v/>
      </c>
      <c r="I520" s="53"/>
      <c r="J520" s="53"/>
      <c r="K520" s="25" t="str">
        <f t="shared" si="8"/>
        <v/>
      </c>
      <c r="L520" s="13" t="str">
        <f>IF($D520="","",IFERROR(INDEX(类别属性,MATCH($D520,类别表,0)),""))</f>
        <v/>
      </c>
      <c r="M520" s="53"/>
      <c r="N520" s="53"/>
      <c r="O520" s="32"/>
      <c r="P520" s="6" t="str">
        <f>IF($C520="","",IF(ISNA(MATCH($C520,账户表,0)),"※这个账户不在【基础资料】的账户档案里",IF($B520="","※没填日期，这一笔不会进任何月份的报表",IF(NOT(ISNUMBER($B520)),"※日期是文本不是日期（像 2026.6.28 这种），按日期取数的报表全会漏掉这一笔",IF(AND($F520&lt;&gt;"",$G520&lt;&gt;""),"※收入和支出不能同时填",IF(AND(N($F520)=0,N($G520)=0),"※收入和支出都没填",IF(OR(N($F520)&lt;0,N($G520)&lt;0),"※金额不能填负数，方向反了就换一列填",IF($D520="","※没填收支类别，分类报表会漏掉这一笔",IF(ISNA(MATCH($D520,类别表,0)),"※收支类别不在【基础资料】的清单里",IF(AND($L520="内部转账",$M520=""),"△内部转账要在「对方账户」写上另一头",IF(AND($L520="内部转账",$M520=$C520),"※对方账户跟本账户是同一个",IF(AND($L520&lt;&gt;"内部转账",$M520&lt;&gt;""),"△填了对方账户，但类别不是内部转账",IF(YEAR($B520)&lt;&gt;管理年度,"△不是管理年度的单据，按月的三张报表里看不到",IF($H520&lt;0,"△这一笔之后该账户余额成负数了，核一下",""))))))))))))))</f>
        <v/>
      </c>
    </row>
    <row r="521" ht="16.5" spans="1:16">
      <c r="A521" s="4" t="str">
        <f>IF($C521="","",COUNTA($C$5:$C521))</f>
        <v/>
      </c>
      <c r="B521" s="52"/>
      <c r="C521" s="53"/>
      <c r="D521" s="53"/>
      <c r="E521" s="32"/>
      <c r="F521" s="54"/>
      <c r="G521" s="54"/>
      <c r="H521" s="24" t="str">
        <f>IFERROR(ROUND(VLOOKUP($C521,基础资料!$B$5:$E$34,3,0)+SUMIF($C$5:$C521,$C521,$F$5:$F521)-SUMIF($C$5:$C521,$C521,$G$5:$G521),2),"")</f>
        <v/>
      </c>
      <c r="I521" s="53"/>
      <c r="J521" s="53"/>
      <c r="K521" s="25" t="str">
        <f t="shared" si="8"/>
        <v/>
      </c>
      <c r="L521" s="13" t="str">
        <f>IF($D521="","",IFERROR(INDEX(类别属性,MATCH($D521,类别表,0)),""))</f>
        <v/>
      </c>
      <c r="M521" s="53"/>
      <c r="N521" s="53"/>
      <c r="O521" s="32"/>
      <c r="P521" s="6" t="str">
        <f>IF($C521="","",IF(ISNA(MATCH($C521,账户表,0)),"※这个账户不在【基础资料】的账户档案里",IF($B521="","※没填日期，这一笔不会进任何月份的报表",IF(NOT(ISNUMBER($B521)),"※日期是文本不是日期（像 2026.6.28 这种），按日期取数的报表全会漏掉这一笔",IF(AND($F521&lt;&gt;"",$G521&lt;&gt;""),"※收入和支出不能同时填",IF(AND(N($F521)=0,N($G521)=0),"※收入和支出都没填",IF(OR(N($F521)&lt;0,N($G521)&lt;0),"※金额不能填负数，方向反了就换一列填",IF($D521="","※没填收支类别，分类报表会漏掉这一笔",IF(ISNA(MATCH($D521,类别表,0)),"※收支类别不在【基础资料】的清单里",IF(AND($L521="内部转账",$M521=""),"△内部转账要在「对方账户」写上另一头",IF(AND($L521="内部转账",$M521=$C521),"※对方账户跟本账户是同一个",IF(AND($L521&lt;&gt;"内部转账",$M521&lt;&gt;""),"△填了对方账户，但类别不是内部转账",IF(YEAR($B521)&lt;&gt;管理年度,"△不是管理年度的单据，按月的三张报表里看不到",IF($H521&lt;0,"△这一笔之后该账户余额成负数了，核一下",""))))))))))))))</f>
        <v/>
      </c>
    </row>
    <row r="522" ht="16.5" spans="1:16">
      <c r="A522" s="4" t="str">
        <f>IF($C522="","",COUNTA($C$5:$C522))</f>
        <v/>
      </c>
      <c r="B522" s="52"/>
      <c r="C522" s="53"/>
      <c r="D522" s="53"/>
      <c r="E522" s="32"/>
      <c r="F522" s="54"/>
      <c r="G522" s="54"/>
      <c r="H522" s="24" t="str">
        <f>IFERROR(ROUND(VLOOKUP($C522,基础资料!$B$5:$E$34,3,0)+SUMIF($C$5:$C522,$C522,$F$5:$F522)-SUMIF($C$5:$C522,$C522,$G$5:$G522),2),"")</f>
        <v/>
      </c>
      <c r="I522" s="53"/>
      <c r="J522" s="53"/>
      <c r="K522" s="25" t="str">
        <f t="shared" si="8"/>
        <v/>
      </c>
      <c r="L522" s="13" t="str">
        <f>IF($D522="","",IFERROR(INDEX(类别属性,MATCH($D522,类别表,0)),""))</f>
        <v/>
      </c>
      <c r="M522" s="53"/>
      <c r="N522" s="53"/>
      <c r="O522" s="32"/>
      <c r="P522" s="6" t="str">
        <f>IF($C522="","",IF(ISNA(MATCH($C522,账户表,0)),"※这个账户不在【基础资料】的账户档案里",IF($B522="","※没填日期，这一笔不会进任何月份的报表",IF(NOT(ISNUMBER($B522)),"※日期是文本不是日期（像 2026.6.28 这种），按日期取数的报表全会漏掉这一笔",IF(AND($F522&lt;&gt;"",$G522&lt;&gt;""),"※收入和支出不能同时填",IF(AND(N($F522)=0,N($G522)=0),"※收入和支出都没填",IF(OR(N($F522)&lt;0,N($G522)&lt;0),"※金额不能填负数，方向反了就换一列填",IF($D522="","※没填收支类别，分类报表会漏掉这一笔",IF(ISNA(MATCH($D522,类别表,0)),"※收支类别不在【基础资料】的清单里",IF(AND($L522="内部转账",$M522=""),"△内部转账要在「对方账户」写上另一头",IF(AND($L522="内部转账",$M522=$C522),"※对方账户跟本账户是同一个",IF(AND($L522&lt;&gt;"内部转账",$M522&lt;&gt;""),"△填了对方账户，但类别不是内部转账",IF(YEAR($B522)&lt;&gt;管理年度,"△不是管理年度的单据，按月的三张报表里看不到",IF($H522&lt;0,"△这一笔之后该账户余额成负数了，核一下",""))))))))))))))</f>
        <v/>
      </c>
    </row>
    <row r="523" ht="16.5" spans="1:16">
      <c r="A523" s="4" t="str">
        <f>IF($C523="","",COUNTA($C$5:$C523))</f>
        <v/>
      </c>
      <c r="B523" s="52"/>
      <c r="C523" s="53"/>
      <c r="D523" s="53"/>
      <c r="E523" s="32"/>
      <c r="F523" s="54"/>
      <c r="G523" s="54"/>
      <c r="H523" s="24" t="str">
        <f>IFERROR(ROUND(VLOOKUP($C523,基础资料!$B$5:$E$34,3,0)+SUMIF($C$5:$C523,$C523,$F$5:$F523)-SUMIF($C$5:$C523,$C523,$G$5:$G523),2),"")</f>
        <v/>
      </c>
      <c r="I523" s="53"/>
      <c r="J523" s="53"/>
      <c r="K523" s="25" t="str">
        <f t="shared" si="8"/>
        <v/>
      </c>
      <c r="L523" s="13" t="str">
        <f>IF($D523="","",IFERROR(INDEX(类别属性,MATCH($D523,类别表,0)),""))</f>
        <v/>
      </c>
      <c r="M523" s="53"/>
      <c r="N523" s="53"/>
      <c r="O523" s="32"/>
      <c r="P523" s="6" t="str">
        <f>IF($C523="","",IF(ISNA(MATCH($C523,账户表,0)),"※这个账户不在【基础资料】的账户档案里",IF($B523="","※没填日期，这一笔不会进任何月份的报表",IF(NOT(ISNUMBER($B523)),"※日期是文本不是日期（像 2026.6.28 这种），按日期取数的报表全会漏掉这一笔",IF(AND($F523&lt;&gt;"",$G523&lt;&gt;""),"※收入和支出不能同时填",IF(AND(N($F523)=0,N($G523)=0),"※收入和支出都没填",IF(OR(N($F523)&lt;0,N($G523)&lt;0),"※金额不能填负数，方向反了就换一列填",IF($D523="","※没填收支类别，分类报表会漏掉这一笔",IF(ISNA(MATCH($D523,类别表,0)),"※收支类别不在【基础资料】的清单里",IF(AND($L523="内部转账",$M523=""),"△内部转账要在「对方账户」写上另一头",IF(AND($L523="内部转账",$M523=$C523),"※对方账户跟本账户是同一个",IF(AND($L523&lt;&gt;"内部转账",$M523&lt;&gt;""),"△填了对方账户，但类别不是内部转账",IF(YEAR($B523)&lt;&gt;管理年度,"△不是管理年度的单据，按月的三张报表里看不到",IF($H523&lt;0,"△这一笔之后该账户余额成负数了，核一下",""))))))))))))))</f>
        <v/>
      </c>
    </row>
    <row r="524" ht="16.5" spans="1:16">
      <c r="A524" s="4" t="str">
        <f>IF($C524="","",COUNTA($C$5:$C524))</f>
        <v/>
      </c>
      <c r="B524" s="52"/>
      <c r="C524" s="53"/>
      <c r="D524" s="53"/>
      <c r="E524" s="32"/>
      <c r="F524" s="54"/>
      <c r="G524" s="54"/>
      <c r="H524" s="24" t="str">
        <f>IFERROR(ROUND(VLOOKUP($C524,基础资料!$B$5:$E$34,3,0)+SUMIF($C$5:$C524,$C524,$F$5:$F524)-SUMIF($C$5:$C524,$C524,$G$5:$G524),2),"")</f>
        <v/>
      </c>
      <c r="I524" s="53"/>
      <c r="J524" s="53"/>
      <c r="K524" s="25" t="str">
        <f t="shared" si="8"/>
        <v/>
      </c>
      <c r="L524" s="13" t="str">
        <f>IF($D524="","",IFERROR(INDEX(类别属性,MATCH($D524,类别表,0)),""))</f>
        <v/>
      </c>
      <c r="M524" s="53"/>
      <c r="N524" s="53"/>
      <c r="O524" s="32"/>
      <c r="P524" s="6" t="str">
        <f>IF($C524="","",IF(ISNA(MATCH($C524,账户表,0)),"※这个账户不在【基础资料】的账户档案里",IF($B524="","※没填日期，这一笔不会进任何月份的报表",IF(NOT(ISNUMBER($B524)),"※日期是文本不是日期（像 2026.6.28 这种），按日期取数的报表全会漏掉这一笔",IF(AND($F524&lt;&gt;"",$G524&lt;&gt;""),"※收入和支出不能同时填",IF(AND(N($F524)=0,N($G524)=0),"※收入和支出都没填",IF(OR(N($F524)&lt;0,N($G524)&lt;0),"※金额不能填负数，方向反了就换一列填",IF($D524="","※没填收支类别，分类报表会漏掉这一笔",IF(ISNA(MATCH($D524,类别表,0)),"※收支类别不在【基础资料】的清单里",IF(AND($L524="内部转账",$M524=""),"△内部转账要在「对方账户」写上另一头",IF(AND($L524="内部转账",$M524=$C524),"※对方账户跟本账户是同一个",IF(AND($L524&lt;&gt;"内部转账",$M524&lt;&gt;""),"△填了对方账户，但类别不是内部转账",IF(YEAR($B524)&lt;&gt;管理年度,"△不是管理年度的单据，按月的三张报表里看不到",IF($H524&lt;0,"△这一笔之后该账户余额成负数了，核一下",""))))))))))))))</f>
        <v/>
      </c>
    </row>
    <row r="525" ht="16.5" spans="1:16">
      <c r="A525" s="4" t="str">
        <f>IF($C525="","",COUNTA($C$5:$C525))</f>
        <v/>
      </c>
      <c r="B525" s="52"/>
      <c r="C525" s="53"/>
      <c r="D525" s="53"/>
      <c r="E525" s="32"/>
      <c r="F525" s="54"/>
      <c r="G525" s="54"/>
      <c r="H525" s="24" t="str">
        <f>IFERROR(ROUND(VLOOKUP($C525,基础资料!$B$5:$E$34,3,0)+SUMIF($C$5:$C525,$C525,$F$5:$F525)-SUMIF($C$5:$C525,$C525,$G$5:$G525),2),"")</f>
        <v/>
      </c>
      <c r="I525" s="53"/>
      <c r="J525" s="53"/>
      <c r="K525" s="25" t="str">
        <f t="shared" si="8"/>
        <v/>
      </c>
      <c r="L525" s="13" t="str">
        <f>IF($D525="","",IFERROR(INDEX(类别属性,MATCH($D525,类别表,0)),""))</f>
        <v/>
      </c>
      <c r="M525" s="53"/>
      <c r="N525" s="53"/>
      <c r="O525" s="32"/>
      <c r="P525" s="6" t="str">
        <f>IF($C525="","",IF(ISNA(MATCH($C525,账户表,0)),"※这个账户不在【基础资料】的账户档案里",IF($B525="","※没填日期，这一笔不会进任何月份的报表",IF(NOT(ISNUMBER($B525)),"※日期是文本不是日期（像 2026.6.28 这种），按日期取数的报表全会漏掉这一笔",IF(AND($F525&lt;&gt;"",$G525&lt;&gt;""),"※收入和支出不能同时填",IF(AND(N($F525)=0,N($G525)=0),"※收入和支出都没填",IF(OR(N($F525)&lt;0,N($G525)&lt;0),"※金额不能填负数，方向反了就换一列填",IF($D525="","※没填收支类别，分类报表会漏掉这一笔",IF(ISNA(MATCH($D525,类别表,0)),"※收支类别不在【基础资料】的清单里",IF(AND($L525="内部转账",$M525=""),"△内部转账要在「对方账户」写上另一头",IF(AND($L525="内部转账",$M525=$C525),"※对方账户跟本账户是同一个",IF(AND($L525&lt;&gt;"内部转账",$M525&lt;&gt;""),"△填了对方账户，但类别不是内部转账",IF(YEAR($B525)&lt;&gt;管理年度,"△不是管理年度的单据，按月的三张报表里看不到",IF($H525&lt;0,"△这一笔之后该账户余额成负数了，核一下",""))))))))))))))</f>
        <v/>
      </c>
    </row>
    <row r="526" ht="16.5" spans="1:16">
      <c r="A526" s="4" t="str">
        <f>IF($C526="","",COUNTA($C$5:$C526))</f>
        <v/>
      </c>
      <c r="B526" s="52"/>
      <c r="C526" s="53"/>
      <c r="D526" s="53"/>
      <c r="E526" s="32"/>
      <c r="F526" s="54"/>
      <c r="G526" s="54"/>
      <c r="H526" s="24" t="str">
        <f>IFERROR(ROUND(VLOOKUP($C526,基础资料!$B$5:$E$34,3,0)+SUMIF($C$5:$C526,$C526,$F$5:$F526)-SUMIF($C$5:$C526,$C526,$G$5:$G526),2),"")</f>
        <v/>
      </c>
      <c r="I526" s="53"/>
      <c r="J526" s="53"/>
      <c r="K526" s="25" t="str">
        <f t="shared" si="8"/>
        <v/>
      </c>
      <c r="L526" s="13" t="str">
        <f>IF($D526="","",IFERROR(INDEX(类别属性,MATCH($D526,类别表,0)),""))</f>
        <v/>
      </c>
      <c r="M526" s="53"/>
      <c r="N526" s="53"/>
      <c r="O526" s="32"/>
      <c r="P526" s="6" t="str">
        <f>IF($C526="","",IF(ISNA(MATCH($C526,账户表,0)),"※这个账户不在【基础资料】的账户档案里",IF($B526="","※没填日期，这一笔不会进任何月份的报表",IF(NOT(ISNUMBER($B526)),"※日期是文本不是日期（像 2026.6.28 这种），按日期取数的报表全会漏掉这一笔",IF(AND($F526&lt;&gt;"",$G526&lt;&gt;""),"※收入和支出不能同时填",IF(AND(N($F526)=0,N($G526)=0),"※收入和支出都没填",IF(OR(N($F526)&lt;0,N($G526)&lt;0),"※金额不能填负数，方向反了就换一列填",IF($D526="","※没填收支类别，分类报表会漏掉这一笔",IF(ISNA(MATCH($D526,类别表,0)),"※收支类别不在【基础资料】的清单里",IF(AND($L526="内部转账",$M526=""),"△内部转账要在「对方账户」写上另一头",IF(AND($L526="内部转账",$M526=$C526),"※对方账户跟本账户是同一个",IF(AND($L526&lt;&gt;"内部转账",$M526&lt;&gt;""),"△填了对方账户，但类别不是内部转账",IF(YEAR($B526)&lt;&gt;管理年度,"△不是管理年度的单据，按月的三张报表里看不到",IF($H526&lt;0,"△这一笔之后该账户余额成负数了，核一下",""))))))))))))))</f>
        <v/>
      </c>
    </row>
    <row r="527" ht="16.5" spans="1:16">
      <c r="A527" s="4" t="str">
        <f>IF($C527="","",COUNTA($C$5:$C527))</f>
        <v/>
      </c>
      <c r="B527" s="52"/>
      <c r="C527" s="53"/>
      <c r="D527" s="53"/>
      <c r="E527" s="32"/>
      <c r="F527" s="54"/>
      <c r="G527" s="54"/>
      <c r="H527" s="24" t="str">
        <f>IFERROR(ROUND(VLOOKUP($C527,基础资料!$B$5:$E$34,3,0)+SUMIF($C$5:$C527,$C527,$F$5:$F527)-SUMIF($C$5:$C527,$C527,$G$5:$G527),2),"")</f>
        <v/>
      </c>
      <c r="I527" s="53"/>
      <c r="J527" s="53"/>
      <c r="K527" s="25" t="str">
        <f t="shared" si="8"/>
        <v/>
      </c>
      <c r="L527" s="13" t="str">
        <f>IF($D527="","",IFERROR(INDEX(类别属性,MATCH($D527,类别表,0)),""))</f>
        <v/>
      </c>
      <c r="M527" s="53"/>
      <c r="N527" s="53"/>
      <c r="O527" s="32"/>
      <c r="P527" s="6" t="str">
        <f>IF($C527="","",IF(ISNA(MATCH($C527,账户表,0)),"※这个账户不在【基础资料】的账户档案里",IF($B527="","※没填日期，这一笔不会进任何月份的报表",IF(NOT(ISNUMBER($B527)),"※日期是文本不是日期（像 2026.6.28 这种），按日期取数的报表全会漏掉这一笔",IF(AND($F527&lt;&gt;"",$G527&lt;&gt;""),"※收入和支出不能同时填",IF(AND(N($F527)=0,N($G527)=0),"※收入和支出都没填",IF(OR(N($F527)&lt;0,N($G527)&lt;0),"※金额不能填负数，方向反了就换一列填",IF($D527="","※没填收支类别，分类报表会漏掉这一笔",IF(ISNA(MATCH($D527,类别表,0)),"※收支类别不在【基础资料】的清单里",IF(AND($L527="内部转账",$M527=""),"△内部转账要在「对方账户」写上另一头",IF(AND($L527="内部转账",$M527=$C527),"※对方账户跟本账户是同一个",IF(AND($L527&lt;&gt;"内部转账",$M527&lt;&gt;""),"△填了对方账户，但类别不是内部转账",IF(YEAR($B527)&lt;&gt;管理年度,"△不是管理年度的单据，按月的三张报表里看不到",IF($H527&lt;0,"△这一笔之后该账户余额成负数了，核一下",""))))))))))))))</f>
        <v/>
      </c>
    </row>
    <row r="528" ht="16.5" spans="1:16">
      <c r="A528" s="4" t="str">
        <f>IF($C528="","",COUNTA($C$5:$C528))</f>
        <v/>
      </c>
      <c r="B528" s="52"/>
      <c r="C528" s="53"/>
      <c r="D528" s="53"/>
      <c r="E528" s="32"/>
      <c r="F528" s="54"/>
      <c r="G528" s="54"/>
      <c r="H528" s="24" t="str">
        <f>IFERROR(ROUND(VLOOKUP($C528,基础资料!$B$5:$E$34,3,0)+SUMIF($C$5:$C528,$C528,$F$5:$F528)-SUMIF($C$5:$C528,$C528,$G$5:$G528),2),"")</f>
        <v/>
      </c>
      <c r="I528" s="53"/>
      <c r="J528" s="53"/>
      <c r="K528" s="25" t="str">
        <f t="shared" si="8"/>
        <v/>
      </c>
      <c r="L528" s="13" t="str">
        <f>IF($D528="","",IFERROR(INDEX(类别属性,MATCH($D528,类别表,0)),""))</f>
        <v/>
      </c>
      <c r="M528" s="53"/>
      <c r="N528" s="53"/>
      <c r="O528" s="32"/>
      <c r="P528" s="6" t="str">
        <f>IF($C528="","",IF(ISNA(MATCH($C528,账户表,0)),"※这个账户不在【基础资料】的账户档案里",IF($B528="","※没填日期，这一笔不会进任何月份的报表",IF(NOT(ISNUMBER($B528)),"※日期是文本不是日期（像 2026.6.28 这种），按日期取数的报表全会漏掉这一笔",IF(AND($F528&lt;&gt;"",$G528&lt;&gt;""),"※收入和支出不能同时填",IF(AND(N($F528)=0,N($G528)=0),"※收入和支出都没填",IF(OR(N($F528)&lt;0,N($G528)&lt;0),"※金额不能填负数，方向反了就换一列填",IF($D528="","※没填收支类别，分类报表会漏掉这一笔",IF(ISNA(MATCH($D528,类别表,0)),"※收支类别不在【基础资料】的清单里",IF(AND($L528="内部转账",$M528=""),"△内部转账要在「对方账户」写上另一头",IF(AND($L528="内部转账",$M528=$C528),"※对方账户跟本账户是同一个",IF(AND($L528&lt;&gt;"内部转账",$M528&lt;&gt;""),"△填了对方账户，但类别不是内部转账",IF(YEAR($B528)&lt;&gt;管理年度,"△不是管理年度的单据，按月的三张报表里看不到",IF($H528&lt;0,"△这一笔之后该账户余额成负数了，核一下",""))))))))))))))</f>
        <v/>
      </c>
    </row>
    <row r="529" ht="16.5" spans="1:16">
      <c r="A529" s="4" t="str">
        <f>IF($C529="","",COUNTA($C$5:$C529))</f>
        <v/>
      </c>
      <c r="B529" s="52"/>
      <c r="C529" s="53"/>
      <c r="D529" s="53"/>
      <c r="E529" s="32"/>
      <c r="F529" s="54"/>
      <c r="G529" s="54"/>
      <c r="H529" s="24" t="str">
        <f>IFERROR(ROUND(VLOOKUP($C529,基础资料!$B$5:$E$34,3,0)+SUMIF($C$5:$C529,$C529,$F$5:$F529)-SUMIF($C$5:$C529,$C529,$G$5:$G529),2),"")</f>
        <v/>
      </c>
      <c r="I529" s="53"/>
      <c r="J529" s="53"/>
      <c r="K529" s="25" t="str">
        <f t="shared" si="8"/>
        <v/>
      </c>
      <c r="L529" s="13" t="str">
        <f>IF($D529="","",IFERROR(INDEX(类别属性,MATCH($D529,类别表,0)),""))</f>
        <v/>
      </c>
      <c r="M529" s="53"/>
      <c r="N529" s="53"/>
      <c r="O529" s="32"/>
      <c r="P529" s="6" t="str">
        <f>IF($C529="","",IF(ISNA(MATCH($C529,账户表,0)),"※这个账户不在【基础资料】的账户档案里",IF($B529="","※没填日期，这一笔不会进任何月份的报表",IF(NOT(ISNUMBER($B529)),"※日期是文本不是日期（像 2026.6.28 这种），按日期取数的报表全会漏掉这一笔",IF(AND($F529&lt;&gt;"",$G529&lt;&gt;""),"※收入和支出不能同时填",IF(AND(N($F529)=0,N($G529)=0),"※收入和支出都没填",IF(OR(N($F529)&lt;0,N($G529)&lt;0),"※金额不能填负数，方向反了就换一列填",IF($D529="","※没填收支类别，分类报表会漏掉这一笔",IF(ISNA(MATCH($D529,类别表,0)),"※收支类别不在【基础资料】的清单里",IF(AND($L529="内部转账",$M529=""),"△内部转账要在「对方账户」写上另一头",IF(AND($L529="内部转账",$M529=$C529),"※对方账户跟本账户是同一个",IF(AND($L529&lt;&gt;"内部转账",$M529&lt;&gt;""),"△填了对方账户，但类别不是内部转账",IF(YEAR($B529)&lt;&gt;管理年度,"△不是管理年度的单据，按月的三张报表里看不到",IF($H529&lt;0,"△这一笔之后该账户余额成负数了，核一下",""))))))))))))))</f>
        <v/>
      </c>
    </row>
    <row r="530" ht="16.5" spans="1:16">
      <c r="A530" s="4" t="str">
        <f>IF($C530="","",COUNTA($C$5:$C530))</f>
        <v/>
      </c>
      <c r="B530" s="52"/>
      <c r="C530" s="53"/>
      <c r="D530" s="53"/>
      <c r="E530" s="32"/>
      <c r="F530" s="54"/>
      <c r="G530" s="54"/>
      <c r="H530" s="24" t="str">
        <f>IFERROR(ROUND(VLOOKUP($C530,基础资料!$B$5:$E$34,3,0)+SUMIF($C$5:$C530,$C530,$F$5:$F530)-SUMIF($C$5:$C530,$C530,$G$5:$G530),2),"")</f>
        <v/>
      </c>
      <c r="I530" s="53"/>
      <c r="J530" s="53"/>
      <c r="K530" s="25" t="str">
        <f t="shared" si="8"/>
        <v/>
      </c>
      <c r="L530" s="13" t="str">
        <f>IF($D530="","",IFERROR(INDEX(类别属性,MATCH($D530,类别表,0)),""))</f>
        <v/>
      </c>
      <c r="M530" s="53"/>
      <c r="N530" s="53"/>
      <c r="O530" s="32"/>
      <c r="P530" s="6" t="str">
        <f>IF($C530="","",IF(ISNA(MATCH($C530,账户表,0)),"※这个账户不在【基础资料】的账户档案里",IF($B530="","※没填日期，这一笔不会进任何月份的报表",IF(NOT(ISNUMBER($B530)),"※日期是文本不是日期（像 2026.6.28 这种），按日期取数的报表全会漏掉这一笔",IF(AND($F530&lt;&gt;"",$G530&lt;&gt;""),"※收入和支出不能同时填",IF(AND(N($F530)=0,N($G530)=0),"※收入和支出都没填",IF(OR(N($F530)&lt;0,N($G530)&lt;0),"※金额不能填负数，方向反了就换一列填",IF($D530="","※没填收支类别，分类报表会漏掉这一笔",IF(ISNA(MATCH($D530,类别表,0)),"※收支类别不在【基础资料】的清单里",IF(AND($L530="内部转账",$M530=""),"△内部转账要在「对方账户」写上另一头",IF(AND($L530="内部转账",$M530=$C530),"※对方账户跟本账户是同一个",IF(AND($L530&lt;&gt;"内部转账",$M530&lt;&gt;""),"△填了对方账户，但类别不是内部转账",IF(YEAR($B530)&lt;&gt;管理年度,"△不是管理年度的单据，按月的三张报表里看不到",IF($H530&lt;0,"△这一笔之后该账户余额成负数了，核一下",""))))))))))))))</f>
        <v/>
      </c>
    </row>
    <row r="531" ht="16.5" spans="1:16">
      <c r="A531" s="4" t="str">
        <f>IF($C531="","",COUNTA($C$5:$C531))</f>
        <v/>
      </c>
      <c r="B531" s="52"/>
      <c r="C531" s="53"/>
      <c r="D531" s="53"/>
      <c r="E531" s="32"/>
      <c r="F531" s="54"/>
      <c r="G531" s="54"/>
      <c r="H531" s="24" t="str">
        <f>IFERROR(ROUND(VLOOKUP($C531,基础资料!$B$5:$E$34,3,0)+SUMIF($C$5:$C531,$C531,$F$5:$F531)-SUMIF($C$5:$C531,$C531,$G$5:$G531),2),"")</f>
        <v/>
      </c>
      <c r="I531" s="53"/>
      <c r="J531" s="53"/>
      <c r="K531" s="25" t="str">
        <f t="shared" si="8"/>
        <v/>
      </c>
      <c r="L531" s="13" t="str">
        <f>IF($D531="","",IFERROR(INDEX(类别属性,MATCH($D531,类别表,0)),""))</f>
        <v/>
      </c>
      <c r="M531" s="53"/>
      <c r="N531" s="53"/>
      <c r="O531" s="32"/>
      <c r="P531" s="6" t="str">
        <f>IF($C531="","",IF(ISNA(MATCH($C531,账户表,0)),"※这个账户不在【基础资料】的账户档案里",IF($B531="","※没填日期，这一笔不会进任何月份的报表",IF(NOT(ISNUMBER($B531)),"※日期是文本不是日期（像 2026.6.28 这种），按日期取数的报表全会漏掉这一笔",IF(AND($F531&lt;&gt;"",$G531&lt;&gt;""),"※收入和支出不能同时填",IF(AND(N($F531)=0,N($G531)=0),"※收入和支出都没填",IF(OR(N($F531)&lt;0,N($G531)&lt;0),"※金额不能填负数，方向反了就换一列填",IF($D531="","※没填收支类别，分类报表会漏掉这一笔",IF(ISNA(MATCH($D531,类别表,0)),"※收支类别不在【基础资料】的清单里",IF(AND($L531="内部转账",$M531=""),"△内部转账要在「对方账户」写上另一头",IF(AND($L531="内部转账",$M531=$C531),"※对方账户跟本账户是同一个",IF(AND($L531&lt;&gt;"内部转账",$M531&lt;&gt;""),"△填了对方账户，但类别不是内部转账",IF(YEAR($B531)&lt;&gt;管理年度,"△不是管理年度的单据，按月的三张报表里看不到",IF($H531&lt;0,"△这一笔之后该账户余额成负数了，核一下",""))))))))))))))</f>
        <v/>
      </c>
    </row>
    <row r="532" ht="16.5" spans="1:16">
      <c r="A532" s="4" t="str">
        <f>IF($C532="","",COUNTA($C$5:$C532))</f>
        <v/>
      </c>
      <c r="B532" s="52"/>
      <c r="C532" s="53"/>
      <c r="D532" s="53"/>
      <c r="E532" s="32"/>
      <c r="F532" s="54"/>
      <c r="G532" s="54"/>
      <c r="H532" s="24" t="str">
        <f>IFERROR(ROUND(VLOOKUP($C532,基础资料!$B$5:$E$34,3,0)+SUMIF($C$5:$C532,$C532,$F$5:$F532)-SUMIF($C$5:$C532,$C532,$G$5:$G532),2),"")</f>
        <v/>
      </c>
      <c r="I532" s="53"/>
      <c r="J532" s="53"/>
      <c r="K532" s="25" t="str">
        <f t="shared" si="8"/>
        <v/>
      </c>
      <c r="L532" s="13" t="str">
        <f>IF($D532="","",IFERROR(INDEX(类别属性,MATCH($D532,类别表,0)),""))</f>
        <v/>
      </c>
      <c r="M532" s="53"/>
      <c r="N532" s="53"/>
      <c r="O532" s="32"/>
      <c r="P532" s="6" t="str">
        <f>IF($C532="","",IF(ISNA(MATCH($C532,账户表,0)),"※这个账户不在【基础资料】的账户档案里",IF($B532="","※没填日期，这一笔不会进任何月份的报表",IF(NOT(ISNUMBER($B532)),"※日期是文本不是日期（像 2026.6.28 这种），按日期取数的报表全会漏掉这一笔",IF(AND($F532&lt;&gt;"",$G532&lt;&gt;""),"※收入和支出不能同时填",IF(AND(N($F532)=0,N($G532)=0),"※收入和支出都没填",IF(OR(N($F532)&lt;0,N($G532)&lt;0),"※金额不能填负数，方向反了就换一列填",IF($D532="","※没填收支类别，分类报表会漏掉这一笔",IF(ISNA(MATCH($D532,类别表,0)),"※收支类别不在【基础资料】的清单里",IF(AND($L532="内部转账",$M532=""),"△内部转账要在「对方账户」写上另一头",IF(AND($L532="内部转账",$M532=$C532),"※对方账户跟本账户是同一个",IF(AND($L532&lt;&gt;"内部转账",$M532&lt;&gt;""),"△填了对方账户，但类别不是内部转账",IF(YEAR($B532)&lt;&gt;管理年度,"△不是管理年度的单据，按月的三张报表里看不到",IF($H532&lt;0,"△这一笔之后该账户余额成负数了，核一下",""))))))))))))))</f>
        <v/>
      </c>
    </row>
    <row r="533" ht="16.5" spans="1:16">
      <c r="A533" s="4" t="str">
        <f>IF($C533="","",COUNTA($C$5:$C533))</f>
        <v/>
      </c>
      <c r="B533" s="52"/>
      <c r="C533" s="53"/>
      <c r="D533" s="53"/>
      <c r="E533" s="32"/>
      <c r="F533" s="54"/>
      <c r="G533" s="54"/>
      <c r="H533" s="24" t="str">
        <f>IFERROR(ROUND(VLOOKUP($C533,基础资料!$B$5:$E$34,3,0)+SUMIF($C$5:$C533,$C533,$F$5:$F533)-SUMIF($C$5:$C533,$C533,$G$5:$G533),2),"")</f>
        <v/>
      </c>
      <c r="I533" s="53"/>
      <c r="J533" s="53"/>
      <c r="K533" s="25" t="str">
        <f t="shared" si="8"/>
        <v/>
      </c>
      <c r="L533" s="13" t="str">
        <f>IF($D533="","",IFERROR(INDEX(类别属性,MATCH($D533,类别表,0)),""))</f>
        <v/>
      </c>
      <c r="M533" s="53"/>
      <c r="N533" s="53"/>
      <c r="O533" s="32"/>
      <c r="P533" s="6" t="str">
        <f>IF($C533="","",IF(ISNA(MATCH($C533,账户表,0)),"※这个账户不在【基础资料】的账户档案里",IF($B533="","※没填日期，这一笔不会进任何月份的报表",IF(NOT(ISNUMBER($B533)),"※日期是文本不是日期（像 2026.6.28 这种），按日期取数的报表全会漏掉这一笔",IF(AND($F533&lt;&gt;"",$G533&lt;&gt;""),"※收入和支出不能同时填",IF(AND(N($F533)=0,N($G533)=0),"※收入和支出都没填",IF(OR(N($F533)&lt;0,N($G533)&lt;0),"※金额不能填负数，方向反了就换一列填",IF($D533="","※没填收支类别，分类报表会漏掉这一笔",IF(ISNA(MATCH($D533,类别表,0)),"※收支类别不在【基础资料】的清单里",IF(AND($L533="内部转账",$M533=""),"△内部转账要在「对方账户」写上另一头",IF(AND($L533="内部转账",$M533=$C533),"※对方账户跟本账户是同一个",IF(AND($L533&lt;&gt;"内部转账",$M533&lt;&gt;""),"△填了对方账户，但类别不是内部转账",IF(YEAR($B533)&lt;&gt;管理年度,"△不是管理年度的单据，按月的三张报表里看不到",IF($H533&lt;0,"△这一笔之后该账户余额成负数了，核一下",""))))))))))))))</f>
        <v/>
      </c>
    </row>
    <row r="534" ht="16.5" spans="1:16">
      <c r="A534" s="4" t="str">
        <f>IF($C534="","",COUNTA($C$5:$C534))</f>
        <v/>
      </c>
      <c r="B534" s="52"/>
      <c r="C534" s="53"/>
      <c r="D534" s="53"/>
      <c r="E534" s="32"/>
      <c r="F534" s="54"/>
      <c r="G534" s="54"/>
      <c r="H534" s="24" t="str">
        <f>IFERROR(ROUND(VLOOKUP($C534,基础资料!$B$5:$E$34,3,0)+SUMIF($C$5:$C534,$C534,$F$5:$F534)-SUMIF($C$5:$C534,$C534,$G$5:$G534),2),"")</f>
        <v/>
      </c>
      <c r="I534" s="53"/>
      <c r="J534" s="53"/>
      <c r="K534" s="25" t="str">
        <f t="shared" si="8"/>
        <v/>
      </c>
      <c r="L534" s="13" t="str">
        <f>IF($D534="","",IFERROR(INDEX(类别属性,MATCH($D534,类别表,0)),""))</f>
        <v/>
      </c>
      <c r="M534" s="53"/>
      <c r="N534" s="53"/>
      <c r="O534" s="32"/>
      <c r="P534" s="6" t="str">
        <f>IF($C534="","",IF(ISNA(MATCH($C534,账户表,0)),"※这个账户不在【基础资料】的账户档案里",IF($B534="","※没填日期，这一笔不会进任何月份的报表",IF(NOT(ISNUMBER($B534)),"※日期是文本不是日期（像 2026.6.28 这种），按日期取数的报表全会漏掉这一笔",IF(AND($F534&lt;&gt;"",$G534&lt;&gt;""),"※收入和支出不能同时填",IF(AND(N($F534)=0,N($G534)=0),"※收入和支出都没填",IF(OR(N($F534)&lt;0,N($G534)&lt;0),"※金额不能填负数，方向反了就换一列填",IF($D534="","※没填收支类别，分类报表会漏掉这一笔",IF(ISNA(MATCH($D534,类别表,0)),"※收支类别不在【基础资料】的清单里",IF(AND($L534="内部转账",$M534=""),"△内部转账要在「对方账户」写上另一头",IF(AND($L534="内部转账",$M534=$C534),"※对方账户跟本账户是同一个",IF(AND($L534&lt;&gt;"内部转账",$M534&lt;&gt;""),"△填了对方账户，但类别不是内部转账",IF(YEAR($B534)&lt;&gt;管理年度,"△不是管理年度的单据，按月的三张报表里看不到",IF($H534&lt;0,"△这一笔之后该账户余额成负数了，核一下",""))))))))))))))</f>
        <v/>
      </c>
    </row>
    <row r="535" ht="16.5" spans="1:16">
      <c r="A535" s="4" t="str">
        <f>IF($C535="","",COUNTA($C$5:$C535))</f>
        <v/>
      </c>
      <c r="B535" s="52"/>
      <c r="C535" s="53"/>
      <c r="D535" s="53"/>
      <c r="E535" s="32"/>
      <c r="F535" s="54"/>
      <c r="G535" s="54"/>
      <c r="H535" s="24" t="str">
        <f>IFERROR(ROUND(VLOOKUP($C535,基础资料!$B$5:$E$34,3,0)+SUMIF($C$5:$C535,$C535,$F$5:$F535)-SUMIF($C$5:$C535,$C535,$G$5:$G535),2),"")</f>
        <v/>
      </c>
      <c r="I535" s="53"/>
      <c r="J535" s="53"/>
      <c r="K535" s="25" t="str">
        <f t="shared" si="8"/>
        <v/>
      </c>
      <c r="L535" s="13" t="str">
        <f>IF($D535="","",IFERROR(INDEX(类别属性,MATCH($D535,类别表,0)),""))</f>
        <v/>
      </c>
      <c r="M535" s="53"/>
      <c r="N535" s="53"/>
      <c r="O535" s="32"/>
      <c r="P535" s="6" t="str">
        <f>IF($C535="","",IF(ISNA(MATCH($C535,账户表,0)),"※这个账户不在【基础资料】的账户档案里",IF($B535="","※没填日期，这一笔不会进任何月份的报表",IF(NOT(ISNUMBER($B535)),"※日期是文本不是日期（像 2026.6.28 这种），按日期取数的报表全会漏掉这一笔",IF(AND($F535&lt;&gt;"",$G535&lt;&gt;""),"※收入和支出不能同时填",IF(AND(N($F535)=0,N($G535)=0),"※收入和支出都没填",IF(OR(N($F535)&lt;0,N($G535)&lt;0),"※金额不能填负数，方向反了就换一列填",IF($D535="","※没填收支类别，分类报表会漏掉这一笔",IF(ISNA(MATCH($D535,类别表,0)),"※收支类别不在【基础资料】的清单里",IF(AND($L535="内部转账",$M535=""),"△内部转账要在「对方账户」写上另一头",IF(AND($L535="内部转账",$M535=$C535),"※对方账户跟本账户是同一个",IF(AND($L535&lt;&gt;"内部转账",$M535&lt;&gt;""),"△填了对方账户，但类别不是内部转账",IF(YEAR($B535)&lt;&gt;管理年度,"△不是管理年度的单据，按月的三张报表里看不到",IF($H535&lt;0,"△这一笔之后该账户余额成负数了，核一下",""))))))))))))))</f>
        <v/>
      </c>
    </row>
    <row r="536" ht="16.5" spans="1:16">
      <c r="A536" s="4" t="str">
        <f>IF($C536="","",COUNTA($C$5:$C536))</f>
        <v/>
      </c>
      <c r="B536" s="52"/>
      <c r="C536" s="53"/>
      <c r="D536" s="53"/>
      <c r="E536" s="32"/>
      <c r="F536" s="54"/>
      <c r="G536" s="54"/>
      <c r="H536" s="24" t="str">
        <f>IFERROR(ROUND(VLOOKUP($C536,基础资料!$B$5:$E$34,3,0)+SUMIF($C$5:$C536,$C536,$F$5:$F536)-SUMIF($C$5:$C536,$C536,$G$5:$G536),2),"")</f>
        <v/>
      </c>
      <c r="I536" s="53"/>
      <c r="J536" s="53"/>
      <c r="K536" s="25" t="str">
        <f t="shared" si="8"/>
        <v/>
      </c>
      <c r="L536" s="13" t="str">
        <f>IF($D536="","",IFERROR(INDEX(类别属性,MATCH($D536,类别表,0)),""))</f>
        <v/>
      </c>
      <c r="M536" s="53"/>
      <c r="N536" s="53"/>
      <c r="O536" s="32"/>
      <c r="P536" s="6" t="str">
        <f>IF($C536="","",IF(ISNA(MATCH($C536,账户表,0)),"※这个账户不在【基础资料】的账户档案里",IF($B536="","※没填日期，这一笔不会进任何月份的报表",IF(NOT(ISNUMBER($B536)),"※日期是文本不是日期（像 2026.6.28 这种），按日期取数的报表全会漏掉这一笔",IF(AND($F536&lt;&gt;"",$G536&lt;&gt;""),"※收入和支出不能同时填",IF(AND(N($F536)=0,N($G536)=0),"※收入和支出都没填",IF(OR(N($F536)&lt;0,N($G536)&lt;0),"※金额不能填负数，方向反了就换一列填",IF($D536="","※没填收支类别，分类报表会漏掉这一笔",IF(ISNA(MATCH($D536,类别表,0)),"※收支类别不在【基础资料】的清单里",IF(AND($L536="内部转账",$M536=""),"△内部转账要在「对方账户」写上另一头",IF(AND($L536="内部转账",$M536=$C536),"※对方账户跟本账户是同一个",IF(AND($L536&lt;&gt;"内部转账",$M536&lt;&gt;""),"△填了对方账户，但类别不是内部转账",IF(YEAR($B536)&lt;&gt;管理年度,"△不是管理年度的单据，按月的三张报表里看不到",IF($H536&lt;0,"△这一笔之后该账户余额成负数了，核一下",""))))))))))))))</f>
        <v/>
      </c>
    </row>
    <row r="537" ht="16.5" spans="1:16">
      <c r="A537" s="4" t="str">
        <f>IF($C537="","",COUNTA($C$5:$C537))</f>
        <v/>
      </c>
      <c r="B537" s="52"/>
      <c r="C537" s="53"/>
      <c r="D537" s="53"/>
      <c r="E537" s="32"/>
      <c r="F537" s="54"/>
      <c r="G537" s="54"/>
      <c r="H537" s="24" t="str">
        <f>IFERROR(ROUND(VLOOKUP($C537,基础资料!$B$5:$E$34,3,0)+SUMIF($C$5:$C537,$C537,$F$5:$F537)-SUMIF($C$5:$C537,$C537,$G$5:$G537),2),"")</f>
        <v/>
      </c>
      <c r="I537" s="53"/>
      <c r="J537" s="53"/>
      <c r="K537" s="25" t="str">
        <f t="shared" si="8"/>
        <v/>
      </c>
      <c r="L537" s="13" t="str">
        <f>IF($D537="","",IFERROR(INDEX(类别属性,MATCH($D537,类别表,0)),""))</f>
        <v/>
      </c>
      <c r="M537" s="53"/>
      <c r="N537" s="53"/>
      <c r="O537" s="32"/>
      <c r="P537" s="6" t="str">
        <f>IF($C537="","",IF(ISNA(MATCH($C537,账户表,0)),"※这个账户不在【基础资料】的账户档案里",IF($B537="","※没填日期，这一笔不会进任何月份的报表",IF(NOT(ISNUMBER($B537)),"※日期是文本不是日期（像 2026.6.28 这种），按日期取数的报表全会漏掉这一笔",IF(AND($F537&lt;&gt;"",$G537&lt;&gt;""),"※收入和支出不能同时填",IF(AND(N($F537)=0,N($G537)=0),"※收入和支出都没填",IF(OR(N($F537)&lt;0,N($G537)&lt;0),"※金额不能填负数，方向反了就换一列填",IF($D537="","※没填收支类别，分类报表会漏掉这一笔",IF(ISNA(MATCH($D537,类别表,0)),"※收支类别不在【基础资料】的清单里",IF(AND($L537="内部转账",$M537=""),"△内部转账要在「对方账户」写上另一头",IF(AND($L537="内部转账",$M537=$C537),"※对方账户跟本账户是同一个",IF(AND($L537&lt;&gt;"内部转账",$M537&lt;&gt;""),"△填了对方账户，但类别不是内部转账",IF(YEAR($B537)&lt;&gt;管理年度,"△不是管理年度的单据，按月的三张报表里看不到",IF($H537&lt;0,"△这一笔之后该账户余额成负数了，核一下",""))))))))))))))</f>
        <v/>
      </c>
    </row>
    <row r="538" ht="16.5" spans="1:16">
      <c r="A538" s="4" t="str">
        <f>IF($C538="","",COUNTA($C$5:$C538))</f>
        <v/>
      </c>
      <c r="B538" s="52"/>
      <c r="C538" s="53"/>
      <c r="D538" s="53"/>
      <c r="E538" s="32"/>
      <c r="F538" s="54"/>
      <c r="G538" s="54"/>
      <c r="H538" s="24" t="str">
        <f>IFERROR(ROUND(VLOOKUP($C538,基础资料!$B$5:$E$34,3,0)+SUMIF($C$5:$C538,$C538,$F$5:$F538)-SUMIF($C$5:$C538,$C538,$G$5:$G538),2),"")</f>
        <v/>
      </c>
      <c r="I538" s="53"/>
      <c r="J538" s="53"/>
      <c r="K538" s="25" t="str">
        <f t="shared" si="8"/>
        <v/>
      </c>
      <c r="L538" s="13" t="str">
        <f>IF($D538="","",IFERROR(INDEX(类别属性,MATCH($D538,类别表,0)),""))</f>
        <v/>
      </c>
      <c r="M538" s="53"/>
      <c r="N538" s="53"/>
      <c r="O538" s="32"/>
      <c r="P538" s="6" t="str">
        <f>IF($C538="","",IF(ISNA(MATCH($C538,账户表,0)),"※这个账户不在【基础资料】的账户档案里",IF($B538="","※没填日期，这一笔不会进任何月份的报表",IF(NOT(ISNUMBER($B538)),"※日期是文本不是日期（像 2026.6.28 这种），按日期取数的报表全会漏掉这一笔",IF(AND($F538&lt;&gt;"",$G538&lt;&gt;""),"※收入和支出不能同时填",IF(AND(N($F538)=0,N($G538)=0),"※收入和支出都没填",IF(OR(N($F538)&lt;0,N($G538)&lt;0),"※金额不能填负数，方向反了就换一列填",IF($D538="","※没填收支类别，分类报表会漏掉这一笔",IF(ISNA(MATCH($D538,类别表,0)),"※收支类别不在【基础资料】的清单里",IF(AND($L538="内部转账",$M538=""),"△内部转账要在「对方账户」写上另一头",IF(AND($L538="内部转账",$M538=$C538),"※对方账户跟本账户是同一个",IF(AND($L538&lt;&gt;"内部转账",$M538&lt;&gt;""),"△填了对方账户，但类别不是内部转账",IF(YEAR($B538)&lt;&gt;管理年度,"△不是管理年度的单据，按月的三张报表里看不到",IF($H538&lt;0,"△这一笔之后该账户余额成负数了，核一下",""))))))))))))))</f>
        <v/>
      </c>
    </row>
    <row r="539" ht="16.5" spans="1:16">
      <c r="A539" s="4" t="str">
        <f>IF($C539="","",COUNTA($C$5:$C539))</f>
        <v/>
      </c>
      <c r="B539" s="52"/>
      <c r="C539" s="53"/>
      <c r="D539" s="53"/>
      <c r="E539" s="32"/>
      <c r="F539" s="54"/>
      <c r="G539" s="54"/>
      <c r="H539" s="24" t="str">
        <f>IFERROR(ROUND(VLOOKUP($C539,基础资料!$B$5:$E$34,3,0)+SUMIF($C$5:$C539,$C539,$F$5:$F539)-SUMIF($C$5:$C539,$C539,$G$5:$G539),2),"")</f>
        <v/>
      </c>
      <c r="I539" s="53"/>
      <c r="J539" s="53"/>
      <c r="K539" s="25" t="str">
        <f t="shared" si="8"/>
        <v/>
      </c>
      <c r="L539" s="13" t="str">
        <f>IF($D539="","",IFERROR(INDEX(类别属性,MATCH($D539,类别表,0)),""))</f>
        <v/>
      </c>
      <c r="M539" s="53"/>
      <c r="N539" s="53"/>
      <c r="O539" s="32"/>
      <c r="P539" s="6" t="str">
        <f>IF($C539="","",IF(ISNA(MATCH($C539,账户表,0)),"※这个账户不在【基础资料】的账户档案里",IF($B539="","※没填日期，这一笔不会进任何月份的报表",IF(NOT(ISNUMBER($B539)),"※日期是文本不是日期（像 2026.6.28 这种），按日期取数的报表全会漏掉这一笔",IF(AND($F539&lt;&gt;"",$G539&lt;&gt;""),"※收入和支出不能同时填",IF(AND(N($F539)=0,N($G539)=0),"※收入和支出都没填",IF(OR(N($F539)&lt;0,N($G539)&lt;0),"※金额不能填负数，方向反了就换一列填",IF($D539="","※没填收支类别，分类报表会漏掉这一笔",IF(ISNA(MATCH($D539,类别表,0)),"※收支类别不在【基础资料】的清单里",IF(AND($L539="内部转账",$M539=""),"△内部转账要在「对方账户」写上另一头",IF(AND($L539="内部转账",$M539=$C539),"※对方账户跟本账户是同一个",IF(AND($L539&lt;&gt;"内部转账",$M539&lt;&gt;""),"△填了对方账户，但类别不是内部转账",IF(YEAR($B539)&lt;&gt;管理年度,"△不是管理年度的单据，按月的三张报表里看不到",IF($H539&lt;0,"△这一笔之后该账户余额成负数了，核一下",""))))))))))))))</f>
        <v/>
      </c>
    </row>
    <row r="540" ht="16.5" spans="1:16">
      <c r="A540" s="4" t="str">
        <f>IF($C540="","",COUNTA($C$5:$C540))</f>
        <v/>
      </c>
      <c r="B540" s="52"/>
      <c r="C540" s="53"/>
      <c r="D540" s="53"/>
      <c r="E540" s="32"/>
      <c r="F540" s="54"/>
      <c r="G540" s="54"/>
      <c r="H540" s="24" t="str">
        <f>IFERROR(ROUND(VLOOKUP($C540,基础资料!$B$5:$E$34,3,0)+SUMIF($C$5:$C540,$C540,$F$5:$F540)-SUMIF($C$5:$C540,$C540,$G$5:$G540),2),"")</f>
        <v/>
      </c>
      <c r="I540" s="53"/>
      <c r="J540" s="53"/>
      <c r="K540" s="25" t="str">
        <f t="shared" si="8"/>
        <v/>
      </c>
      <c r="L540" s="13" t="str">
        <f>IF($D540="","",IFERROR(INDEX(类别属性,MATCH($D540,类别表,0)),""))</f>
        <v/>
      </c>
      <c r="M540" s="53"/>
      <c r="N540" s="53"/>
      <c r="O540" s="32"/>
      <c r="P540" s="6" t="str">
        <f>IF($C540="","",IF(ISNA(MATCH($C540,账户表,0)),"※这个账户不在【基础资料】的账户档案里",IF($B540="","※没填日期，这一笔不会进任何月份的报表",IF(NOT(ISNUMBER($B540)),"※日期是文本不是日期（像 2026.6.28 这种），按日期取数的报表全会漏掉这一笔",IF(AND($F540&lt;&gt;"",$G540&lt;&gt;""),"※收入和支出不能同时填",IF(AND(N($F540)=0,N($G540)=0),"※收入和支出都没填",IF(OR(N($F540)&lt;0,N($G540)&lt;0),"※金额不能填负数，方向反了就换一列填",IF($D540="","※没填收支类别，分类报表会漏掉这一笔",IF(ISNA(MATCH($D540,类别表,0)),"※收支类别不在【基础资料】的清单里",IF(AND($L540="内部转账",$M540=""),"△内部转账要在「对方账户」写上另一头",IF(AND($L540="内部转账",$M540=$C540),"※对方账户跟本账户是同一个",IF(AND($L540&lt;&gt;"内部转账",$M540&lt;&gt;""),"△填了对方账户，但类别不是内部转账",IF(YEAR($B540)&lt;&gt;管理年度,"△不是管理年度的单据，按月的三张报表里看不到",IF($H540&lt;0,"△这一笔之后该账户余额成负数了，核一下",""))))))))))))))</f>
        <v/>
      </c>
    </row>
    <row r="541" ht="16.5" spans="1:16">
      <c r="A541" s="4" t="str">
        <f>IF($C541="","",COUNTA($C$5:$C541))</f>
        <v/>
      </c>
      <c r="B541" s="52"/>
      <c r="C541" s="53"/>
      <c r="D541" s="53"/>
      <c r="E541" s="32"/>
      <c r="F541" s="54"/>
      <c r="G541" s="54"/>
      <c r="H541" s="24" t="str">
        <f>IFERROR(ROUND(VLOOKUP($C541,基础资料!$B$5:$E$34,3,0)+SUMIF($C$5:$C541,$C541,$F$5:$F541)-SUMIF($C$5:$C541,$C541,$G$5:$G541),2),"")</f>
        <v/>
      </c>
      <c r="I541" s="53"/>
      <c r="J541" s="53"/>
      <c r="K541" s="25" t="str">
        <f t="shared" si="8"/>
        <v/>
      </c>
      <c r="L541" s="13" t="str">
        <f>IF($D541="","",IFERROR(INDEX(类别属性,MATCH($D541,类别表,0)),""))</f>
        <v/>
      </c>
      <c r="M541" s="53"/>
      <c r="N541" s="53"/>
      <c r="O541" s="32"/>
      <c r="P541" s="6" t="str">
        <f>IF($C541="","",IF(ISNA(MATCH($C541,账户表,0)),"※这个账户不在【基础资料】的账户档案里",IF($B541="","※没填日期，这一笔不会进任何月份的报表",IF(NOT(ISNUMBER($B541)),"※日期是文本不是日期（像 2026.6.28 这种），按日期取数的报表全会漏掉这一笔",IF(AND($F541&lt;&gt;"",$G541&lt;&gt;""),"※收入和支出不能同时填",IF(AND(N($F541)=0,N($G541)=0),"※收入和支出都没填",IF(OR(N($F541)&lt;0,N($G541)&lt;0),"※金额不能填负数，方向反了就换一列填",IF($D541="","※没填收支类别，分类报表会漏掉这一笔",IF(ISNA(MATCH($D541,类别表,0)),"※收支类别不在【基础资料】的清单里",IF(AND($L541="内部转账",$M541=""),"△内部转账要在「对方账户」写上另一头",IF(AND($L541="内部转账",$M541=$C541),"※对方账户跟本账户是同一个",IF(AND($L541&lt;&gt;"内部转账",$M541&lt;&gt;""),"△填了对方账户，但类别不是内部转账",IF(YEAR($B541)&lt;&gt;管理年度,"△不是管理年度的单据，按月的三张报表里看不到",IF($H541&lt;0,"△这一笔之后该账户余额成负数了，核一下",""))))))))))))))</f>
        <v/>
      </c>
    </row>
    <row r="542" ht="16.5" spans="1:16">
      <c r="A542" s="4" t="str">
        <f>IF($C542="","",COUNTA($C$5:$C542))</f>
        <v/>
      </c>
      <c r="B542" s="52"/>
      <c r="C542" s="53"/>
      <c r="D542" s="53"/>
      <c r="E542" s="32"/>
      <c r="F542" s="54"/>
      <c r="G542" s="54"/>
      <c r="H542" s="24" t="str">
        <f>IFERROR(ROUND(VLOOKUP($C542,基础资料!$B$5:$E$34,3,0)+SUMIF($C$5:$C542,$C542,$F$5:$F542)-SUMIF($C$5:$C542,$C542,$G$5:$G542),2),"")</f>
        <v/>
      </c>
      <c r="I542" s="53"/>
      <c r="J542" s="53"/>
      <c r="K542" s="25" t="str">
        <f t="shared" si="8"/>
        <v/>
      </c>
      <c r="L542" s="13" t="str">
        <f>IF($D542="","",IFERROR(INDEX(类别属性,MATCH($D542,类别表,0)),""))</f>
        <v/>
      </c>
      <c r="M542" s="53"/>
      <c r="N542" s="53"/>
      <c r="O542" s="32"/>
      <c r="P542" s="6" t="str">
        <f>IF($C542="","",IF(ISNA(MATCH($C542,账户表,0)),"※这个账户不在【基础资料】的账户档案里",IF($B542="","※没填日期，这一笔不会进任何月份的报表",IF(NOT(ISNUMBER($B542)),"※日期是文本不是日期（像 2026.6.28 这种），按日期取数的报表全会漏掉这一笔",IF(AND($F542&lt;&gt;"",$G542&lt;&gt;""),"※收入和支出不能同时填",IF(AND(N($F542)=0,N($G542)=0),"※收入和支出都没填",IF(OR(N($F542)&lt;0,N($G542)&lt;0),"※金额不能填负数，方向反了就换一列填",IF($D542="","※没填收支类别，分类报表会漏掉这一笔",IF(ISNA(MATCH($D542,类别表,0)),"※收支类别不在【基础资料】的清单里",IF(AND($L542="内部转账",$M542=""),"△内部转账要在「对方账户」写上另一头",IF(AND($L542="内部转账",$M542=$C542),"※对方账户跟本账户是同一个",IF(AND($L542&lt;&gt;"内部转账",$M542&lt;&gt;""),"△填了对方账户，但类别不是内部转账",IF(YEAR($B542)&lt;&gt;管理年度,"△不是管理年度的单据，按月的三张报表里看不到",IF($H542&lt;0,"△这一笔之后该账户余额成负数了，核一下",""))))))))))))))</f>
        <v/>
      </c>
    </row>
    <row r="543" ht="16.5" spans="1:16">
      <c r="A543" s="4" t="str">
        <f>IF($C543="","",COUNTA($C$5:$C543))</f>
        <v/>
      </c>
      <c r="B543" s="52"/>
      <c r="C543" s="53"/>
      <c r="D543" s="53"/>
      <c r="E543" s="32"/>
      <c r="F543" s="54"/>
      <c r="G543" s="54"/>
      <c r="H543" s="24" t="str">
        <f>IFERROR(ROUND(VLOOKUP($C543,基础资料!$B$5:$E$34,3,0)+SUMIF($C$5:$C543,$C543,$F$5:$F543)-SUMIF($C$5:$C543,$C543,$G$5:$G543),2),"")</f>
        <v/>
      </c>
      <c r="I543" s="53"/>
      <c r="J543" s="53"/>
      <c r="K543" s="25" t="str">
        <f t="shared" si="8"/>
        <v/>
      </c>
      <c r="L543" s="13" t="str">
        <f>IF($D543="","",IFERROR(INDEX(类别属性,MATCH($D543,类别表,0)),""))</f>
        <v/>
      </c>
      <c r="M543" s="53"/>
      <c r="N543" s="53"/>
      <c r="O543" s="32"/>
      <c r="P543" s="6" t="str">
        <f>IF($C543="","",IF(ISNA(MATCH($C543,账户表,0)),"※这个账户不在【基础资料】的账户档案里",IF($B543="","※没填日期，这一笔不会进任何月份的报表",IF(NOT(ISNUMBER($B543)),"※日期是文本不是日期（像 2026.6.28 这种），按日期取数的报表全会漏掉这一笔",IF(AND($F543&lt;&gt;"",$G543&lt;&gt;""),"※收入和支出不能同时填",IF(AND(N($F543)=0,N($G543)=0),"※收入和支出都没填",IF(OR(N($F543)&lt;0,N($G543)&lt;0),"※金额不能填负数，方向反了就换一列填",IF($D543="","※没填收支类别，分类报表会漏掉这一笔",IF(ISNA(MATCH($D543,类别表,0)),"※收支类别不在【基础资料】的清单里",IF(AND($L543="内部转账",$M543=""),"△内部转账要在「对方账户」写上另一头",IF(AND($L543="内部转账",$M543=$C543),"※对方账户跟本账户是同一个",IF(AND($L543&lt;&gt;"内部转账",$M543&lt;&gt;""),"△填了对方账户，但类别不是内部转账",IF(YEAR($B543)&lt;&gt;管理年度,"△不是管理年度的单据，按月的三张报表里看不到",IF($H543&lt;0,"△这一笔之后该账户余额成负数了，核一下",""))))))))))))))</f>
        <v/>
      </c>
    </row>
    <row r="544" ht="16.5" spans="1:16">
      <c r="A544" s="4" t="str">
        <f>IF($C544="","",COUNTA($C$5:$C544))</f>
        <v/>
      </c>
      <c r="B544" s="52"/>
      <c r="C544" s="53"/>
      <c r="D544" s="53"/>
      <c r="E544" s="32"/>
      <c r="F544" s="54"/>
      <c r="G544" s="54"/>
      <c r="H544" s="24" t="str">
        <f>IFERROR(ROUND(VLOOKUP($C544,基础资料!$B$5:$E$34,3,0)+SUMIF($C$5:$C544,$C544,$F$5:$F544)-SUMIF($C$5:$C544,$C544,$G$5:$G544),2),"")</f>
        <v/>
      </c>
      <c r="I544" s="53"/>
      <c r="J544" s="53"/>
      <c r="K544" s="25" t="str">
        <f t="shared" si="8"/>
        <v/>
      </c>
      <c r="L544" s="13" t="str">
        <f>IF($D544="","",IFERROR(INDEX(类别属性,MATCH($D544,类别表,0)),""))</f>
        <v/>
      </c>
      <c r="M544" s="53"/>
      <c r="N544" s="53"/>
      <c r="O544" s="32"/>
      <c r="P544" s="6" t="str">
        <f>IF($C544="","",IF(ISNA(MATCH($C544,账户表,0)),"※这个账户不在【基础资料】的账户档案里",IF($B544="","※没填日期，这一笔不会进任何月份的报表",IF(NOT(ISNUMBER($B544)),"※日期是文本不是日期（像 2026.6.28 这种），按日期取数的报表全会漏掉这一笔",IF(AND($F544&lt;&gt;"",$G544&lt;&gt;""),"※收入和支出不能同时填",IF(AND(N($F544)=0,N($G544)=0),"※收入和支出都没填",IF(OR(N($F544)&lt;0,N($G544)&lt;0),"※金额不能填负数，方向反了就换一列填",IF($D544="","※没填收支类别，分类报表会漏掉这一笔",IF(ISNA(MATCH($D544,类别表,0)),"※收支类别不在【基础资料】的清单里",IF(AND($L544="内部转账",$M544=""),"△内部转账要在「对方账户」写上另一头",IF(AND($L544="内部转账",$M544=$C544),"※对方账户跟本账户是同一个",IF(AND($L544&lt;&gt;"内部转账",$M544&lt;&gt;""),"△填了对方账户，但类别不是内部转账",IF(YEAR($B544)&lt;&gt;管理年度,"△不是管理年度的单据，按月的三张报表里看不到",IF($H544&lt;0,"△这一笔之后该账户余额成负数了，核一下",""))))))))))))))</f>
        <v/>
      </c>
    </row>
    <row r="545" ht="16.5" spans="1:16">
      <c r="A545" s="4" t="str">
        <f>IF($C545="","",COUNTA($C$5:$C545))</f>
        <v/>
      </c>
      <c r="B545" s="52"/>
      <c r="C545" s="53"/>
      <c r="D545" s="53"/>
      <c r="E545" s="32"/>
      <c r="F545" s="54"/>
      <c r="G545" s="54"/>
      <c r="H545" s="24" t="str">
        <f>IFERROR(ROUND(VLOOKUP($C545,基础资料!$B$5:$E$34,3,0)+SUMIF($C$5:$C545,$C545,$F$5:$F545)-SUMIF($C$5:$C545,$C545,$G$5:$G545),2),"")</f>
        <v/>
      </c>
      <c r="I545" s="53"/>
      <c r="J545" s="53"/>
      <c r="K545" s="25" t="str">
        <f t="shared" si="8"/>
        <v/>
      </c>
      <c r="L545" s="13" t="str">
        <f>IF($D545="","",IFERROR(INDEX(类别属性,MATCH($D545,类别表,0)),""))</f>
        <v/>
      </c>
      <c r="M545" s="53"/>
      <c r="N545" s="53"/>
      <c r="O545" s="32"/>
      <c r="P545" s="6" t="str">
        <f>IF($C545="","",IF(ISNA(MATCH($C545,账户表,0)),"※这个账户不在【基础资料】的账户档案里",IF($B545="","※没填日期，这一笔不会进任何月份的报表",IF(NOT(ISNUMBER($B545)),"※日期是文本不是日期（像 2026.6.28 这种），按日期取数的报表全会漏掉这一笔",IF(AND($F545&lt;&gt;"",$G545&lt;&gt;""),"※收入和支出不能同时填",IF(AND(N($F545)=0,N($G545)=0),"※收入和支出都没填",IF(OR(N($F545)&lt;0,N($G545)&lt;0),"※金额不能填负数，方向反了就换一列填",IF($D545="","※没填收支类别，分类报表会漏掉这一笔",IF(ISNA(MATCH($D545,类别表,0)),"※收支类别不在【基础资料】的清单里",IF(AND($L545="内部转账",$M545=""),"△内部转账要在「对方账户」写上另一头",IF(AND($L545="内部转账",$M545=$C545),"※对方账户跟本账户是同一个",IF(AND($L545&lt;&gt;"内部转账",$M545&lt;&gt;""),"△填了对方账户，但类别不是内部转账",IF(YEAR($B545)&lt;&gt;管理年度,"△不是管理年度的单据，按月的三张报表里看不到",IF($H545&lt;0,"△这一笔之后该账户余额成负数了，核一下",""))))))))))))))</f>
        <v/>
      </c>
    </row>
    <row r="546" ht="16.5" spans="1:16">
      <c r="A546" s="4" t="str">
        <f>IF($C546="","",COUNTA($C$5:$C546))</f>
        <v/>
      </c>
      <c r="B546" s="52"/>
      <c r="C546" s="53"/>
      <c r="D546" s="53"/>
      <c r="E546" s="32"/>
      <c r="F546" s="54"/>
      <c r="G546" s="54"/>
      <c r="H546" s="24" t="str">
        <f>IFERROR(ROUND(VLOOKUP($C546,基础资料!$B$5:$E$34,3,0)+SUMIF($C$5:$C546,$C546,$F$5:$F546)-SUMIF($C$5:$C546,$C546,$G$5:$G546),2),"")</f>
        <v/>
      </c>
      <c r="I546" s="53"/>
      <c r="J546" s="53"/>
      <c r="K546" s="25" t="str">
        <f t="shared" si="8"/>
        <v/>
      </c>
      <c r="L546" s="13" t="str">
        <f>IF($D546="","",IFERROR(INDEX(类别属性,MATCH($D546,类别表,0)),""))</f>
        <v/>
      </c>
      <c r="M546" s="53"/>
      <c r="N546" s="53"/>
      <c r="O546" s="32"/>
      <c r="P546" s="6" t="str">
        <f>IF($C546="","",IF(ISNA(MATCH($C546,账户表,0)),"※这个账户不在【基础资料】的账户档案里",IF($B546="","※没填日期，这一笔不会进任何月份的报表",IF(NOT(ISNUMBER($B546)),"※日期是文本不是日期（像 2026.6.28 这种），按日期取数的报表全会漏掉这一笔",IF(AND($F546&lt;&gt;"",$G546&lt;&gt;""),"※收入和支出不能同时填",IF(AND(N($F546)=0,N($G546)=0),"※收入和支出都没填",IF(OR(N($F546)&lt;0,N($G546)&lt;0),"※金额不能填负数，方向反了就换一列填",IF($D546="","※没填收支类别，分类报表会漏掉这一笔",IF(ISNA(MATCH($D546,类别表,0)),"※收支类别不在【基础资料】的清单里",IF(AND($L546="内部转账",$M546=""),"△内部转账要在「对方账户」写上另一头",IF(AND($L546="内部转账",$M546=$C546),"※对方账户跟本账户是同一个",IF(AND($L546&lt;&gt;"内部转账",$M546&lt;&gt;""),"△填了对方账户，但类别不是内部转账",IF(YEAR($B546)&lt;&gt;管理年度,"△不是管理年度的单据，按月的三张报表里看不到",IF($H546&lt;0,"△这一笔之后该账户余额成负数了，核一下",""))))))))))))))</f>
        <v/>
      </c>
    </row>
    <row r="547" ht="16.5" spans="1:16">
      <c r="A547" s="4" t="str">
        <f>IF($C547="","",COUNTA($C$5:$C547))</f>
        <v/>
      </c>
      <c r="B547" s="52"/>
      <c r="C547" s="53"/>
      <c r="D547" s="53"/>
      <c r="E547" s="32"/>
      <c r="F547" s="54"/>
      <c r="G547" s="54"/>
      <c r="H547" s="24" t="str">
        <f>IFERROR(ROUND(VLOOKUP($C547,基础资料!$B$5:$E$34,3,0)+SUMIF($C$5:$C547,$C547,$F$5:$F547)-SUMIF($C$5:$C547,$C547,$G$5:$G547),2),"")</f>
        <v/>
      </c>
      <c r="I547" s="53"/>
      <c r="J547" s="53"/>
      <c r="K547" s="25" t="str">
        <f t="shared" si="8"/>
        <v/>
      </c>
      <c r="L547" s="13" t="str">
        <f>IF($D547="","",IFERROR(INDEX(类别属性,MATCH($D547,类别表,0)),""))</f>
        <v/>
      </c>
      <c r="M547" s="53"/>
      <c r="N547" s="53"/>
      <c r="O547" s="32"/>
      <c r="P547" s="6" t="str">
        <f>IF($C547="","",IF(ISNA(MATCH($C547,账户表,0)),"※这个账户不在【基础资料】的账户档案里",IF($B547="","※没填日期，这一笔不会进任何月份的报表",IF(NOT(ISNUMBER($B547)),"※日期是文本不是日期（像 2026.6.28 这种），按日期取数的报表全会漏掉这一笔",IF(AND($F547&lt;&gt;"",$G547&lt;&gt;""),"※收入和支出不能同时填",IF(AND(N($F547)=0,N($G547)=0),"※收入和支出都没填",IF(OR(N($F547)&lt;0,N($G547)&lt;0),"※金额不能填负数，方向反了就换一列填",IF($D547="","※没填收支类别，分类报表会漏掉这一笔",IF(ISNA(MATCH($D547,类别表,0)),"※收支类别不在【基础资料】的清单里",IF(AND($L547="内部转账",$M547=""),"△内部转账要在「对方账户」写上另一头",IF(AND($L547="内部转账",$M547=$C547),"※对方账户跟本账户是同一个",IF(AND($L547&lt;&gt;"内部转账",$M547&lt;&gt;""),"△填了对方账户，但类别不是内部转账",IF(YEAR($B547)&lt;&gt;管理年度,"△不是管理年度的单据，按月的三张报表里看不到",IF($H547&lt;0,"△这一笔之后该账户余额成负数了，核一下",""))))))))))))))</f>
        <v/>
      </c>
    </row>
    <row r="548" ht="16.5" spans="1:16">
      <c r="A548" s="4" t="str">
        <f>IF($C548="","",COUNTA($C$5:$C548))</f>
        <v/>
      </c>
      <c r="B548" s="52"/>
      <c r="C548" s="53"/>
      <c r="D548" s="53"/>
      <c r="E548" s="32"/>
      <c r="F548" s="54"/>
      <c r="G548" s="54"/>
      <c r="H548" s="24" t="str">
        <f>IFERROR(ROUND(VLOOKUP($C548,基础资料!$B$5:$E$34,3,0)+SUMIF($C$5:$C548,$C548,$F$5:$F548)-SUMIF($C$5:$C548,$C548,$G$5:$G548),2),"")</f>
        <v/>
      </c>
      <c r="I548" s="53"/>
      <c r="J548" s="53"/>
      <c r="K548" s="25" t="str">
        <f t="shared" si="8"/>
        <v/>
      </c>
      <c r="L548" s="13" t="str">
        <f>IF($D548="","",IFERROR(INDEX(类别属性,MATCH($D548,类别表,0)),""))</f>
        <v/>
      </c>
      <c r="M548" s="53"/>
      <c r="N548" s="53"/>
      <c r="O548" s="32"/>
      <c r="P548" s="6" t="str">
        <f>IF($C548="","",IF(ISNA(MATCH($C548,账户表,0)),"※这个账户不在【基础资料】的账户档案里",IF($B548="","※没填日期，这一笔不会进任何月份的报表",IF(NOT(ISNUMBER($B548)),"※日期是文本不是日期（像 2026.6.28 这种），按日期取数的报表全会漏掉这一笔",IF(AND($F548&lt;&gt;"",$G548&lt;&gt;""),"※收入和支出不能同时填",IF(AND(N($F548)=0,N($G548)=0),"※收入和支出都没填",IF(OR(N($F548)&lt;0,N($G548)&lt;0),"※金额不能填负数，方向反了就换一列填",IF($D548="","※没填收支类别，分类报表会漏掉这一笔",IF(ISNA(MATCH($D548,类别表,0)),"※收支类别不在【基础资料】的清单里",IF(AND($L548="内部转账",$M548=""),"△内部转账要在「对方账户」写上另一头",IF(AND($L548="内部转账",$M548=$C548),"※对方账户跟本账户是同一个",IF(AND($L548&lt;&gt;"内部转账",$M548&lt;&gt;""),"△填了对方账户，但类别不是内部转账",IF(YEAR($B548)&lt;&gt;管理年度,"△不是管理年度的单据，按月的三张报表里看不到",IF($H548&lt;0,"△这一笔之后该账户余额成负数了，核一下",""))))))))))))))</f>
        <v/>
      </c>
    </row>
    <row r="549" ht="16.5" spans="1:16">
      <c r="A549" s="4" t="str">
        <f>IF($C549="","",COUNTA($C$5:$C549))</f>
        <v/>
      </c>
      <c r="B549" s="52"/>
      <c r="C549" s="53"/>
      <c r="D549" s="53"/>
      <c r="E549" s="32"/>
      <c r="F549" s="54"/>
      <c r="G549" s="54"/>
      <c r="H549" s="24" t="str">
        <f>IFERROR(ROUND(VLOOKUP($C549,基础资料!$B$5:$E$34,3,0)+SUMIF($C$5:$C549,$C549,$F$5:$F549)-SUMIF($C$5:$C549,$C549,$G$5:$G549),2),"")</f>
        <v/>
      </c>
      <c r="I549" s="53"/>
      <c r="J549" s="53"/>
      <c r="K549" s="25" t="str">
        <f t="shared" si="8"/>
        <v/>
      </c>
      <c r="L549" s="13" t="str">
        <f>IF($D549="","",IFERROR(INDEX(类别属性,MATCH($D549,类别表,0)),""))</f>
        <v/>
      </c>
      <c r="M549" s="53"/>
      <c r="N549" s="53"/>
      <c r="O549" s="32"/>
      <c r="P549" s="6" t="str">
        <f>IF($C549="","",IF(ISNA(MATCH($C549,账户表,0)),"※这个账户不在【基础资料】的账户档案里",IF($B549="","※没填日期，这一笔不会进任何月份的报表",IF(NOT(ISNUMBER($B549)),"※日期是文本不是日期（像 2026.6.28 这种），按日期取数的报表全会漏掉这一笔",IF(AND($F549&lt;&gt;"",$G549&lt;&gt;""),"※收入和支出不能同时填",IF(AND(N($F549)=0,N($G549)=0),"※收入和支出都没填",IF(OR(N($F549)&lt;0,N($G549)&lt;0),"※金额不能填负数，方向反了就换一列填",IF($D549="","※没填收支类别，分类报表会漏掉这一笔",IF(ISNA(MATCH($D549,类别表,0)),"※收支类别不在【基础资料】的清单里",IF(AND($L549="内部转账",$M549=""),"△内部转账要在「对方账户」写上另一头",IF(AND($L549="内部转账",$M549=$C549),"※对方账户跟本账户是同一个",IF(AND($L549&lt;&gt;"内部转账",$M549&lt;&gt;""),"△填了对方账户，但类别不是内部转账",IF(YEAR($B549)&lt;&gt;管理年度,"△不是管理年度的单据，按月的三张报表里看不到",IF($H549&lt;0,"△这一笔之后该账户余额成负数了，核一下",""))))))))))))))</f>
        <v/>
      </c>
    </row>
    <row r="550" ht="16.5" spans="1:16">
      <c r="A550" s="4" t="str">
        <f>IF($C550="","",COUNTA($C$5:$C550))</f>
        <v/>
      </c>
      <c r="B550" s="52"/>
      <c r="C550" s="53"/>
      <c r="D550" s="53"/>
      <c r="E550" s="32"/>
      <c r="F550" s="54"/>
      <c r="G550" s="54"/>
      <c r="H550" s="24" t="str">
        <f>IFERROR(ROUND(VLOOKUP($C550,基础资料!$B$5:$E$34,3,0)+SUMIF($C$5:$C550,$C550,$F$5:$F550)-SUMIF($C$5:$C550,$C550,$G$5:$G550),2),"")</f>
        <v/>
      </c>
      <c r="I550" s="53"/>
      <c r="J550" s="53"/>
      <c r="K550" s="25" t="str">
        <f t="shared" si="8"/>
        <v/>
      </c>
      <c r="L550" s="13" t="str">
        <f>IF($D550="","",IFERROR(INDEX(类别属性,MATCH($D550,类别表,0)),""))</f>
        <v/>
      </c>
      <c r="M550" s="53"/>
      <c r="N550" s="53"/>
      <c r="O550" s="32"/>
      <c r="P550" s="6" t="str">
        <f>IF($C550="","",IF(ISNA(MATCH($C550,账户表,0)),"※这个账户不在【基础资料】的账户档案里",IF($B550="","※没填日期，这一笔不会进任何月份的报表",IF(NOT(ISNUMBER($B550)),"※日期是文本不是日期（像 2026.6.28 这种），按日期取数的报表全会漏掉这一笔",IF(AND($F550&lt;&gt;"",$G550&lt;&gt;""),"※收入和支出不能同时填",IF(AND(N($F550)=0,N($G550)=0),"※收入和支出都没填",IF(OR(N($F550)&lt;0,N($G550)&lt;0),"※金额不能填负数，方向反了就换一列填",IF($D550="","※没填收支类别，分类报表会漏掉这一笔",IF(ISNA(MATCH($D550,类别表,0)),"※收支类别不在【基础资料】的清单里",IF(AND($L550="内部转账",$M550=""),"△内部转账要在「对方账户」写上另一头",IF(AND($L550="内部转账",$M550=$C550),"※对方账户跟本账户是同一个",IF(AND($L550&lt;&gt;"内部转账",$M550&lt;&gt;""),"△填了对方账户，但类别不是内部转账",IF(YEAR($B550)&lt;&gt;管理年度,"△不是管理年度的单据，按月的三张报表里看不到",IF($H550&lt;0,"△这一笔之后该账户余额成负数了，核一下",""))))))))))))))</f>
        <v/>
      </c>
    </row>
    <row r="551" ht="16.5" spans="1:16">
      <c r="A551" s="4" t="str">
        <f>IF($C551="","",COUNTA($C$5:$C551))</f>
        <v/>
      </c>
      <c r="B551" s="52"/>
      <c r="C551" s="53"/>
      <c r="D551" s="53"/>
      <c r="E551" s="32"/>
      <c r="F551" s="54"/>
      <c r="G551" s="54"/>
      <c r="H551" s="24" t="str">
        <f>IFERROR(ROUND(VLOOKUP($C551,基础资料!$B$5:$E$34,3,0)+SUMIF($C$5:$C551,$C551,$F$5:$F551)-SUMIF($C$5:$C551,$C551,$G$5:$G551),2),"")</f>
        <v/>
      </c>
      <c r="I551" s="53"/>
      <c r="J551" s="53"/>
      <c r="K551" s="25" t="str">
        <f t="shared" si="8"/>
        <v/>
      </c>
      <c r="L551" s="13" t="str">
        <f>IF($D551="","",IFERROR(INDEX(类别属性,MATCH($D551,类别表,0)),""))</f>
        <v/>
      </c>
      <c r="M551" s="53"/>
      <c r="N551" s="53"/>
      <c r="O551" s="32"/>
      <c r="P551" s="6" t="str">
        <f>IF($C551="","",IF(ISNA(MATCH($C551,账户表,0)),"※这个账户不在【基础资料】的账户档案里",IF($B551="","※没填日期，这一笔不会进任何月份的报表",IF(NOT(ISNUMBER($B551)),"※日期是文本不是日期（像 2026.6.28 这种），按日期取数的报表全会漏掉这一笔",IF(AND($F551&lt;&gt;"",$G551&lt;&gt;""),"※收入和支出不能同时填",IF(AND(N($F551)=0,N($G551)=0),"※收入和支出都没填",IF(OR(N($F551)&lt;0,N($G551)&lt;0),"※金额不能填负数，方向反了就换一列填",IF($D551="","※没填收支类别，分类报表会漏掉这一笔",IF(ISNA(MATCH($D551,类别表,0)),"※收支类别不在【基础资料】的清单里",IF(AND($L551="内部转账",$M551=""),"△内部转账要在「对方账户」写上另一头",IF(AND($L551="内部转账",$M551=$C551),"※对方账户跟本账户是同一个",IF(AND($L551&lt;&gt;"内部转账",$M551&lt;&gt;""),"△填了对方账户，但类别不是内部转账",IF(YEAR($B551)&lt;&gt;管理年度,"△不是管理年度的单据，按月的三张报表里看不到",IF($H551&lt;0,"△这一笔之后该账户余额成负数了，核一下",""))))))))))))))</f>
        <v/>
      </c>
    </row>
    <row r="552" ht="16.5" spans="1:16">
      <c r="A552" s="4" t="str">
        <f>IF($C552="","",COUNTA($C$5:$C552))</f>
        <v/>
      </c>
      <c r="B552" s="52"/>
      <c r="C552" s="53"/>
      <c r="D552" s="53"/>
      <c r="E552" s="32"/>
      <c r="F552" s="54"/>
      <c r="G552" s="54"/>
      <c r="H552" s="24" t="str">
        <f>IFERROR(ROUND(VLOOKUP($C552,基础资料!$B$5:$E$34,3,0)+SUMIF($C$5:$C552,$C552,$F$5:$F552)-SUMIF($C$5:$C552,$C552,$G$5:$G552),2),"")</f>
        <v/>
      </c>
      <c r="I552" s="53"/>
      <c r="J552" s="53"/>
      <c r="K552" s="25" t="str">
        <f t="shared" si="8"/>
        <v/>
      </c>
      <c r="L552" s="13" t="str">
        <f>IF($D552="","",IFERROR(INDEX(类别属性,MATCH($D552,类别表,0)),""))</f>
        <v/>
      </c>
      <c r="M552" s="53"/>
      <c r="N552" s="53"/>
      <c r="O552" s="32"/>
      <c r="P552" s="6" t="str">
        <f>IF($C552="","",IF(ISNA(MATCH($C552,账户表,0)),"※这个账户不在【基础资料】的账户档案里",IF($B552="","※没填日期，这一笔不会进任何月份的报表",IF(NOT(ISNUMBER($B552)),"※日期是文本不是日期（像 2026.6.28 这种），按日期取数的报表全会漏掉这一笔",IF(AND($F552&lt;&gt;"",$G552&lt;&gt;""),"※收入和支出不能同时填",IF(AND(N($F552)=0,N($G552)=0),"※收入和支出都没填",IF(OR(N($F552)&lt;0,N($G552)&lt;0),"※金额不能填负数，方向反了就换一列填",IF($D552="","※没填收支类别，分类报表会漏掉这一笔",IF(ISNA(MATCH($D552,类别表,0)),"※收支类别不在【基础资料】的清单里",IF(AND($L552="内部转账",$M552=""),"△内部转账要在「对方账户」写上另一头",IF(AND($L552="内部转账",$M552=$C552),"※对方账户跟本账户是同一个",IF(AND($L552&lt;&gt;"内部转账",$M552&lt;&gt;""),"△填了对方账户，但类别不是内部转账",IF(YEAR($B552)&lt;&gt;管理年度,"△不是管理年度的单据，按月的三张报表里看不到",IF($H552&lt;0,"△这一笔之后该账户余额成负数了，核一下",""))))))))))))))</f>
        <v/>
      </c>
    </row>
    <row r="553" ht="16.5" spans="1:16">
      <c r="A553" s="4" t="str">
        <f>IF($C553="","",COUNTA($C$5:$C553))</f>
        <v/>
      </c>
      <c r="B553" s="52"/>
      <c r="C553" s="53"/>
      <c r="D553" s="53"/>
      <c r="E553" s="32"/>
      <c r="F553" s="54"/>
      <c r="G553" s="54"/>
      <c r="H553" s="24" t="str">
        <f>IFERROR(ROUND(VLOOKUP($C553,基础资料!$B$5:$E$34,3,0)+SUMIF($C$5:$C553,$C553,$F$5:$F553)-SUMIF($C$5:$C553,$C553,$G$5:$G553),2),"")</f>
        <v/>
      </c>
      <c r="I553" s="53"/>
      <c r="J553" s="53"/>
      <c r="K553" s="25" t="str">
        <f t="shared" si="8"/>
        <v/>
      </c>
      <c r="L553" s="13" t="str">
        <f>IF($D553="","",IFERROR(INDEX(类别属性,MATCH($D553,类别表,0)),""))</f>
        <v/>
      </c>
      <c r="M553" s="53"/>
      <c r="N553" s="53"/>
      <c r="O553" s="32"/>
      <c r="P553" s="6" t="str">
        <f>IF($C553="","",IF(ISNA(MATCH($C553,账户表,0)),"※这个账户不在【基础资料】的账户档案里",IF($B553="","※没填日期，这一笔不会进任何月份的报表",IF(NOT(ISNUMBER($B553)),"※日期是文本不是日期（像 2026.6.28 这种），按日期取数的报表全会漏掉这一笔",IF(AND($F553&lt;&gt;"",$G553&lt;&gt;""),"※收入和支出不能同时填",IF(AND(N($F553)=0,N($G553)=0),"※收入和支出都没填",IF(OR(N($F553)&lt;0,N($G553)&lt;0),"※金额不能填负数，方向反了就换一列填",IF($D553="","※没填收支类别，分类报表会漏掉这一笔",IF(ISNA(MATCH($D553,类别表,0)),"※收支类别不在【基础资料】的清单里",IF(AND($L553="内部转账",$M553=""),"△内部转账要在「对方账户」写上另一头",IF(AND($L553="内部转账",$M553=$C553),"※对方账户跟本账户是同一个",IF(AND($L553&lt;&gt;"内部转账",$M553&lt;&gt;""),"△填了对方账户，但类别不是内部转账",IF(YEAR($B553)&lt;&gt;管理年度,"△不是管理年度的单据，按月的三张报表里看不到",IF($H553&lt;0,"△这一笔之后该账户余额成负数了，核一下",""))))))))))))))</f>
        <v/>
      </c>
    </row>
    <row r="554" ht="16.5" spans="1:16">
      <c r="A554" s="4" t="str">
        <f>IF($C554="","",COUNTA($C$5:$C554))</f>
        <v/>
      </c>
      <c r="B554" s="52"/>
      <c r="C554" s="53"/>
      <c r="D554" s="53"/>
      <c r="E554" s="32"/>
      <c r="F554" s="54"/>
      <c r="G554" s="54"/>
      <c r="H554" s="24" t="str">
        <f>IFERROR(ROUND(VLOOKUP($C554,基础资料!$B$5:$E$34,3,0)+SUMIF($C$5:$C554,$C554,$F$5:$F554)-SUMIF($C$5:$C554,$C554,$G$5:$G554),2),"")</f>
        <v/>
      </c>
      <c r="I554" s="53"/>
      <c r="J554" s="53"/>
      <c r="K554" s="25" t="str">
        <f t="shared" si="8"/>
        <v/>
      </c>
      <c r="L554" s="13" t="str">
        <f>IF($D554="","",IFERROR(INDEX(类别属性,MATCH($D554,类别表,0)),""))</f>
        <v/>
      </c>
      <c r="M554" s="53"/>
      <c r="N554" s="53"/>
      <c r="O554" s="32"/>
      <c r="P554" s="6" t="str">
        <f>IF($C554="","",IF(ISNA(MATCH($C554,账户表,0)),"※这个账户不在【基础资料】的账户档案里",IF($B554="","※没填日期，这一笔不会进任何月份的报表",IF(NOT(ISNUMBER($B554)),"※日期是文本不是日期（像 2026.6.28 这种），按日期取数的报表全会漏掉这一笔",IF(AND($F554&lt;&gt;"",$G554&lt;&gt;""),"※收入和支出不能同时填",IF(AND(N($F554)=0,N($G554)=0),"※收入和支出都没填",IF(OR(N($F554)&lt;0,N($G554)&lt;0),"※金额不能填负数，方向反了就换一列填",IF($D554="","※没填收支类别，分类报表会漏掉这一笔",IF(ISNA(MATCH($D554,类别表,0)),"※收支类别不在【基础资料】的清单里",IF(AND($L554="内部转账",$M554=""),"△内部转账要在「对方账户」写上另一头",IF(AND($L554="内部转账",$M554=$C554),"※对方账户跟本账户是同一个",IF(AND($L554&lt;&gt;"内部转账",$M554&lt;&gt;""),"△填了对方账户，但类别不是内部转账",IF(YEAR($B554)&lt;&gt;管理年度,"△不是管理年度的单据，按月的三张报表里看不到",IF($H554&lt;0,"△这一笔之后该账户余额成负数了，核一下",""))))))))))))))</f>
        <v/>
      </c>
    </row>
    <row r="555" ht="16.5" spans="1:16">
      <c r="A555" s="4" t="str">
        <f>IF($C555="","",COUNTA($C$5:$C555))</f>
        <v/>
      </c>
      <c r="B555" s="52"/>
      <c r="C555" s="53"/>
      <c r="D555" s="53"/>
      <c r="E555" s="32"/>
      <c r="F555" s="54"/>
      <c r="G555" s="54"/>
      <c r="H555" s="24" t="str">
        <f>IFERROR(ROUND(VLOOKUP($C555,基础资料!$B$5:$E$34,3,0)+SUMIF($C$5:$C555,$C555,$F$5:$F555)-SUMIF($C$5:$C555,$C555,$G$5:$G555),2),"")</f>
        <v/>
      </c>
      <c r="I555" s="53"/>
      <c r="J555" s="53"/>
      <c r="K555" s="25" t="str">
        <f t="shared" si="8"/>
        <v/>
      </c>
      <c r="L555" s="13" t="str">
        <f>IF($D555="","",IFERROR(INDEX(类别属性,MATCH($D555,类别表,0)),""))</f>
        <v/>
      </c>
      <c r="M555" s="53"/>
      <c r="N555" s="53"/>
      <c r="O555" s="32"/>
      <c r="P555" s="6" t="str">
        <f>IF($C555="","",IF(ISNA(MATCH($C555,账户表,0)),"※这个账户不在【基础资料】的账户档案里",IF($B555="","※没填日期，这一笔不会进任何月份的报表",IF(NOT(ISNUMBER($B555)),"※日期是文本不是日期（像 2026.6.28 这种），按日期取数的报表全会漏掉这一笔",IF(AND($F555&lt;&gt;"",$G555&lt;&gt;""),"※收入和支出不能同时填",IF(AND(N($F555)=0,N($G555)=0),"※收入和支出都没填",IF(OR(N($F555)&lt;0,N($G555)&lt;0),"※金额不能填负数，方向反了就换一列填",IF($D555="","※没填收支类别，分类报表会漏掉这一笔",IF(ISNA(MATCH($D555,类别表,0)),"※收支类别不在【基础资料】的清单里",IF(AND($L555="内部转账",$M555=""),"△内部转账要在「对方账户」写上另一头",IF(AND($L555="内部转账",$M555=$C555),"※对方账户跟本账户是同一个",IF(AND($L555&lt;&gt;"内部转账",$M555&lt;&gt;""),"△填了对方账户，但类别不是内部转账",IF(YEAR($B555)&lt;&gt;管理年度,"△不是管理年度的单据，按月的三张报表里看不到",IF($H555&lt;0,"△这一笔之后该账户余额成负数了，核一下",""))))))))))))))</f>
        <v/>
      </c>
    </row>
    <row r="556" ht="16.5" spans="1:16">
      <c r="A556" s="4" t="str">
        <f>IF($C556="","",COUNTA($C$5:$C556))</f>
        <v/>
      </c>
      <c r="B556" s="52"/>
      <c r="C556" s="53"/>
      <c r="D556" s="53"/>
      <c r="E556" s="32"/>
      <c r="F556" s="54"/>
      <c r="G556" s="54"/>
      <c r="H556" s="24" t="str">
        <f>IFERROR(ROUND(VLOOKUP($C556,基础资料!$B$5:$E$34,3,0)+SUMIF($C$5:$C556,$C556,$F$5:$F556)-SUMIF($C$5:$C556,$C556,$G$5:$G556),2),"")</f>
        <v/>
      </c>
      <c r="I556" s="53"/>
      <c r="J556" s="53"/>
      <c r="K556" s="25" t="str">
        <f t="shared" si="8"/>
        <v/>
      </c>
      <c r="L556" s="13" t="str">
        <f>IF($D556="","",IFERROR(INDEX(类别属性,MATCH($D556,类别表,0)),""))</f>
        <v/>
      </c>
      <c r="M556" s="53"/>
      <c r="N556" s="53"/>
      <c r="O556" s="32"/>
      <c r="P556" s="6" t="str">
        <f>IF($C556="","",IF(ISNA(MATCH($C556,账户表,0)),"※这个账户不在【基础资料】的账户档案里",IF($B556="","※没填日期，这一笔不会进任何月份的报表",IF(NOT(ISNUMBER($B556)),"※日期是文本不是日期（像 2026.6.28 这种），按日期取数的报表全会漏掉这一笔",IF(AND($F556&lt;&gt;"",$G556&lt;&gt;""),"※收入和支出不能同时填",IF(AND(N($F556)=0,N($G556)=0),"※收入和支出都没填",IF(OR(N($F556)&lt;0,N($G556)&lt;0),"※金额不能填负数，方向反了就换一列填",IF($D556="","※没填收支类别，分类报表会漏掉这一笔",IF(ISNA(MATCH($D556,类别表,0)),"※收支类别不在【基础资料】的清单里",IF(AND($L556="内部转账",$M556=""),"△内部转账要在「对方账户」写上另一头",IF(AND($L556="内部转账",$M556=$C556),"※对方账户跟本账户是同一个",IF(AND($L556&lt;&gt;"内部转账",$M556&lt;&gt;""),"△填了对方账户，但类别不是内部转账",IF(YEAR($B556)&lt;&gt;管理年度,"△不是管理年度的单据，按月的三张报表里看不到",IF($H556&lt;0,"△这一笔之后该账户余额成负数了，核一下",""))))))))))))))</f>
        <v/>
      </c>
    </row>
    <row r="557" ht="16.5" spans="1:16">
      <c r="A557" s="4" t="str">
        <f>IF($C557="","",COUNTA($C$5:$C557))</f>
        <v/>
      </c>
      <c r="B557" s="52"/>
      <c r="C557" s="53"/>
      <c r="D557" s="53"/>
      <c r="E557" s="32"/>
      <c r="F557" s="54"/>
      <c r="G557" s="54"/>
      <c r="H557" s="24" t="str">
        <f>IFERROR(ROUND(VLOOKUP($C557,基础资料!$B$5:$E$34,3,0)+SUMIF($C$5:$C557,$C557,$F$5:$F557)-SUMIF($C$5:$C557,$C557,$G$5:$G557),2),"")</f>
        <v/>
      </c>
      <c r="I557" s="53"/>
      <c r="J557" s="53"/>
      <c r="K557" s="25" t="str">
        <f t="shared" si="8"/>
        <v/>
      </c>
      <c r="L557" s="13" t="str">
        <f>IF($D557="","",IFERROR(INDEX(类别属性,MATCH($D557,类别表,0)),""))</f>
        <v/>
      </c>
      <c r="M557" s="53"/>
      <c r="N557" s="53"/>
      <c r="O557" s="32"/>
      <c r="P557" s="6" t="str">
        <f>IF($C557="","",IF(ISNA(MATCH($C557,账户表,0)),"※这个账户不在【基础资料】的账户档案里",IF($B557="","※没填日期，这一笔不会进任何月份的报表",IF(NOT(ISNUMBER($B557)),"※日期是文本不是日期（像 2026.6.28 这种），按日期取数的报表全会漏掉这一笔",IF(AND($F557&lt;&gt;"",$G557&lt;&gt;""),"※收入和支出不能同时填",IF(AND(N($F557)=0,N($G557)=0),"※收入和支出都没填",IF(OR(N($F557)&lt;0,N($G557)&lt;0),"※金额不能填负数，方向反了就换一列填",IF($D557="","※没填收支类别，分类报表会漏掉这一笔",IF(ISNA(MATCH($D557,类别表,0)),"※收支类别不在【基础资料】的清单里",IF(AND($L557="内部转账",$M557=""),"△内部转账要在「对方账户」写上另一头",IF(AND($L557="内部转账",$M557=$C557),"※对方账户跟本账户是同一个",IF(AND($L557&lt;&gt;"内部转账",$M557&lt;&gt;""),"△填了对方账户，但类别不是内部转账",IF(YEAR($B557)&lt;&gt;管理年度,"△不是管理年度的单据，按月的三张报表里看不到",IF($H557&lt;0,"△这一笔之后该账户余额成负数了，核一下",""))))))))))))))</f>
        <v/>
      </c>
    </row>
    <row r="558" ht="16.5" spans="1:16">
      <c r="A558" s="4" t="str">
        <f>IF($C558="","",COUNTA($C$5:$C558))</f>
        <v/>
      </c>
      <c r="B558" s="52"/>
      <c r="C558" s="53"/>
      <c r="D558" s="53"/>
      <c r="E558" s="32"/>
      <c r="F558" s="54"/>
      <c r="G558" s="54"/>
      <c r="H558" s="24" t="str">
        <f>IFERROR(ROUND(VLOOKUP($C558,基础资料!$B$5:$E$34,3,0)+SUMIF($C$5:$C558,$C558,$F$5:$F558)-SUMIF($C$5:$C558,$C558,$G$5:$G558),2),"")</f>
        <v/>
      </c>
      <c r="I558" s="53"/>
      <c r="J558" s="53"/>
      <c r="K558" s="25" t="str">
        <f t="shared" si="8"/>
        <v/>
      </c>
      <c r="L558" s="13" t="str">
        <f>IF($D558="","",IFERROR(INDEX(类别属性,MATCH($D558,类别表,0)),""))</f>
        <v/>
      </c>
      <c r="M558" s="53"/>
      <c r="N558" s="53"/>
      <c r="O558" s="32"/>
      <c r="P558" s="6" t="str">
        <f>IF($C558="","",IF(ISNA(MATCH($C558,账户表,0)),"※这个账户不在【基础资料】的账户档案里",IF($B558="","※没填日期，这一笔不会进任何月份的报表",IF(NOT(ISNUMBER($B558)),"※日期是文本不是日期（像 2026.6.28 这种），按日期取数的报表全会漏掉这一笔",IF(AND($F558&lt;&gt;"",$G558&lt;&gt;""),"※收入和支出不能同时填",IF(AND(N($F558)=0,N($G558)=0),"※收入和支出都没填",IF(OR(N($F558)&lt;0,N($G558)&lt;0),"※金额不能填负数，方向反了就换一列填",IF($D558="","※没填收支类别，分类报表会漏掉这一笔",IF(ISNA(MATCH($D558,类别表,0)),"※收支类别不在【基础资料】的清单里",IF(AND($L558="内部转账",$M558=""),"△内部转账要在「对方账户」写上另一头",IF(AND($L558="内部转账",$M558=$C558),"※对方账户跟本账户是同一个",IF(AND($L558&lt;&gt;"内部转账",$M558&lt;&gt;""),"△填了对方账户，但类别不是内部转账",IF(YEAR($B558)&lt;&gt;管理年度,"△不是管理年度的单据，按月的三张报表里看不到",IF($H558&lt;0,"△这一笔之后该账户余额成负数了，核一下",""))))))))))))))</f>
        <v/>
      </c>
    </row>
    <row r="559" ht="16.5" spans="1:16">
      <c r="A559" s="4" t="str">
        <f>IF($C559="","",COUNTA($C$5:$C559))</f>
        <v/>
      </c>
      <c r="B559" s="52"/>
      <c r="C559" s="53"/>
      <c r="D559" s="53"/>
      <c r="E559" s="32"/>
      <c r="F559" s="54"/>
      <c r="G559" s="54"/>
      <c r="H559" s="24" t="str">
        <f>IFERROR(ROUND(VLOOKUP($C559,基础资料!$B$5:$E$34,3,0)+SUMIF($C$5:$C559,$C559,$F$5:$F559)-SUMIF($C$5:$C559,$C559,$G$5:$G559),2),"")</f>
        <v/>
      </c>
      <c r="I559" s="53"/>
      <c r="J559" s="53"/>
      <c r="K559" s="25" t="str">
        <f t="shared" si="8"/>
        <v/>
      </c>
      <c r="L559" s="13" t="str">
        <f>IF($D559="","",IFERROR(INDEX(类别属性,MATCH($D559,类别表,0)),""))</f>
        <v/>
      </c>
      <c r="M559" s="53"/>
      <c r="N559" s="53"/>
      <c r="O559" s="32"/>
      <c r="P559" s="6" t="str">
        <f>IF($C559="","",IF(ISNA(MATCH($C559,账户表,0)),"※这个账户不在【基础资料】的账户档案里",IF($B559="","※没填日期，这一笔不会进任何月份的报表",IF(NOT(ISNUMBER($B559)),"※日期是文本不是日期（像 2026.6.28 这种），按日期取数的报表全会漏掉这一笔",IF(AND($F559&lt;&gt;"",$G559&lt;&gt;""),"※收入和支出不能同时填",IF(AND(N($F559)=0,N($G559)=0),"※收入和支出都没填",IF(OR(N($F559)&lt;0,N($G559)&lt;0),"※金额不能填负数，方向反了就换一列填",IF($D559="","※没填收支类别，分类报表会漏掉这一笔",IF(ISNA(MATCH($D559,类别表,0)),"※收支类别不在【基础资料】的清单里",IF(AND($L559="内部转账",$M559=""),"△内部转账要在「对方账户」写上另一头",IF(AND($L559="内部转账",$M559=$C559),"※对方账户跟本账户是同一个",IF(AND($L559&lt;&gt;"内部转账",$M559&lt;&gt;""),"△填了对方账户，但类别不是内部转账",IF(YEAR($B559)&lt;&gt;管理年度,"△不是管理年度的单据，按月的三张报表里看不到",IF($H559&lt;0,"△这一笔之后该账户余额成负数了，核一下",""))))))))))))))</f>
        <v/>
      </c>
    </row>
    <row r="560" ht="16.5" spans="1:16">
      <c r="A560" s="4" t="str">
        <f>IF($C560="","",COUNTA($C$5:$C560))</f>
        <v/>
      </c>
      <c r="B560" s="52"/>
      <c r="C560" s="53"/>
      <c r="D560" s="53"/>
      <c r="E560" s="32"/>
      <c r="F560" s="54"/>
      <c r="G560" s="54"/>
      <c r="H560" s="24" t="str">
        <f>IFERROR(ROUND(VLOOKUP($C560,基础资料!$B$5:$E$34,3,0)+SUMIF($C$5:$C560,$C560,$F$5:$F560)-SUMIF($C$5:$C560,$C560,$G$5:$G560),2),"")</f>
        <v/>
      </c>
      <c r="I560" s="53"/>
      <c r="J560" s="53"/>
      <c r="K560" s="25" t="str">
        <f t="shared" si="8"/>
        <v/>
      </c>
      <c r="L560" s="13" t="str">
        <f>IF($D560="","",IFERROR(INDEX(类别属性,MATCH($D560,类别表,0)),""))</f>
        <v/>
      </c>
      <c r="M560" s="53"/>
      <c r="N560" s="53"/>
      <c r="O560" s="32"/>
      <c r="P560" s="6" t="str">
        <f>IF($C560="","",IF(ISNA(MATCH($C560,账户表,0)),"※这个账户不在【基础资料】的账户档案里",IF($B560="","※没填日期，这一笔不会进任何月份的报表",IF(NOT(ISNUMBER($B560)),"※日期是文本不是日期（像 2026.6.28 这种），按日期取数的报表全会漏掉这一笔",IF(AND($F560&lt;&gt;"",$G560&lt;&gt;""),"※收入和支出不能同时填",IF(AND(N($F560)=0,N($G560)=0),"※收入和支出都没填",IF(OR(N($F560)&lt;0,N($G560)&lt;0),"※金额不能填负数，方向反了就换一列填",IF($D560="","※没填收支类别，分类报表会漏掉这一笔",IF(ISNA(MATCH($D560,类别表,0)),"※收支类别不在【基础资料】的清单里",IF(AND($L560="内部转账",$M560=""),"△内部转账要在「对方账户」写上另一头",IF(AND($L560="内部转账",$M560=$C560),"※对方账户跟本账户是同一个",IF(AND($L560&lt;&gt;"内部转账",$M560&lt;&gt;""),"△填了对方账户，但类别不是内部转账",IF(YEAR($B560)&lt;&gt;管理年度,"△不是管理年度的单据，按月的三张报表里看不到",IF($H560&lt;0,"△这一笔之后该账户余额成负数了，核一下",""))))))))))))))</f>
        <v/>
      </c>
    </row>
    <row r="561" ht="16.5" spans="1:16">
      <c r="A561" s="4" t="str">
        <f>IF($C561="","",COUNTA($C$5:$C561))</f>
        <v/>
      </c>
      <c r="B561" s="52"/>
      <c r="C561" s="53"/>
      <c r="D561" s="53"/>
      <c r="E561" s="32"/>
      <c r="F561" s="54"/>
      <c r="G561" s="54"/>
      <c r="H561" s="24" t="str">
        <f>IFERROR(ROUND(VLOOKUP($C561,基础资料!$B$5:$E$34,3,0)+SUMIF($C$5:$C561,$C561,$F$5:$F561)-SUMIF($C$5:$C561,$C561,$G$5:$G561),2),"")</f>
        <v/>
      </c>
      <c r="I561" s="53"/>
      <c r="J561" s="53"/>
      <c r="K561" s="25" t="str">
        <f t="shared" si="8"/>
        <v/>
      </c>
      <c r="L561" s="13" t="str">
        <f>IF($D561="","",IFERROR(INDEX(类别属性,MATCH($D561,类别表,0)),""))</f>
        <v/>
      </c>
      <c r="M561" s="53"/>
      <c r="N561" s="53"/>
      <c r="O561" s="32"/>
      <c r="P561" s="6" t="str">
        <f>IF($C561="","",IF(ISNA(MATCH($C561,账户表,0)),"※这个账户不在【基础资料】的账户档案里",IF($B561="","※没填日期，这一笔不会进任何月份的报表",IF(NOT(ISNUMBER($B561)),"※日期是文本不是日期（像 2026.6.28 这种），按日期取数的报表全会漏掉这一笔",IF(AND($F561&lt;&gt;"",$G561&lt;&gt;""),"※收入和支出不能同时填",IF(AND(N($F561)=0,N($G561)=0),"※收入和支出都没填",IF(OR(N($F561)&lt;0,N($G561)&lt;0),"※金额不能填负数，方向反了就换一列填",IF($D561="","※没填收支类别，分类报表会漏掉这一笔",IF(ISNA(MATCH($D561,类别表,0)),"※收支类别不在【基础资料】的清单里",IF(AND($L561="内部转账",$M561=""),"△内部转账要在「对方账户」写上另一头",IF(AND($L561="内部转账",$M561=$C561),"※对方账户跟本账户是同一个",IF(AND($L561&lt;&gt;"内部转账",$M561&lt;&gt;""),"△填了对方账户，但类别不是内部转账",IF(YEAR($B561)&lt;&gt;管理年度,"△不是管理年度的单据，按月的三张报表里看不到",IF($H561&lt;0,"△这一笔之后该账户余额成负数了，核一下",""))))))))))))))</f>
        <v/>
      </c>
    </row>
    <row r="562" ht="16.5" spans="1:16">
      <c r="A562" s="4" t="str">
        <f>IF($C562="","",COUNTA($C$5:$C562))</f>
        <v/>
      </c>
      <c r="B562" s="52"/>
      <c r="C562" s="53"/>
      <c r="D562" s="53"/>
      <c r="E562" s="32"/>
      <c r="F562" s="54"/>
      <c r="G562" s="54"/>
      <c r="H562" s="24" t="str">
        <f>IFERROR(ROUND(VLOOKUP($C562,基础资料!$B$5:$E$34,3,0)+SUMIF($C$5:$C562,$C562,$F$5:$F562)-SUMIF($C$5:$C562,$C562,$G$5:$G562),2),"")</f>
        <v/>
      </c>
      <c r="I562" s="53"/>
      <c r="J562" s="53"/>
      <c r="K562" s="25" t="str">
        <f t="shared" si="8"/>
        <v/>
      </c>
      <c r="L562" s="13" t="str">
        <f>IF($D562="","",IFERROR(INDEX(类别属性,MATCH($D562,类别表,0)),""))</f>
        <v/>
      </c>
      <c r="M562" s="53"/>
      <c r="N562" s="53"/>
      <c r="O562" s="32"/>
      <c r="P562" s="6" t="str">
        <f>IF($C562="","",IF(ISNA(MATCH($C562,账户表,0)),"※这个账户不在【基础资料】的账户档案里",IF($B562="","※没填日期，这一笔不会进任何月份的报表",IF(NOT(ISNUMBER($B562)),"※日期是文本不是日期（像 2026.6.28 这种），按日期取数的报表全会漏掉这一笔",IF(AND($F562&lt;&gt;"",$G562&lt;&gt;""),"※收入和支出不能同时填",IF(AND(N($F562)=0,N($G562)=0),"※收入和支出都没填",IF(OR(N($F562)&lt;0,N($G562)&lt;0),"※金额不能填负数，方向反了就换一列填",IF($D562="","※没填收支类别，分类报表会漏掉这一笔",IF(ISNA(MATCH($D562,类别表,0)),"※收支类别不在【基础资料】的清单里",IF(AND($L562="内部转账",$M562=""),"△内部转账要在「对方账户」写上另一头",IF(AND($L562="内部转账",$M562=$C562),"※对方账户跟本账户是同一个",IF(AND($L562&lt;&gt;"内部转账",$M562&lt;&gt;""),"△填了对方账户，但类别不是内部转账",IF(YEAR($B562)&lt;&gt;管理年度,"△不是管理年度的单据，按月的三张报表里看不到",IF($H562&lt;0,"△这一笔之后该账户余额成负数了，核一下",""))))))))))))))</f>
        <v/>
      </c>
    </row>
    <row r="563" ht="16.5" spans="1:16">
      <c r="A563" s="4" t="str">
        <f>IF($C563="","",COUNTA($C$5:$C563))</f>
        <v/>
      </c>
      <c r="B563" s="52"/>
      <c r="C563" s="53"/>
      <c r="D563" s="53"/>
      <c r="E563" s="32"/>
      <c r="F563" s="54"/>
      <c r="G563" s="54"/>
      <c r="H563" s="24" t="str">
        <f>IFERROR(ROUND(VLOOKUP($C563,基础资料!$B$5:$E$34,3,0)+SUMIF($C$5:$C563,$C563,$F$5:$F563)-SUMIF($C$5:$C563,$C563,$G$5:$G563),2),"")</f>
        <v/>
      </c>
      <c r="I563" s="53"/>
      <c r="J563" s="53"/>
      <c r="K563" s="25" t="str">
        <f t="shared" si="8"/>
        <v/>
      </c>
      <c r="L563" s="13" t="str">
        <f>IF($D563="","",IFERROR(INDEX(类别属性,MATCH($D563,类别表,0)),""))</f>
        <v/>
      </c>
      <c r="M563" s="53"/>
      <c r="N563" s="53"/>
      <c r="O563" s="32"/>
      <c r="P563" s="6" t="str">
        <f>IF($C563="","",IF(ISNA(MATCH($C563,账户表,0)),"※这个账户不在【基础资料】的账户档案里",IF($B563="","※没填日期，这一笔不会进任何月份的报表",IF(NOT(ISNUMBER($B563)),"※日期是文本不是日期（像 2026.6.28 这种），按日期取数的报表全会漏掉这一笔",IF(AND($F563&lt;&gt;"",$G563&lt;&gt;""),"※收入和支出不能同时填",IF(AND(N($F563)=0,N($G563)=0),"※收入和支出都没填",IF(OR(N($F563)&lt;0,N($G563)&lt;0),"※金额不能填负数，方向反了就换一列填",IF($D563="","※没填收支类别，分类报表会漏掉这一笔",IF(ISNA(MATCH($D563,类别表,0)),"※收支类别不在【基础资料】的清单里",IF(AND($L563="内部转账",$M563=""),"△内部转账要在「对方账户」写上另一头",IF(AND($L563="内部转账",$M563=$C563),"※对方账户跟本账户是同一个",IF(AND($L563&lt;&gt;"内部转账",$M563&lt;&gt;""),"△填了对方账户，但类别不是内部转账",IF(YEAR($B563)&lt;&gt;管理年度,"△不是管理年度的单据，按月的三张报表里看不到",IF($H563&lt;0,"△这一笔之后该账户余额成负数了，核一下",""))))))))))))))</f>
        <v/>
      </c>
    </row>
    <row r="564" ht="16.5" spans="1:16">
      <c r="A564" s="4" t="str">
        <f>IF($C564="","",COUNTA($C$5:$C564))</f>
        <v/>
      </c>
      <c r="B564" s="52"/>
      <c r="C564" s="53"/>
      <c r="D564" s="53"/>
      <c r="E564" s="32"/>
      <c r="F564" s="54"/>
      <c r="G564" s="54"/>
      <c r="H564" s="24" t="str">
        <f>IFERROR(ROUND(VLOOKUP($C564,基础资料!$B$5:$E$34,3,0)+SUMIF($C$5:$C564,$C564,$F$5:$F564)-SUMIF($C$5:$C564,$C564,$G$5:$G564),2),"")</f>
        <v/>
      </c>
      <c r="I564" s="53"/>
      <c r="J564" s="53"/>
      <c r="K564" s="25" t="str">
        <f t="shared" si="8"/>
        <v/>
      </c>
      <c r="L564" s="13" t="str">
        <f>IF($D564="","",IFERROR(INDEX(类别属性,MATCH($D564,类别表,0)),""))</f>
        <v/>
      </c>
      <c r="M564" s="53"/>
      <c r="N564" s="53"/>
      <c r="O564" s="32"/>
      <c r="P564" s="6" t="str">
        <f>IF($C564="","",IF(ISNA(MATCH($C564,账户表,0)),"※这个账户不在【基础资料】的账户档案里",IF($B564="","※没填日期，这一笔不会进任何月份的报表",IF(NOT(ISNUMBER($B564)),"※日期是文本不是日期（像 2026.6.28 这种），按日期取数的报表全会漏掉这一笔",IF(AND($F564&lt;&gt;"",$G564&lt;&gt;""),"※收入和支出不能同时填",IF(AND(N($F564)=0,N($G564)=0),"※收入和支出都没填",IF(OR(N($F564)&lt;0,N($G564)&lt;0),"※金额不能填负数，方向反了就换一列填",IF($D564="","※没填收支类别，分类报表会漏掉这一笔",IF(ISNA(MATCH($D564,类别表,0)),"※收支类别不在【基础资料】的清单里",IF(AND($L564="内部转账",$M564=""),"△内部转账要在「对方账户」写上另一头",IF(AND($L564="内部转账",$M564=$C564),"※对方账户跟本账户是同一个",IF(AND($L564&lt;&gt;"内部转账",$M564&lt;&gt;""),"△填了对方账户，但类别不是内部转账",IF(YEAR($B564)&lt;&gt;管理年度,"△不是管理年度的单据，按月的三张报表里看不到",IF($H564&lt;0,"△这一笔之后该账户余额成负数了，核一下",""))))))))))))))</f>
        <v/>
      </c>
    </row>
    <row r="565" ht="16.5" spans="1:16">
      <c r="A565" s="4" t="str">
        <f>IF($C565="","",COUNTA($C$5:$C565))</f>
        <v/>
      </c>
      <c r="B565" s="52"/>
      <c r="C565" s="53"/>
      <c r="D565" s="53"/>
      <c r="E565" s="32"/>
      <c r="F565" s="54"/>
      <c r="G565" s="54"/>
      <c r="H565" s="24" t="str">
        <f>IFERROR(ROUND(VLOOKUP($C565,基础资料!$B$5:$E$34,3,0)+SUMIF($C$5:$C565,$C565,$F$5:$F565)-SUMIF($C$5:$C565,$C565,$G$5:$G565),2),"")</f>
        <v/>
      </c>
      <c r="I565" s="53"/>
      <c r="J565" s="53"/>
      <c r="K565" s="25" t="str">
        <f t="shared" si="8"/>
        <v/>
      </c>
      <c r="L565" s="13" t="str">
        <f>IF($D565="","",IFERROR(INDEX(类别属性,MATCH($D565,类别表,0)),""))</f>
        <v/>
      </c>
      <c r="M565" s="53"/>
      <c r="N565" s="53"/>
      <c r="O565" s="32"/>
      <c r="P565" s="6" t="str">
        <f>IF($C565="","",IF(ISNA(MATCH($C565,账户表,0)),"※这个账户不在【基础资料】的账户档案里",IF($B565="","※没填日期，这一笔不会进任何月份的报表",IF(NOT(ISNUMBER($B565)),"※日期是文本不是日期（像 2026.6.28 这种），按日期取数的报表全会漏掉这一笔",IF(AND($F565&lt;&gt;"",$G565&lt;&gt;""),"※收入和支出不能同时填",IF(AND(N($F565)=0,N($G565)=0),"※收入和支出都没填",IF(OR(N($F565)&lt;0,N($G565)&lt;0),"※金额不能填负数，方向反了就换一列填",IF($D565="","※没填收支类别，分类报表会漏掉这一笔",IF(ISNA(MATCH($D565,类别表,0)),"※收支类别不在【基础资料】的清单里",IF(AND($L565="内部转账",$M565=""),"△内部转账要在「对方账户」写上另一头",IF(AND($L565="内部转账",$M565=$C565),"※对方账户跟本账户是同一个",IF(AND($L565&lt;&gt;"内部转账",$M565&lt;&gt;""),"△填了对方账户，但类别不是内部转账",IF(YEAR($B565)&lt;&gt;管理年度,"△不是管理年度的单据，按月的三张报表里看不到",IF($H565&lt;0,"△这一笔之后该账户余额成负数了，核一下",""))))))))))))))</f>
        <v/>
      </c>
    </row>
    <row r="566" ht="16.5" spans="1:16">
      <c r="A566" s="4" t="str">
        <f>IF($C566="","",COUNTA($C$5:$C566))</f>
        <v/>
      </c>
      <c r="B566" s="52"/>
      <c r="C566" s="53"/>
      <c r="D566" s="53"/>
      <c r="E566" s="32"/>
      <c r="F566" s="54"/>
      <c r="G566" s="54"/>
      <c r="H566" s="24" t="str">
        <f>IFERROR(ROUND(VLOOKUP($C566,基础资料!$B$5:$E$34,3,0)+SUMIF($C$5:$C566,$C566,$F$5:$F566)-SUMIF($C$5:$C566,$C566,$G$5:$G566),2),"")</f>
        <v/>
      </c>
      <c r="I566" s="53"/>
      <c r="J566" s="53"/>
      <c r="K566" s="25" t="str">
        <f t="shared" si="8"/>
        <v/>
      </c>
      <c r="L566" s="13" t="str">
        <f>IF($D566="","",IFERROR(INDEX(类别属性,MATCH($D566,类别表,0)),""))</f>
        <v/>
      </c>
      <c r="M566" s="53"/>
      <c r="N566" s="53"/>
      <c r="O566" s="32"/>
      <c r="P566" s="6" t="str">
        <f>IF($C566="","",IF(ISNA(MATCH($C566,账户表,0)),"※这个账户不在【基础资料】的账户档案里",IF($B566="","※没填日期，这一笔不会进任何月份的报表",IF(NOT(ISNUMBER($B566)),"※日期是文本不是日期（像 2026.6.28 这种），按日期取数的报表全会漏掉这一笔",IF(AND($F566&lt;&gt;"",$G566&lt;&gt;""),"※收入和支出不能同时填",IF(AND(N($F566)=0,N($G566)=0),"※收入和支出都没填",IF(OR(N($F566)&lt;0,N($G566)&lt;0),"※金额不能填负数，方向反了就换一列填",IF($D566="","※没填收支类别，分类报表会漏掉这一笔",IF(ISNA(MATCH($D566,类别表,0)),"※收支类别不在【基础资料】的清单里",IF(AND($L566="内部转账",$M566=""),"△内部转账要在「对方账户」写上另一头",IF(AND($L566="内部转账",$M566=$C566),"※对方账户跟本账户是同一个",IF(AND($L566&lt;&gt;"内部转账",$M566&lt;&gt;""),"△填了对方账户，但类别不是内部转账",IF(YEAR($B566)&lt;&gt;管理年度,"△不是管理年度的单据，按月的三张报表里看不到",IF($H566&lt;0,"△这一笔之后该账户余额成负数了，核一下",""))))))))))))))</f>
        <v/>
      </c>
    </row>
    <row r="567" ht="16.5" spans="1:16">
      <c r="A567" s="4" t="str">
        <f>IF($C567="","",COUNTA($C$5:$C567))</f>
        <v/>
      </c>
      <c r="B567" s="52"/>
      <c r="C567" s="53"/>
      <c r="D567" s="53"/>
      <c r="E567" s="32"/>
      <c r="F567" s="54"/>
      <c r="G567" s="54"/>
      <c r="H567" s="24" t="str">
        <f>IFERROR(ROUND(VLOOKUP($C567,基础资料!$B$5:$E$34,3,0)+SUMIF($C$5:$C567,$C567,$F$5:$F567)-SUMIF($C$5:$C567,$C567,$G$5:$G567),2),"")</f>
        <v/>
      </c>
      <c r="I567" s="53"/>
      <c r="J567" s="53"/>
      <c r="K567" s="25" t="str">
        <f t="shared" si="8"/>
        <v/>
      </c>
      <c r="L567" s="13" t="str">
        <f>IF($D567="","",IFERROR(INDEX(类别属性,MATCH($D567,类别表,0)),""))</f>
        <v/>
      </c>
      <c r="M567" s="53"/>
      <c r="N567" s="53"/>
      <c r="O567" s="32"/>
      <c r="P567" s="6" t="str">
        <f>IF($C567="","",IF(ISNA(MATCH($C567,账户表,0)),"※这个账户不在【基础资料】的账户档案里",IF($B567="","※没填日期，这一笔不会进任何月份的报表",IF(NOT(ISNUMBER($B567)),"※日期是文本不是日期（像 2026.6.28 这种），按日期取数的报表全会漏掉这一笔",IF(AND($F567&lt;&gt;"",$G567&lt;&gt;""),"※收入和支出不能同时填",IF(AND(N($F567)=0,N($G567)=0),"※收入和支出都没填",IF(OR(N($F567)&lt;0,N($G567)&lt;0),"※金额不能填负数，方向反了就换一列填",IF($D567="","※没填收支类别，分类报表会漏掉这一笔",IF(ISNA(MATCH($D567,类别表,0)),"※收支类别不在【基础资料】的清单里",IF(AND($L567="内部转账",$M567=""),"△内部转账要在「对方账户」写上另一头",IF(AND($L567="内部转账",$M567=$C567),"※对方账户跟本账户是同一个",IF(AND($L567&lt;&gt;"内部转账",$M567&lt;&gt;""),"△填了对方账户，但类别不是内部转账",IF(YEAR($B567)&lt;&gt;管理年度,"△不是管理年度的单据，按月的三张报表里看不到",IF($H567&lt;0,"△这一笔之后该账户余额成负数了，核一下",""))))))))))))))</f>
        <v/>
      </c>
    </row>
    <row r="568" ht="16.5" spans="1:16">
      <c r="A568" s="4" t="str">
        <f>IF($C568="","",COUNTA($C$5:$C568))</f>
        <v/>
      </c>
      <c r="B568" s="52"/>
      <c r="C568" s="53"/>
      <c r="D568" s="53"/>
      <c r="E568" s="32"/>
      <c r="F568" s="54"/>
      <c r="G568" s="54"/>
      <c r="H568" s="24" t="str">
        <f>IFERROR(ROUND(VLOOKUP($C568,基础资料!$B$5:$E$34,3,0)+SUMIF($C$5:$C568,$C568,$F$5:$F568)-SUMIF($C$5:$C568,$C568,$G$5:$G568),2),"")</f>
        <v/>
      </c>
      <c r="I568" s="53"/>
      <c r="J568" s="53"/>
      <c r="K568" s="25" t="str">
        <f t="shared" si="8"/>
        <v/>
      </c>
      <c r="L568" s="13" t="str">
        <f>IF($D568="","",IFERROR(INDEX(类别属性,MATCH($D568,类别表,0)),""))</f>
        <v/>
      </c>
      <c r="M568" s="53"/>
      <c r="N568" s="53"/>
      <c r="O568" s="32"/>
      <c r="P568" s="6" t="str">
        <f>IF($C568="","",IF(ISNA(MATCH($C568,账户表,0)),"※这个账户不在【基础资料】的账户档案里",IF($B568="","※没填日期，这一笔不会进任何月份的报表",IF(NOT(ISNUMBER($B568)),"※日期是文本不是日期（像 2026.6.28 这种），按日期取数的报表全会漏掉这一笔",IF(AND($F568&lt;&gt;"",$G568&lt;&gt;""),"※收入和支出不能同时填",IF(AND(N($F568)=0,N($G568)=0),"※收入和支出都没填",IF(OR(N($F568)&lt;0,N($G568)&lt;0),"※金额不能填负数，方向反了就换一列填",IF($D568="","※没填收支类别，分类报表会漏掉这一笔",IF(ISNA(MATCH($D568,类别表,0)),"※收支类别不在【基础资料】的清单里",IF(AND($L568="内部转账",$M568=""),"△内部转账要在「对方账户」写上另一头",IF(AND($L568="内部转账",$M568=$C568),"※对方账户跟本账户是同一个",IF(AND($L568&lt;&gt;"内部转账",$M568&lt;&gt;""),"△填了对方账户，但类别不是内部转账",IF(YEAR($B568)&lt;&gt;管理年度,"△不是管理年度的单据，按月的三张报表里看不到",IF($H568&lt;0,"△这一笔之后该账户余额成负数了，核一下",""))))))))))))))</f>
        <v/>
      </c>
    </row>
    <row r="569" ht="16.5" spans="1:16">
      <c r="A569" s="4" t="str">
        <f>IF($C569="","",COUNTA($C$5:$C569))</f>
        <v/>
      </c>
      <c r="B569" s="52"/>
      <c r="C569" s="53"/>
      <c r="D569" s="53"/>
      <c r="E569" s="32"/>
      <c r="F569" s="54"/>
      <c r="G569" s="54"/>
      <c r="H569" s="24" t="str">
        <f>IFERROR(ROUND(VLOOKUP($C569,基础资料!$B$5:$E$34,3,0)+SUMIF($C$5:$C569,$C569,$F$5:$F569)-SUMIF($C$5:$C569,$C569,$G$5:$G569),2),"")</f>
        <v/>
      </c>
      <c r="I569" s="53"/>
      <c r="J569" s="53"/>
      <c r="K569" s="25" t="str">
        <f t="shared" si="8"/>
        <v/>
      </c>
      <c r="L569" s="13" t="str">
        <f>IF($D569="","",IFERROR(INDEX(类别属性,MATCH($D569,类别表,0)),""))</f>
        <v/>
      </c>
      <c r="M569" s="53"/>
      <c r="N569" s="53"/>
      <c r="O569" s="32"/>
      <c r="P569" s="6" t="str">
        <f>IF($C569="","",IF(ISNA(MATCH($C569,账户表,0)),"※这个账户不在【基础资料】的账户档案里",IF($B569="","※没填日期，这一笔不会进任何月份的报表",IF(NOT(ISNUMBER($B569)),"※日期是文本不是日期（像 2026.6.28 这种），按日期取数的报表全会漏掉这一笔",IF(AND($F569&lt;&gt;"",$G569&lt;&gt;""),"※收入和支出不能同时填",IF(AND(N($F569)=0,N($G569)=0),"※收入和支出都没填",IF(OR(N($F569)&lt;0,N($G569)&lt;0),"※金额不能填负数，方向反了就换一列填",IF($D569="","※没填收支类别，分类报表会漏掉这一笔",IF(ISNA(MATCH($D569,类别表,0)),"※收支类别不在【基础资料】的清单里",IF(AND($L569="内部转账",$M569=""),"△内部转账要在「对方账户」写上另一头",IF(AND($L569="内部转账",$M569=$C569),"※对方账户跟本账户是同一个",IF(AND($L569&lt;&gt;"内部转账",$M569&lt;&gt;""),"△填了对方账户，但类别不是内部转账",IF(YEAR($B569)&lt;&gt;管理年度,"△不是管理年度的单据，按月的三张报表里看不到",IF($H569&lt;0,"△这一笔之后该账户余额成负数了，核一下",""))))))))))))))</f>
        <v/>
      </c>
    </row>
    <row r="570" ht="16.5" spans="1:16">
      <c r="A570" s="4" t="str">
        <f>IF($C570="","",COUNTA($C$5:$C570))</f>
        <v/>
      </c>
      <c r="B570" s="52"/>
      <c r="C570" s="53"/>
      <c r="D570" s="53"/>
      <c r="E570" s="32"/>
      <c r="F570" s="54"/>
      <c r="G570" s="54"/>
      <c r="H570" s="24" t="str">
        <f>IFERROR(ROUND(VLOOKUP($C570,基础资料!$B$5:$E$34,3,0)+SUMIF($C$5:$C570,$C570,$F$5:$F570)-SUMIF($C$5:$C570,$C570,$G$5:$G570),2),"")</f>
        <v/>
      </c>
      <c r="I570" s="53"/>
      <c r="J570" s="53"/>
      <c r="K570" s="25" t="str">
        <f t="shared" si="8"/>
        <v/>
      </c>
      <c r="L570" s="13" t="str">
        <f>IF($D570="","",IFERROR(INDEX(类别属性,MATCH($D570,类别表,0)),""))</f>
        <v/>
      </c>
      <c r="M570" s="53"/>
      <c r="N570" s="53"/>
      <c r="O570" s="32"/>
      <c r="P570" s="6" t="str">
        <f>IF($C570="","",IF(ISNA(MATCH($C570,账户表,0)),"※这个账户不在【基础资料】的账户档案里",IF($B570="","※没填日期，这一笔不会进任何月份的报表",IF(NOT(ISNUMBER($B570)),"※日期是文本不是日期（像 2026.6.28 这种），按日期取数的报表全会漏掉这一笔",IF(AND($F570&lt;&gt;"",$G570&lt;&gt;""),"※收入和支出不能同时填",IF(AND(N($F570)=0,N($G570)=0),"※收入和支出都没填",IF(OR(N($F570)&lt;0,N($G570)&lt;0),"※金额不能填负数，方向反了就换一列填",IF($D570="","※没填收支类别，分类报表会漏掉这一笔",IF(ISNA(MATCH($D570,类别表,0)),"※收支类别不在【基础资料】的清单里",IF(AND($L570="内部转账",$M570=""),"△内部转账要在「对方账户」写上另一头",IF(AND($L570="内部转账",$M570=$C570),"※对方账户跟本账户是同一个",IF(AND($L570&lt;&gt;"内部转账",$M570&lt;&gt;""),"△填了对方账户，但类别不是内部转账",IF(YEAR($B570)&lt;&gt;管理年度,"△不是管理年度的单据，按月的三张报表里看不到",IF($H570&lt;0,"△这一笔之后该账户余额成负数了，核一下",""))))))))))))))</f>
        <v/>
      </c>
    </row>
    <row r="571" ht="16.5" spans="1:16">
      <c r="A571" s="4" t="str">
        <f>IF($C571="","",COUNTA($C$5:$C571))</f>
        <v/>
      </c>
      <c r="B571" s="52"/>
      <c r="C571" s="53"/>
      <c r="D571" s="53"/>
      <c r="E571" s="32"/>
      <c r="F571" s="54"/>
      <c r="G571" s="54"/>
      <c r="H571" s="24" t="str">
        <f>IFERROR(ROUND(VLOOKUP($C571,基础资料!$B$5:$E$34,3,0)+SUMIF($C$5:$C571,$C571,$F$5:$F571)-SUMIF($C$5:$C571,$C571,$G$5:$G571),2),"")</f>
        <v/>
      </c>
      <c r="I571" s="53"/>
      <c r="J571" s="53"/>
      <c r="K571" s="25" t="str">
        <f t="shared" si="8"/>
        <v/>
      </c>
      <c r="L571" s="13" t="str">
        <f>IF($D571="","",IFERROR(INDEX(类别属性,MATCH($D571,类别表,0)),""))</f>
        <v/>
      </c>
      <c r="M571" s="53"/>
      <c r="N571" s="53"/>
      <c r="O571" s="32"/>
      <c r="P571" s="6" t="str">
        <f>IF($C571="","",IF(ISNA(MATCH($C571,账户表,0)),"※这个账户不在【基础资料】的账户档案里",IF($B571="","※没填日期，这一笔不会进任何月份的报表",IF(NOT(ISNUMBER($B571)),"※日期是文本不是日期（像 2026.6.28 这种），按日期取数的报表全会漏掉这一笔",IF(AND($F571&lt;&gt;"",$G571&lt;&gt;""),"※收入和支出不能同时填",IF(AND(N($F571)=0,N($G571)=0),"※收入和支出都没填",IF(OR(N($F571)&lt;0,N($G571)&lt;0),"※金额不能填负数，方向反了就换一列填",IF($D571="","※没填收支类别，分类报表会漏掉这一笔",IF(ISNA(MATCH($D571,类别表,0)),"※收支类别不在【基础资料】的清单里",IF(AND($L571="内部转账",$M571=""),"△内部转账要在「对方账户」写上另一头",IF(AND($L571="内部转账",$M571=$C571),"※对方账户跟本账户是同一个",IF(AND($L571&lt;&gt;"内部转账",$M571&lt;&gt;""),"△填了对方账户，但类别不是内部转账",IF(YEAR($B571)&lt;&gt;管理年度,"△不是管理年度的单据，按月的三张报表里看不到",IF($H571&lt;0,"△这一笔之后该账户余额成负数了，核一下",""))))))))))))))</f>
        <v/>
      </c>
    </row>
    <row r="572" ht="16.5" spans="1:16">
      <c r="A572" s="4" t="str">
        <f>IF($C572="","",COUNTA($C$5:$C572))</f>
        <v/>
      </c>
      <c r="B572" s="52"/>
      <c r="C572" s="53"/>
      <c r="D572" s="53"/>
      <c r="E572" s="32"/>
      <c r="F572" s="54"/>
      <c r="G572" s="54"/>
      <c r="H572" s="24" t="str">
        <f>IFERROR(ROUND(VLOOKUP($C572,基础资料!$B$5:$E$34,3,0)+SUMIF($C$5:$C572,$C572,$F$5:$F572)-SUMIF($C$5:$C572,$C572,$G$5:$G572),2),"")</f>
        <v/>
      </c>
      <c r="I572" s="53"/>
      <c r="J572" s="53"/>
      <c r="K572" s="25" t="str">
        <f t="shared" si="8"/>
        <v/>
      </c>
      <c r="L572" s="13" t="str">
        <f>IF($D572="","",IFERROR(INDEX(类别属性,MATCH($D572,类别表,0)),""))</f>
        <v/>
      </c>
      <c r="M572" s="53"/>
      <c r="N572" s="53"/>
      <c r="O572" s="32"/>
      <c r="P572" s="6" t="str">
        <f>IF($C572="","",IF(ISNA(MATCH($C572,账户表,0)),"※这个账户不在【基础资料】的账户档案里",IF($B572="","※没填日期，这一笔不会进任何月份的报表",IF(NOT(ISNUMBER($B572)),"※日期是文本不是日期（像 2026.6.28 这种），按日期取数的报表全会漏掉这一笔",IF(AND($F572&lt;&gt;"",$G572&lt;&gt;""),"※收入和支出不能同时填",IF(AND(N($F572)=0,N($G572)=0),"※收入和支出都没填",IF(OR(N($F572)&lt;0,N($G572)&lt;0),"※金额不能填负数，方向反了就换一列填",IF($D572="","※没填收支类别，分类报表会漏掉这一笔",IF(ISNA(MATCH($D572,类别表,0)),"※收支类别不在【基础资料】的清单里",IF(AND($L572="内部转账",$M572=""),"△内部转账要在「对方账户」写上另一头",IF(AND($L572="内部转账",$M572=$C572),"※对方账户跟本账户是同一个",IF(AND($L572&lt;&gt;"内部转账",$M572&lt;&gt;""),"△填了对方账户，但类别不是内部转账",IF(YEAR($B572)&lt;&gt;管理年度,"△不是管理年度的单据，按月的三张报表里看不到",IF($H572&lt;0,"△这一笔之后该账户余额成负数了，核一下",""))))))))))))))</f>
        <v/>
      </c>
    </row>
    <row r="573" ht="16.5" spans="1:16">
      <c r="A573" s="4" t="str">
        <f>IF($C573="","",COUNTA($C$5:$C573))</f>
        <v/>
      </c>
      <c r="B573" s="52"/>
      <c r="C573" s="53"/>
      <c r="D573" s="53"/>
      <c r="E573" s="32"/>
      <c r="F573" s="54"/>
      <c r="G573" s="54"/>
      <c r="H573" s="24" t="str">
        <f>IFERROR(ROUND(VLOOKUP($C573,基础资料!$B$5:$E$34,3,0)+SUMIF($C$5:$C573,$C573,$F$5:$F573)-SUMIF($C$5:$C573,$C573,$G$5:$G573),2),"")</f>
        <v/>
      </c>
      <c r="I573" s="53"/>
      <c r="J573" s="53"/>
      <c r="K573" s="25" t="str">
        <f t="shared" si="8"/>
        <v/>
      </c>
      <c r="L573" s="13" t="str">
        <f>IF($D573="","",IFERROR(INDEX(类别属性,MATCH($D573,类别表,0)),""))</f>
        <v/>
      </c>
      <c r="M573" s="53"/>
      <c r="N573" s="53"/>
      <c r="O573" s="32"/>
      <c r="P573" s="6" t="str">
        <f>IF($C573="","",IF(ISNA(MATCH($C573,账户表,0)),"※这个账户不在【基础资料】的账户档案里",IF($B573="","※没填日期，这一笔不会进任何月份的报表",IF(NOT(ISNUMBER($B573)),"※日期是文本不是日期（像 2026.6.28 这种），按日期取数的报表全会漏掉这一笔",IF(AND($F573&lt;&gt;"",$G573&lt;&gt;""),"※收入和支出不能同时填",IF(AND(N($F573)=0,N($G573)=0),"※收入和支出都没填",IF(OR(N($F573)&lt;0,N($G573)&lt;0),"※金额不能填负数，方向反了就换一列填",IF($D573="","※没填收支类别，分类报表会漏掉这一笔",IF(ISNA(MATCH($D573,类别表,0)),"※收支类别不在【基础资料】的清单里",IF(AND($L573="内部转账",$M573=""),"△内部转账要在「对方账户」写上另一头",IF(AND($L573="内部转账",$M573=$C573),"※对方账户跟本账户是同一个",IF(AND($L573&lt;&gt;"内部转账",$M573&lt;&gt;""),"△填了对方账户，但类别不是内部转账",IF(YEAR($B573)&lt;&gt;管理年度,"△不是管理年度的单据，按月的三张报表里看不到",IF($H573&lt;0,"△这一笔之后该账户余额成负数了，核一下",""))))))))))))))</f>
        <v/>
      </c>
    </row>
    <row r="574" ht="16.5" spans="1:16">
      <c r="A574" s="4" t="str">
        <f>IF($C574="","",COUNTA($C$5:$C574))</f>
        <v/>
      </c>
      <c r="B574" s="52"/>
      <c r="C574" s="53"/>
      <c r="D574" s="53"/>
      <c r="E574" s="32"/>
      <c r="F574" s="54"/>
      <c r="G574" s="54"/>
      <c r="H574" s="24" t="str">
        <f>IFERROR(ROUND(VLOOKUP($C574,基础资料!$B$5:$E$34,3,0)+SUMIF($C$5:$C574,$C574,$F$5:$F574)-SUMIF($C$5:$C574,$C574,$G$5:$G574),2),"")</f>
        <v/>
      </c>
      <c r="I574" s="53"/>
      <c r="J574" s="53"/>
      <c r="K574" s="25" t="str">
        <f t="shared" si="8"/>
        <v/>
      </c>
      <c r="L574" s="13" t="str">
        <f>IF($D574="","",IFERROR(INDEX(类别属性,MATCH($D574,类别表,0)),""))</f>
        <v/>
      </c>
      <c r="M574" s="53"/>
      <c r="N574" s="53"/>
      <c r="O574" s="32"/>
      <c r="P574" s="6" t="str">
        <f>IF($C574="","",IF(ISNA(MATCH($C574,账户表,0)),"※这个账户不在【基础资料】的账户档案里",IF($B574="","※没填日期，这一笔不会进任何月份的报表",IF(NOT(ISNUMBER($B574)),"※日期是文本不是日期（像 2026.6.28 这种），按日期取数的报表全会漏掉这一笔",IF(AND($F574&lt;&gt;"",$G574&lt;&gt;""),"※收入和支出不能同时填",IF(AND(N($F574)=0,N($G574)=0),"※收入和支出都没填",IF(OR(N($F574)&lt;0,N($G574)&lt;0),"※金额不能填负数，方向反了就换一列填",IF($D574="","※没填收支类别，分类报表会漏掉这一笔",IF(ISNA(MATCH($D574,类别表,0)),"※收支类别不在【基础资料】的清单里",IF(AND($L574="内部转账",$M574=""),"△内部转账要在「对方账户」写上另一头",IF(AND($L574="内部转账",$M574=$C574),"※对方账户跟本账户是同一个",IF(AND($L574&lt;&gt;"内部转账",$M574&lt;&gt;""),"△填了对方账户，但类别不是内部转账",IF(YEAR($B574)&lt;&gt;管理年度,"△不是管理年度的单据，按月的三张报表里看不到",IF($H574&lt;0,"△这一笔之后该账户余额成负数了，核一下",""))))))))))))))</f>
        <v/>
      </c>
    </row>
    <row r="575" ht="16.5" spans="1:16">
      <c r="A575" s="4" t="str">
        <f>IF($C575="","",COUNTA($C$5:$C575))</f>
        <v/>
      </c>
      <c r="B575" s="52"/>
      <c r="C575" s="53"/>
      <c r="D575" s="53"/>
      <c r="E575" s="32"/>
      <c r="F575" s="54"/>
      <c r="G575" s="54"/>
      <c r="H575" s="24" t="str">
        <f>IFERROR(ROUND(VLOOKUP($C575,基础资料!$B$5:$E$34,3,0)+SUMIF($C$5:$C575,$C575,$F$5:$F575)-SUMIF($C$5:$C575,$C575,$G$5:$G575),2),"")</f>
        <v/>
      </c>
      <c r="I575" s="53"/>
      <c r="J575" s="53"/>
      <c r="K575" s="25" t="str">
        <f t="shared" si="8"/>
        <v/>
      </c>
      <c r="L575" s="13" t="str">
        <f>IF($D575="","",IFERROR(INDEX(类别属性,MATCH($D575,类别表,0)),""))</f>
        <v/>
      </c>
      <c r="M575" s="53"/>
      <c r="N575" s="53"/>
      <c r="O575" s="32"/>
      <c r="P575" s="6" t="str">
        <f>IF($C575="","",IF(ISNA(MATCH($C575,账户表,0)),"※这个账户不在【基础资料】的账户档案里",IF($B575="","※没填日期，这一笔不会进任何月份的报表",IF(NOT(ISNUMBER($B575)),"※日期是文本不是日期（像 2026.6.28 这种），按日期取数的报表全会漏掉这一笔",IF(AND($F575&lt;&gt;"",$G575&lt;&gt;""),"※收入和支出不能同时填",IF(AND(N($F575)=0,N($G575)=0),"※收入和支出都没填",IF(OR(N($F575)&lt;0,N($G575)&lt;0),"※金额不能填负数，方向反了就换一列填",IF($D575="","※没填收支类别，分类报表会漏掉这一笔",IF(ISNA(MATCH($D575,类别表,0)),"※收支类别不在【基础资料】的清单里",IF(AND($L575="内部转账",$M575=""),"△内部转账要在「对方账户」写上另一头",IF(AND($L575="内部转账",$M575=$C575),"※对方账户跟本账户是同一个",IF(AND($L575&lt;&gt;"内部转账",$M575&lt;&gt;""),"△填了对方账户，但类别不是内部转账",IF(YEAR($B575)&lt;&gt;管理年度,"△不是管理年度的单据，按月的三张报表里看不到",IF($H575&lt;0,"△这一笔之后该账户余额成负数了，核一下",""))))))))))))))</f>
        <v/>
      </c>
    </row>
    <row r="576" ht="16.5" spans="1:16">
      <c r="A576" s="4" t="str">
        <f>IF($C576="","",COUNTA($C$5:$C576))</f>
        <v/>
      </c>
      <c r="B576" s="52"/>
      <c r="C576" s="53"/>
      <c r="D576" s="53"/>
      <c r="E576" s="32"/>
      <c r="F576" s="54"/>
      <c r="G576" s="54"/>
      <c r="H576" s="24" t="str">
        <f>IFERROR(ROUND(VLOOKUP($C576,基础资料!$B$5:$E$34,3,0)+SUMIF($C$5:$C576,$C576,$F$5:$F576)-SUMIF($C$5:$C576,$C576,$G$5:$G576),2),"")</f>
        <v/>
      </c>
      <c r="I576" s="53"/>
      <c r="J576" s="53"/>
      <c r="K576" s="25" t="str">
        <f t="shared" si="8"/>
        <v/>
      </c>
      <c r="L576" s="13" t="str">
        <f>IF($D576="","",IFERROR(INDEX(类别属性,MATCH($D576,类别表,0)),""))</f>
        <v/>
      </c>
      <c r="M576" s="53"/>
      <c r="N576" s="53"/>
      <c r="O576" s="32"/>
      <c r="P576" s="6" t="str">
        <f>IF($C576="","",IF(ISNA(MATCH($C576,账户表,0)),"※这个账户不在【基础资料】的账户档案里",IF($B576="","※没填日期，这一笔不会进任何月份的报表",IF(NOT(ISNUMBER($B576)),"※日期是文本不是日期（像 2026.6.28 这种），按日期取数的报表全会漏掉这一笔",IF(AND($F576&lt;&gt;"",$G576&lt;&gt;""),"※收入和支出不能同时填",IF(AND(N($F576)=0,N($G576)=0),"※收入和支出都没填",IF(OR(N($F576)&lt;0,N($G576)&lt;0),"※金额不能填负数，方向反了就换一列填",IF($D576="","※没填收支类别，分类报表会漏掉这一笔",IF(ISNA(MATCH($D576,类别表,0)),"※收支类别不在【基础资料】的清单里",IF(AND($L576="内部转账",$M576=""),"△内部转账要在「对方账户」写上另一头",IF(AND($L576="内部转账",$M576=$C576),"※对方账户跟本账户是同一个",IF(AND($L576&lt;&gt;"内部转账",$M576&lt;&gt;""),"△填了对方账户，但类别不是内部转账",IF(YEAR($B576)&lt;&gt;管理年度,"△不是管理年度的单据，按月的三张报表里看不到",IF($H576&lt;0,"△这一笔之后该账户余额成负数了，核一下",""))))))))))))))</f>
        <v/>
      </c>
    </row>
    <row r="577" ht="16.5" spans="1:16">
      <c r="A577" s="4" t="str">
        <f>IF($C577="","",COUNTA($C$5:$C577))</f>
        <v/>
      </c>
      <c r="B577" s="52"/>
      <c r="C577" s="53"/>
      <c r="D577" s="53"/>
      <c r="E577" s="32"/>
      <c r="F577" s="54"/>
      <c r="G577" s="54"/>
      <c r="H577" s="24" t="str">
        <f>IFERROR(ROUND(VLOOKUP($C577,基础资料!$B$5:$E$34,3,0)+SUMIF($C$5:$C577,$C577,$F$5:$F577)-SUMIF($C$5:$C577,$C577,$G$5:$G577),2),"")</f>
        <v/>
      </c>
      <c r="I577" s="53"/>
      <c r="J577" s="53"/>
      <c r="K577" s="25" t="str">
        <f t="shared" si="8"/>
        <v/>
      </c>
      <c r="L577" s="13" t="str">
        <f>IF($D577="","",IFERROR(INDEX(类别属性,MATCH($D577,类别表,0)),""))</f>
        <v/>
      </c>
      <c r="M577" s="53"/>
      <c r="N577" s="53"/>
      <c r="O577" s="32"/>
      <c r="P577" s="6" t="str">
        <f>IF($C577="","",IF(ISNA(MATCH($C577,账户表,0)),"※这个账户不在【基础资料】的账户档案里",IF($B577="","※没填日期，这一笔不会进任何月份的报表",IF(NOT(ISNUMBER($B577)),"※日期是文本不是日期（像 2026.6.28 这种），按日期取数的报表全会漏掉这一笔",IF(AND($F577&lt;&gt;"",$G577&lt;&gt;""),"※收入和支出不能同时填",IF(AND(N($F577)=0,N($G577)=0),"※收入和支出都没填",IF(OR(N($F577)&lt;0,N($G577)&lt;0),"※金额不能填负数，方向反了就换一列填",IF($D577="","※没填收支类别，分类报表会漏掉这一笔",IF(ISNA(MATCH($D577,类别表,0)),"※收支类别不在【基础资料】的清单里",IF(AND($L577="内部转账",$M577=""),"△内部转账要在「对方账户」写上另一头",IF(AND($L577="内部转账",$M577=$C577),"※对方账户跟本账户是同一个",IF(AND($L577&lt;&gt;"内部转账",$M577&lt;&gt;""),"△填了对方账户，但类别不是内部转账",IF(YEAR($B577)&lt;&gt;管理年度,"△不是管理年度的单据，按月的三张报表里看不到",IF($H577&lt;0,"△这一笔之后该账户余额成负数了，核一下",""))))))))))))))</f>
        <v/>
      </c>
    </row>
    <row r="578" ht="16.5" spans="1:16">
      <c r="A578" s="4" t="str">
        <f>IF($C578="","",COUNTA($C$5:$C578))</f>
        <v/>
      </c>
      <c r="B578" s="52"/>
      <c r="C578" s="53"/>
      <c r="D578" s="53"/>
      <c r="E578" s="32"/>
      <c r="F578" s="54"/>
      <c r="G578" s="54"/>
      <c r="H578" s="24" t="str">
        <f>IFERROR(ROUND(VLOOKUP($C578,基础资料!$B$5:$E$34,3,0)+SUMIF($C$5:$C578,$C578,$F$5:$F578)-SUMIF($C$5:$C578,$C578,$G$5:$G578),2),"")</f>
        <v/>
      </c>
      <c r="I578" s="53"/>
      <c r="J578" s="53"/>
      <c r="K578" s="25" t="str">
        <f t="shared" si="8"/>
        <v/>
      </c>
      <c r="L578" s="13" t="str">
        <f>IF($D578="","",IFERROR(INDEX(类别属性,MATCH($D578,类别表,0)),""))</f>
        <v/>
      </c>
      <c r="M578" s="53"/>
      <c r="N578" s="53"/>
      <c r="O578" s="32"/>
      <c r="P578" s="6" t="str">
        <f>IF($C578="","",IF(ISNA(MATCH($C578,账户表,0)),"※这个账户不在【基础资料】的账户档案里",IF($B578="","※没填日期，这一笔不会进任何月份的报表",IF(NOT(ISNUMBER($B578)),"※日期是文本不是日期（像 2026.6.28 这种），按日期取数的报表全会漏掉这一笔",IF(AND($F578&lt;&gt;"",$G578&lt;&gt;""),"※收入和支出不能同时填",IF(AND(N($F578)=0,N($G578)=0),"※收入和支出都没填",IF(OR(N($F578)&lt;0,N($G578)&lt;0),"※金额不能填负数，方向反了就换一列填",IF($D578="","※没填收支类别，分类报表会漏掉这一笔",IF(ISNA(MATCH($D578,类别表,0)),"※收支类别不在【基础资料】的清单里",IF(AND($L578="内部转账",$M578=""),"△内部转账要在「对方账户」写上另一头",IF(AND($L578="内部转账",$M578=$C578),"※对方账户跟本账户是同一个",IF(AND($L578&lt;&gt;"内部转账",$M578&lt;&gt;""),"△填了对方账户，但类别不是内部转账",IF(YEAR($B578)&lt;&gt;管理年度,"△不是管理年度的单据，按月的三张报表里看不到",IF($H578&lt;0,"△这一笔之后该账户余额成负数了，核一下",""))))))))))))))</f>
        <v/>
      </c>
    </row>
    <row r="579" ht="16.5" spans="1:16">
      <c r="A579" s="4" t="str">
        <f>IF($C579="","",COUNTA($C$5:$C579))</f>
        <v/>
      </c>
      <c r="B579" s="52"/>
      <c r="C579" s="53"/>
      <c r="D579" s="53"/>
      <c r="E579" s="32"/>
      <c r="F579" s="54"/>
      <c r="G579" s="54"/>
      <c r="H579" s="24" t="str">
        <f>IFERROR(ROUND(VLOOKUP($C579,基础资料!$B$5:$E$34,3,0)+SUMIF($C$5:$C579,$C579,$F$5:$F579)-SUMIF($C$5:$C579,$C579,$G$5:$G579),2),"")</f>
        <v/>
      </c>
      <c r="I579" s="53"/>
      <c r="J579" s="53"/>
      <c r="K579" s="25" t="str">
        <f t="shared" si="8"/>
        <v/>
      </c>
      <c r="L579" s="13" t="str">
        <f>IF($D579="","",IFERROR(INDEX(类别属性,MATCH($D579,类别表,0)),""))</f>
        <v/>
      </c>
      <c r="M579" s="53"/>
      <c r="N579" s="53"/>
      <c r="O579" s="32"/>
      <c r="P579" s="6" t="str">
        <f>IF($C579="","",IF(ISNA(MATCH($C579,账户表,0)),"※这个账户不在【基础资料】的账户档案里",IF($B579="","※没填日期，这一笔不会进任何月份的报表",IF(NOT(ISNUMBER($B579)),"※日期是文本不是日期（像 2026.6.28 这种），按日期取数的报表全会漏掉这一笔",IF(AND($F579&lt;&gt;"",$G579&lt;&gt;""),"※收入和支出不能同时填",IF(AND(N($F579)=0,N($G579)=0),"※收入和支出都没填",IF(OR(N($F579)&lt;0,N($G579)&lt;0),"※金额不能填负数，方向反了就换一列填",IF($D579="","※没填收支类别，分类报表会漏掉这一笔",IF(ISNA(MATCH($D579,类别表,0)),"※收支类别不在【基础资料】的清单里",IF(AND($L579="内部转账",$M579=""),"△内部转账要在「对方账户」写上另一头",IF(AND($L579="内部转账",$M579=$C579),"※对方账户跟本账户是同一个",IF(AND($L579&lt;&gt;"内部转账",$M579&lt;&gt;""),"△填了对方账户，但类别不是内部转账",IF(YEAR($B579)&lt;&gt;管理年度,"△不是管理年度的单据，按月的三张报表里看不到",IF($H579&lt;0,"△这一笔之后该账户余额成负数了，核一下",""))))))))))))))</f>
        <v/>
      </c>
    </row>
    <row r="580" ht="16.5" spans="1:16">
      <c r="A580" s="4" t="str">
        <f>IF($C580="","",COUNTA($C$5:$C580))</f>
        <v/>
      </c>
      <c r="B580" s="52"/>
      <c r="C580" s="53"/>
      <c r="D580" s="53"/>
      <c r="E580" s="32"/>
      <c r="F580" s="54"/>
      <c r="G580" s="54"/>
      <c r="H580" s="24" t="str">
        <f>IFERROR(ROUND(VLOOKUP($C580,基础资料!$B$5:$E$34,3,0)+SUMIF($C$5:$C580,$C580,$F$5:$F580)-SUMIF($C$5:$C580,$C580,$G$5:$G580),2),"")</f>
        <v/>
      </c>
      <c r="I580" s="53"/>
      <c r="J580" s="53"/>
      <c r="K580" s="25" t="str">
        <f t="shared" si="8"/>
        <v/>
      </c>
      <c r="L580" s="13" t="str">
        <f>IF($D580="","",IFERROR(INDEX(类别属性,MATCH($D580,类别表,0)),""))</f>
        <v/>
      </c>
      <c r="M580" s="53"/>
      <c r="N580" s="53"/>
      <c r="O580" s="32"/>
      <c r="P580" s="6" t="str">
        <f>IF($C580="","",IF(ISNA(MATCH($C580,账户表,0)),"※这个账户不在【基础资料】的账户档案里",IF($B580="","※没填日期，这一笔不会进任何月份的报表",IF(NOT(ISNUMBER($B580)),"※日期是文本不是日期（像 2026.6.28 这种），按日期取数的报表全会漏掉这一笔",IF(AND($F580&lt;&gt;"",$G580&lt;&gt;""),"※收入和支出不能同时填",IF(AND(N($F580)=0,N($G580)=0),"※收入和支出都没填",IF(OR(N($F580)&lt;0,N($G580)&lt;0),"※金额不能填负数，方向反了就换一列填",IF($D580="","※没填收支类别，分类报表会漏掉这一笔",IF(ISNA(MATCH($D580,类别表,0)),"※收支类别不在【基础资料】的清单里",IF(AND($L580="内部转账",$M580=""),"△内部转账要在「对方账户」写上另一头",IF(AND($L580="内部转账",$M580=$C580),"※对方账户跟本账户是同一个",IF(AND($L580&lt;&gt;"内部转账",$M580&lt;&gt;""),"△填了对方账户，但类别不是内部转账",IF(YEAR($B580)&lt;&gt;管理年度,"△不是管理年度的单据，按月的三张报表里看不到",IF($H580&lt;0,"△这一笔之后该账户余额成负数了，核一下",""))))))))))))))</f>
        <v/>
      </c>
    </row>
    <row r="581" ht="16.5" spans="1:16">
      <c r="A581" s="4" t="str">
        <f>IF($C581="","",COUNTA($C$5:$C581))</f>
        <v/>
      </c>
      <c r="B581" s="52"/>
      <c r="C581" s="53"/>
      <c r="D581" s="53"/>
      <c r="E581" s="32"/>
      <c r="F581" s="54"/>
      <c r="G581" s="54"/>
      <c r="H581" s="24" t="str">
        <f>IFERROR(ROUND(VLOOKUP($C581,基础资料!$B$5:$E$34,3,0)+SUMIF($C$5:$C581,$C581,$F$5:$F581)-SUMIF($C$5:$C581,$C581,$G$5:$G581),2),"")</f>
        <v/>
      </c>
      <c r="I581" s="53"/>
      <c r="J581" s="53"/>
      <c r="K581" s="25" t="str">
        <f t="shared" ref="K581:K644" si="9">IF(OR($B581="",NOT(ISNUMBER($B581))),"",--TEXT($B581,"yyyymm"))</f>
        <v/>
      </c>
      <c r="L581" s="13" t="str">
        <f>IF($D581="","",IFERROR(INDEX(类别属性,MATCH($D581,类别表,0)),""))</f>
        <v/>
      </c>
      <c r="M581" s="53"/>
      <c r="N581" s="53"/>
      <c r="O581" s="32"/>
      <c r="P581" s="6" t="str">
        <f>IF($C581="","",IF(ISNA(MATCH($C581,账户表,0)),"※这个账户不在【基础资料】的账户档案里",IF($B581="","※没填日期，这一笔不会进任何月份的报表",IF(NOT(ISNUMBER($B581)),"※日期是文本不是日期（像 2026.6.28 这种），按日期取数的报表全会漏掉这一笔",IF(AND($F581&lt;&gt;"",$G581&lt;&gt;""),"※收入和支出不能同时填",IF(AND(N($F581)=0,N($G581)=0),"※收入和支出都没填",IF(OR(N($F581)&lt;0,N($G581)&lt;0),"※金额不能填负数，方向反了就换一列填",IF($D581="","※没填收支类别，分类报表会漏掉这一笔",IF(ISNA(MATCH($D581,类别表,0)),"※收支类别不在【基础资料】的清单里",IF(AND($L581="内部转账",$M581=""),"△内部转账要在「对方账户」写上另一头",IF(AND($L581="内部转账",$M581=$C581),"※对方账户跟本账户是同一个",IF(AND($L581&lt;&gt;"内部转账",$M581&lt;&gt;""),"△填了对方账户，但类别不是内部转账",IF(YEAR($B581)&lt;&gt;管理年度,"△不是管理年度的单据，按月的三张报表里看不到",IF($H581&lt;0,"△这一笔之后该账户余额成负数了，核一下",""))))))))))))))</f>
        <v/>
      </c>
    </row>
    <row r="582" ht="16.5" spans="1:16">
      <c r="A582" s="4" t="str">
        <f>IF($C582="","",COUNTA($C$5:$C582))</f>
        <v/>
      </c>
      <c r="B582" s="52"/>
      <c r="C582" s="53"/>
      <c r="D582" s="53"/>
      <c r="E582" s="32"/>
      <c r="F582" s="54"/>
      <c r="G582" s="54"/>
      <c r="H582" s="24" t="str">
        <f>IFERROR(ROUND(VLOOKUP($C582,基础资料!$B$5:$E$34,3,0)+SUMIF($C$5:$C582,$C582,$F$5:$F582)-SUMIF($C$5:$C582,$C582,$G$5:$G582),2),"")</f>
        <v/>
      </c>
      <c r="I582" s="53"/>
      <c r="J582" s="53"/>
      <c r="K582" s="25" t="str">
        <f t="shared" si="9"/>
        <v/>
      </c>
      <c r="L582" s="13" t="str">
        <f>IF($D582="","",IFERROR(INDEX(类别属性,MATCH($D582,类别表,0)),""))</f>
        <v/>
      </c>
      <c r="M582" s="53"/>
      <c r="N582" s="53"/>
      <c r="O582" s="32"/>
      <c r="P582" s="6" t="str">
        <f>IF($C582="","",IF(ISNA(MATCH($C582,账户表,0)),"※这个账户不在【基础资料】的账户档案里",IF($B582="","※没填日期，这一笔不会进任何月份的报表",IF(NOT(ISNUMBER($B582)),"※日期是文本不是日期（像 2026.6.28 这种），按日期取数的报表全会漏掉这一笔",IF(AND($F582&lt;&gt;"",$G582&lt;&gt;""),"※收入和支出不能同时填",IF(AND(N($F582)=0,N($G582)=0),"※收入和支出都没填",IF(OR(N($F582)&lt;0,N($G582)&lt;0),"※金额不能填负数，方向反了就换一列填",IF($D582="","※没填收支类别，分类报表会漏掉这一笔",IF(ISNA(MATCH($D582,类别表,0)),"※收支类别不在【基础资料】的清单里",IF(AND($L582="内部转账",$M582=""),"△内部转账要在「对方账户」写上另一头",IF(AND($L582="内部转账",$M582=$C582),"※对方账户跟本账户是同一个",IF(AND($L582&lt;&gt;"内部转账",$M582&lt;&gt;""),"△填了对方账户，但类别不是内部转账",IF(YEAR($B582)&lt;&gt;管理年度,"△不是管理年度的单据，按月的三张报表里看不到",IF($H582&lt;0,"△这一笔之后该账户余额成负数了，核一下",""))))))))))))))</f>
        <v/>
      </c>
    </row>
    <row r="583" ht="16.5" spans="1:16">
      <c r="A583" s="4" t="str">
        <f>IF($C583="","",COUNTA($C$5:$C583))</f>
        <v/>
      </c>
      <c r="B583" s="52"/>
      <c r="C583" s="53"/>
      <c r="D583" s="53"/>
      <c r="E583" s="32"/>
      <c r="F583" s="54"/>
      <c r="G583" s="54"/>
      <c r="H583" s="24" t="str">
        <f>IFERROR(ROUND(VLOOKUP($C583,基础资料!$B$5:$E$34,3,0)+SUMIF($C$5:$C583,$C583,$F$5:$F583)-SUMIF($C$5:$C583,$C583,$G$5:$G583),2),"")</f>
        <v/>
      </c>
      <c r="I583" s="53"/>
      <c r="J583" s="53"/>
      <c r="K583" s="25" t="str">
        <f t="shared" si="9"/>
        <v/>
      </c>
      <c r="L583" s="13" t="str">
        <f>IF($D583="","",IFERROR(INDEX(类别属性,MATCH($D583,类别表,0)),""))</f>
        <v/>
      </c>
      <c r="M583" s="53"/>
      <c r="N583" s="53"/>
      <c r="O583" s="32"/>
      <c r="P583" s="6" t="str">
        <f>IF($C583="","",IF(ISNA(MATCH($C583,账户表,0)),"※这个账户不在【基础资料】的账户档案里",IF($B583="","※没填日期，这一笔不会进任何月份的报表",IF(NOT(ISNUMBER($B583)),"※日期是文本不是日期（像 2026.6.28 这种），按日期取数的报表全会漏掉这一笔",IF(AND($F583&lt;&gt;"",$G583&lt;&gt;""),"※收入和支出不能同时填",IF(AND(N($F583)=0,N($G583)=0),"※收入和支出都没填",IF(OR(N($F583)&lt;0,N($G583)&lt;0),"※金额不能填负数，方向反了就换一列填",IF($D583="","※没填收支类别，分类报表会漏掉这一笔",IF(ISNA(MATCH($D583,类别表,0)),"※收支类别不在【基础资料】的清单里",IF(AND($L583="内部转账",$M583=""),"△内部转账要在「对方账户」写上另一头",IF(AND($L583="内部转账",$M583=$C583),"※对方账户跟本账户是同一个",IF(AND($L583&lt;&gt;"内部转账",$M583&lt;&gt;""),"△填了对方账户，但类别不是内部转账",IF(YEAR($B583)&lt;&gt;管理年度,"△不是管理年度的单据，按月的三张报表里看不到",IF($H583&lt;0,"△这一笔之后该账户余额成负数了，核一下",""))))))))))))))</f>
        <v/>
      </c>
    </row>
    <row r="584" ht="16.5" spans="1:16">
      <c r="A584" s="4" t="str">
        <f>IF($C584="","",COUNTA($C$5:$C584))</f>
        <v/>
      </c>
      <c r="B584" s="52"/>
      <c r="C584" s="53"/>
      <c r="D584" s="53"/>
      <c r="E584" s="32"/>
      <c r="F584" s="54"/>
      <c r="G584" s="54"/>
      <c r="H584" s="24" t="str">
        <f>IFERROR(ROUND(VLOOKUP($C584,基础资料!$B$5:$E$34,3,0)+SUMIF($C$5:$C584,$C584,$F$5:$F584)-SUMIF($C$5:$C584,$C584,$G$5:$G584),2),"")</f>
        <v/>
      </c>
      <c r="I584" s="53"/>
      <c r="J584" s="53"/>
      <c r="K584" s="25" t="str">
        <f t="shared" si="9"/>
        <v/>
      </c>
      <c r="L584" s="13" t="str">
        <f>IF($D584="","",IFERROR(INDEX(类别属性,MATCH($D584,类别表,0)),""))</f>
        <v/>
      </c>
      <c r="M584" s="53"/>
      <c r="N584" s="53"/>
      <c r="O584" s="32"/>
      <c r="P584" s="6" t="str">
        <f>IF($C584="","",IF(ISNA(MATCH($C584,账户表,0)),"※这个账户不在【基础资料】的账户档案里",IF($B584="","※没填日期，这一笔不会进任何月份的报表",IF(NOT(ISNUMBER($B584)),"※日期是文本不是日期（像 2026.6.28 这种），按日期取数的报表全会漏掉这一笔",IF(AND($F584&lt;&gt;"",$G584&lt;&gt;""),"※收入和支出不能同时填",IF(AND(N($F584)=0,N($G584)=0),"※收入和支出都没填",IF(OR(N($F584)&lt;0,N($G584)&lt;0),"※金额不能填负数，方向反了就换一列填",IF($D584="","※没填收支类别，分类报表会漏掉这一笔",IF(ISNA(MATCH($D584,类别表,0)),"※收支类别不在【基础资料】的清单里",IF(AND($L584="内部转账",$M584=""),"△内部转账要在「对方账户」写上另一头",IF(AND($L584="内部转账",$M584=$C584),"※对方账户跟本账户是同一个",IF(AND($L584&lt;&gt;"内部转账",$M584&lt;&gt;""),"△填了对方账户，但类别不是内部转账",IF(YEAR($B584)&lt;&gt;管理年度,"△不是管理年度的单据，按月的三张报表里看不到",IF($H584&lt;0,"△这一笔之后该账户余额成负数了，核一下",""))))))))))))))</f>
        <v/>
      </c>
    </row>
    <row r="585" ht="16.5" spans="1:16">
      <c r="A585" s="4" t="str">
        <f>IF($C585="","",COUNTA($C$5:$C585))</f>
        <v/>
      </c>
      <c r="B585" s="52"/>
      <c r="C585" s="53"/>
      <c r="D585" s="53"/>
      <c r="E585" s="32"/>
      <c r="F585" s="54"/>
      <c r="G585" s="54"/>
      <c r="H585" s="24" t="str">
        <f>IFERROR(ROUND(VLOOKUP($C585,基础资料!$B$5:$E$34,3,0)+SUMIF($C$5:$C585,$C585,$F$5:$F585)-SUMIF($C$5:$C585,$C585,$G$5:$G585),2),"")</f>
        <v/>
      </c>
      <c r="I585" s="53"/>
      <c r="J585" s="53"/>
      <c r="K585" s="25" t="str">
        <f t="shared" si="9"/>
        <v/>
      </c>
      <c r="L585" s="13" t="str">
        <f>IF($D585="","",IFERROR(INDEX(类别属性,MATCH($D585,类别表,0)),""))</f>
        <v/>
      </c>
      <c r="M585" s="53"/>
      <c r="N585" s="53"/>
      <c r="O585" s="32"/>
      <c r="P585" s="6" t="str">
        <f>IF($C585="","",IF(ISNA(MATCH($C585,账户表,0)),"※这个账户不在【基础资料】的账户档案里",IF($B585="","※没填日期，这一笔不会进任何月份的报表",IF(NOT(ISNUMBER($B585)),"※日期是文本不是日期（像 2026.6.28 这种），按日期取数的报表全会漏掉这一笔",IF(AND($F585&lt;&gt;"",$G585&lt;&gt;""),"※收入和支出不能同时填",IF(AND(N($F585)=0,N($G585)=0),"※收入和支出都没填",IF(OR(N($F585)&lt;0,N($G585)&lt;0),"※金额不能填负数，方向反了就换一列填",IF($D585="","※没填收支类别，分类报表会漏掉这一笔",IF(ISNA(MATCH($D585,类别表,0)),"※收支类别不在【基础资料】的清单里",IF(AND($L585="内部转账",$M585=""),"△内部转账要在「对方账户」写上另一头",IF(AND($L585="内部转账",$M585=$C585),"※对方账户跟本账户是同一个",IF(AND($L585&lt;&gt;"内部转账",$M585&lt;&gt;""),"△填了对方账户，但类别不是内部转账",IF(YEAR($B585)&lt;&gt;管理年度,"△不是管理年度的单据，按月的三张报表里看不到",IF($H585&lt;0,"△这一笔之后该账户余额成负数了，核一下",""))))))))))))))</f>
        <v/>
      </c>
    </row>
    <row r="586" ht="16.5" spans="1:16">
      <c r="A586" s="4" t="str">
        <f>IF($C586="","",COUNTA($C$5:$C586))</f>
        <v/>
      </c>
      <c r="B586" s="52"/>
      <c r="C586" s="53"/>
      <c r="D586" s="53"/>
      <c r="E586" s="32"/>
      <c r="F586" s="54"/>
      <c r="G586" s="54"/>
      <c r="H586" s="24" t="str">
        <f>IFERROR(ROUND(VLOOKUP($C586,基础资料!$B$5:$E$34,3,0)+SUMIF($C$5:$C586,$C586,$F$5:$F586)-SUMIF($C$5:$C586,$C586,$G$5:$G586),2),"")</f>
        <v/>
      </c>
      <c r="I586" s="53"/>
      <c r="J586" s="53"/>
      <c r="K586" s="25" t="str">
        <f t="shared" si="9"/>
        <v/>
      </c>
      <c r="L586" s="13" t="str">
        <f>IF($D586="","",IFERROR(INDEX(类别属性,MATCH($D586,类别表,0)),""))</f>
        <v/>
      </c>
      <c r="M586" s="53"/>
      <c r="N586" s="53"/>
      <c r="O586" s="32"/>
      <c r="P586" s="6" t="str">
        <f>IF($C586="","",IF(ISNA(MATCH($C586,账户表,0)),"※这个账户不在【基础资料】的账户档案里",IF($B586="","※没填日期，这一笔不会进任何月份的报表",IF(NOT(ISNUMBER($B586)),"※日期是文本不是日期（像 2026.6.28 这种），按日期取数的报表全会漏掉这一笔",IF(AND($F586&lt;&gt;"",$G586&lt;&gt;""),"※收入和支出不能同时填",IF(AND(N($F586)=0,N($G586)=0),"※收入和支出都没填",IF(OR(N($F586)&lt;0,N($G586)&lt;0),"※金额不能填负数，方向反了就换一列填",IF($D586="","※没填收支类别，分类报表会漏掉这一笔",IF(ISNA(MATCH($D586,类别表,0)),"※收支类别不在【基础资料】的清单里",IF(AND($L586="内部转账",$M586=""),"△内部转账要在「对方账户」写上另一头",IF(AND($L586="内部转账",$M586=$C586),"※对方账户跟本账户是同一个",IF(AND($L586&lt;&gt;"内部转账",$M586&lt;&gt;""),"△填了对方账户，但类别不是内部转账",IF(YEAR($B586)&lt;&gt;管理年度,"△不是管理年度的单据，按月的三张报表里看不到",IF($H586&lt;0,"△这一笔之后该账户余额成负数了，核一下",""))))))))))))))</f>
        <v/>
      </c>
    </row>
    <row r="587" ht="16.5" spans="1:16">
      <c r="A587" s="4" t="str">
        <f>IF($C587="","",COUNTA($C$5:$C587))</f>
        <v/>
      </c>
      <c r="B587" s="52"/>
      <c r="C587" s="53"/>
      <c r="D587" s="53"/>
      <c r="E587" s="32"/>
      <c r="F587" s="54"/>
      <c r="G587" s="54"/>
      <c r="H587" s="24" t="str">
        <f>IFERROR(ROUND(VLOOKUP($C587,基础资料!$B$5:$E$34,3,0)+SUMIF($C$5:$C587,$C587,$F$5:$F587)-SUMIF($C$5:$C587,$C587,$G$5:$G587),2),"")</f>
        <v/>
      </c>
      <c r="I587" s="53"/>
      <c r="J587" s="53"/>
      <c r="K587" s="25" t="str">
        <f t="shared" si="9"/>
        <v/>
      </c>
      <c r="L587" s="13" t="str">
        <f>IF($D587="","",IFERROR(INDEX(类别属性,MATCH($D587,类别表,0)),""))</f>
        <v/>
      </c>
      <c r="M587" s="53"/>
      <c r="N587" s="53"/>
      <c r="O587" s="32"/>
      <c r="P587" s="6" t="str">
        <f>IF($C587="","",IF(ISNA(MATCH($C587,账户表,0)),"※这个账户不在【基础资料】的账户档案里",IF($B587="","※没填日期，这一笔不会进任何月份的报表",IF(NOT(ISNUMBER($B587)),"※日期是文本不是日期（像 2026.6.28 这种），按日期取数的报表全会漏掉这一笔",IF(AND($F587&lt;&gt;"",$G587&lt;&gt;""),"※收入和支出不能同时填",IF(AND(N($F587)=0,N($G587)=0),"※收入和支出都没填",IF(OR(N($F587)&lt;0,N($G587)&lt;0),"※金额不能填负数，方向反了就换一列填",IF($D587="","※没填收支类别，分类报表会漏掉这一笔",IF(ISNA(MATCH($D587,类别表,0)),"※收支类别不在【基础资料】的清单里",IF(AND($L587="内部转账",$M587=""),"△内部转账要在「对方账户」写上另一头",IF(AND($L587="内部转账",$M587=$C587),"※对方账户跟本账户是同一个",IF(AND($L587&lt;&gt;"内部转账",$M587&lt;&gt;""),"△填了对方账户，但类别不是内部转账",IF(YEAR($B587)&lt;&gt;管理年度,"△不是管理年度的单据，按月的三张报表里看不到",IF($H587&lt;0,"△这一笔之后该账户余额成负数了，核一下",""))))))))))))))</f>
        <v/>
      </c>
    </row>
    <row r="588" ht="16.5" spans="1:16">
      <c r="A588" s="4" t="str">
        <f>IF($C588="","",COUNTA($C$5:$C588))</f>
        <v/>
      </c>
      <c r="B588" s="52"/>
      <c r="C588" s="53"/>
      <c r="D588" s="53"/>
      <c r="E588" s="32"/>
      <c r="F588" s="54"/>
      <c r="G588" s="54"/>
      <c r="H588" s="24" t="str">
        <f>IFERROR(ROUND(VLOOKUP($C588,基础资料!$B$5:$E$34,3,0)+SUMIF($C$5:$C588,$C588,$F$5:$F588)-SUMIF($C$5:$C588,$C588,$G$5:$G588),2),"")</f>
        <v/>
      </c>
      <c r="I588" s="53"/>
      <c r="J588" s="53"/>
      <c r="K588" s="25" t="str">
        <f t="shared" si="9"/>
        <v/>
      </c>
      <c r="L588" s="13" t="str">
        <f>IF($D588="","",IFERROR(INDEX(类别属性,MATCH($D588,类别表,0)),""))</f>
        <v/>
      </c>
      <c r="M588" s="53"/>
      <c r="N588" s="53"/>
      <c r="O588" s="32"/>
      <c r="P588" s="6" t="str">
        <f>IF($C588="","",IF(ISNA(MATCH($C588,账户表,0)),"※这个账户不在【基础资料】的账户档案里",IF($B588="","※没填日期，这一笔不会进任何月份的报表",IF(NOT(ISNUMBER($B588)),"※日期是文本不是日期（像 2026.6.28 这种），按日期取数的报表全会漏掉这一笔",IF(AND($F588&lt;&gt;"",$G588&lt;&gt;""),"※收入和支出不能同时填",IF(AND(N($F588)=0,N($G588)=0),"※收入和支出都没填",IF(OR(N($F588)&lt;0,N($G588)&lt;0),"※金额不能填负数，方向反了就换一列填",IF($D588="","※没填收支类别，分类报表会漏掉这一笔",IF(ISNA(MATCH($D588,类别表,0)),"※收支类别不在【基础资料】的清单里",IF(AND($L588="内部转账",$M588=""),"△内部转账要在「对方账户」写上另一头",IF(AND($L588="内部转账",$M588=$C588),"※对方账户跟本账户是同一个",IF(AND($L588&lt;&gt;"内部转账",$M588&lt;&gt;""),"△填了对方账户，但类别不是内部转账",IF(YEAR($B588)&lt;&gt;管理年度,"△不是管理年度的单据，按月的三张报表里看不到",IF($H588&lt;0,"△这一笔之后该账户余额成负数了，核一下",""))))))))))))))</f>
        <v/>
      </c>
    </row>
    <row r="589" ht="16.5" spans="1:16">
      <c r="A589" s="4" t="str">
        <f>IF($C589="","",COUNTA($C$5:$C589))</f>
        <v/>
      </c>
      <c r="B589" s="52"/>
      <c r="C589" s="53"/>
      <c r="D589" s="53"/>
      <c r="E589" s="32"/>
      <c r="F589" s="54"/>
      <c r="G589" s="54"/>
      <c r="H589" s="24" t="str">
        <f>IFERROR(ROUND(VLOOKUP($C589,基础资料!$B$5:$E$34,3,0)+SUMIF($C$5:$C589,$C589,$F$5:$F589)-SUMIF($C$5:$C589,$C589,$G$5:$G589),2),"")</f>
        <v/>
      </c>
      <c r="I589" s="53"/>
      <c r="J589" s="53"/>
      <c r="K589" s="25" t="str">
        <f t="shared" si="9"/>
        <v/>
      </c>
      <c r="L589" s="13" t="str">
        <f>IF($D589="","",IFERROR(INDEX(类别属性,MATCH($D589,类别表,0)),""))</f>
        <v/>
      </c>
      <c r="M589" s="53"/>
      <c r="N589" s="53"/>
      <c r="O589" s="32"/>
      <c r="P589" s="6" t="str">
        <f>IF($C589="","",IF(ISNA(MATCH($C589,账户表,0)),"※这个账户不在【基础资料】的账户档案里",IF($B589="","※没填日期，这一笔不会进任何月份的报表",IF(NOT(ISNUMBER($B589)),"※日期是文本不是日期（像 2026.6.28 这种），按日期取数的报表全会漏掉这一笔",IF(AND($F589&lt;&gt;"",$G589&lt;&gt;""),"※收入和支出不能同时填",IF(AND(N($F589)=0,N($G589)=0),"※收入和支出都没填",IF(OR(N($F589)&lt;0,N($G589)&lt;0),"※金额不能填负数，方向反了就换一列填",IF($D589="","※没填收支类别，分类报表会漏掉这一笔",IF(ISNA(MATCH($D589,类别表,0)),"※收支类别不在【基础资料】的清单里",IF(AND($L589="内部转账",$M589=""),"△内部转账要在「对方账户」写上另一头",IF(AND($L589="内部转账",$M589=$C589),"※对方账户跟本账户是同一个",IF(AND($L589&lt;&gt;"内部转账",$M589&lt;&gt;""),"△填了对方账户，但类别不是内部转账",IF(YEAR($B589)&lt;&gt;管理年度,"△不是管理年度的单据，按月的三张报表里看不到",IF($H589&lt;0,"△这一笔之后该账户余额成负数了，核一下",""))))))))))))))</f>
        <v/>
      </c>
    </row>
    <row r="590" ht="16.5" spans="1:16">
      <c r="A590" s="4" t="str">
        <f>IF($C590="","",COUNTA($C$5:$C590))</f>
        <v/>
      </c>
      <c r="B590" s="52"/>
      <c r="C590" s="53"/>
      <c r="D590" s="53"/>
      <c r="E590" s="32"/>
      <c r="F590" s="54"/>
      <c r="G590" s="54"/>
      <c r="H590" s="24" t="str">
        <f>IFERROR(ROUND(VLOOKUP($C590,基础资料!$B$5:$E$34,3,0)+SUMIF($C$5:$C590,$C590,$F$5:$F590)-SUMIF($C$5:$C590,$C590,$G$5:$G590),2),"")</f>
        <v/>
      </c>
      <c r="I590" s="53"/>
      <c r="J590" s="53"/>
      <c r="K590" s="25" t="str">
        <f t="shared" si="9"/>
        <v/>
      </c>
      <c r="L590" s="13" t="str">
        <f>IF($D590="","",IFERROR(INDEX(类别属性,MATCH($D590,类别表,0)),""))</f>
        <v/>
      </c>
      <c r="M590" s="53"/>
      <c r="N590" s="53"/>
      <c r="O590" s="32"/>
      <c r="P590" s="6" t="str">
        <f>IF($C590="","",IF(ISNA(MATCH($C590,账户表,0)),"※这个账户不在【基础资料】的账户档案里",IF($B590="","※没填日期，这一笔不会进任何月份的报表",IF(NOT(ISNUMBER($B590)),"※日期是文本不是日期（像 2026.6.28 这种），按日期取数的报表全会漏掉这一笔",IF(AND($F590&lt;&gt;"",$G590&lt;&gt;""),"※收入和支出不能同时填",IF(AND(N($F590)=0,N($G590)=0),"※收入和支出都没填",IF(OR(N($F590)&lt;0,N($G590)&lt;0),"※金额不能填负数，方向反了就换一列填",IF($D590="","※没填收支类别，分类报表会漏掉这一笔",IF(ISNA(MATCH($D590,类别表,0)),"※收支类别不在【基础资料】的清单里",IF(AND($L590="内部转账",$M590=""),"△内部转账要在「对方账户」写上另一头",IF(AND($L590="内部转账",$M590=$C590),"※对方账户跟本账户是同一个",IF(AND($L590&lt;&gt;"内部转账",$M590&lt;&gt;""),"△填了对方账户，但类别不是内部转账",IF(YEAR($B590)&lt;&gt;管理年度,"△不是管理年度的单据，按月的三张报表里看不到",IF($H590&lt;0,"△这一笔之后该账户余额成负数了，核一下",""))))))))))))))</f>
        <v/>
      </c>
    </row>
    <row r="591" ht="16.5" spans="1:16">
      <c r="A591" s="4" t="str">
        <f>IF($C591="","",COUNTA($C$5:$C591))</f>
        <v/>
      </c>
      <c r="B591" s="52"/>
      <c r="C591" s="53"/>
      <c r="D591" s="53"/>
      <c r="E591" s="32"/>
      <c r="F591" s="54"/>
      <c r="G591" s="54"/>
      <c r="H591" s="24" t="str">
        <f>IFERROR(ROUND(VLOOKUP($C591,基础资料!$B$5:$E$34,3,0)+SUMIF($C$5:$C591,$C591,$F$5:$F591)-SUMIF($C$5:$C591,$C591,$G$5:$G591),2),"")</f>
        <v/>
      </c>
      <c r="I591" s="53"/>
      <c r="J591" s="53"/>
      <c r="K591" s="25" t="str">
        <f t="shared" si="9"/>
        <v/>
      </c>
      <c r="L591" s="13" t="str">
        <f>IF($D591="","",IFERROR(INDEX(类别属性,MATCH($D591,类别表,0)),""))</f>
        <v/>
      </c>
      <c r="M591" s="53"/>
      <c r="N591" s="53"/>
      <c r="O591" s="32"/>
      <c r="P591" s="6" t="str">
        <f>IF($C591="","",IF(ISNA(MATCH($C591,账户表,0)),"※这个账户不在【基础资料】的账户档案里",IF($B591="","※没填日期，这一笔不会进任何月份的报表",IF(NOT(ISNUMBER($B591)),"※日期是文本不是日期（像 2026.6.28 这种），按日期取数的报表全会漏掉这一笔",IF(AND($F591&lt;&gt;"",$G591&lt;&gt;""),"※收入和支出不能同时填",IF(AND(N($F591)=0,N($G591)=0),"※收入和支出都没填",IF(OR(N($F591)&lt;0,N($G591)&lt;0),"※金额不能填负数，方向反了就换一列填",IF($D591="","※没填收支类别，分类报表会漏掉这一笔",IF(ISNA(MATCH($D591,类别表,0)),"※收支类别不在【基础资料】的清单里",IF(AND($L591="内部转账",$M591=""),"△内部转账要在「对方账户」写上另一头",IF(AND($L591="内部转账",$M591=$C591),"※对方账户跟本账户是同一个",IF(AND($L591&lt;&gt;"内部转账",$M591&lt;&gt;""),"△填了对方账户，但类别不是内部转账",IF(YEAR($B591)&lt;&gt;管理年度,"△不是管理年度的单据，按月的三张报表里看不到",IF($H591&lt;0,"△这一笔之后该账户余额成负数了，核一下",""))))))))))))))</f>
        <v/>
      </c>
    </row>
    <row r="592" ht="16.5" spans="1:16">
      <c r="A592" s="4" t="str">
        <f>IF($C592="","",COUNTA($C$5:$C592))</f>
        <v/>
      </c>
      <c r="B592" s="52"/>
      <c r="C592" s="53"/>
      <c r="D592" s="53"/>
      <c r="E592" s="32"/>
      <c r="F592" s="54"/>
      <c r="G592" s="54"/>
      <c r="H592" s="24" t="str">
        <f>IFERROR(ROUND(VLOOKUP($C592,基础资料!$B$5:$E$34,3,0)+SUMIF($C$5:$C592,$C592,$F$5:$F592)-SUMIF($C$5:$C592,$C592,$G$5:$G592),2),"")</f>
        <v/>
      </c>
      <c r="I592" s="53"/>
      <c r="J592" s="53"/>
      <c r="K592" s="25" t="str">
        <f t="shared" si="9"/>
        <v/>
      </c>
      <c r="L592" s="13" t="str">
        <f>IF($D592="","",IFERROR(INDEX(类别属性,MATCH($D592,类别表,0)),""))</f>
        <v/>
      </c>
      <c r="M592" s="53"/>
      <c r="N592" s="53"/>
      <c r="O592" s="32"/>
      <c r="P592" s="6" t="str">
        <f>IF($C592="","",IF(ISNA(MATCH($C592,账户表,0)),"※这个账户不在【基础资料】的账户档案里",IF($B592="","※没填日期，这一笔不会进任何月份的报表",IF(NOT(ISNUMBER($B592)),"※日期是文本不是日期（像 2026.6.28 这种），按日期取数的报表全会漏掉这一笔",IF(AND($F592&lt;&gt;"",$G592&lt;&gt;""),"※收入和支出不能同时填",IF(AND(N($F592)=0,N($G592)=0),"※收入和支出都没填",IF(OR(N($F592)&lt;0,N($G592)&lt;0),"※金额不能填负数，方向反了就换一列填",IF($D592="","※没填收支类别，分类报表会漏掉这一笔",IF(ISNA(MATCH($D592,类别表,0)),"※收支类别不在【基础资料】的清单里",IF(AND($L592="内部转账",$M592=""),"△内部转账要在「对方账户」写上另一头",IF(AND($L592="内部转账",$M592=$C592),"※对方账户跟本账户是同一个",IF(AND($L592&lt;&gt;"内部转账",$M592&lt;&gt;""),"△填了对方账户，但类别不是内部转账",IF(YEAR($B592)&lt;&gt;管理年度,"△不是管理年度的单据，按月的三张报表里看不到",IF($H592&lt;0,"△这一笔之后该账户余额成负数了，核一下",""))))))))))))))</f>
        <v/>
      </c>
    </row>
    <row r="593" ht="16.5" spans="1:16">
      <c r="A593" s="4" t="str">
        <f>IF($C593="","",COUNTA($C$5:$C593))</f>
        <v/>
      </c>
      <c r="B593" s="52"/>
      <c r="C593" s="53"/>
      <c r="D593" s="53"/>
      <c r="E593" s="32"/>
      <c r="F593" s="54"/>
      <c r="G593" s="54"/>
      <c r="H593" s="24" t="str">
        <f>IFERROR(ROUND(VLOOKUP($C593,基础资料!$B$5:$E$34,3,0)+SUMIF($C$5:$C593,$C593,$F$5:$F593)-SUMIF($C$5:$C593,$C593,$G$5:$G593),2),"")</f>
        <v/>
      </c>
      <c r="I593" s="53"/>
      <c r="J593" s="53"/>
      <c r="K593" s="25" t="str">
        <f t="shared" si="9"/>
        <v/>
      </c>
      <c r="L593" s="13" t="str">
        <f>IF($D593="","",IFERROR(INDEX(类别属性,MATCH($D593,类别表,0)),""))</f>
        <v/>
      </c>
      <c r="M593" s="53"/>
      <c r="N593" s="53"/>
      <c r="O593" s="32"/>
      <c r="P593" s="6" t="str">
        <f>IF($C593="","",IF(ISNA(MATCH($C593,账户表,0)),"※这个账户不在【基础资料】的账户档案里",IF($B593="","※没填日期，这一笔不会进任何月份的报表",IF(NOT(ISNUMBER($B593)),"※日期是文本不是日期（像 2026.6.28 这种），按日期取数的报表全会漏掉这一笔",IF(AND($F593&lt;&gt;"",$G593&lt;&gt;""),"※收入和支出不能同时填",IF(AND(N($F593)=0,N($G593)=0),"※收入和支出都没填",IF(OR(N($F593)&lt;0,N($G593)&lt;0),"※金额不能填负数，方向反了就换一列填",IF($D593="","※没填收支类别，分类报表会漏掉这一笔",IF(ISNA(MATCH($D593,类别表,0)),"※收支类别不在【基础资料】的清单里",IF(AND($L593="内部转账",$M593=""),"△内部转账要在「对方账户」写上另一头",IF(AND($L593="内部转账",$M593=$C593),"※对方账户跟本账户是同一个",IF(AND($L593&lt;&gt;"内部转账",$M593&lt;&gt;""),"△填了对方账户，但类别不是内部转账",IF(YEAR($B593)&lt;&gt;管理年度,"△不是管理年度的单据，按月的三张报表里看不到",IF($H593&lt;0,"△这一笔之后该账户余额成负数了，核一下",""))))))))))))))</f>
        <v/>
      </c>
    </row>
    <row r="594" ht="16.5" spans="1:16">
      <c r="A594" s="4" t="str">
        <f>IF($C594="","",COUNTA($C$5:$C594))</f>
        <v/>
      </c>
      <c r="B594" s="52"/>
      <c r="C594" s="53"/>
      <c r="D594" s="53"/>
      <c r="E594" s="32"/>
      <c r="F594" s="54"/>
      <c r="G594" s="54"/>
      <c r="H594" s="24" t="str">
        <f>IFERROR(ROUND(VLOOKUP($C594,基础资料!$B$5:$E$34,3,0)+SUMIF($C$5:$C594,$C594,$F$5:$F594)-SUMIF($C$5:$C594,$C594,$G$5:$G594),2),"")</f>
        <v/>
      </c>
      <c r="I594" s="53"/>
      <c r="J594" s="53"/>
      <c r="K594" s="25" t="str">
        <f t="shared" si="9"/>
        <v/>
      </c>
      <c r="L594" s="13" t="str">
        <f>IF($D594="","",IFERROR(INDEX(类别属性,MATCH($D594,类别表,0)),""))</f>
        <v/>
      </c>
      <c r="M594" s="53"/>
      <c r="N594" s="53"/>
      <c r="O594" s="32"/>
      <c r="P594" s="6" t="str">
        <f>IF($C594="","",IF(ISNA(MATCH($C594,账户表,0)),"※这个账户不在【基础资料】的账户档案里",IF($B594="","※没填日期，这一笔不会进任何月份的报表",IF(NOT(ISNUMBER($B594)),"※日期是文本不是日期（像 2026.6.28 这种），按日期取数的报表全会漏掉这一笔",IF(AND($F594&lt;&gt;"",$G594&lt;&gt;""),"※收入和支出不能同时填",IF(AND(N($F594)=0,N($G594)=0),"※收入和支出都没填",IF(OR(N($F594)&lt;0,N($G594)&lt;0),"※金额不能填负数，方向反了就换一列填",IF($D594="","※没填收支类别，分类报表会漏掉这一笔",IF(ISNA(MATCH($D594,类别表,0)),"※收支类别不在【基础资料】的清单里",IF(AND($L594="内部转账",$M594=""),"△内部转账要在「对方账户」写上另一头",IF(AND($L594="内部转账",$M594=$C594),"※对方账户跟本账户是同一个",IF(AND($L594&lt;&gt;"内部转账",$M594&lt;&gt;""),"△填了对方账户，但类别不是内部转账",IF(YEAR($B594)&lt;&gt;管理年度,"△不是管理年度的单据，按月的三张报表里看不到",IF($H594&lt;0,"△这一笔之后该账户余额成负数了，核一下",""))))))))))))))</f>
        <v/>
      </c>
    </row>
    <row r="595" ht="16.5" spans="1:16">
      <c r="A595" s="4" t="str">
        <f>IF($C595="","",COUNTA($C$5:$C595))</f>
        <v/>
      </c>
      <c r="B595" s="52"/>
      <c r="C595" s="53"/>
      <c r="D595" s="53"/>
      <c r="E595" s="32"/>
      <c r="F595" s="54"/>
      <c r="G595" s="54"/>
      <c r="H595" s="24" t="str">
        <f>IFERROR(ROUND(VLOOKUP($C595,基础资料!$B$5:$E$34,3,0)+SUMIF($C$5:$C595,$C595,$F$5:$F595)-SUMIF($C$5:$C595,$C595,$G$5:$G595),2),"")</f>
        <v/>
      </c>
      <c r="I595" s="53"/>
      <c r="J595" s="53"/>
      <c r="K595" s="25" t="str">
        <f t="shared" si="9"/>
        <v/>
      </c>
      <c r="L595" s="13" t="str">
        <f>IF($D595="","",IFERROR(INDEX(类别属性,MATCH($D595,类别表,0)),""))</f>
        <v/>
      </c>
      <c r="M595" s="53"/>
      <c r="N595" s="53"/>
      <c r="O595" s="32"/>
      <c r="P595" s="6" t="str">
        <f>IF($C595="","",IF(ISNA(MATCH($C595,账户表,0)),"※这个账户不在【基础资料】的账户档案里",IF($B595="","※没填日期，这一笔不会进任何月份的报表",IF(NOT(ISNUMBER($B595)),"※日期是文本不是日期（像 2026.6.28 这种），按日期取数的报表全会漏掉这一笔",IF(AND($F595&lt;&gt;"",$G595&lt;&gt;""),"※收入和支出不能同时填",IF(AND(N($F595)=0,N($G595)=0),"※收入和支出都没填",IF(OR(N($F595)&lt;0,N($G595)&lt;0),"※金额不能填负数，方向反了就换一列填",IF($D595="","※没填收支类别，分类报表会漏掉这一笔",IF(ISNA(MATCH($D595,类别表,0)),"※收支类别不在【基础资料】的清单里",IF(AND($L595="内部转账",$M595=""),"△内部转账要在「对方账户」写上另一头",IF(AND($L595="内部转账",$M595=$C595),"※对方账户跟本账户是同一个",IF(AND($L595&lt;&gt;"内部转账",$M595&lt;&gt;""),"△填了对方账户，但类别不是内部转账",IF(YEAR($B595)&lt;&gt;管理年度,"△不是管理年度的单据，按月的三张报表里看不到",IF($H595&lt;0,"△这一笔之后该账户余额成负数了，核一下",""))))))))))))))</f>
        <v/>
      </c>
    </row>
    <row r="596" ht="16.5" spans="1:16">
      <c r="A596" s="4" t="str">
        <f>IF($C596="","",COUNTA($C$5:$C596))</f>
        <v/>
      </c>
      <c r="B596" s="52"/>
      <c r="C596" s="53"/>
      <c r="D596" s="53"/>
      <c r="E596" s="32"/>
      <c r="F596" s="54"/>
      <c r="G596" s="54"/>
      <c r="H596" s="24" t="str">
        <f>IFERROR(ROUND(VLOOKUP($C596,基础资料!$B$5:$E$34,3,0)+SUMIF($C$5:$C596,$C596,$F$5:$F596)-SUMIF($C$5:$C596,$C596,$G$5:$G596),2),"")</f>
        <v/>
      </c>
      <c r="I596" s="53"/>
      <c r="J596" s="53"/>
      <c r="K596" s="25" t="str">
        <f t="shared" si="9"/>
        <v/>
      </c>
      <c r="L596" s="13" t="str">
        <f>IF($D596="","",IFERROR(INDEX(类别属性,MATCH($D596,类别表,0)),""))</f>
        <v/>
      </c>
      <c r="M596" s="53"/>
      <c r="N596" s="53"/>
      <c r="O596" s="32"/>
      <c r="P596" s="6" t="str">
        <f>IF($C596="","",IF(ISNA(MATCH($C596,账户表,0)),"※这个账户不在【基础资料】的账户档案里",IF($B596="","※没填日期，这一笔不会进任何月份的报表",IF(NOT(ISNUMBER($B596)),"※日期是文本不是日期（像 2026.6.28 这种），按日期取数的报表全会漏掉这一笔",IF(AND($F596&lt;&gt;"",$G596&lt;&gt;""),"※收入和支出不能同时填",IF(AND(N($F596)=0,N($G596)=0),"※收入和支出都没填",IF(OR(N($F596)&lt;0,N($G596)&lt;0),"※金额不能填负数，方向反了就换一列填",IF($D596="","※没填收支类别，分类报表会漏掉这一笔",IF(ISNA(MATCH($D596,类别表,0)),"※收支类别不在【基础资料】的清单里",IF(AND($L596="内部转账",$M596=""),"△内部转账要在「对方账户」写上另一头",IF(AND($L596="内部转账",$M596=$C596),"※对方账户跟本账户是同一个",IF(AND($L596&lt;&gt;"内部转账",$M596&lt;&gt;""),"△填了对方账户，但类别不是内部转账",IF(YEAR($B596)&lt;&gt;管理年度,"△不是管理年度的单据，按月的三张报表里看不到",IF($H596&lt;0,"△这一笔之后该账户余额成负数了，核一下",""))))))))))))))</f>
        <v/>
      </c>
    </row>
    <row r="597" ht="16.5" spans="1:16">
      <c r="A597" s="4" t="str">
        <f>IF($C597="","",COUNTA($C$5:$C597))</f>
        <v/>
      </c>
      <c r="B597" s="52"/>
      <c r="C597" s="53"/>
      <c r="D597" s="53"/>
      <c r="E597" s="32"/>
      <c r="F597" s="54"/>
      <c r="G597" s="54"/>
      <c r="H597" s="24" t="str">
        <f>IFERROR(ROUND(VLOOKUP($C597,基础资料!$B$5:$E$34,3,0)+SUMIF($C$5:$C597,$C597,$F$5:$F597)-SUMIF($C$5:$C597,$C597,$G$5:$G597),2),"")</f>
        <v/>
      </c>
      <c r="I597" s="53"/>
      <c r="J597" s="53"/>
      <c r="K597" s="25" t="str">
        <f t="shared" si="9"/>
        <v/>
      </c>
      <c r="L597" s="13" t="str">
        <f>IF($D597="","",IFERROR(INDEX(类别属性,MATCH($D597,类别表,0)),""))</f>
        <v/>
      </c>
      <c r="M597" s="53"/>
      <c r="N597" s="53"/>
      <c r="O597" s="32"/>
      <c r="P597" s="6" t="str">
        <f>IF($C597="","",IF(ISNA(MATCH($C597,账户表,0)),"※这个账户不在【基础资料】的账户档案里",IF($B597="","※没填日期，这一笔不会进任何月份的报表",IF(NOT(ISNUMBER($B597)),"※日期是文本不是日期（像 2026.6.28 这种），按日期取数的报表全会漏掉这一笔",IF(AND($F597&lt;&gt;"",$G597&lt;&gt;""),"※收入和支出不能同时填",IF(AND(N($F597)=0,N($G597)=0),"※收入和支出都没填",IF(OR(N($F597)&lt;0,N($G597)&lt;0),"※金额不能填负数，方向反了就换一列填",IF($D597="","※没填收支类别，分类报表会漏掉这一笔",IF(ISNA(MATCH($D597,类别表,0)),"※收支类别不在【基础资料】的清单里",IF(AND($L597="内部转账",$M597=""),"△内部转账要在「对方账户」写上另一头",IF(AND($L597="内部转账",$M597=$C597),"※对方账户跟本账户是同一个",IF(AND($L597&lt;&gt;"内部转账",$M597&lt;&gt;""),"△填了对方账户，但类别不是内部转账",IF(YEAR($B597)&lt;&gt;管理年度,"△不是管理年度的单据，按月的三张报表里看不到",IF($H597&lt;0,"△这一笔之后该账户余额成负数了，核一下",""))))))))))))))</f>
        <v/>
      </c>
    </row>
    <row r="598" ht="16.5" spans="1:16">
      <c r="A598" s="4" t="str">
        <f>IF($C598="","",COUNTA($C$5:$C598))</f>
        <v/>
      </c>
      <c r="B598" s="52"/>
      <c r="C598" s="53"/>
      <c r="D598" s="53"/>
      <c r="E598" s="32"/>
      <c r="F598" s="54"/>
      <c r="G598" s="54"/>
      <c r="H598" s="24" t="str">
        <f>IFERROR(ROUND(VLOOKUP($C598,基础资料!$B$5:$E$34,3,0)+SUMIF($C$5:$C598,$C598,$F$5:$F598)-SUMIF($C$5:$C598,$C598,$G$5:$G598),2),"")</f>
        <v/>
      </c>
      <c r="I598" s="53"/>
      <c r="J598" s="53"/>
      <c r="K598" s="25" t="str">
        <f t="shared" si="9"/>
        <v/>
      </c>
      <c r="L598" s="13" t="str">
        <f>IF($D598="","",IFERROR(INDEX(类别属性,MATCH($D598,类别表,0)),""))</f>
        <v/>
      </c>
      <c r="M598" s="53"/>
      <c r="N598" s="53"/>
      <c r="O598" s="32"/>
      <c r="P598" s="6" t="str">
        <f>IF($C598="","",IF(ISNA(MATCH($C598,账户表,0)),"※这个账户不在【基础资料】的账户档案里",IF($B598="","※没填日期，这一笔不会进任何月份的报表",IF(NOT(ISNUMBER($B598)),"※日期是文本不是日期（像 2026.6.28 这种），按日期取数的报表全会漏掉这一笔",IF(AND($F598&lt;&gt;"",$G598&lt;&gt;""),"※收入和支出不能同时填",IF(AND(N($F598)=0,N($G598)=0),"※收入和支出都没填",IF(OR(N($F598)&lt;0,N($G598)&lt;0),"※金额不能填负数，方向反了就换一列填",IF($D598="","※没填收支类别，分类报表会漏掉这一笔",IF(ISNA(MATCH($D598,类别表,0)),"※收支类别不在【基础资料】的清单里",IF(AND($L598="内部转账",$M598=""),"△内部转账要在「对方账户」写上另一头",IF(AND($L598="内部转账",$M598=$C598),"※对方账户跟本账户是同一个",IF(AND($L598&lt;&gt;"内部转账",$M598&lt;&gt;""),"△填了对方账户，但类别不是内部转账",IF(YEAR($B598)&lt;&gt;管理年度,"△不是管理年度的单据，按月的三张报表里看不到",IF($H598&lt;0,"△这一笔之后该账户余额成负数了，核一下",""))))))))))))))</f>
        <v/>
      </c>
    </row>
    <row r="599" ht="16.5" spans="1:16">
      <c r="A599" s="4" t="str">
        <f>IF($C599="","",COUNTA($C$5:$C599))</f>
        <v/>
      </c>
      <c r="B599" s="52"/>
      <c r="C599" s="53"/>
      <c r="D599" s="53"/>
      <c r="E599" s="32"/>
      <c r="F599" s="54"/>
      <c r="G599" s="54"/>
      <c r="H599" s="24" t="str">
        <f>IFERROR(ROUND(VLOOKUP($C599,基础资料!$B$5:$E$34,3,0)+SUMIF($C$5:$C599,$C599,$F$5:$F599)-SUMIF($C$5:$C599,$C599,$G$5:$G599),2),"")</f>
        <v/>
      </c>
      <c r="I599" s="53"/>
      <c r="J599" s="53"/>
      <c r="K599" s="25" t="str">
        <f t="shared" si="9"/>
        <v/>
      </c>
      <c r="L599" s="13" t="str">
        <f>IF($D599="","",IFERROR(INDEX(类别属性,MATCH($D599,类别表,0)),""))</f>
        <v/>
      </c>
      <c r="M599" s="53"/>
      <c r="N599" s="53"/>
      <c r="O599" s="32"/>
      <c r="P599" s="6" t="str">
        <f>IF($C599="","",IF(ISNA(MATCH($C599,账户表,0)),"※这个账户不在【基础资料】的账户档案里",IF($B599="","※没填日期，这一笔不会进任何月份的报表",IF(NOT(ISNUMBER($B599)),"※日期是文本不是日期（像 2026.6.28 这种），按日期取数的报表全会漏掉这一笔",IF(AND($F599&lt;&gt;"",$G599&lt;&gt;""),"※收入和支出不能同时填",IF(AND(N($F599)=0,N($G599)=0),"※收入和支出都没填",IF(OR(N($F599)&lt;0,N($G599)&lt;0),"※金额不能填负数，方向反了就换一列填",IF($D599="","※没填收支类别，分类报表会漏掉这一笔",IF(ISNA(MATCH($D599,类别表,0)),"※收支类别不在【基础资料】的清单里",IF(AND($L599="内部转账",$M599=""),"△内部转账要在「对方账户」写上另一头",IF(AND($L599="内部转账",$M599=$C599),"※对方账户跟本账户是同一个",IF(AND($L599&lt;&gt;"内部转账",$M599&lt;&gt;""),"△填了对方账户，但类别不是内部转账",IF(YEAR($B599)&lt;&gt;管理年度,"△不是管理年度的单据，按月的三张报表里看不到",IF($H599&lt;0,"△这一笔之后该账户余额成负数了，核一下",""))))))))))))))</f>
        <v/>
      </c>
    </row>
    <row r="600" ht="16.5" spans="1:16">
      <c r="A600" s="4" t="str">
        <f>IF($C600="","",COUNTA($C$5:$C600))</f>
        <v/>
      </c>
      <c r="B600" s="52"/>
      <c r="C600" s="53"/>
      <c r="D600" s="53"/>
      <c r="E600" s="32"/>
      <c r="F600" s="54"/>
      <c r="G600" s="54"/>
      <c r="H600" s="24" t="str">
        <f>IFERROR(ROUND(VLOOKUP($C600,基础资料!$B$5:$E$34,3,0)+SUMIF($C$5:$C600,$C600,$F$5:$F600)-SUMIF($C$5:$C600,$C600,$G$5:$G600),2),"")</f>
        <v/>
      </c>
      <c r="I600" s="53"/>
      <c r="J600" s="53"/>
      <c r="K600" s="25" t="str">
        <f t="shared" si="9"/>
        <v/>
      </c>
      <c r="L600" s="13" t="str">
        <f>IF($D600="","",IFERROR(INDEX(类别属性,MATCH($D600,类别表,0)),""))</f>
        <v/>
      </c>
      <c r="M600" s="53"/>
      <c r="N600" s="53"/>
      <c r="O600" s="32"/>
      <c r="P600" s="6" t="str">
        <f>IF($C600="","",IF(ISNA(MATCH($C600,账户表,0)),"※这个账户不在【基础资料】的账户档案里",IF($B600="","※没填日期，这一笔不会进任何月份的报表",IF(NOT(ISNUMBER($B600)),"※日期是文本不是日期（像 2026.6.28 这种），按日期取数的报表全会漏掉这一笔",IF(AND($F600&lt;&gt;"",$G600&lt;&gt;""),"※收入和支出不能同时填",IF(AND(N($F600)=0,N($G600)=0),"※收入和支出都没填",IF(OR(N($F600)&lt;0,N($G600)&lt;0),"※金额不能填负数，方向反了就换一列填",IF($D600="","※没填收支类别，分类报表会漏掉这一笔",IF(ISNA(MATCH($D600,类别表,0)),"※收支类别不在【基础资料】的清单里",IF(AND($L600="内部转账",$M600=""),"△内部转账要在「对方账户」写上另一头",IF(AND($L600="内部转账",$M600=$C600),"※对方账户跟本账户是同一个",IF(AND($L600&lt;&gt;"内部转账",$M600&lt;&gt;""),"△填了对方账户，但类别不是内部转账",IF(YEAR($B600)&lt;&gt;管理年度,"△不是管理年度的单据，按月的三张报表里看不到",IF($H600&lt;0,"△这一笔之后该账户余额成负数了，核一下",""))))))))))))))</f>
        <v/>
      </c>
    </row>
    <row r="601" ht="16.5" spans="1:16">
      <c r="A601" s="4" t="str">
        <f>IF($C601="","",COUNTA($C$5:$C601))</f>
        <v/>
      </c>
      <c r="B601" s="52"/>
      <c r="C601" s="53"/>
      <c r="D601" s="53"/>
      <c r="E601" s="32"/>
      <c r="F601" s="54"/>
      <c r="G601" s="54"/>
      <c r="H601" s="24" t="str">
        <f>IFERROR(ROUND(VLOOKUP($C601,基础资料!$B$5:$E$34,3,0)+SUMIF($C$5:$C601,$C601,$F$5:$F601)-SUMIF($C$5:$C601,$C601,$G$5:$G601),2),"")</f>
        <v/>
      </c>
      <c r="I601" s="53"/>
      <c r="J601" s="53"/>
      <c r="K601" s="25" t="str">
        <f t="shared" si="9"/>
        <v/>
      </c>
      <c r="L601" s="13" t="str">
        <f>IF($D601="","",IFERROR(INDEX(类别属性,MATCH($D601,类别表,0)),""))</f>
        <v/>
      </c>
      <c r="M601" s="53"/>
      <c r="N601" s="53"/>
      <c r="O601" s="32"/>
      <c r="P601" s="6" t="str">
        <f>IF($C601="","",IF(ISNA(MATCH($C601,账户表,0)),"※这个账户不在【基础资料】的账户档案里",IF($B601="","※没填日期，这一笔不会进任何月份的报表",IF(NOT(ISNUMBER($B601)),"※日期是文本不是日期（像 2026.6.28 这种），按日期取数的报表全会漏掉这一笔",IF(AND($F601&lt;&gt;"",$G601&lt;&gt;""),"※收入和支出不能同时填",IF(AND(N($F601)=0,N($G601)=0),"※收入和支出都没填",IF(OR(N($F601)&lt;0,N($G601)&lt;0),"※金额不能填负数，方向反了就换一列填",IF($D601="","※没填收支类别，分类报表会漏掉这一笔",IF(ISNA(MATCH($D601,类别表,0)),"※收支类别不在【基础资料】的清单里",IF(AND($L601="内部转账",$M601=""),"△内部转账要在「对方账户」写上另一头",IF(AND($L601="内部转账",$M601=$C601),"※对方账户跟本账户是同一个",IF(AND($L601&lt;&gt;"内部转账",$M601&lt;&gt;""),"△填了对方账户，但类别不是内部转账",IF(YEAR($B601)&lt;&gt;管理年度,"△不是管理年度的单据，按月的三张报表里看不到",IF($H601&lt;0,"△这一笔之后该账户余额成负数了，核一下",""))))))))))))))</f>
        <v/>
      </c>
    </row>
    <row r="602" ht="16.5" spans="1:16">
      <c r="A602" s="4" t="str">
        <f>IF($C602="","",COUNTA($C$5:$C602))</f>
        <v/>
      </c>
      <c r="B602" s="52"/>
      <c r="C602" s="53"/>
      <c r="D602" s="53"/>
      <c r="E602" s="32"/>
      <c r="F602" s="54"/>
      <c r="G602" s="54"/>
      <c r="H602" s="24" t="str">
        <f>IFERROR(ROUND(VLOOKUP($C602,基础资料!$B$5:$E$34,3,0)+SUMIF($C$5:$C602,$C602,$F$5:$F602)-SUMIF($C$5:$C602,$C602,$G$5:$G602),2),"")</f>
        <v/>
      </c>
      <c r="I602" s="53"/>
      <c r="J602" s="53"/>
      <c r="K602" s="25" t="str">
        <f t="shared" si="9"/>
        <v/>
      </c>
      <c r="L602" s="13" t="str">
        <f>IF($D602="","",IFERROR(INDEX(类别属性,MATCH($D602,类别表,0)),""))</f>
        <v/>
      </c>
      <c r="M602" s="53"/>
      <c r="N602" s="53"/>
      <c r="O602" s="32"/>
      <c r="P602" s="6" t="str">
        <f>IF($C602="","",IF(ISNA(MATCH($C602,账户表,0)),"※这个账户不在【基础资料】的账户档案里",IF($B602="","※没填日期，这一笔不会进任何月份的报表",IF(NOT(ISNUMBER($B602)),"※日期是文本不是日期（像 2026.6.28 这种），按日期取数的报表全会漏掉这一笔",IF(AND($F602&lt;&gt;"",$G602&lt;&gt;""),"※收入和支出不能同时填",IF(AND(N($F602)=0,N($G602)=0),"※收入和支出都没填",IF(OR(N($F602)&lt;0,N($G602)&lt;0),"※金额不能填负数，方向反了就换一列填",IF($D602="","※没填收支类别，分类报表会漏掉这一笔",IF(ISNA(MATCH($D602,类别表,0)),"※收支类别不在【基础资料】的清单里",IF(AND($L602="内部转账",$M602=""),"△内部转账要在「对方账户」写上另一头",IF(AND($L602="内部转账",$M602=$C602),"※对方账户跟本账户是同一个",IF(AND($L602&lt;&gt;"内部转账",$M602&lt;&gt;""),"△填了对方账户，但类别不是内部转账",IF(YEAR($B602)&lt;&gt;管理年度,"△不是管理年度的单据，按月的三张报表里看不到",IF($H602&lt;0,"△这一笔之后该账户余额成负数了，核一下",""))))))))))))))</f>
        <v/>
      </c>
    </row>
    <row r="603" ht="16.5" spans="1:16">
      <c r="A603" s="4" t="str">
        <f>IF($C603="","",COUNTA($C$5:$C603))</f>
        <v/>
      </c>
      <c r="B603" s="52"/>
      <c r="C603" s="53"/>
      <c r="D603" s="53"/>
      <c r="E603" s="32"/>
      <c r="F603" s="54"/>
      <c r="G603" s="54"/>
      <c r="H603" s="24" t="str">
        <f>IFERROR(ROUND(VLOOKUP($C603,基础资料!$B$5:$E$34,3,0)+SUMIF($C$5:$C603,$C603,$F$5:$F603)-SUMIF($C$5:$C603,$C603,$G$5:$G603),2),"")</f>
        <v/>
      </c>
      <c r="I603" s="53"/>
      <c r="J603" s="53"/>
      <c r="K603" s="25" t="str">
        <f t="shared" si="9"/>
        <v/>
      </c>
      <c r="L603" s="13" t="str">
        <f>IF($D603="","",IFERROR(INDEX(类别属性,MATCH($D603,类别表,0)),""))</f>
        <v/>
      </c>
      <c r="M603" s="53"/>
      <c r="N603" s="53"/>
      <c r="O603" s="32"/>
      <c r="P603" s="6" t="str">
        <f>IF($C603="","",IF(ISNA(MATCH($C603,账户表,0)),"※这个账户不在【基础资料】的账户档案里",IF($B603="","※没填日期，这一笔不会进任何月份的报表",IF(NOT(ISNUMBER($B603)),"※日期是文本不是日期（像 2026.6.28 这种），按日期取数的报表全会漏掉这一笔",IF(AND($F603&lt;&gt;"",$G603&lt;&gt;""),"※收入和支出不能同时填",IF(AND(N($F603)=0,N($G603)=0),"※收入和支出都没填",IF(OR(N($F603)&lt;0,N($G603)&lt;0),"※金额不能填负数，方向反了就换一列填",IF($D603="","※没填收支类别，分类报表会漏掉这一笔",IF(ISNA(MATCH($D603,类别表,0)),"※收支类别不在【基础资料】的清单里",IF(AND($L603="内部转账",$M603=""),"△内部转账要在「对方账户」写上另一头",IF(AND($L603="内部转账",$M603=$C603),"※对方账户跟本账户是同一个",IF(AND($L603&lt;&gt;"内部转账",$M603&lt;&gt;""),"△填了对方账户，但类别不是内部转账",IF(YEAR($B603)&lt;&gt;管理年度,"△不是管理年度的单据，按月的三张报表里看不到",IF($H603&lt;0,"△这一笔之后该账户余额成负数了，核一下",""))))))))))))))</f>
        <v/>
      </c>
    </row>
    <row r="604" ht="16.5" spans="1:16">
      <c r="A604" s="4" t="str">
        <f>IF($C604="","",COUNTA($C$5:$C604))</f>
        <v/>
      </c>
      <c r="B604" s="52"/>
      <c r="C604" s="53"/>
      <c r="D604" s="53"/>
      <c r="E604" s="32"/>
      <c r="F604" s="54"/>
      <c r="G604" s="54"/>
      <c r="H604" s="24" t="str">
        <f>IFERROR(ROUND(VLOOKUP($C604,基础资料!$B$5:$E$34,3,0)+SUMIF($C$5:$C604,$C604,$F$5:$F604)-SUMIF($C$5:$C604,$C604,$G$5:$G604),2),"")</f>
        <v/>
      </c>
      <c r="I604" s="53"/>
      <c r="J604" s="53"/>
      <c r="K604" s="25" t="str">
        <f t="shared" si="9"/>
        <v/>
      </c>
      <c r="L604" s="13" t="str">
        <f>IF($D604="","",IFERROR(INDEX(类别属性,MATCH($D604,类别表,0)),""))</f>
        <v/>
      </c>
      <c r="M604" s="53"/>
      <c r="N604" s="53"/>
      <c r="O604" s="32"/>
      <c r="P604" s="6" t="str">
        <f>IF($C604="","",IF(ISNA(MATCH($C604,账户表,0)),"※这个账户不在【基础资料】的账户档案里",IF($B604="","※没填日期，这一笔不会进任何月份的报表",IF(NOT(ISNUMBER($B604)),"※日期是文本不是日期（像 2026.6.28 这种），按日期取数的报表全会漏掉这一笔",IF(AND($F604&lt;&gt;"",$G604&lt;&gt;""),"※收入和支出不能同时填",IF(AND(N($F604)=0,N($G604)=0),"※收入和支出都没填",IF(OR(N($F604)&lt;0,N($G604)&lt;0),"※金额不能填负数，方向反了就换一列填",IF($D604="","※没填收支类别，分类报表会漏掉这一笔",IF(ISNA(MATCH($D604,类别表,0)),"※收支类别不在【基础资料】的清单里",IF(AND($L604="内部转账",$M604=""),"△内部转账要在「对方账户」写上另一头",IF(AND($L604="内部转账",$M604=$C604),"※对方账户跟本账户是同一个",IF(AND($L604&lt;&gt;"内部转账",$M604&lt;&gt;""),"△填了对方账户，但类别不是内部转账",IF(YEAR($B604)&lt;&gt;管理年度,"△不是管理年度的单据，按月的三张报表里看不到",IF($H604&lt;0,"△这一笔之后该账户余额成负数了，核一下",""))))))))))))))</f>
        <v/>
      </c>
    </row>
    <row r="605" ht="16.5" spans="1:16">
      <c r="A605" s="4" t="str">
        <f>IF($C605="","",COUNTA($C$5:$C605))</f>
        <v/>
      </c>
      <c r="B605" s="52"/>
      <c r="C605" s="53"/>
      <c r="D605" s="53"/>
      <c r="E605" s="32"/>
      <c r="F605" s="54"/>
      <c r="G605" s="54"/>
      <c r="H605" s="24" t="str">
        <f>IFERROR(ROUND(VLOOKUP($C605,基础资料!$B$5:$E$34,3,0)+SUMIF($C$5:$C605,$C605,$F$5:$F605)-SUMIF($C$5:$C605,$C605,$G$5:$G605),2),"")</f>
        <v/>
      </c>
      <c r="I605" s="53"/>
      <c r="J605" s="53"/>
      <c r="K605" s="25" t="str">
        <f t="shared" si="9"/>
        <v/>
      </c>
      <c r="L605" s="13" t="str">
        <f>IF($D605="","",IFERROR(INDEX(类别属性,MATCH($D605,类别表,0)),""))</f>
        <v/>
      </c>
      <c r="M605" s="53"/>
      <c r="N605" s="53"/>
      <c r="O605" s="32"/>
      <c r="P605" s="6" t="str">
        <f>IF($C605="","",IF(ISNA(MATCH($C605,账户表,0)),"※这个账户不在【基础资料】的账户档案里",IF($B605="","※没填日期，这一笔不会进任何月份的报表",IF(NOT(ISNUMBER($B605)),"※日期是文本不是日期（像 2026.6.28 这种），按日期取数的报表全会漏掉这一笔",IF(AND($F605&lt;&gt;"",$G605&lt;&gt;""),"※收入和支出不能同时填",IF(AND(N($F605)=0,N($G605)=0),"※收入和支出都没填",IF(OR(N($F605)&lt;0,N($G605)&lt;0),"※金额不能填负数，方向反了就换一列填",IF($D605="","※没填收支类别，分类报表会漏掉这一笔",IF(ISNA(MATCH($D605,类别表,0)),"※收支类别不在【基础资料】的清单里",IF(AND($L605="内部转账",$M605=""),"△内部转账要在「对方账户」写上另一头",IF(AND($L605="内部转账",$M605=$C605),"※对方账户跟本账户是同一个",IF(AND($L605&lt;&gt;"内部转账",$M605&lt;&gt;""),"△填了对方账户，但类别不是内部转账",IF(YEAR($B605)&lt;&gt;管理年度,"△不是管理年度的单据，按月的三张报表里看不到",IF($H605&lt;0,"△这一笔之后该账户余额成负数了，核一下",""))))))))))))))</f>
        <v/>
      </c>
    </row>
    <row r="606" ht="16.5" spans="1:16">
      <c r="A606" s="4" t="str">
        <f>IF($C606="","",COUNTA($C$5:$C606))</f>
        <v/>
      </c>
      <c r="B606" s="52"/>
      <c r="C606" s="53"/>
      <c r="D606" s="53"/>
      <c r="E606" s="32"/>
      <c r="F606" s="54"/>
      <c r="G606" s="54"/>
      <c r="H606" s="24" t="str">
        <f>IFERROR(ROUND(VLOOKUP($C606,基础资料!$B$5:$E$34,3,0)+SUMIF($C$5:$C606,$C606,$F$5:$F606)-SUMIF($C$5:$C606,$C606,$G$5:$G606),2),"")</f>
        <v/>
      </c>
      <c r="I606" s="53"/>
      <c r="J606" s="53"/>
      <c r="K606" s="25" t="str">
        <f t="shared" si="9"/>
        <v/>
      </c>
      <c r="L606" s="13" t="str">
        <f>IF($D606="","",IFERROR(INDEX(类别属性,MATCH($D606,类别表,0)),""))</f>
        <v/>
      </c>
      <c r="M606" s="53"/>
      <c r="N606" s="53"/>
      <c r="O606" s="32"/>
      <c r="P606" s="6" t="str">
        <f>IF($C606="","",IF(ISNA(MATCH($C606,账户表,0)),"※这个账户不在【基础资料】的账户档案里",IF($B606="","※没填日期，这一笔不会进任何月份的报表",IF(NOT(ISNUMBER($B606)),"※日期是文本不是日期（像 2026.6.28 这种），按日期取数的报表全会漏掉这一笔",IF(AND($F606&lt;&gt;"",$G606&lt;&gt;""),"※收入和支出不能同时填",IF(AND(N($F606)=0,N($G606)=0),"※收入和支出都没填",IF(OR(N($F606)&lt;0,N($G606)&lt;0),"※金额不能填负数，方向反了就换一列填",IF($D606="","※没填收支类别，分类报表会漏掉这一笔",IF(ISNA(MATCH($D606,类别表,0)),"※收支类别不在【基础资料】的清单里",IF(AND($L606="内部转账",$M606=""),"△内部转账要在「对方账户」写上另一头",IF(AND($L606="内部转账",$M606=$C606),"※对方账户跟本账户是同一个",IF(AND($L606&lt;&gt;"内部转账",$M606&lt;&gt;""),"△填了对方账户，但类别不是内部转账",IF(YEAR($B606)&lt;&gt;管理年度,"△不是管理年度的单据，按月的三张报表里看不到",IF($H606&lt;0,"△这一笔之后该账户余额成负数了，核一下",""))))))))))))))</f>
        <v/>
      </c>
    </row>
    <row r="607" ht="16.5" spans="1:16">
      <c r="A607" s="4" t="str">
        <f>IF($C607="","",COUNTA($C$5:$C607))</f>
        <v/>
      </c>
      <c r="B607" s="52"/>
      <c r="C607" s="53"/>
      <c r="D607" s="53"/>
      <c r="E607" s="32"/>
      <c r="F607" s="54"/>
      <c r="G607" s="54"/>
      <c r="H607" s="24" t="str">
        <f>IFERROR(ROUND(VLOOKUP($C607,基础资料!$B$5:$E$34,3,0)+SUMIF($C$5:$C607,$C607,$F$5:$F607)-SUMIF($C$5:$C607,$C607,$G$5:$G607),2),"")</f>
        <v/>
      </c>
      <c r="I607" s="53"/>
      <c r="J607" s="53"/>
      <c r="K607" s="25" t="str">
        <f t="shared" si="9"/>
        <v/>
      </c>
      <c r="L607" s="13" t="str">
        <f>IF($D607="","",IFERROR(INDEX(类别属性,MATCH($D607,类别表,0)),""))</f>
        <v/>
      </c>
      <c r="M607" s="53"/>
      <c r="N607" s="53"/>
      <c r="O607" s="32"/>
      <c r="P607" s="6" t="str">
        <f>IF($C607="","",IF(ISNA(MATCH($C607,账户表,0)),"※这个账户不在【基础资料】的账户档案里",IF($B607="","※没填日期，这一笔不会进任何月份的报表",IF(NOT(ISNUMBER($B607)),"※日期是文本不是日期（像 2026.6.28 这种），按日期取数的报表全会漏掉这一笔",IF(AND($F607&lt;&gt;"",$G607&lt;&gt;""),"※收入和支出不能同时填",IF(AND(N($F607)=0,N($G607)=0),"※收入和支出都没填",IF(OR(N($F607)&lt;0,N($G607)&lt;0),"※金额不能填负数，方向反了就换一列填",IF($D607="","※没填收支类别，分类报表会漏掉这一笔",IF(ISNA(MATCH($D607,类别表,0)),"※收支类别不在【基础资料】的清单里",IF(AND($L607="内部转账",$M607=""),"△内部转账要在「对方账户」写上另一头",IF(AND($L607="内部转账",$M607=$C607),"※对方账户跟本账户是同一个",IF(AND($L607&lt;&gt;"内部转账",$M607&lt;&gt;""),"△填了对方账户，但类别不是内部转账",IF(YEAR($B607)&lt;&gt;管理年度,"△不是管理年度的单据，按月的三张报表里看不到",IF($H607&lt;0,"△这一笔之后该账户余额成负数了，核一下",""))))))))))))))</f>
        <v/>
      </c>
    </row>
    <row r="608" ht="16.5" spans="1:16">
      <c r="A608" s="4" t="str">
        <f>IF($C608="","",COUNTA($C$5:$C608))</f>
        <v/>
      </c>
      <c r="B608" s="52"/>
      <c r="C608" s="53"/>
      <c r="D608" s="53"/>
      <c r="E608" s="32"/>
      <c r="F608" s="54"/>
      <c r="G608" s="54"/>
      <c r="H608" s="24" t="str">
        <f>IFERROR(ROUND(VLOOKUP($C608,基础资料!$B$5:$E$34,3,0)+SUMIF($C$5:$C608,$C608,$F$5:$F608)-SUMIF($C$5:$C608,$C608,$G$5:$G608),2),"")</f>
        <v/>
      </c>
      <c r="I608" s="53"/>
      <c r="J608" s="53"/>
      <c r="K608" s="25" t="str">
        <f t="shared" si="9"/>
        <v/>
      </c>
      <c r="L608" s="13" t="str">
        <f>IF($D608="","",IFERROR(INDEX(类别属性,MATCH($D608,类别表,0)),""))</f>
        <v/>
      </c>
      <c r="M608" s="53"/>
      <c r="N608" s="53"/>
      <c r="O608" s="32"/>
      <c r="P608" s="6" t="str">
        <f>IF($C608="","",IF(ISNA(MATCH($C608,账户表,0)),"※这个账户不在【基础资料】的账户档案里",IF($B608="","※没填日期，这一笔不会进任何月份的报表",IF(NOT(ISNUMBER($B608)),"※日期是文本不是日期（像 2026.6.28 这种），按日期取数的报表全会漏掉这一笔",IF(AND($F608&lt;&gt;"",$G608&lt;&gt;""),"※收入和支出不能同时填",IF(AND(N($F608)=0,N($G608)=0),"※收入和支出都没填",IF(OR(N($F608)&lt;0,N($G608)&lt;0),"※金额不能填负数，方向反了就换一列填",IF($D608="","※没填收支类别，分类报表会漏掉这一笔",IF(ISNA(MATCH($D608,类别表,0)),"※收支类别不在【基础资料】的清单里",IF(AND($L608="内部转账",$M608=""),"△内部转账要在「对方账户」写上另一头",IF(AND($L608="内部转账",$M608=$C608),"※对方账户跟本账户是同一个",IF(AND($L608&lt;&gt;"内部转账",$M608&lt;&gt;""),"△填了对方账户，但类别不是内部转账",IF(YEAR($B608)&lt;&gt;管理年度,"△不是管理年度的单据，按月的三张报表里看不到",IF($H608&lt;0,"△这一笔之后该账户余额成负数了，核一下",""))))))))))))))</f>
        <v/>
      </c>
    </row>
    <row r="609" ht="16.5" spans="1:16">
      <c r="A609" s="4" t="str">
        <f>IF($C609="","",COUNTA($C$5:$C609))</f>
        <v/>
      </c>
      <c r="B609" s="52"/>
      <c r="C609" s="53"/>
      <c r="D609" s="53"/>
      <c r="E609" s="32"/>
      <c r="F609" s="54"/>
      <c r="G609" s="54"/>
      <c r="H609" s="24" t="str">
        <f>IFERROR(ROUND(VLOOKUP($C609,基础资料!$B$5:$E$34,3,0)+SUMIF($C$5:$C609,$C609,$F$5:$F609)-SUMIF($C$5:$C609,$C609,$G$5:$G609),2),"")</f>
        <v/>
      </c>
      <c r="I609" s="53"/>
      <c r="J609" s="53"/>
      <c r="K609" s="25" t="str">
        <f t="shared" si="9"/>
        <v/>
      </c>
      <c r="L609" s="13" t="str">
        <f>IF($D609="","",IFERROR(INDEX(类别属性,MATCH($D609,类别表,0)),""))</f>
        <v/>
      </c>
      <c r="M609" s="53"/>
      <c r="N609" s="53"/>
      <c r="O609" s="32"/>
      <c r="P609" s="6" t="str">
        <f>IF($C609="","",IF(ISNA(MATCH($C609,账户表,0)),"※这个账户不在【基础资料】的账户档案里",IF($B609="","※没填日期，这一笔不会进任何月份的报表",IF(NOT(ISNUMBER($B609)),"※日期是文本不是日期（像 2026.6.28 这种），按日期取数的报表全会漏掉这一笔",IF(AND($F609&lt;&gt;"",$G609&lt;&gt;""),"※收入和支出不能同时填",IF(AND(N($F609)=0,N($G609)=0),"※收入和支出都没填",IF(OR(N($F609)&lt;0,N($G609)&lt;0),"※金额不能填负数，方向反了就换一列填",IF($D609="","※没填收支类别，分类报表会漏掉这一笔",IF(ISNA(MATCH($D609,类别表,0)),"※收支类别不在【基础资料】的清单里",IF(AND($L609="内部转账",$M609=""),"△内部转账要在「对方账户」写上另一头",IF(AND($L609="内部转账",$M609=$C609),"※对方账户跟本账户是同一个",IF(AND($L609&lt;&gt;"内部转账",$M609&lt;&gt;""),"△填了对方账户，但类别不是内部转账",IF(YEAR($B609)&lt;&gt;管理年度,"△不是管理年度的单据，按月的三张报表里看不到",IF($H609&lt;0,"△这一笔之后该账户余额成负数了，核一下",""))))))))))))))</f>
        <v/>
      </c>
    </row>
    <row r="610" ht="16.5" spans="1:16">
      <c r="A610" s="4" t="str">
        <f>IF($C610="","",COUNTA($C$5:$C610))</f>
        <v/>
      </c>
      <c r="B610" s="52"/>
      <c r="C610" s="53"/>
      <c r="D610" s="53"/>
      <c r="E610" s="32"/>
      <c r="F610" s="54"/>
      <c r="G610" s="54"/>
      <c r="H610" s="24" t="str">
        <f>IFERROR(ROUND(VLOOKUP($C610,基础资料!$B$5:$E$34,3,0)+SUMIF($C$5:$C610,$C610,$F$5:$F610)-SUMIF($C$5:$C610,$C610,$G$5:$G610),2),"")</f>
        <v/>
      </c>
      <c r="I610" s="53"/>
      <c r="J610" s="53"/>
      <c r="K610" s="25" t="str">
        <f t="shared" si="9"/>
        <v/>
      </c>
      <c r="L610" s="13" t="str">
        <f>IF($D610="","",IFERROR(INDEX(类别属性,MATCH($D610,类别表,0)),""))</f>
        <v/>
      </c>
      <c r="M610" s="53"/>
      <c r="N610" s="53"/>
      <c r="O610" s="32"/>
      <c r="P610" s="6" t="str">
        <f>IF($C610="","",IF(ISNA(MATCH($C610,账户表,0)),"※这个账户不在【基础资料】的账户档案里",IF($B610="","※没填日期，这一笔不会进任何月份的报表",IF(NOT(ISNUMBER($B610)),"※日期是文本不是日期（像 2026.6.28 这种），按日期取数的报表全会漏掉这一笔",IF(AND($F610&lt;&gt;"",$G610&lt;&gt;""),"※收入和支出不能同时填",IF(AND(N($F610)=0,N($G610)=0),"※收入和支出都没填",IF(OR(N($F610)&lt;0,N($G610)&lt;0),"※金额不能填负数，方向反了就换一列填",IF($D610="","※没填收支类别，分类报表会漏掉这一笔",IF(ISNA(MATCH($D610,类别表,0)),"※收支类别不在【基础资料】的清单里",IF(AND($L610="内部转账",$M610=""),"△内部转账要在「对方账户」写上另一头",IF(AND($L610="内部转账",$M610=$C610),"※对方账户跟本账户是同一个",IF(AND($L610&lt;&gt;"内部转账",$M610&lt;&gt;""),"△填了对方账户，但类别不是内部转账",IF(YEAR($B610)&lt;&gt;管理年度,"△不是管理年度的单据，按月的三张报表里看不到",IF($H610&lt;0,"△这一笔之后该账户余额成负数了，核一下",""))))))))))))))</f>
        <v/>
      </c>
    </row>
    <row r="611" ht="16.5" spans="1:16">
      <c r="A611" s="4" t="str">
        <f>IF($C611="","",COUNTA($C$5:$C611))</f>
        <v/>
      </c>
      <c r="B611" s="52"/>
      <c r="C611" s="53"/>
      <c r="D611" s="53"/>
      <c r="E611" s="32"/>
      <c r="F611" s="54"/>
      <c r="G611" s="54"/>
      <c r="H611" s="24" t="str">
        <f>IFERROR(ROUND(VLOOKUP($C611,基础资料!$B$5:$E$34,3,0)+SUMIF($C$5:$C611,$C611,$F$5:$F611)-SUMIF($C$5:$C611,$C611,$G$5:$G611),2),"")</f>
        <v/>
      </c>
      <c r="I611" s="53"/>
      <c r="J611" s="53"/>
      <c r="K611" s="25" t="str">
        <f t="shared" si="9"/>
        <v/>
      </c>
      <c r="L611" s="13" t="str">
        <f>IF($D611="","",IFERROR(INDEX(类别属性,MATCH($D611,类别表,0)),""))</f>
        <v/>
      </c>
      <c r="M611" s="53"/>
      <c r="N611" s="53"/>
      <c r="O611" s="32"/>
      <c r="P611" s="6" t="str">
        <f>IF($C611="","",IF(ISNA(MATCH($C611,账户表,0)),"※这个账户不在【基础资料】的账户档案里",IF($B611="","※没填日期，这一笔不会进任何月份的报表",IF(NOT(ISNUMBER($B611)),"※日期是文本不是日期（像 2026.6.28 这种），按日期取数的报表全会漏掉这一笔",IF(AND($F611&lt;&gt;"",$G611&lt;&gt;""),"※收入和支出不能同时填",IF(AND(N($F611)=0,N($G611)=0),"※收入和支出都没填",IF(OR(N($F611)&lt;0,N($G611)&lt;0),"※金额不能填负数，方向反了就换一列填",IF($D611="","※没填收支类别，分类报表会漏掉这一笔",IF(ISNA(MATCH($D611,类别表,0)),"※收支类别不在【基础资料】的清单里",IF(AND($L611="内部转账",$M611=""),"△内部转账要在「对方账户」写上另一头",IF(AND($L611="内部转账",$M611=$C611),"※对方账户跟本账户是同一个",IF(AND($L611&lt;&gt;"内部转账",$M611&lt;&gt;""),"△填了对方账户，但类别不是内部转账",IF(YEAR($B611)&lt;&gt;管理年度,"△不是管理年度的单据，按月的三张报表里看不到",IF($H611&lt;0,"△这一笔之后该账户余额成负数了，核一下",""))))))))))))))</f>
        <v/>
      </c>
    </row>
    <row r="612" ht="16.5" spans="1:16">
      <c r="A612" s="4" t="str">
        <f>IF($C612="","",COUNTA($C$5:$C612))</f>
        <v/>
      </c>
      <c r="B612" s="52"/>
      <c r="C612" s="53"/>
      <c r="D612" s="53"/>
      <c r="E612" s="32"/>
      <c r="F612" s="54"/>
      <c r="G612" s="54"/>
      <c r="H612" s="24" t="str">
        <f>IFERROR(ROUND(VLOOKUP($C612,基础资料!$B$5:$E$34,3,0)+SUMIF($C$5:$C612,$C612,$F$5:$F612)-SUMIF($C$5:$C612,$C612,$G$5:$G612),2),"")</f>
        <v/>
      </c>
      <c r="I612" s="53"/>
      <c r="J612" s="53"/>
      <c r="K612" s="25" t="str">
        <f t="shared" si="9"/>
        <v/>
      </c>
      <c r="L612" s="13" t="str">
        <f>IF($D612="","",IFERROR(INDEX(类别属性,MATCH($D612,类别表,0)),""))</f>
        <v/>
      </c>
      <c r="M612" s="53"/>
      <c r="N612" s="53"/>
      <c r="O612" s="32"/>
      <c r="P612" s="6" t="str">
        <f>IF($C612="","",IF(ISNA(MATCH($C612,账户表,0)),"※这个账户不在【基础资料】的账户档案里",IF($B612="","※没填日期，这一笔不会进任何月份的报表",IF(NOT(ISNUMBER($B612)),"※日期是文本不是日期（像 2026.6.28 这种），按日期取数的报表全会漏掉这一笔",IF(AND($F612&lt;&gt;"",$G612&lt;&gt;""),"※收入和支出不能同时填",IF(AND(N($F612)=0,N($G612)=0),"※收入和支出都没填",IF(OR(N($F612)&lt;0,N($G612)&lt;0),"※金额不能填负数，方向反了就换一列填",IF($D612="","※没填收支类别，分类报表会漏掉这一笔",IF(ISNA(MATCH($D612,类别表,0)),"※收支类别不在【基础资料】的清单里",IF(AND($L612="内部转账",$M612=""),"△内部转账要在「对方账户」写上另一头",IF(AND($L612="内部转账",$M612=$C612),"※对方账户跟本账户是同一个",IF(AND($L612&lt;&gt;"内部转账",$M612&lt;&gt;""),"△填了对方账户，但类别不是内部转账",IF(YEAR($B612)&lt;&gt;管理年度,"△不是管理年度的单据，按月的三张报表里看不到",IF($H612&lt;0,"△这一笔之后该账户余额成负数了，核一下",""))))))))))))))</f>
        <v/>
      </c>
    </row>
    <row r="613" ht="16.5" spans="1:16">
      <c r="A613" s="4" t="str">
        <f>IF($C613="","",COUNTA($C$5:$C613))</f>
        <v/>
      </c>
      <c r="B613" s="52"/>
      <c r="C613" s="53"/>
      <c r="D613" s="53"/>
      <c r="E613" s="32"/>
      <c r="F613" s="54"/>
      <c r="G613" s="54"/>
      <c r="H613" s="24" t="str">
        <f>IFERROR(ROUND(VLOOKUP($C613,基础资料!$B$5:$E$34,3,0)+SUMIF($C$5:$C613,$C613,$F$5:$F613)-SUMIF($C$5:$C613,$C613,$G$5:$G613),2),"")</f>
        <v/>
      </c>
      <c r="I613" s="53"/>
      <c r="J613" s="53"/>
      <c r="K613" s="25" t="str">
        <f t="shared" si="9"/>
        <v/>
      </c>
      <c r="L613" s="13" t="str">
        <f>IF($D613="","",IFERROR(INDEX(类别属性,MATCH($D613,类别表,0)),""))</f>
        <v/>
      </c>
      <c r="M613" s="53"/>
      <c r="N613" s="53"/>
      <c r="O613" s="32"/>
      <c r="P613" s="6" t="str">
        <f>IF($C613="","",IF(ISNA(MATCH($C613,账户表,0)),"※这个账户不在【基础资料】的账户档案里",IF($B613="","※没填日期，这一笔不会进任何月份的报表",IF(NOT(ISNUMBER($B613)),"※日期是文本不是日期（像 2026.6.28 这种），按日期取数的报表全会漏掉这一笔",IF(AND($F613&lt;&gt;"",$G613&lt;&gt;""),"※收入和支出不能同时填",IF(AND(N($F613)=0,N($G613)=0),"※收入和支出都没填",IF(OR(N($F613)&lt;0,N($G613)&lt;0),"※金额不能填负数，方向反了就换一列填",IF($D613="","※没填收支类别，分类报表会漏掉这一笔",IF(ISNA(MATCH($D613,类别表,0)),"※收支类别不在【基础资料】的清单里",IF(AND($L613="内部转账",$M613=""),"△内部转账要在「对方账户」写上另一头",IF(AND($L613="内部转账",$M613=$C613),"※对方账户跟本账户是同一个",IF(AND($L613&lt;&gt;"内部转账",$M613&lt;&gt;""),"△填了对方账户，但类别不是内部转账",IF(YEAR($B613)&lt;&gt;管理年度,"△不是管理年度的单据，按月的三张报表里看不到",IF($H613&lt;0,"△这一笔之后该账户余额成负数了，核一下",""))))))))))))))</f>
        <v/>
      </c>
    </row>
    <row r="614" ht="16.5" spans="1:16">
      <c r="A614" s="4" t="str">
        <f>IF($C614="","",COUNTA($C$5:$C614))</f>
        <v/>
      </c>
      <c r="B614" s="52"/>
      <c r="C614" s="53"/>
      <c r="D614" s="53"/>
      <c r="E614" s="32"/>
      <c r="F614" s="54"/>
      <c r="G614" s="54"/>
      <c r="H614" s="24" t="str">
        <f>IFERROR(ROUND(VLOOKUP($C614,基础资料!$B$5:$E$34,3,0)+SUMIF($C$5:$C614,$C614,$F$5:$F614)-SUMIF($C$5:$C614,$C614,$G$5:$G614),2),"")</f>
        <v/>
      </c>
      <c r="I614" s="53"/>
      <c r="J614" s="53"/>
      <c r="K614" s="25" t="str">
        <f t="shared" si="9"/>
        <v/>
      </c>
      <c r="L614" s="13" t="str">
        <f>IF($D614="","",IFERROR(INDEX(类别属性,MATCH($D614,类别表,0)),""))</f>
        <v/>
      </c>
      <c r="M614" s="53"/>
      <c r="N614" s="53"/>
      <c r="O614" s="32"/>
      <c r="P614" s="6" t="str">
        <f>IF($C614="","",IF(ISNA(MATCH($C614,账户表,0)),"※这个账户不在【基础资料】的账户档案里",IF($B614="","※没填日期，这一笔不会进任何月份的报表",IF(NOT(ISNUMBER($B614)),"※日期是文本不是日期（像 2026.6.28 这种），按日期取数的报表全会漏掉这一笔",IF(AND($F614&lt;&gt;"",$G614&lt;&gt;""),"※收入和支出不能同时填",IF(AND(N($F614)=0,N($G614)=0),"※收入和支出都没填",IF(OR(N($F614)&lt;0,N($G614)&lt;0),"※金额不能填负数，方向反了就换一列填",IF($D614="","※没填收支类别，分类报表会漏掉这一笔",IF(ISNA(MATCH($D614,类别表,0)),"※收支类别不在【基础资料】的清单里",IF(AND($L614="内部转账",$M614=""),"△内部转账要在「对方账户」写上另一头",IF(AND($L614="内部转账",$M614=$C614),"※对方账户跟本账户是同一个",IF(AND($L614&lt;&gt;"内部转账",$M614&lt;&gt;""),"△填了对方账户，但类别不是内部转账",IF(YEAR($B614)&lt;&gt;管理年度,"△不是管理年度的单据，按月的三张报表里看不到",IF($H614&lt;0,"△这一笔之后该账户余额成负数了，核一下",""))))))))))))))</f>
        <v/>
      </c>
    </row>
    <row r="615" ht="16.5" spans="1:16">
      <c r="A615" s="4" t="str">
        <f>IF($C615="","",COUNTA($C$5:$C615))</f>
        <v/>
      </c>
      <c r="B615" s="52"/>
      <c r="C615" s="53"/>
      <c r="D615" s="53"/>
      <c r="E615" s="32"/>
      <c r="F615" s="54"/>
      <c r="G615" s="54"/>
      <c r="H615" s="24" t="str">
        <f>IFERROR(ROUND(VLOOKUP($C615,基础资料!$B$5:$E$34,3,0)+SUMIF($C$5:$C615,$C615,$F$5:$F615)-SUMIF($C$5:$C615,$C615,$G$5:$G615),2),"")</f>
        <v/>
      </c>
      <c r="I615" s="53"/>
      <c r="J615" s="53"/>
      <c r="K615" s="25" t="str">
        <f t="shared" si="9"/>
        <v/>
      </c>
      <c r="L615" s="13" t="str">
        <f>IF($D615="","",IFERROR(INDEX(类别属性,MATCH($D615,类别表,0)),""))</f>
        <v/>
      </c>
      <c r="M615" s="53"/>
      <c r="N615" s="53"/>
      <c r="O615" s="32"/>
      <c r="P615" s="6" t="str">
        <f>IF($C615="","",IF(ISNA(MATCH($C615,账户表,0)),"※这个账户不在【基础资料】的账户档案里",IF($B615="","※没填日期，这一笔不会进任何月份的报表",IF(NOT(ISNUMBER($B615)),"※日期是文本不是日期（像 2026.6.28 这种），按日期取数的报表全会漏掉这一笔",IF(AND($F615&lt;&gt;"",$G615&lt;&gt;""),"※收入和支出不能同时填",IF(AND(N($F615)=0,N($G615)=0),"※收入和支出都没填",IF(OR(N($F615)&lt;0,N($G615)&lt;0),"※金额不能填负数，方向反了就换一列填",IF($D615="","※没填收支类别，分类报表会漏掉这一笔",IF(ISNA(MATCH($D615,类别表,0)),"※收支类别不在【基础资料】的清单里",IF(AND($L615="内部转账",$M615=""),"△内部转账要在「对方账户」写上另一头",IF(AND($L615="内部转账",$M615=$C615),"※对方账户跟本账户是同一个",IF(AND($L615&lt;&gt;"内部转账",$M615&lt;&gt;""),"△填了对方账户，但类别不是内部转账",IF(YEAR($B615)&lt;&gt;管理年度,"△不是管理年度的单据，按月的三张报表里看不到",IF($H615&lt;0,"△这一笔之后该账户余额成负数了，核一下",""))))))))))))))</f>
        <v/>
      </c>
    </row>
    <row r="616" ht="16.5" spans="1:16">
      <c r="A616" s="4" t="str">
        <f>IF($C616="","",COUNTA($C$5:$C616))</f>
        <v/>
      </c>
      <c r="B616" s="52"/>
      <c r="C616" s="53"/>
      <c r="D616" s="53"/>
      <c r="E616" s="32"/>
      <c r="F616" s="54"/>
      <c r="G616" s="54"/>
      <c r="H616" s="24" t="str">
        <f>IFERROR(ROUND(VLOOKUP($C616,基础资料!$B$5:$E$34,3,0)+SUMIF($C$5:$C616,$C616,$F$5:$F616)-SUMIF($C$5:$C616,$C616,$G$5:$G616),2),"")</f>
        <v/>
      </c>
      <c r="I616" s="53"/>
      <c r="J616" s="53"/>
      <c r="K616" s="25" t="str">
        <f t="shared" si="9"/>
        <v/>
      </c>
      <c r="L616" s="13" t="str">
        <f>IF($D616="","",IFERROR(INDEX(类别属性,MATCH($D616,类别表,0)),""))</f>
        <v/>
      </c>
      <c r="M616" s="53"/>
      <c r="N616" s="53"/>
      <c r="O616" s="32"/>
      <c r="P616" s="6" t="str">
        <f>IF($C616="","",IF(ISNA(MATCH($C616,账户表,0)),"※这个账户不在【基础资料】的账户档案里",IF($B616="","※没填日期，这一笔不会进任何月份的报表",IF(NOT(ISNUMBER($B616)),"※日期是文本不是日期（像 2026.6.28 这种），按日期取数的报表全会漏掉这一笔",IF(AND($F616&lt;&gt;"",$G616&lt;&gt;""),"※收入和支出不能同时填",IF(AND(N($F616)=0,N($G616)=0),"※收入和支出都没填",IF(OR(N($F616)&lt;0,N($G616)&lt;0),"※金额不能填负数，方向反了就换一列填",IF($D616="","※没填收支类别，分类报表会漏掉这一笔",IF(ISNA(MATCH($D616,类别表,0)),"※收支类别不在【基础资料】的清单里",IF(AND($L616="内部转账",$M616=""),"△内部转账要在「对方账户」写上另一头",IF(AND($L616="内部转账",$M616=$C616),"※对方账户跟本账户是同一个",IF(AND($L616&lt;&gt;"内部转账",$M616&lt;&gt;""),"△填了对方账户，但类别不是内部转账",IF(YEAR($B616)&lt;&gt;管理年度,"△不是管理年度的单据，按月的三张报表里看不到",IF($H616&lt;0,"△这一笔之后该账户余额成负数了，核一下",""))))))))))))))</f>
        <v/>
      </c>
    </row>
    <row r="617" ht="16.5" spans="1:16">
      <c r="A617" s="4" t="str">
        <f>IF($C617="","",COUNTA($C$5:$C617))</f>
        <v/>
      </c>
      <c r="B617" s="52"/>
      <c r="C617" s="53"/>
      <c r="D617" s="53"/>
      <c r="E617" s="32"/>
      <c r="F617" s="54"/>
      <c r="G617" s="54"/>
      <c r="H617" s="24" t="str">
        <f>IFERROR(ROUND(VLOOKUP($C617,基础资料!$B$5:$E$34,3,0)+SUMIF($C$5:$C617,$C617,$F$5:$F617)-SUMIF($C$5:$C617,$C617,$G$5:$G617),2),"")</f>
        <v/>
      </c>
      <c r="I617" s="53"/>
      <c r="J617" s="53"/>
      <c r="K617" s="25" t="str">
        <f t="shared" si="9"/>
        <v/>
      </c>
      <c r="L617" s="13" t="str">
        <f>IF($D617="","",IFERROR(INDEX(类别属性,MATCH($D617,类别表,0)),""))</f>
        <v/>
      </c>
      <c r="M617" s="53"/>
      <c r="N617" s="53"/>
      <c r="O617" s="32"/>
      <c r="P617" s="6" t="str">
        <f>IF($C617="","",IF(ISNA(MATCH($C617,账户表,0)),"※这个账户不在【基础资料】的账户档案里",IF($B617="","※没填日期，这一笔不会进任何月份的报表",IF(NOT(ISNUMBER($B617)),"※日期是文本不是日期（像 2026.6.28 这种），按日期取数的报表全会漏掉这一笔",IF(AND($F617&lt;&gt;"",$G617&lt;&gt;""),"※收入和支出不能同时填",IF(AND(N($F617)=0,N($G617)=0),"※收入和支出都没填",IF(OR(N($F617)&lt;0,N($G617)&lt;0),"※金额不能填负数，方向反了就换一列填",IF($D617="","※没填收支类别，分类报表会漏掉这一笔",IF(ISNA(MATCH($D617,类别表,0)),"※收支类别不在【基础资料】的清单里",IF(AND($L617="内部转账",$M617=""),"△内部转账要在「对方账户」写上另一头",IF(AND($L617="内部转账",$M617=$C617),"※对方账户跟本账户是同一个",IF(AND($L617&lt;&gt;"内部转账",$M617&lt;&gt;""),"△填了对方账户，但类别不是内部转账",IF(YEAR($B617)&lt;&gt;管理年度,"△不是管理年度的单据，按月的三张报表里看不到",IF($H617&lt;0,"△这一笔之后该账户余额成负数了，核一下",""))))))))))))))</f>
        <v/>
      </c>
    </row>
    <row r="618" ht="16.5" spans="1:16">
      <c r="A618" s="4" t="str">
        <f>IF($C618="","",COUNTA($C$5:$C618))</f>
        <v/>
      </c>
      <c r="B618" s="52"/>
      <c r="C618" s="53"/>
      <c r="D618" s="53"/>
      <c r="E618" s="32"/>
      <c r="F618" s="54"/>
      <c r="G618" s="54"/>
      <c r="H618" s="24" t="str">
        <f>IFERROR(ROUND(VLOOKUP($C618,基础资料!$B$5:$E$34,3,0)+SUMIF($C$5:$C618,$C618,$F$5:$F618)-SUMIF($C$5:$C618,$C618,$G$5:$G618),2),"")</f>
        <v/>
      </c>
      <c r="I618" s="53"/>
      <c r="J618" s="53"/>
      <c r="K618" s="25" t="str">
        <f t="shared" si="9"/>
        <v/>
      </c>
      <c r="L618" s="13" t="str">
        <f>IF($D618="","",IFERROR(INDEX(类别属性,MATCH($D618,类别表,0)),""))</f>
        <v/>
      </c>
      <c r="M618" s="53"/>
      <c r="N618" s="53"/>
      <c r="O618" s="32"/>
      <c r="P618" s="6" t="str">
        <f>IF($C618="","",IF(ISNA(MATCH($C618,账户表,0)),"※这个账户不在【基础资料】的账户档案里",IF($B618="","※没填日期，这一笔不会进任何月份的报表",IF(NOT(ISNUMBER($B618)),"※日期是文本不是日期（像 2026.6.28 这种），按日期取数的报表全会漏掉这一笔",IF(AND($F618&lt;&gt;"",$G618&lt;&gt;""),"※收入和支出不能同时填",IF(AND(N($F618)=0,N($G618)=0),"※收入和支出都没填",IF(OR(N($F618)&lt;0,N($G618)&lt;0),"※金额不能填负数，方向反了就换一列填",IF($D618="","※没填收支类别，分类报表会漏掉这一笔",IF(ISNA(MATCH($D618,类别表,0)),"※收支类别不在【基础资料】的清单里",IF(AND($L618="内部转账",$M618=""),"△内部转账要在「对方账户」写上另一头",IF(AND($L618="内部转账",$M618=$C618),"※对方账户跟本账户是同一个",IF(AND($L618&lt;&gt;"内部转账",$M618&lt;&gt;""),"△填了对方账户，但类别不是内部转账",IF(YEAR($B618)&lt;&gt;管理年度,"△不是管理年度的单据，按月的三张报表里看不到",IF($H618&lt;0,"△这一笔之后该账户余额成负数了，核一下",""))))))))))))))</f>
        <v/>
      </c>
    </row>
    <row r="619" ht="16.5" spans="1:16">
      <c r="A619" s="4" t="str">
        <f>IF($C619="","",COUNTA($C$5:$C619))</f>
        <v/>
      </c>
      <c r="B619" s="52"/>
      <c r="C619" s="53"/>
      <c r="D619" s="53"/>
      <c r="E619" s="32"/>
      <c r="F619" s="54"/>
      <c r="G619" s="54"/>
      <c r="H619" s="24" t="str">
        <f>IFERROR(ROUND(VLOOKUP($C619,基础资料!$B$5:$E$34,3,0)+SUMIF($C$5:$C619,$C619,$F$5:$F619)-SUMIF($C$5:$C619,$C619,$G$5:$G619),2),"")</f>
        <v/>
      </c>
      <c r="I619" s="53"/>
      <c r="J619" s="53"/>
      <c r="K619" s="25" t="str">
        <f t="shared" si="9"/>
        <v/>
      </c>
      <c r="L619" s="13" t="str">
        <f>IF($D619="","",IFERROR(INDEX(类别属性,MATCH($D619,类别表,0)),""))</f>
        <v/>
      </c>
      <c r="M619" s="53"/>
      <c r="N619" s="53"/>
      <c r="O619" s="32"/>
      <c r="P619" s="6" t="str">
        <f>IF($C619="","",IF(ISNA(MATCH($C619,账户表,0)),"※这个账户不在【基础资料】的账户档案里",IF($B619="","※没填日期，这一笔不会进任何月份的报表",IF(NOT(ISNUMBER($B619)),"※日期是文本不是日期（像 2026.6.28 这种），按日期取数的报表全会漏掉这一笔",IF(AND($F619&lt;&gt;"",$G619&lt;&gt;""),"※收入和支出不能同时填",IF(AND(N($F619)=0,N($G619)=0),"※收入和支出都没填",IF(OR(N($F619)&lt;0,N($G619)&lt;0),"※金额不能填负数，方向反了就换一列填",IF($D619="","※没填收支类别，分类报表会漏掉这一笔",IF(ISNA(MATCH($D619,类别表,0)),"※收支类别不在【基础资料】的清单里",IF(AND($L619="内部转账",$M619=""),"△内部转账要在「对方账户」写上另一头",IF(AND($L619="内部转账",$M619=$C619),"※对方账户跟本账户是同一个",IF(AND($L619&lt;&gt;"内部转账",$M619&lt;&gt;""),"△填了对方账户，但类别不是内部转账",IF(YEAR($B619)&lt;&gt;管理年度,"△不是管理年度的单据，按月的三张报表里看不到",IF($H619&lt;0,"△这一笔之后该账户余额成负数了，核一下",""))))))))))))))</f>
        <v/>
      </c>
    </row>
    <row r="620" ht="16.5" spans="1:16">
      <c r="A620" s="4" t="str">
        <f>IF($C620="","",COUNTA($C$5:$C620))</f>
        <v/>
      </c>
      <c r="B620" s="52"/>
      <c r="C620" s="53"/>
      <c r="D620" s="53"/>
      <c r="E620" s="32"/>
      <c r="F620" s="54"/>
      <c r="G620" s="54"/>
      <c r="H620" s="24" t="str">
        <f>IFERROR(ROUND(VLOOKUP($C620,基础资料!$B$5:$E$34,3,0)+SUMIF($C$5:$C620,$C620,$F$5:$F620)-SUMIF($C$5:$C620,$C620,$G$5:$G620),2),"")</f>
        <v/>
      </c>
      <c r="I620" s="53"/>
      <c r="J620" s="53"/>
      <c r="K620" s="25" t="str">
        <f t="shared" si="9"/>
        <v/>
      </c>
      <c r="L620" s="13" t="str">
        <f>IF($D620="","",IFERROR(INDEX(类别属性,MATCH($D620,类别表,0)),""))</f>
        <v/>
      </c>
      <c r="M620" s="53"/>
      <c r="N620" s="53"/>
      <c r="O620" s="32"/>
      <c r="P620" s="6" t="str">
        <f>IF($C620="","",IF(ISNA(MATCH($C620,账户表,0)),"※这个账户不在【基础资料】的账户档案里",IF($B620="","※没填日期，这一笔不会进任何月份的报表",IF(NOT(ISNUMBER($B620)),"※日期是文本不是日期（像 2026.6.28 这种），按日期取数的报表全会漏掉这一笔",IF(AND($F620&lt;&gt;"",$G620&lt;&gt;""),"※收入和支出不能同时填",IF(AND(N($F620)=0,N($G620)=0),"※收入和支出都没填",IF(OR(N($F620)&lt;0,N($G620)&lt;0),"※金额不能填负数，方向反了就换一列填",IF($D620="","※没填收支类别，分类报表会漏掉这一笔",IF(ISNA(MATCH($D620,类别表,0)),"※收支类别不在【基础资料】的清单里",IF(AND($L620="内部转账",$M620=""),"△内部转账要在「对方账户」写上另一头",IF(AND($L620="内部转账",$M620=$C620),"※对方账户跟本账户是同一个",IF(AND($L620&lt;&gt;"内部转账",$M620&lt;&gt;""),"△填了对方账户，但类别不是内部转账",IF(YEAR($B620)&lt;&gt;管理年度,"△不是管理年度的单据，按月的三张报表里看不到",IF($H620&lt;0,"△这一笔之后该账户余额成负数了，核一下",""))))))))))))))</f>
        <v/>
      </c>
    </row>
    <row r="621" ht="16.5" spans="1:16">
      <c r="A621" s="4" t="str">
        <f>IF($C621="","",COUNTA($C$5:$C621))</f>
        <v/>
      </c>
      <c r="B621" s="52"/>
      <c r="C621" s="53"/>
      <c r="D621" s="53"/>
      <c r="E621" s="32"/>
      <c r="F621" s="54"/>
      <c r="G621" s="54"/>
      <c r="H621" s="24" t="str">
        <f>IFERROR(ROUND(VLOOKUP($C621,基础资料!$B$5:$E$34,3,0)+SUMIF($C$5:$C621,$C621,$F$5:$F621)-SUMIF($C$5:$C621,$C621,$G$5:$G621),2),"")</f>
        <v/>
      </c>
      <c r="I621" s="53"/>
      <c r="J621" s="53"/>
      <c r="K621" s="25" t="str">
        <f t="shared" si="9"/>
        <v/>
      </c>
      <c r="L621" s="13" t="str">
        <f>IF($D621="","",IFERROR(INDEX(类别属性,MATCH($D621,类别表,0)),""))</f>
        <v/>
      </c>
      <c r="M621" s="53"/>
      <c r="N621" s="53"/>
      <c r="O621" s="32"/>
      <c r="P621" s="6" t="str">
        <f>IF($C621="","",IF(ISNA(MATCH($C621,账户表,0)),"※这个账户不在【基础资料】的账户档案里",IF($B621="","※没填日期，这一笔不会进任何月份的报表",IF(NOT(ISNUMBER($B621)),"※日期是文本不是日期（像 2026.6.28 这种），按日期取数的报表全会漏掉这一笔",IF(AND($F621&lt;&gt;"",$G621&lt;&gt;""),"※收入和支出不能同时填",IF(AND(N($F621)=0,N($G621)=0),"※收入和支出都没填",IF(OR(N($F621)&lt;0,N($G621)&lt;0),"※金额不能填负数，方向反了就换一列填",IF($D621="","※没填收支类别，分类报表会漏掉这一笔",IF(ISNA(MATCH($D621,类别表,0)),"※收支类别不在【基础资料】的清单里",IF(AND($L621="内部转账",$M621=""),"△内部转账要在「对方账户」写上另一头",IF(AND($L621="内部转账",$M621=$C621),"※对方账户跟本账户是同一个",IF(AND($L621&lt;&gt;"内部转账",$M621&lt;&gt;""),"△填了对方账户，但类别不是内部转账",IF(YEAR($B621)&lt;&gt;管理年度,"△不是管理年度的单据，按月的三张报表里看不到",IF($H621&lt;0,"△这一笔之后该账户余额成负数了，核一下",""))))))))))))))</f>
        <v/>
      </c>
    </row>
    <row r="622" ht="16.5" spans="1:16">
      <c r="A622" s="4" t="str">
        <f>IF($C622="","",COUNTA($C$5:$C622))</f>
        <v/>
      </c>
      <c r="B622" s="52"/>
      <c r="C622" s="53"/>
      <c r="D622" s="53"/>
      <c r="E622" s="32"/>
      <c r="F622" s="54"/>
      <c r="G622" s="54"/>
      <c r="H622" s="24" t="str">
        <f>IFERROR(ROUND(VLOOKUP($C622,基础资料!$B$5:$E$34,3,0)+SUMIF($C$5:$C622,$C622,$F$5:$F622)-SUMIF($C$5:$C622,$C622,$G$5:$G622),2),"")</f>
        <v/>
      </c>
      <c r="I622" s="53"/>
      <c r="J622" s="53"/>
      <c r="K622" s="25" t="str">
        <f t="shared" si="9"/>
        <v/>
      </c>
      <c r="L622" s="13" t="str">
        <f>IF($D622="","",IFERROR(INDEX(类别属性,MATCH($D622,类别表,0)),""))</f>
        <v/>
      </c>
      <c r="M622" s="53"/>
      <c r="N622" s="53"/>
      <c r="O622" s="32"/>
      <c r="P622" s="6" t="str">
        <f>IF($C622="","",IF(ISNA(MATCH($C622,账户表,0)),"※这个账户不在【基础资料】的账户档案里",IF($B622="","※没填日期，这一笔不会进任何月份的报表",IF(NOT(ISNUMBER($B622)),"※日期是文本不是日期（像 2026.6.28 这种），按日期取数的报表全会漏掉这一笔",IF(AND($F622&lt;&gt;"",$G622&lt;&gt;""),"※收入和支出不能同时填",IF(AND(N($F622)=0,N($G622)=0),"※收入和支出都没填",IF(OR(N($F622)&lt;0,N($G622)&lt;0),"※金额不能填负数，方向反了就换一列填",IF($D622="","※没填收支类别，分类报表会漏掉这一笔",IF(ISNA(MATCH($D622,类别表,0)),"※收支类别不在【基础资料】的清单里",IF(AND($L622="内部转账",$M622=""),"△内部转账要在「对方账户」写上另一头",IF(AND($L622="内部转账",$M622=$C622),"※对方账户跟本账户是同一个",IF(AND($L622&lt;&gt;"内部转账",$M622&lt;&gt;""),"△填了对方账户，但类别不是内部转账",IF(YEAR($B622)&lt;&gt;管理年度,"△不是管理年度的单据，按月的三张报表里看不到",IF($H622&lt;0,"△这一笔之后该账户余额成负数了，核一下",""))))))))))))))</f>
        <v/>
      </c>
    </row>
    <row r="623" ht="16.5" spans="1:16">
      <c r="A623" s="4" t="str">
        <f>IF($C623="","",COUNTA($C$5:$C623))</f>
        <v/>
      </c>
      <c r="B623" s="52"/>
      <c r="C623" s="53"/>
      <c r="D623" s="53"/>
      <c r="E623" s="32"/>
      <c r="F623" s="54"/>
      <c r="G623" s="54"/>
      <c r="H623" s="24" t="str">
        <f>IFERROR(ROUND(VLOOKUP($C623,基础资料!$B$5:$E$34,3,0)+SUMIF($C$5:$C623,$C623,$F$5:$F623)-SUMIF($C$5:$C623,$C623,$G$5:$G623),2),"")</f>
        <v/>
      </c>
      <c r="I623" s="53"/>
      <c r="J623" s="53"/>
      <c r="K623" s="25" t="str">
        <f t="shared" si="9"/>
        <v/>
      </c>
      <c r="L623" s="13" t="str">
        <f>IF($D623="","",IFERROR(INDEX(类别属性,MATCH($D623,类别表,0)),""))</f>
        <v/>
      </c>
      <c r="M623" s="53"/>
      <c r="N623" s="53"/>
      <c r="O623" s="32"/>
      <c r="P623" s="6" t="str">
        <f>IF($C623="","",IF(ISNA(MATCH($C623,账户表,0)),"※这个账户不在【基础资料】的账户档案里",IF($B623="","※没填日期，这一笔不会进任何月份的报表",IF(NOT(ISNUMBER($B623)),"※日期是文本不是日期（像 2026.6.28 这种），按日期取数的报表全会漏掉这一笔",IF(AND($F623&lt;&gt;"",$G623&lt;&gt;""),"※收入和支出不能同时填",IF(AND(N($F623)=0,N($G623)=0),"※收入和支出都没填",IF(OR(N($F623)&lt;0,N($G623)&lt;0),"※金额不能填负数，方向反了就换一列填",IF($D623="","※没填收支类别，分类报表会漏掉这一笔",IF(ISNA(MATCH($D623,类别表,0)),"※收支类别不在【基础资料】的清单里",IF(AND($L623="内部转账",$M623=""),"△内部转账要在「对方账户」写上另一头",IF(AND($L623="内部转账",$M623=$C623),"※对方账户跟本账户是同一个",IF(AND($L623&lt;&gt;"内部转账",$M623&lt;&gt;""),"△填了对方账户，但类别不是内部转账",IF(YEAR($B623)&lt;&gt;管理年度,"△不是管理年度的单据，按月的三张报表里看不到",IF($H623&lt;0,"△这一笔之后该账户余额成负数了，核一下",""))))))))))))))</f>
        <v/>
      </c>
    </row>
    <row r="624" ht="16.5" spans="1:16">
      <c r="A624" s="4" t="str">
        <f>IF($C624="","",COUNTA($C$5:$C624))</f>
        <v/>
      </c>
      <c r="B624" s="52"/>
      <c r="C624" s="53"/>
      <c r="D624" s="53"/>
      <c r="E624" s="32"/>
      <c r="F624" s="54"/>
      <c r="G624" s="54"/>
      <c r="H624" s="24" t="str">
        <f>IFERROR(ROUND(VLOOKUP($C624,基础资料!$B$5:$E$34,3,0)+SUMIF($C$5:$C624,$C624,$F$5:$F624)-SUMIF($C$5:$C624,$C624,$G$5:$G624),2),"")</f>
        <v/>
      </c>
      <c r="I624" s="53"/>
      <c r="J624" s="53"/>
      <c r="K624" s="25" t="str">
        <f t="shared" si="9"/>
        <v/>
      </c>
      <c r="L624" s="13" t="str">
        <f>IF($D624="","",IFERROR(INDEX(类别属性,MATCH($D624,类别表,0)),""))</f>
        <v/>
      </c>
      <c r="M624" s="53"/>
      <c r="N624" s="53"/>
      <c r="O624" s="32"/>
      <c r="P624" s="6" t="str">
        <f>IF($C624="","",IF(ISNA(MATCH($C624,账户表,0)),"※这个账户不在【基础资料】的账户档案里",IF($B624="","※没填日期，这一笔不会进任何月份的报表",IF(NOT(ISNUMBER($B624)),"※日期是文本不是日期（像 2026.6.28 这种），按日期取数的报表全会漏掉这一笔",IF(AND($F624&lt;&gt;"",$G624&lt;&gt;""),"※收入和支出不能同时填",IF(AND(N($F624)=0,N($G624)=0),"※收入和支出都没填",IF(OR(N($F624)&lt;0,N($G624)&lt;0),"※金额不能填负数，方向反了就换一列填",IF($D624="","※没填收支类别，分类报表会漏掉这一笔",IF(ISNA(MATCH($D624,类别表,0)),"※收支类别不在【基础资料】的清单里",IF(AND($L624="内部转账",$M624=""),"△内部转账要在「对方账户」写上另一头",IF(AND($L624="内部转账",$M624=$C624),"※对方账户跟本账户是同一个",IF(AND($L624&lt;&gt;"内部转账",$M624&lt;&gt;""),"△填了对方账户，但类别不是内部转账",IF(YEAR($B624)&lt;&gt;管理年度,"△不是管理年度的单据，按月的三张报表里看不到",IF($H624&lt;0,"△这一笔之后该账户余额成负数了，核一下",""))))))))))))))</f>
        <v/>
      </c>
    </row>
    <row r="625" ht="16.5" spans="1:16">
      <c r="A625" s="4" t="str">
        <f>IF($C625="","",COUNTA($C$5:$C625))</f>
        <v/>
      </c>
      <c r="B625" s="52"/>
      <c r="C625" s="53"/>
      <c r="D625" s="53"/>
      <c r="E625" s="32"/>
      <c r="F625" s="54"/>
      <c r="G625" s="54"/>
      <c r="H625" s="24" t="str">
        <f>IFERROR(ROUND(VLOOKUP($C625,基础资料!$B$5:$E$34,3,0)+SUMIF($C$5:$C625,$C625,$F$5:$F625)-SUMIF($C$5:$C625,$C625,$G$5:$G625),2),"")</f>
        <v/>
      </c>
      <c r="I625" s="53"/>
      <c r="J625" s="53"/>
      <c r="K625" s="25" t="str">
        <f t="shared" si="9"/>
        <v/>
      </c>
      <c r="L625" s="13" t="str">
        <f>IF($D625="","",IFERROR(INDEX(类别属性,MATCH($D625,类别表,0)),""))</f>
        <v/>
      </c>
      <c r="M625" s="53"/>
      <c r="N625" s="53"/>
      <c r="O625" s="32"/>
      <c r="P625" s="6" t="str">
        <f>IF($C625="","",IF(ISNA(MATCH($C625,账户表,0)),"※这个账户不在【基础资料】的账户档案里",IF($B625="","※没填日期，这一笔不会进任何月份的报表",IF(NOT(ISNUMBER($B625)),"※日期是文本不是日期（像 2026.6.28 这种），按日期取数的报表全会漏掉这一笔",IF(AND($F625&lt;&gt;"",$G625&lt;&gt;""),"※收入和支出不能同时填",IF(AND(N($F625)=0,N($G625)=0),"※收入和支出都没填",IF(OR(N($F625)&lt;0,N($G625)&lt;0),"※金额不能填负数，方向反了就换一列填",IF($D625="","※没填收支类别，分类报表会漏掉这一笔",IF(ISNA(MATCH($D625,类别表,0)),"※收支类别不在【基础资料】的清单里",IF(AND($L625="内部转账",$M625=""),"△内部转账要在「对方账户」写上另一头",IF(AND($L625="内部转账",$M625=$C625),"※对方账户跟本账户是同一个",IF(AND($L625&lt;&gt;"内部转账",$M625&lt;&gt;""),"△填了对方账户，但类别不是内部转账",IF(YEAR($B625)&lt;&gt;管理年度,"△不是管理年度的单据，按月的三张报表里看不到",IF($H625&lt;0,"△这一笔之后该账户余额成负数了，核一下",""))))))))))))))</f>
        <v/>
      </c>
    </row>
    <row r="626" ht="16.5" spans="1:16">
      <c r="A626" s="4" t="str">
        <f>IF($C626="","",COUNTA($C$5:$C626))</f>
        <v/>
      </c>
      <c r="B626" s="52"/>
      <c r="C626" s="53"/>
      <c r="D626" s="53"/>
      <c r="E626" s="32"/>
      <c r="F626" s="54"/>
      <c r="G626" s="54"/>
      <c r="H626" s="24" t="str">
        <f>IFERROR(ROUND(VLOOKUP($C626,基础资料!$B$5:$E$34,3,0)+SUMIF($C$5:$C626,$C626,$F$5:$F626)-SUMIF($C$5:$C626,$C626,$G$5:$G626),2),"")</f>
        <v/>
      </c>
      <c r="I626" s="53"/>
      <c r="J626" s="53"/>
      <c r="K626" s="25" t="str">
        <f t="shared" si="9"/>
        <v/>
      </c>
      <c r="L626" s="13" t="str">
        <f>IF($D626="","",IFERROR(INDEX(类别属性,MATCH($D626,类别表,0)),""))</f>
        <v/>
      </c>
      <c r="M626" s="53"/>
      <c r="N626" s="53"/>
      <c r="O626" s="32"/>
      <c r="P626" s="6" t="str">
        <f>IF($C626="","",IF(ISNA(MATCH($C626,账户表,0)),"※这个账户不在【基础资料】的账户档案里",IF($B626="","※没填日期，这一笔不会进任何月份的报表",IF(NOT(ISNUMBER($B626)),"※日期是文本不是日期（像 2026.6.28 这种），按日期取数的报表全会漏掉这一笔",IF(AND($F626&lt;&gt;"",$G626&lt;&gt;""),"※收入和支出不能同时填",IF(AND(N($F626)=0,N($G626)=0),"※收入和支出都没填",IF(OR(N($F626)&lt;0,N($G626)&lt;0),"※金额不能填负数，方向反了就换一列填",IF($D626="","※没填收支类别，分类报表会漏掉这一笔",IF(ISNA(MATCH($D626,类别表,0)),"※收支类别不在【基础资料】的清单里",IF(AND($L626="内部转账",$M626=""),"△内部转账要在「对方账户」写上另一头",IF(AND($L626="内部转账",$M626=$C626),"※对方账户跟本账户是同一个",IF(AND($L626&lt;&gt;"内部转账",$M626&lt;&gt;""),"△填了对方账户，但类别不是内部转账",IF(YEAR($B626)&lt;&gt;管理年度,"△不是管理年度的单据，按月的三张报表里看不到",IF($H626&lt;0,"△这一笔之后该账户余额成负数了，核一下",""))))))))))))))</f>
        <v/>
      </c>
    </row>
    <row r="627" ht="16.5" spans="1:16">
      <c r="A627" s="4" t="str">
        <f>IF($C627="","",COUNTA($C$5:$C627))</f>
        <v/>
      </c>
      <c r="B627" s="52"/>
      <c r="C627" s="53"/>
      <c r="D627" s="53"/>
      <c r="E627" s="32"/>
      <c r="F627" s="54"/>
      <c r="G627" s="54"/>
      <c r="H627" s="24" t="str">
        <f>IFERROR(ROUND(VLOOKUP($C627,基础资料!$B$5:$E$34,3,0)+SUMIF($C$5:$C627,$C627,$F$5:$F627)-SUMIF($C$5:$C627,$C627,$G$5:$G627),2),"")</f>
        <v/>
      </c>
      <c r="I627" s="53"/>
      <c r="J627" s="53"/>
      <c r="K627" s="25" t="str">
        <f t="shared" si="9"/>
        <v/>
      </c>
      <c r="L627" s="13" t="str">
        <f>IF($D627="","",IFERROR(INDEX(类别属性,MATCH($D627,类别表,0)),""))</f>
        <v/>
      </c>
      <c r="M627" s="53"/>
      <c r="N627" s="53"/>
      <c r="O627" s="32"/>
      <c r="P627" s="6" t="str">
        <f>IF($C627="","",IF(ISNA(MATCH($C627,账户表,0)),"※这个账户不在【基础资料】的账户档案里",IF($B627="","※没填日期，这一笔不会进任何月份的报表",IF(NOT(ISNUMBER($B627)),"※日期是文本不是日期（像 2026.6.28 这种），按日期取数的报表全会漏掉这一笔",IF(AND($F627&lt;&gt;"",$G627&lt;&gt;""),"※收入和支出不能同时填",IF(AND(N($F627)=0,N($G627)=0),"※收入和支出都没填",IF(OR(N($F627)&lt;0,N($G627)&lt;0),"※金额不能填负数，方向反了就换一列填",IF($D627="","※没填收支类别，分类报表会漏掉这一笔",IF(ISNA(MATCH($D627,类别表,0)),"※收支类别不在【基础资料】的清单里",IF(AND($L627="内部转账",$M627=""),"△内部转账要在「对方账户」写上另一头",IF(AND($L627="内部转账",$M627=$C627),"※对方账户跟本账户是同一个",IF(AND($L627&lt;&gt;"内部转账",$M627&lt;&gt;""),"△填了对方账户，但类别不是内部转账",IF(YEAR($B627)&lt;&gt;管理年度,"△不是管理年度的单据，按月的三张报表里看不到",IF($H627&lt;0,"△这一笔之后该账户余额成负数了，核一下",""))))))))))))))</f>
        <v/>
      </c>
    </row>
    <row r="628" ht="16.5" spans="1:16">
      <c r="A628" s="4" t="str">
        <f>IF($C628="","",COUNTA($C$5:$C628))</f>
        <v/>
      </c>
      <c r="B628" s="52"/>
      <c r="C628" s="53"/>
      <c r="D628" s="53"/>
      <c r="E628" s="32"/>
      <c r="F628" s="54"/>
      <c r="G628" s="54"/>
      <c r="H628" s="24" t="str">
        <f>IFERROR(ROUND(VLOOKUP($C628,基础资料!$B$5:$E$34,3,0)+SUMIF($C$5:$C628,$C628,$F$5:$F628)-SUMIF($C$5:$C628,$C628,$G$5:$G628),2),"")</f>
        <v/>
      </c>
      <c r="I628" s="53"/>
      <c r="J628" s="53"/>
      <c r="K628" s="25" t="str">
        <f t="shared" si="9"/>
        <v/>
      </c>
      <c r="L628" s="13" t="str">
        <f>IF($D628="","",IFERROR(INDEX(类别属性,MATCH($D628,类别表,0)),""))</f>
        <v/>
      </c>
      <c r="M628" s="53"/>
      <c r="N628" s="53"/>
      <c r="O628" s="32"/>
      <c r="P628" s="6" t="str">
        <f>IF($C628="","",IF(ISNA(MATCH($C628,账户表,0)),"※这个账户不在【基础资料】的账户档案里",IF($B628="","※没填日期，这一笔不会进任何月份的报表",IF(NOT(ISNUMBER($B628)),"※日期是文本不是日期（像 2026.6.28 这种），按日期取数的报表全会漏掉这一笔",IF(AND($F628&lt;&gt;"",$G628&lt;&gt;""),"※收入和支出不能同时填",IF(AND(N($F628)=0,N($G628)=0),"※收入和支出都没填",IF(OR(N($F628)&lt;0,N($G628)&lt;0),"※金额不能填负数，方向反了就换一列填",IF($D628="","※没填收支类别，分类报表会漏掉这一笔",IF(ISNA(MATCH($D628,类别表,0)),"※收支类别不在【基础资料】的清单里",IF(AND($L628="内部转账",$M628=""),"△内部转账要在「对方账户」写上另一头",IF(AND($L628="内部转账",$M628=$C628),"※对方账户跟本账户是同一个",IF(AND($L628&lt;&gt;"内部转账",$M628&lt;&gt;""),"△填了对方账户，但类别不是内部转账",IF(YEAR($B628)&lt;&gt;管理年度,"△不是管理年度的单据，按月的三张报表里看不到",IF($H628&lt;0,"△这一笔之后该账户余额成负数了，核一下",""))))))))))))))</f>
        <v/>
      </c>
    </row>
    <row r="629" ht="16.5" spans="1:16">
      <c r="A629" s="4" t="str">
        <f>IF($C629="","",COUNTA($C$5:$C629))</f>
        <v/>
      </c>
      <c r="B629" s="52"/>
      <c r="C629" s="53"/>
      <c r="D629" s="53"/>
      <c r="E629" s="32"/>
      <c r="F629" s="54"/>
      <c r="G629" s="54"/>
      <c r="H629" s="24" t="str">
        <f>IFERROR(ROUND(VLOOKUP($C629,基础资料!$B$5:$E$34,3,0)+SUMIF($C$5:$C629,$C629,$F$5:$F629)-SUMIF($C$5:$C629,$C629,$G$5:$G629),2),"")</f>
        <v/>
      </c>
      <c r="I629" s="53"/>
      <c r="J629" s="53"/>
      <c r="K629" s="25" t="str">
        <f t="shared" si="9"/>
        <v/>
      </c>
      <c r="L629" s="13" t="str">
        <f>IF($D629="","",IFERROR(INDEX(类别属性,MATCH($D629,类别表,0)),""))</f>
        <v/>
      </c>
      <c r="M629" s="53"/>
      <c r="N629" s="53"/>
      <c r="O629" s="32"/>
      <c r="P629" s="6" t="str">
        <f>IF($C629="","",IF(ISNA(MATCH($C629,账户表,0)),"※这个账户不在【基础资料】的账户档案里",IF($B629="","※没填日期，这一笔不会进任何月份的报表",IF(NOT(ISNUMBER($B629)),"※日期是文本不是日期（像 2026.6.28 这种），按日期取数的报表全会漏掉这一笔",IF(AND($F629&lt;&gt;"",$G629&lt;&gt;""),"※收入和支出不能同时填",IF(AND(N($F629)=0,N($G629)=0),"※收入和支出都没填",IF(OR(N($F629)&lt;0,N($G629)&lt;0),"※金额不能填负数，方向反了就换一列填",IF($D629="","※没填收支类别，分类报表会漏掉这一笔",IF(ISNA(MATCH($D629,类别表,0)),"※收支类别不在【基础资料】的清单里",IF(AND($L629="内部转账",$M629=""),"△内部转账要在「对方账户」写上另一头",IF(AND($L629="内部转账",$M629=$C629),"※对方账户跟本账户是同一个",IF(AND($L629&lt;&gt;"内部转账",$M629&lt;&gt;""),"△填了对方账户，但类别不是内部转账",IF(YEAR($B629)&lt;&gt;管理年度,"△不是管理年度的单据，按月的三张报表里看不到",IF($H629&lt;0,"△这一笔之后该账户余额成负数了，核一下",""))))))))))))))</f>
        <v/>
      </c>
    </row>
    <row r="630" ht="16.5" spans="1:16">
      <c r="A630" s="4" t="str">
        <f>IF($C630="","",COUNTA($C$5:$C630))</f>
        <v/>
      </c>
      <c r="B630" s="52"/>
      <c r="C630" s="53"/>
      <c r="D630" s="53"/>
      <c r="E630" s="32"/>
      <c r="F630" s="54"/>
      <c r="G630" s="54"/>
      <c r="H630" s="24" t="str">
        <f>IFERROR(ROUND(VLOOKUP($C630,基础资料!$B$5:$E$34,3,0)+SUMIF($C$5:$C630,$C630,$F$5:$F630)-SUMIF($C$5:$C630,$C630,$G$5:$G630),2),"")</f>
        <v/>
      </c>
      <c r="I630" s="53"/>
      <c r="J630" s="53"/>
      <c r="K630" s="25" t="str">
        <f t="shared" si="9"/>
        <v/>
      </c>
      <c r="L630" s="13" t="str">
        <f>IF($D630="","",IFERROR(INDEX(类别属性,MATCH($D630,类别表,0)),""))</f>
        <v/>
      </c>
      <c r="M630" s="53"/>
      <c r="N630" s="53"/>
      <c r="O630" s="32"/>
      <c r="P630" s="6" t="str">
        <f>IF($C630="","",IF(ISNA(MATCH($C630,账户表,0)),"※这个账户不在【基础资料】的账户档案里",IF($B630="","※没填日期，这一笔不会进任何月份的报表",IF(NOT(ISNUMBER($B630)),"※日期是文本不是日期（像 2026.6.28 这种），按日期取数的报表全会漏掉这一笔",IF(AND($F630&lt;&gt;"",$G630&lt;&gt;""),"※收入和支出不能同时填",IF(AND(N($F630)=0,N($G630)=0),"※收入和支出都没填",IF(OR(N($F630)&lt;0,N($G630)&lt;0),"※金额不能填负数，方向反了就换一列填",IF($D630="","※没填收支类别，分类报表会漏掉这一笔",IF(ISNA(MATCH($D630,类别表,0)),"※收支类别不在【基础资料】的清单里",IF(AND($L630="内部转账",$M630=""),"△内部转账要在「对方账户」写上另一头",IF(AND($L630="内部转账",$M630=$C630),"※对方账户跟本账户是同一个",IF(AND($L630&lt;&gt;"内部转账",$M630&lt;&gt;""),"△填了对方账户，但类别不是内部转账",IF(YEAR($B630)&lt;&gt;管理年度,"△不是管理年度的单据，按月的三张报表里看不到",IF($H630&lt;0,"△这一笔之后该账户余额成负数了，核一下",""))))))))))))))</f>
        <v/>
      </c>
    </row>
    <row r="631" ht="16.5" spans="1:16">
      <c r="A631" s="4" t="str">
        <f>IF($C631="","",COUNTA($C$5:$C631))</f>
        <v/>
      </c>
      <c r="B631" s="52"/>
      <c r="C631" s="53"/>
      <c r="D631" s="53"/>
      <c r="E631" s="32"/>
      <c r="F631" s="54"/>
      <c r="G631" s="54"/>
      <c r="H631" s="24" t="str">
        <f>IFERROR(ROUND(VLOOKUP($C631,基础资料!$B$5:$E$34,3,0)+SUMIF($C$5:$C631,$C631,$F$5:$F631)-SUMIF($C$5:$C631,$C631,$G$5:$G631),2),"")</f>
        <v/>
      </c>
      <c r="I631" s="53"/>
      <c r="J631" s="53"/>
      <c r="K631" s="25" t="str">
        <f t="shared" si="9"/>
        <v/>
      </c>
      <c r="L631" s="13" t="str">
        <f>IF($D631="","",IFERROR(INDEX(类别属性,MATCH($D631,类别表,0)),""))</f>
        <v/>
      </c>
      <c r="M631" s="53"/>
      <c r="N631" s="53"/>
      <c r="O631" s="32"/>
      <c r="P631" s="6" t="str">
        <f>IF($C631="","",IF(ISNA(MATCH($C631,账户表,0)),"※这个账户不在【基础资料】的账户档案里",IF($B631="","※没填日期，这一笔不会进任何月份的报表",IF(NOT(ISNUMBER($B631)),"※日期是文本不是日期（像 2026.6.28 这种），按日期取数的报表全会漏掉这一笔",IF(AND($F631&lt;&gt;"",$G631&lt;&gt;""),"※收入和支出不能同时填",IF(AND(N($F631)=0,N($G631)=0),"※收入和支出都没填",IF(OR(N($F631)&lt;0,N($G631)&lt;0),"※金额不能填负数，方向反了就换一列填",IF($D631="","※没填收支类别，分类报表会漏掉这一笔",IF(ISNA(MATCH($D631,类别表,0)),"※收支类别不在【基础资料】的清单里",IF(AND($L631="内部转账",$M631=""),"△内部转账要在「对方账户」写上另一头",IF(AND($L631="内部转账",$M631=$C631),"※对方账户跟本账户是同一个",IF(AND($L631&lt;&gt;"内部转账",$M631&lt;&gt;""),"△填了对方账户，但类别不是内部转账",IF(YEAR($B631)&lt;&gt;管理年度,"△不是管理年度的单据，按月的三张报表里看不到",IF($H631&lt;0,"△这一笔之后该账户余额成负数了，核一下",""))))))))))))))</f>
        <v/>
      </c>
    </row>
    <row r="632" ht="16.5" spans="1:16">
      <c r="A632" s="4" t="str">
        <f>IF($C632="","",COUNTA($C$5:$C632))</f>
        <v/>
      </c>
      <c r="B632" s="52"/>
      <c r="C632" s="53"/>
      <c r="D632" s="53"/>
      <c r="E632" s="32"/>
      <c r="F632" s="54"/>
      <c r="G632" s="54"/>
      <c r="H632" s="24" t="str">
        <f>IFERROR(ROUND(VLOOKUP($C632,基础资料!$B$5:$E$34,3,0)+SUMIF($C$5:$C632,$C632,$F$5:$F632)-SUMIF($C$5:$C632,$C632,$G$5:$G632),2),"")</f>
        <v/>
      </c>
      <c r="I632" s="53"/>
      <c r="J632" s="53"/>
      <c r="K632" s="25" t="str">
        <f t="shared" si="9"/>
        <v/>
      </c>
      <c r="L632" s="13" t="str">
        <f>IF($D632="","",IFERROR(INDEX(类别属性,MATCH($D632,类别表,0)),""))</f>
        <v/>
      </c>
      <c r="M632" s="53"/>
      <c r="N632" s="53"/>
      <c r="O632" s="32"/>
      <c r="P632" s="6" t="str">
        <f>IF($C632="","",IF(ISNA(MATCH($C632,账户表,0)),"※这个账户不在【基础资料】的账户档案里",IF($B632="","※没填日期，这一笔不会进任何月份的报表",IF(NOT(ISNUMBER($B632)),"※日期是文本不是日期（像 2026.6.28 这种），按日期取数的报表全会漏掉这一笔",IF(AND($F632&lt;&gt;"",$G632&lt;&gt;""),"※收入和支出不能同时填",IF(AND(N($F632)=0,N($G632)=0),"※收入和支出都没填",IF(OR(N($F632)&lt;0,N($G632)&lt;0),"※金额不能填负数，方向反了就换一列填",IF($D632="","※没填收支类别，分类报表会漏掉这一笔",IF(ISNA(MATCH($D632,类别表,0)),"※收支类别不在【基础资料】的清单里",IF(AND($L632="内部转账",$M632=""),"△内部转账要在「对方账户」写上另一头",IF(AND($L632="内部转账",$M632=$C632),"※对方账户跟本账户是同一个",IF(AND($L632&lt;&gt;"内部转账",$M632&lt;&gt;""),"△填了对方账户，但类别不是内部转账",IF(YEAR($B632)&lt;&gt;管理年度,"△不是管理年度的单据，按月的三张报表里看不到",IF($H632&lt;0,"△这一笔之后该账户余额成负数了，核一下",""))))))))))))))</f>
        <v/>
      </c>
    </row>
    <row r="633" ht="16.5" spans="1:16">
      <c r="A633" s="4" t="str">
        <f>IF($C633="","",COUNTA($C$5:$C633))</f>
        <v/>
      </c>
      <c r="B633" s="52"/>
      <c r="C633" s="53"/>
      <c r="D633" s="53"/>
      <c r="E633" s="32"/>
      <c r="F633" s="54"/>
      <c r="G633" s="54"/>
      <c r="H633" s="24" t="str">
        <f>IFERROR(ROUND(VLOOKUP($C633,基础资料!$B$5:$E$34,3,0)+SUMIF($C$5:$C633,$C633,$F$5:$F633)-SUMIF($C$5:$C633,$C633,$G$5:$G633),2),"")</f>
        <v/>
      </c>
      <c r="I633" s="53"/>
      <c r="J633" s="53"/>
      <c r="K633" s="25" t="str">
        <f t="shared" si="9"/>
        <v/>
      </c>
      <c r="L633" s="13" t="str">
        <f>IF($D633="","",IFERROR(INDEX(类别属性,MATCH($D633,类别表,0)),""))</f>
        <v/>
      </c>
      <c r="M633" s="53"/>
      <c r="N633" s="53"/>
      <c r="O633" s="32"/>
      <c r="P633" s="6" t="str">
        <f>IF($C633="","",IF(ISNA(MATCH($C633,账户表,0)),"※这个账户不在【基础资料】的账户档案里",IF($B633="","※没填日期，这一笔不会进任何月份的报表",IF(NOT(ISNUMBER($B633)),"※日期是文本不是日期（像 2026.6.28 这种），按日期取数的报表全会漏掉这一笔",IF(AND($F633&lt;&gt;"",$G633&lt;&gt;""),"※收入和支出不能同时填",IF(AND(N($F633)=0,N($G633)=0),"※收入和支出都没填",IF(OR(N($F633)&lt;0,N($G633)&lt;0),"※金额不能填负数，方向反了就换一列填",IF($D633="","※没填收支类别，分类报表会漏掉这一笔",IF(ISNA(MATCH($D633,类别表,0)),"※收支类别不在【基础资料】的清单里",IF(AND($L633="内部转账",$M633=""),"△内部转账要在「对方账户」写上另一头",IF(AND($L633="内部转账",$M633=$C633),"※对方账户跟本账户是同一个",IF(AND($L633&lt;&gt;"内部转账",$M633&lt;&gt;""),"△填了对方账户，但类别不是内部转账",IF(YEAR($B633)&lt;&gt;管理年度,"△不是管理年度的单据，按月的三张报表里看不到",IF($H633&lt;0,"△这一笔之后该账户余额成负数了，核一下",""))))))))))))))</f>
        <v/>
      </c>
    </row>
    <row r="634" ht="16.5" spans="1:16">
      <c r="A634" s="4" t="str">
        <f>IF($C634="","",COUNTA($C$5:$C634))</f>
        <v/>
      </c>
      <c r="B634" s="52"/>
      <c r="C634" s="53"/>
      <c r="D634" s="53"/>
      <c r="E634" s="32"/>
      <c r="F634" s="54"/>
      <c r="G634" s="54"/>
      <c r="H634" s="24" t="str">
        <f>IFERROR(ROUND(VLOOKUP($C634,基础资料!$B$5:$E$34,3,0)+SUMIF($C$5:$C634,$C634,$F$5:$F634)-SUMIF($C$5:$C634,$C634,$G$5:$G634),2),"")</f>
        <v/>
      </c>
      <c r="I634" s="53"/>
      <c r="J634" s="53"/>
      <c r="K634" s="25" t="str">
        <f t="shared" si="9"/>
        <v/>
      </c>
      <c r="L634" s="13" t="str">
        <f>IF($D634="","",IFERROR(INDEX(类别属性,MATCH($D634,类别表,0)),""))</f>
        <v/>
      </c>
      <c r="M634" s="53"/>
      <c r="N634" s="53"/>
      <c r="O634" s="32"/>
      <c r="P634" s="6" t="str">
        <f>IF($C634="","",IF(ISNA(MATCH($C634,账户表,0)),"※这个账户不在【基础资料】的账户档案里",IF($B634="","※没填日期，这一笔不会进任何月份的报表",IF(NOT(ISNUMBER($B634)),"※日期是文本不是日期（像 2026.6.28 这种），按日期取数的报表全会漏掉这一笔",IF(AND($F634&lt;&gt;"",$G634&lt;&gt;""),"※收入和支出不能同时填",IF(AND(N($F634)=0,N($G634)=0),"※收入和支出都没填",IF(OR(N($F634)&lt;0,N($G634)&lt;0),"※金额不能填负数，方向反了就换一列填",IF($D634="","※没填收支类别，分类报表会漏掉这一笔",IF(ISNA(MATCH($D634,类别表,0)),"※收支类别不在【基础资料】的清单里",IF(AND($L634="内部转账",$M634=""),"△内部转账要在「对方账户」写上另一头",IF(AND($L634="内部转账",$M634=$C634),"※对方账户跟本账户是同一个",IF(AND($L634&lt;&gt;"内部转账",$M634&lt;&gt;""),"△填了对方账户，但类别不是内部转账",IF(YEAR($B634)&lt;&gt;管理年度,"△不是管理年度的单据，按月的三张报表里看不到",IF($H634&lt;0,"△这一笔之后该账户余额成负数了，核一下",""))))))))))))))</f>
        <v/>
      </c>
    </row>
    <row r="635" ht="16.5" spans="1:16">
      <c r="A635" s="4" t="str">
        <f>IF($C635="","",COUNTA($C$5:$C635))</f>
        <v/>
      </c>
      <c r="B635" s="52"/>
      <c r="C635" s="53"/>
      <c r="D635" s="53"/>
      <c r="E635" s="32"/>
      <c r="F635" s="54"/>
      <c r="G635" s="54"/>
      <c r="H635" s="24" t="str">
        <f>IFERROR(ROUND(VLOOKUP($C635,基础资料!$B$5:$E$34,3,0)+SUMIF($C$5:$C635,$C635,$F$5:$F635)-SUMIF($C$5:$C635,$C635,$G$5:$G635),2),"")</f>
        <v/>
      </c>
      <c r="I635" s="53"/>
      <c r="J635" s="53"/>
      <c r="K635" s="25" t="str">
        <f t="shared" si="9"/>
        <v/>
      </c>
      <c r="L635" s="13" t="str">
        <f>IF($D635="","",IFERROR(INDEX(类别属性,MATCH($D635,类别表,0)),""))</f>
        <v/>
      </c>
      <c r="M635" s="53"/>
      <c r="N635" s="53"/>
      <c r="O635" s="32"/>
      <c r="P635" s="6" t="str">
        <f>IF($C635="","",IF(ISNA(MATCH($C635,账户表,0)),"※这个账户不在【基础资料】的账户档案里",IF($B635="","※没填日期，这一笔不会进任何月份的报表",IF(NOT(ISNUMBER($B635)),"※日期是文本不是日期（像 2026.6.28 这种），按日期取数的报表全会漏掉这一笔",IF(AND($F635&lt;&gt;"",$G635&lt;&gt;""),"※收入和支出不能同时填",IF(AND(N($F635)=0,N($G635)=0),"※收入和支出都没填",IF(OR(N($F635)&lt;0,N($G635)&lt;0),"※金额不能填负数，方向反了就换一列填",IF($D635="","※没填收支类别，分类报表会漏掉这一笔",IF(ISNA(MATCH($D635,类别表,0)),"※收支类别不在【基础资料】的清单里",IF(AND($L635="内部转账",$M635=""),"△内部转账要在「对方账户」写上另一头",IF(AND($L635="内部转账",$M635=$C635),"※对方账户跟本账户是同一个",IF(AND($L635&lt;&gt;"内部转账",$M635&lt;&gt;""),"△填了对方账户，但类别不是内部转账",IF(YEAR($B635)&lt;&gt;管理年度,"△不是管理年度的单据，按月的三张报表里看不到",IF($H635&lt;0,"△这一笔之后该账户余额成负数了，核一下",""))))))))))))))</f>
        <v/>
      </c>
    </row>
    <row r="636" ht="16.5" spans="1:16">
      <c r="A636" s="4" t="str">
        <f>IF($C636="","",COUNTA($C$5:$C636))</f>
        <v/>
      </c>
      <c r="B636" s="52"/>
      <c r="C636" s="53"/>
      <c r="D636" s="53"/>
      <c r="E636" s="32"/>
      <c r="F636" s="54"/>
      <c r="G636" s="54"/>
      <c r="H636" s="24" t="str">
        <f>IFERROR(ROUND(VLOOKUP($C636,基础资料!$B$5:$E$34,3,0)+SUMIF($C$5:$C636,$C636,$F$5:$F636)-SUMIF($C$5:$C636,$C636,$G$5:$G636),2),"")</f>
        <v/>
      </c>
      <c r="I636" s="53"/>
      <c r="J636" s="53"/>
      <c r="K636" s="25" t="str">
        <f t="shared" si="9"/>
        <v/>
      </c>
      <c r="L636" s="13" t="str">
        <f>IF($D636="","",IFERROR(INDEX(类别属性,MATCH($D636,类别表,0)),""))</f>
        <v/>
      </c>
      <c r="M636" s="53"/>
      <c r="N636" s="53"/>
      <c r="O636" s="32"/>
      <c r="P636" s="6" t="str">
        <f>IF($C636="","",IF(ISNA(MATCH($C636,账户表,0)),"※这个账户不在【基础资料】的账户档案里",IF($B636="","※没填日期，这一笔不会进任何月份的报表",IF(NOT(ISNUMBER($B636)),"※日期是文本不是日期（像 2026.6.28 这种），按日期取数的报表全会漏掉这一笔",IF(AND($F636&lt;&gt;"",$G636&lt;&gt;""),"※收入和支出不能同时填",IF(AND(N($F636)=0,N($G636)=0),"※收入和支出都没填",IF(OR(N($F636)&lt;0,N($G636)&lt;0),"※金额不能填负数，方向反了就换一列填",IF($D636="","※没填收支类别，分类报表会漏掉这一笔",IF(ISNA(MATCH($D636,类别表,0)),"※收支类别不在【基础资料】的清单里",IF(AND($L636="内部转账",$M636=""),"△内部转账要在「对方账户」写上另一头",IF(AND($L636="内部转账",$M636=$C636),"※对方账户跟本账户是同一个",IF(AND($L636&lt;&gt;"内部转账",$M636&lt;&gt;""),"△填了对方账户，但类别不是内部转账",IF(YEAR($B636)&lt;&gt;管理年度,"△不是管理年度的单据，按月的三张报表里看不到",IF($H636&lt;0,"△这一笔之后该账户余额成负数了，核一下",""))))))))))))))</f>
        <v/>
      </c>
    </row>
    <row r="637" ht="16.5" spans="1:16">
      <c r="A637" s="4" t="str">
        <f>IF($C637="","",COUNTA($C$5:$C637))</f>
        <v/>
      </c>
      <c r="B637" s="52"/>
      <c r="C637" s="53"/>
      <c r="D637" s="53"/>
      <c r="E637" s="32"/>
      <c r="F637" s="54"/>
      <c r="G637" s="54"/>
      <c r="H637" s="24" t="str">
        <f>IFERROR(ROUND(VLOOKUP($C637,基础资料!$B$5:$E$34,3,0)+SUMIF($C$5:$C637,$C637,$F$5:$F637)-SUMIF($C$5:$C637,$C637,$G$5:$G637),2),"")</f>
        <v/>
      </c>
      <c r="I637" s="53"/>
      <c r="J637" s="53"/>
      <c r="K637" s="25" t="str">
        <f t="shared" si="9"/>
        <v/>
      </c>
      <c r="L637" s="13" t="str">
        <f>IF($D637="","",IFERROR(INDEX(类别属性,MATCH($D637,类别表,0)),""))</f>
        <v/>
      </c>
      <c r="M637" s="53"/>
      <c r="N637" s="53"/>
      <c r="O637" s="32"/>
      <c r="P637" s="6" t="str">
        <f>IF($C637="","",IF(ISNA(MATCH($C637,账户表,0)),"※这个账户不在【基础资料】的账户档案里",IF($B637="","※没填日期，这一笔不会进任何月份的报表",IF(NOT(ISNUMBER($B637)),"※日期是文本不是日期（像 2026.6.28 这种），按日期取数的报表全会漏掉这一笔",IF(AND($F637&lt;&gt;"",$G637&lt;&gt;""),"※收入和支出不能同时填",IF(AND(N($F637)=0,N($G637)=0),"※收入和支出都没填",IF(OR(N($F637)&lt;0,N($G637)&lt;0),"※金额不能填负数，方向反了就换一列填",IF($D637="","※没填收支类别，分类报表会漏掉这一笔",IF(ISNA(MATCH($D637,类别表,0)),"※收支类别不在【基础资料】的清单里",IF(AND($L637="内部转账",$M637=""),"△内部转账要在「对方账户」写上另一头",IF(AND($L637="内部转账",$M637=$C637),"※对方账户跟本账户是同一个",IF(AND($L637&lt;&gt;"内部转账",$M637&lt;&gt;""),"△填了对方账户，但类别不是内部转账",IF(YEAR($B637)&lt;&gt;管理年度,"△不是管理年度的单据，按月的三张报表里看不到",IF($H637&lt;0,"△这一笔之后该账户余额成负数了，核一下",""))))))))))))))</f>
        <v/>
      </c>
    </row>
    <row r="638" ht="16.5" spans="1:16">
      <c r="A638" s="4" t="str">
        <f>IF($C638="","",COUNTA($C$5:$C638))</f>
        <v/>
      </c>
      <c r="B638" s="52"/>
      <c r="C638" s="53"/>
      <c r="D638" s="53"/>
      <c r="E638" s="32"/>
      <c r="F638" s="54"/>
      <c r="G638" s="54"/>
      <c r="H638" s="24" t="str">
        <f>IFERROR(ROUND(VLOOKUP($C638,基础资料!$B$5:$E$34,3,0)+SUMIF($C$5:$C638,$C638,$F$5:$F638)-SUMIF($C$5:$C638,$C638,$G$5:$G638),2),"")</f>
        <v/>
      </c>
      <c r="I638" s="53"/>
      <c r="J638" s="53"/>
      <c r="K638" s="25" t="str">
        <f t="shared" si="9"/>
        <v/>
      </c>
      <c r="L638" s="13" t="str">
        <f>IF($D638="","",IFERROR(INDEX(类别属性,MATCH($D638,类别表,0)),""))</f>
        <v/>
      </c>
      <c r="M638" s="53"/>
      <c r="N638" s="53"/>
      <c r="O638" s="32"/>
      <c r="P638" s="6" t="str">
        <f>IF($C638="","",IF(ISNA(MATCH($C638,账户表,0)),"※这个账户不在【基础资料】的账户档案里",IF($B638="","※没填日期，这一笔不会进任何月份的报表",IF(NOT(ISNUMBER($B638)),"※日期是文本不是日期（像 2026.6.28 这种），按日期取数的报表全会漏掉这一笔",IF(AND($F638&lt;&gt;"",$G638&lt;&gt;""),"※收入和支出不能同时填",IF(AND(N($F638)=0,N($G638)=0),"※收入和支出都没填",IF(OR(N($F638)&lt;0,N($G638)&lt;0),"※金额不能填负数，方向反了就换一列填",IF($D638="","※没填收支类别，分类报表会漏掉这一笔",IF(ISNA(MATCH($D638,类别表,0)),"※收支类别不在【基础资料】的清单里",IF(AND($L638="内部转账",$M638=""),"△内部转账要在「对方账户」写上另一头",IF(AND($L638="内部转账",$M638=$C638),"※对方账户跟本账户是同一个",IF(AND($L638&lt;&gt;"内部转账",$M638&lt;&gt;""),"△填了对方账户，但类别不是内部转账",IF(YEAR($B638)&lt;&gt;管理年度,"△不是管理年度的单据，按月的三张报表里看不到",IF($H638&lt;0,"△这一笔之后该账户余额成负数了，核一下",""))))))))))))))</f>
        <v/>
      </c>
    </row>
    <row r="639" ht="16.5" spans="1:16">
      <c r="A639" s="4" t="str">
        <f>IF($C639="","",COUNTA($C$5:$C639))</f>
        <v/>
      </c>
      <c r="B639" s="52"/>
      <c r="C639" s="53"/>
      <c r="D639" s="53"/>
      <c r="E639" s="32"/>
      <c r="F639" s="54"/>
      <c r="G639" s="54"/>
      <c r="H639" s="24" t="str">
        <f>IFERROR(ROUND(VLOOKUP($C639,基础资料!$B$5:$E$34,3,0)+SUMIF($C$5:$C639,$C639,$F$5:$F639)-SUMIF($C$5:$C639,$C639,$G$5:$G639),2),"")</f>
        <v/>
      </c>
      <c r="I639" s="53"/>
      <c r="J639" s="53"/>
      <c r="K639" s="25" t="str">
        <f t="shared" si="9"/>
        <v/>
      </c>
      <c r="L639" s="13" t="str">
        <f>IF($D639="","",IFERROR(INDEX(类别属性,MATCH($D639,类别表,0)),""))</f>
        <v/>
      </c>
      <c r="M639" s="53"/>
      <c r="N639" s="53"/>
      <c r="O639" s="32"/>
      <c r="P639" s="6" t="str">
        <f>IF($C639="","",IF(ISNA(MATCH($C639,账户表,0)),"※这个账户不在【基础资料】的账户档案里",IF($B639="","※没填日期，这一笔不会进任何月份的报表",IF(NOT(ISNUMBER($B639)),"※日期是文本不是日期（像 2026.6.28 这种），按日期取数的报表全会漏掉这一笔",IF(AND($F639&lt;&gt;"",$G639&lt;&gt;""),"※收入和支出不能同时填",IF(AND(N($F639)=0,N($G639)=0),"※收入和支出都没填",IF(OR(N($F639)&lt;0,N($G639)&lt;0),"※金额不能填负数，方向反了就换一列填",IF($D639="","※没填收支类别，分类报表会漏掉这一笔",IF(ISNA(MATCH($D639,类别表,0)),"※收支类别不在【基础资料】的清单里",IF(AND($L639="内部转账",$M639=""),"△内部转账要在「对方账户」写上另一头",IF(AND($L639="内部转账",$M639=$C639),"※对方账户跟本账户是同一个",IF(AND($L639&lt;&gt;"内部转账",$M639&lt;&gt;""),"△填了对方账户，但类别不是内部转账",IF(YEAR($B639)&lt;&gt;管理年度,"△不是管理年度的单据，按月的三张报表里看不到",IF($H639&lt;0,"△这一笔之后该账户余额成负数了，核一下",""))))))))))))))</f>
        <v/>
      </c>
    </row>
    <row r="640" ht="16.5" spans="1:16">
      <c r="A640" s="4" t="str">
        <f>IF($C640="","",COUNTA($C$5:$C640))</f>
        <v/>
      </c>
      <c r="B640" s="52"/>
      <c r="C640" s="53"/>
      <c r="D640" s="53"/>
      <c r="E640" s="32"/>
      <c r="F640" s="54"/>
      <c r="G640" s="54"/>
      <c r="H640" s="24" t="str">
        <f>IFERROR(ROUND(VLOOKUP($C640,基础资料!$B$5:$E$34,3,0)+SUMIF($C$5:$C640,$C640,$F$5:$F640)-SUMIF($C$5:$C640,$C640,$G$5:$G640),2),"")</f>
        <v/>
      </c>
      <c r="I640" s="53"/>
      <c r="J640" s="53"/>
      <c r="K640" s="25" t="str">
        <f t="shared" si="9"/>
        <v/>
      </c>
      <c r="L640" s="13" t="str">
        <f>IF($D640="","",IFERROR(INDEX(类别属性,MATCH($D640,类别表,0)),""))</f>
        <v/>
      </c>
      <c r="M640" s="53"/>
      <c r="N640" s="53"/>
      <c r="O640" s="32"/>
      <c r="P640" s="6" t="str">
        <f>IF($C640="","",IF(ISNA(MATCH($C640,账户表,0)),"※这个账户不在【基础资料】的账户档案里",IF($B640="","※没填日期，这一笔不会进任何月份的报表",IF(NOT(ISNUMBER($B640)),"※日期是文本不是日期（像 2026.6.28 这种），按日期取数的报表全会漏掉这一笔",IF(AND($F640&lt;&gt;"",$G640&lt;&gt;""),"※收入和支出不能同时填",IF(AND(N($F640)=0,N($G640)=0),"※收入和支出都没填",IF(OR(N($F640)&lt;0,N($G640)&lt;0),"※金额不能填负数，方向反了就换一列填",IF($D640="","※没填收支类别，分类报表会漏掉这一笔",IF(ISNA(MATCH($D640,类别表,0)),"※收支类别不在【基础资料】的清单里",IF(AND($L640="内部转账",$M640=""),"△内部转账要在「对方账户」写上另一头",IF(AND($L640="内部转账",$M640=$C640),"※对方账户跟本账户是同一个",IF(AND($L640&lt;&gt;"内部转账",$M640&lt;&gt;""),"△填了对方账户，但类别不是内部转账",IF(YEAR($B640)&lt;&gt;管理年度,"△不是管理年度的单据，按月的三张报表里看不到",IF($H640&lt;0,"△这一笔之后该账户余额成负数了，核一下",""))))))))))))))</f>
        <v/>
      </c>
    </row>
    <row r="641" ht="16.5" spans="1:16">
      <c r="A641" s="4" t="str">
        <f>IF($C641="","",COUNTA($C$5:$C641))</f>
        <v/>
      </c>
      <c r="B641" s="52"/>
      <c r="C641" s="53"/>
      <c r="D641" s="53"/>
      <c r="E641" s="32"/>
      <c r="F641" s="54"/>
      <c r="G641" s="54"/>
      <c r="H641" s="24" t="str">
        <f>IFERROR(ROUND(VLOOKUP($C641,基础资料!$B$5:$E$34,3,0)+SUMIF($C$5:$C641,$C641,$F$5:$F641)-SUMIF($C$5:$C641,$C641,$G$5:$G641),2),"")</f>
        <v/>
      </c>
      <c r="I641" s="53"/>
      <c r="J641" s="53"/>
      <c r="K641" s="25" t="str">
        <f t="shared" si="9"/>
        <v/>
      </c>
      <c r="L641" s="13" t="str">
        <f>IF($D641="","",IFERROR(INDEX(类别属性,MATCH($D641,类别表,0)),""))</f>
        <v/>
      </c>
      <c r="M641" s="53"/>
      <c r="N641" s="53"/>
      <c r="O641" s="32"/>
      <c r="P641" s="6" t="str">
        <f>IF($C641="","",IF(ISNA(MATCH($C641,账户表,0)),"※这个账户不在【基础资料】的账户档案里",IF($B641="","※没填日期，这一笔不会进任何月份的报表",IF(NOT(ISNUMBER($B641)),"※日期是文本不是日期（像 2026.6.28 这种），按日期取数的报表全会漏掉这一笔",IF(AND($F641&lt;&gt;"",$G641&lt;&gt;""),"※收入和支出不能同时填",IF(AND(N($F641)=0,N($G641)=0),"※收入和支出都没填",IF(OR(N($F641)&lt;0,N($G641)&lt;0),"※金额不能填负数，方向反了就换一列填",IF($D641="","※没填收支类别，分类报表会漏掉这一笔",IF(ISNA(MATCH($D641,类别表,0)),"※收支类别不在【基础资料】的清单里",IF(AND($L641="内部转账",$M641=""),"△内部转账要在「对方账户」写上另一头",IF(AND($L641="内部转账",$M641=$C641),"※对方账户跟本账户是同一个",IF(AND($L641&lt;&gt;"内部转账",$M641&lt;&gt;""),"△填了对方账户，但类别不是内部转账",IF(YEAR($B641)&lt;&gt;管理年度,"△不是管理年度的单据，按月的三张报表里看不到",IF($H641&lt;0,"△这一笔之后该账户余额成负数了，核一下",""))))))))))))))</f>
        <v/>
      </c>
    </row>
    <row r="642" ht="16.5" spans="1:16">
      <c r="A642" s="4" t="str">
        <f>IF($C642="","",COUNTA($C$5:$C642))</f>
        <v/>
      </c>
      <c r="B642" s="52"/>
      <c r="C642" s="53"/>
      <c r="D642" s="53"/>
      <c r="E642" s="32"/>
      <c r="F642" s="54"/>
      <c r="G642" s="54"/>
      <c r="H642" s="24" t="str">
        <f>IFERROR(ROUND(VLOOKUP($C642,基础资料!$B$5:$E$34,3,0)+SUMIF($C$5:$C642,$C642,$F$5:$F642)-SUMIF($C$5:$C642,$C642,$G$5:$G642),2),"")</f>
        <v/>
      </c>
      <c r="I642" s="53"/>
      <c r="J642" s="53"/>
      <c r="K642" s="25" t="str">
        <f t="shared" si="9"/>
        <v/>
      </c>
      <c r="L642" s="13" t="str">
        <f>IF($D642="","",IFERROR(INDEX(类别属性,MATCH($D642,类别表,0)),""))</f>
        <v/>
      </c>
      <c r="M642" s="53"/>
      <c r="N642" s="53"/>
      <c r="O642" s="32"/>
      <c r="P642" s="6" t="str">
        <f>IF($C642="","",IF(ISNA(MATCH($C642,账户表,0)),"※这个账户不在【基础资料】的账户档案里",IF($B642="","※没填日期，这一笔不会进任何月份的报表",IF(NOT(ISNUMBER($B642)),"※日期是文本不是日期（像 2026.6.28 这种），按日期取数的报表全会漏掉这一笔",IF(AND($F642&lt;&gt;"",$G642&lt;&gt;""),"※收入和支出不能同时填",IF(AND(N($F642)=0,N($G642)=0),"※收入和支出都没填",IF(OR(N($F642)&lt;0,N($G642)&lt;0),"※金额不能填负数，方向反了就换一列填",IF($D642="","※没填收支类别，分类报表会漏掉这一笔",IF(ISNA(MATCH($D642,类别表,0)),"※收支类别不在【基础资料】的清单里",IF(AND($L642="内部转账",$M642=""),"△内部转账要在「对方账户」写上另一头",IF(AND($L642="内部转账",$M642=$C642),"※对方账户跟本账户是同一个",IF(AND($L642&lt;&gt;"内部转账",$M642&lt;&gt;""),"△填了对方账户，但类别不是内部转账",IF(YEAR($B642)&lt;&gt;管理年度,"△不是管理年度的单据，按月的三张报表里看不到",IF($H642&lt;0,"△这一笔之后该账户余额成负数了，核一下",""))))))))))))))</f>
        <v/>
      </c>
    </row>
    <row r="643" ht="16.5" spans="1:16">
      <c r="A643" s="4" t="str">
        <f>IF($C643="","",COUNTA($C$5:$C643))</f>
        <v/>
      </c>
      <c r="B643" s="52"/>
      <c r="C643" s="53"/>
      <c r="D643" s="53"/>
      <c r="E643" s="32"/>
      <c r="F643" s="54"/>
      <c r="G643" s="54"/>
      <c r="H643" s="24" t="str">
        <f>IFERROR(ROUND(VLOOKUP($C643,基础资料!$B$5:$E$34,3,0)+SUMIF($C$5:$C643,$C643,$F$5:$F643)-SUMIF($C$5:$C643,$C643,$G$5:$G643),2),"")</f>
        <v/>
      </c>
      <c r="I643" s="53"/>
      <c r="J643" s="53"/>
      <c r="K643" s="25" t="str">
        <f t="shared" si="9"/>
        <v/>
      </c>
      <c r="L643" s="13" t="str">
        <f>IF($D643="","",IFERROR(INDEX(类别属性,MATCH($D643,类别表,0)),""))</f>
        <v/>
      </c>
      <c r="M643" s="53"/>
      <c r="N643" s="53"/>
      <c r="O643" s="32"/>
      <c r="P643" s="6" t="str">
        <f>IF($C643="","",IF(ISNA(MATCH($C643,账户表,0)),"※这个账户不在【基础资料】的账户档案里",IF($B643="","※没填日期，这一笔不会进任何月份的报表",IF(NOT(ISNUMBER($B643)),"※日期是文本不是日期（像 2026.6.28 这种），按日期取数的报表全会漏掉这一笔",IF(AND($F643&lt;&gt;"",$G643&lt;&gt;""),"※收入和支出不能同时填",IF(AND(N($F643)=0,N($G643)=0),"※收入和支出都没填",IF(OR(N($F643)&lt;0,N($G643)&lt;0),"※金额不能填负数，方向反了就换一列填",IF($D643="","※没填收支类别，分类报表会漏掉这一笔",IF(ISNA(MATCH($D643,类别表,0)),"※收支类别不在【基础资料】的清单里",IF(AND($L643="内部转账",$M643=""),"△内部转账要在「对方账户」写上另一头",IF(AND($L643="内部转账",$M643=$C643),"※对方账户跟本账户是同一个",IF(AND($L643&lt;&gt;"内部转账",$M643&lt;&gt;""),"△填了对方账户，但类别不是内部转账",IF(YEAR($B643)&lt;&gt;管理年度,"△不是管理年度的单据，按月的三张报表里看不到",IF($H643&lt;0,"△这一笔之后该账户余额成负数了，核一下",""))))))))))))))</f>
        <v/>
      </c>
    </row>
    <row r="644" ht="16.5" spans="1:16">
      <c r="A644" s="4" t="str">
        <f>IF($C644="","",COUNTA($C$5:$C644))</f>
        <v/>
      </c>
      <c r="B644" s="52"/>
      <c r="C644" s="53"/>
      <c r="D644" s="53"/>
      <c r="E644" s="32"/>
      <c r="F644" s="54"/>
      <c r="G644" s="54"/>
      <c r="H644" s="24" t="str">
        <f>IFERROR(ROUND(VLOOKUP($C644,基础资料!$B$5:$E$34,3,0)+SUMIF($C$5:$C644,$C644,$F$5:$F644)-SUMIF($C$5:$C644,$C644,$G$5:$G644),2),"")</f>
        <v/>
      </c>
      <c r="I644" s="53"/>
      <c r="J644" s="53"/>
      <c r="K644" s="25" t="str">
        <f t="shared" si="9"/>
        <v/>
      </c>
      <c r="L644" s="13" t="str">
        <f>IF($D644="","",IFERROR(INDEX(类别属性,MATCH($D644,类别表,0)),""))</f>
        <v/>
      </c>
      <c r="M644" s="53"/>
      <c r="N644" s="53"/>
      <c r="O644" s="32"/>
      <c r="P644" s="6" t="str">
        <f>IF($C644="","",IF(ISNA(MATCH($C644,账户表,0)),"※这个账户不在【基础资料】的账户档案里",IF($B644="","※没填日期，这一笔不会进任何月份的报表",IF(NOT(ISNUMBER($B644)),"※日期是文本不是日期（像 2026.6.28 这种），按日期取数的报表全会漏掉这一笔",IF(AND($F644&lt;&gt;"",$G644&lt;&gt;""),"※收入和支出不能同时填",IF(AND(N($F644)=0,N($G644)=0),"※收入和支出都没填",IF(OR(N($F644)&lt;0,N($G644)&lt;0),"※金额不能填负数，方向反了就换一列填",IF($D644="","※没填收支类别，分类报表会漏掉这一笔",IF(ISNA(MATCH($D644,类别表,0)),"※收支类别不在【基础资料】的清单里",IF(AND($L644="内部转账",$M644=""),"△内部转账要在「对方账户」写上另一头",IF(AND($L644="内部转账",$M644=$C644),"※对方账户跟本账户是同一个",IF(AND($L644&lt;&gt;"内部转账",$M644&lt;&gt;""),"△填了对方账户，但类别不是内部转账",IF(YEAR($B644)&lt;&gt;管理年度,"△不是管理年度的单据，按月的三张报表里看不到",IF($H644&lt;0,"△这一笔之后该账户余额成负数了，核一下",""))))))))))))))</f>
        <v/>
      </c>
    </row>
    <row r="645" ht="16.5" spans="1:16">
      <c r="A645" s="4" t="str">
        <f>IF($C645="","",COUNTA($C$5:$C645))</f>
        <v/>
      </c>
      <c r="B645" s="52"/>
      <c r="C645" s="53"/>
      <c r="D645" s="53"/>
      <c r="E645" s="32"/>
      <c r="F645" s="54"/>
      <c r="G645" s="54"/>
      <c r="H645" s="24" t="str">
        <f>IFERROR(ROUND(VLOOKUP($C645,基础资料!$B$5:$E$34,3,0)+SUMIF($C$5:$C645,$C645,$F$5:$F645)-SUMIF($C$5:$C645,$C645,$G$5:$G645),2),"")</f>
        <v/>
      </c>
      <c r="I645" s="53"/>
      <c r="J645" s="53"/>
      <c r="K645" s="25" t="str">
        <f t="shared" ref="K645:K708" si="10">IF(OR($B645="",NOT(ISNUMBER($B645))),"",--TEXT($B645,"yyyymm"))</f>
        <v/>
      </c>
      <c r="L645" s="13" t="str">
        <f>IF($D645="","",IFERROR(INDEX(类别属性,MATCH($D645,类别表,0)),""))</f>
        <v/>
      </c>
      <c r="M645" s="53"/>
      <c r="N645" s="53"/>
      <c r="O645" s="32"/>
      <c r="P645" s="6" t="str">
        <f>IF($C645="","",IF(ISNA(MATCH($C645,账户表,0)),"※这个账户不在【基础资料】的账户档案里",IF($B645="","※没填日期，这一笔不会进任何月份的报表",IF(NOT(ISNUMBER($B645)),"※日期是文本不是日期（像 2026.6.28 这种），按日期取数的报表全会漏掉这一笔",IF(AND($F645&lt;&gt;"",$G645&lt;&gt;""),"※收入和支出不能同时填",IF(AND(N($F645)=0,N($G645)=0),"※收入和支出都没填",IF(OR(N($F645)&lt;0,N($G645)&lt;0),"※金额不能填负数，方向反了就换一列填",IF($D645="","※没填收支类别，分类报表会漏掉这一笔",IF(ISNA(MATCH($D645,类别表,0)),"※收支类别不在【基础资料】的清单里",IF(AND($L645="内部转账",$M645=""),"△内部转账要在「对方账户」写上另一头",IF(AND($L645="内部转账",$M645=$C645),"※对方账户跟本账户是同一个",IF(AND($L645&lt;&gt;"内部转账",$M645&lt;&gt;""),"△填了对方账户，但类别不是内部转账",IF(YEAR($B645)&lt;&gt;管理年度,"△不是管理年度的单据，按月的三张报表里看不到",IF($H645&lt;0,"△这一笔之后该账户余额成负数了，核一下",""))))))))))))))</f>
        <v/>
      </c>
    </row>
    <row r="646" ht="16.5" spans="1:16">
      <c r="A646" s="4" t="str">
        <f>IF($C646="","",COUNTA($C$5:$C646))</f>
        <v/>
      </c>
      <c r="B646" s="52"/>
      <c r="C646" s="53"/>
      <c r="D646" s="53"/>
      <c r="E646" s="32"/>
      <c r="F646" s="54"/>
      <c r="G646" s="54"/>
      <c r="H646" s="24" t="str">
        <f>IFERROR(ROUND(VLOOKUP($C646,基础资料!$B$5:$E$34,3,0)+SUMIF($C$5:$C646,$C646,$F$5:$F646)-SUMIF($C$5:$C646,$C646,$G$5:$G646),2),"")</f>
        <v/>
      </c>
      <c r="I646" s="53"/>
      <c r="J646" s="53"/>
      <c r="K646" s="25" t="str">
        <f t="shared" si="10"/>
        <v/>
      </c>
      <c r="L646" s="13" t="str">
        <f>IF($D646="","",IFERROR(INDEX(类别属性,MATCH($D646,类别表,0)),""))</f>
        <v/>
      </c>
      <c r="M646" s="53"/>
      <c r="N646" s="53"/>
      <c r="O646" s="32"/>
      <c r="P646" s="6" t="str">
        <f>IF($C646="","",IF(ISNA(MATCH($C646,账户表,0)),"※这个账户不在【基础资料】的账户档案里",IF($B646="","※没填日期，这一笔不会进任何月份的报表",IF(NOT(ISNUMBER($B646)),"※日期是文本不是日期（像 2026.6.28 这种），按日期取数的报表全会漏掉这一笔",IF(AND($F646&lt;&gt;"",$G646&lt;&gt;""),"※收入和支出不能同时填",IF(AND(N($F646)=0,N($G646)=0),"※收入和支出都没填",IF(OR(N($F646)&lt;0,N($G646)&lt;0),"※金额不能填负数，方向反了就换一列填",IF($D646="","※没填收支类别，分类报表会漏掉这一笔",IF(ISNA(MATCH($D646,类别表,0)),"※收支类别不在【基础资料】的清单里",IF(AND($L646="内部转账",$M646=""),"△内部转账要在「对方账户」写上另一头",IF(AND($L646="内部转账",$M646=$C646),"※对方账户跟本账户是同一个",IF(AND($L646&lt;&gt;"内部转账",$M646&lt;&gt;""),"△填了对方账户，但类别不是内部转账",IF(YEAR($B646)&lt;&gt;管理年度,"△不是管理年度的单据，按月的三张报表里看不到",IF($H646&lt;0,"△这一笔之后该账户余额成负数了，核一下",""))))))))))))))</f>
        <v/>
      </c>
    </row>
    <row r="647" ht="16.5" spans="1:16">
      <c r="A647" s="4" t="str">
        <f>IF($C647="","",COUNTA($C$5:$C647))</f>
        <v/>
      </c>
      <c r="B647" s="52"/>
      <c r="C647" s="53"/>
      <c r="D647" s="53"/>
      <c r="E647" s="32"/>
      <c r="F647" s="54"/>
      <c r="G647" s="54"/>
      <c r="H647" s="24" t="str">
        <f>IFERROR(ROUND(VLOOKUP($C647,基础资料!$B$5:$E$34,3,0)+SUMIF($C$5:$C647,$C647,$F$5:$F647)-SUMIF($C$5:$C647,$C647,$G$5:$G647),2),"")</f>
        <v/>
      </c>
      <c r="I647" s="53"/>
      <c r="J647" s="53"/>
      <c r="K647" s="25" t="str">
        <f t="shared" si="10"/>
        <v/>
      </c>
      <c r="L647" s="13" t="str">
        <f>IF($D647="","",IFERROR(INDEX(类别属性,MATCH($D647,类别表,0)),""))</f>
        <v/>
      </c>
      <c r="M647" s="53"/>
      <c r="N647" s="53"/>
      <c r="O647" s="32"/>
      <c r="P647" s="6" t="str">
        <f>IF($C647="","",IF(ISNA(MATCH($C647,账户表,0)),"※这个账户不在【基础资料】的账户档案里",IF($B647="","※没填日期，这一笔不会进任何月份的报表",IF(NOT(ISNUMBER($B647)),"※日期是文本不是日期（像 2026.6.28 这种），按日期取数的报表全会漏掉这一笔",IF(AND($F647&lt;&gt;"",$G647&lt;&gt;""),"※收入和支出不能同时填",IF(AND(N($F647)=0,N($G647)=0),"※收入和支出都没填",IF(OR(N($F647)&lt;0,N($G647)&lt;0),"※金额不能填负数，方向反了就换一列填",IF($D647="","※没填收支类别，分类报表会漏掉这一笔",IF(ISNA(MATCH($D647,类别表,0)),"※收支类别不在【基础资料】的清单里",IF(AND($L647="内部转账",$M647=""),"△内部转账要在「对方账户」写上另一头",IF(AND($L647="内部转账",$M647=$C647),"※对方账户跟本账户是同一个",IF(AND($L647&lt;&gt;"内部转账",$M647&lt;&gt;""),"△填了对方账户，但类别不是内部转账",IF(YEAR($B647)&lt;&gt;管理年度,"△不是管理年度的单据，按月的三张报表里看不到",IF($H647&lt;0,"△这一笔之后该账户余额成负数了，核一下",""))))))))))))))</f>
        <v/>
      </c>
    </row>
    <row r="648" ht="16.5" spans="1:16">
      <c r="A648" s="4" t="str">
        <f>IF($C648="","",COUNTA($C$5:$C648))</f>
        <v/>
      </c>
      <c r="B648" s="52"/>
      <c r="C648" s="53"/>
      <c r="D648" s="53"/>
      <c r="E648" s="32"/>
      <c r="F648" s="54"/>
      <c r="G648" s="54"/>
      <c r="H648" s="24" t="str">
        <f>IFERROR(ROUND(VLOOKUP($C648,基础资料!$B$5:$E$34,3,0)+SUMIF($C$5:$C648,$C648,$F$5:$F648)-SUMIF($C$5:$C648,$C648,$G$5:$G648),2),"")</f>
        <v/>
      </c>
      <c r="I648" s="53"/>
      <c r="J648" s="53"/>
      <c r="K648" s="25" t="str">
        <f t="shared" si="10"/>
        <v/>
      </c>
      <c r="L648" s="13" t="str">
        <f>IF($D648="","",IFERROR(INDEX(类别属性,MATCH($D648,类别表,0)),""))</f>
        <v/>
      </c>
      <c r="M648" s="53"/>
      <c r="N648" s="53"/>
      <c r="O648" s="32"/>
      <c r="P648" s="6" t="str">
        <f>IF($C648="","",IF(ISNA(MATCH($C648,账户表,0)),"※这个账户不在【基础资料】的账户档案里",IF($B648="","※没填日期，这一笔不会进任何月份的报表",IF(NOT(ISNUMBER($B648)),"※日期是文本不是日期（像 2026.6.28 这种），按日期取数的报表全会漏掉这一笔",IF(AND($F648&lt;&gt;"",$G648&lt;&gt;""),"※收入和支出不能同时填",IF(AND(N($F648)=0,N($G648)=0),"※收入和支出都没填",IF(OR(N($F648)&lt;0,N($G648)&lt;0),"※金额不能填负数，方向反了就换一列填",IF($D648="","※没填收支类别，分类报表会漏掉这一笔",IF(ISNA(MATCH($D648,类别表,0)),"※收支类别不在【基础资料】的清单里",IF(AND($L648="内部转账",$M648=""),"△内部转账要在「对方账户」写上另一头",IF(AND($L648="内部转账",$M648=$C648),"※对方账户跟本账户是同一个",IF(AND($L648&lt;&gt;"内部转账",$M648&lt;&gt;""),"△填了对方账户，但类别不是内部转账",IF(YEAR($B648)&lt;&gt;管理年度,"△不是管理年度的单据，按月的三张报表里看不到",IF($H648&lt;0,"△这一笔之后该账户余额成负数了，核一下",""))))))))))))))</f>
        <v/>
      </c>
    </row>
    <row r="649" ht="16.5" spans="1:16">
      <c r="A649" s="4" t="str">
        <f>IF($C649="","",COUNTA($C$5:$C649))</f>
        <v/>
      </c>
      <c r="B649" s="52"/>
      <c r="C649" s="53"/>
      <c r="D649" s="53"/>
      <c r="E649" s="32"/>
      <c r="F649" s="54"/>
      <c r="G649" s="54"/>
      <c r="H649" s="24" t="str">
        <f>IFERROR(ROUND(VLOOKUP($C649,基础资料!$B$5:$E$34,3,0)+SUMIF($C$5:$C649,$C649,$F$5:$F649)-SUMIF($C$5:$C649,$C649,$G$5:$G649),2),"")</f>
        <v/>
      </c>
      <c r="I649" s="53"/>
      <c r="J649" s="53"/>
      <c r="K649" s="25" t="str">
        <f t="shared" si="10"/>
        <v/>
      </c>
      <c r="L649" s="13" t="str">
        <f>IF($D649="","",IFERROR(INDEX(类别属性,MATCH($D649,类别表,0)),""))</f>
        <v/>
      </c>
      <c r="M649" s="53"/>
      <c r="N649" s="53"/>
      <c r="O649" s="32"/>
      <c r="P649" s="6" t="str">
        <f>IF($C649="","",IF(ISNA(MATCH($C649,账户表,0)),"※这个账户不在【基础资料】的账户档案里",IF($B649="","※没填日期，这一笔不会进任何月份的报表",IF(NOT(ISNUMBER($B649)),"※日期是文本不是日期（像 2026.6.28 这种），按日期取数的报表全会漏掉这一笔",IF(AND($F649&lt;&gt;"",$G649&lt;&gt;""),"※收入和支出不能同时填",IF(AND(N($F649)=0,N($G649)=0),"※收入和支出都没填",IF(OR(N($F649)&lt;0,N($G649)&lt;0),"※金额不能填负数，方向反了就换一列填",IF($D649="","※没填收支类别，分类报表会漏掉这一笔",IF(ISNA(MATCH($D649,类别表,0)),"※收支类别不在【基础资料】的清单里",IF(AND($L649="内部转账",$M649=""),"△内部转账要在「对方账户」写上另一头",IF(AND($L649="内部转账",$M649=$C649),"※对方账户跟本账户是同一个",IF(AND($L649&lt;&gt;"内部转账",$M649&lt;&gt;""),"△填了对方账户，但类别不是内部转账",IF(YEAR($B649)&lt;&gt;管理年度,"△不是管理年度的单据，按月的三张报表里看不到",IF($H649&lt;0,"△这一笔之后该账户余额成负数了，核一下",""))))))))))))))</f>
        <v/>
      </c>
    </row>
    <row r="650" ht="16.5" spans="1:16">
      <c r="A650" s="4" t="str">
        <f>IF($C650="","",COUNTA($C$5:$C650))</f>
        <v/>
      </c>
      <c r="B650" s="52"/>
      <c r="C650" s="53"/>
      <c r="D650" s="53"/>
      <c r="E650" s="32"/>
      <c r="F650" s="54"/>
      <c r="G650" s="54"/>
      <c r="H650" s="24" t="str">
        <f>IFERROR(ROUND(VLOOKUP($C650,基础资料!$B$5:$E$34,3,0)+SUMIF($C$5:$C650,$C650,$F$5:$F650)-SUMIF($C$5:$C650,$C650,$G$5:$G650),2),"")</f>
        <v/>
      </c>
      <c r="I650" s="53"/>
      <c r="J650" s="53"/>
      <c r="K650" s="25" t="str">
        <f t="shared" si="10"/>
        <v/>
      </c>
      <c r="L650" s="13" t="str">
        <f>IF($D650="","",IFERROR(INDEX(类别属性,MATCH($D650,类别表,0)),""))</f>
        <v/>
      </c>
      <c r="M650" s="53"/>
      <c r="N650" s="53"/>
      <c r="O650" s="32"/>
      <c r="P650" s="6" t="str">
        <f>IF($C650="","",IF(ISNA(MATCH($C650,账户表,0)),"※这个账户不在【基础资料】的账户档案里",IF($B650="","※没填日期，这一笔不会进任何月份的报表",IF(NOT(ISNUMBER($B650)),"※日期是文本不是日期（像 2026.6.28 这种），按日期取数的报表全会漏掉这一笔",IF(AND($F650&lt;&gt;"",$G650&lt;&gt;""),"※收入和支出不能同时填",IF(AND(N($F650)=0,N($G650)=0),"※收入和支出都没填",IF(OR(N($F650)&lt;0,N($G650)&lt;0),"※金额不能填负数，方向反了就换一列填",IF($D650="","※没填收支类别，分类报表会漏掉这一笔",IF(ISNA(MATCH($D650,类别表,0)),"※收支类别不在【基础资料】的清单里",IF(AND($L650="内部转账",$M650=""),"△内部转账要在「对方账户」写上另一头",IF(AND($L650="内部转账",$M650=$C650),"※对方账户跟本账户是同一个",IF(AND($L650&lt;&gt;"内部转账",$M650&lt;&gt;""),"△填了对方账户，但类别不是内部转账",IF(YEAR($B650)&lt;&gt;管理年度,"△不是管理年度的单据，按月的三张报表里看不到",IF($H650&lt;0,"△这一笔之后该账户余额成负数了，核一下",""))))))))))))))</f>
        <v/>
      </c>
    </row>
    <row r="651" ht="16.5" spans="1:16">
      <c r="A651" s="4" t="str">
        <f>IF($C651="","",COUNTA($C$5:$C651))</f>
        <v/>
      </c>
      <c r="B651" s="52"/>
      <c r="C651" s="53"/>
      <c r="D651" s="53"/>
      <c r="E651" s="32"/>
      <c r="F651" s="54"/>
      <c r="G651" s="54"/>
      <c r="H651" s="24" t="str">
        <f>IFERROR(ROUND(VLOOKUP($C651,基础资料!$B$5:$E$34,3,0)+SUMIF($C$5:$C651,$C651,$F$5:$F651)-SUMIF($C$5:$C651,$C651,$G$5:$G651),2),"")</f>
        <v/>
      </c>
      <c r="I651" s="53"/>
      <c r="J651" s="53"/>
      <c r="K651" s="25" t="str">
        <f t="shared" si="10"/>
        <v/>
      </c>
      <c r="L651" s="13" t="str">
        <f>IF($D651="","",IFERROR(INDEX(类别属性,MATCH($D651,类别表,0)),""))</f>
        <v/>
      </c>
      <c r="M651" s="53"/>
      <c r="N651" s="53"/>
      <c r="O651" s="32"/>
      <c r="P651" s="6" t="str">
        <f>IF($C651="","",IF(ISNA(MATCH($C651,账户表,0)),"※这个账户不在【基础资料】的账户档案里",IF($B651="","※没填日期，这一笔不会进任何月份的报表",IF(NOT(ISNUMBER($B651)),"※日期是文本不是日期（像 2026.6.28 这种），按日期取数的报表全会漏掉这一笔",IF(AND($F651&lt;&gt;"",$G651&lt;&gt;""),"※收入和支出不能同时填",IF(AND(N($F651)=0,N($G651)=0),"※收入和支出都没填",IF(OR(N($F651)&lt;0,N($G651)&lt;0),"※金额不能填负数，方向反了就换一列填",IF($D651="","※没填收支类别，分类报表会漏掉这一笔",IF(ISNA(MATCH($D651,类别表,0)),"※收支类别不在【基础资料】的清单里",IF(AND($L651="内部转账",$M651=""),"△内部转账要在「对方账户」写上另一头",IF(AND($L651="内部转账",$M651=$C651),"※对方账户跟本账户是同一个",IF(AND($L651&lt;&gt;"内部转账",$M651&lt;&gt;""),"△填了对方账户，但类别不是内部转账",IF(YEAR($B651)&lt;&gt;管理年度,"△不是管理年度的单据，按月的三张报表里看不到",IF($H651&lt;0,"△这一笔之后该账户余额成负数了，核一下",""))))))))))))))</f>
        <v/>
      </c>
    </row>
    <row r="652" ht="16.5" spans="1:16">
      <c r="A652" s="4" t="str">
        <f>IF($C652="","",COUNTA($C$5:$C652))</f>
        <v/>
      </c>
      <c r="B652" s="52"/>
      <c r="C652" s="53"/>
      <c r="D652" s="53"/>
      <c r="E652" s="32"/>
      <c r="F652" s="54"/>
      <c r="G652" s="54"/>
      <c r="H652" s="24" t="str">
        <f>IFERROR(ROUND(VLOOKUP($C652,基础资料!$B$5:$E$34,3,0)+SUMIF($C$5:$C652,$C652,$F$5:$F652)-SUMIF($C$5:$C652,$C652,$G$5:$G652),2),"")</f>
        <v/>
      </c>
      <c r="I652" s="53"/>
      <c r="J652" s="53"/>
      <c r="K652" s="25" t="str">
        <f t="shared" si="10"/>
        <v/>
      </c>
      <c r="L652" s="13" t="str">
        <f>IF($D652="","",IFERROR(INDEX(类别属性,MATCH($D652,类别表,0)),""))</f>
        <v/>
      </c>
      <c r="M652" s="53"/>
      <c r="N652" s="53"/>
      <c r="O652" s="32"/>
      <c r="P652" s="6" t="str">
        <f>IF($C652="","",IF(ISNA(MATCH($C652,账户表,0)),"※这个账户不在【基础资料】的账户档案里",IF($B652="","※没填日期，这一笔不会进任何月份的报表",IF(NOT(ISNUMBER($B652)),"※日期是文本不是日期（像 2026.6.28 这种），按日期取数的报表全会漏掉这一笔",IF(AND($F652&lt;&gt;"",$G652&lt;&gt;""),"※收入和支出不能同时填",IF(AND(N($F652)=0,N($G652)=0),"※收入和支出都没填",IF(OR(N($F652)&lt;0,N($G652)&lt;0),"※金额不能填负数，方向反了就换一列填",IF($D652="","※没填收支类别，分类报表会漏掉这一笔",IF(ISNA(MATCH($D652,类别表,0)),"※收支类别不在【基础资料】的清单里",IF(AND($L652="内部转账",$M652=""),"△内部转账要在「对方账户」写上另一头",IF(AND($L652="内部转账",$M652=$C652),"※对方账户跟本账户是同一个",IF(AND($L652&lt;&gt;"内部转账",$M652&lt;&gt;""),"△填了对方账户，但类别不是内部转账",IF(YEAR($B652)&lt;&gt;管理年度,"△不是管理年度的单据，按月的三张报表里看不到",IF($H652&lt;0,"△这一笔之后该账户余额成负数了，核一下",""))))))))))))))</f>
        <v/>
      </c>
    </row>
    <row r="653" ht="16.5" spans="1:16">
      <c r="A653" s="4" t="str">
        <f>IF($C653="","",COUNTA($C$5:$C653))</f>
        <v/>
      </c>
      <c r="B653" s="52"/>
      <c r="C653" s="53"/>
      <c r="D653" s="53"/>
      <c r="E653" s="32"/>
      <c r="F653" s="54"/>
      <c r="G653" s="54"/>
      <c r="H653" s="24" t="str">
        <f>IFERROR(ROUND(VLOOKUP($C653,基础资料!$B$5:$E$34,3,0)+SUMIF($C$5:$C653,$C653,$F$5:$F653)-SUMIF($C$5:$C653,$C653,$G$5:$G653),2),"")</f>
        <v/>
      </c>
      <c r="I653" s="53"/>
      <c r="J653" s="53"/>
      <c r="K653" s="25" t="str">
        <f t="shared" si="10"/>
        <v/>
      </c>
      <c r="L653" s="13" t="str">
        <f>IF($D653="","",IFERROR(INDEX(类别属性,MATCH($D653,类别表,0)),""))</f>
        <v/>
      </c>
      <c r="M653" s="53"/>
      <c r="N653" s="53"/>
      <c r="O653" s="32"/>
      <c r="P653" s="6" t="str">
        <f>IF($C653="","",IF(ISNA(MATCH($C653,账户表,0)),"※这个账户不在【基础资料】的账户档案里",IF($B653="","※没填日期，这一笔不会进任何月份的报表",IF(NOT(ISNUMBER($B653)),"※日期是文本不是日期（像 2026.6.28 这种），按日期取数的报表全会漏掉这一笔",IF(AND($F653&lt;&gt;"",$G653&lt;&gt;""),"※收入和支出不能同时填",IF(AND(N($F653)=0,N($G653)=0),"※收入和支出都没填",IF(OR(N($F653)&lt;0,N($G653)&lt;0),"※金额不能填负数，方向反了就换一列填",IF($D653="","※没填收支类别，分类报表会漏掉这一笔",IF(ISNA(MATCH($D653,类别表,0)),"※收支类别不在【基础资料】的清单里",IF(AND($L653="内部转账",$M653=""),"△内部转账要在「对方账户」写上另一头",IF(AND($L653="内部转账",$M653=$C653),"※对方账户跟本账户是同一个",IF(AND($L653&lt;&gt;"内部转账",$M653&lt;&gt;""),"△填了对方账户，但类别不是内部转账",IF(YEAR($B653)&lt;&gt;管理年度,"△不是管理年度的单据，按月的三张报表里看不到",IF($H653&lt;0,"△这一笔之后该账户余额成负数了，核一下",""))))))))))))))</f>
        <v/>
      </c>
    </row>
    <row r="654" ht="16.5" spans="1:16">
      <c r="A654" s="4" t="str">
        <f>IF($C654="","",COUNTA($C$5:$C654))</f>
        <v/>
      </c>
      <c r="B654" s="52"/>
      <c r="C654" s="53"/>
      <c r="D654" s="53"/>
      <c r="E654" s="32"/>
      <c r="F654" s="54"/>
      <c r="G654" s="54"/>
      <c r="H654" s="24" t="str">
        <f>IFERROR(ROUND(VLOOKUP($C654,基础资料!$B$5:$E$34,3,0)+SUMIF($C$5:$C654,$C654,$F$5:$F654)-SUMIF($C$5:$C654,$C654,$G$5:$G654),2),"")</f>
        <v/>
      </c>
      <c r="I654" s="53"/>
      <c r="J654" s="53"/>
      <c r="K654" s="25" t="str">
        <f t="shared" si="10"/>
        <v/>
      </c>
      <c r="L654" s="13" t="str">
        <f>IF($D654="","",IFERROR(INDEX(类别属性,MATCH($D654,类别表,0)),""))</f>
        <v/>
      </c>
      <c r="M654" s="53"/>
      <c r="N654" s="53"/>
      <c r="O654" s="32"/>
      <c r="P654" s="6" t="str">
        <f>IF($C654="","",IF(ISNA(MATCH($C654,账户表,0)),"※这个账户不在【基础资料】的账户档案里",IF($B654="","※没填日期，这一笔不会进任何月份的报表",IF(NOT(ISNUMBER($B654)),"※日期是文本不是日期（像 2026.6.28 这种），按日期取数的报表全会漏掉这一笔",IF(AND($F654&lt;&gt;"",$G654&lt;&gt;""),"※收入和支出不能同时填",IF(AND(N($F654)=0,N($G654)=0),"※收入和支出都没填",IF(OR(N($F654)&lt;0,N($G654)&lt;0),"※金额不能填负数，方向反了就换一列填",IF($D654="","※没填收支类别，分类报表会漏掉这一笔",IF(ISNA(MATCH($D654,类别表,0)),"※收支类别不在【基础资料】的清单里",IF(AND($L654="内部转账",$M654=""),"△内部转账要在「对方账户」写上另一头",IF(AND($L654="内部转账",$M654=$C654),"※对方账户跟本账户是同一个",IF(AND($L654&lt;&gt;"内部转账",$M654&lt;&gt;""),"△填了对方账户，但类别不是内部转账",IF(YEAR($B654)&lt;&gt;管理年度,"△不是管理年度的单据，按月的三张报表里看不到",IF($H654&lt;0,"△这一笔之后该账户余额成负数了，核一下",""))))))))))))))</f>
        <v/>
      </c>
    </row>
    <row r="655" ht="16.5" spans="1:16">
      <c r="A655" s="4" t="str">
        <f>IF($C655="","",COUNTA($C$5:$C655))</f>
        <v/>
      </c>
      <c r="B655" s="52"/>
      <c r="C655" s="53"/>
      <c r="D655" s="53"/>
      <c r="E655" s="32"/>
      <c r="F655" s="54"/>
      <c r="G655" s="54"/>
      <c r="H655" s="24" t="str">
        <f>IFERROR(ROUND(VLOOKUP($C655,基础资料!$B$5:$E$34,3,0)+SUMIF($C$5:$C655,$C655,$F$5:$F655)-SUMIF($C$5:$C655,$C655,$G$5:$G655),2),"")</f>
        <v/>
      </c>
      <c r="I655" s="53"/>
      <c r="J655" s="53"/>
      <c r="K655" s="25" t="str">
        <f t="shared" si="10"/>
        <v/>
      </c>
      <c r="L655" s="13" t="str">
        <f>IF($D655="","",IFERROR(INDEX(类别属性,MATCH($D655,类别表,0)),""))</f>
        <v/>
      </c>
      <c r="M655" s="53"/>
      <c r="N655" s="53"/>
      <c r="O655" s="32"/>
      <c r="P655" s="6" t="str">
        <f>IF($C655="","",IF(ISNA(MATCH($C655,账户表,0)),"※这个账户不在【基础资料】的账户档案里",IF($B655="","※没填日期，这一笔不会进任何月份的报表",IF(NOT(ISNUMBER($B655)),"※日期是文本不是日期（像 2026.6.28 这种），按日期取数的报表全会漏掉这一笔",IF(AND($F655&lt;&gt;"",$G655&lt;&gt;""),"※收入和支出不能同时填",IF(AND(N($F655)=0,N($G655)=0),"※收入和支出都没填",IF(OR(N($F655)&lt;0,N($G655)&lt;0),"※金额不能填负数，方向反了就换一列填",IF($D655="","※没填收支类别，分类报表会漏掉这一笔",IF(ISNA(MATCH($D655,类别表,0)),"※收支类别不在【基础资料】的清单里",IF(AND($L655="内部转账",$M655=""),"△内部转账要在「对方账户」写上另一头",IF(AND($L655="内部转账",$M655=$C655),"※对方账户跟本账户是同一个",IF(AND($L655&lt;&gt;"内部转账",$M655&lt;&gt;""),"△填了对方账户，但类别不是内部转账",IF(YEAR($B655)&lt;&gt;管理年度,"△不是管理年度的单据，按月的三张报表里看不到",IF($H655&lt;0,"△这一笔之后该账户余额成负数了，核一下",""))))))))))))))</f>
        <v/>
      </c>
    </row>
    <row r="656" ht="16.5" spans="1:16">
      <c r="A656" s="4" t="str">
        <f>IF($C656="","",COUNTA($C$5:$C656))</f>
        <v/>
      </c>
      <c r="B656" s="52"/>
      <c r="C656" s="53"/>
      <c r="D656" s="53"/>
      <c r="E656" s="32"/>
      <c r="F656" s="54"/>
      <c r="G656" s="54"/>
      <c r="H656" s="24" t="str">
        <f>IFERROR(ROUND(VLOOKUP($C656,基础资料!$B$5:$E$34,3,0)+SUMIF($C$5:$C656,$C656,$F$5:$F656)-SUMIF($C$5:$C656,$C656,$G$5:$G656),2),"")</f>
        <v/>
      </c>
      <c r="I656" s="53"/>
      <c r="J656" s="53"/>
      <c r="K656" s="25" t="str">
        <f t="shared" si="10"/>
        <v/>
      </c>
      <c r="L656" s="13" t="str">
        <f>IF($D656="","",IFERROR(INDEX(类别属性,MATCH($D656,类别表,0)),""))</f>
        <v/>
      </c>
      <c r="M656" s="53"/>
      <c r="N656" s="53"/>
      <c r="O656" s="32"/>
      <c r="P656" s="6" t="str">
        <f>IF($C656="","",IF(ISNA(MATCH($C656,账户表,0)),"※这个账户不在【基础资料】的账户档案里",IF($B656="","※没填日期，这一笔不会进任何月份的报表",IF(NOT(ISNUMBER($B656)),"※日期是文本不是日期（像 2026.6.28 这种），按日期取数的报表全会漏掉这一笔",IF(AND($F656&lt;&gt;"",$G656&lt;&gt;""),"※收入和支出不能同时填",IF(AND(N($F656)=0,N($G656)=0),"※收入和支出都没填",IF(OR(N($F656)&lt;0,N($G656)&lt;0),"※金额不能填负数，方向反了就换一列填",IF($D656="","※没填收支类别，分类报表会漏掉这一笔",IF(ISNA(MATCH($D656,类别表,0)),"※收支类别不在【基础资料】的清单里",IF(AND($L656="内部转账",$M656=""),"△内部转账要在「对方账户」写上另一头",IF(AND($L656="内部转账",$M656=$C656),"※对方账户跟本账户是同一个",IF(AND($L656&lt;&gt;"内部转账",$M656&lt;&gt;""),"△填了对方账户，但类别不是内部转账",IF(YEAR($B656)&lt;&gt;管理年度,"△不是管理年度的单据，按月的三张报表里看不到",IF($H656&lt;0,"△这一笔之后该账户余额成负数了，核一下",""))))))))))))))</f>
        <v/>
      </c>
    </row>
    <row r="657" ht="16.5" spans="1:16">
      <c r="A657" s="4" t="str">
        <f>IF($C657="","",COUNTA($C$5:$C657))</f>
        <v/>
      </c>
      <c r="B657" s="52"/>
      <c r="C657" s="53"/>
      <c r="D657" s="53"/>
      <c r="E657" s="32"/>
      <c r="F657" s="54"/>
      <c r="G657" s="54"/>
      <c r="H657" s="24" t="str">
        <f>IFERROR(ROUND(VLOOKUP($C657,基础资料!$B$5:$E$34,3,0)+SUMIF($C$5:$C657,$C657,$F$5:$F657)-SUMIF($C$5:$C657,$C657,$G$5:$G657),2),"")</f>
        <v/>
      </c>
      <c r="I657" s="53"/>
      <c r="J657" s="53"/>
      <c r="K657" s="25" t="str">
        <f t="shared" si="10"/>
        <v/>
      </c>
      <c r="L657" s="13" t="str">
        <f>IF($D657="","",IFERROR(INDEX(类别属性,MATCH($D657,类别表,0)),""))</f>
        <v/>
      </c>
      <c r="M657" s="53"/>
      <c r="N657" s="53"/>
      <c r="O657" s="32"/>
      <c r="P657" s="6" t="str">
        <f>IF($C657="","",IF(ISNA(MATCH($C657,账户表,0)),"※这个账户不在【基础资料】的账户档案里",IF($B657="","※没填日期，这一笔不会进任何月份的报表",IF(NOT(ISNUMBER($B657)),"※日期是文本不是日期（像 2026.6.28 这种），按日期取数的报表全会漏掉这一笔",IF(AND($F657&lt;&gt;"",$G657&lt;&gt;""),"※收入和支出不能同时填",IF(AND(N($F657)=0,N($G657)=0),"※收入和支出都没填",IF(OR(N($F657)&lt;0,N($G657)&lt;0),"※金额不能填负数，方向反了就换一列填",IF($D657="","※没填收支类别，分类报表会漏掉这一笔",IF(ISNA(MATCH($D657,类别表,0)),"※收支类别不在【基础资料】的清单里",IF(AND($L657="内部转账",$M657=""),"△内部转账要在「对方账户」写上另一头",IF(AND($L657="内部转账",$M657=$C657),"※对方账户跟本账户是同一个",IF(AND($L657&lt;&gt;"内部转账",$M657&lt;&gt;""),"△填了对方账户，但类别不是内部转账",IF(YEAR($B657)&lt;&gt;管理年度,"△不是管理年度的单据，按月的三张报表里看不到",IF($H657&lt;0,"△这一笔之后该账户余额成负数了，核一下",""))))))))))))))</f>
        <v/>
      </c>
    </row>
    <row r="658" ht="16.5" spans="1:16">
      <c r="A658" s="4" t="str">
        <f>IF($C658="","",COUNTA($C$5:$C658))</f>
        <v/>
      </c>
      <c r="B658" s="52"/>
      <c r="C658" s="53"/>
      <c r="D658" s="53"/>
      <c r="E658" s="32"/>
      <c r="F658" s="54"/>
      <c r="G658" s="54"/>
      <c r="H658" s="24" t="str">
        <f>IFERROR(ROUND(VLOOKUP($C658,基础资料!$B$5:$E$34,3,0)+SUMIF($C$5:$C658,$C658,$F$5:$F658)-SUMIF($C$5:$C658,$C658,$G$5:$G658),2),"")</f>
        <v/>
      </c>
      <c r="I658" s="53"/>
      <c r="J658" s="53"/>
      <c r="K658" s="25" t="str">
        <f t="shared" si="10"/>
        <v/>
      </c>
      <c r="L658" s="13" t="str">
        <f>IF($D658="","",IFERROR(INDEX(类别属性,MATCH($D658,类别表,0)),""))</f>
        <v/>
      </c>
      <c r="M658" s="53"/>
      <c r="N658" s="53"/>
      <c r="O658" s="32"/>
      <c r="P658" s="6" t="str">
        <f>IF($C658="","",IF(ISNA(MATCH($C658,账户表,0)),"※这个账户不在【基础资料】的账户档案里",IF($B658="","※没填日期，这一笔不会进任何月份的报表",IF(NOT(ISNUMBER($B658)),"※日期是文本不是日期（像 2026.6.28 这种），按日期取数的报表全会漏掉这一笔",IF(AND($F658&lt;&gt;"",$G658&lt;&gt;""),"※收入和支出不能同时填",IF(AND(N($F658)=0,N($G658)=0),"※收入和支出都没填",IF(OR(N($F658)&lt;0,N($G658)&lt;0),"※金额不能填负数，方向反了就换一列填",IF($D658="","※没填收支类别，分类报表会漏掉这一笔",IF(ISNA(MATCH($D658,类别表,0)),"※收支类别不在【基础资料】的清单里",IF(AND($L658="内部转账",$M658=""),"△内部转账要在「对方账户」写上另一头",IF(AND($L658="内部转账",$M658=$C658),"※对方账户跟本账户是同一个",IF(AND($L658&lt;&gt;"内部转账",$M658&lt;&gt;""),"△填了对方账户，但类别不是内部转账",IF(YEAR($B658)&lt;&gt;管理年度,"△不是管理年度的单据，按月的三张报表里看不到",IF($H658&lt;0,"△这一笔之后该账户余额成负数了，核一下",""))))))))))))))</f>
        <v/>
      </c>
    </row>
    <row r="659" ht="16.5" spans="1:16">
      <c r="A659" s="4" t="str">
        <f>IF($C659="","",COUNTA($C$5:$C659))</f>
        <v/>
      </c>
      <c r="B659" s="52"/>
      <c r="C659" s="53"/>
      <c r="D659" s="53"/>
      <c r="E659" s="32"/>
      <c r="F659" s="54"/>
      <c r="G659" s="54"/>
      <c r="H659" s="24" t="str">
        <f>IFERROR(ROUND(VLOOKUP($C659,基础资料!$B$5:$E$34,3,0)+SUMIF($C$5:$C659,$C659,$F$5:$F659)-SUMIF($C$5:$C659,$C659,$G$5:$G659),2),"")</f>
        <v/>
      </c>
      <c r="I659" s="53"/>
      <c r="J659" s="53"/>
      <c r="K659" s="25" t="str">
        <f t="shared" si="10"/>
        <v/>
      </c>
      <c r="L659" s="13" t="str">
        <f>IF($D659="","",IFERROR(INDEX(类别属性,MATCH($D659,类别表,0)),""))</f>
        <v/>
      </c>
      <c r="M659" s="53"/>
      <c r="N659" s="53"/>
      <c r="O659" s="32"/>
      <c r="P659" s="6" t="str">
        <f>IF($C659="","",IF(ISNA(MATCH($C659,账户表,0)),"※这个账户不在【基础资料】的账户档案里",IF($B659="","※没填日期，这一笔不会进任何月份的报表",IF(NOT(ISNUMBER($B659)),"※日期是文本不是日期（像 2026.6.28 这种），按日期取数的报表全会漏掉这一笔",IF(AND($F659&lt;&gt;"",$G659&lt;&gt;""),"※收入和支出不能同时填",IF(AND(N($F659)=0,N($G659)=0),"※收入和支出都没填",IF(OR(N($F659)&lt;0,N($G659)&lt;0),"※金额不能填负数，方向反了就换一列填",IF($D659="","※没填收支类别，分类报表会漏掉这一笔",IF(ISNA(MATCH($D659,类别表,0)),"※收支类别不在【基础资料】的清单里",IF(AND($L659="内部转账",$M659=""),"△内部转账要在「对方账户」写上另一头",IF(AND($L659="内部转账",$M659=$C659),"※对方账户跟本账户是同一个",IF(AND($L659&lt;&gt;"内部转账",$M659&lt;&gt;""),"△填了对方账户，但类别不是内部转账",IF(YEAR($B659)&lt;&gt;管理年度,"△不是管理年度的单据，按月的三张报表里看不到",IF($H659&lt;0,"△这一笔之后该账户余额成负数了，核一下",""))))))))))))))</f>
        <v/>
      </c>
    </row>
    <row r="660" ht="16.5" spans="1:16">
      <c r="A660" s="4" t="str">
        <f>IF($C660="","",COUNTA($C$5:$C660))</f>
        <v/>
      </c>
      <c r="B660" s="52"/>
      <c r="C660" s="53"/>
      <c r="D660" s="53"/>
      <c r="E660" s="32"/>
      <c r="F660" s="54"/>
      <c r="G660" s="54"/>
      <c r="H660" s="24" t="str">
        <f>IFERROR(ROUND(VLOOKUP($C660,基础资料!$B$5:$E$34,3,0)+SUMIF($C$5:$C660,$C660,$F$5:$F660)-SUMIF($C$5:$C660,$C660,$G$5:$G660),2),"")</f>
        <v/>
      </c>
      <c r="I660" s="53"/>
      <c r="J660" s="53"/>
      <c r="K660" s="25" t="str">
        <f t="shared" si="10"/>
        <v/>
      </c>
      <c r="L660" s="13" t="str">
        <f>IF($D660="","",IFERROR(INDEX(类别属性,MATCH($D660,类别表,0)),""))</f>
        <v/>
      </c>
      <c r="M660" s="53"/>
      <c r="N660" s="53"/>
      <c r="O660" s="32"/>
      <c r="P660" s="6" t="str">
        <f>IF($C660="","",IF(ISNA(MATCH($C660,账户表,0)),"※这个账户不在【基础资料】的账户档案里",IF($B660="","※没填日期，这一笔不会进任何月份的报表",IF(NOT(ISNUMBER($B660)),"※日期是文本不是日期（像 2026.6.28 这种），按日期取数的报表全会漏掉这一笔",IF(AND($F660&lt;&gt;"",$G660&lt;&gt;""),"※收入和支出不能同时填",IF(AND(N($F660)=0,N($G660)=0),"※收入和支出都没填",IF(OR(N($F660)&lt;0,N($G660)&lt;0),"※金额不能填负数，方向反了就换一列填",IF($D660="","※没填收支类别，分类报表会漏掉这一笔",IF(ISNA(MATCH($D660,类别表,0)),"※收支类别不在【基础资料】的清单里",IF(AND($L660="内部转账",$M660=""),"△内部转账要在「对方账户」写上另一头",IF(AND($L660="内部转账",$M660=$C660),"※对方账户跟本账户是同一个",IF(AND($L660&lt;&gt;"内部转账",$M660&lt;&gt;""),"△填了对方账户，但类别不是内部转账",IF(YEAR($B660)&lt;&gt;管理年度,"△不是管理年度的单据，按月的三张报表里看不到",IF($H660&lt;0,"△这一笔之后该账户余额成负数了，核一下",""))))))))))))))</f>
        <v/>
      </c>
    </row>
    <row r="661" ht="16.5" spans="1:16">
      <c r="A661" s="4" t="str">
        <f>IF($C661="","",COUNTA($C$5:$C661))</f>
        <v/>
      </c>
      <c r="B661" s="52"/>
      <c r="C661" s="53"/>
      <c r="D661" s="53"/>
      <c r="E661" s="32"/>
      <c r="F661" s="54"/>
      <c r="G661" s="54"/>
      <c r="H661" s="24" t="str">
        <f>IFERROR(ROUND(VLOOKUP($C661,基础资料!$B$5:$E$34,3,0)+SUMIF($C$5:$C661,$C661,$F$5:$F661)-SUMIF($C$5:$C661,$C661,$G$5:$G661),2),"")</f>
        <v/>
      </c>
      <c r="I661" s="53"/>
      <c r="J661" s="53"/>
      <c r="K661" s="25" t="str">
        <f t="shared" si="10"/>
        <v/>
      </c>
      <c r="L661" s="13" t="str">
        <f>IF($D661="","",IFERROR(INDEX(类别属性,MATCH($D661,类别表,0)),""))</f>
        <v/>
      </c>
      <c r="M661" s="53"/>
      <c r="N661" s="53"/>
      <c r="O661" s="32"/>
      <c r="P661" s="6" t="str">
        <f>IF($C661="","",IF(ISNA(MATCH($C661,账户表,0)),"※这个账户不在【基础资料】的账户档案里",IF($B661="","※没填日期，这一笔不会进任何月份的报表",IF(NOT(ISNUMBER($B661)),"※日期是文本不是日期（像 2026.6.28 这种），按日期取数的报表全会漏掉这一笔",IF(AND($F661&lt;&gt;"",$G661&lt;&gt;""),"※收入和支出不能同时填",IF(AND(N($F661)=0,N($G661)=0),"※收入和支出都没填",IF(OR(N($F661)&lt;0,N($G661)&lt;0),"※金额不能填负数，方向反了就换一列填",IF($D661="","※没填收支类别，分类报表会漏掉这一笔",IF(ISNA(MATCH($D661,类别表,0)),"※收支类别不在【基础资料】的清单里",IF(AND($L661="内部转账",$M661=""),"△内部转账要在「对方账户」写上另一头",IF(AND($L661="内部转账",$M661=$C661),"※对方账户跟本账户是同一个",IF(AND($L661&lt;&gt;"内部转账",$M661&lt;&gt;""),"△填了对方账户，但类别不是内部转账",IF(YEAR($B661)&lt;&gt;管理年度,"△不是管理年度的单据，按月的三张报表里看不到",IF($H661&lt;0,"△这一笔之后该账户余额成负数了，核一下",""))))))))))))))</f>
        <v/>
      </c>
    </row>
    <row r="662" ht="16.5" spans="1:16">
      <c r="A662" s="4" t="str">
        <f>IF($C662="","",COUNTA($C$5:$C662))</f>
        <v/>
      </c>
      <c r="B662" s="52"/>
      <c r="C662" s="53"/>
      <c r="D662" s="53"/>
      <c r="E662" s="32"/>
      <c r="F662" s="54"/>
      <c r="G662" s="54"/>
      <c r="H662" s="24" t="str">
        <f>IFERROR(ROUND(VLOOKUP($C662,基础资料!$B$5:$E$34,3,0)+SUMIF($C$5:$C662,$C662,$F$5:$F662)-SUMIF($C$5:$C662,$C662,$G$5:$G662),2),"")</f>
        <v/>
      </c>
      <c r="I662" s="53"/>
      <c r="J662" s="53"/>
      <c r="K662" s="25" t="str">
        <f t="shared" si="10"/>
        <v/>
      </c>
      <c r="L662" s="13" t="str">
        <f>IF($D662="","",IFERROR(INDEX(类别属性,MATCH($D662,类别表,0)),""))</f>
        <v/>
      </c>
      <c r="M662" s="53"/>
      <c r="N662" s="53"/>
      <c r="O662" s="32"/>
      <c r="P662" s="6" t="str">
        <f>IF($C662="","",IF(ISNA(MATCH($C662,账户表,0)),"※这个账户不在【基础资料】的账户档案里",IF($B662="","※没填日期，这一笔不会进任何月份的报表",IF(NOT(ISNUMBER($B662)),"※日期是文本不是日期（像 2026.6.28 这种），按日期取数的报表全会漏掉这一笔",IF(AND($F662&lt;&gt;"",$G662&lt;&gt;""),"※收入和支出不能同时填",IF(AND(N($F662)=0,N($G662)=0),"※收入和支出都没填",IF(OR(N($F662)&lt;0,N($G662)&lt;0),"※金额不能填负数，方向反了就换一列填",IF($D662="","※没填收支类别，分类报表会漏掉这一笔",IF(ISNA(MATCH($D662,类别表,0)),"※收支类别不在【基础资料】的清单里",IF(AND($L662="内部转账",$M662=""),"△内部转账要在「对方账户」写上另一头",IF(AND($L662="内部转账",$M662=$C662),"※对方账户跟本账户是同一个",IF(AND($L662&lt;&gt;"内部转账",$M662&lt;&gt;""),"△填了对方账户，但类别不是内部转账",IF(YEAR($B662)&lt;&gt;管理年度,"△不是管理年度的单据，按月的三张报表里看不到",IF($H662&lt;0,"△这一笔之后该账户余额成负数了，核一下",""))))))))))))))</f>
        <v/>
      </c>
    </row>
    <row r="663" ht="16.5" spans="1:16">
      <c r="A663" s="4" t="str">
        <f>IF($C663="","",COUNTA($C$5:$C663))</f>
        <v/>
      </c>
      <c r="B663" s="52"/>
      <c r="C663" s="53"/>
      <c r="D663" s="53"/>
      <c r="E663" s="32"/>
      <c r="F663" s="54"/>
      <c r="G663" s="54"/>
      <c r="H663" s="24" t="str">
        <f>IFERROR(ROUND(VLOOKUP($C663,基础资料!$B$5:$E$34,3,0)+SUMIF($C$5:$C663,$C663,$F$5:$F663)-SUMIF($C$5:$C663,$C663,$G$5:$G663),2),"")</f>
        <v/>
      </c>
      <c r="I663" s="53"/>
      <c r="J663" s="53"/>
      <c r="K663" s="25" t="str">
        <f t="shared" si="10"/>
        <v/>
      </c>
      <c r="L663" s="13" t="str">
        <f>IF($D663="","",IFERROR(INDEX(类别属性,MATCH($D663,类别表,0)),""))</f>
        <v/>
      </c>
      <c r="M663" s="53"/>
      <c r="N663" s="53"/>
      <c r="O663" s="32"/>
      <c r="P663" s="6" t="str">
        <f>IF($C663="","",IF(ISNA(MATCH($C663,账户表,0)),"※这个账户不在【基础资料】的账户档案里",IF($B663="","※没填日期，这一笔不会进任何月份的报表",IF(NOT(ISNUMBER($B663)),"※日期是文本不是日期（像 2026.6.28 这种），按日期取数的报表全会漏掉这一笔",IF(AND($F663&lt;&gt;"",$G663&lt;&gt;""),"※收入和支出不能同时填",IF(AND(N($F663)=0,N($G663)=0),"※收入和支出都没填",IF(OR(N($F663)&lt;0,N($G663)&lt;0),"※金额不能填负数，方向反了就换一列填",IF($D663="","※没填收支类别，分类报表会漏掉这一笔",IF(ISNA(MATCH($D663,类别表,0)),"※收支类别不在【基础资料】的清单里",IF(AND($L663="内部转账",$M663=""),"△内部转账要在「对方账户」写上另一头",IF(AND($L663="内部转账",$M663=$C663),"※对方账户跟本账户是同一个",IF(AND($L663&lt;&gt;"内部转账",$M663&lt;&gt;""),"△填了对方账户，但类别不是内部转账",IF(YEAR($B663)&lt;&gt;管理年度,"△不是管理年度的单据，按月的三张报表里看不到",IF($H663&lt;0,"△这一笔之后该账户余额成负数了，核一下",""))))))))))))))</f>
        <v/>
      </c>
    </row>
    <row r="664" ht="16.5" spans="1:16">
      <c r="A664" s="4" t="str">
        <f>IF($C664="","",COUNTA($C$5:$C664))</f>
        <v/>
      </c>
      <c r="B664" s="52"/>
      <c r="C664" s="53"/>
      <c r="D664" s="53"/>
      <c r="E664" s="32"/>
      <c r="F664" s="54"/>
      <c r="G664" s="54"/>
      <c r="H664" s="24" t="str">
        <f>IFERROR(ROUND(VLOOKUP($C664,基础资料!$B$5:$E$34,3,0)+SUMIF($C$5:$C664,$C664,$F$5:$F664)-SUMIF($C$5:$C664,$C664,$G$5:$G664),2),"")</f>
        <v/>
      </c>
      <c r="I664" s="53"/>
      <c r="J664" s="53"/>
      <c r="K664" s="25" t="str">
        <f t="shared" si="10"/>
        <v/>
      </c>
      <c r="L664" s="13" t="str">
        <f>IF($D664="","",IFERROR(INDEX(类别属性,MATCH($D664,类别表,0)),""))</f>
        <v/>
      </c>
      <c r="M664" s="53"/>
      <c r="N664" s="53"/>
      <c r="O664" s="32"/>
      <c r="P664" s="6" t="str">
        <f>IF($C664="","",IF(ISNA(MATCH($C664,账户表,0)),"※这个账户不在【基础资料】的账户档案里",IF($B664="","※没填日期，这一笔不会进任何月份的报表",IF(NOT(ISNUMBER($B664)),"※日期是文本不是日期（像 2026.6.28 这种），按日期取数的报表全会漏掉这一笔",IF(AND($F664&lt;&gt;"",$G664&lt;&gt;""),"※收入和支出不能同时填",IF(AND(N($F664)=0,N($G664)=0),"※收入和支出都没填",IF(OR(N($F664)&lt;0,N($G664)&lt;0),"※金额不能填负数，方向反了就换一列填",IF($D664="","※没填收支类别，分类报表会漏掉这一笔",IF(ISNA(MATCH($D664,类别表,0)),"※收支类别不在【基础资料】的清单里",IF(AND($L664="内部转账",$M664=""),"△内部转账要在「对方账户」写上另一头",IF(AND($L664="内部转账",$M664=$C664),"※对方账户跟本账户是同一个",IF(AND($L664&lt;&gt;"内部转账",$M664&lt;&gt;""),"△填了对方账户，但类别不是内部转账",IF(YEAR($B664)&lt;&gt;管理年度,"△不是管理年度的单据，按月的三张报表里看不到",IF($H664&lt;0,"△这一笔之后该账户余额成负数了，核一下",""))))))))))))))</f>
        <v/>
      </c>
    </row>
    <row r="665" ht="16.5" spans="1:16">
      <c r="A665" s="4" t="str">
        <f>IF($C665="","",COUNTA($C$5:$C665))</f>
        <v/>
      </c>
      <c r="B665" s="52"/>
      <c r="C665" s="53"/>
      <c r="D665" s="53"/>
      <c r="E665" s="32"/>
      <c r="F665" s="54"/>
      <c r="G665" s="54"/>
      <c r="H665" s="24" t="str">
        <f>IFERROR(ROUND(VLOOKUP($C665,基础资料!$B$5:$E$34,3,0)+SUMIF($C$5:$C665,$C665,$F$5:$F665)-SUMIF($C$5:$C665,$C665,$G$5:$G665),2),"")</f>
        <v/>
      </c>
      <c r="I665" s="53"/>
      <c r="J665" s="53"/>
      <c r="K665" s="25" t="str">
        <f t="shared" si="10"/>
        <v/>
      </c>
      <c r="L665" s="13" t="str">
        <f>IF($D665="","",IFERROR(INDEX(类别属性,MATCH($D665,类别表,0)),""))</f>
        <v/>
      </c>
      <c r="M665" s="53"/>
      <c r="N665" s="53"/>
      <c r="O665" s="32"/>
      <c r="P665" s="6" t="str">
        <f>IF($C665="","",IF(ISNA(MATCH($C665,账户表,0)),"※这个账户不在【基础资料】的账户档案里",IF($B665="","※没填日期，这一笔不会进任何月份的报表",IF(NOT(ISNUMBER($B665)),"※日期是文本不是日期（像 2026.6.28 这种），按日期取数的报表全会漏掉这一笔",IF(AND($F665&lt;&gt;"",$G665&lt;&gt;""),"※收入和支出不能同时填",IF(AND(N($F665)=0,N($G665)=0),"※收入和支出都没填",IF(OR(N($F665)&lt;0,N($G665)&lt;0),"※金额不能填负数，方向反了就换一列填",IF($D665="","※没填收支类别，分类报表会漏掉这一笔",IF(ISNA(MATCH($D665,类别表,0)),"※收支类别不在【基础资料】的清单里",IF(AND($L665="内部转账",$M665=""),"△内部转账要在「对方账户」写上另一头",IF(AND($L665="内部转账",$M665=$C665),"※对方账户跟本账户是同一个",IF(AND($L665&lt;&gt;"内部转账",$M665&lt;&gt;""),"△填了对方账户，但类别不是内部转账",IF(YEAR($B665)&lt;&gt;管理年度,"△不是管理年度的单据，按月的三张报表里看不到",IF($H665&lt;0,"△这一笔之后该账户余额成负数了，核一下",""))))))))))))))</f>
        <v/>
      </c>
    </row>
    <row r="666" ht="16.5" spans="1:16">
      <c r="A666" s="4" t="str">
        <f>IF($C666="","",COUNTA($C$5:$C666))</f>
        <v/>
      </c>
      <c r="B666" s="52"/>
      <c r="C666" s="53"/>
      <c r="D666" s="53"/>
      <c r="E666" s="32"/>
      <c r="F666" s="54"/>
      <c r="G666" s="54"/>
      <c r="H666" s="24" t="str">
        <f>IFERROR(ROUND(VLOOKUP($C666,基础资料!$B$5:$E$34,3,0)+SUMIF($C$5:$C666,$C666,$F$5:$F666)-SUMIF($C$5:$C666,$C666,$G$5:$G666),2),"")</f>
        <v/>
      </c>
      <c r="I666" s="53"/>
      <c r="J666" s="53"/>
      <c r="K666" s="25" t="str">
        <f t="shared" si="10"/>
        <v/>
      </c>
      <c r="L666" s="13" t="str">
        <f>IF($D666="","",IFERROR(INDEX(类别属性,MATCH($D666,类别表,0)),""))</f>
        <v/>
      </c>
      <c r="M666" s="53"/>
      <c r="N666" s="53"/>
      <c r="O666" s="32"/>
      <c r="P666" s="6" t="str">
        <f>IF($C666="","",IF(ISNA(MATCH($C666,账户表,0)),"※这个账户不在【基础资料】的账户档案里",IF($B666="","※没填日期，这一笔不会进任何月份的报表",IF(NOT(ISNUMBER($B666)),"※日期是文本不是日期（像 2026.6.28 这种），按日期取数的报表全会漏掉这一笔",IF(AND($F666&lt;&gt;"",$G666&lt;&gt;""),"※收入和支出不能同时填",IF(AND(N($F666)=0,N($G666)=0),"※收入和支出都没填",IF(OR(N($F666)&lt;0,N($G666)&lt;0),"※金额不能填负数，方向反了就换一列填",IF($D666="","※没填收支类别，分类报表会漏掉这一笔",IF(ISNA(MATCH($D666,类别表,0)),"※收支类别不在【基础资料】的清单里",IF(AND($L666="内部转账",$M666=""),"△内部转账要在「对方账户」写上另一头",IF(AND($L666="内部转账",$M666=$C666),"※对方账户跟本账户是同一个",IF(AND($L666&lt;&gt;"内部转账",$M666&lt;&gt;""),"△填了对方账户，但类别不是内部转账",IF(YEAR($B666)&lt;&gt;管理年度,"△不是管理年度的单据，按月的三张报表里看不到",IF($H666&lt;0,"△这一笔之后该账户余额成负数了，核一下",""))))))))))))))</f>
        <v/>
      </c>
    </row>
    <row r="667" ht="16.5" spans="1:16">
      <c r="A667" s="4" t="str">
        <f>IF($C667="","",COUNTA($C$5:$C667))</f>
        <v/>
      </c>
      <c r="B667" s="52"/>
      <c r="C667" s="53"/>
      <c r="D667" s="53"/>
      <c r="E667" s="32"/>
      <c r="F667" s="54"/>
      <c r="G667" s="54"/>
      <c r="H667" s="24" t="str">
        <f>IFERROR(ROUND(VLOOKUP($C667,基础资料!$B$5:$E$34,3,0)+SUMIF($C$5:$C667,$C667,$F$5:$F667)-SUMIF($C$5:$C667,$C667,$G$5:$G667),2),"")</f>
        <v/>
      </c>
      <c r="I667" s="53"/>
      <c r="J667" s="53"/>
      <c r="K667" s="25" t="str">
        <f t="shared" si="10"/>
        <v/>
      </c>
      <c r="L667" s="13" t="str">
        <f>IF($D667="","",IFERROR(INDEX(类别属性,MATCH($D667,类别表,0)),""))</f>
        <v/>
      </c>
      <c r="M667" s="53"/>
      <c r="N667" s="53"/>
      <c r="O667" s="32"/>
      <c r="P667" s="6" t="str">
        <f>IF($C667="","",IF(ISNA(MATCH($C667,账户表,0)),"※这个账户不在【基础资料】的账户档案里",IF($B667="","※没填日期，这一笔不会进任何月份的报表",IF(NOT(ISNUMBER($B667)),"※日期是文本不是日期（像 2026.6.28 这种），按日期取数的报表全会漏掉这一笔",IF(AND($F667&lt;&gt;"",$G667&lt;&gt;""),"※收入和支出不能同时填",IF(AND(N($F667)=0,N($G667)=0),"※收入和支出都没填",IF(OR(N($F667)&lt;0,N($G667)&lt;0),"※金额不能填负数，方向反了就换一列填",IF($D667="","※没填收支类别，分类报表会漏掉这一笔",IF(ISNA(MATCH($D667,类别表,0)),"※收支类别不在【基础资料】的清单里",IF(AND($L667="内部转账",$M667=""),"△内部转账要在「对方账户」写上另一头",IF(AND($L667="内部转账",$M667=$C667),"※对方账户跟本账户是同一个",IF(AND($L667&lt;&gt;"内部转账",$M667&lt;&gt;""),"△填了对方账户，但类别不是内部转账",IF(YEAR($B667)&lt;&gt;管理年度,"△不是管理年度的单据，按月的三张报表里看不到",IF($H667&lt;0,"△这一笔之后该账户余额成负数了，核一下",""))))))))))))))</f>
        <v/>
      </c>
    </row>
    <row r="668" ht="16.5" spans="1:16">
      <c r="A668" s="4" t="str">
        <f>IF($C668="","",COUNTA($C$5:$C668))</f>
        <v/>
      </c>
      <c r="B668" s="52"/>
      <c r="C668" s="53"/>
      <c r="D668" s="53"/>
      <c r="E668" s="32"/>
      <c r="F668" s="54"/>
      <c r="G668" s="54"/>
      <c r="H668" s="24" t="str">
        <f>IFERROR(ROUND(VLOOKUP($C668,基础资料!$B$5:$E$34,3,0)+SUMIF($C$5:$C668,$C668,$F$5:$F668)-SUMIF($C$5:$C668,$C668,$G$5:$G668),2),"")</f>
        <v/>
      </c>
      <c r="I668" s="53"/>
      <c r="J668" s="53"/>
      <c r="K668" s="25" t="str">
        <f t="shared" si="10"/>
        <v/>
      </c>
      <c r="L668" s="13" t="str">
        <f>IF($D668="","",IFERROR(INDEX(类别属性,MATCH($D668,类别表,0)),""))</f>
        <v/>
      </c>
      <c r="M668" s="53"/>
      <c r="N668" s="53"/>
      <c r="O668" s="32"/>
      <c r="P668" s="6" t="str">
        <f>IF($C668="","",IF(ISNA(MATCH($C668,账户表,0)),"※这个账户不在【基础资料】的账户档案里",IF($B668="","※没填日期，这一笔不会进任何月份的报表",IF(NOT(ISNUMBER($B668)),"※日期是文本不是日期（像 2026.6.28 这种），按日期取数的报表全会漏掉这一笔",IF(AND($F668&lt;&gt;"",$G668&lt;&gt;""),"※收入和支出不能同时填",IF(AND(N($F668)=0,N($G668)=0),"※收入和支出都没填",IF(OR(N($F668)&lt;0,N($G668)&lt;0),"※金额不能填负数，方向反了就换一列填",IF($D668="","※没填收支类别，分类报表会漏掉这一笔",IF(ISNA(MATCH($D668,类别表,0)),"※收支类别不在【基础资料】的清单里",IF(AND($L668="内部转账",$M668=""),"△内部转账要在「对方账户」写上另一头",IF(AND($L668="内部转账",$M668=$C668),"※对方账户跟本账户是同一个",IF(AND($L668&lt;&gt;"内部转账",$M668&lt;&gt;""),"△填了对方账户，但类别不是内部转账",IF(YEAR($B668)&lt;&gt;管理年度,"△不是管理年度的单据，按月的三张报表里看不到",IF($H668&lt;0,"△这一笔之后该账户余额成负数了，核一下",""))))))))))))))</f>
        <v/>
      </c>
    </row>
    <row r="669" ht="16.5" spans="1:16">
      <c r="A669" s="4" t="str">
        <f>IF($C669="","",COUNTA($C$5:$C669))</f>
        <v/>
      </c>
      <c r="B669" s="52"/>
      <c r="C669" s="53"/>
      <c r="D669" s="53"/>
      <c r="E669" s="32"/>
      <c r="F669" s="54"/>
      <c r="G669" s="54"/>
      <c r="H669" s="24" t="str">
        <f>IFERROR(ROUND(VLOOKUP($C669,基础资料!$B$5:$E$34,3,0)+SUMIF($C$5:$C669,$C669,$F$5:$F669)-SUMIF($C$5:$C669,$C669,$G$5:$G669),2),"")</f>
        <v/>
      </c>
      <c r="I669" s="53"/>
      <c r="J669" s="53"/>
      <c r="K669" s="25" t="str">
        <f t="shared" si="10"/>
        <v/>
      </c>
      <c r="L669" s="13" t="str">
        <f>IF($D669="","",IFERROR(INDEX(类别属性,MATCH($D669,类别表,0)),""))</f>
        <v/>
      </c>
      <c r="M669" s="53"/>
      <c r="N669" s="53"/>
      <c r="O669" s="32"/>
      <c r="P669" s="6" t="str">
        <f>IF($C669="","",IF(ISNA(MATCH($C669,账户表,0)),"※这个账户不在【基础资料】的账户档案里",IF($B669="","※没填日期，这一笔不会进任何月份的报表",IF(NOT(ISNUMBER($B669)),"※日期是文本不是日期（像 2026.6.28 这种），按日期取数的报表全会漏掉这一笔",IF(AND($F669&lt;&gt;"",$G669&lt;&gt;""),"※收入和支出不能同时填",IF(AND(N($F669)=0,N($G669)=0),"※收入和支出都没填",IF(OR(N($F669)&lt;0,N($G669)&lt;0),"※金额不能填负数，方向反了就换一列填",IF($D669="","※没填收支类别，分类报表会漏掉这一笔",IF(ISNA(MATCH($D669,类别表,0)),"※收支类别不在【基础资料】的清单里",IF(AND($L669="内部转账",$M669=""),"△内部转账要在「对方账户」写上另一头",IF(AND($L669="内部转账",$M669=$C669),"※对方账户跟本账户是同一个",IF(AND($L669&lt;&gt;"内部转账",$M669&lt;&gt;""),"△填了对方账户，但类别不是内部转账",IF(YEAR($B669)&lt;&gt;管理年度,"△不是管理年度的单据，按月的三张报表里看不到",IF($H669&lt;0,"△这一笔之后该账户余额成负数了，核一下",""))))))))))))))</f>
        <v/>
      </c>
    </row>
    <row r="670" ht="16.5" spans="1:16">
      <c r="A670" s="4" t="str">
        <f>IF($C670="","",COUNTA($C$5:$C670))</f>
        <v/>
      </c>
      <c r="B670" s="52"/>
      <c r="C670" s="53"/>
      <c r="D670" s="53"/>
      <c r="E670" s="32"/>
      <c r="F670" s="54"/>
      <c r="G670" s="54"/>
      <c r="H670" s="24" t="str">
        <f>IFERROR(ROUND(VLOOKUP($C670,基础资料!$B$5:$E$34,3,0)+SUMIF($C$5:$C670,$C670,$F$5:$F670)-SUMIF($C$5:$C670,$C670,$G$5:$G670),2),"")</f>
        <v/>
      </c>
      <c r="I670" s="53"/>
      <c r="J670" s="53"/>
      <c r="K670" s="25" t="str">
        <f t="shared" si="10"/>
        <v/>
      </c>
      <c r="L670" s="13" t="str">
        <f>IF($D670="","",IFERROR(INDEX(类别属性,MATCH($D670,类别表,0)),""))</f>
        <v/>
      </c>
      <c r="M670" s="53"/>
      <c r="N670" s="53"/>
      <c r="O670" s="32"/>
      <c r="P670" s="6" t="str">
        <f>IF($C670="","",IF(ISNA(MATCH($C670,账户表,0)),"※这个账户不在【基础资料】的账户档案里",IF($B670="","※没填日期，这一笔不会进任何月份的报表",IF(NOT(ISNUMBER($B670)),"※日期是文本不是日期（像 2026.6.28 这种），按日期取数的报表全会漏掉这一笔",IF(AND($F670&lt;&gt;"",$G670&lt;&gt;""),"※收入和支出不能同时填",IF(AND(N($F670)=0,N($G670)=0),"※收入和支出都没填",IF(OR(N($F670)&lt;0,N($G670)&lt;0),"※金额不能填负数，方向反了就换一列填",IF($D670="","※没填收支类别，分类报表会漏掉这一笔",IF(ISNA(MATCH($D670,类别表,0)),"※收支类别不在【基础资料】的清单里",IF(AND($L670="内部转账",$M670=""),"△内部转账要在「对方账户」写上另一头",IF(AND($L670="内部转账",$M670=$C670),"※对方账户跟本账户是同一个",IF(AND($L670&lt;&gt;"内部转账",$M670&lt;&gt;""),"△填了对方账户，但类别不是内部转账",IF(YEAR($B670)&lt;&gt;管理年度,"△不是管理年度的单据，按月的三张报表里看不到",IF($H670&lt;0,"△这一笔之后该账户余额成负数了，核一下",""))))))))))))))</f>
        <v/>
      </c>
    </row>
    <row r="671" ht="16.5" spans="1:16">
      <c r="A671" s="4" t="str">
        <f>IF($C671="","",COUNTA($C$5:$C671))</f>
        <v/>
      </c>
      <c r="B671" s="52"/>
      <c r="C671" s="53"/>
      <c r="D671" s="53"/>
      <c r="E671" s="32"/>
      <c r="F671" s="54"/>
      <c r="G671" s="54"/>
      <c r="H671" s="24" t="str">
        <f>IFERROR(ROUND(VLOOKUP($C671,基础资料!$B$5:$E$34,3,0)+SUMIF($C$5:$C671,$C671,$F$5:$F671)-SUMIF($C$5:$C671,$C671,$G$5:$G671),2),"")</f>
        <v/>
      </c>
      <c r="I671" s="53"/>
      <c r="J671" s="53"/>
      <c r="K671" s="25" t="str">
        <f t="shared" si="10"/>
        <v/>
      </c>
      <c r="L671" s="13" t="str">
        <f>IF($D671="","",IFERROR(INDEX(类别属性,MATCH($D671,类别表,0)),""))</f>
        <v/>
      </c>
      <c r="M671" s="53"/>
      <c r="N671" s="53"/>
      <c r="O671" s="32"/>
      <c r="P671" s="6" t="str">
        <f>IF($C671="","",IF(ISNA(MATCH($C671,账户表,0)),"※这个账户不在【基础资料】的账户档案里",IF($B671="","※没填日期，这一笔不会进任何月份的报表",IF(NOT(ISNUMBER($B671)),"※日期是文本不是日期（像 2026.6.28 这种），按日期取数的报表全会漏掉这一笔",IF(AND($F671&lt;&gt;"",$G671&lt;&gt;""),"※收入和支出不能同时填",IF(AND(N($F671)=0,N($G671)=0),"※收入和支出都没填",IF(OR(N($F671)&lt;0,N($G671)&lt;0),"※金额不能填负数，方向反了就换一列填",IF($D671="","※没填收支类别，分类报表会漏掉这一笔",IF(ISNA(MATCH($D671,类别表,0)),"※收支类别不在【基础资料】的清单里",IF(AND($L671="内部转账",$M671=""),"△内部转账要在「对方账户」写上另一头",IF(AND($L671="内部转账",$M671=$C671),"※对方账户跟本账户是同一个",IF(AND($L671&lt;&gt;"内部转账",$M671&lt;&gt;""),"△填了对方账户，但类别不是内部转账",IF(YEAR($B671)&lt;&gt;管理年度,"△不是管理年度的单据，按月的三张报表里看不到",IF($H671&lt;0,"△这一笔之后该账户余额成负数了，核一下",""))))))))))))))</f>
        <v/>
      </c>
    </row>
    <row r="672" ht="16.5" spans="1:16">
      <c r="A672" s="4" t="str">
        <f>IF($C672="","",COUNTA($C$5:$C672))</f>
        <v/>
      </c>
      <c r="B672" s="52"/>
      <c r="C672" s="53"/>
      <c r="D672" s="53"/>
      <c r="E672" s="32"/>
      <c r="F672" s="54"/>
      <c r="G672" s="54"/>
      <c r="H672" s="24" t="str">
        <f>IFERROR(ROUND(VLOOKUP($C672,基础资料!$B$5:$E$34,3,0)+SUMIF($C$5:$C672,$C672,$F$5:$F672)-SUMIF($C$5:$C672,$C672,$G$5:$G672),2),"")</f>
        <v/>
      </c>
      <c r="I672" s="53"/>
      <c r="J672" s="53"/>
      <c r="K672" s="25" t="str">
        <f t="shared" si="10"/>
        <v/>
      </c>
      <c r="L672" s="13" t="str">
        <f>IF($D672="","",IFERROR(INDEX(类别属性,MATCH($D672,类别表,0)),""))</f>
        <v/>
      </c>
      <c r="M672" s="53"/>
      <c r="N672" s="53"/>
      <c r="O672" s="32"/>
      <c r="P672" s="6" t="str">
        <f>IF($C672="","",IF(ISNA(MATCH($C672,账户表,0)),"※这个账户不在【基础资料】的账户档案里",IF($B672="","※没填日期，这一笔不会进任何月份的报表",IF(NOT(ISNUMBER($B672)),"※日期是文本不是日期（像 2026.6.28 这种），按日期取数的报表全会漏掉这一笔",IF(AND($F672&lt;&gt;"",$G672&lt;&gt;""),"※收入和支出不能同时填",IF(AND(N($F672)=0,N($G672)=0),"※收入和支出都没填",IF(OR(N($F672)&lt;0,N($G672)&lt;0),"※金额不能填负数，方向反了就换一列填",IF($D672="","※没填收支类别，分类报表会漏掉这一笔",IF(ISNA(MATCH($D672,类别表,0)),"※收支类别不在【基础资料】的清单里",IF(AND($L672="内部转账",$M672=""),"△内部转账要在「对方账户」写上另一头",IF(AND($L672="内部转账",$M672=$C672),"※对方账户跟本账户是同一个",IF(AND($L672&lt;&gt;"内部转账",$M672&lt;&gt;""),"△填了对方账户，但类别不是内部转账",IF(YEAR($B672)&lt;&gt;管理年度,"△不是管理年度的单据，按月的三张报表里看不到",IF($H672&lt;0,"△这一笔之后该账户余额成负数了，核一下",""))))))))))))))</f>
        <v/>
      </c>
    </row>
    <row r="673" ht="16.5" spans="1:16">
      <c r="A673" s="4" t="str">
        <f>IF($C673="","",COUNTA($C$5:$C673))</f>
        <v/>
      </c>
      <c r="B673" s="52"/>
      <c r="C673" s="53"/>
      <c r="D673" s="53"/>
      <c r="E673" s="32"/>
      <c r="F673" s="54"/>
      <c r="G673" s="54"/>
      <c r="H673" s="24" t="str">
        <f>IFERROR(ROUND(VLOOKUP($C673,基础资料!$B$5:$E$34,3,0)+SUMIF($C$5:$C673,$C673,$F$5:$F673)-SUMIF($C$5:$C673,$C673,$G$5:$G673),2),"")</f>
        <v/>
      </c>
      <c r="I673" s="53"/>
      <c r="J673" s="53"/>
      <c r="K673" s="25" t="str">
        <f t="shared" si="10"/>
        <v/>
      </c>
      <c r="L673" s="13" t="str">
        <f>IF($D673="","",IFERROR(INDEX(类别属性,MATCH($D673,类别表,0)),""))</f>
        <v/>
      </c>
      <c r="M673" s="53"/>
      <c r="N673" s="53"/>
      <c r="O673" s="32"/>
      <c r="P673" s="6" t="str">
        <f>IF($C673="","",IF(ISNA(MATCH($C673,账户表,0)),"※这个账户不在【基础资料】的账户档案里",IF($B673="","※没填日期，这一笔不会进任何月份的报表",IF(NOT(ISNUMBER($B673)),"※日期是文本不是日期（像 2026.6.28 这种），按日期取数的报表全会漏掉这一笔",IF(AND($F673&lt;&gt;"",$G673&lt;&gt;""),"※收入和支出不能同时填",IF(AND(N($F673)=0,N($G673)=0),"※收入和支出都没填",IF(OR(N($F673)&lt;0,N($G673)&lt;0),"※金额不能填负数，方向反了就换一列填",IF($D673="","※没填收支类别，分类报表会漏掉这一笔",IF(ISNA(MATCH($D673,类别表,0)),"※收支类别不在【基础资料】的清单里",IF(AND($L673="内部转账",$M673=""),"△内部转账要在「对方账户」写上另一头",IF(AND($L673="内部转账",$M673=$C673),"※对方账户跟本账户是同一个",IF(AND($L673&lt;&gt;"内部转账",$M673&lt;&gt;""),"△填了对方账户，但类别不是内部转账",IF(YEAR($B673)&lt;&gt;管理年度,"△不是管理年度的单据，按月的三张报表里看不到",IF($H673&lt;0,"△这一笔之后该账户余额成负数了，核一下",""))))))))))))))</f>
        <v/>
      </c>
    </row>
    <row r="674" ht="16.5" spans="1:16">
      <c r="A674" s="4" t="str">
        <f>IF($C674="","",COUNTA($C$5:$C674))</f>
        <v/>
      </c>
      <c r="B674" s="52"/>
      <c r="C674" s="53"/>
      <c r="D674" s="53"/>
      <c r="E674" s="32"/>
      <c r="F674" s="54"/>
      <c r="G674" s="54"/>
      <c r="H674" s="24" t="str">
        <f>IFERROR(ROUND(VLOOKUP($C674,基础资料!$B$5:$E$34,3,0)+SUMIF($C$5:$C674,$C674,$F$5:$F674)-SUMIF($C$5:$C674,$C674,$G$5:$G674),2),"")</f>
        <v/>
      </c>
      <c r="I674" s="53"/>
      <c r="J674" s="53"/>
      <c r="K674" s="25" t="str">
        <f t="shared" si="10"/>
        <v/>
      </c>
      <c r="L674" s="13" t="str">
        <f>IF($D674="","",IFERROR(INDEX(类别属性,MATCH($D674,类别表,0)),""))</f>
        <v/>
      </c>
      <c r="M674" s="53"/>
      <c r="N674" s="53"/>
      <c r="O674" s="32"/>
      <c r="P674" s="6" t="str">
        <f>IF($C674="","",IF(ISNA(MATCH($C674,账户表,0)),"※这个账户不在【基础资料】的账户档案里",IF($B674="","※没填日期，这一笔不会进任何月份的报表",IF(NOT(ISNUMBER($B674)),"※日期是文本不是日期（像 2026.6.28 这种），按日期取数的报表全会漏掉这一笔",IF(AND($F674&lt;&gt;"",$G674&lt;&gt;""),"※收入和支出不能同时填",IF(AND(N($F674)=0,N($G674)=0),"※收入和支出都没填",IF(OR(N($F674)&lt;0,N($G674)&lt;0),"※金额不能填负数，方向反了就换一列填",IF($D674="","※没填收支类别，分类报表会漏掉这一笔",IF(ISNA(MATCH($D674,类别表,0)),"※收支类别不在【基础资料】的清单里",IF(AND($L674="内部转账",$M674=""),"△内部转账要在「对方账户」写上另一头",IF(AND($L674="内部转账",$M674=$C674),"※对方账户跟本账户是同一个",IF(AND($L674&lt;&gt;"内部转账",$M674&lt;&gt;""),"△填了对方账户，但类别不是内部转账",IF(YEAR($B674)&lt;&gt;管理年度,"△不是管理年度的单据，按月的三张报表里看不到",IF($H674&lt;0,"△这一笔之后该账户余额成负数了，核一下",""))))))))))))))</f>
        <v/>
      </c>
    </row>
    <row r="675" ht="16.5" spans="1:16">
      <c r="A675" s="4" t="str">
        <f>IF($C675="","",COUNTA($C$5:$C675))</f>
        <v/>
      </c>
      <c r="B675" s="52"/>
      <c r="C675" s="53"/>
      <c r="D675" s="53"/>
      <c r="E675" s="32"/>
      <c r="F675" s="54"/>
      <c r="G675" s="54"/>
      <c r="H675" s="24" t="str">
        <f>IFERROR(ROUND(VLOOKUP($C675,基础资料!$B$5:$E$34,3,0)+SUMIF($C$5:$C675,$C675,$F$5:$F675)-SUMIF($C$5:$C675,$C675,$G$5:$G675),2),"")</f>
        <v/>
      </c>
      <c r="I675" s="53"/>
      <c r="J675" s="53"/>
      <c r="K675" s="25" t="str">
        <f t="shared" si="10"/>
        <v/>
      </c>
      <c r="L675" s="13" t="str">
        <f>IF($D675="","",IFERROR(INDEX(类别属性,MATCH($D675,类别表,0)),""))</f>
        <v/>
      </c>
      <c r="M675" s="53"/>
      <c r="N675" s="53"/>
      <c r="O675" s="32"/>
      <c r="P675" s="6" t="str">
        <f>IF($C675="","",IF(ISNA(MATCH($C675,账户表,0)),"※这个账户不在【基础资料】的账户档案里",IF($B675="","※没填日期，这一笔不会进任何月份的报表",IF(NOT(ISNUMBER($B675)),"※日期是文本不是日期（像 2026.6.28 这种），按日期取数的报表全会漏掉这一笔",IF(AND($F675&lt;&gt;"",$G675&lt;&gt;""),"※收入和支出不能同时填",IF(AND(N($F675)=0,N($G675)=0),"※收入和支出都没填",IF(OR(N($F675)&lt;0,N($G675)&lt;0),"※金额不能填负数，方向反了就换一列填",IF($D675="","※没填收支类别，分类报表会漏掉这一笔",IF(ISNA(MATCH($D675,类别表,0)),"※收支类别不在【基础资料】的清单里",IF(AND($L675="内部转账",$M675=""),"△内部转账要在「对方账户」写上另一头",IF(AND($L675="内部转账",$M675=$C675),"※对方账户跟本账户是同一个",IF(AND($L675&lt;&gt;"内部转账",$M675&lt;&gt;""),"△填了对方账户，但类别不是内部转账",IF(YEAR($B675)&lt;&gt;管理年度,"△不是管理年度的单据，按月的三张报表里看不到",IF($H675&lt;0,"△这一笔之后该账户余额成负数了，核一下",""))))))))))))))</f>
        <v/>
      </c>
    </row>
    <row r="676" ht="16.5" spans="1:16">
      <c r="A676" s="4" t="str">
        <f>IF($C676="","",COUNTA($C$5:$C676))</f>
        <v/>
      </c>
      <c r="B676" s="52"/>
      <c r="C676" s="53"/>
      <c r="D676" s="53"/>
      <c r="E676" s="32"/>
      <c r="F676" s="54"/>
      <c r="G676" s="54"/>
      <c r="H676" s="24" t="str">
        <f>IFERROR(ROUND(VLOOKUP($C676,基础资料!$B$5:$E$34,3,0)+SUMIF($C$5:$C676,$C676,$F$5:$F676)-SUMIF($C$5:$C676,$C676,$G$5:$G676),2),"")</f>
        <v/>
      </c>
      <c r="I676" s="53"/>
      <c r="J676" s="53"/>
      <c r="K676" s="25" t="str">
        <f t="shared" si="10"/>
        <v/>
      </c>
      <c r="L676" s="13" t="str">
        <f>IF($D676="","",IFERROR(INDEX(类别属性,MATCH($D676,类别表,0)),""))</f>
        <v/>
      </c>
      <c r="M676" s="53"/>
      <c r="N676" s="53"/>
      <c r="O676" s="32"/>
      <c r="P676" s="6" t="str">
        <f>IF($C676="","",IF(ISNA(MATCH($C676,账户表,0)),"※这个账户不在【基础资料】的账户档案里",IF($B676="","※没填日期，这一笔不会进任何月份的报表",IF(NOT(ISNUMBER($B676)),"※日期是文本不是日期（像 2026.6.28 这种），按日期取数的报表全会漏掉这一笔",IF(AND($F676&lt;&gt;"",$G676&lt;&gt;""),"※收入和支出不能同时填",IF(AND(N($F676)=0,N($G676)=0),"※收入和支出都没填",IF(OR(N($F676)&lt;0,N($G676)&lt;0),"※金额不能填负数，方向反了就换一列填",IF($D676="","※没填收支类别，分类报表会漏掉这一笔",IF(ISNA(MATCH($D676,类别表,0)),"※收支类别不在【基础资料】的清单里",IF(AND($L676="内部转账",$M676=""),"△内部转账要在「对方账户」写上另一头",IF(AND($L676="内部转账",$M676=$C676),"※对方账户跟本账户是同一个",IF(AND($L676&lt;&gt;"内部转账",$M676&lt;&gt;""),"△填了对方账户，但类别不是内部转账",IF(YEAR($B676)&lt;&gt;管理年度,"△不是管理年度的单据，按月的三张报表里看不到",IF($H676&lt;0,"△这一笔之后该账户余额成负数了，核一下",""))))))))))))))</f>
        <v/>
      </c>
    </row>
    <row r="677" ht="16.5" spans="1:16">
      <c r="A677" s="4" t="str">
        <f>IF($C677="","",COUNTA($C$5:$C677))</f>
        <v/>
      </c>
      <c r="B677" s="52"/>
      <c r="C677" s="53"/>
      <c r="D677" s="53"/>
      <c r="E677" s="32"/>
      <c r="F677" s="54"/>
      <c r="G677" s="54"/>
      <c r="H677" s="24" t="str">
        <f>IFERROR(ROUND(VLOOKUP($C677,基础资料!$B$5:$E$34,3,0)+SUMIF($C$5:$C677,$C677,$F$5:$F677)-SUMIF($C$5:$C677,$C677,$G$5:$G677),2),"")</f>
        <v/>
      </c>
      <c r="I677" s="53"/>
      <c r="J677" s="53"/>
      <c r="K677" s="25" t="str">
        <f t="shared" si="10"/>
        <v/>
      </c>
      <c r="L677" s="13" t="str">
        <f>IF($D677="","",IFERROR(INDEX(类别属性,MATCH($D677,类别表,0)),""))</f>
        <v/>
      </c>
      <c r="M677" s="53"/>
      <c r="N677" s="53"/>
      <c r="O677" s="32"/>
      <c r="P677" s="6" t="str">
        <f>IF($C677="","",IF(ISNA(MATCH($C677,账户表,0)),"※这个账户不在【基础资料】的账户档案里",IF($B677="","※没填日期，这一笔不会进任何月份的报表",IF(NOT(ISNUMBER($B677)),"※日期是文本不是日期（像 2026.6.28 这种），按日期取数的报表全会漏掉这一笔",IF(AND($F677&lt;&gt;"",$G677&lt;&gt;""),"※收入和支出不能同时填",IF(AND(N($F677)=0,N($G677)=0),"※收入和支出都没填",IF(OR(N($F677)&lt;0,N($G677)&lt;0),"※金额不能填负数，方向反了就换一列填",IF($D677="","※没填收支类别，分类报表会漏掉这一笔",IF(ISNA(MATCH($D677,类别表,0)),"※收支类别不在【基础资料】的清单里",IF(AND($L677="内部转账",$M677=""),"△内部转账要在「对方账户」写上另一头",IF(AND($L677="内部转账",$M677=$C677),"※对方账户跟本账户是同一个",IF(AND($L677&lt;&gt;"内部转账",$M677&lt;&gt;""),"△填了对方账户，但类别不是内部转账",IF(YEAR($B677)&lt;&gt;管理年度,"△不是管理年度的单据，按月的三张报表里看不到",IF($H677&lt;0,"△这一笔之后该账户余额成负数了，核一下",""))))))))))))))</f>
        <v/>
      </c>
    </row>
    <row r="678" ht="16.5" spans="1:16">
      <c r="A678" s="4" t="str">
        <f>IF($C678="","",COUNTA($C$5:$C678))</f>
        <v/>
      </c>
      <c r="B678" s="52"/>
      <c r="C678" s="53"/>
      <c r="D678" s="53"/>
      <c r="E678" s="32"/>
      <c r="F678" s="54"/>
      <c r="G678" s="54"/>
      <c r="H678" s="24" t="str">
        <f>IFERROR(ROUND(VLOOKUP($C678,基础资料!$B$5:$E$34,3,0)+SUMIF($C$5:$C678,$C678,$F$5:$F678)-SUMIF($C$5:$C678,$C678,$G$5:$G678),2),"")</f>
        <v/>
      </c>
      <c r="I678" s="53"/>
      <c r="J678" s="53"/>
      <c r="K678" s="25" t="str">
        <f t="shared" si="10"/>
        <v/>
      </c>
      <c r="L678" s="13" t="str">
        <f>IF($D678="","",IFERROR(INDEX(类别属性,MATCH($D678,类别表,0)),""))</f>
        <v/>
      </c>
      <c r="M678" s="53"/>
      <c r="N678" s="53"/>
      <c r="O678" s="32"/>
      <c r="P678" s="6" t="str">
        <f>IF($C678="","",IF(ISNA(MATCH($C678,账户表,0)),"※这个账户不在【基础资料】的账户档案里",IF($B678="","※没填日期，这一笔不会进任何月份的报表",IF(NOT(ISNUMBER($B678)),"※日期是文本不是日期（像 2026.6.28 这种），按日期取数的报表全会漏掉这一笔",IF(AND($F678&lt;&gt;"",$G678&lt;&gt;""),"※收入和支出不能同时填",IF(AND(N($F678)=0,N($G678)=0),"※收入和支出都没填",IF(OR(N($F678)&lt;0,N($G678)&lt;0),"※金额不能填负数，方向反了就换一列填",IF($D678="","※没填收支类别，分类报表会漏掉这一笔",IF(ISNA(MATCH($D678,类别表,0)),"※收支类别不在【基础资料】的清单里",IF(AND($L678="内部转账",$M678=""),"△内部转账要在「对方账户」写上另一头",IF(AND($L678="内部转账",$M678=$C678),"※对方账户跟本账户是同一个",IF(AND($L678&lt;&gt;"内部转账",$M678&lt;&gt;""),"△填了对方账户，但类别不是内部转账",IF(YEAR($B678)&lt;&gt;管理年度,"△不是管理年度的单据，按月的三张报表里看不到",IF($H678&lt;0,"△这一笔之后该账户余额成负数了，核一下",""))))))))))))))</f>
        <v/>
      </c>
    </row>
    <row r="679" ht="16.5" spans="1:16">
      <c r="A679" s="4" t="str">
        <f>IF($C679="","",COUNTA($C$5:$C679))</f>
        <v/>
      </c>
      <c r="B679" s="52"/>
      <c r="C679" s="53"/>
      <c r="D679" s="53"/>
      <c r="E679" s="32"/>
      <c r="F679" s="54"/>
      <c r="G679" s="54"/>
      <c r="H679" s="24" t="str">
        <f>IFERROR(ROUND(VLOOKUP($C679,基础资料!$B$5:$E$34,3,0)+SUMIF($C$5:$C679,$C679,$F$5:$F679)-SUMIF($C$5:$C679,$C679,$G$5:$G679),2),"")</f>
        <v/>
      </c>
      <c r="I679" s="53"/>
      <c r="J679" s="53"/>
      <c r="K679" s="25" t="str">
        <f t="shared" si="10"/>
        <v/>
      </c>
      <c r="L679" s="13" t="str">
        <f>IF($D679="","",IFERROR(INDEX(类别属性,MATCH($D679,类别表,0)),""))</f>
        <v/>
      </c>
      <c r="M679" s="53"/>
      <c r="N679" s="53"/>
      <c r="O679" s="32"/>
      <c r="P679" s="6" t="str">
        <f>IF($C679="","",IF(ISNA(MATCH($C679,账户表,0)),"※这个账户不在【基础资料】的账户档案里",IF($B679="","※没填日期，这一笔不会进任何月份的报表",IF(NOT(ISNUMBER($B679)),"※日期是文本不是日期（像 2026.6.28 这种），按日期取数的报表全会漏掉这一笔",IF(AND($F679&lt;&gt;"",$G679&lt;&gt;""),"※收入和支出不能同时填",IF(AND(N($F679)=0,N($G679)=0),"※收入和支出都没填",IF(OR(N($F679)&lt;0,N($G679)&lt;0),"※金额不能填负数，方向反了就换一列填",IF($D679="","※没填收支类别，分类报表会漏掉这一笔",IF(ISNA(MATCH($D679,类别表,0)),"※收支类别不在【基础资料】的清单里",IF(AND($L679="内部转账",$M679=""),"△内部转账要在「对方账户」写上另一头",IF(AND($L679="内部转账",$M679=$C679),"※对方账户跟本账户是同一个",IF(AND($L679&lt;&gt;"内部转账",$M679&lt;&gt;""),"△填了对方账户，但类别不是内部转账",IF(YEAR($B679)&lt;&gt;管理年度,"△不是管理年度的单据，按月的三张报表里看不到",IF($H679&lt;0,"△这一笔之后该账户余额成负数了，核一下",""))))))))))))))</f>
        <v/>
      </c>
    </row>
    <row r="680" ht="16.5" spans="1:16">
      <c r="A680" s="4" t="str">
        <f>IF($C680="","",COUNTA($C$5:$C680))</f>
        <v/>
      </c>
      <c r="B680" s="52"/>
      <c r="C680" s="53"/>
      <c r="D680" s="53"/>
      <c r="E680" s="32"/>
      <c r="F680" s="54"/>
      <c r="G680" s="54"/>
      <c r="H680" s="24" t="str">
        <f>IFERROR(ROUND(VLOOKUP($C680,基础资料!$B$5:$E$34,3,0)+SUMIF($C$5:$C680,$C680,$F$5:$F680)-SUMIF($C$5:$C680,$C680,$G$5:$G680),2),"")</f>
        <v/>
      </c>
      <c r="I680" s="53"/>
      <c r="J680" s="53"/>
      <c r="K680" s="25" t="str">
        <f t="shared" si="10"/>
        <v/>
      </c>
      <c r="L680" s="13" t="str">
        <f>IF($D680="","",IFERROR(INDEX(类别属性,MATCH($D680,类别表,0)),""))</f>
        <v/>
      </c>
      <c r="M680" s="53"/>
      <c r="N680" s="53"/>
      <c r="O680" s="32"/>
      <c r="P680" s="6" t="str">
        <f>IF($C680="","",IF(ISNA(MATCH($C680,账户表,0)),"※这个账户不在【基础资料】的账户档案里",IF($B680="","※没填日期，这一笔不会进任何月份的报表",IF(NOT(ISNUMBER($B680)),"※日期是文本不是日期（像 2026.6.28 这种），按日期取数的报表全会漏掉这一笔",IF(AND($F680&lt;&gt;"",$G680&lt;&gt;""),"※收入和支出不能同时填",IF(AND(N($F680)=0,N($G680)=0),"※收入和支出都没填",IF(OR(N($F680)&lt;0,N($G680)&lt;0),"※金额不能填负数，方向反了就换一列填",IF($D680="","※没填收支类别，分类报表会漏掉这一笔",IF(ISNA(MATCH($D680,类别表,0)),"※收支类别不在【基础资料】的清单里",IF(AND($L680="内部转账",$M680=""),"△内部转账要在「对方账户」写上另一头",IF(AND($L680="内部转账",$M680=$C680),"※对方账户跟本账户是同一个",IF(AND($L680&lt;&gt;"内部转账",$M680&lt;&gt;""),"△填了对方账户，但类别不是内部转账",IF(YEAR($B680)&lt;&gt;管理年度,"△不是管理年度的单据，按月的三张报表里看不到",IF($H680&lt;0,"△这一笔之后该账户余额成负数了，核一下",""))))))))))))))</f>
        <v/>
      </c>
    </row>
    <row r="681" ht="16.5" spans="1:16">
      <c r="A681" s="4" t="str">
        <f>IF($C681="","",COUNTA($C$5:$C681))</f>
        <v/>
      </c>
      <c r="B681" s="52"/>
      <c r="C681" s="53"/>
      <c r="D681" s="53"/>
      <c r="E681" s="32"/>
      <c r="F681" s="54"/>
      <c r="G681" s="54"/>
      <c r="H681" s="24" t="str">
        <f>IFERROR(ROUND(VLOOKUP($C681,基础资料!$B$5:$E$34,3,0)+SUMIF($C$5:$C681,$C681,$F$5:$F681)-SUMIF($C$5:$C681,$C681,$G$5:$G681),2),"")</f>
        <v/>
      </c>
      <c r="I681" s="53"/>
      <c r="J681" s="53"/>
      <c r="K681" s="25" t="str">
        <f t="shared" si="10"/>
        <v/>
      </c>
      <c r="L681" s="13" t="str">
        <f>IF($D681="","",IFERROR(INDEX(类别属性,MATCH($D681,类别表,0)),""))</f>
        <v/>
      </c>
      <c r="M681" s="53"/>
      <c r="N681" s="53"/>
      <c r="O681" s="32"/>
      <c r="P681" s="6" t="str">
        <f>IF($C681="","",IF(ISNA(MATCH($C681,账户表,0)),"※这个账户不在【基础资料】的账户档案里",IF($B681="","※没填日期，这一笔不会进任何月份的报表",IF(NOT(ISNUMBER($B681)),"※日期是文本不是日期（像 2026.6.28 这种），按日期取数的报表全会漏掉这一笔",IF(AND($F681&lt;&gt;"",$G681&lt;&gt;""),"※收入和支出不能同时填",IF(AND(N($F681)=0,N($G681)=0),"※收入和支出都没填",IF(OR(N($F681)&lt;0,N($G681)&lt;0),"※金额不能填负数，方向反了就换一列填",IF($D681="","※没填收支类别，分类报表会漏掉这一笔",IF(ISNA(MATCH($D681,类别表,0)),"※收支类别不在【基础资料】的清单里",IF(AND($L681="内部转账",$M681=""),"△内部转账要在「对方账户」写上另一头",IF(AND($L681="内部转账",$M681=$C681),"※对方账户跟本账户是同一个",IF(AND($L681&lt;&gt;"内部转账",$M681&lt;&gt;""),"△填了对方账户，但类别不是内部转账",IF(YEAR($B681)&lt;&gt;管理年度,"△不是管理年度的单据，按月的三张报表里看不到",IF($H681&lt;0,"△这一笔之后该账户余额成负数了，核一下",""))))))))))))))</f>
        <v/>
      </c>
    </row>
    <row r="682" ht="16.5" spans="1:16">
      <c r="A682" s="4" t="str">
        <f>IF($C682="","",COUNTA($C$5:$C682))</f>
        <v/>
      </c>
      <c r="B682" s="52"/>
      <c r="C682" s="53"/>
      <c r="D682" s="53"/>
      <c r="E682" s="32"/>
      <c r="F682" s="54"/>
      <c r="G682" s="54"/>
      <c r="H682" s="24" t="str">
        <f>IFERROR(ROUND(VLOOKUP($C682,基础资料!$B$5:$E$34,3,0)+SUMIF($C$5:$C682,$C682,$F$5:$F682)-SUMIF($C$5:$C682,$C682,$G$5:$G682),2),"")</f>
        <v/>
      </c>
      <c r="I682" s="53"/>
      <c r="J682" s="53"/>
      <c r="K682" s="25" t="str">
        <f t="shared" si="10"/>
        <v/>
      </c>
      <c r="L682" s="13" t="str">
        <f>IF($D682="","",IFERROR(INDEX(类别属性,MATCH($D682,类别表,0)),""))</f>
        <v/>
      </c>
      <c r="M682" s="53"/>
      <c r="N682" s="53"/>
      <c r="O682" s="32"/>
      <c r="P682" s="6" t="str">
        <f>IF($C682="","",IF(ISNA(MATCH($C682,账户表,0)),"※这个账户不在【基础资料】的账户档案里",IF($B682="","※没填日期，这一笔不会进任何月份的报表",IF(NOT(ISNUMBER($B682)),"※日期是文本不是日期（像 2026.6.28 这种），按日期取数的报表全会漏掉这一笔",IF(AND($F682&lt;&gt;"",$G682&lt;&gt;""),"※收入和支出不能同时填",IF(AND(N($F682)=0,N($G682)=0),"※收入和支出都没填",IF(OR(N($F682)&lt;0,N($G682)&lt;0),"※金额不能填负数，方向反了就换一列填",IF($D682="","※没填收支类别，分类报表会漏掉这一笔",IF(ISNA(MATCH($D682,类别表,0)),"※收支类别不在【基础资料】的清单里",IF(AND($L682="内部转账",$M682=""),"△内部转账要在「对方账户」写上另一头",IF(AND($L682="内部转账",$M682=$C682),"※对方账户跟本账户是同一个",IF(AND($L682&lt;&gt;"内部转账",$M682&lt;&gt;""),"△填了对方账户，但类别不是内部转账",IF(YEAR($B682)&lt;&gt;管理年度,"△不是管理年度的单据，按月的三张报表里看不到",IF($H682&lt;0,"△这一笔之后该账户余额成负数了，核一下",""))))))))))))))</f>
        <v/>
      </c>
    </row>
    <row r="683" ht="16.5" spans="1:16">
      <c r="A683" s="4" t="str">
        <f>IF($C683="","",COUNTA($C$5:$C683))</f>
        <v/>
      </c>
      <c r="B683" s="52"/>
      <c r="C683" s="53"/>
      <c r="D683" s="53"/>
      <c r="E683" s="32"/>
      <c r="F683" s="54"/>
      <c r="G683" s="54"/>
      <c r="H683" s="24" t="str">
        <f>IFERROR(ROUND(VLOOKUP($C683,基础资料!$B$5:$E$34,3,0)+SUMIF($C$5:$C683,$C683,$F$5:$F683)-SUMIF($C$5:$C683,$C683,$G$5:$G683),2),"")</f>
        <v/>
      </c>
      <c r="I683" s="53"/>
      <c r="J683" s="53"/>
      <c r="K683" s="25" t="str">
        <f t="shared" si="10"/>
        <v/>
      </c>
      <c r="L683" s="13" t="str">
        <f>IF($D683="","",IFERROR(INDEX(类别属性,MATCH($D683,类别表,0)),""))</f>
        <v/>
      </c>
      <c r="M683" s="53"/>
      <c r="N683" s="53"/>
      <c r="O683" s="32"/>
      <c r="P683" s="6" t="str">
        <f>IF($C683="","",IF(ISNA(MATCH($C683,账户表,0)),"※这个账户不在【基础资料】的账户档案里",IF($B683="","※没填日期，这一笔不会进任何月份的报表",IF(NOT(ISNUMBER($B683)),"※日期是文本不是日期（像 2026.6.28 这种），按日期取数的报表全会漏掉这一笔",IF(AND($F683&lt;&gt;"",$G683&lt;&gt;""),"※收入和支出不能同时填",IF(AND(N($F683)=0,N($G683)=0),"※收入和支出都没填",IF(OR(N($F683)&lt;0,N($G683)&lt;0),"※金额不能填负数，方向反了就换一列填",IF($D683="","※没填收支类别，分类报表会漏掉这一笔",IF(ISNA(MATCH($D683,类别表,0)),"※收支类别不在【基础资料】的清单里",IF(AND($L683="内部转账",$M683=""),"△内部转账要在「对方账户」写上另一头",IF(AND($L683="内部转账",$M683=$C683),"※对方账户跟本账户是同一个",IF(AND($L683&lt;&gt;"内部转账",$M683&lt;&gt;""),"△填了对方账户，但类别不是内部转账",IF(YEAR($B683)&lt;&gt;管理年度,"△不是管理年度的单据，按月的三张报表里看不到",IF($H683&lt;0,"△这一笔之后该账户余额成负数了，核一下",""))))))))))))))</f>
        <v/>
      </c>
    </row>
    <row r="684" ht="16.5" spans="1:16">
      <c r="A684" s="4" t="str">
        <f>IF($C684="","",COUNTA($C$5:$C684))</f>
        <v/>
      </c>
      <c r="B684" s="52"/>
      <c r="C684" s="53"/>
      <c r="D684" s="53"/>
      <c r="E684" s="32"/>
      <c r="F684" s="54"/>
      <c r="G684" s="54"/>
      <c r="H684" s="24" t="str">
        <f>IFERROR(ROUND(VLOOKUP($C684,基础资料!$B$5:$E$34,3,0)+SUMIF($C$5:$C684,$C684,$F$5:$F684)-SUMIF($C$5:$C684,$C684,$G$5:$G684),2),"")</f>
        <v/>
      </c>
      <c r="I684" s="53"/>
      <c r="J684" s="53"/>
      <c r="K684" s="25" t="str">
        <f t="shared" si="10"/>
        <v/>
      </c>
      <c r="L684" s="13" t="str">
        <f>IF($D684="","",IFERROR(INDEX(类别属性,MATCH($D684,类别表,0)),""))</f>
        <v/>
      </c>
      <c r="M684" s="53"/>
      <c r="N684" s="53"/>
      <c r="O684" s="32"/>
      <c r="P684" s="6" t="str">
        <f>IF($C684="","",IF(ISNA(MATCH($C684,账户表,0)),"※这个账户不在【基础资料】的账户档案里",IF($B684="","※没填日期，这一笔不会进任何月份的报表",IF(NOT(ISNUMBER($B684)),"※日期是文本不是日期（像 2026.6.28 这种），按日期取数的报表全会漏掉这一笔",IF(AND($F684&lt;&gt;"",$G684&lt;&gt;""),"※收入和支出不能同时填",IF(AND(N($F684)=0,N($G684)=0),"※收入和支出都没填",IF(OR(N($F684)&lt;0,N($G684)&lt;0),"※金额不能填负数，方向反了就换一列填",IF($D684="","※没填收支类别，分类报表会漏掉这一笔",IF(ISNA(MATCH($D684,类别表,0)),"※收支类别不在【基础资料】的清单里",IF(AND($L684="内部转账",$M684=""),"△内部转账要在「对方账户」写上另一头",IF(AND($L684="内部转账",$M684=$C684),"※对方账户跟本账户是同一个",IF(AND($L684&lt;&gt;"内部转账",$M684&lt;&gt;""),"△填了对方账户，但类别不是内部转账",IF(YEAR($B684)&lt;&gt;管理年度,"△不是管理年度的单据，按月的三张报表里看不到",IF($H684&lt;0,"△这一笔之后该账户余额成负数了，核一下",""))))))))))))))</f>
        <v/>
      </c>
    </row>
    <row r="685" ht="16.5" spans="1:16">
      <c r="A685" s="4" t="str">
        <f>IF($C685="","",COUNTA($C$5:$C685))</f>
        <v/>
      </c>
      <c r="B685" s="52"/>
      <c r="C685" s="53"/>
      <c r="D685" s="53"/>
      <c r="E685" s="32"/>
      <c r="F685" s="54"/>
      <c r="G685" s="54"/>
      <c r="H685" s="24" t="str">
        <f>IFERROR(ROUND(VLOOKUP($C685,基础资料!$B$5:$E$34,3,0)+SUMIF($C$5:$C685,$C685,$F$5:$F685)-SUMIF($C$5:$C685,$C685,$G$5:$G685),2),"")</f>
        <v/>
      </c>
      <c r="I685" s="53"/>
      <c r="J685" s="53"/>
      <c r="K685" s="25" t="str">
        <f t="shared" si="10"/>
        <v/>
      </c>
      <c r="L685" s="13" t="str">
        <f>IF($D685="","",IFERROR(INDEX(类别属性,MATCH($D685,类别表,0)),""))</f>
        <v/>
      </c>
      <c r="M685" s="53"/>
      <c r="N685" s="53"/>
      <c r="O685" s="32"/>
      <c r="P685" s="6" t="str">
        <f>IF($C685="","",IF(ISNA(MATCH($C685,账户表,0)),"※这个账户不在【基础资料】的账户档案里",IF($B685="","※没填日期，这一笔不会进任何月份的报表",IF(NOT(ISNUMBER($B685)),"※日期是文本不是日期（像 2026.6.28 这种），按日期取数的报表全会漏掉这一笔",IF(AND($F685&lt;&gt;"",$G685&lt;&gt;""),"※收入和支出不能同时填",IF(AND(N($F685)=0,N($G685)=0),"※收入和支出都没填",IF(OR(N($F685)&lt;0,N($G685)&lt;0),"※金额不能填负数，方向反了就换一列填",IF($D685="","※没填收支类别，分类报表会漏掉这一笔",IF(ISNA(MATCH($D685,类别表,0)),"※收支类别不在【基础资料】的清单里",IF(AND($L685="内部转账",$M685=""),"△内部转账要在「对方账户」写上另一头",IF(AND($L685="内部转账",$M685=$C685),"※对方账户跟本账户是同一个",IF(AND($L685&lt;&gt;"内部转账",$M685&lt;&gt;""),"△填了对方账户，但类别不是内部转账",IF(YEAR($B685)&lt;&gt;管理年度,"△不是管理年度的单据，按月的三张报表里看不到",IF($H685&lt;0,"△这一笔之后该账户余额成负数了，核一下",""))))))))))))))</f>
        <v/>
      </c>
    </row>
    <row r="686" ht="16.5" spans="1:16">
      <c r="A686" s="4" t="str">
        <f>IF($C686="","",COUNTA($C$5:$C686))</f>
        <v/>
      </c>
      <c r="B686" s="52"/>
      <c r="C686" s="53"/>
      <c r="D686" s="53"/>
      <c r="E686" s="32"/>
      <c r="F686" s="54"/>
      <c r="G686" s="54"/>
      <c r="H686" s="24" t="str">
        <f>IFERROR(ROUND(VLOOKUP($C686,基础资料!$B$5:$E$34,3,0)+SUMIF($C$5:$C686,$C686,$F$5:$F686)-SUMIF($C$5:$C686,$C686,$G$5:$G686),2),"")</f>
        <v/>
      </c>
      <c r="I686" s="53"/>
      <c r="J686" s="53"/>
      <c r="K686" s="25" t="str">
        <f t="shared" si="10"/>
        <v/>
      </c>
      <c r="L686" s="13" t="str">
        <f>IF($D686="","",IFERROR(INDEX(类别属性,MATCH($D686,类别表,0)),""))</f>
        <v/>
      </c>
      <c r="M686" s="53"/>
      <c r="N686" s="53"/>
      <c r="O686" s="32"/>
      <c r="P686" s="6" t="str">
        <f>IF($C686="","",IF(ISNA(MATCH($C686,账户表,0)),"※这个账户不在【基础资料】的账户档案里",IF($B686="","※没填日期，这一笔不会进任何月份的报表",IF(NOT(ISNUMBER($B686)),"※日期是文本不是日期（像 2026.6.28 这种），按日期取数的报表全会漏掉这一笔",IF(AND($F686&lt;&gt;"",$G686&lt;&gt;""),"※收入和支出不能同时填",IF(AND(N($F686)=0,N($G686)=0),"※收入和支出都没填",IF(OR(N($F686)&lt;0,N($G686)&lt;0),"※金额不能填负数，方向反了就换一列填",IF($D686="","※没填收支类别，分类报表会漏掉这一笔",IF(ISNA(MATCH($D686,类别表,0)),"※收支类别不在【基础资料】的清单里",IF(AND($L686="内部转账",$M686=""),"△内部转账要在「对方账户」写上另一头",IF(AND($L686="内部转账",$M686=$C686),"※对方账户跟本账户是同一个",IF(AND($L686&lt;&gt;"内部转账",$M686&lt;&gt;""),"△填了对方账户，但类别不是内部转账",IF(YEAR($B686)&lt;&gt;管理年度,"△不是管理年度的单据，按月的三张报表里看不到",IF($H686&lt;0,"△这一笔之后该账户余额成负数了，核一下",""))))))))))))))</f>
        <v/>
      </c>
    </row>
    <row r="687" ht="16.5" spans="1:16">
      <c r="A687" s="4" t="str">
        <f>IF($C687="","",COUNTA($C$5:$C687))</f>
        <v/>
      </c>
      <c r="B687" s="52"/>
      <c r="C687" s="53"/>
      <c r="D687" s="53"/>
      <c r="E687" s="32"/>
      <c r="F687" s="54"/>
      <c r="G687" s="54"/>
      <c r="H687" s="24" t="str">
        <f>IFERROR(ROUND(VLOOKUP($C687,基础资料!$B$5:$E$34,3,0)+SUMIF($C$5:$C687,$C687,$F$5:$F687)-SUMIF($C$5:$C687,$C687,$G$5:$G687),2),"")</f>
        <v/>
      </c>
      <c r="I687" s="53"/>
      <c r="J687" s="53"/>
      <c r="K687" s="25" t="str">
        <f t="shared" si="10"/>
        <v/>
      </c>
      <c r="L687" s="13" t="str">
        <f>IF($D687="","",IFERROR(INDEX(类别属性,MATCH($D687,类别表,0)),""))</f>
        <v/>
      </c>
      <c r="M687" s="53"/>
      <c r="N687" s="53"/>
      <c r="O687" s="32"/>
      <c r="P687" s="6" t="str">
        <f>IF($C687="","",IF(ISNA(MATCH($C687,账户表,0)),"※这个账户不在【基础资料】的账户档案里",IF($B687="","※没填日期，这一笔不会进任何月份的报表",IF(NOT(ISNUMBER($B687)),"※日期是文本不是日期（像 2026.6.28 这种），按日期取数的报表全会漏掉这一笔",IF(AND($F687&lt;&gt;"",$G687&lt;&gt;""),"※收入和支出不能同时填",IF(AND(N($F687)=0,N($G687)=0),"※收入和支出都没填",IF(OR(N($F687)&lt;0,N($G687)&lt;0),"※金额不能填负数，方向反了就换一列填",IF($D687="","※没填收支类别，分类报表会漏掉这一笔",IF(ISNA(MATCH($D687,类别表,0)),"※收支类别不在【基础资料】的清单里",IF(AND($L687="内部转账",$M687=""),"△内部转账要在「对方账户」写上另一头",IF(AND($L687="内部转账",$M687=$C687),"※对方账户跟本账户是同一个",IF(AND($L687&lt;&gt;"内部转账",$M687&lt;&gt;""),"△填了对方账户，但类别不是内部转账",IF(YEAR($B687)&lt;&gt;管理年度,"△不是管理年度的单据，按月的三张报表里看不到",IF($H687&lt;0,"△这一笔之后该账户余额成负数了，核一下",""))))))))))))))</f>
        <v/>
      </c>
    </row>
    <row r="688" ht="16.5" spans="1:16">
      <c r="A688" s="4" t="str">
        <f>IF($C688="","",COUNTA($C$5:$C688))</f>
        <v/>
      </c>
      <c r="B688" s="52"/>
      <c r="C688" s="53"/>
      <c r="D688" s="53"/>
      <c r="E688" s="32"/>
      <c r="F688" s="54"/>
      <c r="G688" s="54"/>
      <c r="H688" s="24" t="str">
        <f>IFERROR(ROUND(VLOOKUP($C688,基础资料!$B$5:$E$34,3,0)+SUMIF($C$5:$C688,$C688,$F$5:$F688)-SUMIF($C$5:$C688,$C688,$G$5:$G688),2),"")</f>
        <v/>
      </c>
      <c r="I688" s="53"/>
      <c r="J688" s="53"/>
      <c r="K688" s="25" t="str">
        <f t="shared" si="10"/>
        <v/>
      </c>
      <c r="L688" s="13" t="str">
        <f>IF($D688="","",IFERROR(INDEX(类别属性,MATCH($D688,类别表,0)),""))</f>
        <v/>
      </c>
      <c r="M688" s="53"/>
      <c r="N688" s="53"/>
      <c r="O688" s="32"/>
      <c r="P688" s="6" t="str">
        <f>IF($C688="","",IF(ISNA(MATCH($C688,账户表,0)),"※这个账户不在【基础资料】的账户档案里",IF($B688="","※没填日期，这一笔不会进任何月份的报表",IF(NOT(ISNUMBER($B688)),"※日期是文本不是日期（像 2026.6.28 这种），按日期取数的报表全会漏掉这一笔",IF(AND($F688&lt;&gt;"",$G688&lt;&gt;""),"※收入和支出不能同时填",IF(AND(N($F688)=0,N($G688)=0),"※收入和支出都没填",IF(OR(N($F688)&lt;0,N($G688)&lt;0),"※金额不能填负数，方向反了就换一列填",IF($D688="","※没填收支类别，分类报表会漏掉这一笔",IF(ISNA(MATCH($D688,类别表,0)),"※收支类别不在【基础资料】的清单里",IF(AND($L688="内部转账",$M688=""),"△内部转账要在「对方账户」写上另一头",IF(AND($L688="内部转账",$M688=$C688),"※对方账户跟本账户是同一个",IF(AND($L688&lt;&gt;"内部转账",$M688&lt;&gt;""),"△填了对方账户，但类别不是内部转账",IF(YEAR($B688)&lt;&gt;管理年度,"△不是管理年度的单据，按月的三张报表里看不到",IF($H688&lt;0,"△这一笔之后该账户余额成负数了，核一下",""))))))))))))))</f>
        <v/>
      </c>
    </row>
    <row r="689" ht="16.5" spans="1:16">
      <c r="A689" s="4" t="str">
        <f>IF($C689="","",COUNTA($C$5:$C689))</f>
        <v/>
      </c>
      <c r="B689" s="52"/>
      <c r="C689" s="53"/>
      <c r="D689" s="53"/>
      <c r="E689" s="32"/>
      <c r="F689" s="54"/>
      <c r="G689" s="54"/>
      <c r="H689" s="24" t="str">
        <f>IFERROR(ROUND(VLOOKUP($C689,基础资料!$B$5:$E$34,3,0)+SUMIF($C$5:$C689,$C689,$F$5:$F689)-SUMIF($C$5:$C689,$C689,$G$5:$G689),2),"")</f>
        <v/>
      </c>
      <c r="I689" s="53"/>
      <c r="J689" s="53"/>
      <c r="K689" s="25" t="str">
        <f t="shared" si="10"/>
        <v/>
      </c>
      <c r="L689" s="13" t="str">
        <f>IF($D689="","",IFERROR(INDEX(类别属性,MATCH($D689,类别表,0)),""))</f>
        <v/>
      </c>
      <c r="M689" s="53"/>
      <c r="N689" s="53"/>
      <c r="O689" s="32"/>
      <c r="P689" s="6" t="str">
        <f>IF($C689="","",IF(ISNA(MATCH($C689,账户表,0)),"※这个账户不在【基础资料】的账户档案里",IF($B689="","※没填日期，这一笔不会进任何月份的报表",IF(NOT(ISNUMBER($B689)),"※日期是文本不是日期（像 2026.6.28 这种），按日期取数的报表全会漏掉这一笔",IF(AND($F689&lt;&gt;"",$G689&lt;&gt;""),"※收入和支出不能同时填",IF(AND(N($F689)=0,N($G689)=0),"※收入和支出都没填",IF(OR(N($F689)&lt;0,N($G689)&lt;0),"※金额不能填负数，方向反了就换一列填",IF($D689="","※没填收支类别，分类报表会漏掉这一笔",IF(ISNA(MATCH($D689,类别表,0)),"※收支类别不在【基础资料】的清单里",IF(AND($L689="内部转账",$M689=""),"△内部转账要在「对方账户」写上另一头",IF(AND($L689="内部转账",$M689=$C689),"※对方账户跟本账户是同一个",IF(AND($L689&lt;&gt;"内部转账",$M689&lt;&gt;""),"△填了对方账户，但类别不是内部转账",IF(YEAR($B689)&lt;&gt;管理年度,"△不是管理年度的单据，按月的三张报表里看不到",IF($H689&lt;0,"△这一笔之后该账户余额成负数了，核一下",""))))))))))))))</f>
        <v/>
      </c>
    </row>
    <row r="690" ht="16.5" spans="1:16">
      <c r="A690" s="4" t="str">
        <f>IF($C690="","",COUNTA($C$5:$C690))</f>
        <v/>
      </c>
      <c r="B690" s="52"/>
      <c r="C690" s="53"/>
      <c r="D690" s="53"/>
      <c r="E690" s="32"/>
      <c r="F690" s="54"/>
      <c r="G690" s="54"/>
      <c r="H690" s="24" t="str">
        <f>IFERROR(ROUND(VLOOKUP($C690,基础资料!$B$5:$E$34,3,0)+SUMIF($C$5:$C690,$C690,$F$5:$F690)-SUMIF($C$5:$C690,$C690,$G$5:$G690),2),"")</f>
        <v/>
      </c>
      <c r="I690" s="53"/>
      <c r="J690" s="53"/>
      <c r="K690" s="25" t="str">
        <f t="shared" si="10"/>
        <v/>
      </c>
      <c r="L690" s="13" t="str">
        <f>IF($D690="","",IFERROR(INDEX(类别属性,MATCH($D690,类别表,0)),""))</f>
        <v/>
      </c>
      <c r="M690" s="53"/>
      <c r="N690" s="53"/>
      <c r="O690" s="32"/>
      <c r="P690" s="6" t="str">
        <f>IF($C690="","",IF(ISNA(MATCH($C690,账户表,0)),"※这个账户不在【基础资料】的账户档案里",IF($B690="","※没填日期，这一笔不会进任何月份的报表",IF(NOT(ISNUMBER($B690)),"※日期是文本不是日期（像 2026.6.28 这种），按日期取数的报表全会漏掉这一笔",IF(AND($F690&lt;&gt;"",$G690&lt;&gt;""),"※收入和支出不能同时填",IF(AND(N($F690)=0,N($G690)=0),"※收入和支出都没填",IF(OR(N($F690)&lt;0,N($G690)&lt;0),"※金额不能填负数，方向反了就换一列填",IF($D690="","※没填收支类别，分类报表会漏掉这一笔",IF(ISNA(MATCH($D690,类别表,0)),"※收支类别不在【基础资料】的清单里",IF(AND($L690="内部转账",$M690=""),"△内部转账要在「对方账户」写上另一头",IF(AND($L690="内部转账",$M690=$C690),"※对方账户跟本账户是同一个",IF(AND($L690&lt;&gt;"内部转账",$M690&lt;&gt;""),"△填了对方账户，但类别不是内部转账",IF(YEAR($B690)&lt;&gt;管理年度,"△不是管理年度的单据，按月的三张报表里看不到",IF($H690&lt;0,"△这一笔之后该账户余额成负数了，核一下",""))))))))))))))</f>
        <v/>
      </c>
    </row>
    <row r="691" ht="16.5" spans="1:16">
      <c r="A691" s="4" t="str">
        <f>IF($C691="","",COUNTA($C$5:$C691))</f>
        <v/>
      </c>
      <c r="B691" s="52"/>
      <c r="C691" s="53"/>
      <c r="D691" s="53"/>
      <c r="E691" s="32"/>
      <c r="F691" s="54"/>
      <c r="G691" s="54"/>
      <c r="H691" s="24" t="str">
        <f>IFERROR(ROUND(VLOOKUP($C691,基础资料!$B$5:$E$34,3,0)+SUMIF($C$5:$C691,$C691,$F$5:$F691)-SUMIF($C$5:$C691,$C691,$G$5:$G691),2),"")</f>
        <v/>
      </c>
      <c r="I691" s="53"/>
      <c r="J691" s="53"/>
      <c r="K691" s="25" t="str">
        <f t="shared" si="10"/>
        <v/>
      </c>
      <c r="L691" s="13" t="str">
        <f>IF($D691="","",IFERROR(INDEX(类别属性,MATCH($D691,类别表,0)),""))</f>
        <v/>
      </c>
      <c r="M691" s="53"/>
      <c r="N691" s="53"/>
      <c r="O691" s="32"/>
      <c r="P691" s="6" t="str">
        <f>IF($C691="","",IF(ISNA(MATCH($C691,账户表,0)),"※这个账户不在【基础资料】的账户档案里",IF($B691="","※没填日期，这一笔不会进任何月份的报表",IF(NOT(ISNUMBER($B691)),"※日期是文本不是日期（像 2026.6.28 这种），按日期取数的报表全会漏掉这一笔",IF(AND($F691&lt;&gt;"",$G691&lt;&gt;""),"※收入和支出不能同时填",IF(AND(N($F691)=0,N($G691)=0),"※收入和支出都没填",IF(OR(N($F691)&lt;0,N($G691)&lt;0),"※金额不能填负数，方向反了就换一列填",IF($D691="","※没填收支类别，分类报表会漏掉这一笔",IF(ISNA(MATCH($D691,类别表,0)),"※收支类别不在【基础资料】的清单里",IF(AND($L691="内部转账",$M691=""),"△内部转账要在「对方账户」写上另一头",IF(AND($L691="内部转账",$M691=$C691),"※对方账户跟本账户是同一个",IF(AND($L691&lt;&gt;"内部转账",$M691&lt;&gt;""),"△填了对方账户，但类别不是内部转账",IF(YEAR($B691)&lt;&gt;管理年度,"△不是管理年度的单据，按月的三张报表里看不到",IF($H691&lt;0,"△这一笔之后该账户余额成负数了，核一下",""))))))))))))))</f>
        <v/>
      </c>
    </row>
    <row r="692" ht="16.5" spans="1:16">
      <c r="A692" s="4" t="str">
        <f>IF($C692="","",COUNTA($C$5:$C692))</f>
        <v/>
      </c>
      <c r="B692" s="52"/>
      <c r="C692" s="53"/>
      <c r="D692" s="53"/>
      <c r="E692" s="32"/>
      <c r="F692" s="54"/>
      <c r="G692" s="54"/>
      <c r="H692" s="24" t="str">
        <f>IFERROR(ROUND(VLOOKUP($C692,基础资料!$B$5:$E$34,3,0)+SUMIF($C$5:$C692,$C692,$F$5:$F692)-SUMIF($C$5:$C692,$C692,$G$5:$G692),2),"")</f>
        <v/>
      </c>
      <c r="I692" s="53"/>
      <c r="J692" s="53"/>
      <c r="K692" s="25" t="str">
        <f t="shared" si="10"/>
        <v/>
      </c>
      <c r="L692" s="13" t="str">
        <f>IF($D692="","",IFERROR(INDEX(类别属性,MATCH($D692,类别表,0)),""))</f>
        <v/>
      </c>
      <c r="M692" s="53"/>
      <c r="N692" s="53"/>
      <c r="O692" s="32"/>
      <c r="P692" s="6" t="str">
        <f>IF($C692="","",IF(ISNA(MATCH($C692,账户表,0)),"※这个账户不在【基础资料】的账户档案里",IF($B692="","※没填日期，这一笔不会进任何月份的报表",IF(NOT(ISNUMBER($B692)),"※日期是文本不是日期（像 2026.6.28 这种），按日期取数的报表全会漏掉这一笔",IF(AND($F692&lt;&gt;"",$G692&lt;&gt;""),"※收入和支出不能同时填",IF(AND(N($F692)=0,N($G692)=0),"※收入和支出都没填",IF(OR(N($F692)&lt;0,N($G692)&lt;0),"※金额不能填负数，方向反了就换一列填",IF($D692="","※没填收支类别，分类报表会漏掉这一笔",IF(ISNA(MATCH($D692,类别表,0)),"※收支类别不在【基础资料】的清单里",IF(AND($L692="内部转账",$M692=""),"△内部转账要在「对方账户」写上另一头",IF(AND($L692="内部转账",$M692=$C692),"※对方账户跟本账户是同一个",IF(AND($L692&lt;&gt;"内部转账",$M692&lt;&gt;""),"△填了对方账户，但类别不是内部转账",IF(YEAR($B692)&lt;&gt;管理年度,"△不是管理年度的单据，按月的三张报表里看不到",IF($H692&lt;0,"△这一笔之后该账户余额成负数了，核一下",""))))))))))))))</f>
        <v/>
      </c>
    </row>
    <row r="693" ht="16.5" spans="1:16">
      <c r="A693" s="4" t="str">
        <f>IF($C693="","",COUNTA($C$5:$C693))</f>
        <v/>
      </c>
      <c r="B693" s="52"/>
      <c r="C693" s="53"/>
      <c r="D693" s="53"/>
      <c r="E693" s="32"/>
      <c r="F693" s="54"/>
      <c r="G693" s="54"/>
      <c r="H693" s="24" t="str">
        <f>IFERROR(ROUND(VLOOKUP($C693,基础资料!$B$5:$E$34,3,0)+SUMIF($C$5:$C693,$C693,$F$5:$F693)-SUMIF($C$5:$C693,$C693,$G$5:$G693),2),"")</f>
        <v/>
      </c>
      <c r="I693" s="53"/>
      <c r="J693" s="53"/>
      <c r="K693" s="25" t="str">
        <f t="shared" si="10"/>
        <v/>
      </c>
      <c r="L693" s="13" t="str">
        <f>IF($D693="","",IFERROR(INDEX(类别属性,MATCH($D693,类别表,0)),""))</f>
        <v/>
      </c>
      <c r="M693" s="53"/>
      <c r="N693" s="53"/>
      <c r="O693" s="32"/>
      <c r="P693" s="6" t="str">
        <f>IF($C693="","",IF(ISNA(MATCH($C693,账户表,0)),"※这个账户不在【基础资料】的账户档案里",IF($B693="","※没填日期，这一笔不会进任何月份的报表",IF(NOT(ISNUMBER($B693)),"※日期是文本不是日期（像 2026.6.28 这种），按日期取数的报表全会漏掉这一笔",IF(AND($F693&lt;&gt;"",$G693&lt;&gt;""),"※收入和支出不能同时填",IF(AND(N($F693)=0,N($G693)=0),"※收入和支出都没填",IF(OR(N($F693)&lt;0,N($G693)&lt;0),"※金额不能填负数，方向反了就换一列填",IF($D693="","※没填收支类别，分类报表会漏掉这一笔",IF(ISNA(MATCH($D693,类别表,0)),"※收支类别不在【基础资料】的清单里",IF(AND($L693="内部转账",$M693=""),"△内部转账要在「对方账户」写上另一头",IF(AND($L693="内部转账",$M693=$C693),"※对方账户跟本账户是同一个",IF(AND($L693&lt;&gt;"内部转账",$M693&lt;&gt;""),"△填了对方账户，但类别不是内部转账",IF(YEAR($B693)&lt;&gt;管理年度,"△不是管理年度的单据，按月的三张报表里看不到",IF($H693&lt;0,"△这一笔之后该账户余额成负数了，核一下",""))))))))))))))</f>
        <v/>
      </c>
    </row>
    <row r="694" ht="16.5" spans="1:16">
      <c r="A694" s="4" t="str">
        <f>IF($C694="","",COUNTA($C$5:$C694))</f>
        <v/>
      </c>
      <c r="B694" s="52"/>
      <c r="C694" s="53"/>
      <c r="D694" s="53"/>
      <c r="E694" s="32"/>
      <c r="F694" s="54"/>
      <c r="G694" s="54"/>
      <c r="H694" s="24" t="str">
        <f>IFERROR(ROUND(VLOOKUP($C694,基础资料!$B$5:$E$34,3,0)+SUMIF($C$5:$C694,$C694,$F$5:$F694)-SUMIF($C$5:$C694,$C694,$G$5:$G694),2),"")</f>
        <v/>
      </c>
      <c r="I694" s="53"/>
      <c r="J694" s="53"/>
      <c r="K694" s="25" t="str">
        <f t="shared" si="10"/>
        <v/>
      </c>
      <c r="L694" s="13" t="str">
        <f>IF($D694="","",IFERROR(INDEX(类别属性,MATCH($D694,类别表,0)),""))</f>
        <v/>
      </c>
      <c r="M694" s="53"/>
      <c r="N694" s="53"/>
      <c r="O694" s="32"/>
      <c r="P694" s="6" t="str">
        <f>IF($C694="","",IF(ISNA(MATCH($C694,账户表,0)),"※这个账户不在【基础资料】的账户档案里",IF($B694="","※没填日期，这一笔不会进任何月份的报表",IF(NOT(ISNUMBER($B694)),"※日期是文本不是日期（像 2026.6.28 这种），按日期取数的报表全会漏掉这一笔",IF(AND($F694&lt;&gt;"",$G694&lt;&gt;""),"※收入和支出不能同时填",IF(AND(N($F694)=0,N($G694)=0),"※收入和支出都没填",IF(OR(N($F694)&lt;0,N($G694)&lt;0),"※金额不能填负数，方向反了就换一列填",IF($D694="","※没填收支类别，分类报表会漏掉这一笔",IF(ISNA(MATCH($D694,类别表,0)),"※收支类别不在【基础资料】的清单里",IF(AND($L694="内部转账",$M694=""),"△内部转账要在「对方账户」写上另一头",IF(AND($L694="内部转账",$M694=$C694),"※对方账户跟本账户是同一个",IF(AND($L694&lt;&gt;"内部转账",$M694&lt;&gt;""),"△填了对方账户，但类别不是内部转账",IF(YEAR($B694)&lt;&gt;管理年度,"△不是管理年度的单据，按月的三张报表里看不到",IF($H694&lt;0,"△这一笔之后该账户余额成负数了，核一下",""))))))))))))))</f>
        <v/>
      </c>
    </row>
    <row r="695" ht="16.5" spans="1:16">
      <c r="A695" s="4" t="str">
        <f>IF($C695="","",COUNTA($C$5:$C695))</f>
        <v/>
      </c>
      <c r="B695" s="52"/>
      <c r="C695" s="53"/>
      <c r="D695" s="53"/>
      <c r="E695" s="32"/>
      <c r="F695" s="54"/>
      <c r="G695" s="54"/>
      <c r="H695" s="24" t="str">
        <f>IFERROR(ROUND(VLOOKUP($C695,基础资料!$B$5:$E$34,3,0)+SUMIF($C$5:$C695,$C695,$F$5:$F695)-SUMIF($C$5:$C695,$C695,$G$5:$G695),2),"")</f>
        <v/>
      </c>
      <c r="I695" s="53"/>
      <c r="J695" s="53"/>
      <c r="K695" s="25" t="str">
        <f t="shared" si="10"/>
        <v/>
      </c>
      <c r="L695" s="13" t="str">
        <f>IF($D695="","",IFERROR(INDEX(类别属性,MATCH($D695,类别表,0)),""))</f>
        <v/>
      </c>
      <c r="M695" s="53"/>
      <c r="N695" s="53"/>
      <c r="O695" s="32"/>
      <c r="P695" s="6" t="str">
        <f>IF($C695="","",IF(ISNA(MATCH($C695,账户表,0)),"※这个账户不在【基础资料】的账户档案里",IF($B695="","※没填日期，这一笔不会进任何月份的报表",IF(NOT(ISNUMBER($B695)),"※日期是文本不是日期（像 2026.6.28 这种），按日期取数的报表全会漏掉这一笔",IF(AND($F695&lt;&gt;"",$G695&lt;&gt;""),"※收入和支出不能同时填",IF(AND(N($F695)=0,N($G695)=0),"※收入和支出都没填",IF(OR(N($F695)&lt;0,N($G695)&lt;0),"※金额不能填负数，方向反了就换一列填",IF($D695="","※没填收支类别，分类报表会漏掉这一笔",IF(ISNA(MATCH($D695,类别表,0)),"※收支类别不在【基础资料】的清单里",IF(AND($L695="内部转账",$M695=""),"△内部转账要在「对方账户」写上另一头",IF(AND($L695="内部转账",$M695=$C695),"※对方账户跟本账户是同一个",IF(AND($L695&lt;&gt;"内部转账",$M695&lt;&gt;""),"△填了对方账户，但类别不是内部转账",IF(YEAR($B695)&lt;&gt;管理年度,"△不是管理年度的单据，按月的三张报表里看不到",IF($H695&lt;0,"△这一笔之后该账户余额成负数了，核一下",""))))))))))))))</f>
        <v/>
      </c>
    </row>
    <row r="696" ht="16.5" spans="1:16">
      <c r="A696" s="4" t="str">
        <f>IF($C696="","",COUNTA($C$5:$C696))</f>
        <v/>
      </c>
      <c r="B696" s="52"/>
      <c r="C696" s="53"/>
      <c r="D696" s="53"/>
      <c r="E696" s="32"/>
      <c r="F696" s="54"/>
      <c r="G696" s="54"/>
      <c r="H696" s="24" t="str">
        <f>IFERROR(ROUND(VLOOKUP($C696,基础资料!$B$5:$E$34,3,0)+SUMIF($C$5:$C696,$C696,$F$5:$F696)-SUMIF($C$5:$C696,$C696,$G$5:$G696),2),"")</f>
        <v/>
      </c>
      <c r="I696" s="53"/>
      <c r="J696" s="53"/>
      <c r="K696" s="25" t="str">
        <f t="shared" si="10"/>
        <v/>
      </c>
      <c r="L696" s="13" t="str">
        <f>IF($D696="","",IFERROR(INDEX(类别属性,MATCH($D696,类别表,0)),""))</f>
        <v/>
      </c>
      <c r="M696" s="53"/>
      <c r="N696" s="53"/>
      <c r="O696" s="32"/>
      <c r="P696" s="6" t="str">
        <f>IF($C696="","",IF(ISNA(MATCH($C696,账户表,0)),"※这个账户不在【基础资料】的账户档案里",IF($B696="","※没填日期，这一笔不会进任何月份的报表",IF(NOT(ISNUMBER($B696)),"※日期是文本不是日期（像 2026.6.28 这种），按日期取数的报表全会漏掉这一笔",IF(AND($F696&lt;&gt;"",$G696&lt;&gt;""),"※收入和支出不能同时填",IF(AND(N($F696)=0,N($G696)=0),"※收入和支出都没填",IF(OR(N($F696)&lt;0,N($G696)&lt;0),"※金额不能填负数，方向反了就换一列填",IF($D696="","※没填收支类别，分类报表会漏掉这一笔",IF(ISNA(MATCH($D696,类别表,0)),"※收支类别不在【基础资料】的清单里",IF(AND($L696="内部转账",$M696=""),"△内部转账要在「对方账户」写上另一头",IF(AND($L696="内部转账",$M696=$C696),"※对方账户跟本账户是同一个",IF(AND($L696&lt;&gt;"内部转账",$M696&lt;&gt;""),"△填了对方账户，但类别不是内部转账",IF(YEAR($B696)&lt;&gt;管理年度,"△不是管理年度的单据，按月的三张报表里看不到",IF($H696&lt;0,"△这一笔之后该账户余额成负数了，核一下",""))))))))))))))</f>
        <v/>
      </c>
    </row>
    <row r="697" ht="16.5" spans="1:16">
      <c r="A697" s="4" t="str">
        <f>IF($C697="","",COUNTA($C$5:$C697))</f>
        <v/>
      </c>
      <c r="B697" s="52"/>
      <c r="C697" s="53"/>
      <c r="D697" s="53"/>
      <c r="E697" s="32"/>
      <c r="F697" s="54"/>
      <c r="G697" s="54"/>
      <c r="H697" s="24" t="str">
        <f>IFERROR(ROUND(VLOOKUP($C697,基础资料!$B$5:$E$34,3,0)+SUMIF($C$5:$C697,$C697,$F$5:$F697)-SUMIF($C$5:$C697,$C697,$G$5:$G697),2),"")</f>
        <v/>
      </c>
      <c r="I697" s="53"/>
      <c r="J697" s="53"/>
      <c r="K697" s="25" t="str">
        <f t="shared" si="10"/>
        <v/>
      </c>
      <c r="L697" s="13" t="str">
        <f>IF($D697="","",IFERROR(INDEX(类别属性,MATCH($D697,类别表,0)),""))</f>
        <v/>
      </c>
      <c r="M697" s="53"/>
      <c r="N697" s="53"/>
      <c r="O697" s="32"/>
      <c r="P697" s="6" t="str">
        <f>IF($C697="","",IF(ISNA(MATCH($C697,账户表,0)),"※这个账户不在【基础资料】的账户档案里",IF($B697="","※没填日期，这一笔不会进任何月份的报表",IF(NOT(ISNUMBER($B697)),"※日期是文本不是日期（像 2026.6.28 这种），按日期取数的报表全会漏掉这一笔",IF(AND($F697&lt;&gt;"",$G697&lt;&gt;""),"※收入和支出不能同时填",IF(AND(N($F697)=0,N($G697)=0),"※收入和支出都没填",IF(OR(N($F697)&lt;0,N($G697)&lt;0),"※金额不能填负数，方向反了就换一列填",IF($D697="","※没填收支类别，分类报表会漏掉这一笔",IF(ISNA(MATCH($D697,类别表,0)),"※收支类别不在【基础资料】的清单里",IF(AND($L697="内部转账",$M697=""),"△内部转账要在「对方账户」写上另一头",IF(AND($L697="内部转账",$M697=$C697),"※对方账户跟本账户是同一个",IF(AND($L697&lt;&gt;"内部转账",$M697&lt;&gt;""),"△填了对方账户，但类别不是内部转账",IF(YEAR($B697)&lt;&gt;管理年度,"△不是管理年度的单据，按月的三张报表里看不到",IF($H697&lt;0,"△这一笔之后该账户余额成负数了，核一下",""))))))))))))))</f>
        <v/>
      </c>
    </row>
    <row r="698" ht="16.5" spans="1:16">
      <c r="A698" s="4" t="str">
        <f>IF($C698="","",COUNTA($C$5:$C698))</f>
        <v/>
      </c>
      <c r="B698" s="52"/>
      <c r="C698" s="53"/>
      <c r="D698" s="53"/>
      <c r="E698" s="32"/>
      <c r="F698" s="54"/>
      <c r="G698" s="54"/>
      <c r="H698" s="24" t="str">
        <f>IFERROR(ROUND(VLOOKUP($C698,基础资料!$B$5:$E$34,3,0)+SUMIF($C$5:$C698,$C698,$F$5:$F698)-SUMIF($C$5:$C698,$C698,$G$5:$G698),2),"")</f>
        <v/>
      </c>
      <c r="I698" s="53"/>
      <c r="J698" s="53"/>
      <c r="K698" s="25" t="str">
        <f t="shared" si="10"/>
        <v/>
      </c>
      <c r="L698" s="13" t="str">
        <f>IF($D698="","",IFERROR(INDEX(类别属性,MATCH($D698,类别表,0)),""))</f>
        <v/>
      </c>
      <c r="M698" s="53"/>
      <c r="N698" s="53"/>
      <c r="O698" s="32"/>
      <c r="P698" s="6" t="str">
        <f>IF($C698="","",IF(ISNA(MATCH($C698,账户表,0)),"※这个账户不在【基础资料】的账户档案里",IF($B698="","※没填日期，这一笔不会进任何月份的报表",IF(NOT(ISNUMBER($B698)),"※日期是文本不是日期（像 2026.6.28 这种），按日期取数的报表全会漏掉这一笔",IF(AND($F698&lt;&gt;"",$G698&lt;&gt;""),"※收入和支出不能同时填",IF(AND(N($F698)=0,N($G698)=0),"※收入和支出都没填",IF(OR(N($F698)&lt;0,N($G698)&lt;0),"※金额不能填负数，方向反了就换一列填",IF($D698="","※没填收支类别，分类报表会漏掉这一笔",IF(ISNA(MATCH($D698,类别表,0)),"※收支类别不在【基础资料】的清单里",IF(AND($L698="内部转账",$M698=""),"△内部转账要在「对方账户」写上另一头",IF(AND($L698="内部转账",$M698=$C698),"※对方账户跟本账户是同一个",IF(AND($L698&lt;&gt;"内部转账",$M698&lt;&gt;""),"△填了对方账户，但类别不是内部转账",IF(YEAR($B698)&lt;&gt;管理年度,"△不是管理年度的单据，按月的三张报表里看不到",IF($H698&lt;0,"△这一笔之后该账户余额成负数了，核一下",""))))))))))))))</f>
        <v/>
      </c>
    </row>
    <row r="699" ht="16.5" spans="1:16">
      <c r="A699" s="4" t="str">
        <f>IF($C699="","",COUNTA($C$5:$C699))</f>
        <v/>
      </c>
      <c r="B699" s="52"/>
      <c r="C699" s="53"/>
      <c r="D699" s="53"/>
      <c r="E699" s="32"/>
      <c r="F699" s="54"/>
      <c r="G699" s="54"/>
      <c r="H699" s="24" t="str">
        <f>IFERROR(ROUND(VLOOKUP($C699,基础资料!$B$5:$E$34,3,0)+SUMIF($C$5:$C699,$C699,$F$5:$F699)-SUMIF($C$5:$C699,$C699,$G$5:$G699),2),"")</f>
        <v/>
      </c>
      <c r="I699" s="53"/>
      <c r="J699" s="53"/>
      <c r="K699" s="25" t="str">
        <f t="shared" si="10"/>
        <v/>
      </c>
      <c r="L699" s="13" t="str">
        <f>IF($D699="","",IFERROR(INDEX(类别属性,MATCH($D699,类别表,0)),""))</f>
        <v/>
      </c>
      <c r="M699" s="53"/>
      <c r="N699" s="53"/>
      <c r="O699" s="32"/>
      <c r="P699" s="6" t="str">
        <f>IF($C699="","",IF(ISNA(MATCH($C699,账户表,0)),"※这个账户不在【基础资料】的账户档案里",IF($B699="","※没填日期，这一笔不会进任何月份的报表",IF(NOT(ISNUMBER($B699)),"※日期是文本不是日期（像 2026.6.28 这种），按日期取数的报表全会漏掉这一笔",IF(AND($F699&lt;&gt;"",$G699&lt;&gt;""),"※收入和支出不能同时填",IF(AND(N($F699)=0,N($G699)=0),"※收入和支出都没填",IF(OR(N($F699)&lt;0,N($G699)&lt;0),"※金额不能填负数，方向反了就换一列填",IF($D699="","※没填收支类别，分类报表会漏掉这一笔",IF(ISNA(MATCH($D699,类别表,0)),"※收支类别不在【基础资料】的清单里",IF(AND($L699="内部转账",$M699=""),"△内部转账要在「对方账户」写上另一头",IF(AND($L699="内部转账",$M699=$C699),"※对方账户跟本账户是同一个",IF(AND($L699&lt;&gt;"内部转账",$M699&lt;&gt;""),"△填了对方账户，但类别不是内部转账",IF(YEAR($B699)&lt;&gt;管理年度,"△不是管理年度的单据，按月的三张报表里看不到",IF($H699&lt;0,"△这一笔之后该账户余额成负数了，核一下",""))))))))))))))</f>
        <v/>
      </c>
    </row>
    <row r="700" ht="16.5" spans="1:16">
      <c r="A700" s="4" t="str">
        <f>IF($C700="","",COUNTA($C$5:$C700))</f>
        <v/>
      </c>
      <c r="B700" s="52"/>
      <c r="C700" s="53"/>
      <c r="D700" s="53"/>
      <c r="E700" s="32"/>
      <c r="F700" s="54"/>
      <c r="G700" s="54"/>
      <c r="H700" s="24" t="str">
        <f>IFERROR(ROUND(VLOOKUP($C700,基础资料!$B$5:$E$34,3,0)+SUMIF($C$5:$C700,$C700,$F$5:$F700)-SUMIF($C$5:$C700,$C700,$G$5:$G700),2),"")</f>
        <v/>
      </c>
      <c r="I700" s="53"/>
      <c r="J700" s="53"/>
      <c r="K700" s="25" t="str">
        <f t="shared" si="10"/>
        <v/>
      </c>
      <c r="L700" s="13" t="str">
        <f>IF($D700="","",IFERROR(INDEX(类别属性,MATCH($D700,类别表,0)),""))</f>
        <v/>
      </c>
      <c r="M700" s="53"/>
      <c r="N700" s="53"/>
      <c r="O700" s="32"/>
      <c r="P700" s="6" t="str">
        <f>IF($C700="","",IF(ISNA(MATCH($C700,账户表,0)),"※这个账户不在【基础资料】的账户档案里",IF($B700="","※没填日期，这一笔不会进任何月份的报表",IF(NOT(ISNUMBER($B700)),"※日期是文本不是日期（像 2026.6.28 这种），按日期取数的报表全会漏掉这一笔",IF(AND($F700&lt;&gt;"",$G700&lt;&gt;""),"※收入和支出不能同时填",IF(AND(N($F700)=0,N($G700)=0),"※收入和支出都没填",IF(OR(N($F700)&lt;0,N($G700)&lt;0),"※金额不能填负数，方向反了就换一列填",IF($D700="","※没填收支类别，分类报表会漏掉这一笔",IF(ISNA(MATCH($D700,类别表,0)),"※收支类别不在【基础资料】的清单里",IF(AND($L700="内部转账",$M700=""),"△内部转账要在「对方账户」写上另一头",IF(AND($L700="内部转账",$M700=$C700),"※对方账户跟本账户是同一个",IF(AND($L700&lt;&gt;"内部转账",$M700&lt;&gt;""),"△填了对方账户，但类别不是内部转账",IF(YEAR($B700)&lt;&gt;管理年度,"△不是管理年度的单据，按月的三张报表里看不到",IF($H700&lt;0,"△这一笔之后该账户余额成负数了，核一下",""))))))))))))))</f>
        <v/>
      </c>
    </row>
    <row r="701" ht="16.5" spans="1:16">
      <c r="A701" s="4" t="str">
        <f>IF($C701="","",COUNTA($C$5:$C701))</f>
        <v/>
      </c>
      <c r="B701" s="52"/>
      <c r="C701" s="53"/>
      <c r="D701" s="53"/>
      <c r="E701" s="32"/>
      <c r="F701" s="54"/>
      <c r="G701" s="54"/>
      <c r="H701" s="24" t="str">
        <f>IFERROR(ROUND(VLOOKUP($C701,基础资料!$B$5:$E$34,3,0)+SUMIF($C$5:$C701,$C701,$F$5:$F701)-SUMIF($C$5:$C701,$C701,$G$5:$G701),2),"")</f>
        <v/>
      </c>
      <c r="I701" s="53"/>
      <c r="J701" s="53"/>
      <c r="K701" s="25" t="str">
        <f t="shared" si="10"/>
        <v/>
      </c>
      <c r="L701" s="13" t="str">
        <f>IF($D701="","",IFERROR(INDEX(类别属性,MATCH($D701,类别表,0)),""))</f>
        <v/>
      </c>
      <c r="M701" s="53"/>
      <c r="N701" s="53"/>
      <c r="O701" s="32"/>
      <c r="P701" s="6" t="str">
        <f>IF($C701="","",IF(ISNA(MATCH($C701,账户表,0)),"※这个账户不在【基础资料】的账户档案里",IF($B701="","※没填日期，这一笔不会进任何月份的报表",IF(NOT(ISNUMBER($B701)),"※日期是文本不是日期（像 2026.6.28 这种），按日期取数的报表全会漏掉这一笔",IF(AND($F701&lt;&gt;"",$G701&lt;&gt;""),"※收入和支出不能同时填",IF(AND(N($F701)=0,N($G701)=0),"※收入和支出都没填",IF(OR(N($F701)&lt;0,N($G701)&lt;0),"※金额不能填负数，方向反了就换一列填",IF($D701="","※没填收支类别，分类报表会漏掉这一笔",IF(ISNA(MATCH($D701,类别表,0)),"※收支类别不在【基础资料】的清单里",IF(AND($L701="内部转账",$M701=""),"△内部转账要在「对方账户」写上另一头",IF(AND($L701="内部转账",$M701=$C701),"※对方账户跟本账户是同一个",IF(AND($L701&lt;&gt;"内部转账",$M701&lt;&gt;""),"△填了对方账户，但类别不是内部转账",IF(YEAR($B701)&lt;&gt;管理年度,"△不是管理年度的单据，按月的三张报表里看不到",IF($H701&lt;0,"△这一笔之后该账户余额成负数了，核一下",""))))))))))))))</f>
        <v/>
      </c>
    </row>
    <row r="702" ht="16.5" spans="1:16">
      <c r="A702" s="4" t="str">
        <f>IF($C702="","",COUNTA($C$5:$C702))</f>
        <v/>
      </c>
      <c r="B702" s="52"/>
      <c r="C702" s="53"/>
      <c r="D702" s="53"/>
      <c r="E702" s="32"/>
      <c r="F702" s="54"/>
      <c r="G702" s="54"/>
      <c r="H702" s="24" t="str">
        <f>IFERROR(ROUND(VLOOKUP($C702,基础资料!$B$5:$E$34,3,0)+SUMIF($C$5:$C702,$C702,$F$5:$F702)-SUMIF($C$5:$C702,$C702,$G$5:$G702),2),"")</f>
        <v/>
      </c>
      <c r="I702" s="53"/>
      <c r="J702" s="53"/>
      <c r="K702" s="25" t="str">
        <f t="shared" si="10"/>
        <v/>
      </c>
      <c r="L702" s="13" t="str">
        <f>IF($D702="","",IFERROR(INDEX(类别属性,MATCH($D702,类别表,0)),""))</f>
        <v/>
      </c>
      <c r="M702" s="53"/>
      <c r="N702" s="53"/>
      <c r="O702" s="32"/>
      <c r="P702" s="6" t="str">
        <f>IF($C702="","",IF(ISNA(MATCH($C702,账户表,0)),"※这个账户不在【基础资料】的账户档案里",IF($B702="","※没填日期，这一笔不会进任何月份的报表",IF(NOT(ISNUMBER($B702)),"※日期是文本不是日期（像 2026.6.28 这种），按日期取数的报表全会漏掉这一笔",IF(AND($F702&lt;&gt;"",$G702&lt;&gt;""),"※收入和支出不能同时填",IF(AND(N($F702)=0,N($G702)=0),"※收入和支出都没填",IF(OR(N($F702)&lt;0,N($G702)&lt;0),"※金额不能填负数，方向反了就换一列填",IF($D702="","※没填收支类别，分类报表会漏掉这一笔",IF(ISNA(MATCH($D702,类别表,0)),"※收支类别不在【基础资料】的清单里",IF(AND($L702="内部转账",$M702=""),"△内部转账要在「对方账户」写上另一头",IF(AND($L702="内部转账",$M702=$C702),"※对方账户跟本账户是同一个",IF(AND($L702&lt;&gt;"内部转账",$M702&lt;&gt;""),"△填了对方账户，但类别不是内部转账",IF(YEAR($B702)&lt;&gt;管理年度,"△不是管理年度的单据，按月的三张报表里看不到",IF($H702&lt;0,"△这一笔之后该账户余额成负数了，核一下",""))))))))))))))</f>
        <v/>
      </c>
    </row>
    <row r="703" ht="16.5" spans="1:16">
      <c r="A703" s="4" t="str">
        <f>IF($C703="","",COUNTA($C$5:$C703))</f>
        <v/>
      </c>
      <c r="B703" s="52"/>
      <c r="C703" s="53"/>
      <c r="D703" s="53"/>
      <c r="E703" s="32"/>
      <c r="F703" s="54"/>
      <c r="G703" s="54"/>
      <c r="H703" s="24" t="str">
        <f>IFERROR(ROUND(VLOOKUP($C703,基础资料!$B$5:$E$34,3,0)+SUMIF($C$5:$C703,$C703,$F$5:$F703)-SUMIF($C$5:$C703,$C703,$G$5:$G703),2),"")</f>
        <v/>
      </c>
      <c r="I703" s="53"/>
      <c r="J703" s="53"/>
      <c r="K703" s="25" t="str">
        <f t="shared" si="10"/>
        <v/>
      </c>
      <c r="L703" s="13" t="str">
        <f>IF($D703="","",IFERROR(INDEX(类别属性,MATCH($D703,类别表,0)),""))</f>
        <v/>
      </c>
      <c r="M703" s="53"/>
      <c r="N703" s="53"/>
      <c r="O703" s="32"/>
      <c r="P703" s="6" t="str">
        <f>IF($C703="","",IF(ISNA(MATCH($C703,账户表,0)),"※这个账户不在【基础资料】的账户档案里",IF($B703="","※没填日期，这一笔不会进任何月份的报表",IF(NOT(ISNUMBER($B703)),"※日期是文本不是日期（像 2026.6.28 这种），按日期取数的报表全会漏掉这一笔",IF(AND($F703&lt;&gt;"",$G703&lt;&gt;""),"※收入和支出不能同时填",IF(AND(N($F703)=0,N($G703)=0),"※收入和支出都没填",IF(OR(N($F703)&lt;0,N($G703)&lt;0),"※金额不能填负数，方向反了就换一列填",IF($D703="","※没填收支类别，分类报表会漏掉这一笔",IF(ISNA(MATCH($D703,类别表,0)),"※收支类别不在【基础资料】的清单里",IF(AND($L703="内部转账",$M703=""),"△内部转账要在「对方账户」写上另一头",IF(AND($L703="内部转账",$M703=$C703),"※对方账户跟本账户是同一个",IF(AND($L703&lt;&gt;"内部转账",$M703&lt;&gt;""),"△填了对方账户，但类别不是内部转账",IF(YEAR($B703)&lt;&gt;管理年度,"△不是管理年度的单据，按月的三张报表里看不到",IF($H703&lt;0,"△这一笔之后该账户余额成负数了，核一下",""))))))))))))))</f>
        <v/>
      </c>
    </row>
    <row r="704" ht="16.5" spans="1:16">
      <c r="A704" s="4" t="str">
        <f>IF($C704="","",COUNTA($C$5:$C704))</f>
        <v/>
      </c>
      <c r="B704" s="52"/>
      <c r="C704" s="53"/>
      <c r="D704" s="53"/>
      <c r="E704" s="32"/>
      <c r="F704" s="54"/>
      <c r="G704" s="54"/>
      <c r="H704" s="24" t="str">
        <f>IFERROR(ROUND(VLOOKUP($C704,基础资料!$B$5:$E$34,3,0)+SUMIF($C$5:$C704,$C704,$F$5:$F704)-SUMIF($C$5:$C704,$C704,$G$5:$G704),2),"")</f>
        <v/>
      </c>
      <c r="I704" s="53"/>
      <c r="J704" s="53"/>
      <c r="K704" s="25" t="str">
        <f t="shared" si="10"/>
        <v/>
      </c>
      <c r="L704" s="13" t="str">
        <f>IF($D704="","",IFERROR(INDEX(类别属性,MATCH($D704,类别表,0)),""))</f>
        <v/>
      </c>
      <c r="M704" s="53"/>
      <c r="N704" s="53"/>
      <c r="O704" s="32"/>
      <c r="P704" s="6" t="str">
        <f>IF($C704="","",IF(ISNA(MATCH($C704,账户表,0)),"※这个账户不在【基础资料】的账户档案里",IF($B704="","※没填日期，这一笔不会进任何月份的报表",IF(NOT(ISNUMBER($B704)),"※日期是文本不是日期（像 2026.6.28 这种），按日期取数的报表全会漏掉这一笔",IF(AND($F704&lt;&gt;"",$G704&lt;&gt;""),"※收入和支出不能同时填",IF(AND(N($F704)=0,N($G704)=0),"※收入和支出都没填",IF(OR(N($F704)&lt;0,N($G704)&lt;0),"※金额不能填负数，方向反了就换一列填",IF($D704="","※没填收支类别，分类报表会漏掉这一笔",IF(ISNA(MATCH($D704,类别表,0)),"※收支类别不在【基础资料】的清单里",IF(AND($L704="内部转账",$M704=""),"△内部转账要在「对方账户」写上另一头",IF(AND($L704="内部转账",$M704=$C704),"※对方账户跟本账户是同一个",IF(AND($L704&lt;&gt;"内部转账",$M704&lt;&gt;""),"△填了对方账户，但类别不是内部转账",IF(YEAR($B704)&lt;&gt;管理年度,"△不是管理年度的单据，按月的三张报表里看不到",IF($H704&lt;0,"△这一笔之后该账户余额成负数了，核一下",""))))))))))))))</f>
        <v/>
      </c>
    </row>
    <row r="705" ht="16.5" spans="1:16">
      <c r="A705" s="4" t="str">
        <f>IF($C705="","",COUNTA($C$5:$C705))</f>
        <v/>
      </c>
      <c r="B705" s="52"/>
      <c r="C705" s="53"/>
      <c r="D705" s="53"/>
      <c r="E705" s="32"/>
      <c r="F705" s="54"/>
      <c r="G705" s="54"/>
      <c r="H705" s="24" t="str">
        <f>IFERROR(ROUND(VLOOKUP($C705,基础资料!$B$5:$E$34,3,0)+SUMIF($C$5:$C705,$C705,$F$5:$F705)-SUMIF($C$5:$C705,$C705,$G$5:$G705),2),"")</f>
        <v/>
      </c>
      <c r="I705" s="53"/>
      <c r="J705" s="53"/>
      <c r="K705" s="25" t="str">
        <f t="shared" si="10"/>
        <v/>
      </c>
      <c r="L705" s="13" t="str">
        <f>IF($D705="","",IFERROR(INDEX(类别属性,MATCH($D705,类别表,0)),""))</f>
        <v/>
      </c>
      <c r="M705" s="53"/>
      <c r="N705" s="53"/>
      <c r="O705" s="32"/>
      <c r="P705" s="6" t="str">
        <f>IF($C705="","",IF(ISNA(MATCH($C705,账户表,0)),"※这个账户不在【基础资料】的账户档案里",IF($B705="","※没填日期，这一笔不会进任何月份的报表",IF(NOT(ISNUMBER($B705)),"※日期是文本不是日期（像 2026.6.28 这种），按日期取数的报表全会漏掉这一笔",IF(AND($F705&lt;&gt;"",$G705&lt;&gt;""),"※收入和支出不能同时填",IF(AND(N($F705)=0,N($G705)=0),"※收入和支出都没填",IF(OR(N($F705)&lt;0,N($G705)&lt;0),"※金额不能填负数，方向反了就换一列填",IF($D705="","※没填收支类别，分类报表会漏掉这一笔",IF(ISNA(MATCH($D705,类别表,0)),"※收支类别不在【基础资料】的清单里",IF(AND($L705="内部转账",$M705=""),"△内部转账要在「对方账户」写上另一头",IF(AND($L705="内部转账",$M705=$C705),"※对方账户跟本账户是同一个",IF(AND($L705&lt;&gt;"内部转账",$M705&lt;&gt;""),"△填了对方账户，但类别不是内部转账",IF(YEAR($B705)&lt;&gt;管理年度,"△不是管理年度的单据，按月的三张报表里看不到",IF($H705&lt;0,"△这一笔之后该账户余额成负数了，核一下",""))))))))))))))</f>
        <v/>
      </c>
    </row>
    <row r="706" ht="16.5" spans="1:16">
      <c r="A706" s="4" t="str">
        <f>IF($C706="","",COUNTA($C$5:$C706))</f>
        <v/>
      </c>
      <c r="B706" s="52"/>
      <c r="C706" s="53"/>
      <c r="D706" s="53"/>
      <c r="E706" s="32"/>
      <c r="F706" s="54"/>
      <c r="G706" s="54"/>
      <c r="H706" s="24" t="str">
        <f>IFERROR(ROUND(VLOOKUP($C706,基础资料!$B$5:$E$34,3,0)+SUMIF($C$5:$C706,$C706,$F$5:$F706)-SUMIF($C$5:$C706,$C706,$G$5:$G706),2),"")</f>
        <v/>
      </c>
      <c r="I706" s="53"/>
      <c r="J706" s="53"/>
      <c r="K706" s="25" t="str">
        <f t="shared" si="10"/>
        <v/>
      </c>
      <c r="L706" s="13" t="str">
        <f>IF($D706="","",IFERROR(INDEX(类别属性,MATCH($D706,类别表,0)),""))</f>
        <v/>
      </c>
      <c r="M706" s="53"/>
      <c r="N706" s="53"/>
      <c r="O706" s="32"/>
      <c r="P706" s="6" t="str">
        <f>IF($C706="","",IF(ISNA(MATCH($C706,账户表,0)),"※这个账户不在【基础资料】的账户档案里",IF($B706="","※没填日期，这一笔不会进任何月份的报表",IF(NOT(ISNUMBER($B706)),"※日期是文本不是日期（像 2026.6.28 这种），按日期取数的报表全会漏掉这一笔",IF(AND($F706&lt;&gt;"",$G706&lt;&gt;""),"※收入和支出不能同时填",IF(AND(N($F706)=0,N($G706)=0),"※收入和支出都没填",IF(OR(N($F706)&lt;0,N($G706)&lt;0),"※金额不能填负数，方向反了就换一列填",IF($D706="","※没填收支类别，分类报表会漏掉这一笔",IF(ISNA(MATCH($D706,类别表,0)),"※收支类别不在【基础资料】的清单里",IF(AND($L706="内部转账",$M706=""),"△内部转账要在「对方账户」写上另一头",IF(AND($L706="内部转账",$M706=$C706),"※对方账户跟本账户是同一个",IF(AND($L706&lt;&gt;"内部转账",$M706&lt;&gt;""),"△填了对方账户，但类别不是内部转账",IF(YEAR($B706)&lt;&gt;管理年度,"△不是管理年度的单据，按月的三张报表里看不到",IF($H706&lt;0,"△这一笔之后该账户余额成负数了，核一下",""))))))))))))))</f>
        <v/>
      </c>
    </row>
    <row r="707" ht="16.5" spans="1:16">
      <c r="A707" s="4" t="str">
        <f>IF($C707="","",COUNTA($C$5:$C707))</f>
        <v/>
      </c>
      <c r="B707" s="52"/>
      <c r="C707" s="53"/>
      <c r="D707" s="53"/>
      <c r="E707" s="32"/>
      <c r="F707" s="54"/>
      <c r="G707" s="54"/>
      <c r="H707" s="24" t="str">
        <f>IFERROR(ROUND(VLOOKUP($C707,基础资料!$B$5:$E$34,3,0)+SUMIF($C$5:$C707,$C707,$F$5:$F707)-SUMIF($C$5:$C707,$C707,$G$5:$G707),2),"")</f>
        <v/>
      </c>
      <c r="I707" s="53"/>
      <c r="J707" s="53"/>
      <c r="K707" s="25" t="str">
        <f t="shared" si="10"/>
        <v/>
      </c>
      <c r="L707" s="13" t="str">
        <f>IF($D707="","",IFERROR(INDEX(类别属性,MATCH($D707,类别表,0)),""))</f>
        <v/>
      </c>
      <c r="M707" s="53"/>
      <c r="N707" s="53"/>
      <c r="O707" s="32"/>
      <c r="P707" s="6" t="str">
        <f>IF($C707="","",IF(ISNA(MATCH($C707,账户表,0)),"※这个账户不在【基础资料】的账户档案里",IF($B707="","※没填日期，这一笔不会进任何月份的报表",IF(NOT(ISNUMBER($B707)),"※日期是文本不是日期（像 2026.6.28 这种），按日期取数的报表全会漏掉这一笔",IF(AND($F707&lt;&gt;"",$G707&lt;&gt;""),"※收入和支出不能同时填",IF(AND(N($F707)=0,N($G707)=0),"※收入和支出都没填",IF(OR(N($F707)&lt;0,N($G707)&lt;0),"※金额不能填负数，方向反了就换一列填",IF($D707="","※没填收支类别，分类报表会漏掉这一笔",IF(ISNA(MATCH($D707,类别表,0)),"※收支类别不在【基础资料】的清单里",IF(AND($L707="内部转账",$M707=""),"△内部转账要在「对方账户」写上另一头",IF(AND($L707="内部转账",$M707=$C707),"※对方账户跟本账户是同一个",IF(AND($L707&lt;&gt;"内部转账",$M707&lt;&gt;""),"△填了对方账户，但类别不是内部转账",IF(YEAR($B707)&lt;&gt;管理年度,"△不是管理年度的单据，按月的三张报表里看不到",IF($H707&lt;0,"△这一笔之后该账户余额成负数了，核一下",""))))))))))))))</f>
        <v/>
      </c>
    </row>
    <row r="708" ht="16.5" spans="1:16">
      <c r="A708" s="4" t="str">
        <f>IF($C708="","",COUNTA($C$5:$C708))</f>
        <v/>
      </c>
      <c r="B708" s="52"/>
      <c r="C708" s="53"/>
      <c r="D708" s="53"/>
      <c r="E708" s="32"/>
      <c r="F708" s="54"/>
      <c r="G708" s="54"/>
      <c r="H708" s="24" t="str">
        <f>IFERROR(ROUND(VLOOKUP($C708,基础资料!$B$5:$E$34,3,0)+SUMIF($C$5:$C708,$C708,$F$5:$F708)-SUMIF($C$5:$C708,$C708,$G$5:$G708),2),"")</f>
        <v/>
      </c>
      <c r="I708" s="53"/>
      <c r="J708" s="53"/>
      <c r="K708" s="25" t="str">
        <f t="shared" si="10"/>
        <v/>
      </c>
      <c r="L708" s="13" t="str">
        <f>IF($D708="","",IFERROR(INDEX(类别属性,MATCH($D708,类别表,0)),""))</f>
        <v/>
      </c>
      <c r="M708" s="53"/>
      <c r="N708" s="53"/>
      <c r="O708" s="32"/>
      <c r="P708" s="6" t="str">
        <f>IF($C708="","",IF(ISNA(MATCH($C708,账户表,0)),"※这个账户不在【基础资料】的账户档案里",IF($B708="","※没填日期，这一笔不会进任何月份的报表",IF(NOT(ISNUMBER($B708)),"※日期是文本不是日期（像 2026.6.28 这种），按日期取数的报表全会漏掉这一笔",IF(AND($F708&lt;&gt;"",$G708&lt;&gt;""),"※收入和支出不能同时填",IF(AND(N($F708)=0,N($G708)=0),"※收入和支出都没填",IF(OR(N($F708)&lt;0,N($G708)&lt;0),"※金额不能填负数，方向反了就换一列填",IF($D708="","※没填收支类别，分类报表会漏掉这一笔",IF(ISNA(MATCH($D708,类别表,0)),"※收支类别不在【基础资料】的清单里",IF(AND($L708="内部转账",$M708=""),"△内部转账要在「对方账户」写上另一头",IF(AND($L708="内部转账",$M708=$C708),"※对方账户跟本账户是同一个",IF(AND($L708&lt;&gt;"内部转账",$M708&lt;&gt;""),"△填了对方账户，但类别不是内部转账",IF(YEAR($B708)&lt;&gt;管理年度,"△不是管理年度的单据，按月的三张报表里看不到",IF($H708&lt;0,"△这一笔之后该账户余额成负数了，核一下",""))))))))))))))</f>
        <v/>
      </c>
    </row>
    <row r="709" ht="16.5" spans="1:16">
      <c r="A709" s="4" t="str">
        <f>IF($C709="","",COUNTA($C$5:$C709))</f>
        <v/>
      </c>
      <c r="B709" s="52"/>
      <c r="C709" s="53"/>
      <c r="D709" s="53"/>
      <c r="E709" s="32"/>
      <c r="F709" s="54"/>
      <c r="G709" s="54"/>
      <c r="H709" s="24" t="str">
        <f>IFERROR(ROUND(VLOOKUP($C709,基础资料!$B$5:$E$34,3,0)+SUMIF($C$5:$C709,$C709,$F$5:$F709)-SUMIF($C$5:$C709,$C709,$G$5:$G709),2),"")</f>
        <v/>
      </c>
      <c r="I709" s="53"/>
      <c r="J709" s="53"/>
      <c r="K709" s="25" t="str">
        <f t="shared" ref="K709:K772" si="11">IF(OR($B709="",NOT(ISNUMBER($B709))),"",--TEXT($B709,"yyyymm"))</f>
        <v/>
      </c>
      <c r="L709" s="13" t="str">
        <f>IF($D709="","",IFERROR(INDEX(类别属性,MATCH($D709,类别表,0)),""))</f>
        <v/>
      </c>
      <c r="M709" s="53"/>
      <c r="N709" s="53"/>
      <c r="O709" s="32"/>
      <c r="P709" s="6" t="str">
        <f>IF($C709="","",IF(ISNA(MATCH($C709,账户表,0)),"※这个账户不在【基础资料】的账户档案里",IF($B709="","※没填日期，这一笔不会进任何月份的报表",IF(NOT(ISNUMBER($B709)),"※日期是文本不是日期（像 2026.6.28 这种），按日期取数的报表全会漏掉这一笔",IF(AND($F709&lt;&gt;"",$G709&lt;&gt;""),"※收入和支出不能同时填",IF(AND(N($F709)=0,N($G709)=0),"※收入和支出都没填",IF(OR(N($F709)&lt;0,N($G709)&lt;0),"※金额不能填负数，方向反了就换一列填",IF($D709="","※没填收支类别，分类报表会漏掉这一笔",IF(ISNA(MATCH($D709,类别表,0)),"※收支类别不在【基础资料】的清单里",IF(AND($L709="内部转账",$M709=""),"△内部转账要在「对方账户」写上另一头",IF(AND($L709="内部转账",$M709=$C709),"※对方账户跟本账户是同一个",IF(AND($L709&lt;&gt;"内部转账",$M709&lt;&gt;""),"△填了对方账户，但类别不是内部转账",IF(YEAR($B709)&lt;&gt;管理年度,"△不是管理年度的单据，按月的三张报表里看不到",IF($H709&lt;0,"△这一笔之后该账户余额成负数了，核一下",""))))))))))))))</f>
        <v/>
      </c>
    </row>
    <row r="710" ht="16.5" spans="1:16">
      <c r="A710" s="4" t="str">
        <f>IF($C710="","",COUNTA($C$5:$C710))</f>
        <v/>
      </c>
      <c r="B710" s="52"/>
      <c r="C710" s="53"/>
      <c r="D710" s="53"/>
      <c r="E710" s="32"/>
      <c r="F710" s="54"/>
      <c r="G710" s="54"/>
      <c r="H710" s="24" t="str">
        <f>IFERROR(ROUND(VLOOKUP($C710,基础资料!$B$5:$E$34,3,0)+SUMIF($C$5:$C710,$C710,$F$5:$F710)-SUMIF($C$5:$C710,$C710,$G$5:$G710),2),"")</f>
        <v/>
      </c>
      <c r="I710" s="53"/>
      <c r="J710" s="53"/>
      <c r="K710" s="25" t="str">
        <f t="shared" si="11"/>
        <v/>
      </c>
      <c r="L710" s="13" t="str">
        <f>IF($D710="","",IFERROR(INDEX(类别属性,MATCH($D710,类别表,0)),""))</f>
        <v/>
      </c>
      <c r="M710" s="53"/>
      <c r="N710" s="53"/>
      <c r="O710" s="32"/>
      <c r="P710" s="6" t="str">
        <f>IF($C710="","",IF(ISNA(MATCH($C710,账户表,0)),"※这个账户不在【基础资料】的账户档案里",IF($B710="","※没填日期，这一笔不会进任何月份的报表",IF(NOT(ISNUMBER($B710)),"※日期是文本不是日期（像 2026.6.28 这种），按日期取数的报表全会漏掉这一笔",IF(AND($F710&lt;&gt;"",$G710&lt;&gt;""),"※收入和支出不能同时填",IF(AND(N($F710)=0,N($G710)=0),"※收入和支出都没填",IF(OR(N($F710)&lt;0,N($G710)&lt;0),"※金额不能填负数，方向反了就换一列填",IF($D710="","※没填收支类别，分类报表会漏掉这一笔",IF(ISNA(MATCH($D710,类别表,0)),"※收支类别不在【基础资料】的清单里",IF(AND($L710="内部转账",$M710=""),"△内部转账要在「对方账户」写上另一头",IF(AND($L710="内部转账",$M710=$C710),"※对方账户跟本账户是同一个",IF(AND($L710&lt;&gt;"内部转账",$M710&lt;&gt;""),"△填了对方账户，但类别不是内部转账",IF(YEAR($B710)&lt;&gt;管理年度,"△不是管理年度的单据，按月的三张报表里看不到",IF($H710&lt;0,"△这一笔之后该账户余额成负数了，核一下",""))))))))))))))</f>
        <v/>
      </c>
    </row>
    <row r="711" ht="16.5" spans="1:16">
      <c r="A711" s="4" t="str">
        <f>IF($C711="","",COUNTA($C$5:$C711))</f>
        <v/>
      </c>
      <c r="B711" s="52"/>
      <c r="C711" s="53"/>
      <c r="D711" s="53"/>
      <c r="E711" s="32"/>
      <c r="F711" s="54"/>
      <c r="G711" s="54"/>
      <c r="H711" s="24" t="str">
        <f>IFERROR(ROUND(VLOOKUP($C711,基础资料!$B$5:$E$34,3,0)+SUMIF($C$5:$C711,$C711,$F$5:$F711)-SUMIF($C$5:$C711,$C711,$G$5:$G711),2),"")</f>
        <v/>
      </c>
      <c r="I711" s="53"/>
      <c r="J711" s="53"/>
      <c r="K711" s="25" t="str">
        <f t="shared" si="11"/>
        <v/>
      </c>
      <c r="L711" s="13" t="str">
        <f>IF($D711="","",IFERROR(INDEX(类别属性,MATCH($D711,类别表,0)),""))</f>
        <v/>
      </c>
      <c r="M711" s="53"/>
      <c r="N711" s="53"/>
      <c r="O711" s="32"/>
      <c r="P711" s="6" t="str">
        <f>IF($C711="","",IF(ISNA(MATCH($C711,账户表,0)),"※这个账户不在【基础资料】的账户档案里",IF($B711="","※没填日期，这一笔不会进任何月份的报表",IF(NOT(ISNUMBER($B711)),"※日期是文本不是日期（像 2026.6.28 这种），按日期取数的报表全会漏掉这一笔",IF(AND($F711&lt;&gt;"",$G711&lt;&gt;""),"※收入和支出不能同时填",IF(AND(N($F711)=0,N($G711)=0),"※收入和支出都没填",IF(OR(N($F711)&lt;0,N($G711)&lt;0),"※金额不能填负数，方向反了就换一列填",IF($D711="","※没填收支类别，分类报表会漏掉这一笔",IF(ISNA(MATCH($D711,类别表,0)),"※收支类别不在【基础资料】的清单里",IF(AND($L711="内部转账",$M711=""),"△内部转账要在「对方账户」写上另一头",IF(AND($L711="内部转账",$M711=$C711),"※对方账户跟本账户是同一个",IF(AND($L711&lt;&gt;"内部转账",$M711&lt;&gt;""),"△填了对方账户，但类别不是内部转账",IF(YEAR($B711)&lt;&gt;管理年度,"△不是管理年度的单据，按月的三张报表里看不到",IF($H711&lt;0,"△这一笔之后该账户余额成负数了，核一下",""))))))))))))))</f>
        <v/>
      </c>
    </row>
    <row r="712" ht="16.5" spans="1:16">
      <c r="A712" s="4" t="str">
        <f>IF($C712="","",COUNTA($C$5:$C712))</f>
        <v/>
      </c>
      <c r="B712" s="52"/>
      <c r="C712" s="53"/>
      <c r="D712" s="53"/>
      <c r="E712" s="32"/>
      <c r="F712" s="54"/>
      <c r="G712" s="54"/>
      <c r="H712" s="24" t="str">
        <f>IFERROR(ROUND(VLOOKUP($C712,基础资料!$B$5:$E$34,3,0)+SUMIF($C$5:$C712,$C712,$F$5:$F712)-SUMIF($C$5:$C712,$C712,$G$5:$G712),2),"")</f>
        <v/>
      </c>
      <c r="I712" s="53"/>
      <c r="J712" s="53"/>
      <c r="K712" s="25" t="str">
        <f t="shared" si="11"/>
        <v/>
      </c>
      <c r="L712" s="13" t="str">
        <f>IF($D712="","",IFERROR(INDEX(类别属性,MATCH($D712,类别表,0)),""))</f>
        <v/>
      </c>
      <c r="M712" s="53"/>
      <c r="N712" s="53"/>
      <c r="O712" s="32"/>
      <c r="P712" s="6" t="str">
        <f>IF($C712="","",IF(ISNA(MATCH($C712,账户表,0)),"※这个账户不在【基础资料】的账户档案里",IF($B712="","※没填日期，这一笔不会进任何月份的报表",IF(NOT(ISNUMBER($B712)),"※日期是文本不是日期（像 2026.6.28 这种），按日期取数的报表全会漏掉这一笔",IF(AND($F712&lt;&gt;"",$G712&lt;&gt;""),"※收入和支出不能同时填",IF(AND(N($F712)=0,N($G712)=0),"※收入和支出都没填",IF(OR(N($F712)&lt;0,N($G712)&lt;0),"※金额不能填负数，方向反了就换一列填",IF($D712="","※没填收支类别，分类报表会漏掉这一笔",IF(ISNA(MATCH($D712,类别表,0)),"※收支类别不在【基础资料】的清单里",IF(AND($L712="内部转账",$M712=""),"△内部转账要在「对方账户」写上另一头",IF(AND($L712="内部转账",$M712=$C712),"※对方账户跟本账户是同一个",IF(AND($L712&lt;&gt;"内部转账",$M712&lt;&gt;""),"△填了对方账户，但类别不是内部转账",IF(YEAR($B712)&lt;&gt;管理年度,"△不是管理年度的单据，按月的三张报表里看不到",IF($H712&lt;0,"△这一笔之后该账户余额成负数了，核一下",""))))))))))))))</f>
        <v/>
      </c>
    </row>
    <row r="713" ht="16.5" spans="1:16">
      <c r="A713" s="4" t="str">
        <f>IF($C713="","",COUNTA($C$5:$C713))</f>
        <v/>
      </c>
      <c r="B713" s="52"/>
      <c r="C713" s="53"/>
      <c r="D713" s="53"/>
      <c r="E713" s="32"/>
      <c r="F713" s="54"/>
      <c r="G713" s="54"/>
      <c r="H713" s="24" t="str">
        <f>IFERROR(ROUND(VLOOKUP($C713,基础资料!$B$5:$E$34,3,0)+SUMIF($C$5:$C713,$C713,$F$5:$F713)-SUMIF($C$5:$C713,$C713,$G$5:$G713),2),"")</f>
        <v/>
      </c>
      <c r="I713" s="53"/>
      <c r="J713" s="53"/>
      <c r="K713" s="25" t="str">
        <f t="shared" si="11"/>
        <v/>
      </c>
      <c r="L713" s="13" t="str">
        <f>IF($D713="","",IFERROR(INDEX(类别属性,MATCH($D713,类别表,0)),""))</f>
        <v/>
      </c>
      <c r="M713" s="53"/>
      <c r="N713" s="53"/>
      <c r="O713" s="32"/>
      <c r="P713" s="6" t="str">
        <f>IF($C713="","",IF(ISNA(MATCH($C713,账户表,0)),"※这个账户不在【基础资料】的账户档案里",IF($B713="","※没填日期，这一笔不会进任何月份的报表",IF(NOT(ISNUMBER($B713)),"※日期是文本不是日期（像 2026.6.28 这种），按日期取数的报表全会漏掉这一笔",IF(AND($F713&lt;&gt;"",$G713&lt;&gt;""),"※收入和支出不能同时填",IF(AND(N($F713)=0,N($G713)=0),"※收入和支出都没填",IF(OR(N($F713)&lt;0,N($G713)&lt;0),"※金额不能填负数，方向反了就换一列填",IF($D713="","※没填收支类别，分类报表会漏掉这一笔",IF(ISNA(MATCH($D713,类别表,0)),"※收支类别不在【基础资料】的清单里",IF(AND($L713="内部转账",$M713=""),"△内部转账要在「对方账户」写上另一头",IF(AND($L713="内部转账",$M713=$C713),"※对方账户跟本账户是同一个",IF(AND($L713&lt;&gt;"内部转账",$M713&lt;&gt;""),"△填了对方账户，但类别不是内部转账",IF(YEAR($B713)&lt;&gt;管理年度,"△不是管理年度的单据，按月的三张报表里看不到",IF($H713&lt;0,"△这一笔之后该账户余额成负数了，核一下",""))))))))))))))</f>
        <v/>
      </c>
    </row>
    <row r="714" ht="16.5" spans="1:16">
      <c r="A714" s="4" t="str">
        <f>IF($C714="","",COUNTA($C$5:$C714))</f>
        <v/>
      </c>
      <c r="B714" s="52"/>
      <c r="C714" s="53"/>
      <c r="D714" s="53"/>
      <c r="E714" s="32"/>
      <c r="F714" s="54"/>
      <c r="G714" s="54"/>
      <c r="H714" s="24" t="str">
        <f>IFERROR(ROUND(VLOOKUP($C714,基础资料!$B$5:$E$34,3,0)+SUMIF($C$5:$C714,$C714,$F$5:$F714)-SUMIF($C$5:$C714,$C714,$G$5:$G714),2),"")</f>
        <v/>
      </c>
      <c r="I714" s="53"/>
      <c r="J714" s="53"/>
      <c r="K714" s="25" t="str">
        <f t="shared" si="11"/>
        <v/>
      </c>
      <c r="L714" s="13" t="str">
        <f>IF($D714="","",IFERROR(INDEX(类别属性,MATCH($D714,类别表,0)),""))</f>
        <v/>
      </c>
      <c r="M714" s="53"/>
      <c r="N714" s="53"/>
      <c r="O714" s="32"/>
      <c r="P714" s="6" t="str">
        <f>IF($C714="","",IF(ISNA(MATCH($C714,账户表,0)),"※这个账户不在【基础资料】的账户档案里",IF($B714="","※没填日期，这一笔不会进任何月份的报表",IF(NOT(ISNUMBER($B714)),"※日期是文本不是日期（像 2026.6.28 这种），按日期取数的报表全会漏掉这一笔",IF(AND($F714&lt;&gt;"",$G714&lt;&gt;""),"※收入和支出不能同时填",IF(AND(N($F714)=0,N($G714)=0),"※收入和支出都没填",IF(OR(N($F714)&lt;0,N($G714)&lt;0),"※金额不能填负数，方向反了就换一列填",IF($D714="","※没填收支类别，分类报表会漏掉这一笔",IF(ISNA(MATCH($D714,类别表,0)),"※收支类别不在【基础资料】的清单里",IF(AND($L714="内部转账",$M714=""),"△内部转账要在「对方账户」写上另一头",IF(AND($L714="内部转账",$M714=$C714),"※对方账户跟本账户是同一个",IF(AND($L714&lt;&gt;"内部转账",$M714&lt;&gt;""),"△填了对方账户，但类别不是内部转账",IF(YEAR($B714)&lt;&gt;管理年度,"△不是管理年度的单据，按月的三张报表里看不到",IF($H714&lt;0,"△这一笔之后该账户余额成负数了，核一下",""))))))))))))))</f>
        <v/>
      </c>
    </row>
    <row r="715" ht="16.5" spans="1:16">
      <c r="A715" s="4" t="str">
        <f>IF($C715="","",COUNTA($C$5:$C715))</f>
        <v/>
      </c>
      <c r="B715" s="52"/>
      <c r="C715" s="53"/>
      <c r="D715" s="53"/>
      <c r="E715" s="32"/>
      <c r="F715" s="54"/>
      <c r="G715" s="54"/>
      <c r="H715" s="24" t="str">
        <f>IFERROR(ROUND(VLOOKUP($C715,基础资料!$B$5:$E$34,3,0)+SUMIF($C$5:$C715,$C715,$F$5:$F715)-SUMIF($C$5:$C715,$C715,$G$5:$G715),2),"")</f>
        <v/>
      </c>
      <c r="I715" s="53"/>
      <c r="J715" s="53"/>
      <c r="K715" s="25" t="str">
        <f t="shared" si="11"/>
        <v/>
      </c>
      <c r="L715" s="13" t="str">
        <f>IF($D715="","",IFERROR(INDEX(类别属性,MATCH($D715,类别表,0)),""))</f>
        <v/>
      </c>
      <c r="M715" s="53"/>
      <c r="N715" s="53"/>
      <c r="O715" s="32"/>
      <c r="P715" s="6" t="str">
        <f>IF($C715="","",IF(ISNA(MATCH($C715,账户表,0)),"※这个账户不在【基础资料】的账户档案里",IF($B715="","※没填日期，这一笔不会进任何月份的报表",IF(NOT(ISNUMBER($B715)),"※日期是文本不是日期（像 2026.6.28 这种），按日期取数的报表全会漏掉这一笔",IF(AND($F715&lt;&gt;"",$G715&lt;&gt;""),"※收入和支出不能同时填",IF(AND(N($F715)=0,N($G715)=0),"※收入和支出都没填",IF(OR(N($F715)&lt;0,N($G715)&lt;0),"※金额不能填负数，方向反了就换一列填",IF($D715="","※没填收支类别，分类报表会漏掉这一笔",IF(ISNA(MATCH($D715,类别表,0)),"※收支类别不在【基础资料】的清单里",IF(AND($L715="内部转账",$M715=""),"△内部转账要在「对方账户」写上另一头",IF(AND($L715="内部转账",$M715=$C715),"※对方账户跟本账户是同一个",IF(AND($L715&lt;&gt;"内部转账",$M715&lt;&gt;""),"△填了对方账户，但类别不是内部转账",IF(YEAR($B715)&lt;&gt;管理年度,"△不是管理年度的单据，按月的三张报表里看不到",IF($H715&lt;0,"△这一笔之后该账户余额成负数了，核一下",""))))))))))))))</f>
        <v/>
      </c>
    </row>
    <row r="716" ht="16.5" spans="1:16">
      <c r="A716" s="4" t="str">
        <f>IF($C716="","",COUNTA($C$5:$C716))</f>
        <v/>
      </c>
      <c r="B716" s="52"/>
      <c r="C716" s="53"/>
      <c r="D716" s="53"/>
      <c r="E716" s="32"/>
      <c r="F716" s="54"/>
      <c r="G716" s="54"/>
      <c r="H716" s="24" t="str">
        <f>IFERROR(ROUND(VLOOKUP($C716,基础资料!$B$5:$E$34,3,0)+SUMIF($C$5:$C716,$C716,$F$5:$F716)-SUMIF($C$5:$C716,$C716,$G$5:$G716),2),"")</f>
        <v/>
      </c>
      <c r="I716" s="53"/>
      <c r="J716" s="53"/>
      <c r="K716" s="25" t="str">
        <f t="shared" si="11"/>
        <v/>
      </c>
      <c r="L716" s="13" t="str">
        <f>IF($D716="","",IFERROR(INDEX(类别属性,MATCH($D716,类别表,0)),""))</f>
        <v/>
      </c>
      <c r="M716" s="53"/>
      <c r="N716" s="53"/>
      <c r="O716" s="32"/>
      <c r="P716" s="6" t="str">
        <f>IF($C716="","",IF(ISNA(MATCH($C716,账户表,0)),"※这个账户不在【基础资料】的账户档案里",IF($B716="","※没填日期，这一笔不会进任何月份的报表",IF(NOT(ISNUMBER($B716)),"※日期是文本不是日期（像 2026.6.28 这种），按日期取数的报表全会漏掉这一笔",IF(AND($F716&lt;&gt;"",$G716&lt;&gt;""),"※收入和支出不能同时填",IF(AND(N($F716)=0,N($G716)=0),"※收入和支出都没填",IF(OR(N($F716)&lt;0,N($G716)&lt;0),"※金额不能填负数，方向反了就换一列填",IF($D716="","※没填收支类别，分类报表会漏掉这一笔",IF(ISNA(MATCH($D716,类别表,0)),"※收支类别不在【基础资料】的清单里",IF(AND($L716="内部转账",$M716=""),"△内部转账要在「对方账户」写上另一头",IF(AND($L716="内部转账",$M716=$C716),"※对方账户跟本账户是同一个",IF(AND($L716&lt;&gt;"内部转账",$M716&lt;&gt;""),"△填了对方账户，但类别不是内部转账",IF(YEAR($B716)&lt;&gt;管理年度,"△不是管理年度的单据，按月的三张报表里看不到",IF($H716&lt;0,"△这一笔之后该账户余额成负数了，核一下",""))))))))))))))</f>
        <v/>
      </c>
    </row>
    <row r="717" ht="16.5" spans="1:16">
      <c r="A717" s="4" t="str">
        <f>IF($C717="","",COUNTA($C$5:$C717))</f>
        <v/>
      </c>
      <c r="B717" s="52"/>
      <c r="C717" s="53"/>
      <c r="D717" s="53"/>
      <c r="E717" s="32"/>
      <c r="F717" s="54"/>
      <c r="G717" s="54"/>
      <c r="H717" s="24" t="str">
        <f>IFERROR(ROUND(VLOOKUP($C717,基础资料!$B$5:$E$34,3,0)+SUMIF($C$5:$C717,$C717,$F$5:$F717)-SUMIF($C$5:$C717,$C717,$G$5:$G717),2),"")</f>
        <v/>
      </c>
      <c r="I717" s="53"/>
      <c r="J717" s="53"/>
      <c r="K717" s="25" t="str">
        <f t="shared" si="11"/>
        <v/>
      </c>
      <c r="L717" s="13" t="str">
        <f>IF($D717="","",IFERROR(INDEX(类别属性,MATCH($D717,类别表,0)),""))</f>
        <v/>
      </c>
      <c r="M717" s="53"/>
      <c r="N717" s="53"/>
      <c r="O717" s="32"/>
      <c r="P717" s="6" t="str">
        <f>IF($C717="","",IF(ISNA(MATCH($C717,账户表,0)),"※这个账户不在【基础资料】的账户档案里",IF($B717="","※没填日期，这一笔不会进任何月份的报表",IF(NOT(ISNUMBER($B717)),"※日期是文本不是日期（像 2026.6.28 这种），按日期取数的报表全会漏掉这一笔",IF(AND($F717&lt;&gt;"",$G717&lt;&gt;""),"※收入和支出不能同时填",IF(AND(N($F717)=0,N($G717)=0),"※收入和支出都没填",IF(OR(N($F717)&lt;0,N($G717)&lt;0),"※金额不能填负数，方向反了就换一列填",IF($D717="","※没填收支类别，分类报表会漏掉这一笔",IF(ISNA(MATCH($D717,类别表,0)),"※收支类别不在【基础资料】的清单里",IF(AND($L717="内部转账",$M717=""),"△内部转账要在「对方账户」写上另一头",IF(AND($L717="内部转账",$M717=$C717),"※对方账户跟本账户是同一个",IF(AND($L717&lt;&gt;"内部转账",$M717&lt;&gt;""),"△填了对方账户，但类别不是内部转账",IF(YEAR($B717)&lt;&gt;管理年度,"△不是管理年度的单据，按月的三张报表里看不到",IF($H717&lt;0,"△这一笔之后该账户余额成负数了，核一下",""))))))))))))))</f>
        <v/>
      </c>
    </row>
    <row r="718" ht="16.5" spans="1:16">
      <c r="A718" s="4" t="str">
        <f>IF($C718="","",COUNTA($C$5:$C718))</f>
        <v/>
      </c>
      <c r="B718" s="52"/>
      <c r="C718" s="53"/>
      <c r="D718" s="53"/>
      <c r="E718" s="32"/>
      <c r="F718" s="54"/>
      <c r="G718" s="54"/>
      <c r="H718" s="24" t="str">
        <f>IFERROR(ROUND(VLOOKUP($C718,基础资料!$B$5:$E$34,3,0)+SUMIF($C$5:$C718,$C718,$F$5:$F718)-SUMIF($C$5:$C718,$C718,$G$5:$G718),2),"")</f>
        <v/>
      </c>
      <c r="I718" s="53"/>
      <c r="J718" s="53"/>
      <c r="K718" s="25" t="str">
        <f t="shared" si="11"/>
        <v/>
      </c>
      <c r="L718" s="13" t="str">
        <f>IF($D718="","",IFERROR(INDEX(类别属性,MATCH($D718,类别表,0)),""))</f>
        <v/>
      </c>
      <c r="M718" s="53"/>
      <c r="N718" s="53"/>
      <c r="O718" s="32"/>
      <c r="P718" s="6" t="str">
        <f>IF($C718="","",IF(ISNA(MATCH($C718,账户表,0)),"※这个账户不在【基础资料】的账户档案里",IF($B718="","※没填日期，这一笔不会进任何月份的报表",IF(NOT(ISNUMBER($B718)),"※日期是文本不是日期（像 2026.6.28 这种），按日期取数的报表全会漏掉这一笔",IF(AND($F718&lt;&gt;"",$G718&lt;&gt;""),"※收入和支出不能同时填",IF(AND(N($F718)=0,N($G718)=0),"※收入和支出都没填",IF(OR(N($F718)&lt;0,N($G718)&lt;0),"※金额不能填负数，方向反了就换一列填",IF($D718="","※没填收支类别，分类报表会漏掉这一笔",IF(ISNA(MATCH($D718,类别表,0)),"※收支类别不在【基础资料】的清单里",IF(AND($L718="内部转账",$M718=""),"△内部转账要在「对方账户」写上另一头",IF(AND($L718="内部转账",$M718=$C718),"※对方账户跟本账户是同一个",IF(AND($L718&lt;&gt;"内部转账",$M718&lt;&gt;""),"△填了对方账户，但类别不是内部转账",IF(YEAR($B718)&lt;&gt;管理年度,"△不是管理年度的单据，按月的三张报表里看不到",IF($H718&lt;0,"△这一笔之后该账户余额成负数了，核一下",""))))))))))))))</f>
        <v/>
      </c>
    </row>
    <row r="719" ht="16.5" spans="1:16">
      <c r="A719" s="4" t="str">
        <f>IF($C719="","",COUNTA($C$5:$C719))</f>
        <v/>
      </c>
      <c r="B719" s="52"/>
      <c r="C719" s="53"/>
      <c r="D719" s="53"/>
      <c r="E719" s="32"/>
      <c r="F719" s="54"/>
      <c r="G719" s="54"/>
      <c r="H719" s="24" t="str">
        <f>IFERROR(ROUND(VLOOKUP($C719,基础资料!$B$5:$E$34,3,0)+SUMIF($C$5:$C719,$C719,$F$5:$F719)-SUMIF($C$5:$C719,$C719,$G$5:$G719),2),"")</f>
        <v/>
      </c>
      <c r="I719" s="53"/>
      <c r="J719" s="53"/>
      <c r="K719" s="25" t="str">
        <f t="shared" si="11"/>
        <v/>
      </c>
      <c r="L719" s="13" t="str">
        <f>IF($D719="","",IFERROR(INDEX(类别属性,MATCH($D719,类别表,0)),""))</f>
        <v/>
      </c>
      <c r="M719" s="53"/>
      <c r="N719" s="53"/>
      <c r="O719" s="32"/>
      <c r="P719" s="6" t="str">
        <f>IF($C719="","",IF(ISNA(MATCH($C719,账户表,0)),"※这个账户不在【基础资料】的账户档案里",IF($B719="","※没填日期，这一笔不会进任何月份的报表",IF(NOT(ISNUMBER($B719)),"※日期是文本不是日期（像 2026.6.28 这种），按日期取数的报表全会漏掉这一笔",IF(AND($F719&lt;&gt;"",$G719&lt;&gt;""),"※收入和支出不能同时填",IF(AND(N($F719)=0,N($G719)=0),"※收入和支出都没填",IF(OR(N($F719)&lt;0,N($G719)&lt;0),"※金额不能填负数，方向反了就换一列填",IF($D719="","※没填收支类别，分类报表会漏掉这一笔",IF(ISNA(MATCH($D719,类别表,0)),"※收支类别不在【基础资料】的清单里",IF(AND($L719="内部转账",$M719=""),"△内部转账要在「对方账户」写上另一头",IF(AND($L719="内部转账",$M719=$C719),"※对方账户跟本账户是同一个",IF(AND($L719&lt;&gt;"内部转账",$M719&lt;&gt;""),"△填了对方账户，但类别不是内部转账",IF(YEAR($B719)&lt;&gt;管理年度,"△不是管理年度的单据，按月的三张报表里看不到",IF($H719&lt;0,"△这一笔之后该账户余额成负数了，核一下",""))))))))))))))</f>
        <v/>
      </c>
    </row>
    <row r="720" ht="16.5" spans="1:16">
      <c r="A720" s="4" t="str">
        <f>IF($C720="","",COUNTA($C$5:$C720))</f>
        <v/>
      </c>
      <c r="B720" s="52"/>
      <c r="C720" s="53"/>
      <c r="D720" s="53"/>
      <c r="E720" s="32"/>
      <c r="F720" s="54"/>
      <c r="G720" s="54"/>
      <c r="H720" s="24" t="str">
        <f>IFERROR(ROUND(VLOOKUP($C720,基础资料!$B$5:$E$34,3,0)+SUMIF($C$5:$C720,$C720,$F$5:$F720)-SUMIF($C$5:$C720,$C720,$G$5:$G720),2),"")</f>
        <v/>
      </c>
      <c r="I720" s="53"/>
      <c r="J720" s="53"/>
      <c r="K720" s="25" t="str">
        <f t="shared" si="11"/>
        <v/>
      </c>
      <c r="L720" s="13" t="str">
        <f>IF($D720="","",IFERROR(INDEX(类别属性,MATCH($D720,类别表,0)),""))</f>
        <v/>
      </c>
      <c r="M720" s="53"/>
      <c r="N720" s="53"/>
      <c r="O720" s="32"/>
      <c r="P720" s="6" t="str">
        <f>IF($C720="","",IF(ISNA(MATCH($C720,账户表,0)),"※这个账户不在【基础资料】的账户档案里",IF($B720="","※没填日期，这一笔不会进任何月份的报表",IF(NOT(ISNUMBER($B720)),"※日期是文本不是日期（像 2026.6.28 这种），按日期取数的报表全会漏掉这一笔",IF(AND($F720&lt;&gt;"",$G720&lt;&gt;""),"※收入和支出不能同时填",IF(AND(N($F720)=0,N($G720)=0),"※收入和支出都没填",IF(OR(N($F720)&lt;0,N($G720)&lt;0),"※金额不能填负数，方向反了就换一列填",IF($D720="","※没填收支类别，分类报表会漏掉这一笔",IF(ISNA(MATCH($D720,类别表,0)),"※收支类别不在【基础资料】的清单里",IF(AND($L720="内部转账",$M720=""),"△内部转账要在「对方账户」写上另一头",IF(AND($L720="内部转账",$M720=$C720),"※对方账户跟本账户是同一个",IF(AND($L720&lt;&gt;"内部转账",$M720&lt;&gt;""),"△填了对方账户，但类别不是内部转账",IF(YEAR($B720)&lt;&gt;管理年度,"△不是管理年度的单据，按月的三张报表里看不到",IF($H720&lt;0,"△这一笔之后该账户余额成负数了，核一下",""))))))))))))))</f>
        <v/>
      </c>
    </row>
    <row r="721" ht="16.5" spans="1:16">
      <c r="A721" s="4" t="str">
        <f>IF($C721="","",COUNTA($C$5:$C721))</f>
        <v/>
      </c>
      <c r="B721" s="52"/>
      <c r="C721" s="53"/>
      <c r="D721" s="53"/>
      <c r="E721" s="32"/>
      <c r="F721" s="54"/>
      <c r="G721" s="54"/>
      <c r="H721" s="24" t="str">
        <f>IFERROR(ROUND(VLOOKUP($C721,基础资料!$B$5:$E$34,3,0)+SUMIF($C$5:$C721,$C721,$F$5:$F721)-SUMIF($C$5:$C721,$C721,$G$5:$G721),2),"")</f>
        <v/>
      </c>
      <c r="I721" s="53"/>
      <c r="J721" s="53"/>
      <c r="K721" s="25" t="str">
        <f t="shared" si="11"/>
        <v/>
      </c>
      <c r="L721" s="13" t="str">
        <f>IF($D721="","",IFERROR(INDEX(类别属性,MATCH($D721,类别表,0)),""))</f>
        <v/>
      </c>
      <c r="M721" s="53"/>
      <c r="N721" s="53"/>
      <c r="O721" s="32"/>
      <c r="P721" s="6" t="str">
        <f>IF($C721="","",IF(ISNA(MATCH($C721,账户表,0)),"※这个账户不在【基础资料】的账户档案里",IF($B721="","※没填日期，这一笔不会进任何月份的报表",IF(NOT(ISNUMBER($B721)),"※日期是文本不是日期（像 2026.6.28 这种），按日期取数的报表全会漏掉这一笔",IF(AND($F721&lt;&gt;"",$G721&lt;&gt;""),"※收入和支出不能同时填",IF(AND(N($F721)=0,N($G721)=0),"※收入和支出都没填",IF(OR(N($F721)&lt;0,N($G721)&lt;0),"※金额不能填负数，方向反了就换一列填",IF($D721="","※没填收支类别，分类报表会漏掉这一笔",IF(ISNA(MATCH($D721,类别表,0)),"※收支类别不在【基础资料】的清单里",IF(AND($L721="内部转账",$M721=""),"△内部转账要在「对方账户」写上另一头",IF(AND($L721="内部转账",$M721=$C721),"※对方账户跟本账户是同一个",IF(AND($L721&lt;&gt;"内部转账",$M721&lt;&gt;""),"△填了对方账户，但类别不是内部转账",IF(YEAR($B721)&lt;&gt;管理年度,"△不是管理年度的单据，按月的三张报表里看不到",IF($H721&lt;0,"△这一笔之后该账户余额成负数了，核一下",""))))))))))))))</f>
        <v/>
      </c>
    </row>
    <row r="722" ht="16.5" spans="1:16">
      <c r="A722" s="4" t="str">
        <f>IF($C722="","",COUNTA($C$5:$C722))</f>
        <v/>
      </c>
      <c r="B722" s="52"/>
      <c r="C722" s="53"/>
      <c r="D722" s="53"/>
      <c r="E722" s="32"/>
      <c r="F722" s="54"/>
      <c r="G722" s="54"/>
      <c r="H722" s="24" t="str">
        <f>IFERROR(ROUND(VLOOKUP($C722,基础资料!$B$5:$E$34,3,0)+SUMIF($C$5:$C722,$C722,$F$5:$F722)-SUMIF($C$5:$C722,$C722,$G$5:$G722),2),"")</f>
        <v/>
      </c>
      <c r="I722" s="53"/>
      <c r="J722" s="53"/>
      <c r="K722" s="25" t="str">
        <f t="shared" si="11"/>
        <v/>
      </c>
      <c r="L722" s="13" t="str">
        <f>IF($D722="","",IFERROR(INDEX(类别属性,MATCH($D722,类别表,0)),""))</f>
        <v/>
      </c>
      <c r="M722" s="53"/>
      <c r="N722" s="53"/>
      <c r="O722" s="32"/>
      <c r="P722" s="6" t="str">
        <f>IF($C722="","",IF(ISNA(MATCH($C722,账户表,0)),"※这个账户不在【基础资料】的账户档案里",IF($B722="","※没填日期，这一笔不会进任何月份的报表",IF(NOT(ISNUMBER($B722)),"※日期是文本不是日期（像 2026.6.28 这种），按日期取数的报表全会漏掉这一笔",IF(AND($F722&lt;&gt;"",$G722&lt;&gt;""),"※收入和支出不能同时填",IF(AND(N($F722)=0,N($G722)=0),"※收入和支出都没填",IF(OR(N($F722)&lt;0,N($G722)&lt;0),"※金额不能填负数，方向反了就换一列填",IF($D722="","※没填收支类别，分类报表会漏掉这一笔",IF(ISNA(MATCH($D722,类别表,0)),"※收支类别不在【基础资料】的清单里",IF(AND($L722="内部转账",$M722=""),"△内部转账要在「对方账户」写上另一头",IF(AND($L722="内部转账",$M722=$C722),"※对方账户跟本账户是同一个",IF(AND($L722&lt;&gt;"内部转账",$M722&lt;&gt;""),"△填了对方账户，但类别不是内部转账",IF(YEAR($B722)&lt;&gt;管理年度,"△不是管理年度的单据，按月的三张报表里看不到",IF($H722&lt;0,"△这一笔之后该账户余额成负数了，核一下",""))))))))))))))</f>
        <v/>
      </c>
    </row>
    <row r="723" ht="16.5" spans="1:16">
      <c r="A723" s="4" t="str">
        <f>IF($C723="","",COUNTA($C$5:$C723))</f>
        <v/>
      </c>
      <c r="B723" s="52"/>
      <c r="C723" s="53"/>
      <c r="D723" s="53"/>
      <c r="E723" s="32"/>
      <c r="F723" s="54"/>
      <c r="G723" s="54"/>
      <c r="H723" s="24" t="str">
        <f>IFERROR(ROUND(VLOOKUP($C723,基础资料!$B$5:$E$34,3,0)+SUMIF($C$5:$C723,$C723,$F$5:$F723)-SUMIF($C$5:$C723,$C723,$G$5:$G723),2),"")</f>
        <v/>
      </c>
      <c r="I723" s="53"/>
      <c r="J723" s="53"/>
      <c r="K723" s="25" t="str">
        <f t="shared" si="11"/>
        <v/>
      </c>
      <c r="L723" s="13" t="str">
        <f>IF($D723="","",IFERROR(INDEX(类别属性,MATCH($D723,类别表,0)),""))</f>
        <v/>
      </c>
      <c r="M723" s="53"/>
      <c r="N723" s="53"/>
      <c r="O723" s="32"/>
      <c r="P723" s="6" t="str">
        <f>IF($C723="","",IF(ISNA(MATCH($C723,账户表,0)),"※这个账户不在【基础资料】的账户档案里",IF($B723="","※没填日期，这一笔不会进任何月份的报表",IF(NOT(ISNUMBER($B723)),"※日期是文本不是日期（像 2026.6.28 这种），按日期取数的报表全会漏掉这一笔",IF(AND($F723&lt;&gt;"",$G723&lt;&gt;""),"※收入和支出不能同时填",IF(AND(N($F723)=0,N($G723)=0),"※收入和支出都没填",IF(OR(N($F723)&lt;0,N($G723)&lt;0),"※金额不能填负数，方向反了就换一列填",IF($D723="","※没填收支类别，分类报表会漏掉这一笔",IF(ISNA(MATCH($D723,类别表,0)),"※收支类别不在【基础资料】的清单里",IF(AND($L723="内部转账",$M723=""),"△内部转账要在「对方账户」写上另一头",IF(AND($L723="内部转账",$M723=$C723),"※对方账户跟本账户是同一个",IF(AND($L723&lt;&gt;"内部转账",$M723&lt;&gt;""),"△填了对方账户，但类别不是内部转账",IF(YEAR($B723)&lt;&gt;管理年度,"△不是管理年度的单据，按月的三张报表里看不到",IF($H723&lt;0,"△这一笔之后该账户余额成负数了，核一下",""))))))))))))))</f>
        <v/>
      </c>
    </row>
    <row r="724" ht="16.5" spans="1:16">
      <c r="A724" s="4" t="str">
        <f>IF($C724="","",COUNTA($C$5:$C724))</f>
        <v/>
      </c>
      <c r="B724" s="52"/>
      <c r="C724" s="53"/>
      <c r="D724" s="53"/>
      <c r="E724" s="32"/>
      <c r="F724" s="54"/>
      <c r="G724" s="54"/>
      <c r="H724" s="24" t="str">
        <f>IFERROR(ROUND(VLOOKUP($C724,基础资料!$B$5:$E$34,3,0)+SUMIF($C$5:$C724,$C724,$F$5:$F724)-SUMIF($C$5:$C724,$C724,$G$5:$G724),2),"")</f>
        <v/>
      </c>
      <c r="I724" s="53"/>
      <c r="J724" s="53"/>
      <c r="K724" s="25" t="str">
        <f t="shared" si="11"/>
        <v/>
      </c>
      <c r="L724" s="13" t="str">
        <f>IF($D724="","",IFERROR(INDEX(类别属性,MATCH($D724,类别表,0)),""))</f>
        <v/>
      </c>
      <c r="M724" s="53"/>
      <c r="N724" s="53"/>
      <c r="O724" s="32"/>
      <c r="P724" s="6" t="str">
        <f>IF($C724="","",IF(ISNA(MATCH($C724,账户表,0)),"※这个账户不在【基础资料】的账户档案里",IF($B724="","※没填日期，这一笔不会进任何月份的报表",IF(NOT(ISNUMBER($B724)),"※日期是文本不是日期（像 2026.6.28 这种），按日期取数的报表全会漏掉这一笔",IF(AND($F724&lt;&gt;"",$G724&lt;&gt;""),"※收入和支出不能同时填",IF(AND(N($F724)=0,N($G724)=0),"※收入和支出都没填",IF(OR(N($F724)&lt;0,N($G724)&lt;0),"※金额不能填负数，方向反了就换一列填",IF($D724="","※没填收支类别，分类报表会漏掉这一笔",IF(ISNA(MATCH($D724,类别表,0)),"※收支类别不在【基础资料】的清单里",IF(AND($L724="内部转账",$M724=""),"△内部转账要在「对方账户」写上另一头",IF(AND($L724="内部转账",$M724=$C724),"※对方账户跟本账户是同一个",IF(AND($L724&lt;&gt;"内部转账",$M724&lt;&gt;""),"△填了对方账户，但类别不是内部转账",IF(YEAR($B724)&lt;&gt;管理年度,"△不是管理年度的单据，按月的三张报表里看不到",IF($H724&lt;0,"△这一笔之后该账户余额成负数了，核一下",""))))))))))))))</f>
        <v/>
      </c>
    </row>
    <row r="725" ht="16.5" spans="1:16">
      <c r="A725" s="4" t="str">
        <f>IF($C725="","",COUNTA($C$5:$C725))</f>
        <v/>
      </c>
      <c r="B725" s="52"/>
      <c r="C725" s="53"/>
      <c r="D725" s="53"/>
      <c r="E725" s="32"/>
      <c r="F725" s="54"/>
      <c r="G725" s="54"/>
      <c r="H725" s="24" t="str">
        <f>IFERROR(ROUND(VLOOKUP($C725,基础资料!$B$5:$E$34,3,0)+SUMIF($C$5:$C725,$C725,$F$5:$F725)-SUMIF($C$5:$C725,$C725,$G$5:$G725),2),"")</f>
        <v/>
      </c>
      <c r="I725" s="53"/>
      <c r="J725" s="53"/>
      <c r="K725" s="25" t="str">
        <f t="shared" si="11"/>
        <v/>
      </c>
      <c r="L725" s="13" t="str">
        <f>IF($D725="","",IFERROR(INDEX(类别属性,MATCH($D725,类别表,0)),""))</f>
        <v/>
      </c>
      <c r="M725" s="53"/>
      <c r="N725" s="53"/>
      <c r="O725" s="32"/>
      <c r="P725" s="6" t="str">
        <f>IF($C725="","",IF(ISNA(MATCH($C725,账户表,0)),"※这个账户不在【基础资料】的账户档案里",IF($B725="","※没填日期，这一笔不会进任何月份的报表",IF(NOT(ISNUMBER($B725)),"※日期是文本不是日期（像 2026.6.28 这种），按日期取数的报表全会漏掉这一笔",IF(AND($F725&lt;&gt;"",$G725&lt;&gt;""),"※收入和支出不能同时填",IF(AND(N($F725)=0,N($G725)=0),"※收入和支出都没填",IF(OR(N($F725)&lt;0,N($G725)&lt;0),"※金额不能填负数，方向反了就换一列填",IF($D725="","※没填收支类别，分类报表会漏掉这一笔",IF(ISNA(MATCH($D725,类别表,0)),"※收支类别不在【基础资料】的清单里",IF(AND($L725="内部转账",$M725=""),"△内部转账要在「对方账户」写上另一头",IF(AND($L725="内部转账",$M725=$C725),"※对方账户跟本账户是同一个",IF(AND($L725&lt;&gt;"内部转账",$M725&lt;&gt;""),"△填了对方账户，但类别不是内部转账",IF(YEAR($B725)&lt;&gt;管理年度,"△不是管理年度的单据，按月的三张报表里看不到",IF($H725&lt;0,"△这一笔之后该账户余额成负数了，核一下",""))))))))))))))</f>
        <v/>
      </c>
    </row>
    <row r="726" ht="16.5" spans="1:16">
      <c r="A726" s="4" t="str">
        <f>IF($C726="","",COUNTA($C$5:$C726))</f>
        <v/>
      </c>
      <c r="B726" s="52"/>
      <c r="C726" s="53"/>
      <c r="D726" s="53"/>
      <c r="E726" s="32"/>
      <c r="F726" s="54"/>
      <c r="G726" s="54"/>
      <c r="H726" s="24" t="str">
        <f>IFERROR(ROUND(VLOOKUP($C726,基础资料!$B$5:$E$34,3,0)+SUMIF($C$5:$C726,$C726,$F$5:$F726)-SUMIF($C$5:$C726,$C726,$G$5:$G726),2),"")</f>
        <v/>
      </c>
      <c r="I726" s="53"/>
      <c r="J726" s="53"/>
      <c r="K726" s="25" t="str">
        <f t="shared" si="11"/>
        <v/>
      </c>
      <c r="L726" s="13" t="str">
        <f>IF($D726="","",IFERROR(INDEX(类别属性,MATCH($D726,类别表,0)),""))</f>
        <v/>
      </c>
      <c r="M726" s="53"/>
      <c r="N726" s="53"/>
      <c r="O726" s="32"/>
      <c r="P726" s="6" t="str">
        <f>IF($C726="","",IF(ISNA(MATCH($C726,账户表,0)),"※这个账户不在【基础资料】的账户档案里",IF($B726="","※没填日期，这一笔不会进任何月份的报表",IF(NOT(ISNUMBER($B726)),"※日期是文本不是日期（像 2026.6.28 这种），按日期取数的报表全会漏掉这一笔",IF(AND($F726&lt;&gt;"",$G726&lt;&gt;""),"※收入和支出不能同时填",IF(AND(N($F726)=0,N($G726)=0),"※收入和支出都没填",IF(OR(N($F726)&lt;0,N($G726)&lt;0),"※金额不能填负数，方向反了就换一列填",IF($D726="","※没填收支类别，分类报表会漏掉这一笔",IF(ISNA(MATCH($D726,类别表,0)),"※收支类别不在【基础资料】的清单里",IF(AND($L726="内部转账",$M726=""),"△内部转账要在「对方账户」写上另一头",IF(AND($L726="内部转账",$M726=$C726),"※对方账户跟本账户是同一个",IF(AND($L726&lt;&gt;"内部转账",$M726&lt;&gt;""),"△填了对方账户，但类别不是内部转账",IF(YEAR($B726)&lt;&gt;管理年度,"△不是管理年度的单据，按月的三张报表里看不到",IF($H726&lt;0,"△这一笔之后该账户余额成负数了，核一下",""))))))))))))))</f>
        <v/>
      </c>
    </row>
    <row r="727" ht="16.5" spans="1:16">
      <c r="A727" s="4" t="str">
        <f>IF($C727="","",COUNTA($C$5:$C727))</f>
        <v/>
      </c>
      <c r="B727" s="52"/>
      <c r="C727" s="53"/>
      <c r="D727" s="53"/>
      <c r="E727" s="32"/>
      <c r="F727" s="54"/>
      <c r="G727" s="54"/>
      <c r="H727" s="24" t="str">
        <f>IFERROR(ROUND(VLOOKUP($C727,基础资料!$B$5:$E$34,3,0)+SUMIF($C$5:$C727,$C727,$F$5:$F727)-SUMIF($C$5:$C727,$C727,$G$5:$G727),2),"")</f>
        <v/>
      </c>
      <c r="I727" s="53"/>
      <c r="J727" s="53"/>
      <c r="K727" s="25" t="str">
        <f t="shared" si="11"/>
        <v/>
      </c>
      <c r="L727" s="13" t="str">
        <f>IF($D727="","",IFERROR(INDEX(类别属性,MATCH($D727,类别表,0)),""))</f>
        <v/>
      </c>
      <c r="M727" s="53"/>
      <c r="N727" s="53"/>
      <c r="O727" s="32"/>
      <c r="P727" s="6" t="str">
        <f>IF($C727="","",IF(ISNA(MATCH($C727,账户表,0)),"※这个账户不在【基础资料】的账户档案里",IF($B727="","※没填日期，这一笔不会进任何月份的报表",IF(NOT(ISNUMBER($B727)),"※日期是文本不是日期（像 2026.6.28 这种），按日期取数的报表全会漏掉这一笔",IF(AND($F727&lt;&gt;"",$G727&lt;&gt;""),"※收入和支出不能同时填",IF(AND(N($F727)=0,N($G727)=0),"※收入和支出都没填",IF(OR(N($F727)&lt;0,N($G727)&lt;0),"※金额不能填负数，方向反了就换一列填",IF($D727="","※没填收支类别，分类报表会漏掉这一笔",IF(ISNA(MATCH($D727,类别表,0)),"※收支类别不在【基础资料】的清单里",IF(AND($L727="内部转账",$M727=""),"△内部转账要在「对方账户」写上另一头",IF(AND($L727="内部转账",$M727=$C727),"※对方账户跟本账户是同一个",IF(AND($L727&lt;&gt;"内部转账",$M727&lt;&gt;""),"△填了对方账户，但类别不是内部转账",IF(YEAR($B727)&lt;&gt;管理年度,"△不是管理年度的单据，按月的三张报表里看不到",IF($H727&lt;0,"△这一笔之后该账户余额成负数了，核一下",""))))))))))))))</f>
        <v/>
      </c>
    </row>
    <row r="728" ht="16.5" spans="1:16">
      <c r="A728" s="4" t="str">
        <f>IF($C728="","",COUNTA($C$5:$C728))</f>
        <v/>
      </c>
      <c r="B728" s="52"/>
      <c r="C728" s="53"/>
      <c r="D728" s="53"/>
      <c r="E728" s="32"/>
      <c r="F728" s="54"/>
      <c r="G728" s="54"/>
      <c r="H728" s="24" t="str">
        <f>IFERROR(ROUND(VLOOKUP($C728,基础资料!$B$5:$E$34,3,0)+SUMIF($C$5:$C728,$C728,$F$5:$F728)-SUMIF($C$5:$C728,$C728,$G$5:$G728),2),"")</f>
        <v/>
      </c>
      <c r="I728" s="53"/>
      <c r="J728" s="53"/>
      <c r="K728" s="25" t="str">
        <f t="shared" si="11"/>
        <v/>
      </c>
      <c r="L728" s="13" t="str">
        <f>IF($D728="","",IFERROR(INDEX(类别属性,MATCH($D728,类别表,0)),""))</f>
        <v/>
      </c>
      <c r="M728" s="53"/>
      <c r="N728" s="53"/>
      <c r="O728" s="32"/>
      <c r="P728" s="6" t="str">
        <f>IF($C728="","",IF(ISNA(MATCH($C728,账户表,0)),"※这个账户不在【基础资料】的账户档案里",IF($B728="","※没填日期，这一笔不会进任何月份的报表",IF(NOT(ISNUMBER($B728)),"※日期是文本不是日期（像 2026.6.28 这种），按日期取数的报表全会漏掉这一笔",IF(AND($F728&lt;&gt;"",$G728&lt;&gt;""),"※收入和支出不能同时填",IF(AND(N($F728)=0,N($G728)=0),"※收入和支出都没填",IF(OR(N($F728)&lt;0,N($G728)&lt;0),"※金额不能填负数，方向反了就换一列填",IF($D728="","※没填收支类别，分类报表会漏掉这一笔",IF(ISNA(MATCH($D728,类别表,0)),"※收支类别不在【基础资料】的清单里",IF(AND($L728="内部转账",$M728=""),"△内部转账要在「对方账户」写上另一头",IF(AND($L728="内部转账",$M728=$C728),"※对方账户跟本账户是同一个",IF(AND($L728&lt;&gt;"内部转账",$M728&lt;&gt;""),"△填了对方账户，但类别不是内部转账",IF(YEAR($B728)&lt;&gt;管理年度,"△不是管理年度的单据，按月的三张报表里看不到",IF($H728&lt;0,"△这一笔之后该账户余额成负数了，核一下",""))))))))))))))</f>
        <v/>
      </c>
    </row>
    <row r="729" ht="16.5" spans="1:16">
      <c r="A729" s="4" t="str">
        <f>IF($C729="","",COUNTA($C$5:$C729))</f>
        <v/>
      </c>
      <c r="B729" s="52"/>
      <c r="C729" s="53"/>
      <c r="D729" s="53"/>
      <c r="E729" s="32"/>
      <c r="F729" s="54"/>
      <c r="G729" s="54"/>
      <c r="H729" s="24" t="str">
        <f>IFERROR(ROUND(VLOOKUP($C729,基础资料!$B$5:$E$34,3,0)+SUMIF($C$5:$C729,$C729,$F$5:$F729)-SUMIF($C$5:$C729,$C729,$G$5:$G729),2),"")</f>
        <v/>
      </c>
      <c r="I729" s="53"/>
      <c r="J729" s="53"/>
      <c r="K729" s="25" t="str">
        <f t="shared" si="11"/>
        <v/>
      </c>
      <c r="L729" s="13" t="str">
        <f>IF($D729="","",IFERROR(INDEX(类别属性,MATCH($D729,类别表,0)),""))</f>
        <v/>
      </c>
      <c r="M729" s="53"/>
      <c r="N729" s="53"/>
      <c r="O729" s="32"/>
      <c r="P729" s="6" t="str">
        <f>IF($C729="","",IF(ISNA(MATCH($C729,账户表,0)),"※这个账户不在【基础资料】的账户档案里",IF($B729="","※没填日期，这一笔不会进任何月份的报表",IF(NOT(ISNUMBER($B729)),"※日期是文本不是日期（像 2026.6.28 这种），按日期取数的报表全会漏掉这一笔",IF(AND($F729&lt;&gt;"",$G729&lt;&gt;""),"※收入和支出不能同时填",IF(AND(N($F729)=0,N($G729)=0),"※收入和支出都没填",IF(OR(N($F729)&lt;0,N($G729)&lt;0),"※金额不能填负数，方向反了就换一列填",IF($D729="","※没填收支类别，分类报表会漏掉这一笔",IF(ISNA(MATCH($D729,类别表,0)),"※收支类别不在【基础资料】的清单里",IF(AND($L729="内部转账",$M729=""),"△内部转账要在「对方账户」写上另一头",IF(AND($L729="内部转账",$M729=$C729),"※对方账户跟本账户是同一个",IF(AND($L729&lt;&gt;"内部转账",$M729&lt;&gt;""),"△填了对方账户，但类别不是内部转账",IF(YEAR($B729)&lt;&gt;管理年度,"△不是管理年度的单据，按月的三张报表里看不到",IF($H729&lt;0,"△这一笔之后该账户余额成负数了，核一下",""))))))))))))))</f>
        <v/>
      </c>
    </row>
    <row r="730" ht="16.5" spans="1:16">
      <c r="A730" s="4" t="str">
        <f>IF($C730="","",COUNTA($C$5:$C730))</f>
        <v/>
      </c>
      <c r="B730" s="52"/>
      <c r="C730" s="53"/>
      <c r="D730" s="53"/>
      <c r="E730" s="32"/>
      <c r="F730" s="54"/>
      <c r="G730" s="54"/>
      <c r="H730" s="24" t="str">
        <f>IFERROR(ROUND(VLOOKUP($C730,基础资料!$B$5:$E$34,3,0)+SUMIF($C$5:$C730,$C730,$F$5:$F730)-SUMIF($C$5:$C730,$C730,$G$5:$G730),2),"")</f>
        <v/>
      </c>
      <c r="I730" s="53"/>
      <c r="J730" s="53"/>
      <c r="K730" s="25" t="str">
        <f t="shared" si="11"/>
        <v/>
      </c>
      <c r="L730" s="13" t="str">
        <f>IF($D730="","",IFERROR(INDEX(类别属性,MATCH($D730,类别表,0)),""))</f>
        <v/>
      </c>
      <c r="M730" s="53"/>
      <c r="N730" s="53"/>
      <c r="O730" s="32"/>
      <c r="P730" s="6" t="str">
        <f>IF($C730="","",IF(ISNA(MATCH($C730,账户表,0)),"※这个账户不在【基础资料】的账户档案里",IF($B730="","※没填日期，这一笔不会进任何月份的报表",IF(NOT(ISNUMBER($B730)),"※日期是文本不是日期（像 2026.6.28 这种），按日期取数的报表全会漏掉这一笔",IF(AND($F730&lt;&gt;"",$G730&lt;&gt;""),"※收入和支出不能同时填",IF(AND(N($F730)=0,N($G730)=0),"※收入和支出都没填",IF(OR(N($F730)&lt;0,N($G730)&lt;0),"※金额不能填负数，方向反了就换一列填",IF($D730="","※没填收支类别，分类报表会漏掉这一笔",IF(ISNA(MATCH($D730,类别表,0)),"※收支类别不在【基础资料】的清单里",IF(AND($L730="内部转账",$M730=""),"△内部转账要在「对方账户」写上另一头",IF(AND($L730="内部转账",$M730=$C730),"※对方账户跟本账户是同一个",IF(AND($L730&lt;&gt;"内部转账",$M730&lt;&gt;""),"△填了对方账户，但类别不是内部转账",IF(YEAR($B730)&lt;&gt;管理年度,"△不是管理年度的单据，按月的三张报表里看不到",IF($H730&lt;0,"△这一笔之后该账户余额成负数了，核一下",""))))))))))))))</f>
        <v/>
      </c>
    </row>
    <row r="731" ht="16.5" spans="1:16">
      <c r="A731" s="4" t="str">
        <f>IF($C731="","",COUNTA($C$5:$C731))</f>
        <v/>
      </c>
      <c r="B731" s="52"/>
      <c r="C731" s="53"/>
      <c r="D731" s="53"/>
      <c r="E731" s="32"/>
      <c r="F731" s="54"/>
      <c r="G731" s="54"/>
      <c r="H731" s="24" t="str">
        <f>IFERROR(ROUND(VLOOKUP($C731,基础资料!$B$5:$E$34,3,0)+SUMIF($C$5:$C731,$C731,$F$5:$F731)-SUMIF($C$5:$C731,$C731,$G$5:$G731),2),"")</f>
        <v/>
      </c>
      <c r="I731" s="53"/>
      <c r="J731" s="53"/>
      <c r="K731" s="25" t="str">
        <f t="shared" si="11"/>
        <v/>
      </c>
      <c r="L731" s="13" t="str">
        <f>IF($D731="","",IFERROR(INDEX(类别属性,MATCH($D731,类别表,0)),""))</f>
        <v/>
      </c>
      <c r="M731" s="53"/>
      <c r="N731" s="53"/>
      <c r="O731" s="32"/>
      <c r="P731" s="6" t="str">
        <f>IF($C731="","",IF(ISNA(MATCH($C731,账户表,0)),"※这个账户不在【基础资料】的账户档案里",IF($B731="","※没填日期，这一笔不会进任何月份的报表",IF(NOT(ISNUMBER($B731)),"※日期是文本不是日期（像 2026.6.28 这种），按日期取数的报表全会漏掉这一笔",IF(AND($F731&lt;&gt;"",$G731&lt;&gt;""),"※收入和支出不能同时填",IF(AND(N($F731)=0,N($G731)=0),"※收入和支出都没填",IF(OR(N($F731)&lt;0,N($G731)&lt;0),"※金额不能填负数，方向反了就换一列填",IF($D731="","※没填收支类别，分类报表会漏掉这一笔",IF(ISNA(MATCH($D731,类别表,0)),"※收支类别不在【基础资料】的清单里",IF(AND($L731="内部转账",$M731=""),"△内部转账要在「对方账户」写上另一头",IF(AND($L731="内部转账",$M731=$C731),"※对方账户跟本账户是同一个",IF(AND($L731&lt;&gt;"内部转账",$M731&lt;&gt;""),"△填了对方账户，但类别不是内部转账",IF(YEAR($B731)&lt;&gt;管理年度,"△不是管理年度的单据，按月的三张报表里看不到",IF($H731&lt;0,"△这一笔之后该账户余额成负数了，核一下",""))))))))))))))</f>
        <v/>
      </c>
    </row>
    <row r="732" ht="16.5" spans="1:16">
      <c r="A732" s="4" t="str">
        <f>IF($C732="","",COUNTA($C$5:$C732))</f>
        <v/>
      </c>
      <c r="B732" s="52"/>
      <c r="C732" s="53"/>
      <c r="D732" s="53"/>
      <c r="E732" s="32"/>
      <c r="F732" s="54"/>
      <c r="G732" s="54"/>
      <c r="H732" s="24" t="str">
        <f>IFERROR(ROUND(VLOOKUP($C732,基础资料!$B$5:$E$34,3,0)+SUMIF($C$5:$C732,$C732,$F$5:$F732)-SUMIF($C$5:$C732,$C732,$G$5:$G732),2),"")</f>
        <v/>
      </c>
      <c r="I732" s="53"/>
      <c r="J732" s="53"/>
      <c r="K732" s="25" t="str">
        <f t="shared" si="11"/>
        <v/>
      </c>
      <c r="L732" s="13" t="str">
        <f>IF($D732="","",IFERROR(INDEX(类别属性,MATCH($D732,类别表,0)),""))</f>
        <v/>
      </c>
      <c r="M732" s="53"/>
      <c r="N732" s="53"/>
      <c r="O732" s="32"/>
      <c r="P732" s="6" t="str">
        <f>IF($C732="","",IF(ISNA(MATCH($C732,账户表,0)),"※这个账户不在【基础资料】的账户档案里",IF($B732="","※没填日期，这一笔不会进任何月份的报表",IF(NOT(ISNUMBER($B732)),"※日期是文本不是日期（像 2026.6.28 这种），按日期取数的报表全会漏掉这一笔",IF(AND($F732&lt;&gt;"",$G732&lt;&gt;""),"※收入和支出不能同时填",IF(AND(N($F732)=0,N($G732)=0),"※收入和支出都没填",IF(OR(N($F732)&lt;0,N($G732)&lt;0),"※金额不能填负数，方向反了就换一列填",IF($D732="","※没填收支类别，分类报表会漏掉这一笔",IF(ISNA(MATCH($D732,类别表,0)),"※收支类别不在【基础资料】的清单里",IF(AND($L732="内部转账",$M732=""),"△内部转账要在「对方账户」写上另一头",IF(AND($L732="内部转账",$M732=$C732),"※对方账户跟本账户是同一个",IF(AND($L732&lt;&gt;"内部转账",$M732&lt;&gt;""),"△填了对方账户，但类别不是内部转账",IF(YEAR($B732)&lt;&gt;管理年度,"△不是管理年度的单据，按月的三张报表里看不到",IF($H732&lt;0,"△这一笔之后该账户余额成负数了，核一下",""))))))))))))))</f>
        <v/>
      </c>
    </row>
    <row r="733" ht="16.5" spans="1:16">
      <c r="A733" s="4" t="str">
        <f>IF($C733="","",COUNTA($C$5:$C733))</f>
        <v/>
      </c>
      <c r="B733" s="52"/>
      <c r="C733" s="53"/>
      <c r="D733" s="53"/>
      <c r="E733" s="32"/>
      <c r="F733" s="54"/>
      <c r="G733" s="54"/>
      <c r="H733" s="24" t="str">
        <f>IFERROR(ROUND(VLOOKUP($C733,基础资料!$B$5:$E$34,3,0)+SUMIF($C$5:$C733,$C733,$F$5:$F733)-SUMIF($C$5:$C733,$C733,$G$5:$G733),2),"")</f>
        <v/>
      </c>
      <c r="I733" s="53"/>
      <c r="J733" s="53"/>
      <c r="K733" s="25" t="str">
        <f t="shared" si="11"/>
        <v/>
      </c>
      <c r="L733" s="13" t="str">
        <f>IF($D733="","",IFERROR(INDEX(类别属性,MATCH($D733,类别表,0)),""))</f>
        <v/>
      </c>
      <c r="M733" s="53"/>
      <c r="N733" s="53"/>
      <c r="O733" s="32"/>
      <c r="P733" s="6" t="str">
        <f>IF($C733="","",IF(ISNA(MATCH($C733,账户表,0)),"※这个账户不在【基础资料】的账户档案里",IF($B733="","※没填日期，这一笔不会进任何月份的报表",IF(NOT(ISNUMBER($B733)),"※日期是文本不是日期（像 2026.6.28 这种），按日期取数的报表全会漏掉这一笔",IF(AND($F733&lt;&gt;"",$G733&lt;&gt;""),"※收入和支出不能同时填",IF(AND(N($F733)=0,N($G733)=0),"※收入和支出都没填",IF(OR(N($F733)&lt;0,N($G733)&lt;0),"※金额不能填负数，方向反了就换一列填",IF($D733="","※没填收支类别，分类报表会漏掉这一笔",IF(ISNA(MATCH($D733,类别表,0)),"※收支类别不在【基础资料】的清单里",IF(AND($L733="内部转账",$M733=""),"△内部转账要在「对方账户」写上另一头",IF(AND($L733="内部转账",$M733=$C733),"※对方账户跟本账户是同一个",IF(AND($L733&lt;&gt;"内部转账",$M733&lt;&gt;""),"△填了对方账户，但类别不是内部转账",IF(YEAR($B733)&lt;&gt;管理年度,"△不是管理年度的单据，按月的三张报表里看不到",IF($H733&lt;0,"△这一笔之后该账户余额成负数了，核一下",""))))))))))))))</f>
        <v/>
      </c>
    </row>
    <row r="734" ht="16.5" spans="1:16">
      <c r="A734" s="4" t="str">
        <f>IF($C734="","",COUNTA($C$5:$C734))</f>
        <v/>
      </c>
      <c r="B734" s="52"/>
      <c r="C734" s="53"/>
      <c r="D734" s="53"/>
      <c r="E734" s="32"/>
      <c r="F734" s="54"/>
      <c r="G734" s="54"/>
      <c r="H734" s="24" t="str">
        <f>IFERROR(ROUND(VLOOKUP($C734,基础资料!$B$5:$E$34,3,0)+SUMIF($C$5:$C734,$C734,$F$5:$F734)-SUMIF($C$5:$C734,$C734,$G$5:$G734),2),"")</f>
        <v/>
      </c>
      <c r="I734" s="53"/>
      <c r="J734" s="53"/>
      <c r="K734" s="25" t="str">
        <f t="shared" si="11"/>
        <v/>
      </c>
      <c r="L734" s="13" t="str">
        <f>IF($D734="","",IFERROR(INDEX(类别属性,MATCH($D734,类别表,0)),""))</f>
        <v/>
      </c>
      <c r="M734" s="53"/>
      <c r="N734" s="53"/>
      <c r="O734" s="32"/>
      <c r="P734" s="6" t="str">
        <f>IF($C734="","",IF(ISNA(MATCH($C734,账户表,0)),"※这个账户不在【基础资料】的账户档案里",IF($B734="","※没填日期，这一笔不会进任何月份的报表",IF(NOT(ISNUMBER($B734)),"※日期是文本不是日期（像 2026.6.28 这种），按日期取数的报表全会漏掉这一笔",IF(AND($F734&lt;&gt;"",$G734&lt;&gt;""),"※收入和支出不能同时填",IF(AND(N($F734)=0,N($G734)=0),"※收入和支出都没填",IF(OR(N($F734)&lt;0,N($G734)&lt;0),"※金额不能填负数，方向反了就换一列填",IF($D734="","※没填收支类别，分类报表会漏掉这一笔",IF(ISNA(MATCH($D734,类别表,0)),"※收支类别不在【基础资料】的清单里",IF(AND($L734="内部转账",$M734=""),"△内部转账要在「对方账户」写上另一头",IF(AND($L734="内部转账",$M734=$C734),"※对方账户跟本账户是同一个",IF(AND($L734&lt;&gt;"内部转账",$M734&lt;&gt;""),"△填了对方账户，但类别不是内部转账",IF(YEAR($B734)&lt;&gt;管理年度,"△不是管理年度的单据，按月的三张报表里看不到",IF($H734&lt;0,"△这一笔之后该账户余额成负数了，核一下",""))))))))))))))</f>
        <v/>
      </c>
    </row>
    <row r="735" ht="16.5" spans="1:16">
      <c r="A735" s="4" t="str">
        <f>IF($C735="","",COUNTA($C$5:$C735))</f>
        <v/>
      </c>
      <c r="B735" s="52"/>
      <c r="C735" s="53"/>
      <c r="D735" s="53"/>
      <c r="E735" s="32"/>
      <c r="F735" s="54"/>
      <c r="G735" s="54"/>
      <c r="H735" s="24" t="str">
        <f>IFERROR(ROUND(VLOOKUP($C735,基础资料!$B$5:$E$34,3,0)+SUMIF($C$5:$C735,$C735,$F$5:$F735)-SUMIF($C$5:$C735,$C735,$G$5:$G735),2),"")</f>
        <v/>
      </c>
      <c r="I735" s="53"/>
      <c r="J735" s="53"/>
      <c r="K735" s="25" t="str">
        <f t="shared" si="11"/>
        <v/>
      </c>
      <c r="L735" s="13" t="str">
        <f>IF($D735="","",IFERROR(INDEX(类别属性,MATCH($D735,类别表,0)),""))</f>
        <v/>
      </c>
      <c r="M735" s="53"/>
      <c r="N735" s="53"/>
      <c r="O735" s="32"/>
      <c r="P735" s="6" t="str">
        <f>IF($C735="","",IF(ISNA(MATCH($C735,账户表,0)),"※这个账户不在【基础资料】的账户档案里",IF($B735="","※没填日期，这一笔不会进任何月份的报表",IF(NOT(ISNUMBER($B735)),"※日期是文本不是日期（像 2026.6.28 这种），按日期取数的报表全会漏掉这一笔",IF(AND($F735&lt;&gt;"",$G735&lt;&gt;""),"※收入和支出不能同时填",IF(AND(N($F735)=0,N($G735)=0),"※收入和支出都没填",IF(OR(N($F735)&lt;0,N($G735)&lt;0),"※金额不能填负数，方向反了就换一列填",IF($D735="","※没填收支类别，分类报表会漏掉这一笔",IF(ISNA(MATCH($D735,类别表,0)),"※收支类别不在【基础资料】的清单里",IF(AND($L735="内部转账",$M735=""),"△内部转账要在「对方账户」写上另一头",IF(AND($L735="内部转账",$M735=$C735),"※对方账户跟本账户是同一个",IF(AND($L735&lt;&gt;"内部转账",$M735&lt;&gt;""),"△填了对方账户，但类别不是内部转账",IF(YEAR($B735)&lt;&gt;管理年度,"△不是管理年度的单据，按月的三张报表里看不到",IF($H735&lt;0,"△这一笔之后该账户余额成负数了，核一下",""))))))))))))))</f>
        <v/>
      </c>
    </row>
    <row r="736" ht="16.5" spans="1:16">
      <c r="A736" s="4" t="str">
        <f>IF($C736="","",COUNTA($C$5:$C736))</f>
        <v/>
      </c>
      <c r="B736" s="52"/>
      <c r="C736" s="53"/>
      <c r="D736" s="53"/>
      <c r="E736" s="32"/>
      <c r="F736" s="54"/>
      <c r="G736" s="54"/>
      <c r="H736" s="24" t="str">
        <f>IFERROR(ROUND(VLOOKUP($C736,基础资料!$B$5:$E$34,3,0)+SUMIF($C$5:$C736,$C736,$F$5:$F736)-SUMIF($C$5:$C736,$C736,$G$5:$G736),2),"")</f>
        <v/>
      </c>
      <c r="I736" s="53"/>
      <c r="J736" s="53"/>
      <c r="K736" s="25" t="str">
        <f t="shared" si="11"/>
        <v/>
      </c>
      <c r="L736" s="13" t="str">
        <f>IF($D736="","",IFERROR(INDEX(类别属性,MATCH($D736,类别表,0)),""))</f>
        <v/>
      </c>
      <c r="M736" s="53"/>
      <c r="N736" s="53"/>
      <c r="O736" s="32"/>
      <c r="P736" s="6" t="str">
        <f>IF($C736="","",IF(ISNA(MATCH($C736,账户表,0)),"※这个账户不在【基础资料】的账户档案里",IF($B736="","※没填日期，这一笔不会进任何月份的报表",IF(NOT(ISNUMBER($B736)),"※日期是文本不是日期（像 2026.6.28 这种），按日期取数的报表全会漏掉这一笔",IF(AND($F736&lt;&gt;"",$G736&lt;&gt;""),"※收入和支出不能同时填",IF(AND(N($F736)=0,N($G736)=0),"※收入和支出都没填",IF(OR(N($F736)&lt;0,N($G736)&lt;0),"※金额不能填负数，方向反了就换一列填",IF($D736="","※没填收支类别，分类报表会漏掉这一笔",IF(ISNA(MATCH($D736,类别表,0)),"※收支类别不在【基础资料】的清单里",IF(AND($L736="内部转账",$M736=""),"△内部转账要在「对方账户」写上另一头",IF(AND($L736="内部转账",$M736=$C736),"※对方账户跟本账户是同一个",IF(AND($L736&lt;&gt;"内部转账",$M736&lt;&gt;""),"△填了对方账户，但类别不是内部转账",IF(YEAR($B736)&lt;&gt;管理年度,"△不是管理年度的单据，按月的三张报表里看不到",IF($H736&lt;0,"△这一笔之后该账户余额成负数了，核一下",""))))))))))))))</f>
        <v/>
      </c>
    </row>
    <row r="737" ht="16.5" spans="1:16">
      <c r="A737" s="4" t="str">
        <f>IF($C737="","",COUNTA($C$5:$C737))</f>
        <v/>
      </c>
      <c r="B737" s="52"/>
      <c r="C737" s="53"/>
      <c r="D737" s="53"/>
      <c r="E737" s="32"/>
      <c r="F737" s="54"/>
      <c r="G737" s="54"/>
      <c r="H737" s="24" t="str">
        <f>IFERROR(ROUND(VLOOKUP($C737,基础资料!$B$5:$E$34,3,0)+SUMIF($C$5:$C737,$C737,$F$5:$F737)-SUMIF($C$5:$C737,$C737,$G$5:$G737),2),"")</f>
        <v/>
      </c>
      <c r="I737" s="53"/>
      <c r="J737" s="53"/>
      <c r="K737" s="25" t="str">
        <f t="shared" si="11"/>
        <v/>
      </c>
      <c r="L737" s="13" t="str">
        <f>IF($D737="","",IFERROR(INDEX(类别属性,MATCH($D737,类别表,0)),""))</f>
        <v/>
      </c>
      <c r="M737" s="53"/>
      <c r="N737" s="53"/>
      <c r="O737" s="32"/>
      <c r="P737" s="6" t="str">
        <f>IF($C737="","",IF(ISNA(MATCH($C737,账户表,0)),"※这个账户不在【基础资料】的账户档案里",IF($B737="","※没填日期，这一笔不会进任何月份的报表",IF(NOT(ISNUMBER($B737)),"※日期是文本不是日期（像 2026.6.28 这种），按日期取数的报表全会漏掉这一笔",IF(AND($F737&lt;&gt;"",$G737&lt;&gt;""),"※收入和支出不能同时填",IF(AND(N($F737)=0,N($G737)=0),"※收入和支出都没填",IF(OR(N($F737)&lt;0,N($G737)&lt;0),"※金额不能填负数，方向反了就换一列填",IF($D737="","※没填收支类别，分类报表会漏掉这一笔",IF(ISNA(MATCH($D737,类别表,0)),"※收支类别不在【基础资料】的清单里",IF(AND($L737="内部转账",$M737=""),"△内部转账要在「对方账户」写上另一头",IF(AND($L737="内部转账",$M737=$C737),"※对方账户跟本账户是同一个",IF(AND($L737&lt;&gt;"内部转账",$M737&lt;&gt;""),"△填了对方账户，但类别不是内部转账",IF(YEAR($B737)&lt;&gt;管理年度,"△不是管理年度的单据，按月的三张报表里看不到",IF($H737&lt;0,"△这一笔之后该账户余额成负数了，核一下",""))))))))))))))</f>
        <v/>
      </c>
    </row>
    <row r="738" ht="16.5" spans="1:16">
      <c r="A738" s="4" t="str">
        <f>IF($C738="","",COUNTA($C$5:$C738))</f>
        <v/>
      </c>
      <c r="B738" s="52"/>
      <c r="C738" s="53"/>
      <c r="D738" s="53"/>
      <c r="E738" s="32"/>
      <c r="F738" s="54"/>
      <c r="G738" s="54"/>
      <c r="H738" s="24" t="str">
        <f>IFERROR(ROUND(VLOOKUP($C738,基础资料!$B$5:$E$34,3,0)+SUMIF($C$5:$C738,$C738,$F$5:$F738)-SUMIF($C$5:$C738,$C738,$G$5:$G738),2),"")</f>
        <v/>
      </c>
      <c r="I738" s="53"/>
      <c r="J738" s="53"/>
      <c r="K738" s="25" t="str">
        <f t="shared" si="11"/>
        <v/>
      </c>
      <c r="L738" s="13" t="str">
        <f>IF($D738="","",IFERROR(INDEX(类别属性,MATCH($D738,类别表,0)),""))</f>
        <v/>
      </c>
      <c r="M738" s="53"/>
      <c r="N738" s="53"/>
      <c r="O738" s="32"/>
      <c r="P738" s="6" t="str">
        <f>IF($C738="","",IF(ISNA(MATCH($C738,账户表,0)),"※这个账户不在【基础资料】的账户档案里",IF($B738="","※没填日期，这一笔不会进任何月份的报表",IF(NOT(ISNUMBER($B738)),"※日期是文本不是日期（像 2026.6.28 这种），按日期取数的报表全会漏掉这一笔",IF(AND($F738&lt;&gt;"",$G738&lt;&gt;""),"※收入和支出不能同时填",IF(AND(N($F738)=0,N($G738)=0),"※收入和支出都没填",IF(OR(N($F738)&lt;0,N($G738)&lt;0),"※金额不能填负数，方向反了就换一列填",IF($D738="","※没填收支类别，分类报表会漏掉这一笔",IF(ISNA(MATCH($D738,类别表,0)),"※收支类别不在【基础资料】的清单里",IF(AND($L738="内部转账",$M738=""),"△内部转账要在「对方账户」写上另一头",IF(AND($L738="内部转账",$M738=$C738),"※对方账户跟本账户是同一个",IF(AND($L738&lt;&gt;"内部转账",$M738&lt;&gt;""),"△填了对方账户，但类别不是内部转账",IF(YEAR($B738)&lt;&gt;管理年度,"△不是管理年度的单据，按月的三张报表里看不到",IF($H738&lt;0,"△这一笔之后该账户余额成负数了，核一下",""))))))))))))))</f>
        <v/>
      </c>
    </row>
    <row r="739" ht="16.5" spans="1:16">
      <c r="A739" s="4" t="str">
        <f>IF($C739="","",COUNTA($C$5:$C739))</f>
        <v/>
      </c>
      <c r="B739" s="52"/>
      <c r="C739" s="53"/>
      <c r="D739" s="53"/>
      <c r="E739" s="32"/>
      <c r="F739" s="54"/>
      <c r="G739" s="54"/>
      <c r="H739" s="24" t="str">
        <f>IFERROR(ROUND(VLOOKUP($C739,基础资料!$B$5:$E$34,3,0)+SUMIF($C$5:$C739,$C739,$F$5:$F739)-SUMIF($C$5:$C739,$C739,$G$5:$G739),2),"")</f>
        <v/>
      </c>
      <c r="I739" s="53"/>
      <c r="J739" s="53"/>
      <c r="K739" s="25" t="str">
        <f t="shared" si="11"/>
        <v/>
      </c>
      <c r="L739" s="13" t="str">
        <f>IF($D739="","",IFERROR(INDEX(类别属性,MATCH($D739,类别表,0)),""))</f>
        <v/>
      </c>
      <c r="M739" s="53"/>
      <c r="N739" s="53"/>
      <c r="O739" s="32"/>
      <c r="P739" s="6" t="str">
        <f>IF($C739="","",IF(ISNA(MATCH($C739,账户表,0)),"※这个账户不在【基础资料】的账户档案里",IF($B739="","※没填日期，这一笔不会进任何月份的报表",IF(NOT(ISNUMBER($B739)),"※日期是文本不是日期（像 2026.6.28 这种），按日期取数的报表全会漏掉这一笔",IF(AND($F739&lt;&gt;"",$G739&lt;&gt;""),"※收入和支出不能同时填",IF(AND(N($F739)=0,N($G739)=0),"※收入和支出都没填",IF(OR(N($F739)&lt;0,N($G739)&lt;0),"※金额不能填负数，方向反了就换一列填",IF($D739="","※没填收支类别，分类报表会漏掉这一笔",IF(ISNA(MATCH($D739,类别表,0)),"※收支类别不在【基础资料】的清单里",IF(AND($L739="内部转账",$M739=""),"△内部转账要在「对方账户」写上另一头",IF(AND($L739="内部转账",$M739=$C739),"※对方账户跟本账户是同一个",IF(AND($L739&lt;&gt;"内部转账",$M739&lt;&gt;""),"△填了对方账户，但类别不是内部转账",IF(YEAR($B739)&lt;&gt;管理年度,"△不是管理年度的单据，按月的三张报表里看不到",IF($H739&lt;0,"△这一笔之后该账户余额成负数了，核一下",""))))))))))))))</f>
        <v/>
      </c>
    </row>
    <row r="740" ht="16.5" spans="1:16">
      <c r="A740" s="4" t="str">
        <f>IF($C740="","",COUNTA($C$5:$C740))</f>
        <v/>
      </c>
      <c r="B740" s="52"/>
      <c r="C740" s="53"/>
      <c r="D740" s="53"/>
      <c r="E740" s="32"/>
      <c r="F740" s="54"/>
      <c r="G740" s="54"/>
      <c r="H740" s="24" t="str">
        <f>IFERROR(ROUND(VLOOKUP($C740,基础资料!$B$5:$E$34,3,0)+SUMIF($C$5:$C740,$C740,$F$5:$F740)-SUMIF($C$5:$C740,$C740,$G$5:$G740),2),"")</f>
        <v/>
      </c>
      <c r="I740" s="53"/>
      <c r="J740" s="53"/>
      <c r="K740" s="25" t="str">
        <f t="shared" si="11"/>
        <v/>
      </c>
      <c r="L740" s="13" t="str">
        <f>IF($D740="","",IFERROR(INDEX(类别属性,MATCH($D740,类别表,0)),""))</f>
        <v/>
      </c>
      <c r="M740" s="53"/>
      <c r="N740" s="53"/>
      <c r="O740" s="32"/>
      <c r="P740" s="6" t="str">
        <f>IF($C740="","",IF(ISNA(MATCH($C740,账户表,0)),"※这个账户不在【基础资料】的账户档案里",IF($B740="","※没填日期，这一笔不会进任何月份的报表",IF(NOT(ISNUMBER($B740)),"※日期是文本不是日期（像 2026.6.28 这种），按日期取数的报表全会漏掉这一笔",IF(AND($F740&lt;&gt;"",$G740&lt;&gt;""),"※收入和支出不能同时填",IF(AND(N($F740)=0,N($G740)=0),"※收入和支出都没填",IF(OR(N($F740)&lt;0,N($G740)&lt;0),"※金额不能填负数，方向反了就换一列填",IF($D740="","※没填收支类别，分类报表会漏掉这一笔",IF(ISNA(MATCH($D740,类别表,0)),"※收支类别不在【基础资料】的清单里",IF(AND($L740="内部转账",$M740=""),"△内部转账要在「对方账户」写上另一头",IF(AND($L740="内部转账",$M740=$C740),"※对方账户跟本账户是同一个",IF(AND($L740&lt;&gt;"内部转账",$M740&lt;&gt;""),"△填了对方账户，但类别不是内部转账",IF(YEAR($B740)&lt;&gt;管理年度,"△不是管理年度的单据，按月的三张报表里看不到",IF($H740&lt;0,"△这一笔之后该账户余额成负数了，核一下",""))))))))))))))</f>
        <v/>
      </c>
    </row>
    <row r="741" ht="16.5" spans="1:16">
      <c r="A741" s="4" t="str">
        <f>IF($C741="","",COUNTA($C$5:$C741))</f>
        <v/>
      </c>
      <c r="B741" s="52"/>
      <c r="C741" s="53"/>
      <c r="D741" s="53"/>
      <c r="E741" s="32"/>
      <c r="F741" s="54"/>
      <c r="G741" s="54"/>
      <c r="H741" s="24" t="str">
        <f>IFERROR(ROUND(VLOOKUP($C741,基础资料!$B$5:$E$34,3,0)+SUMIF($C$5:$C741,$C741,$F$5:$F741)-SUMIF($C$5:$C741,$C741,$G$5:$G741),2),"")</f>
        <v/>
      </c>
      <c r="I741" s="53"/>
      <c r="J741" s="53"/>
      <c r="K741" s="25" t="str">
        <f t="shared" si="11"/>
        <v/>
      </c>
      <c r="L741" s="13" t="str">
        <f>IF($D741="","",IFERROR(INDEX(类别属性,MATCH($D741,类别表,0)),""))</f>
        <v/>
      </c>
      <c r="M741" s="53"/>
      <c r="N741" s="53"/>
      <c r="O741" s="32"/>
      <c r="P741" s="6" t="str">
        <f>IF($C741="","",IF(ISNA(MATCH($C741,账户表,0)),"※这个账户不在【基础资料】的账户档案里",IF($B741="","※没填日期，这一笔不会进任何月份的报表",IF(NOT(ISNUMBER($B741)),"※日期是文本不是日期（像 2026.6.28 这种），按日期取数的报表全会漏掉这一笔",IF(AND($F741&lt;&gt;"",$G741&lt;&gt;""),"※收入和支出不能同时填",IF(AND(N($F741)=0,N($G741)=0),"※收入和支出都没填",IF(OR(N($F741)&lt;0,N($G741)&lt;0),"※金额不能填负数，方向反了就换一列填",IF($D741="","※没填收支类别，分类报表会漏掉这一笔",IF(ISNA(MATCH($D741,类别表,0)),"※收支类别不在【基础资料】的清单里",IF(AND($L741="内部转账",$M741=""),"△内部转账要在「对方账户」写上另一头",IF(AND($L741="内部转账",$M741=$C741),"※对方账户跟本账户是同一个",IF(AND($L741&lt;&gt;"内部转账",$M741&lt;&gt;""),"△填了对方账户，但类别不是内部转账",IF(YEAR($B741)&lt;&gt;管理年度,"△不是管理年度的单据，按月的三张报表里看不到",IF($H741&lt;0,"△这一笔之后该账户余额成负数了，核一下",""))))))))))))))</f>
        <v/>
      </c>
    </row>
    <row r="742" ht="16.5" spans="1:16">
      <c r="A742" s="4" t="str">
        <f>IF($C742="","",COUNTA($C$5:$C742))</f>
        <v/>
      </c>
      <c r="B742" s="52"/>
      <c r="C742" s="53"/>
      <c r="D742" s="53"/>
      <c r="E742" s="32"/>
      <c r="F742" s="54"/>
      <c r="G742" s="54"/>
      <c r="H742" s="24" t="str">
        <f>IFERROR(ROUND(VLOOKUP($C742,基础资料!$B$5:$E$34,3,0)+SUMIF($C$5:$C742,$C742,$F$5:$F742)-SUMIF($C$5:$C742,$C742,$G$5:$G742),2),"")</f>
        <v/>
      </c>
      <c r="I742" s="53"/>
      <c r="J742" s="53"/>
      <c r="K742" s="25" t="str">
        <f t="shared" si="11"/>
        <v/>
      </c>
      <c r="L742" s="13" t="str">
        <f>IF($D742="","",IFERROR(INDEX(类别属性,MATCH($D742,类别表,0)),""))</f>
        <v/>
      </c>
      <c r="M742" s="53"/>
      <c r="N742" s="53"/>
      <c r="O742" s="32"/>
      <c r="P742" s="6" t="str">
        <f>IF($C742="","",IF(ISNA(MATCH($C742,账户表,0)),"※这个账户不在【基础资料】的账户档案里",IF($B742="","※没填日期，这一笔不会进任何月份的报表",IF(NOT(ISNUMBER($B742)),"※日期是文本不是日期（像 2026.6.28 这种），按日期取数的报表全会漏掉这一笔",IF(AND($F742&lt;&gt;"",$G742&lt;&gt;""),"※收入和支出不能同时填",IF(AND(N($F742)=0,N($G742)=0),"※收入和支出都没填",IF(OR(N($F742)&lt;0,N($G742)&lt;0),"※金额不能填负数，方向反了就换一列填",IF($D742="","※没填收支类别，分类报表会漏掉这一笔",IF(ISNA(MATCH($D742,类别表,0)),"※收支类别不在【基础资料】的清单里",IF(AND($L742="内部转账",$M742=""),"△内部转账要在「对方账户」写上另一头",IF(AND($L742="内部转账",$M742=$C742),"※对方账户跟本账户是同一个",IF(AND($L742&lt;&gt;"内部转账",$M742&lt;&gt;""),"△填了对方账户，但类别不是内部转账",IF(YEAR($B742)&lt;&gt;管理年度,"△不是管理年度的单据，按月的三张报表里看不到",IF($H742&lt;0,"△这一笔之后该账户余额成负数了，核一下",""))))))))))))))</f>
        <v/>
      </c>
    </row>
    <row r="743" ht="16.5" spans="1:16">
      <c r="A743" s="4" t="str">
        <f>IF($C743="","",COUNTA($C$5:$C743))</f>
        <v/>
      </c>
      <c r="B743" s="52"/>
      <c r="C743" s="53"/>
      <c r="D743" s="53"/>
      <c r="E743" s="32"/>
      <c r="F743" s="54"/>
      <c r="G743" s="54"/>
      <c r="H743" s="24" t="str">
        <f>IFERROR(ROUND(VLOOKUP($C743,基础资料!$B$5:$E$34,3,0)+SUMIF($C$5:$C743,$C743,$F$5:$F743)-SUMIF($C$5:$C743,$C743,$G$5:$G743),2),"")</f>
        <v/>
      </c>
      <c r="I743" s="53"/>
      <c r="J743" s="53"/>
      <c r="K743" s="25" t="str">
        <f t="shared" si="11"/>
        <v/>
      </c>
      <c r="L743" s="13" t="str">
        <f>IF($D743="","",IFERROR(INDEX(类别属性,MATCH($D743,类别表,0)),""))</f>
        <v/>
      </c>
      <c r="M743" s="53"/>
      <c r="N743" s="53"/>
      <c r="O743" s="32"/>
      <c r="P743" s="6" t="str">
        <f>IF($C743="","",IF(ISNA(MATCH($C743,账户表,0)),"※这个账户不在【基础资料】的账户档案里",IF($B743="","※没填日期，这一笔不会进任何月份的报表",IF(NOT(ISNUMBER($B743)),"※日期是文本不是日期（像 2026.6.28 这种），按日期取数的报表全会漏掉这一笔",IF(AND($F743&lt;&gt;"",$G743&lt;&gt;""),"※收入和支出不能同时填",IF(AND(N($F743)=0,N($G743)=0),"※收入和支出都没填",IF(OR(N($F743)&lt;0,N($G743)&lt;0),"※金额不能填负数，方向反了就换一列填",IF($D743="","※没填收支类别，分类报表会漏掉这一笔",IF(ISNA(MATCH($D743,类别表,0)),"※收支类别不在【基础资料】的清单里",IF(AND($L743="内部转账",$M743=""),"△内部转账要在「对方账户」写上另一头",IF(AND($L743="内部转账",$M743=$C743),"※对方账户跟本账户是同一个",IF(AND($L743&lt;&gt;"内部转账",$M743&lt;&gt;""),"△填了对方账户，但类别不是内部转账",IF(YEAR($B743)&lt;&gt;管理年度,"△不是管理年度的单据，按月的三张报表里看不到",IF($H743&lt;0,"△这一笔之后该账户余额成负数了，核一下",""))))))))))))))</f>
        <v/>
      </c>
    </row>
    <row r="744" ht="16.5" spans="1:16">
      <c r="A744" s="4" t="str">
        <f>IF($C744="","",COUNTA($C$5:$C744))</f>
        <v/>
      </c>
      <c r="B744" s="52"/>
      <c r="C744" s="53"/>
      <c r="D744" s="53"/>
      <c r="E744" s="32"/>
      <c r="F744" s="54"/>
      <c r="G744" s="54"/>
      <c r="H744" s="24" t="str">
        <f>IFERROR(ROUND(VLOOKUP($C744,基础资料!$B$5:$E$34,3,0)+SUMIF($C$5:$C744,$C744,$F$5:$F744)-SUMIF($C$5:$C744,$C744,$G$5:$G744),2),"")</f>
        <v/>
      </c>
      <c r="I744" s="53"/>
      <c r="J744" s="53"/>
      <c r="K744" s="25" t="str">
        <f t="shared" si="11"/>
        <v/>
      </c>
      <c r="L744" s="13" t="str">
        <f>IF($D744="","",IFERROR(INDEX(类别属性,MATCH($D744,类别表,0)),""))</f>
        <v/>
      </c>
      <c r="M744" s="53"/>
      <c r="N744" s="53"/>
      <c r="O744" s="32"/>
      <c r="P744" s="6" t="str">
        <f>IF($C744="","",IF(ISNA(MATCH($C744,账户表,0)),"※这个账户不在【基础资料】的账户档案里",IF($B744="","※没填日期，这一笔不会进任何月份的报表",IF(NOT(ISNUMBER($B744)),"※日期是文本不是日期（像 2026.6.28 这种），按日期取数的报表全会漏掉这一笔",IF(AND($F744&lt;&gt;"",$G744&lt;&gt;""),"※收入和支出不能同时填",IF(AND(N($F744)=0,N($G744)=0),"※收入和支出都没填",IF(OR(N($F744)&lt;0,N($G744)&lt;0),"※金额不能填负数，方向反了就换一列填",IF($D744="","※没填收支类别，分类报表会漏掉这一笔",IF(ISNA(MATCH($D744,类别表,0)),"※收支类别不在【基础资料】的清单里",IF(AND($L744="内部转账",$M744=""),"△内部转账要在「对方账户」写上另一头",IF(AND($L744="内部转账",$M744=$C744),"※对方账户跟本账户是同一个",IF(AND($L744&lt;&gt;"内部转账",$M744&lt;&gt;""),"△填了对方账户，但类别不是内部转账",IF(YEAR($B744)&lt;&gt;管理年度,"△不是管理年度的单据，按月的三张报表里看不到",IF($H744&lt;0,"△这一笔之后该账户余额成负数了，核一下",""))))))))))))))</f>
        <v/>
      </c>
    </row>
    <row r="745" ht="16.5" spans="1:16">
      <c r="A745" s="4" t="str">
        <f>IF($C745="","",COUNTA($C$5:$C745))</f>
        <v/>
      </c>
      <c r="B745" s="52"/>
      <c r="C745" s="53"/>
      <c r="D745" s="53"/>
      <c r="E745" s="32"/>
      <c r="F745" s="54"/>
      <c r="G745" s="54"/>
      <c r="H745" s="24" t="str">
        <f>IFERROR(ROUND(VLOOKUP($C745,基础资料!$B$5:$E$34,3,0)+SUMIF($C$5:$C745,$C745,$F$5:$F745)-SUMIF($C$5:$C745,$C745,$G$5:$G745),2),"")</f>
        <v/>
      </c>
      <c r="I745" s="53"/>
      <c r="J745" s="53"/>
      <c r="K745" s="25" t="str">
        <f t="shared" si="11"/>
        <v/>
      </c>
      <c r="L745" s="13" t="str">
        <f>IF($D745="","",IFERROR(INDEX(类别属性,MATCH($D745,类别表,0)),""))</f>
        <v/>
      </c>
      <c r="M745" s="53"/>
      <c r="N745" s="53"/>
      <c r="O745" s="32"/>
      <c r="P745" s="6" t="str">
        <f>IF($C745="","",IF(ISNA(MATCH($C745,账户表,0)),"※这个账户不在【基础资料】的账户档案里",IF($B745="","※没填日期，这一笔不会进任何月份的报表",IF(NOT(ISNUMBER($B745)),"※日期是文本不是日期（像 2026.6.28 这种），按日期取数的报表全会漏掉这一笔",IF(AND($F745&lt;&gt;"",$G745&lt;&gt;""),"※收入和支出不能同时填",IF(AND(N($F745)=0,N($G745)=0),"※收入和支出都没填",IF(OR(N($F745)&lt;0,N($G745)&lt;0),"※金额不能填负数，方向反了就换一列填",IF($D745="","※没填收支类别，分类报表会漏掉这一笔",IF(ISNA(MATCH($D745,类别表,0)),"※收支类别不在【基础资料】的清单里",IF(AND($L745="内部转账",$M745=""),"△内部转账要在「对方账户」写上另一头",IF(AND($L745="内部转账",$M745=$C745),"※对方账户跟本账户是同一个",IF(AND($L745&lt;&gt;"内部转账",$M745&lt;&gt;""),"△填了对方账户，但类别不是内部转账",IF(YEAR($B745)&lt;&gt;管理年度,"△不是管理年度的单据，按月的三张报表里看不到",IF($H745&lt;0,"△这一笔之后该账户余额成负数了，核一下",""))))))))))))))</f>
        <v/>
      </c>
    </row>
    <row r="746" ht="16.5" spans="1:16">
      <c r="A746" s="4" t="str">
        <f>IF($C746="","",COUNTA($C$5:$C746))</f>
        <v/>
      </c>
      <c r="B746" s="52"/>
      <c r="C746" s="53"/>
      <c r="D746" s="53"/>
      <c r="E746" s="32"/>
      <c r="F746" s="54"/>
      <c r="G746" s="54"/>
      <c r="H746" s="24" t="str">
        <f>IFERROR(ROUND(VLOOKUP($C746,基础资料!$B$5:$E$34,3,0)+SUMIF($C$5:$C746,$C746,$F$5:$F746)-SUMIF($C$5:$C746,$C746,$G$5:$G746),2),"")</f>
        <v/>
      </c>
      <c r="I746" s="53"/>
      <c r="J746" s="53"/>
      <c r="K746" s="25" t="str">
        <f t="shared" si="11"/>
        <v/>
      </c>
      <c r="L746" s="13" t="str">
        <f>IF($D746="","",IFERROR(INDEX(类别属性,MATCH($D746,类别表,0)),""))</f>
        <v/>
      </c>
      <c r="M746" s="53"/>
      <c r="N746" s="53"/>
      <c r="O746" s="32"/>
      <c r="P746" s="6" t="str">
        <f>IF($C746="","",IF(ISNA(MATCH($C746,账户表,0)),"※这个账户不在【基础资料】的账户档案里",IF($B746="","※没填日期，这一笔不会进任何月份的报表",IF(NOT(ISNUMBER($B746)),"※日期是文本不是日期（像 2026.6.28 这种），按日期取数的报表全会漏掉这一笔",IF(AND($F746&lt;&gt;"",$G746&lt;&gt;""),"※收入和支出不能同时填",IF(AND(N($F746)=0,N($G746)=0),"※收入和支出都没填",IF(OR(N($F746)&lt;0,N($G746)&lt;0),"※金额不能填负数，方向反了就换一列填",IF($D746="","※没填收支类别，分类报表会漏掉这一笔",IF(ISNA(MATCH($D746,类别表,0)),"※收支类别不在【基础资料】的清单里",IF(AND($L746="内部转账",$M746=""),"△内部转账要在「对方账户」写上另一头",IF(AND($L746="内部转账",$M746=$C746),"※对方账户跟本账户是同一个",IF(AND($L746&lt;&gt;"内部转账",$M746&lt;&gt;""),"△填了对方账户，但类别不是内部转账",IF(YEAR($B746)&lt;&gt;管理年度,"△不是管理年度的单据，按月的三张报表里看不到",IF($H746&lt;0,"△这一笔之后该账户余额成负数了，核一下",""))))))))))))))</f>
        <v/>
      </c>
    </row>
    <row r="747" ht="16.5" spans="1:16">
      <c r="A747" s="4" t="str">
        <f>IF($C747="","",COUNTA($C$5:$C747))</f>
        <v/>
      </c>
      <c r="B747" s="52"/>
      <c r="C747" s="53"/>
      <c r="D747" s="53"/>
      <c r="E747" s="32"/>
      <c r="F747" s="54"/>
      <c r="G747" s="54"/>
      <c r="H747" s="24" t="str">
        <f>IFERROR(ROUND(VLOOKUP($C747,基础资料!$B$5:$E$34,3,0)+SUMIF($C$5:$C747,$C747,$F$5:$F747)-SUMIF($C$5:$C747,$C747,$G$5:$G747),2),"")</f>
        <v/>
      </c>
      <c r="I747" s="53"/>
      <c r="J747" s="53"/>
      <c r="K747" s="25" t="str">
        <f t="shared" si="11"/>
        <v/>
      </c>
      <c r="L747" s="13" t="str">
        <f>IF($D747="","",IFERROR(INDEX(类别属性,MATCH($D747,类别表,0)),""))</f>
        <v/>
      </c>
      <c r="M747" s="53"/>
      <c r="N747" s="53"/>
      <c r="O747" s="32"/>
      <c r="P747" s="6" t="str">
        <f>IF($C747="","",IF(ISNA(MATCH($C747,账户表,0)),"※这个账户不在【基础资料】的账户档案里",IF($B747="","※没填日期，这一笔不会进任何月份的报表",IF(NOT(ISNUMBER($B747)),"※日期是文本不是日期（像 2026.6.28 这种），按日期取数的报表全会漏掉这一笔",IF(AND($F747&lt;&gt;"",$G747&lt;&gt;""),"※收入和支出不能同时填",IF(AND(N($F747)=0,N($G747)=0),"※收入和支出都没填",IF(OR(N($F747)&lt;0,N($G747)&lt;0),"※金额不能填负数，方向反了就换一列填",IF($D747="","※没填收支类别，分类报表会漏掉这一笔",IF(ISNA(MATCH($D747,类别表,0)),"※收支类别不在【基础资料】的清单里",IF(AND($L747="内部转账",$M747=""),"△内部转账要在「对方账户」写上另一头",IF(AND($L747="内部转账",$M747=$C747),"※对方账户跟本账户是同一个",IF(AND($L747&lt;&gt;"内部转账",$M747&lt;&gt;""),"△填了对方账户，但类别不是内部转账",IF(YEAR($B747)&lt;&gt;管理年度,"△不是管理年度的单据，按月的三张报表里看不到",IF($H747&lt;0,"△这一笔之后该账户余额成负数了，核一下",""))))))))))))))</f>
        <v/>
      </c>
    </row>
    <row r="748" ht="16.5" spans="1:16">
      <c r="A748" s="4" t="str">
        <f>IF($C748="","",COUNTA($C$5:$C748))</f>
        <v/>
      </c>
      <c r="B748" s="52"/>
      <c r="C748" s="53"/>
      <c r="D748" s="53"/>
      <c r="E748" s="32"/>
      <c r="F748" s="54"/>
      <c r="G748" s="54"/>
      <c r="H748" s="24" t="str">
        <f>IFERROR(ROUND(VLOOKUP($C748,基础资料!$B$5:$E$34,3,0)+SUMIF($C$5:$C748,$C748,$F$5:$F748)-SUMIF($C$5:$C748,$C748,$G$5:$G748),2),"")</f>
        <v/>
      </c>
      <c r="I748" s="53"/>
      <c r="J748" s="53"/>
      <c r="K748" s="25" t="str">
        <f t="shared" si="11"/>
        <v/>
      </c>
      <c r="L748" s="13" t="str">
        <f>IF($D748="","",IFERROR(INDEX(类别属性,MATCH($D748,类别表,0)),""))</f>
        <v/>
      </c>
      <c r="M748" s="53"/>
      <c r="N748" s="53"/>
      <c r="O748" s="32"/>
      <c r="P748" s="6" t="str">
        <f>IF($C748="","",IF(ISNA(MATCH($C748,账户表,0)),"※这个账户不在【基础资料】的账户档案里",IF($B748="","※没填日期，这一笔不会进任何月份的报表",IF(NOT(ISNUMBER($B748)),"※日期是文本不是日期（像 2026.6.28 这种），按日期取数的报表全会漏掉这一笔",IF(AND($F748&lt;&gt;"",$G748&lt;&gt;""),"※收入和支出不能同时填",IF(AND(N($F748)=0,N($G748)=0),"※收入和支出都没填",IF(OR(N($F748)&lt;0,N($G748)&lt;0),"※金额不能填负数，方向反了就换一列填",IF($D748="","※没填收支类别，分类报表会漏掉这一笔",IF(ISNA(MATCH($D748,类别表,0)),"※收支类别不在【基础资料】的清单里",IF(AND($L748="内部转账",$M748=""),"△内部转账要在「对方账户」写上另一头",IF(AND($L748="内部转账",$M748=$C748),"※对方账户跟本账户是同一个",IF(AND($L748&lt;&gt;"内部转账",$M748&lt;&gt;""),"△填了对方账户，但类别不是内部转账",IF(YEAR($B748)&lt;&gt;管理年度,"△不是管理年度的单据，按月的三张报表里看不到",IF($H748&lt;0,"△这一笔之后该账户余额成负数了，核一下",""))))))))))))))</f>
        <v/>
      </c>
    </row>
    <row r="749" ht="16.5" spans="1:16">
      <c r="A749" s="4" t="str">
        <f>IF($C749="","",COUNTA($C$5:$C749))</f>
        <v/>
      </c>
      <c r="B749" s="52"/>
      <c r="C749" s="53"/>
      <c r="D749" s="53"/>
      <c r="E749" s="32"/>
      <c r="F749" s="54"/>
      <c r="G749" s="54"/>
      <c r="H749" s="24" t="str">
        <f>IFERROR(ROUND(VLOOKUP($C749,基础资料!$B$5:$E$34,3,0)+SUMIF($C$5:$C749,$C749,$F$5:$F749)-SUMIF($C$5:$C749,$C749,$G$5:$G749),2),"")</f>
        <v/>
      </c>
      <c r="I749" s="53"/>
      <c r="J749" s="53"/>
      <c r="K749" s="25" t="str">
        <f t="shared" si="11"/>
        <v/>
      </c>
      <c r="L749" s="13" t="str">
        <f>IF($D749="","",IFERROR(INDEX(类别属性,MATCH($D749,类别表,0)),""))</f>
        <v/>
      </c>
      <c r="M749" s="53"/>
      <c r="N749" s="53"/>
      <c r="O749" s="32"/>
      <c r="P749" s="6" t="str">
        <f>IF($C749="","",IF(ISNA(MATCH($C749,账户表,0)),"※这个账户不在【基础资料】的账户档案里",IF($B749="","※没填日期，这一笔不会进任何月份的报表",IF(NOT(ISNUMBER($B749)),"※日期是文本不是日期（像 2026.6.28 这种），按日期取数的报表全会漏掉这一笔",IF(AND($F749&lt;&gt;"",$G749&lt;&gt;""),"※收入和支出不能同时填",IF(AND(N($F749)=0,N($G749)=0),"※收入和支出都没填",IF(OR(N($F749)&lt;0,N($G749)&lt;0),"※金额不能填负数，方向反了就换一列填",IF($D749="","※没填收支类别，分类报表会漏掉这一笔",IF(ISNA(MATCH($D749,类别表,0)),"※收支类别不在【基础资料】的清单里",IF(AND($L749="内部转账",$M749=""),"△内部转账要在「对方账户」写上另一头",IF(AND($L749="内部转账",$M749=$C749),"※对方账户跟本账户是同一个",IF(AND($L749&lt;&gt;"内部转账",$M749&lt;&gt;""),"△填了对方账户，但类别不是内部转账",IF(YEAR($B749)&lt;&gt;管理年度,"△不是管理年度的单据，按月的三张报表里看不到",IF($H749&lt;0,"△这一笔之后该账户余额成负数了，核一下",""))))))))))))))</f>
        <v/>
      </c>
    </row>
    <row r="750" ht="16.5" spans="1:16">
      <c r="A750" s="4" t="str">
        <f>IF($C750="","",COUNTA($C$5:$C750))</f>
        <v/>
      </c>
      <c r="B750" s="52"/>
      <c r="C750" s="53"/>
      <c r="D750" s="53"/>
      <c r="E750" s="32"/>
      <c r="F750" s="54"/>
      <c r="G750" s="54"/>
      <c r="H750" s="24" t="str">
        <f>IFERROR(ROUND(VLOOKUP($C750,基础资料!$B$5:$E$34,3,0)+SUMIF($C$5:$C750,$C750,$F$5:$F750)-SUMIF($C$5:$C750,$C750,$G$5:$G750),2),"")</f>
        <v/>
      </c>
      <c r="I750" s="53"/>
      <c r="J750" s="53"/>
      <c r="K750" s="25" t="str">
        <f t="shared" si="11"/>
        <v/>
      </c>
      <c r="L750" s="13" t="str">
        <f>IF($D750="","",IFERROR(INDEX(类别属性,MATCH($D750,类别表,0)),""))</f>
        <v/>
      </c>
      <c r="M750" s="53"/>
      <c r="N750" s="53"/>
      <c r="O750" s="32"/>
      <c r="P750" s="6" t="str">
        <f>IF($C750="","",IF(ISNA(MATCH($C750,账户表,0)),"※这个账户不在【基础资料】的账户档案里",IF($B750="","※没填日期，这一笔不会进任何月份的报表",IF(NOT(ISNUMBER($B750)),"※日期是文本不是日期（像 2026.6.28 这种），按日期取数的报表全会漏掉这一笔",IF(AND($F750&lt;&gt;"",$G750&lt;&gt;""),"※收入和支出不能同时填",IF(AND(N($F750)=0,N($G750)=0),"※收入和支出都没填",IF(OR(N($F750)&lt;0,N($G750)&lt;0),"※金额不能填负数，方向反了就换一列填",IF($D750="","※没填收支类别，分类报表会漏掉这一笔",IF(ISNA(MATCH($D750,类别表,0)),"※收支类别不在【基础资料】的清单里",IF(AND($L750="内部转账",$M750=""),"△内部转账要在「对方账户」写上另一头",IF(AND($L750="内部转账",$M750=$C750),"※对方账户跟本账户是同一个",IF(AND($L750&lt;&gt;"内部转账",$M750&lt;&gt;""),"△填了对方账户，但类别不是内部转账",IF(YEAR($B750)&lt;&gt;管理年度,"△不是管理年度的单据，按月的三张报表里看不到",IF($H750&lt;0,"△这一笔之后该账户余额成负数了，核一下",""))))))))))))))</f>
        <v/>
      </c>
    </row>
    <row r="751" ht="16.5" spans="1:16">
      <c r="A751" s="4" t="str">
        <f>IF($C751="","",COUNTA($C$5:$C751))</f>
        <v/>
      </c>
      <c r="B751" s="52"/>
      <c r="C751" s="53"/>
      <c r="D751" s="53"/>
      <c r="E751" s="32"/>
      <c r="F751" s="54"/>
      <c r="G751" s="54"/>
      <c r="H751" s="24" t="str">
        <f>IFERROR(ROUND(VLOOKUP($C751,基础资料!$B$5:$E$34,3,0)+SUMIF($C$5:$C751,$C751,$F$5:$F751)-SUMIF($C$5:$C751,$C751,$G$5:$G751),2),"")</f>
        <v/>
      </c>
      <c r="I751" s="53"/>
      <c r="J751" s="53"/>
      <c r="K751" s="25" t="str">
        <f t="shared" si="11"/>
        <v/>
      </c>
      <c r="L751" s="13" t="str">
        <f>IF($D751="","",IFERROR(INDEX(类别属性,MATCH($D751,类别表,0)),""))</f>
        <v/>
      </c>
      <c r="M751" s="53"/>
      <c r="N751" s="53"/>
      <c r="O751" s="32"/>
      <c r="P751" s="6" t="str">
        <f>IF($C751="","",IF(ISNA(MATCH($C751,账户表,0)),"※这个账户不在【基础资料】的账户档案里",IF($B751="","※没填日期，这一笔不会进任何月份的报表",IF(NOT(ISNUMBER($B751)),"※日期是文本不是日期（像 2026.6.28 这种），按日期取数的报表全会漏掉这一笔",IF(AND($F751&lt;&gt;"",$G751&lt;&gt;""),"※收入和支出不能同时填",IF(AND(N($F751)=0,N($G751)=0),"※收入和支出都没填",IF(OR(N($F751)&lt;0,N($G751)&lt;0),"※金额不能填负数，方向反了就换一列填",IF($D751="","※没填收支类别，分类报表会漏掉这一笔",IF(ISNA(MATCH($D751,类别表,0)),"※收支类别不在【基础资料】的清单里",IF(AND($L751="内部转账",$M751=""),"△内部转账要在「对方账户」写上另一头",IF(AND($L751="内部转账",$M751=$C751),"※对方账户跟本账户是同一个",IF(AND($L751&lt;&gt;"内部转账",$M751&lt;&gt;""),"△填了对方账户，但类别不是内部转账",IF(YEAR($B751)&lt;&gt;管理年度,"△不是管理年度的单据，按月的三张报表里看不到",IF($H751&lt;0,"△这一笔之后该账户余额成负数了，核一下",""))))))))))))))</f>
        <v/>
      </c>
    </row>
    <row r="752" ht="16.5" spans="1:16">
      <c r="A752" s="4" t="str">
        <f>IF($C752="","",COUNTA($C$5:$C752))</f>
        <v/>
      </c>
      <c r="B752" s="52"/>
      <c r="C752" s="53"/>
      <c r="D752" s="53"/>
      <c r="E752" s="32"/>
      <c r="F752" s="54"/>
      <c r="G752" s="54"/>
      <c r="H752" s="24" t="str">
        <f>IFERROR(ROUND(VLOOKUP($C752,基础资料!$B$5:$E$34,3,0)+SUMIF($C$5:$C752,$C752,$F$5:$F752)-SUMIF($C$5:$C752,$C752,$G$5:$G752),2),"")</f>
        <v/>
      </c>
      <c r="I752" s="53"/>
      <c r="J752" s="53"/>
      <c r="K752" s="25" t="str">
        <f t="shared" si="11"/>
        <v/>
      </c>
      <c r="L752" s="13" t="str">
        <f>IF($D752="","",IFERROR(INDEX(类别属性,MATCH($D752,类别表,0)),""))</f>
        <v/>
      </c>
      <c r="M752" s="53"/>
      <c r="N752" s="53"/>
      <c r="O752" s="32"/>
      <c r="P752" s="6" t="str">
        <f>IF($C752="","",IF(ISNA(MATCH($C752,账户表,0)),"※这个账户不在【基础资料】的账户档案里",IF($B752="","※没填日期，这一笔不会进任何月份的报表",IF(NOT(ISNUMBER($B752)),"※日期是文本不是日期（像 2026.6.28 这种），按日期取数的报表全会漏掉这一笔",IF(AND($F752&lt;&gt;"",$G752&lt;&gt;""),"※收入和支出不能同时填",IF(AND(N($F752)=0,N($G752)=0),"※收入和支出都没填",IF(OR(N($F752)&lt;0,N($G752)&lt;0),"※金额不能填负数，方向反了就换一列填",IF($D752="","※没填收支类别，分类报表会漏掉这一笔",IF(ISNA(MATCH($D752,类别表,0)),"※收支类别不在【基础资料】的清单里",IF(AND($L752="内部转账",$M752=""),"△内部转账要在「对方账户」写上另一头",IF(AND($L752="内部转账",$M752=$C752),"※对方账户跟本账户是同一个",IF(AND($L752&lt;&gt;"内部转账",$M752&lt;&gt;""),"△填了对方账户，但类别不是内部转账",IF(YEAR($B752)&lt;&gt;管理年度,"△不是管理年度的单据，按月的三张报表里看不到",IF($H752&lt;0,"△这一笔之后该账户余额成负数了，核一下",""))))))))))))))</f>
        <v/>
      </c>
    </row>
    <row r="753" ht="16.5" spans="1:16">
      <c r="A753" s="4" t="str">
        <f>IF($C753="","",COUNTA($C$5:$C753))</f>
        <v/>
      </c>
      <c r="B753" s="52"/>
      <c r="C753" s="53"/>
      <c r="D753" s="53"/>
      <c r="E753" s="32"/>
      <c r="F753" s="54"/>
      <c r="G753" s="54"/>
      <c r="H753" s="24" t="str">
        <f>IFERROR(ROUND(VLOOKUP($C753,基础资料!$B$5:$E$34,3,0)+SUMIF($C$5:$C753,$C753,$F$5:$F753)-SUMIF($C$5:$C753,$C753,$G$5:$G753),2),"")</f>
        <v/>
      </c>
      <c r="I753" s="53"/>
      <c r="J753" s="53"/>
      <c r="K753" s="25" t="str">
        <f t="shared" si="11"/>
        <v/>
      </c>
      <c r="L753" s="13" t="str">
        <f>IF($D753="","",IFERROR(INDEX(类别属性,MATCH($D753,类别表,0)),""))</f>
        <v/>
      </c>
      <c r="M753" s="53"/>
      <c r="N753" s="53"/>
      <c r="O753" s="32"/>
      <c r="P753" s="6" t="str">
        <f>IF($C753="","",IF(ISNA(MATCH($C753,账户表,0)),"※这个账户不在【基础资料】的账户档案里",IF($B753="","※没填日期，这一笔不会进任何月份的报表",IF(NOT(ISNUMBER($B753)),"※日期是文本不是日期（像 2026.6.28 这种），按日期取数的报表全会漏掉这一笔",IF(AND($F753&lt;&gt;"",$G753&lt;&gt;""),"※收入和支出不能同时填",IF(AND(N($F753)=0,N($G753)=0),"※收入和支出都没填",IF(OR(N($F753)&lt;0,N($G753)&lt;0),"※金额不能填负数，方向反了就换一列填",IF($D753="","※没填收支类别，分类报表会漏掉这一笔",IF(ISNA(MATCH($D753,类别表,0)),"※收支类别不在【基础资料】的清单里",IF(AND($L753="内部转账",$M753=""),"△内部转账要在「对方账户」写上另一头",IF(AND($L753="内部转账",$M753=$C753),"※对方账户跟本账户是同一个",IF(AND($L753&lt;&gt;"内部转账",$M753&lt;&gt;""),"△填了对方账户，但类别不是内部转账",IF(YEAR($B753)&lt;&gt;管理年度,"△不是管理年度的单据，按月的三张报表里看不到",IF($H753&lt;0,"△这一笔之后该账户余额成负数了，核一下",""))))))))))))))</f>
        <v/>
      </c>
    </row>
    <row r="754" ht="16.5" spans="1:16">
      <c r="A754" s="4" t="str">
        <f>IF($C754="","",COUNTA($C$5:$C754))</f>
        <v/>
      </c>
      <c r="B754" s="52"/>
      <c r="C754" s="53"/>
      <c r="D754" s="53"/>
      <c r="E754" s="32"/>
      <c r="F754" s="54"/>
      <c r="G754" s="54"/>
      <c r="H754" s="24" t="str">
        <f>IFERROR(ROUND(VLOOKUP($C754,基础资料!$B$5:$E$34,3,0)+SUMIF($C$5:$C754,$C754,$F$5:$F754)-SUMIF($C$5:$C754,$C754,$G$5:$G754),2),"")</f>
        <v/>
      </c>
      <c r="I754" s="53"/>
      <c r="J754" s="53"/>
      <c r="K754" s="25" t="str">
        <f t="shared" si="11"/>
        <v/>
      </c>
      <c r="L754" s="13" t="str">
        <f>IF($D754="","",IFERROR(INDEX(类别属性,MATCH($D754,类别表,0)),""))</f>
        <v/>
      </c>
      <c r="M754" s="53"/>
      <c r="N754" s="53"/>
      <c r="O754" s="32"/>
      <c r="P754" s="6" t="str">
        <f>IF($C754="","",IF(ISNA(MATCH($C754,账户表,0)),"※这个账户不在【基础资料】的账户档案里",IF($B754="","※没填日期，这一笔不会进任何月份的报表",IF(NOT(ISNUMBER($B754)),"※日期是文本不是日期（像 2026.6.28 这种），按日期取数的报表全会漏掉这一笔",IF(AND($F754&lt;&gt;"",$G754&lt;&gt;""),"※收入和支出不能同时填",IF(AND(N($F754)=0,N($G754)=0),"※收入和支出都没填",IF(OR(N($F754)&lt;0,N($G754)&lt;0),"※金额不能填负数，方向反了就换一列填",IF($D754="","※没填收支类别，分类报表会漏掉这一笔",IF(ISNA(MATCH($D754,类别表,0)),"※收支类别不在【基础资料】的清单里",IF(AND($L754="内部转账",$M754=""),"△内部转账要在「对方账户」写上另一头",IF(AND($L754="内部转账",$M754=$C754),"※对方账户跟本账户是同一个",IF(AND($L754&lt;&gt;"内部转账",$M754&lt;&gt;""),"△填了对方账户，但类别不是内部转账",IF(YEAR($B754)&lt;&gt;管理年度,"△不是管理年度的单据，按月的三张报表里看不到",IF($H754&lt;0,"△这一笔之后该账户余额成负数了，核一下",""))))))))))))))</f>
        <v/>
      </c>
    </row>
    <row r="755" ht="16.5" spans="1:16">
      <c r="A755" s="4" t="str">
        <f>IF($C755="","",COUNTA($C$5:$C755))</f>
        <v/>
      </c>
      <c r="B755" s="52"/>
      <c r="C755" s="53"/>
      <c r="D755" s="53"/>
      <c r="E755" s="32"/>
      <c r="F755" s="54"/>
      <c r="G755" s="54"/>
      <c r="H755" s="24" t="str">
        <f>IFERROR(ROUND(VLOOKUP($C755,基础资料!$B$5:$E$34,3,0)+SUMIF($C$5:$C755,$C755,$F$5:$F755)-SUMIF($C$5:$C755,$C755,$G$5:$G755),2),"")</f>
        <v/>
      </c>
      <c r="I755" s="53"/>
      <c r="J755" s="53"/>
      <c r="K755" s="25" t="str">
        <f t="shared" si="11"/>
        <v/>
      </c>
      <c r="L755" s="13" t="str">
        <f>IF($D755="","",IFERROR(INDEX(类别属性,MATCH($D755,类别表,0)),""))</f>
        <v/>
      </c>
      <c r="M755" s="53"/>
      <c r="N755" s="53"/>
      <c r="O755" s="32"/>
      <c r="P755" s="6" t="str">
        <f>IF($C755="","",IF(ISNA(MATCH($C755,账户表,0)),"※这个账户不在【基础资料】的账户档案里",IF($B755="","※没填日期，这一笔不会进任何月份的报表",IF(NOT(ISNUMBER($B755)),"※日期是文本不是日期（像 2026.6.28 这种），按日期取数的报表全会漏掉这一笔",IF(AND($F755&lt;&gt;"",$G755&lt;&gt;""),"※收入和支出不能同时填",IF(AND(N($F755)=0,N($G755)=0),"※收入和支出都没填",IF(OR(N($F755)&lt;0,N($G755)&lt;0),"※金额不能填负数，方向反了就换一列填",IF($D755="","※没填收支类别，分类报表会漏掉这一笔",IF(ISNA(MATCH($D755,类别表,0)),"※收支类别不在【基础资料】的清单里",IF(AND($L755="内部转账",$M755=""),"△内部转账要在「对方账户」写上另一头",IF(AND($L755="内部转账",$M755=$C755),"※对方账户跟本账户是同一个",IF(AND($L755&lt;&gt;"内部转账",$M755&lt;&gt;""),"△填了对方账户，但类别不是内部转账",IF(YEAR($B755)&lt;&gt;管理年度,"△不是管理年度的单据，按月的三张报表里看不到",IF($H755&lt;0,"△这一笔之后该账户余额成负数了，核一下",""))))))))))))))</f>
        <v/>
      </c>
    </row>
    <row r="756" ht="16.5" spans="1:16">
      <c r="A756" s="4" t="str">
        <f>IF($C756="","",COUNTA($C$5:$C756))</f>
        <v/>
      </c>
      <c r="B756" s="52"/>
      <c r="C756" s="53"/>
      <c r="D756" s="53"/>
      <c r="E756" s="32"/>
      <c r="F756" s="54"/>
      <c r="G756" s="54"/>
      <c r="H756" s="24" t="str">
        <f>IFERROR(ROUND(VLOOKUP($C756,基础资料!$B$5:$E$34,3,0)+SUMIF($C$5:$C756,$C756,$F$5:$F756)-SUMIF($C$5:$C756,$C756,$G$5:$G756),2),"")</f>
        <v/>
      </c>
      <c r="I756" s="53"/>
      <c r="J756" s="53"/>
      <c r="K756" s="25" t="str">
        <f t="shared" si="11"/>
        <v/>
      </c>
      <c r="L756" s="13" t="str">
        <f>IF($D756="","",IFERROR(INDEX(类别属性,MATCH($D756,类别表,0)),""))</f>
        <v/>
      </c>
      <c r="M756" s="53"/>
      <c r="N756" s="53"/>
      <c r="O756" s="32"/>
      <c r="P756" s="6" t="str">
        <f>IF($C756="","",IF(ISNA(MATCH($C756,账户表,0)),"※这个账户不在【基础资料】的账户档案里",IF($B756="","※没填日期，这一笔不会进任何月份的报表",IF(NOT(ISNUMBER($B756)),"※日期是文本不是日期（像 2026.6.28 这种），按日期取数的报表全会漏掉这一笔",IF(AND($F756&lt;&gt;"",$G756&lt;&gt;""),"※收入和支出不能同时填",IF(AND(N($F756)=0,N($G756)=0),"※收入和支出都没填",IF(OR(N($F756)&lt;0,N($G756)&lt;0),"※金额不能填负数，方向反了就换一列填",IF($D756="","※没填收支类别，分类报表会漏掉这一笔",IF(ISNA(MATCH($D756,类别表,0)),"※收支类别不在【基础资料】的清单里",IF(AND($L756="内部转账",$M756=""),"△内部转账要在「对方账户」写上另一头",IF(AND($L756="内部转账",$M756=$C756),"※对方账户跟本账户是同一个",IF(AND($L756&lt;&gt;"内部转账",$M756&lt;&gt;""),"△填了对方账户，但类别不是内部转账",IF(YEAR($B756)&lt;&gt;管理年度,"△不是管理年度的单据，按月的三张报表里看不到",IF($H756&lt;0,"△这一笔之后该账户余额成负数了，核一下",""))))))))))))))</f>
        <v/>
      </c>
    </row>
    <row r="757" ht="16.5" spans="1:16">
      <c r="A757" s="4" t="str">
        <f>IF($C757="","",COUNTA($C$5:$C757))</f>
        <v/>
      </c>
      <c r="B757" s="52"/>
      <c r="C757" s="53"/>
      <c r="D757" s="53"/>
      <c r="E757" s="32"/>
      <c r="F757" s="54"/>
      <c r="G757" s="54"/>
      <c r="H757" s="24" t="str">
        <f>IFERROR(ROUND(VLOOKUP($C757,基础资料!$B$5:$E$34,3,0)+SUMIF($C$5:$C757,$C757,$F$5:$F757)-SUMIF($C$5:$C757,$C757,$G$5:$G757),2),"")</f>
        <v/>
      </c>
      <c r="I757" s="53"/>
      <c r="J757" s="53"/>
      <c r="K757" s="25" t="str">
        <f t="shared" si="11"/>
        <v/>
      </c>
      <c r="L757" s="13" t="str">
        <f>IF($D757="","",IFERROR(INDEX(类别属性,MATCH($D757,类别表,0)),""))</f>
        <v/>
      </c>
      <c r="M757" s="53"/>
      <c r="N757" s="53"/>
      <c r="O757" s="32"/>
      <c r="P757" s="6" t="str">
        <f>IF($C757="","",IF(ISNA(MATCH($C757,账户表,0)),"※这个账户不在【基础资料】的账户档案里",IF($B757="","※没填日期，这一笔不会进任何月份的报表",IF(NOT(ISNUMBER($B757)),"※日期是文本不是日期（像 2026.6.28 这种），按日期取数的报表全会漏掉这一笔",IF(AND($F757&lt;&gt;"",$G757&lt;&gt;""),"※收入和支出不能同时填",IF(AND(N($F757)=0,N($G757)=0),"※收入和支出都没填",IF(OR(N($F757)&lt;0,N($G757)&lt;0),"※金额不能填负数，方向反了就换一列填",IF($D757="","※没填收支类别，分类报表会漏掉这一笔",IF(ISNA(MATCH($D757,类别表,0)),"※收支类别不在【基础资料】的清单里",IF(AND($L757="内部转账",$M757=""),"△内部转账要在「对方账户」写上另一头",IF(AND($L757="内部转账",$M757=$C757),"※对方账户跟本账户是同一个",IF(AND($L757&lt;&gt;"内部转账",$M757&lt;&gt;""),"△填了对方账户，但类别不是内部转账",IF(YEAR($B757)&lt;&gt;管理年度,"△不是管理年度的单据，按月的三张报表里看不到",IF($H757&lt;0,"△这一笔之后该账户余额成负数了，核一下",""))))))))))))))</f>
        <v/>
      </c>
    </row>
    <row r="758" ht="16.5" spans="1:16">
      <c r="A758" s="4" t="str">
        <f>IF($C758="","",COUNTA($C$5:$C758))</f>
        <v/>
      </c>
      <c r="B758" s="52"/>
      <c r="C758" s="53"/>
      <c r="D758" s="53"/>
      <c r="E758" s="32"/>
      <c r="F758" s="54"/>
      <c r="G758" s="54"/>
      <c r="H758" s="24" t="str">
        <f>IFERROR(ROUND(VLOOKUP($C758,基础资料!$B$5:$E$34,3,0)+SUMIF($C$5:$C758,$C758,$F$5:$F758)-SUMIF($C$5:$C758,$C758,$G$5:$G758),2),"")</f>
        <v/>
      </c>
      <c r="I758" s="53"/>
      <c r="J758" s="53"/>
      <c r="K758" s="25" t="str">
        <f t="shared" si="11"/>
        <v/>
      </c>
      <c r="L758" s="13" t="str">
        <f>IF($D758="","",IFERROR(INDEX(类别属性,MATCH($D758,类别表,0)),""))</f>
        <v/>
      </c>
      <c r="M758" s="53"/>
      <c r="N758" s="53"/>
      <c r="O758" s="32"/>
      <c r="P758" s="6" t="str">
        <f>IF($C758="","",IF(ISNA(MATCH($C758,账户表,0)),"※这个账户不在【基础资料】的账户档案里",IF($B758="","※没填日期，这一笔不会进任何月份的报表",IF(NOT(ISNUMBER($B758)),"※日期是文本不是日期（像 2026.6.28 这种），按日期取数的报表全会漏掉这一笔",IF(AND($F758&lt;&gt;"",$G758&lt;&gt;""),"※收入和支出不能同时填",IF(AND(N($F758)=0,N($G758)=0),"※收入和支出都没填",IF(OR(N($F758)&lt;0,N($G758)&lt;0),"※金额不能填负数，方向反了就换一列填",IF($D758="","※没填收支类别，分类报表会漏掉这一笔",IF(ISNA(MATCH($D758,类别表,0)),"※收支类别不在【基础资料】的清单里",IF(AND($L758="内部转账",$M758=""),"△内部转账要在「对方账户」写上另一头",IF(AND($L758="内部转账",$M758=$C758),"※对方账户跟本账户是同一个",IF(AND($L758&lt;&gt;"内部转账",$M758&lt;&gt;""),"△填了对方账户，但类别不是内部转账",IF(YEAR($B758)&lt;&gt;管理年度,"△不是管理年度的单据，按月的三张报表里看不到",IF($H758&lt;0,"△这一笔之后该账户余额成负数了，核一下",""))))))))))))))</f>
        <v/>
      </c>
    </row>
    <row r="759" ht="16.5" spans="1:16">
      <c r="A759" s="4" t="str">
        <f>IF($C759="","",COUNTA($C$5:$C759))</f>
        <v/>
      </c>
      <c r="B759" s="52"/>
      <c r="C759" s="53"/>
      <c r="D759" s="53"/>
      <c r="E759" s="32"/>
      <c r="F759" s="54"/>
      <c r="G759" s="54"/>
      <c r="H759" s="24" t="str">
        <f>IFERROR(ROUND(VLOOKUP($C759,基础资料!$B$5:$E$34,3,0)+SUMIF($C$5:$C759,$C759,$F$5:$F759)-SUMIF($C$5:$C759,$C759,$G$5:$G759),2),"")</f>
        <v/>
      </c>
      <c r="I759" s="53"/>
      <c r="J759" s="53"/>
      <c r="K759" s="25" t="str">
        <f t="shared" si="11"/>
        <v/>
      </c>
      <c r="L759" s="13" t="str">
        <f>IF($D759="","",IFERROR(INDEX(类别属性,MATCH($D759,类别表,0)),""))</f>
        <v/>
      </c>
      <c r="M759" s="53"/>
      <c r="N759" s="53"/>
      <c r="O759" s="32"/>
      <c r="P759" s="6" t="str">
        <f>IF($C759="","",IF(ISNA(MATCH($C759,账户表,0)),"※这个账户不在【基础资料】的账户档案里",IF($B759="","※没填日期，这一笔不会进任何月份的报表",IF(NOT(ISNUMBER($B759)),"※日期是文本不是日期（像 2026.6.28 这种），按日期取数的报表全会漏掉这一笔",IF(AND($F759&lt;&gt;"",$G759&lt;&gt;""),"※收入和支出不能同时填",IF(AND(N($F759)=0,N($G759)=0),"※收入和支出都没填",IF(OR(N($F759)&lt;0,N($G759)&lt;0),"※金额不能填负数，方向反了就换一列填",IF($D759="","※没填收支类别，分类报表会漏掉这一笔",IF(ISNA(MATCH($D759,类别表,0)),"※收支类别不在【基础资料】的清单里",IF(AND($L759="内部转账",$M759=""),"△内部转账要在「对方账户」写上另一头",IF(AND($L759="内部转账",$M759=$C759),"※对方账户跟本账户是同一个",IF(AND($L759&lt;&gt;"内部转账",$M759&lt;&gt;""),"△填了对方账户，但类别不是内部转账",IF(YEAR($B759)&lt;&gt;管理年度,"△不是管理年度的单据，按月的三张报表里看不到",IF($H759&lt;0,"△这一笔之后该账户余额成负数了，核一下",""))))))))))))))</f>
        <v/>
      </c>
    </row>
    <row r="760" ht="16.5" spans="1:16">
      <c r="A760" s="4" t="str">
        <f>IF($C760="","",COUNTA($C$5:$C760))</f>
        <v/>
      </c>
      <c r="B760" s="52"/>
      <c r="C760" s="53"/>
      <c r="D760" s="53"/>
      <c r="E760" s="32"/>
      <c r="F760" s="54"/>
      <c r="G760" s="54"/>
      <c r="H760" s="24" t="str">
        <f>IFERROR(ROUND(VLOOKUP($C760,基础资料!$B$5:$E$34,3,0)+SUMIF($C$5:$C760,$C760,$F$5:$F760)-SUMIF($C$5:$C760,$C760,$G$5:$G760),2),"")</f>
        <v/>
      </c>
      <c r="I760" s="53"/>
      <c r="J760" s="53"/>
      <c r="K760" s="25" t="str">
        <f t="shared" si="11"/>
        <v/>
      </c>
      <c r="L760" s="13" t="str">
        <f>IF($D760="","",IFERROR(INDEX(类别属性,MATCH($D760,类别表,0)),""))</f>
        <v/>
      </c>
      <c r="M760" s="53"/>
      <c r="N760" s="53"/>
      <c r="O760" s="32"/>
      <c r="P760" s="6" t="str">
        <f>IF($C760="","",IF(ISNA(MATCH($C760,账户表,0)),"※这个账户不在【基础资料】的账户档案里",IF($B760="","※没填日期，这一笔不会进任何月份的报表",IF(NOT(ISNUMBER($B760)),"※日期是文本不是日期（像 2026.6.28 这种），按日期取数的报表全会漏掉这一笔",IF(AND($F760&lt;&gt;"",$G760&lt;&gt;""),"※收入和支出不能同时填",IF(AND(N($F760)=0,N($G760)=0),"※收入和支出都没填",IF(OR(N($F760)&lt;0,N($G760)&lt;0),"※金额不能填负数，方向反了就换一列填",IF($D760="","※没填收支类别，分类报表会漏掉这一笔",IF(ISNA(MATCH($D760,类别表,0)),"※收支类别不在【基础资料】的清单里",IF(AND($L760="内部转账",$M760=""),"△内部转账要在「对方账户」写上另一头",IF(AND($L760="内部转账",$M760=$C760),"※对方账户跟本账户是同一个",IF(AND($L760&lt;&gt;"内部转账",$M760&lt;&gt;""),"△填了对方账户，但类别不是内部转账",IF(YEAR($B760)&lt;&gt;管理年度,"△不是管理年度的单据，按月的三张报表里看不到",IF($H760&lt;0,"△这一笔之后该账户余额成负数了，核一下",""))))))))))))))</f>
        <v/>
      </c>
    </row>
    <row r="761" ht="16.5" spans="1:16">
      <c r="A761" s="4" t="str">
        <f>IF($C761="","",COUNTA($C$5:$C761))</f>
        <v/>
      </c>
      <c r="B761" s="52"/>
      <c r="C761" s="53"/>
      <c r="D761" s="53"/>
      <c r="E761" s="32"/>
      <c r="F761" s="54"/>
      <c r="G761" s="54"/>
      <c r="H761" s="24" t="str">
        <f>IFERROR(ROUND(VLOOKUP($C761,基础资料!$B$5:$E$34,3,0)+SUMIF($C$5:$C761,$C761,$F$5:$F761)-SUMIF($C$5:$C761,$C761,$G$5:$G761),2),"")</f>
        <v/>
      </c>
      <c r="I761" s="53"/>
      <c r="J761" s="53"/>
      <c r="K761" s="25" t="str">
        <f t="shared" si="11"/>
        <v/>
      </c>
      <c r="L761" s="13" t="str">
        <f>IF($D761="","",IFERROR(INDEX(类别属性,MATCH($D761,类别表,0)),""))</f>
        <v/>
      </c>
      <c r="M761" s="53"/>
      <c r="N761" s="53"/>
      <c r="O761" s="32"/>
      <c r="P761" s="6" t="str">
        <f>IF($C761="","",IF(ISNA(MATCH($C761,账户表,0)),"※这个账户不在【基础资料】的账户档案里",IF($B761="","※没填日期，这一笔不会进任何月份的报表",IF(NOT(ISNUMBER($B761)),"※日期是文本不是日期（像 2026.6.28 这种），按日期取数的报表全会漏掉这一笔",IF(AND($F761&lt;&gt;"",$G761&lt;&gt;""),"※收入和支出不能同时填",IF(AND(N($F761)=0,N($G761)=0),"※收入和支出都没填",IF(OR(N($F761)&lt;0,N($G761)&lt;0),"※金额不能填负数，方向反了就换一列填",IF($D761="","※没填收支类别，分类报表会漏掉这一笔",IF(ISNA(MATCH($D761,类别表,0)),"※收支类别不在【基础资料】的清单里",IF(AND($L761="内部转账",$M761=""),"△内部转账要在「对方账户」写上另一头",IF(AND($L761="内部转账",$M761=$C761),"※对方账户跟本账户是同一个",IF(AND($L761&lt;&gt;"内部转账",$M761&lt;&gt;""),"△填了对方账户，但类别不是内部转账",IF(YEAR($B761)&lt;&gt;管理年度,"△不是管理年度的单据，按月的三张报表里看不到",IF($H761&lt;0,"△这一笔之后该账户余额成负数了，核一下",""))))))))))))))</f>
        <v/>
      </c>
    </row>
    <row r="762" ht="16.5" spans="1:16">
      <c r="A762" s="4" t="str">
        <f>IF($C762="","",COUNTA($C$5:$C762))</f>
        <v/>
      </c>
      <c r="B762" s="52"/>
      <c r="C762" s="53"/>
      <c r="D762" s="53"/>
      <c r="E762" s="32"/>
      <c r="F762" s="54"/>
      <c r="G762" s="54"/>
      <c r="H762" s="24" t="str">
        <f>IFERROR(ROUND(VLOOKUP($C762,基础资料!$B$5:$E$34,3,0)+SUMIF($C$5:$C762,$C762,$F$5:$F762)-SUMIF($C$5:$C762,$C762,$G$5:$G762),2),"")</f>
        <v/>
      </c>
      <c r="I762" s="53"/>
      <c r="J762" s="53"/>
      <c r="K762" s="25" t="str">
        <f t="shared" si="11"/>
        <v/>
      </c>
      <c r="L762" s="13" t="str">
        <f>IF($D762="","",IFERROR(INDEX(类别属性,MATCH($D762,类别表,0)),""))</f>
        <v/>
      </c>
      <c r="M762" s="53"/>
      <c r="N762" s="53"/>
      <c r="O762" s="32"/>
      <c r="P762" s="6" t="str">
        <f>IF($C762="","",IF(ISNA(MATCH($C762,账户表,0)),"※这个账户不在【基础资料】的账户档案里",IF($B762="","※没填日期，这一笔不会进任何月份的报表",IF(NOT(ISNUMBER($B762)),"※日期是文本不是日期（像 2026.6.28 这种），按日期取数的报表全会漏掉这一笔",IF(AND($F762&lt;&gt;"",$G762&lt;&gt;""),"※收入和支出不能同时填",IF(AND(N($F762)=0,N($G762)=0),"※收入和支出都没填",IF(OR(N($F762)&lt;0,N($G762)&lt;0),"※金额不能填负数，方向反了就换一列填",IF($D762="","※没填收支类别，分类报表会漏掉这一笔",IF(ISNA(MATCH($D762,类别表,0)),"※收支类别不在【基础资料】的清单里",IF(AND($L762="内部转账",$M762=""),"△内部转账要在「对方账户」写上另一头",IF(AND($L762="内部转账",$M762=$C762),"※对方账户跟本账户是同一个",IF(AND($L762&lt;&gt;"内部转账",$M762&lt;&gt;""),"△填了对方账户，但类别不是内部转账",IF(YEAR($B762)&lt;&gt;管理年度,"△不是管理年度的单据，按月的三张报表里看不到",IF($H762&lt;0,"△这一笔之后该账户余额成负数了，核一下",""))))))))))))))</f>
        <v/>
      </c>
    </row>
    <row r="763" ht="16.5" spans="1:16">
      <c r="A763" s="4" t="str">
        <f>IF($C763="","",COUNTA($C$5:$C763))</f>
        <v/>
      </c>
      <c r="B763" s="52"/>
      <c r="C763" s="53"/>
      <c r="D763" s="53"/>
      <c r="E763" s="32"/>
      <c r="F763" s="54"/>
      <c r="G763" s="54"/>
      <c r="H763" s="24" t="str">
        <f>IFERROR(ROUND(VLOOKUP($C763,基础资料!$B$5:$E$34,3,0)+SUMIF($C$5:$C763,$C763,$F$5:$F763)-SUMIF($C$5:$C763,$C763,$G$5:$G763),2),"")</f>
        <v/>
      </c>
      <c r="I763" s="53"/>
      <c r="J763" s="53"/>
      <c r="K763" s="25" t="str">
        <f t="shared" si="11"/>
        <v/>
      </c>
      <c r="L763" s="13" t="str">
        <f>IF($D763="","",IFERROR(INDEX(类别属性,MATCH($D763,类别表,0)),""))</f>
        <v/>
      </c>
      <c r="M763" s="53"/>
      <c r="N763" s="53"/>
      <c r="O763" s="32"/>
      <c r="P763" s="6" t="str">
        <f>IF($C763="","",IF(ISNA(MATCH($C763,账户表,0)),"※这个账户不在【基础资料】的账户档案里",IF($B763="","※没填日期，这一笔不会进任何月份的报表",IF(NOT(ISNUMBER($B763)),"※日期是文本不是日期（像 2026.6.28 这种），按日期取数的报表全会漏掉这一笔",IF(AND($F763&lt;&gt;"",$G763&lt;&gt;""),"※收入和支出不能同时填",IF(AND(N($F763)=0,N($G763)=0),"※收入和支出都没填",IF(OR(N($F763)&lt;0,N($G763)&lt;0),"※金额不能填负数，方向反了就换一列填",IF($D763="","※没填收支类别，分类报表会漏掉这一笔",IF(ISNA(MATCH($D763,类别表,0)),"※收支类别不在【基础资料】的清单里",IF(AND($L763="内部转账",$M763=""),"△内部转账要在「对方账户」写上另一头",IF(AND($L763="内部转账",$M763=$C763),"※对方账户跟本账户是同一个",IF(AND($L763&lt;&gt;"内部转账",$M763&lt;&gt;""),"△填了对方账户，但类别不是内部转账",IF(YEAR($B763)&lt;&gt;管理年度,"△不是管理年度的单据，按月的三张报表里看不到",IF($H763&lt;0,"△这一笔之后该账户余额成负数了，核一下",""))))))))))))))</f>
        <v/>
      </c>
    </row>
    <row r="764" ht="16.5" spans="1:16">
      <c r="A764" s="4" t="str">
        <f>IF($C764="","",COUNTA($C$5:$C764))</f>
        <v/>
      </c>
      <c r="B764" s="52"/>
      <c r="C764" s="53"/>
      <c r="D764" s="53"/>
      <c r="E764" s="32"/>
      <c r="F764" s="54"/>
      <c r="G764" s="54"/>
      <c r="H764" s="24" t="str">
        <f>IFERROR(ROUND(VLOOKUP($C764,基础资料!$B$5:$E$34,3,0)+SUMIF($C$5:$C764,$C764,$F$5:$F764)-SUMIF($C$5:$C764,$C764,$G$5:$G764),2),"")</f>
        <v/>
      </c>
      <c r="I764" s="53"/>
      <c r="J764" s="53"/>
      <c r="K764" s="25" t="str">
        <f t="shared" si="11"/>
        <v/>
      </c>
      <c r="L764" s="13" t="str">
        <f>IF($D764="","",IFERROR(INDEX(类别属性,MATCH($D764,类别表,0)),""))</f>
        <v/>
      </c>
      <c r="M764" s="53"/>
      <c r="N764" s="53"/>
      <c r="O764" s="32"/>
      <c r="P764" s="6" t="str">
        <f>IF($C764="","",IF(ISNA(MATCH($C764,账户表,0)),"※这个账户不在【基础资料】的账户档案里",IF($B764="","※没填日期，这一笔不会进任何月份的报表",IF(NOT(ISNUMBER($B764)),"※日期是文本不是日期（像 2026.6.28 这种），按日期取数的报表全会漏掉这一笔",IF(AND($F764&lt;&gt;"",$G764&lt;&gt;""),"※收入和支出不能同时填",IF(AND(N($F764)=0,N($G764)=0),"※收入和支出都没填",IF(OR(N($F764)&lt;0,N($G764)&lt;0),"※金额不能填负数，方向反了就换一列填",IF($D764="","※没填收支类别，分类报表会漏掉这一笔",IF(ISNA(MATCH($D764,类别表,0)),"※收支类别不在【基础资料】的清单里",IF(AND($L764="内部转账",$M764=""),"△内部转账要在「对方账户」写上另一头",IF(AND($L764="内部转账",$M764=$C764),"※对方账户跟本账户是同一个",IF(AND($L764&lt;&gt;"内部转账",$M764&lt;&gt;""),"△填了对方账户，但类别不是内部转账",IF(YEAR($B764)&lt;&gt;管理年度,"△不是管理年度的单据，按月的三张报表里看不到",IF($H764&lt;0,"△这一笔之后该账户余额成负数了，核一下",""))))))))))))))</f>
        <v/>
      </c>
    </row>
    <row r="765" ht="16.5" spans="1:16">
      <c r="A765" s="4" t="str">
        <f>IF($C765="","",COUNTA($C$5:$C765))</f>
        <v/>
      </c>
      <c r="B765" s="52"/>
      <c r="C765" s="53"/>
      <c r="D765" s="53"/>
      <c r="E765" s="32"/>
      <c r="F765" s="54"/>
      <c r="G765" s="54"/>
      <c r="H765" s="24" t="str">
        <f>IFERROR(ROUND(VLOOKUP($C765,基础资料!$B$5:$E$34,3,0)+SUMIF($C$5:$C765,$C765,$F$5:$F765)-SUMIF($C$5:$C765,$C765,$G$5:$G765),2),"")</f>
        <v/>
      </c>
      <c r="I765" s="53"/>
      <c r="J765" s="53"/>
      <c r="K765" s="25" t="str">
        <f t="shared" si="11"/>
        <v/>
      </c>
      <c r="L765" s="13" t="str">
        <f>IF($D765="","",IFERROR(INDEX(类别属性,MATCH($D765,类别表,0)),""))</f>
        <v/>
      </c>
      <c r="M765" s="53"/>
      <c r="N765" s="53"/>
      <c r="O765" s="32"/>
      <c r="P765" s="6" t="str">
        <f>IF($C765="","",IF(ISNA(MATCH($C765,账户表,0)),"※这个账户不在【基础资料】的账户档案里",IF($B765="","※没填日期，这一笔不会进任何月份的报表",IF(NOT(ISNUMBER($B765)),"※日期是文本不是日期（像 2026.6.28 这种），按日期取数的报表全会漏掉这一笔",IF(AND($F765&lt;&gt;"",$G765&lt;&gt;""),"※收入和支出不能同时填",IF(AND(N($F765)=0,N($G765)=0),"※收入和支出都没填",IF(OR(N($F765)&lt;0,N($G765)&lt;0),"※金额不能填负数，方向反了就换一列填",IF($D765="","※没填收支类别，分类报表会漏掉这一笔",IF(ISNA(MATCH($D765,类别表,0)),"※收支类别不在【基础资料】的清单里",IF(AND($L765="内部转账",$M765=""),"△内部转账要在「对方账户」写上另一头",IF(AND($L765="内部转账",$M765=$C765),"※对方账户跟本账户是同一个",IF(AND($L765&lt;&gt;"内部转账",$M765&lt;&gt;""),"△填了对方账户，但类别不是内部转账",IF(YEAR($B765)&lt;&gt;管理年度,"△不是管理年度的单据，按月的三张报表里看不到",IF($H765&lt;0,"△这一笔之后该账户余额成负数了，核一下",""))))))))))))))</f>
        <v/>
      </c>
    </row>
    <row r="766" ht="16.5" spans="1:16">
      <c r="A766" s="4" t="str">
        <f>IF($C766="","",COUNTA($C$5:$C766))</f>
        <v/>
      </c>
      <c r="B766" s="52"/>
      <c r="C766" s="53"/>
      <c r="D766" s="53"/>
      <c r="E766" s="32"/>
      <c r="F766" s="54"/>
      <c r="G766" s="54"/>
      <c r="H766" s="24" t="str">
        <f>IFERROR(ROUND(VLOOKUP($C766,基础资料!$B$5:$E$34,3,0)+SUMIF($C$5:$C766,$C766,$F$5:$F766)-SUMIF($C$5:$C766,$C766,$G$5:$G766),2),"")</f>
        <v/>
      </c>
      <c r="I766" s="53"/>
      <c r="J766" s="53"/>
      <c r="K766" s="25" t="str">
        <f t="shared" si="11"/>
        <v/>
      </c>
      <c r="L766" s="13" t="str">
        <f>IF($D766="","",IFERROR(INDEX(类别属性,MATCH($D766,类别表,0)),""))</f>
        <v/>
      </c>
      <c r="M766" s="53"/>
      <c r="N766" s="53"/>
      <c r="O766" s="32"/>
      <c r="P766" s="6" t="str">
        <f>IF($C766="","",IF(ISNA(MATCH($C766,账户表,0)),"※这个账户不在【基础资料】的账户档案里",IF($B766="","※没填日期，这一笔不会进任何月份的报表",IF(NOT(ISNUMBER($B766)),"※日期是文本不是日期（像 2026.6.28 这种），按日期取数的报表全会漏掉这一笔",IF(AND($F766&lt;&gt;"",$G766&lt;&gt;""),"※收入和支出不能同时填",IF(AND(N($F766)=0,N($G766)=0),"※收入和支出都没填",IF(OR(N($F766)&lt;0,N($G766)&lt;0),"※金额不能填负数，方向反了就换一列填",IF($D766="","※没填收支类别，分类报表会漏掉这一笔",IF(ISNA(MATCH($D766,类别表,0)),"※收支类别不在【基础资料】的清单里",IF(AND($L766="内部转账",$M766=""),"△内部转账要在「对方账户」写上另一头",IF(AND($L766="内部转账",$M766=$C766),"※对方账户跟本账户是同一个",IF(AND($L766&lt;&gt;"内部转账",$M766&lt;&gt;""),"△填了对方账户，但类别不是内部转账",IF(YEAR($B766)&lt;&gt;管理年度,"△不是管理年度的单据，按月的三张报表里看不到",IF($H766&lt;0,"△这一笔之后该账户余额成负数了，核一下",""))))))))))))))</f>
        <v/>
      </c>
    </row>
    <row r="767" ht="16.5" spans="1:16">
      <c r="A767" s="4" t="str">
        <f>IF($C767="","",COUNTA($C$5:$C767))</f>
        <v/>
      </c>
      <c r="B767" s="52"/>
      <c r="C767" s="53"/>
      <c r="D767" s="53"/>
      <c r="E767" s="32"/>
      <c r="F767" s="54"/>
      <c r="G767" s="54"/>
      <c r="H767" s="24" t="str">
        <f>IFERROR(ROUND(VLOOKUP($C767,基础资料!$B$5:$E$34,3,0)+SUMIF($C$5:$C767,$C767,$F$5:$F767)-SUMIF($C$5:$C767,$C767,$G$5:$G767),2),"")</f>
        <v/>
      </c>
      <c r="I767" s="53"/>
      <c r="J767" s="53"/>
      <c r="K767" s="25" t="str">
        <f t="shared" si="11"/>
        <v/>
      </c>
      <c r="L767" s="13" t="str">
        <f>IF($D767="","",IFERROR(INDEX(类别属性,MATCH($D767,类别表,0)),""))</f>
        <v/>
      </c>
      <c r="M767" s="53"/>
      <c r="N767" s="53"/>
      <c r="O767" s="32"/>
      <c r="P767" s="6" t="str">
        <f>IF($C767="","",IF(ISNA(MATCH($C767,账户表,0)),"※这个账户不在【基础资料】的账户档案里",IF($B767="","※没填日期，这一笔不会进任何月份的报表",IF(NOT(ISNUMBER($B767)),"※日期是文本不是日期（像 2026.6.28 这种），按日期取数的报表全会漏掉这一笔",IF(AND($F767&lt;&gt;"",$G767&lt;&gt;""),"※收入和支出不能同时填",IF(AND(N($F767)=0,N($G767)=0),"※收入和支出都没填",IF(OR(N($F767)&lt;0,N($G767)&lt;0),"※金额不能填负数，方向反了就换一列填",IF($D767="","※没填收支类别，分类报表会漏掉这一笔",IF(ISNA(MATCH($D767,类别表,0)),"※收支类别不在【基础资料】的清单里",IF(AND($L767="内部转账",$M767=""),"△内部转账要在「对方账户」写上另一头",IF(AND($L767="内部转账",$M767=$C767),"※对方账户跟本账户是同一个",IF(AND($L767&lt;&gt;"内部转账",$M767&lt;&gt;""),"△填了对方账户，但类别不是内部转账",IF(YEAR($B767)&lt;&gt;管理年度,"△不是管理年度的单据，按月的三张报表里看不到",IF($H767&lt;0,"△这一笔之后该账户余额成负数了，核一下",""))))))))))))))</f>
        <v/>
      </c>
    </row>
    <row r="768" ht="16.5" spans="1:16">
      <c r="A768" s="4" t="str">
        <f>IF($C768="","",COUNTA($C$5:$C768))</f>
        <v/>
      </c>
      <c r="B768" s="52"/>
      <c r="C768" s="53"/>
      <c r="D768" s="53"/>
      <c r="E768" s="32"/>
      <c r="F768" s="54"/>
      <c r="G768" s="54"/>
      <c r="H768" s="24" t="str">
        <f>IFERROR(ROUND(VLOOKUP($C768,基础资料!$B$5:$E$34,3,0)+SUMIF($C$5:$C768,$C768,$F$5:$F768)-SUMIF($C$5:$C768,$C768,$G$5:$G768),2),"")</f>
        <v/>
      </c>
      <c r="I768" s="53"/>
      <c r="J768" s="53"/>
      <c r="K768" s="25" t="str">
        <f t="shared" si="11"/>
        <v/>
      </c>
      <c r="L768" s="13" t="str">
        <f>IF($D768="","",IFERROR(INDEX(类别属性,MATCH($D768,类别表,0)),""))</f>
        <v/>
      </c>
      <c r="M768" s="53"/>
      <c r="N768" s="53"/>
      <c r="O768" s="32"/>
      <c r="P768" s="6" t="str">
        <f>IF($C768="","",IF(ISNA(MATCH($C768,账户表,0)),"※这个账户不在【基础资料】的账户档案里",IF($B768="","※没填日期，这一笔不会进任何月份的报表",IF(NOT(ISNUMBER($B768)),"※日期是文本不是日期（像 2026.6.28 这种），按日期取数的报表全会漏掉这一笔",IF(AND($F768&lt;&gt;"",$G768&lt;&gt;""),"※收入和支出不能同时填",IF(AND(N($F768)=0,N($G768)=0),"※收入和支出都没填",IF(OR(N($F768)&lt;0,N($G768)&lt;0),"※金额不能填负数，方向反了就换一列填",IF($D768="","※没填收支类别，分类报表会漏掉这一笔",IF(ISNA(MATCH($D768,类别表,0)),"※收支类别不在【基础资料】的清单里",IF(AND($L768="内部转账",$M768=""),"△内部转账要在「对方账户」写上另一头",IF(AND($L768="内部转账",$M768=$C768),"※对方账户跟本账户是同一个",IF(AND($L768&lt;&gt;"内部转账",$M768&lt;&gt;""),"△填了对方账户，但类别不是内部转账",IF(YEAR($B768)&lt;&gt;管理年度,"△不是管理年度的单据，按月的三张报表里看不到",IF($H768&lt;0,"△这一笔之后该账户余额成负数了，核一下",""))))))))))))))</f>
        <v/>
      </c>
    </row>
    <row r="769" ht="16.5" spans="1:16">
      <c r="A769" s="4" t="str">
        <f>IF($C769="","",COUNTA($C$5:$C769))</f>
        <v/>
      </c>
      <c r="B769" s="52"/>
      <c r="C769" s="53"/>
      <c r="D769" s="53"/>
      <c r="E769" s="32"/>
      <c r="F769" s="54"/>
      <c r="G769" s="54"/>
      <c r="H769" s="24" t="str">
        <f>IFERROR(ROUND(VLOOKUP($C769,基础资料!$B$5:$E$34,3,0)+SUMIF($C$5:$C769,$C769,$F$5:$F769)-SUMIF($C$5:$C769,$C769,$G$5:$G769),2),"")</f>
        <v/>
      </c>
      <c r="I769" s="53"/>
      <c r="J769" s="53"/>
      <c r="K769" s="25" t="str">
        <f t="shared" si="11"/>
        <v/>
      </c>
      <c r="L769" s="13" t="str">
        <f>IF($D769="","",IFERROR(INDEX(类别属性,MATCH($D769,类别表,0)),""))</f>
        <v/>
      </c>
      <c r="M769" s="53"/>
      <c r="N769" s="53"/>
      <c r="O769" s="32"/>
      <c r="P769" s="6" t="str">
        <f>IF($C769="","",IF(ISNA(MATCH($C769,账户表,0)),"※这个账户不在【基础资料】的账户档案里",IF($B769="","※没填日期，这一笔不会进任何月份的报表",IF(NOT(ISNUMBER($B769)),"※日期是文本不是日期（像 2026.6.28 这种），按日期取数的报表全会漏掉这一笔",IF(AND($F769&lt;&gt;"",$G769&lt;&gt;""),"※收入和支出不能同时填",IF(AND(N($F769)=0,N($G769)=0),"※收入和支出都没填",IF(OR(N($F769)&lt;0,N($G769)&lt;0),"※金额不能填负数，方向反了就换一列填",IF($D769="","※没填收支类别，分类报表会漏掉这一笔",IF(ISNA(MATCH($D769,类别表,0)),"※收支类别不在【基础资料】的清单里",IF(AND($L769="内部转账",$M769=""),"△内部转账要在「对方账户」写上另一头",IF(AND($L769="内部转账",$M769=$C769),"※对方账户跟本账户是同一个",IF(AND($L769&lt;&gt;"内部转账",$M769&lt;&gt;""),"△填了对方账户，但类别不是内部转账",IF(YEAR($B769)&lt;&gt;管理年度,"△不是管理年度的单据，按月的三张报表里看不到",IF($H769&lt;0,"△这一笔之后该账户余额成负数了，核一下",""))))))))))))))</f>
        <v/>
      </c>
    </row>
    <row r="770" ht="16.5" spans="1:16">
      <c r="A770" s="4" t="str">
        <f>IF($C770="","",COUNTA($C$5:$C770))</f>
        <v/>
      </c>
      <c r="B770" s="52"/>
      <c r="C770" s="53"/>
      <c r="D770" s="53"/>
      <c r="E770" s="32"/>
      <c r="F770" s="54"/>
      <c r="G770" s="54"/>
      <c r="H770" s="24" t="str">
        <f>IFERROR(ROUND(VLOOKUP($C770,基础资料!$B$5:$E$34,3,0)+SUMIF($C$5:$C770,$C770,$F$5:$F770)-SUMIF($C$5:$C770,$C770,$G$5:$G770),2),"")</f>
        <v/>
      </c>
      <c r="I770" s="53"/>
      <c r="J770" s="53"/>
      <c r="K770" s="25" t="str">
        <f t="shared" si="11"/>
        <v/>
      </c>
      <c r="L770" s="13" t="str">
        <f>IF($D770="","",IFERROR(INDEX(类别属性,MATCH($D770,类别表,0)),""))</f>
        <v/>
      </c>
      <c r="M770" s="53"/>
      <c r="N770" s="53"/>
      <c r="O770" s="32"/>
      <c r="P770" s="6" t="str">
        <f>IF($C770="","",IF(ISNA(MATCH($C770,账户表,0)),"※这个账户不在【基础资料】的账户档案里",IF($B770="","※没填日期，这一笔不会进任何月份的报表",IF(NOT(ISNUMBER($B770)),"※日期是文本不是日期（像 2026.6.28 这种），按日期取数的报表全会漏掉这一笔",IF(AND($F770&lt;&gt;"",$G770&lt;&gt;""),"※收入和支出不能同时填",IF(AND(N($F770)=0,N($G770)=0),"※收入和支出都没填",IF(OR(N($F770)&lt;0,N($G770)&lt;0),"※金额不能填负数，方向反了就换一列填",IF($D770="","※没填收支类别，分类报表会漏掉这一笔",IF(ISNA(MATCH($D770,类别表,0)),"※收支类别不在【基础资料】的清单里",IF(AND($L770="内部转账",$M770=""),"△内部转账要在「对方账户」写上另一头",IF(AND($L770="内部转账",$M770=$C770),"※对方账户跟本账户是同一个",IF(AND($L770&lt;&gt;"内部转账",$M770&lt;&gt;""),"△填了对方账户，但类别不是内部转账",IF(YEAR($B770)&lt;&gt;管理年度,"△不是管理年度的单据，按月的三张报表里看不到",IF($H770&lt;0,"△这一笔之后该账户余额成负数了，核一下",""))))))))))))))</f>
        <v/>
      </c>
    </row>
    <row r="771" ht="16.5" spans="1:16">
      <c r="A771" s="4" t="str">
        <f>IF($C771="","",COUNTA($C$5:$C771))</f>
        <v/>
      </c>
      <c r="B771" s="52"/>
      <c r="C771" s="53"/>
      <c r="D771" s="53"/>
      <c r="E771" s="32"/>
      <c r="F771" s="54"/>
      <c r="G771" s="54"/>
      <c r="H771" s="24" t="str">
        <f>IFERROR(ROUND(VLOOKUP($C771,基础资料!$B$5:$E$34,3,0)+SUMIF($C$5:$C771,$C771,$F$5:$F771)-SUMIF($C$5:$C771,$C771,$G$5:$G771),2),"")</f>
        <v/>
      </c>
      <c r="I771" s="53"/>
      <c r="J771" s="53"/>
      <c r="K771" s="25" t="str">
        <f t="shared" si="11"/>
        <v/>
      </c>
      <c r="L771" s="13" t="str">
        <f>IF($D771="","",IFERROR(INDEX(类别属性,MATCH($D771,类别表,0)),""))</f>
        <v/>
      </c>
      <c r="M771" s="53"/>
      <c r="N771" s="53"/>
      <c r="O771" s="32"/>
      <c r="P771" s="6" t="str">
        <f>IF($C771="","",IF(ISNA(MATCH($C771,账户表,0)),"※这个账户不在【基础资料】的账户档案里",IF($B771="","※没填日期，这一笔不会进任何月份的报表",IF(NOT(ISNUMBER($B771)),"※日期是文本不是日期（像 2026.6.28 这种），按日期取数的报表全会漏掉这一笔",IF(AND($F771&lt;&gt;"",$G771&lt;&gt;""),"※收入和支出不能同时填",IF(AND(N($F771)=0,N($G771)=0),"※收入和支出都没填",IF(OR(N($F771)&lt;0,N($G771)&lt;0),"※金额不能填负数，方向反了就换一列填",IF($D771="","※没填收支类别，分类报表会漏掉这一笔",IF(ISNA(MATCH($D771,类别表,0)),"※收支类别不在【基础资料】的清单里",IF(AND($L771="内部转账",$M771=""),"△内部转账要在「对方账户」写上另一头",IF(AND($L771="内部转账",$M771=$C771),"※对方账户跟本账户是同一个",IF(AND($L771&lt;&gt;"内部转账",$M771&lt;&gt;""),"△填了对方账户，但类别不是内部转账",IF(YEAR($B771)&lt;&gt;管理年度,"△不是管理年度的单据，按月的三张报表里看不到",IF($H771&lt;0,"△这一笔之后该账户余额成负数了，核一下",""))))))))))))))</f>
        <v/>
      </c>
    </row>
    <row r="772" ht="16.5" spans="1:16">
      <c r="A772" s="4" t="str">
        <f>IF($C772="","",COUNTA($C$5:$C772))</f>
        <v/>
      </c>
      <c r="B772" s="52"/>
      <c r="C772" s="53"/>
      <c r="D772" s="53"/>
      <c r="E772" s="32"/>
      <c r="F772" s="54"/>
      <c r="G772" s="54"/>
      <c r="H772" s="24" t="str">
        <f>IFERROR(ROUND(VLOOKUP($C772,基础资料!$B$5:$E$34,3,0)+SUMIF($C$5:$C772,$C772,$F$5:$F772)-SUMIF($C$5:$C772,$C772,$G$5:$G772),2),"")</f>
        <v/>
      </c>
      <c r="I772" s="53"/>
      <c r="J772" s="53"/>
      <c r="K772" s="25" t="str">
        <f t="shared" si="11"/>
        <v/>
      </c>
      <c r="L772" s="13" t="str">
        <f>IF($D772="","",IFERROR(INDEX(类别属性,MATCH($D772,类别表,0)),""))</f>
        <v/>
      </c>
      <c r="M772" s="53"/>
      <c r="N772" s="53"/>
      <c r="O772" s="32"/>
      <c r="P772" s="6" t="str">
        <f>IF($C772="","",IF(ISNA(MATCH($C772,账户表,0)),"※这个账户不在【基础资料】的账户档案里",IF($B772="","※没填日期，这一笔不会进任何月份的报表",IF(NOT(ISNUMBER($B772)),"※日期是文本不是日期（像 2026.6.28 这种），按日期取数的报表全会漏掉这一笔",IF(AND($F772&lt;&gt;"",$G772&lt;&gt;""),"※收入和支出不能同时填",IF(AND(N($F772)=0,N($G772)=0),"※收入和支出都没填",IF(OR(N($F772)&lt;0,N($G772)&lt;0),"※金额不能填负数，方向反了就换一列填",IF($D772="","※没填收支类别，分类报表会漏掉这一笔",IF(ISNA(MATCH($D772,类别表,0)),"※收支类别不在【基础资料】的清单里",IF(AND($L772="内部转账",$M772=""),"△内部转账要在「对方账户」写上另一头",IF(AND($L772="内部转账",$M772=$C772),"※对方账户跟本账户是同一个",IF(AND($L772&lt;&gt;"内部转账",$M772&lt;&gt;""),"△填了对方账户，但类别不是内部转账",IF(YEAR($B772)&lt;&gt;管理年度,"△不是管理年度的单据，按月的三张报表里看不到",IF($H772&lt;0,"△这一笔之后该账户余额成负数了，核一下",""))))))))))))))</f>
        <v/>
      </c>
    </row>
    <row r="773" ht="16.5" spans="1:16">
      <c r="A773" s="4" t="str">
        <f>IF($C773="","",COUNTA($C$5:$C773))</f>
        <v/>
      </c>
      <c r="B773" s="52"/>
      <c r="C773" s="53"/>
      <c r="D773" s="53"/>
      <c r="E773" s="32"/>
      <c r="F773" s="54"/>
      <c r="G773" s="54"/>
      <c r="H773" s="24" t="str">
        <f>IFERROR(ROUND(VLOOKUP($C773,基础资料!$B$5:$E$34,3,0)+SUMIF($C$5:$C773,$C773,$F$5:$F773)-SUMIF($C$5:$C773,$C773,$G$5:$G773),2),"")</f>
        <v/>
      </c>
      <c r="I773" s="53"/>
      <c r="J773" s="53"/>
      <c r="K773" s="25" t="str">
        <f t="shared" ref="K773:K836" si="12">IF(OR($B773="",NOT(ISNUMBER($B773))),"",--TEXT($B773,"yyyymm"))</f>
        <v/>
      </c>
      <c r="L773" s="13" t="str">
        <f>IF($D773="","",IFERROR(INDEX(类别属性,MATCH($D773,类别表,0)),""))</f>
        <v/>
      </c>
      <c r="M773" s="53"/>
      <c r="N773" s="53"/>
      <c r="O773" s="32"/>
      <c r="P773" s="6" t="str">
        <f>IF($C773="","",IF(ISNA(MATCH($C773,账户表,0)),"※这个账户不在【基础资料】的账户档案里",IF($B773="","※没填日期，这一笔不会进任何月份的报表",IF(NOT(ISNUMBER($B773)),"※日期是文本不是日期（像 2026.6.28 这种），按日期取数的报表全会漏掉这一笔",IF(AND($F773&lt;&gt;"",$G773&lt;&gt;""),"※收入和支出不能同时填",IF(AND(N($F773)=0,N($G773)=0),"※收入和支出都没填",IF(OR(N($F773)&lt;0,N($G773)&lt;0),"※金额不能填负数，方向反了就换一列填",IF($D773="","※没填收支类别，分类报表会漏掉这一笔",IF(ISNA(MATCH($D773,类别表,0)),"※收支类别不在【基础资料】的清单里",IF(AND($L773="内部转账",$M773=""),"△内部转账要在「对方账户」写上另一头",IF(AND($L773="内部转账",$M773=$C773),"※对方账户跟本账户是同一个",IF(AND($L773&lt;&gt;"内部转账",$M773&lt;&gt;""),"△填了对方账户，但类别不是内部转账",IF(YEAR($B773)&lt;&gt;管理年度,"△不是管理年度的单据，按月的三张报表里看不到",IF($H773&lt;0,"△这一笔之后该账户余额成负数了，核一下",""))))))))))))))</f>
        <v/>
      </c>
    </row>
    <row r="774" ht="16.5" spans="1:16">
      <c r="A774" s="4" t="str">
        <f>IF($C774="","",COUNTA($C$5:$C774))</f>
        <v/>
      </c>
      <c r="B774" s="52"/>
      <c r="C774" s="53"/>
      <c r="D774" s="53"/>
      <c r="E774" s="32"/>
      <c r="F774" s="54"/>
      <c r="G774" s="54"/>
      <c r="H774" s="24" t="str">
        <f>IFERROR(ROUND(VLOOKUP($C774,基础资料!$B$5:$E$34,3,0)+SUMIF($C$5:$C774,$C774,$F$5:$F774)-SUMIF($C$5:$C774,$C774,$G$5:$G774),2),"")</f>
        <v/>
      </c>
      <c r="I774" s="53"/>
      <c r="J774" s="53"/>
      <c r="K774" s="25" t="str">
        <f t="shared" si="12"/>
        <v/>
      </c>
      <c r="L774" s="13" t="str">
        <f>IF($D774="","",IFERROR(INDEX(类别属性,MATCH($D774,类别表,0)),""))</f>
        <v/>
      </c>
      <c r="M774" s="53"/>
      <c r="N774" s="53"/>
      <c r="O774" s="32"/>
      <c r="P774" s="6" t="str">
        <f>IF($C774="","",IF(ISNA(MATCH($C774,账户表,0)),"※这个账户不在【基础资料】的账户档案里",IF($B774="","※没填日期，这一笔不会进任何月份的报表",IF(NOT(ISNUMBER($B774)),"※日期是文本不是日期（像 2026.6.28 这种），按日期取数的报表全会漏掉这一笔",IF(AND($F774&lt;&gt;"",$G774&lt;&gt;""),"※收入和支出不能同时填",IF(AND(N($F774)=0,N($G774)=0),"※收入和支出都没填",IF(OR(N($F774)&lt;0,N($G774)&lt;0),"※金额不能填负数，方向反了就换一列填",IF($D774="","※没填收支类别，分类报表会漏掉这一笔",IF(ISNA(MATCH($D774,类别表,0)),"※收支类别不在【基础资料】的清单里",IF(AND($L774="内部转账",$M774=""),"△内部转账要在「对方账户」写上另一头",IF(AND($L774="内部转账",$M774=$C774),"※对方账户跟本账户是同一个",IF(AND($L774&lt;&gt;"内部转账",$M774&lt;&gt;""),"△填了对方账户，但类别不是内部转账",IF(YEAR($B774)&lt;&gt;管理年度,"△不是管理年度的单据，按月的三张报表里看不到",IF($H774&lt;0,"△这一笔之后该账户余额成负数了，核一下",""))))))))))))))</f>
        <v/>
      </c>
    </row>
    <row r="775" ht="16.5" spans="1:16">
      <c r="A775" s="4" t="str">
        <f>IF($C775="","",COUNTA($C$5:$C775))</f>
        <v/>
      </c>
      <c r="B775" s="52"/>
      <c r="C775" s="53"/>
      <c r="D775" s="53"/>
      <c r="E775" s="32"/>
      <c r="F775" s="54"/>
      <c r="G775" s="54"/>
      <c r="H775" s="24" t="str">
        <f>IFERROR(ROUND(VLOOKUP($C775,基础资料!$B$5:$E$34,3,0)+SUMIF($C$5:$C775,$C775,$F$5:$F775)-SUMIF($C$5:$C775,$C775,$G$5:$G775),2),"")</f>
        <v/>
      </c>
      <c r="I775" s="53"/>
      <c r="J775" s="53"/>
      <c r="K775" s="25" t="str">
        <f t="shared" si="12"/>
        <v/>
      </c>
      <c r="L775" s="13" t="str">
        <f>IF($D775="","",IFERROR(INDEX(类别属性,MATCH($D775,类别表,0)),""))</f>
        <v/>
      </c>
      <c r="M775" s="53"/>
      <c r="N775" s="53"/>
      <c r="O775" s="32"/>
      <c r="P775" s="6" t="str">
        <f>IF($C775="","",IF(ISNA(MATCH($C775,账户表,0)),"※这个账户不在【基础资料】的账户档案里",IF($B775="","※没填日期，这一笔不会进任何月份的报表",IF(NOT(ISNUMBER($B775)),"※日期是文本不是日期（像 2026.6.28 这种），按日期取数的报表全会漏掉这一笔",IF(AND($F775&lt;&gt;"",$G775&lt;&gt;""),"※收入和支出不能同时填",IF(AND(N($F775)=0,N($G775)=0),"※收入和支出都没填",IF(OR(N($F775)&lt;0,N($G775)&lt;0),"※金额不能填负数，方向反了就换一列填",IF($D775="","※没填收支类别，分类报表会漏掉这一笔",IF(ISNA(MATCH($D775,类别表,0)),"※收支类别不在【基础资料】的清单里",IF(AND($L775="内部转账",$M775=""),"△内部转账要在「对方账户」写上另一头",IF(AND($L775="内部转账",$M775=$C775),"※对方账户跟本账户是同一个",IF(AND($L775&lt;&gt;"内部转账",$M775&lt;&gt;""),"△填了对方账户，但类别不是内部转账",IF(YEAR($B775)&lt;&gt;管理年度,"△不是管理年度的单据，按月的三张报表里看不到",IF($H775&lt;0,"△这一笔之后该账户余额成负数了，核一下",""))))))))))))))</f>
        <v/>
      </c>
    </row>
    <row r="776" ht="16.5" spans="1:16">
      <c r="A776" s="4" t="str">
        <f>IF($C776="","",COUNTA($C$5:$C776))</f>
        <v/>
      </c>
      <c r="B776" s="52"/>
      <c r="C776" s="53"/>
      <c r="D776" s="53"/>
      <c r="E776" s="32"/>
      <c r="F776" s="54"/>
      <c r="G776" s="54"/>
      <c r="H776" s="24" t="str">
        <f>IFERROR(ROUND(VLOOKUP($C776,基础资料!$B$5:$E$34,3,0)+SUMIF($C$5:$C776,$C776,$F$5:$F776)-SUMIF($C$5:$C776,$C776,$G$5:$G776),2),"")</f>
        <v/>
      </c>
      <c r="I776" s="53"/>
      <c r="J776" s="53"/>
      <c r="K776" s="25" t="str">
        <f t="shared" si="12"/>
        <v/>
      </c>
      <c r="L776" s="13" t="str">
        <f>IF($D776="","",IFERROR(INDEX(类别属性,MATCH($D776,类别表,0)),""))</f>
        <v/>
      </c>
      <c r="M776" s="53"/>
      <c r="N776" s="53"/>
      <c r="O776" s="32"/>
      <c r="P776" s="6" t="str">
        <f>IF($C776="","",IF(ISNA(MATCH($C776,账户表,0)),"※这个账户不在【基础资料】的账户档案里",IF($B776="","※没填日期，这一笔不会进任何月份的报表",IF(NOT(ISNUMBER($B776)),"※日期是文本不是日期（像 2026.6.28 这种），按日期取数的报表全会漏掉这一笔",IF(AND($F776&lt;&gt;"",$G776&lt;&gt;""),"※收入和支出不能同时填",IF(AND(N($F776)=0,N($G776)=0),"※收入和支出都没填",IF(OR(N($F776)&lt;0,N($G776)&lt;0),"※金额不能填负数，方向反了就换一列填",IF($D776="","※没填收支类别，分类报表会漏掉这一笔",IF(ISNA(MATCH($D776,类别表,0)),"※收支类别不在【基础资料】的清单里",IF(AND($L776="内部转账",$M776=""),"△内部转账要在「对方账户」写上另一头",IF(AND($L776="内部转账",$M776=$C776),"※对方账户跟本账户是同一个",IF(AND($L776&lt;&gt;"内部转账",$M776&lt;&gt;""),"△填了对方账户，但类别不是内部转账",IF(YEAR($B776)&lt;&gt;管理年度,"△不是管理年度的单据，按月的三张报表里看不到",IF($H776&lt;0,"△这一笔之后该账户余额成负数了，核一下",""))))))))))))))</f>
        <v/>
      </c>
    </row>
    <row r="777" ht="16.5" spans="1:16">
      <c r="A777" s="4" t="str">
        <f>IF($C777="","",COUNTA($C$5:$C777))</f>
        <v/>
      </c>
      <c r="B777" s="52"/>
      <c r="C777" s="53"/>
      <c r="D777" s="53"/>
      <c r="E777" s="32"/>
      <c r="F777" s="54"/>
      <c r="G777" s="54"/>
      <c r="H777" s="24" t="str">
        <f>IFERROR(ROUND(VLOOKUP($C777,基础资料!$B$5:$E$34,3,0)+SUMIF($C$5:$C777,$C777,$F$5:$F777)-SUMIF($C$5:$C777,$C777,$G$5:$G777),2),"")</f>
        <v/>
      </c>
      <c r="I777" s="53"/>
      <c r="J777" s="53"/>
      <c r="K777" s="25" t="str">
        <f t="shared" si="12"/>
        <v/>
      </c>
      <c r="L777" s="13" t="str">
        <f>IF($D777="","",IFERROR(INDEX(类别属性,MATCH($D777,类别表,0)),""))</f>
        <v/>
      </c>
      <c r="M777" s="53"/>
      <c r="N777" s="53"/>
      <c r="O777" s="32"/>
      <c r="P777" s="6" t="str">
        <f>IF($C777="","",IF(ISNA(MATCH($C777,账户表,0)),"※这个账户不在【基础资料】的账户档案里",IF($B777="","※没填日期，这一笔不会进任何月份的报表",IF(NOT(ISNUMBER($B777)),"※日期是文本不是日期（像 2026.6.28 这种），按日期取数的报表全会漏掉这一笔",IF(AND($F777&lt;&gt;"",$G777&lt;&gt;""),"※收入和支出不能同时填",IF(AND(N($F777)=0,N($G777)=0),"※收入和支出都没填",IF(OR(N($F777)&lt;0,N($G777)&lt;0),"※金额不能填负数，方向反了就换一列填",IF($D777="","※没填收支类别，分类报表会漏掉这一笔",IF(ISNA(MATCH($D777,类别表,0)),"※收支类别不在【基础资料】的清单里",IF(AND($L777="内部转账",$M777=""),"△内部转账要在「对方账户」写上另一头",IF(AND($L777="内部转账",$M777=$C777),"※对方账户跟本账户是同一个",IF(AND($L777&lt;&gt;"内部转账",$M777&lt;&gt;""),"△填了对方账户，但类别不是内部转账",IF(YEAR($B777)&lt;&gt;管理年度,"△不是管理年度的单据，按月的三张报表里看不到",IF($H777&lt;0,"△这一笔之后该账户余额成负数了，核一下",""))))))))))))))</f>
        <v/>
      </c>
    </row>
    <row r="778" ht="16.5" spans="1:16">
      <c r="A778" s="4" t="str">
        <f>IF($C778="","",COUNTA($C$5:$C778))</f>
        <v/>
      </c>
      <c r="B778" s="52"/>
      <c r="C778" s="53"/>
      <c r="D778" s="53"/>
      <c r="E778" s="32"/>
      <c r="F778" s="54"/>
      <c r="G778" s="54"/>
      <c r="H778" s="24" t="str">
        <f>IFERROR(ROUND(VLOOKUP($C778,基础资料!$B$5:$E$34,3,0)+SUMIF($C$5:$C778,$C778,$F$5:$F778)-SUMIF($C$5:$C778,$C778,$G$5:$G778),2),"")</f>
        <v/>
      </c>
      <c r="I778" s="53"/>
      <c r="J778" s="53"/>
      <c r="K778" s="25" t="str">
        <f t="shared" si="12"/>
        <v/>
      </c>
      <c r="L778" s="13" t="str">
        <f>IF($D778="","",IFERROR(INDEX(类别属性,MATCH($D778,类别表,0)),""))</f>
        <v/>
      </c>
      <c r="M778" s="53"/>
      <c r="N778" s="53"/>
      <c r="O778" s="32"/>
      <c r="P778" s="6" t="str">
        <f>IF($C778="","",IF(ISNA(MATCH($C778,账户表,0)),"※这个账户不在【基础资料】的账户档案里",IF($B778="","※没填日期，这一笔不会进任何月份的报表",IF(NOT(ISNUMBER($B778)),"※日期是文本不是日期（像 2026.6.28 这种），按日期取数的报表全会漏掉这一笔",IF(AND($F778&lt;&gt;"",$G778&lt;&gt;""),"※收入和支出不能同时填",IF(AND(N($F778)=0,N($G778)=0),"※收入和支出都没填",IF(OR(N($F778)&lt;0,N($G778)&lt;0),"※金额不能填负数，方向反了就换一列填",IF($D778="","※没填收支类别，分类报表会漏掉这一笔",IF(ISNA(MATCH($D778,类别表,0)),"※收支类别不在【基础资料】的清单里",IF(AND($L778="内部转账",$M778=""),"△内部转账要在「对方账户」写上另一头",IF(AND($L778="内部转账",$M778=$C778),"※对方账户跟本账户是同一个",IF(AND($L778&lt;&gt;"内部转账",$M778&lt;&gt;""),"△填了对方账户，但类别不是内部转账",IF(YEAR($B778)&lt;&gt;管理年度,"△不是管理年度的单据，按月的三张报表里看不到",IF($H778&lt;0,"△这一笔之后该账户余额成负数了，核一下",""))))))))))))))</f>
        <v/>
      </c>
    </row>
    <row r="779" ht="16.5" spans="1:16">
      <c r="A779" s="4" t="str">
        <f>IF($C779="","",COUNTA($C$5:$C779))</f>
        <v/>
      </c>
      <c r="B779" s="52"/>
      <c r="C779" s="53"/>
      <c r="D779" s="53"/>
      <c r="E779" s="32"/>
      <c r="F779" s="54"/>
      <c r="G779" s="54"/>
      <c r="H779" s="24" t="str">
        <f>IFERROR(ROUND(VLOOKUP($C779,基础资料!$B$5:$E$34,3,0)+SUMIF($C$5:$C779,$C779,$F$5:$F779)-SUMIF($C$5:$C779,$C779,$G$5:$G779),2),"")</f>
        <v/>
      </c>
      <c r="I779" s="53"/>
      <c r="J779" s="53"/>
      <c r="K779" s="25" t="str">
        <f t="shared" si="12"/>
        <v/>
      </c>
      <c r="L779" s="13" t="str">
        <f>IF($D779="","",IFERROR(INDEX(类别属性,MATCH($D779,类别表,0)),""))</f>
        <v/>
      </c>
      <c r="M779" s="53"/>
      <c r="N779" s="53"/>
      <c r="O779" s="32"/>
      <c r="P779" s="6" t="str">
        <f>IF($C779="","",IF(ISNA(MATCH($C779,账户表,0)),"※这个账户不在【基础资料】的账户档案里",IF($B779="","※没填日期，这一笔不会进任何月份的报表",IF(NOT(ISNUMBER($B779)),"※日期是文本不是日期（像 2026.6.28 这种），按日期取数的报表全会漏掉这一笔",IF(AND($F779&lt;&gt;"",$G779&lt;&gt;""),"※收入和支出不能同时填",IF(AND(N($F779)=0,N($G779)=0),"※收入和支出都没填",IF(OR(N($F779)&lt;0,N($G779)&lt;0),"※金额不能填负数，方向反了就换一列填",IF($D779="","※没填收支类别，分类报表会漏掉这一笔",IF(ISNA(MATCH($D779,类别表,0)),"※收支类别不在【基础资料】的清单里",IF(AND($L779="内部转账",$M779=""),"△内部转账要在「对方账户」写上另一头",IF(AND($L779="内部转账",$M779=$C779),"※对方账户跟本账户是同一个",IF(AND($L779&lt;&gt;"内部转账",$M779&lt;&gt;""),"△填了对方账户，但类别不是内部转账",IF(YEAR($B779)&lt;&gt;管理年度,"△不是管理年度的单据，按月的三张报表里看不到",IF($H779&lt;0,"△这一笔之后该账户余额成负数了，核一下",""))))))))))))))</f>
        <v/>
      </c>
    </row>
    <row r="780" ht="16.5" spans="1:16">
      <c r="A780" s="4" t="str">
        <f>IF($C780="","",COUNTA($C$5:$C780))</f>
        <v/>
      </c>
      <c r="B780" s="52"/>
      <c r="C780" s="53"/>
      <c r="D780" s="53"/>
      <c r="E780" s="32"/>
      <c r="F780" s="54"/>
      <c r="G780" s="54"/>
      <c r="H780" s="24" t="str">
        <f>IFERROR(ROUND(VLOOKUP($C780,基础资料!$B$5:$E$34,3,0)+SUMIF($C$5:$C780,$C780,$F$5:$F780)-SUMIF($C$5:$C780,$C780,$G$5:$G780),2),"")</f>
        <v/>
      </c>
      <c r="I780" s="53"/>
      <c r="J780" s="53"/>
      <c r="K780" s="25" t="str">
        <f t="shared" si="12"/>
        <v/>
      </c>
      <c r="L780" s="13" t="str">
        <f>IF($D780="","",IFERROR(INDEX(类别属性,MATCH($D780,类别表,0)),""))</f>
        <v/>
      </c>
      <c r="M780" s="53"/>
      <c r="N780" s="53"/>
      <c r="O780" s="32"/>
      <c r="P780" s="6" t="str">
        <f>IF($C780="","",IF(ISNA(MATCH($C780,账户表,0)),"※这个账户不在【基础资料】的账户档案里",IF($B780="","※没填日期，这一笔不会进任何月份的报表",IF(NOT(ISNUMBER($B780)),"※日期是文本不是日期（像 2026.6.28 这种），按日期取数的报表全会漏掉这一笔",IF(AND($F780&lt;&gt;"",$G780&lt;&gt;""),"※收入和支出不能同时填",IF(AND(N($F780)=0,N($G780)=0),"※收入和支出都没填",IF(OR(N($F780)&lt;0,N($G780)&lt;0),"※金额不能填负数，方向反了就换一列填",IF($D780="","※没填收支类别，分类报表会漏掉这一笔",IF(ISNA(MATCH($D780,类别表,0)),"※收支类别不在【基础资料】的清单里",IF(AND($L780="内部转账",$M780=""),"△内部转账要在「对方账户」写上另一头",IF(AND($L780="内部转账",$M780=$C780),"※对方账户跟本账户是同一个",IF(AND($L780&lt;&gt;"内部转账",$M780&lt;&gt;""),"△填了对方账户，但类别不是内部转账",IF(YEAR($B780)&lt;&gt;管理年度,"△不是管理年度的单据，按月的三张报表里看不到",IF($H780&lt;0,"△这一笔之后该账户余额成负数了，核一下",""))))))))))))))</f>
        <v/>
      </c>
    </row>
    <row r="781" ht="16.5" spans="1:16">
      <c r="A781" s="4" t="str">
        <f>IF($C781="","",COUNTA($C$5:$C781))</f>
        <v/>
      </c>
      <c r="B781" s="52"/>
      <c r="C781" s="53"/>
      <c r="D781" s="53"/>
      <c r="E781" s="32"/>
      <c r="F781" s="54"/>
      <c r="G781" s="54"/>
      <c r="H781" s="24" t="str">
        <f>IFERROR(ROUND(VLOOKUP($C781,基础资料!$B$5:$E$34,3,0)+SUMIF($C$5:$C781,$C781,$F$5:$F781)-SUMIF($C$5:$C781,$C781,$G$5:$G781),2),"")</f>
        <v/>
      </c>
      <c r="I781" s="53"/>
      <c r="J781" s="53"/>
      <c r="K781" s="25" t="str">
        <f t="shared" si="12"/>
        <v/>
      </c>
      <c r="L781" s="13" t="str">
        <f>IF($D781="","",IFERROR(INDEX(类别属性,MATCH($D781,类别表,0)),""))</f>
        <v/>
      </c>
      <c r="M781" s="53"/>
      <c r="N781" s="53"/>
      <c r="O781" s="32"/>
      <c r="P781" s="6" t="str">
        <f>IF($C781="","",IF(ISNA(MATCH($C781,账户表,0)),"※这个账户不在【基础资料】的账户档案里",IF($B781="","※没填日期，这一笔不会进任何月份的报表",IF(NOT(ISNUMBER($B781)),"※日期是文本不是日期（像 2026.6.28 这种），按日期取数的报表全会漏掉这一笔",IF(AND($F781&lt;&gt;"",$G781&lt;&gt;""),"※收入和支出不能同时填",IF(AND(N($F781)=0,N($G781)=0),"※收入和支出都没填",IF(OR(N($F781)&lt;0,N($G781)&lt;0),"※金额不能填负数，方向反了就换一列填",IF($D781="","※没填收支类别，分类报表会漏掉这一笔",IF(ISNA(MATCH($D781,类别表,0)),"※收支类别不在【基础资料】的清单里",IF(AND($L781="内部转账",$M781=""),"△内部转账要在「对方账户」写上另一头",IF(AND($L781="内部转账",$M781=$C781),"※对方账户跟本账户是同一个",IF(AND($L781&lt;&gt;"内部转账",$M781&lt;&gt;""),"△填了对方账户，但类别不是内部转账",IF(YEAR($B781)&lt;&gt;管理年度,"△不是管理年度的单据，按月的三张报表里看不到",IF($H781&lt;0,"△这一笔之后该账户余额成负数了，核一下",""))))))))))))))</f>
        <v/>
      </c>
    </row>
    <row r="782" ht="16.5" spans="1:16">
      <c r="A782" s="4" t="str">
        <f>IF($C782="","",COUNTA($C$5:$C782))</f>
        <v/>
      </c>
      <c r="B782" s="52"/>
      <c r="C782" s="53"/>
      <c r="D782" s="53"/>
      <c r="E782" s="32"/>
      <c r="F782" s="54"/>
      <c r="G782" s="54"/>
      <c r="H782" s="24" t="str">
        <f>IFERROR(ROUND(VLOOKUP($C782,基础资料!$B$5:$E$34,3,0)+SUMIF($C$5:$C782,$C782,$F$5:$F782)-SUMIF($C$5:$C782,$C782,$G$5:$G782),2),"")</f>
        <v/>
      </c>
      <c r="I782" s="53"/>
      <c r="J782" s="53"/>
      <c r="K782" s="25" t="str">
        <f t="shared" si="12"/>
        <v/>
      </c>
      <c r="L782" s="13" t="str">
        <f>IF($D782="","",IFERROR(INDEX(类别属性,MATCH($D782,类别表,0)),""))</f>
        <v/>
      </c>
      <c r="M782" s="53"/>
      <c r="N782" s="53"/>
      <c r="O782" s="32"/>
      <c r="P782" s="6" t="str">
        <f>IF($C782="","",IF(ISNA(MATCH($C782,账户表,0)),"※这个账户不在【基础资料】的账户档案里",IF($B782="","※没填日期，这一笔不会进任何月份的报表",IF(NOT(ISNUMBER($B782)),"※日期是文本不是日期（像 2026.6.28 这种），按日期取数的报表全会漏掉这一笔",IF(AND($F782&lt;&gt;"",$G782&lt;&gt;""),"※收入和支出不能同时填",IF(AND(N($F782)=0,N($G782)=0),"※收入和支出都没填",IF(OR(N($F782)&lt;0,N($G782)&lt;0),"※金额不能填负数，方向反了就换一列填",IF($D782="","※没填收支类别，分类报表会漏掉这一笔",IF(ISNA(MATCH($D782,类别表,0)),"※收支类别不在【基础资料】的清单里",IF(AND($L782="内部转账",$M782=""),"△内部转账要在「对方账户」写上另一头",IF(AND($L782="内部转账",$M782=$C782),"※对方账户跟本账户是同一个",IF(AND($L782&lt;&gt;"内部转账",$M782&lt;&gt;""),"△填了对方账户，但类别不是内部转账",IF(YEAR($B782)&lt;&gt;管理年度,"△不是管理年度的单据，按月的三张报表里看不到",IF($H782&lt;0,"△这一笔之后该账户余额成负数了，核一下",""))))))))))))))</f>
        <v/>
      </c>
    </row>
    <row r="783" ht="16.5" spans="1:16">
      <c r="A783" s="4" t="str">
        <f>IF($C783="","",COUNTA($C$5:$C783))</f>
        <v/>
      </c>
      <c r="B783" s="52"/>
      <c r="C783" s="53"/>
      <c r="D783" s="53"/>
      <c r="E783" s="32"/>
      <c r="F783" s="54"/>
      <c r="G783" s="54"/>
      <c r="H783" s="24" t="str">
        <f>IFERROR(ROUND(VLOOKUP($C783,基础资料!$B$5:$E$34,3,0)+SUMIF($C$5:$C783,$C783,$F$5:$F783)-SUMIF($C$5:$C783,$C783,$G$5:$G783),2),"")</f>
        <v/>
      </c>
      <c r="I783" s="53"/>
      <c r="J783" s="53"/>
      <c r="K783" s="25" t="str">
        <f t="shared" si="12"/>
        <v/>
      </c>
      <c r="L783" s="13" t="str">
        <f>IF($D783="","",IFERROR(INDEX(类别属性,MATCH($D783,类别表,0)),""))</f>
        <v/>
      </c>
      <c r="M783" s="53"/>
      <c r="N783" s="53"/>
      <c r="O783" s="32"/>
      <c r="P783" s="6" t="str">
        <f>IF($C783="","",IF(ISNA(MATCH($C783,账户表,0)),"※这个账户不在【基础资料】的账户档案里",IF($B783="","※没填日期，这一笔不会进任何月份的报表",IF(NOT(ISNUMBER($B783)),"※日期是文本不是日期（像 2026.6.28 这种），按日期取数的报表全会漏掉这一笔",IF(AND($F783&lt;&gt;"",$G783&lt;&gt;""),"※收入和支出不能同时填",IF(AND(N($F783)=0,N($G783)=0),"※收入和支出都没填",IF(OR(N($F783)&lt;0,N($G783)&lt;0),"※金额不能填负数，方向反了就换一列填",IF($D783="","※没填收支类别，分类报表会漏掉这一笔",IF(ISNA(MATCH($D783,类别表,0)),"※收支类别不在【基础资料】的清单里",IF(AND($L783="内部转账",$M783=""),"△内部转账要在「对方账户」写上另一头",IF(AND($L783="内部转账",$M783=$C783),"※对方账户跟本账户是同一个",IF(AND($L783&lt;&gt;"内部转账",$M783&lt;&gt;""),"△填了对方账户，但类别不是内部转账",IF(YEAR($B783)&lt;&gt;管理年度,"△不是管理年度的单据，按月的三张报表里看不到",IF($H783&lt;0,"△这一笔之后该账户余额成负数了，核一下",""))))))))))))))</f>
        <v/>
      </c>
    </row>
    <row r="784" ht="16.5" spans="1:16">
      <c r="A784" s="4" t="str">
        <f>IF($C784="","",COUNTA($C$5:$C784))</f>
        <v/>
      </c>
      <c r="B784" s="52"/>
      <c r="C784" s="53"/>
      <c r="D784" s="53"/>
      <c r="E784" s="32"/>
      <c r="F784" s="54"/>
      <c r="G784" s="54"/>
      <c r="H784" s="24" t="str">
        <f>IFERROR(ROUND(VLOOKUP($C784,基础资料!$B$5:$E$34,3,0)+SUMIF($C$5:$C784,$C784,$F$5:$F784)-SUMIF($C$5:$C784,$C784,$G$5:$G784),2),"")</f>
        <v/>
      </c>
      <c r="I784" s="53"/>
      <c r="J784" s="53"/>
      <c r="K784" s="25" t="str">
        <f t="shared" si="12"/>
        <v/>
      </c>
      <c r="L784" s="13" t="str">
        <f>IF($D784="","",IFERROR(INDEX(类别属性,MATCH($D784,类别表,0)),""))</f>
        <v/>
      </c>
      <c r="M784" s="53"/>
      <c r="N784" s="53"/>
      <c r="O784" s="32"/>
      <c r="P784" s="6" t="str">
        <f>IF($C784="","",IF(ISNA(MATCH($C784,账户表,0)),"※这个账户不在【基础资料】的账户档案里",IF($B784="","※没填日期，这一笔不会进任何月份的报表",IF(NOT(ISNUMBER($B784)),"※日期是文本不是日期（像 2026.6.28 这种），按日期取数的报表全会漏掉这一笔",IF(AND($F784&lt;&gt;"",$G784&lt;&gt;""),"※收入和支出不能同时填",IF(AND(N($F784)=0,N($G784)=0),"※收入和支出都没填",IF(OR(N($F784)&lt;0,N($G784)&lt;0),"※金额不能填负数，方向反了就换一列填",IF($D784="","※没填收支类别，分类报表会漏掉这一笔",IF(ISNA(MATCH($D784,类别表,0)),"※收支类别不在【基础资料】的清单里",IF(AND($L784="内部转账",$M784=""),"△内部转账要在「对方账户」写上另一头",IF(AND($L784="内部转账",$M784=$C784),"※对方账户跟本账户是同一个",IF(AND($L784&lt;&gt;"内部转账",$M784&lt;&gt;""),"△填了对方账户，但类别不是内部转账",IF(YEAR($B784)&lt;&gt;管理年度,"△不是管理年度的单据，按月的三张报表里看不到",IF($H784&lt;0,"△这一笔之后该账户余额成负数了，核一下",""))))))))))))))</f>
        <v/>
      </c>
    </row>
    <row r="785" ht="16.5" spans="1:16">
      <c r="A785" s="4" t="str">
        <f>IF($C785="","",COUNTA($C$5:$C785))</f>
        <v/>
      </c>
      <c r="B785" s="52"/>
      <c r="C785" s="53"/>
      <c r="D785" s="53"/>
      <c r="E785" s="32"/>
      <c r="F785" s="54"/>
      <c r="G785" s="54"/>
      <c r="H785" s="24" t="str">
        <f>IFERROR(ROUND(VLOOKUP($C785,基础资料!$B$5:$E$34,3,0)+SUMIF($C$5:$C785,$C785,$F$5:$F785)-SUMIF($C$5:$C785,$C785,$G$5:$G785),2),"")</f>
        <v/>
      </c>
      <c r="I785" s="53"/>
      <c r="J785" s="53"/>
      <c r="K785" s="25" t="str">
        <f t="shared" si="12"/>
        <v/>
      </c>
      <c r="L785" s="13" t="str">
        <f>IF($D785="","",IFERROR(INDEX(类别属性,MATCH($D785,类别表,0)),""))</f>
        <v/>
      </c>
      <c r="M785" s="53"/>
      <c r="N785" s="53"/>
      <c r="O785" s="32"/>
      <c r="P785" s="6" t="str">
        <f>IF($C785="","",IF(ISNA(MATCH($C785,账户表,0)),"※这个账户不在【基础资料】的账户档案里",IF($B785="","※没填日期，这一笔不会进任何月份的报表",IF(NOT(ISNUMBER($B785)),"※日期是文本不是日期（像 2026.6.28 这种），按日期取数的报表全会漏掉这一笔",IF(AND($F785&lt;&gt;"",$G785&lt;&gt;""),"※收入和支出不能同时填",IF(AND(N($F785)=0,N($G785)=0),"※收入和支出都没填",IF(OR(N($F785)&lt;0,N($G785)&lt;0),"※金额不能填负数，方向反了就换一列填",IF($D785="","※没填收支类别，分类报表会漏掉这一笔",IF(ISNA(MATCH($D785,类别表,0)),"※收支类别不在【基础资料】的清单里",IF(AND($L785="内部转账",$M785=""),"△内部转账要在「对方账户」写上另一头",IF(AND($L785="内部转账",$M785=$C785),"※对方账户跟本账户是同一个",IF(AND($L785&lt;&gt;"内部转账",$M785&lt;&gt;""),"△填了对方账户，但类别不是内部转账",IF(YEAR($B785)&lt;&gt;管理年度,"△不是管理年度的单据，按月的三张报表里看不到",IF($H785&lt;0,"△这一笔之后该账户余额成负数了，核一下",""))))))))))))))</f>
        <v/>
      </c>
    </row>
    <row r="786" ht="16.5" spans="1:16">
      <c r="A786" s="4" t="str">
        <f>IF($C786="","",COUNTA($C$5:$C786))</f>
        <v/>
      </c>
      <c r="B786" s="52"/>
      <c r="C786" s="53"/>
      <c r="D786" s="53"/>
      <c r="E786" s="32"/>
      <c r="F786" s="54"/>
      <c r="G786" s="54"/>
      <c r="H786" s="24" t="str">
        <f>IFERROR(ROUND(VLOOKUP($C786,基础资料!$B$5:$E$34,3,0)+SUMIF($C$5:$C786,$C786,$F$5:$F786)-SUMIF($C$5:$C786,$C786,$G$5:$G786),2),"")</f>
        <v/>
      </c>
      <c r="I786" s="53"/>
      <c r="J786" s="53"/>
      <c r="K786" s="25" t="str">
        <f t="shared" si="12"/>
        <v/>
      </c>
      <c r="L786" s="13" t="str">
        <f>IF($D786="","",IFERROR(INDEX(类别属性,MATCH($D786,类别表,0)),""))</f>
        <v/>
      </c>
      <c r="M786" s="53"/>
      <c r="N786" s="53"/>
      <c r="O786" s="32"/>
      <c r="P786" s="6" t="str">
        <f>IF($C786="","",IF(ISNA(MATCH($C786,账户表,0)),"※这个账户不在【基础资料】的账户档案里",IF($B786="","※没填日期，这一笔不会进任何月份的报表",IF(NOT(ISNUMBER($B786)),"※日期是文本不是日期（像 2026.6.28 这种），按日期取数的报表全会漏掉这一笔",IF(AND($F786&lt;&gt;"",$G786&lt;&gt;""),"※收入和支出不能同时填",IF(AND(N($F786)=0,N($G786)=0),"※收入和支出都没填",IF(OR(N($F786)&lt;0,N($G786)&lt;0),"※金额不能填负数，方向反了就换一列填",IF($D786="","※没填收支类别，分类报表会漏掉这一笔",IF(ISNA(MATCH($D786,类别表,0)),"※收支类别不在【基础资料】的清单里",IF(AND($L786="内部转账",$M786=""),"△内部转账要在「对方账户」写上另一头",IF(AND($L786="内部转账",$M786=$C786),"※对方账户跟本账户是同一个",IF(AND($L786&lt;&gt;"内部转账",$M786&lt;&gt;""),"△填了对方账户，但类别不是内部转账",IF(YEAR($B786)&lt;&gt;管理年度,"△不是管理年度的单据，按月的三张报表里看不到",IF($H786&lt;0,"△这一笔之后该账户余额成负数了，核一下",""))))))))))))))</f>
        <v/>
      </c>
    </row>
    <row r="787" ht="16.5" spans="1:16">
      <c r="A787" s="4" t="str">
        <f>IF($C787="","",COUNTA($C$5:$C787))</f>
        <v/>
      </c>
      <c r="B787" s="52"/>
      <c r="C787" s="53"/>
      <c r="D787" s="53"/>
      <c r="E787" s="32"/>
      <c r="F787" s="54"/>
      <c r="G787" s="54"/>
      <c r="H787" s="24" t="str">
        <f>IFERROR(ROUND(VLOOKUP($C787,基础资料!$B$5:$E$34,3,0)+SUMIF($C$5:$C787,$C787,$F$5:$F787)-SUMIF($C$5:$C787,$C787,$G$5:$G787),2),"")</f>
        <v/>
      </c>
      <c r="I787" s="53"/>
      <c r="J787" s="53"/>
      <c r="K787" s="25" t="str">
        <f t="shared" si="12"/>
        <v/>
      </c>
      <c r="L787" s="13" t="str">
        <f>IF($D787="","",IFERROR(INDEX(类别属性,MATCH($D787,类别表,0)),""))</f>
        <v/>
      </c>
      <c r="M787" s="53"/>
      <c r="N787" s="53"/>
      <c r="O787" s="32"/>
      <c r="P787" s="6" t="str">
        <f>IF($C787="","",IF(ISNA(MATCH($C787,账户表,0)),"※这个账户不在【基础资料】的账户档案里",IF($B787="","※没填日期，这一笔不会进任何月份的报表",IF(NOT(ISNUMBER($B787)),"※日期是文本不是日期（像 2026.6.28 这种），按日期取数的报表全会漏掉这一笔",IF(AND($F787&lt;&gt;"",$G787&lt;&gt;""),"※收入和支出不能同时填",IF(AND(N($F787)=0,N($G787)=0),"※收入和支出都没填",IF(OR(N($F787)&lt;0,N($G787)&lt;0),"※金额不能填负数，方向反了就换一列填",IF($D787="","※没填收支类别，分类报表会漏掉这一笔",IF(ISNA(MATCH($D787,类别表,0)),"※收支类别不在【基础资料】的清单里",IF(AND($L787="内部转账",$M787=""),"△内部转账要在「对方账户」写上另一头",IF(AND($L787="内部转账",$M787=$C787),"※对方账户跟本账户是同一个",IF(AND($L787&lt;&gt;"内部转账",$M787&lt;&gt;""),"△填了对方账户，但类别不是内部转账",IF(YEAR($B787)&lt;&gt;管理年度,"△不是管理年度的单据，按月的三张报表里看不到",IF($H787&lt;0,"△这一笔之后该账户余额成负数了，核一下",""))))))))))))))</f>
        <v/>
      </c>
    </row>
    <row r="788" ht="16.5" spans="1:16">
      <c r="A788" s="4" t="str">
        <f>IF($C788="","",COUNTA($C$5:$C788))</f>
        <v/>
      </c>
      <c r="B788" s="52"/>
      <c r="C788" s="53"/>
      <c r="D788" s="53"/>
      <c r="E788" s="32"/>
      <c r="F788" s="54"/>
      <c r="G788" s="54"/>
      <c r="H788" s="24" t="str">
        <f>IFERROR(ROUND(VLOOKUP($C788,基础资料!$B$5:$E$34,3,0)+SUMIF($C$5:$C788,$C788,$F$5:$F788)-SUMIF($C$5:$C788,$C788,$G$5:$G788),2),"")</f>
        <v/>
      </c>
      <c r="I788" s="53"/>
      <c r="J788" s="53"/>
      <c r="K788" s="25" t="str">
        <f t="shared" si="12"/>
        <v/>
      </c>
      <c r="L788" s="13" t="str">
        <f>IF($D788="","",IFERROR(INDEX(类别属性,MATCH($D788,类别表,0)),""))</f>
        <v/>
      </c>
      <c r="M788" s="53"/>
      <c r="N788" s="53"/>
      <c r="O788" s="32"/>
      <c r="P788" s="6" t="str">
        <f>IF($C788="","",IF(ISNA(MATCH($C788,账户表,0)),"※这个账户不在【基础资料】的账户档案里",IF($B788="","※没填日期，这一笔不会进任何月份的报表",IF(NOT(ISNUMBER($B788)),"※日期是文本不是日期（像 2026.6.28 这种），按日期取数的报表全会漏掉这一笔",IF(AND($F788&lt;&gt;"",$G788&lt;&gt;""),"※收入和支出不能同时填",IF(AND(N($F788)=0,N($G788)=0),"※收入和支出都没填",IF(OR(N($F788)&lt;0,N($G788)&lt;0),"※金额不能填负数，方向反了就换一列填",IF($D788="","※没填收支类别，分类报表会漏掉这一笔",IF(ISNA(MATCH($D788,类别表,0)),"※收支类别不在【基础资料】的清单里",IF(AND($L788="内部转账",$M788=""),"△内部转账要在「对方账户」写上另一头",IF(AND($L788="内部转账",$M788=$C788),"※对方账户跟本账户是同一个",IF(AND($L788&lt;&gt;"内部转账",$M788&lt;&gt;""),"△填了对方账户，但类别不是内部转账",IF(YEAR($B788)&lt;&gt;管理年度,"△不是管理年度的单据，按月的三张报表里看不到",IF($H788&lt;0,"△这一笔之后该账户余额成负数了，核一下",""))))))))))))))</f>
        <v/>
      </c>
    </row>
    <row r="789" ht="16.5" spans="1:16">
      <c r="A789" s="4" t="str">
        <f>IF($C789="","",COUNTA($C$5:$C789))</f>
        <v/>
      </c>
      <c r="B789" s="52"/>
      <c r="C789" s="53"/>
      <c r="D789" s="53"/>
      <c r="E789" s="32"/>
      <c r="F789" s="54"/>
      <c r="G789" s="54"/>
      <c r="H789" s="24" t="str">
        <f>IFERROR(ROUND(VLOOKUP($C789,基础资料!$B$5:$E$34,3,0)+SUMIF($C$5:$C789,$C789,$F$5:$F789)-SUMIF($C$5:$C789,$C789,$G$5:$G789),2),"")</f>
        <v/>
      </c>
      <c r="I789" s="53"/>
      <c r="J789" s="53"/>
      <c r="K789" s="25" t="str">
        <f t="shared" si="12"/>
        <v/>
      </c>
      <c r="L789" s="13" t="str">
        <f>IF($D789="","",IFERROR(INDEX(类别属性,MATCH($D789,类别表,0)),""))</f>
        <v/>
      </c>
      <c r="M789" s="53"/>
      <c r="N789" s="53"/>
      <c r="O789" s="32"/>
      <c r="P789" s="6" t="str">
        <f>IF($C789="","",IF(ISNA(MATCH($C789,账户表,0)),"※这个账户不在【基础资料】的账户档案里",IF($B789="","※没填日期，这一笔不会进任何月份的报表",IF(NOT(ISNUMBER($B789)),"※日期是文本不是日期（像 2026.6.28 这种），按日期取数的报表全会漏掉这一笔",IF(AND($F789&lt;&gt;"",$G789&lt;&gt;""),"※收入和支出不能同时填",IF(AND(N($F789)=0,N($G789)=0),"※收入和支出都没填",IF(OR(N($F789)&lt;0,N($G789)&lt;0),"※金额不能填负数，方向反了就换一列填",IF($D789="","※没填收支类别，分类报表会漏掉这一笔",IF(ISNA(MATCH($D789,类别表,0)),"※收支类别不在【基础资料】的清单里",IF(AND($L789="内部转账",$M789=""),"△内部转账要在「对方账户」写上另一头",IF(AND($L789="内部转账",$M789=$C789),"※对方账户跟本账户是同一个",IF(AND($L789&lt;&gt;"内部转账",$M789&lt;&gt;""),"△填了对方账户，但类别不是内部转账",IF(YEAR($B789)&lt;&gt;管理年度,"△不是管理年度的单据，按月的三张报表里看不到",IF($H789&lt;0,"△这一笔之后该账户余额成负数了，核一下",""))))))))))))))</f>
        <v/>
      </c>
    </row>
    <row r="790" ht="16.5" spans="1:16">
      <c r="A790" s="4" t="str">
        <f>IF($C790="","",COUNTA($C$5:$C790))</f>
        <v/>
      </c>
      <c r="B790" s="52"/>
      <c r="C790" s="53"/>
      <c r="D790" s="53"/>
      <c r="E790" s="32"/>
      <c r="F790" s="54"/>
      <c r="G790" s="54"/>
      <c r="H790" s="24" t="str">
        <f>IFERROR(ROUND(VLOOKUP($C790,基础资料!$B$5:$E$34,3,0)+SUMIF($C$5:$C790,$C790,$F$5:$F790)-SUMIF($C$5:$C790,$C790,$G$5:$G790),2),"")</f>
        <v/>
      </c>
      <c r="I790" s="53"/>
      <c r="J790" s="53"/>
      <c r="K790" s="25" t="str">
        <f t="shared" si="12"/>
        <v/>
      </c>
      <c r="L790" s="13" t="str">
        <f>IF($D790="","",IFERROR(INDEX(类别属性,MATCH($D790,类别表,0)),""))</f>
        <v/>
      </c>
      <c r="M790" s="53"/>
      <c r="N790" s="53"/>
      <c r="O790" s="32"/>
      <c r="P790" s="6" t="str">
        <f>IF($C790="","",IF(ISNA(MATCH($C790,账户表,0)),"※这个账户不在【基础资料】的账户档案里",IF($B790="","※没填日期，这一笔不会进任何月份的报表",IF(NOT(ISNUMBER($B790)),"※日期是文本不是日期（像 2026.6.28 这种），按日期取数的报表全会漏掉这一笔",IF(AND($F790&lt;&gt;"",$G790&lt;&gt;""),"※收入和支出不能同时填",IF(AND(N($F790)=0,N($G790)=0),"※收入和支出都没填",IF(OR(N($F790)&lt;0,N($G790)&lt;0),"※金额不能填负数，方向反了就换一列填",IF($D790="","※没填收支类别，分类报表会漏掉这一笔",IF(ISNA(MATCH($D790,类别表,0)),"※收支类别不在【基础资料】的清单里",IF(AND($L790="内部转账",$M790=""),"△内部转账要在「对方账户」写上另一头",IF(AND($L790="内部转账",$M790=$C790),"※对方账户跟本账户是同一个",IF(AND($L790&lt;&gt;"内部转账",$M790&lt;&gt;""),"△填了对方账户，但类别不是内部转账",IF(YEAR($B790)&lt;&gt;管理年度,"△不是管理年度的单据，按月的三张报表里看不到",IF($H790&lt;0,"△这一笔之后该账户余额成负数了，核一下",""))))))))))))))</f>
        <v/>
      </c>
    </row>
    <row r="791" ht="16.5" spans="1:16">
      <c r="A791" s="4" t="str">
        <f>IF($C791="","",COUNTA($C$5:$C791))</f>
        <v/>
      </c>
      <c r="B791" s="52"/>
      <c r="C791" s="53"/>
      <c r="D791" s="53"/>
      <c r="E791" s="32"/>
      <c r="F791" s="54"/>
      <c r="G791" s="54"/>
      <c r="H791" s="24" t="str">
        <f>IFERROR(ROUND(VLOOKUP($C791,基础资料!$B$5:$E$34,3,0)+SUMIF($C$5:$C791,$C791,$F$5:$F791)-SUMIF($C$5:$C791,$C791,$G$5:$G791),2),"")</f>
        <v/>
      </c>
      <c r="I791" s="53"/>
      <c r="J791" s="53"/>
      <c r="K791" s="25" t="str">
        <f t="shared" si="12"/>
        <v/>
      </c>
      <c r="L791" s="13" t="str">
        <f>IF($D791="","",IFERROR(INDEX(类别属性,MATCH($D791,类别表,0)),""))</f>
        <v/>
      </c>
      <c r="M791" s="53"/>
      <c r="N791" s="53"/>
      <c r="O791" s="32"/>
      <c r="P791" s="6" t="str">
        <f>IF($C791="","",IF(ISNA(MATCH($C791,账户表,0)),"※这个账户不在【基础资料】的账户档案里",IF($B791="","※没填日期，这一笔不会进任何月份的报表",IF(NOT(ISNUMBER($B791)),"※日期是文本不是日期（像 2026.6.28 这种），按日期取数的报表全会漏掉这一笔",IF(AND($F791&lt;&gt;"",$G791&lt;&gt;""),"※收入和支出不能同时填",IF(AND(N($F791)=0,N($G791)=0),"※收入和支出都没填",IF(OR(N($F791)&lt;0,N($G791)&lt;0),"※金额不能填负数，方向反了就换一列填",IF($D791="","※没填收支类别，分类报表会漏掉这一笔",IF(ISNA(MATCH($D791,类别表,0)),"※收支类别不在【基础资料】的清单里",IF(AND($L791="内部转账",$M791=""),"△内部转账要在「对方账户」写上另一头",IF(AND($L791="内部转账",$M791=$C791),"※对方账户跟本账户是同一个",IF(AND($L791&lt;&gt;"内部转账",$M791&lt;&gt;""),"△填了对方账户，但类别不是内部转账",IF(YEAR($B791)&lt;&gt;管理年度,"△不是管理年度的单据，按月的三张报表里看不到",IF($H791&lt;0,"△这一笔之后该账户余额成负数了，核一下",""))))))))))))))</f>
        <v/>
      </c>
    </row>
    <row r="792" ht="16.5" spans="1:16">
      <c r="A792" s="4" t="str">
        <f>IF($C792="","",COUNTA($C$5:$C792))</f>
        <v/>
      </c>
      <c r="B792" s="52"/>
      <c r="C792" s="53"/>
      <c r="D792" s="53"/>
      <c r="E792" s="32"/>
      <c r="F792" s="54"/>
      <c r="G792" s="54"/>
      <c r="H792" s="24" t="str">
        <f>IFERROR(ROUND(VLOOKUP($C792,基础资料!$B$5:$E$34,3,0)+SUMIF($C$5:$C792,$C792,$F$5:$F792)-SUMIF($C$5:$C792,$C792,$G$5:$G792),2),"")</f>
        <v/>
      </c>
      <c r="I792" s="53"/>
      <c r="J792" s="53"/>
      <c r="K792" s="25" t="str">
        <f t="shared" si="12"/>
        <v/>
      </c>
      <c r="L792" s="13" t="str">
        <f>IF($D792="","",IFERROR(INDEX(类别属性,MATCH($D792,类别表,0)),""))</f>
        <v/>
      </c>
      <c r="M792" s="53"/>
      <c r="N792" s="53"/>
      <c r="O792" s="32"/>
      <c r="P792" s="6" t="str">
        <f>IF($C792="","",IF(ISNA(MATCH($C792,账户表,0)),"※这个账户不在【基础资料】的账户档案里",IF($B792="","※没填日期，这一笔不会进任何月份的报表",IF(NOT(ISNUMBER($B792)),"※日期是文本不是日期（像 2026.6.28 这种），按日期取数的报表全会漏掉这一笔",IF(AND($F792&lt;&gt;"",$G792&lt;&gt;""),"※收入和支出不能同时填",IF(AND(N($F792)=0,N($G792)=0),"※收入和支出都没填",IF(OR(N($F792)&lt;0,N($G792)&lt;0),"※金额不能填负数，方向反了就换一列填",IF($D792="","※没填收支类别，分类报表会漏掉这一笔",IF(ISNA(MATCH($D792,类别表,0)),"※收支类别不在【基础资料】的清单里",IF(AND($L792="内部转账",$M792=""),"△内部转账要在「对方账户」写上另一头",IF(AND($L792="内部转账",$M792=$C792),"※对方账户跟本账户是同一个",IF(AND($L792&lt;&gt;"内部转账",$M792&lt;&gt;""),"△填了对方账户，但类别不是内部转账",IF(YEAR($B792)&lt;&gt;管理年度,"△不是管理年度的单据，按月的三张报表里看不到",IF($H792&lt;0,"△这一笔之后该账户余额成负数了，核一下",""))))))))))))))</f>
        <v/>
      </c>
    </row>
    <row r="793" ht="16.5" spans="1:16">
      <c r="A793" s="4" t="str">
        <f>IF($C793="","",COUNTA($C$5:$C793))</f>
        <v/>
      </c>
      <c r="B793" s="52"/>
      <c r="C793" s="53"/>
      <c r="D793" s="53"/>
      <c r="E793" s="32"/>
      <c r="F793" s="54"/>
      <c r="G793" s="54"/>
      <c r="H793" s="24" t="str">
        <f>IFERROR(ROUND(VLOOKUP($C793,基础资料!$B$5:$E$34,3,0)+SUMIF($C$5:$C793,$C793,$F$5:$F793)-SUMIF($C$5:$C793,$C793,$G$5:$G793),2),"")</f>
        <v/>
      </c>
      <c r="I793" s="53"/>
      <c r="J793" s="53"/>
      <c r="K793" s="25" t="str">
        <f t="shared" si="12"/>
        <v/>
      </c>
      <c r="L793" s="13" t="str">
        <f>IF($D793="","",IFERROR(INDEX(类别属性,MATCH($D793,类别表,0)),""))</f>
        <v/>
      </c>
      <c r="M793" s="53"/>
      <c r="N793" s="53"/>
      <c r="O793" s="32"/>
      <c r="P793" s="6" t="str">
        <f>IF($C793="","",IF(ISNA(MATCH($C793,账户表,0)),"※这个账户不在【基础资料】的账户档案里",IF($B793="","※没填日期，这一笔不会进任何月份的报表",IF(NOT(ISNUMBER($B793)),"※日期是文本不是日期（像 2026.6.28 这种），按日期取数的报表全会漏掉这一笔",IF(AND($F793&lt;&gt;"",$G793&lt;&gt;""),"※收入和支出不能同时填",IF(AND(N($F793)=0,N($G793)=0),"※收入和支出都没填",IF(OR(N($F793)&lt;0,N($G793)&lt;0),"※金额不能填负数，方向反了就换一列填",IF($D793="","※没填收支类别，分类报表会漏掉这一笔",IF(ISNA(MATCH($D793,类别表,0)),"※收支类别不在【基础资料】的清单里",IF(AND($L793="内部转账",$M793=""),"△内部转账要在「对方账户」写上另一头",IF(AND($L793="内部转账",$M793=$C793),"※对方账户跟本账户是同一个",IF(AND($L793&lt;&gt;"内部转账",$M793&lt;&gt;""),"△填了对方账户，但类别不是内部转账",IF(YEAR($B793)&lt;&gt;管理年度,"△不是管理年度的单据，按月的三张报表里看不到",IF($H793&lt;0,"△这一笔之后该账户余额成负数了，核一下",""))))))))))))))</f>
        <v/>
      </c>
    </row>
    <row r="794" ht="16.5" spans="1:16">
      <c r="A794" s="4" t="str">
        <f>IF($C794="","",COUNTA($C$5:$C794))</f>
        <v/>
      </c>
      <c r="B794" s="52"/>
      <c r="C794" s="53"/>
      <c r="D794" s="53"/>
      <c r="E794" s="32"/>
      <c r="F794" s="54"/>
      <c r="G794" s="54"/>
      <c r="H794" s="24" t="str">
        <f>IFERROR(ROUND(VLOOKUP($C794,基础资料!$B$5:$E$34,3,0)+SUMIF($C$5:$C794,$C794,$F$5:$F794)-SUMIF($C$5:$C794,$C794,$G$5:$G794),2),"")</f>
        <v/>
      </c>
      <c r="I794" s="53"/>
      <c r="J794" s="53"/>
      <c r="K794" s="25" t="str">
        <f t="shared" si="12"/>
        <v/>
      </c>
      <c r="L794" s="13" t="str">
        <f>IF($D794="","",IFERROR(INDEX(类别属性,MATCH($D794,类别表,0)),""))</f>
        <v/>
      </c>
      <c r="M794" s="53"/>
      <c r="N794" s="53"/>
      <c r="O794" s="32"/>
      <c r="P794" s="6" t="str">
        <f>IF($C794="","",IF(ISNA(MATCH($C794,账户表,0)),"※这个账户不在【基础资料】的账户档案里",IF($B794="","※没填日期，这一笔不会进任何月份的报表",IF(NOT(ISNUMBER($B794)),"※日期是文本不是日期（像 2026.6.28 这种），按日期取数的报表全会漏掉这一笔",IF(AND($F794&lt;&gt;"",$G794&lt;&gt;""),"※收入和支出不能同时填",IF(AND(N($F794)=0,N($G794)=0),"※收入和支出都没填",IF(OR(N($F794)&lt;0,N($G794)&lt;0),"※金额不能填负数，方向反了就换一列填",IF($D794="","※没填收支类别，分类报表会漏掉这一笔",IF(ISNA(MATCH($D794,类别表,0)),"※收支类别不在【基础资料】的清单里",IF(AND($L794="内部转账",$M794=""),"△内部转账要在「对方账户」写上另一头",IF(AND($L794="内部转账",$M794=$C794),"※对方账户跟本账户是同一个",IF(AND($L794&lt;&gt;"内部转账",$M794&lt;&gt;""),"△填了对方账户，但类别不是内部转账",IF(YEAR($B794)&lt;&gt;管理年度,"△不是管理年度的单据，按月的三张报表里看不到",IF($H794&lt;0,"△这一笔之后该账户余额成负数了，核一下",""))))))))))))))</f>
        <v/>
      </c>
    </row>
    <row r="795" ht="16.5" spans="1:16">
      <c r="A795" s="4" t="str">
        <f>IF($C795="","",COUNTA($C$5:$C795))</f>
        <v/>
      </c>
      <c r="B795" s="52"/>
      <c r="C795" s="53"/>
      <c r="D795" s="53"/>
      <c r="E795" s="32"/>
      <c r="F795" s="54"/>
      <c r="G795" s="54"/>
      <c r="H795" s="24" t="str">
        <f>IFERROR(ROUND(VLOOKUP($C795,基础资料!$B$5:$E$34,3,0)+SUMIF($C$5:$C795,$C795,$F$5:$F795)-SUMIF($C$5:$C795,$C795,$G$5:$G795),2),"")</f>
        <v/>
      </c>
      <c r="I795" s="53"/>
      <c r="J795" s="53"/>
      <c r="K795" s="25" t="str">
        <f t="shared" si="12"/>
        <v/>
      </c>
      <c r="L795" s="13" t="str">
        <f>IF($D795="","",IFERROR(INDEX(类别属性,MATCH($D795,类别表,0)),""))</f>
        <v/>
      </c>
      <c r="M795" s="53"/>
      <c r="N795" s="53"/>
      <c r="O795" s="32"/>
      <c r="P795" s="6" t="str">
        <f>IF($C795="","",IF(ISNA(MATCH($C795,账户表,0)),"※这个账户不在【基础资料】的账户档案里",IF($B795="","※没填日期，这一笔不会进任何月份的报表",IF(NOT(ISNUMBER($B795)),"※日期是文本不是日期（像 2026.6.28 这种），按日期取数的报表全会漏掉这一笔",IF(AND($F795&lt;&gt;"",$G795&lt;&gt;""),"※收入和支出不能同时填",IF(AND(N($F795)=0,N($G795)=0),"※收入和支出都没填",IF(OR(N($F795)&lt;0,N($G795)&lt;0),"※金额不能填负数，方向反了就换一列填",IF($D795="","※没填收支类别，分类报表会漏掉这一笔",IF(ISNA(MATCH($D795,类别表,0)),"※收支类别不在【基础资料】的清单里",IF(AND($L795="内部转账",$M795=""),"△内部转账要在「对方账户」写上另一头",IF(AND($L795="内部转账",$M795=$C795),"※对方账户跟本账户是同一个",IF(AND($L795&lt;&gt;"内部转账",$M795&lt;&gt;""),"△填了对方账户，但类别不是内部转账",IF(YEAR($B795)&lt;&gt;管理年度,"△不是管理年度的单据，按月的三张报表里看不到",IF($H795&lt;0,"△这一笔之后该账户余额成负数了，核一下",""))))))))))))))</f>
        <v/>
      </c>
    </row>
    <row r="796" ht="16.5" spans="1:16">
      <c r="A796" s="4" t="str">
        <f>IF($C796="","",COUNTA($C$5:$C796))</f>
        <v/>
      </c>
      <c r="B796" s="52"/>
      <c r="C796" s="53"/>
      <c r="D796" s="53"/>
      <c r="E796" s="32"/>
      <c r="F796" s="54"/>
      <c r="G796" s="54"/>
      <c r="H796" s="24" t="str">
        <f>IFERROR(ROUND(VLOOKUP($C796,基础资料!$B$5:$E$34,3,0)+SUMIF($C$5:$C796,$C796,$F$5:$F796)-SUMIF($C$5:$C796,$C796,$G$5:$G796),2),"")</f>
        <v/>
      </c>
      <c r="I796" s="53"/>
      <c r="J796" s="53"/>
      <c r="K796" s="25" t="str">
        <f t="shared" si="12"/>
        <v/>
      </c>
      <c r="L796" s="13" t="str">
        <f>IF($D796="","",IFERROR(INDEX(类别属性,MATCH($D796,类别表,0)),""))</f>
        <v/>
      </c>
      <c r="M796" s="53"/>
      <c r="N796" s="53"/>
      <c r="O796" s="32"/>
      <c r="P796" s="6" t="str">
        <f>IF($C796="","",IF(ISNA(MATCH($C796,账户表,0)),"※这个账户不在【基础资料】的账户档案里",IF($B796="","※没填日期，这一笔不会进任何月份的报表",IF(NOT(ISNUMBER($B796)),"※日期是文本不是日期（像 2026.6.28 这种），按日期取数的报表全会漏掉这一笔",IF(AND($F796&lt;&gt;"",$G796&lt;&gt;""),"※收入和支出不能同时填",IF(AND(N($F796)=0,N($G796)=0),"※收入和支出都没填",IF(OR(N($F796)&lt;0,N($G796)&lt;0),"※金额不能填负数，方向反了就换一列填",IF($D796="","※没填收支类别，分类报表会漏掉这一笔",IF(ISNA(MATCH($D796,类别表,0)),"※收支类别不在【基础资料】的清单里",IF(AND($L796="内部转账",$M796=""),"△内部转账要在「对方账户」写上另一头",IF(AND($L796="内部转账",$M796=$C796),"※对方账户跟本账户是同一个",IF(AND($L796&lt;&gt;"内部转账",$M796&lt;&gt;""),"△填了对方账户，但类别不是内部转账",IF(YEAR($B796)&lt;&gt;管理年度,"△不是管理年度的单据，按月的三张报表里看不到",IF($H796&lt;0,"△这一笔之后该账户余额成负数了，核一下",""))))))))))))))</f>
        <v/>
      </c>
    </row>
    <row r="797" ht="16.5" spans="1:16">
      <c r="A797" s="4" t="str">
        <f>IF($C797="","",COUNTA($C$5:$C797))</f>
        <v/>
      </c>
      <c r="B797" s="52"/>
      <c r="C797" s="53"/>
      <c r="D797" s="53"/>
      <c r="E797" s="32"/>
      <c r="F797" s="54"/>
      <c r="G797" s="54"/>
      <c r="H797" s="24" t="str">
        <f>IFERROR(ROUND(VLOOKUP($C797,基础资料!$B$5:$E$34,3,0)+SUMIF($C$5:$C797,$C797,$F$5:$F797)-SUMIF($C$5:$C797,$C797,$G$5:$G797),2),"")</f>
        <v/>
      </c>
      <c r="I797" s="53"/>
      <c r="J797" s="53"/>
      <c r="K797" s="25" t="str">
        <f t="shared" si="12"/>
        <v/>
      </c>
      <c r="L797" s="13" t="str">
        <f>IF($D797="","",IFERROR(INDEX(类别属性,MATCH($D797,类别表,0)),""))</f>
        <v/>
      </c>
      <c r="M797" s="53"/>
      <c r="N797" s="53"/>
      <c r="O797" s="32"/>
      <c r="P797" s="6" t="str">
        <f>IF($C797="","",IF(ISNA(MATCH($C797,账户表,0)),"※这个账户不在【基础资料】的账户档案里",IF($B797="","※没填日期，这一笔不会进任何月份的报表",IF(NOT(ISNUMBER($B797)),"※日期是文本不是日期（像 2026.6.28 这种），按日期取数的报表全会漏掉这一笔",IF(AND($F797&lt;&gt;"",$G797&lt;&gt;""),"※收入和支出不能同时填",IF(AND(N($F797)=0,N($G797)=0),"※收入和支出都没填",IF(OR(N($F797)&lt;0,N($G797)&lt;0),"※金额不能填负数，方向反了就换一列填",IF($D797="","※没填收支类别，分类报表会漏掉这一笔",IF(ISNA(MATCH($D797,类别表,0)),"※收支类别不在【基础资料】的清单里",IF(AND($L797="内部转账",$M797=""),"△内部转账要在「对方账户」写上另一头",IF(AND($L797="内部转账",$M797=$C797),"※对方账户跟本账户是同一个",IF(AND($L797&lt;&gt;"内部转账",$M797&lt;&gt;""),"△填了对方账户，但类别不是内部转账",IF(YEAR($B797)&lt;&gt;管理年度,"△不是管理年度的单据，按月的三张报表里看不到",IF($H797&lt;0,"△这一笔之后该账户余额成负数了，核一下",""))))))))))))))</f>
        <v/>
      </c>
    </row>
    <row r="798" ht="16.5" spans="1:16">
      <c r="A798" s="4" t="str">
        <f>IF($C798="","",COUNTA($C$5:$C798))</f>
        <v/>
      </c>
      <c r="B798" s="52"/>
      <c r="C798" s="53"/>
      <c r="D798" s="53"/>
      <c r="E798" s="32"/>
      <c r="F798" s="54"/>
      <c r="G798" s="54"/>
      <c r="H798" s="24" t="str">
        <f>IFERROR(ROUND(VLOOKUP($C798,基础资料!$B$5:$E$34,3,0)+SUMIF($C$5:$C798,$C798,$F$5:$F798)-SUMIF($C$5:$C798,$C798,$G$5:$G798),2),"")</f>
        <v/>
      </c>
      <c r="I798" s="53"/>
      <c r="J798" s="53"/>
      <c r="K798" s="25" t="str">
        <f t="shared" si="12"/>
        <v/>
      </c>
      <c r="L798" s="13" t="str">
        <f>IF($D798="","",IFERROR(INDEX(类别属性,MATCH($D798,类别表,0)),""))</f>
        <v/>
      </c>
      <c r="M798" s="53"/>
      <c r="N798" s="53"/>
      <c r="O798" s="32"/>
      <c r="P798" s="6" t="str">
        <f>IF($C798="","",IF(ISNA(MATCH($C798,账户表,0)),"※这个账户不在【基础资料】的账户档案里",IF($B798="","※没填日期，这一笔不会进任何月份的报表",IF(NOT(ISNUMBER($B798)),"※日期是文本不是日期（像 2026.6.28 这种），按日期取数的报表全会漏掉这一笔",IF(AND($F798&lt;&gt;"",$G798&lt;&gt;""),"※收入和支出不能同时填",IF(AND(N($F798)=0,N($G798)=0),"※收入和支出都没填",IF(OR(N($F798)&lt;0,N($G798)&lt;0),"※金额不能填负数，方向反了就换一列填",IF($D798="","※没填收支类别，分类报表会漏掉这一笔",IF(ISNA(MATCH($D798,类别表,0)),"※收支类别不在【基础资料】的清单里",IF(AND($L798="内部转账",$M798=""),"△内部转账要在「对方账户」写上另一头",IF(AND($L798="内部转账",$M798=$C798),"※对方账户跟本账户是同一个",IF(AND($L798&lt;&gt;"内部转账",$M798&lt;&gt;""),"△填了对方账户，但类别不是内部转账",IF(YEAR($B798)&lt;&gt;管理年度,"△不是管理年度的单据，按月的三张报表里看不到",IF($H798&lt;0,"△这一笔之后该账户余额成负数了，核一下",""))))))))))))))</f>
        <v/>
      </c>
    </row>
    <row r="799" ht="16.5" spans="1:16">
      <c r="A799" s="4" t="str">
        <f>IF($C799="","",COUNTA($C$5:$C799))</f>
        <v/>
      </c>
      <c r="B799" s="52"/>
      <c r="C799" s="53"/>
      <c r="D799" s="53"/>
      <c r="E799" s="32"/>
      <c r="F799" s="54"/>
      <c r="G799" s="54"/>
      <c r="H799" s="24" t="str">
        <f>IFERROR(ROUND(VLOOKUP($C799,基础资料!$B$5:$E$34,3,0)+SUMIF($C$5:$C799,$C799,$F$5:$F799)-SUMIF($C$5:$C799,$C799,$G$5:$G799),2),"")</f>
        <v/>
      </c>
      <c r="I799" s="53"/>
      <c r="J799" s="53"/>
      <c r="K799" s="25" t="str">
        <f t="shared" si="12"/>
        <v/>
      </c>
      <c r="L799" s="13" t="str">
        <f>IF($D799="","",IFERROR(INDEX(类别属性,MATCH($D799,类别表,0)),""))</f>
        <v/>
      </c>
      <c r="M799" s="53"/>
      <c r="N799" s="53"/>
      <c r="O799" s="32"/>
      <c r="P799" s="6" t="str">
        <f>IF($C799="","",IF(ISNA(MATCH($C799,账户表,0)),"※这个账户不在【基础资料】的账户档案里",IF($B799="","※没填日期，这一笔不会进任何月份的报表",IF(NOT(ISNUMBER($B799)),"※日期是文本不是日期（像 2026.6.28 这种），按日期取数的报表全会漏掉这一笔",IF(AND($F799&lt;&gt;"",$G799&lt;&gt;""),"※收入和支出不能同时填",IF(AND(N($F799)=0,N($G799)=0),"※收入和支出都没填",IF(OR(N($F799)&lt;0,N($G799)&lt;0),"※金额不能填负数，方向反了就换一列填",IF($D799="","※没填收支类别，分类报表会漏掉这一笔",IF(ISNA(MATCH($D799,类别表,0)),"※收支类别不在【基础资料】的清单里",IF(AND($L799="内部转账",$M799=""),"△内部转账要在「对方账户」写上另一头",IF(AND($L799="内部转账",$M799=$C799),"※对方账户跟本账户是同一个",IF(AND($L799&lt;&gt;"内部转账",$M799&lt;&gt;""),"△填了对方账户，但类别不是内部转账",IF(YEAR($B799)&lt;&gt;管理年度,"△不是管理年度的单据，按月的三张报表里看不到",IF($H799&lt;0,"△这一笔之后该账户余额成负数了，核一下",""))))))))))))))</f>
        <v/>
      </c>
    </row>
    <row r="800" ht="16.5" spans="1:16">
      <c r="A800" s="4" t="str">
        <f>IF($C800="","",COUNTA($C$5:$C800))</f>
        <v/>
      </c>
      <c r="B800" s="52"/>
      <c r="C800" s="53"/>
      <c r="D800" s="53"/>
      <c r="E800" s="32"/>
      <c r="F800" s="54"/>
      <c r="G800" s="54"/>
      <c r="H800" s="24" t="str">
        <f>IFERROR(ROUND(VLOOKUP($C800,基础资料!$B$5:$E$34,3,0)+SUMIF($C$5:$C800,$C800,$F$5:$F800)-SUMIF($C$5:$C800,$C800,$G$5:$G800),2),"")</f>
        <v/>
      </c>
      <c r="I800" s="53"/>
      <c r="J800" s="53"/>
      <c r="K800" s="25" t="str">
        <f t="shared" si="12"/>
        <v/>
      </c>
      <c r="L800" s="13" t="str">
        <f>IF($D800="","",IFERROR(INDEX(类别属性,MATCH($D800,类别表,0)),""))</f>
        <v/>
      </c>
      <c r="M800" s="53"/>
      <c r="N800" s="53"/>
      <c r="O800" s="32"/>
      <c r="P800" s="6" t="str">
        <f>IF($C800="","",IF(ISNA(MATCH($C800,账户表,0)),"※这个账户不在【基础资料】的账户档案里",IF($B800="","※没填日期，这一笔不会进任何月份的报表",IF(NOT(ISNUMBER($B800)),"※日期是文本不是日期（像 2026.6.28 这种），按日期取数的报表全会漏掉这一笔",IF(AND($F800&lt;&gt;"",$G800&lt;&gt;""),"※收入和支出不能同时填",IF(AND(N($F800)=0,N($G800)=0),"※收入和支出都没填",IF(OR(N($F800)&lt;0,N($G800)&lt;0),"※金额不能填负数，方向反了就换一列填",IF($D800="","※没填收支类别，分类报表会漏掉这一笔",IF(ISNA(MATCH($D800,类别表,0)),"※收支类别不在【基础资料】的清单里",IF(AND($L800="内部转账",$M800=""),"△内部转账要在「对方账户」写上另一头",IF(AND($L800="内部转账",$M800=$C800),"※对方账户跟本账户是同一个",IF(AND($L800&lt;&gt;"内部转账",$M800&lt;&gt;""),"△填了对方账户，但类别不是内部转账",IF(YEAR($B800)&lt;&gt;管理年度,"△不是管理年度的单据，按月的三张报表里看不到",IF($H800&lt;0,"△这一笔之后该账户余额成负数了，核一下",""))))))))))))))</f>
        <v/>
      </c>
    </row>
    <row r="801" ht="16.5" spans="1:16">
      <c r="A801" s="4" t="str">
        <f>IF($C801="","",COUNTA($C$5:$C801))</f>
        <v/>
      </c>
      <c r="B801" s="52"/>
      <c r="C801" s="53"/>
      <c r="D801" s="53"/>
      <c r="E801" s="32"/>
      <c r="F801" s="54"/>
      <c r="G801" s="54"/>
      <c r="H801" s="24" t="str">
        <f>IFERROR(ROUND(VLOOKUP($C801,基础资料!$B$5:$E$34,3,0)+SUMIF($C$5:$C801,$C801,$F$5:$F801)-SUMIF($C$5:$C801,$C801,$G$5:$G801),2),"")</f>
        <v/>
      </c>
      <c r="I801" s="53"/>
      <c r="J801" s="53"/>
      <c r="K801" s="25" t="str">
        <f t="shared" si="12"/>
        <v/>
      </c>
      <c r="L801" s="13" t="str">
        <f>IF($D801="","",IFERROR(INDEX(类别属性,MATCH($D801,类别表,0)),""))</f>
        <v/>
      </c>
      <c r="M801" s="53"/>
      <c r="N801" s="53"/>
      <c r="O801" s="32"/>
      <c r="P801" s="6" t="str">
        <f>IF($C801="","",IF(ISNA(MATCH($C801,账户表,0)),"※这个账户不在【基础资料】的账户档案里",IF($B801="","※没填日期，这一笔不会进任何月份的报表",IF(NOT(ISNUMBER($B801)),"※日期是文本不是日期（像 2026.6.28 这种），按日期取数的报表全会漏掉这一笔",IF(AND($F801&lt;&gt;"",$G801&lt;&gt;""),"※收入和支出不能同时填",IF(AND(N($F801)=0,N($G801)=0),"※收入和支出都没填",IF(OR(N($F801)&lt;0,N($G801)&lt;0),"※金额不能填负数，方向反了就换一列填",IF($D801="","※没填收支类别，分类报表会漏掉这一笔",IF(ISNA(MATCH($D801,类别表,0)),"※收支类别不在【基础资料】的清单里",IF(AND($L801="内部转账",$M801=""),"△内部转账要在「对方账户」写上另一头",IF(AND($L801="内部转账",$M801=$C801),"※对方账户跟本账户是同一个",IF(AND($L801&lt;&gt;"内部转账",$M801&lt;&gt;""),"△填了对方账户，但类别不是内部转账",IF(YEAR($B801)&lt;&gt;管理年度,"△不是管理年度的单据，按月的三张报表里看不到",IF($H801&lt;0,"△这一笔之后该账户余额成负数了，核一下",""))))))))))))))</f>
        <v/>
      </c>
    </row>
    <row r="802" ht="16.5" spans="1:16">
      <c r="A802" s="4" t="str">
        <f>IF($C802="","",COUNTA($C$5:$C802))</f>
        <v/>
      </c>
      <c r="B802" s="52"/>
      <c r="C802" s="53"/>
      <c r="D802" s="53"/>
      <c r="E802" s="32"/>
      <c r="F802" s="54"/>
      <c r="G802" s="54"/>
      <c r="H802" s="24" t="str">
        <f>IFERROR(ROUND(VLOOKUP($C802,基础资料!$B$5:$E$34,3,0)+SUMIF($C$5:$C802,$C802,$F$5:$F802)-SUMIF($C$5:$C802,$C802,$G$5:$G802),2),"")</f>
        <v/>
      </c>
      <c r="I802" s="53"/>
      <c r="J802" s="53"/>
      <c r="K802" s="25" t="str">
        <f t="shared" si="12"/>
        <v/>
      </c>
      <c r="L802" s="13" t="str">
        <f>IF($D802="","",IFERROR(INDEX(类别属性,MATCH($D802,类别表,0)),""))</f>
        <v/>
      </c>
      <c r="M802" s="53"/>
      <c r="N802" s="53"/>
      <c r="O802" s="32"/>
      <c r="P802" s="6" t="str">
        <f>IF($C802="","",IF(ISNA(MATCH($C802,账户表,0)),"※这个账户不在【基础资料】的账户档案里",IF($B802="","※没填日期，这一笔不会进任何月份的报表",IF(NOT(ISNUMBER($B802)),"※日期是文本不是日期（像 2026.6.28 这种），按日期取数的报表全会漏掉这一笔",IF(AND($F802&lt;&gt;"",$G802&lt;&gt;""),"※收入和支出不能同时填",IF(AND(N($F802)=0,N($G802)=0),"※收入和支出都没填",IF(OR(N($F802)&lt;0,N($G802)&lt;0),"※金额不能填负数，方向反了就换一列填",IF($D802="","※没填收支类别，分类报表会漏掉这一笔",IF(ISNA(MATCH($D802,类别表,0)),"※收支类别不在【基础资料】的清单里",IF(AND($L802="内部转账",$M802=""),"△内部转账要在「对方账户」写上另一头",IF(AND($L802="内部转账",$M802=$C802),"※对方账户跟本账户是同一个",IF(AND($L802&lt;&gt;"内部转账",$M802&lt;&gt;""),"△填了对方账户，但类别不是内部转账",IF(YEAR($B802)&lt;&gt;管理年度,"△不是管理年度的单据，按月的三张报表里看不到",IF($H802&lt;0,"△这一笔之后该账户余额成负数了，核一下",""))))))))))))))</f>
        <v/>
      </c>
    </row>
    <row r="803" ht="16.5" spans="1:16">
      <c r="A803" s="4" t="str">
        <f>IF($C803="","",COUNTA($C$5:$C803))</f>
        <v/>
      </c>
      <c r="B803" s="52"/>
      <c r="C803" s="53"/>
      <c r="D803" s="53"/>
      <c r="E803" s="32"/>
      <c r="F803" s="54"/>
      <c r="G803" s="54"/>
      <c r="H803" s="24" t="str">
        <f>IFERROR(ROUND(VLOOKUP($C803,基础资料!$B$5:$E$34,3,0)+SUMIF($C$5:$C803,$C803,$F$5:$F803)-SUMIF($C$5:$C803,$C803,$G$5:$G803),2),"")</f>
        <v/>
      </c>
      <c r="I803" s="53"/>
      <c r="J803" s="53"/>
      <c r="K803" s="25" t="str">
        <f t="shared" si="12"/>
        <v/>
      </c>
      <c r="L803" s="13" t="str">
        <f>IF($D803="","",IFERROR(INDEX(类别属性,MATCH($D803,类别表,0)),""))</f>
        <v/>
      </c>
      <c r="M803" s="53"/>
      <c r="N803" s="53"/>
      <c r="O803" s="32"/>
      <c r="P803" s="6" t="str">
        <f>IF($C803="","",IF(ISNA(MATCH($C803,账户表,0)),"※这个账户不在【基础资料】的账户档案里",IF($B803="","※没填日期，这一笔不会进任何月份的报表",IF(NOT(ISNUMBER($B803)),"※日期是文本不是日期（像 2026.6.28 这种），按日期取数的报表全会漏掉这一笔",IF(AND($F803&lt;&gt;"",$G803&lt;&gt;""),"※收入和支出不能同时填",IF(AND(N($F803)=0,N($G803)=0),"※收入和支出都没填",IF(OR(N($F803)&lt;0,N($G803)&lt;0),"※金额不能填负数，方向反了就换一列填",IF($D803="","※没填收支类别，分类报表会漏掉这一笔",IF(ISNA(MATCH($D803,类别表,0)),"※收支类别不在【基础资料】的清单里",IF(AND($L803="内部转账",$M803=""),"△内部转账要在「对方账户」写上另一头",IF(AND($L803="内部转账",$M803=$C803),"※对方账户跟本账户是同一个",IF(AND($L803&lt;&gt;"内部转账",$M803&lt;&gt;""),"△填了对方账户，但类别不是内部转账",IF(YEAR($B803)&lt;&gt;管理年度,"△不是管理年度的单据，按月的三张报表里看不到",IF($H803&lt;0,"△这一笔之后该账户余额成负数了，核一下",""))))))))))))))</f>
        <v/>
      </c>
    </row>
    <row r="804" ht="16.5" spans="1:16">
      <c r="A804" s="4" t="str">
        <f>IF($C804="","",COUNTA($C$5:$C804))</f>
        <v/>
      </c>
      <c r="B804" s="52"/>
      <c r="C804" s="53"/>
      <c r="D804" s="53"/>
      <c r="E804" s="32"/>
      <c r="F804" s="54"/>
      <c r="G804" s="54"/>
      <c r="H804" s="24" t="str">
        <f>IFERROR(ROUND(VLOOKUP($C804,基础资料!$B$5:$E$34,3,0)+SUMIF($C$5:$C804,$C804,$F$5:$F804)-SUMIF($C$5:$C804,$C804,$G$5:$G804),2),"")</f>
        <v/>
      </c>
      <c r="I804" s="53"/>
      <c r="J804" s="53"/>
      <c r="K804" s="25" t="str">
        <f t="shared" si="12"/>
        <v/>
      </c>
      <c r="L804" s="13" t="str">
        <f>IF($D804="","",IFERROR(INDEX(类别属性,MATCH($D804,类别表,0)),""))</f>
        <v/>
      </c>
      <c r="M804" s="53"/>
      <c r="N804" s="53"/>
      <c r="O804" s="32"/>
      <c r="P804" s="6" t="str">
        <f>IF($C804="","",IF(ISNA(MATCH($C804,账户表,0)),"※这个账户不在【基础资料】的账户档案里",IF($B804="","※没填日期，这一笔不会进任何月份的报表",IF(NOT(ISNUMBER($B804)),"※日期是文本不是日期（像 2026.6.28 这种），按日期取数的报表全会漏掉这一笔",IF(AND($F804&lt;&gt;"",$G804&lt;&gt;""),"※收入和支出不能同时填",IF(AND(N($F804)=0,N($G804)=0),"※收入和支出都没填",IF(OR(N($F804)&lt;0,N($G804)&lt;0),"※金额不能填负数，方向反了就换一列填",IF($D804="","※没填收支类别，分类报表会漏掉这一笔",IF(ISNA(MATCH($D804,类别表,0)),"※收支类别不在【基础资料】的清单里",IF(AND($L804="内部转账",$M804=""),"△内部转账要在「对方账户」写上另一头",IF(AND($L804="内部转账",$M804=$C804),"※对方账户跟本账户是同一个",IF(AND($L804&lt;&gt;"内部转账",$M804&lt;&gt;""),"△填了对方账户，但类别不是内部转账",IF(YEAR($B804)&lt;&gt;管理年度,"△不是管理年度的单据，按月的三张报表里看不到",IF($H804&lt;0,"△这一笔之后该账户余额成负数了，核一下",""))))))))))))))</f>
        <v/>
      </c>
    </row>
    <row r="805" ht="16.5" spans="1:16">
      <c r="A805" s="4" t="str">
        <f>IF($C805="","",COUNTA($C$5:$C805))</f>
        <v/>
      </c>
      <c r="B805" s="52"/>
      <c r="C805" s="53"/>
      <c r="D805" s="53"/>
      <c r="E805" s="32"/>
      <c r="F805" s="54"/>
      <c r="G805" s="54"/>
      <c r="H805" s="24" t="str">
        <f>IFERROR(ROUND(VLOOKUP($C805,基础资料!$B$5:$E$34,3,0)+SUMIF($C$5:$C805,$C805,$F$5:$F805)-SUMIF($C$5:$C805,$C805,$G$5:$G805),2),"")</f>
        <v/>
      </c>
      <c r="I805" s="53"/>
      <c r="J805" s="53"/>
      <c r="K805" s="25" t="str">
        <f t="shared" si="12"/>
        <v/>
      </c>
      <c r="L805" s="13" t="str">
        <f>IF($D805="","",IFERROR(INDEX(类别属性,MATCH($D805,类别表,0)),""))</f>
        <v/>
      </c>
      <c r="M805" s="53"/>
      <c r="N805" s="53"/>
      <c r="O805" s="32"/>
      <c r="P805" s="6" t="str">
        <f>IF($C805="","",IF(ISNA(MATCH($C805,账户表,0)),"※这个账户不在【基础资料】的账户档案里",IF($B805="","※没填日期，这一笔不会进任何月份的报表",IF(NOT(ISNUMBER($B805)),"※日期是文本不是日期（像 2026.6.28 这种），按日期取数的报表全会漏掉这一笔",IF(AND($F805&lt;&gt;"",$G805&lt;&gt;""),"※收入和支出不能同时填",IF(AND(N($F805)=0,N($G805)=0),"※收入和支出都没填",IF(OR(N($F805)&lt;0,N($G805)&lt;0),"※金额不能填负数，方向反了就换一列填",IF($D805="","※没填收支类别，分类报表会漏掉这一笔",IF(ISNA(MATCH($D805,类别表,0)),"※收支类别不在【基础资料】的清单里",IF(AND($L805="内部转账",$M805=""),"△内部转账要在「对方账户」写上另一头",IF(AND($L805="内部转账",$M805=$C805),"※对方账户跟本账户是同一个",IF(AND($L805&lt;&gt;"内部转账",$M805&lt;&gt;""),"△填了对方账户，但类别不是内部转账",IF(YEAR($B805)&lt;&gt;管理年度,"△不是管理年度的单据，按月的三张报表里看不到",IF($H805&lt;0,"△这一笔之后该账户余额成负数了，核一下",""))))))))))))))</f>
        <v/>
      </c>
    </row>
    <row r="806" ht="16.5" spans="1:16">
      <c r="A806" s="4" t="str">
        <f>IF($C806="","",COUNTA($C$5:$C806))</f>
        <v/>
      </c>
      <c r="B806" s="52"/>
      <c r="C806" s="53"/>
      <c r="D806" s="53"/>
      <c r="E806" s="32"/>
      <c r="F806" s="54"/>
      <c r="G806" s="54"/>
      <c r="H806" s="24" t="str">
        <f>IFERROR(ROUND(VLOOKUP($C806,基础资料!$B$5:$E$34,3,0)+SUMIF($C$5:$C806,$C806,$F$5:$F806)-SUMIF($C$5:$C806,$C806,$G$5:$G806),2),"")</f>
        <v/>
      </c>
      <c r="I806" s="53"/>
      <c r="J806" s="53"/>
      <c r="K806" s="25" t="str">
        <f t="shared" si="12"/>
        <v/>
      </c>
      <c r="L806" s="13" t="str">
        <f>IF($D806="","",IFERROR(INDEX(类别属性,MATCH($D806,类别表,0)),""))</f>
        <v/>
      </c>
      <c r="M806" s="53"/>
      <c r="N806" s="53"/>
      <c r="O806" s="32"/>
      <c r="P806" s="6" t="str">
        <f>IF($C806="","",IF(ISNA(MATCH($C806,账户表,0)),"※这个账户不在【基础资料】的账户档案里",IF($B806="","※没填日期，这一笔不会进任何月份的报表",IF(NOT(ISNUMBER($B806)),"※日期是文本不是日期（像 2026.6.28 这种），按日期取数的报表全会漏掉这一笔",IF(AND($F806&lt;&gt;"",$G806&lt;&gt;""),"※收入和支出不能同时填",IF(AND(N($F806)=0,N($G806)=0),"※收入和支出都没填",IF(OR(N($F806)&lt;0,N($G806)&lt;0),"※金额不能填负数，方向反了就换一列填",IF($D806="","※没填收支类别，分类报表会漏掉这一笔",IF(ISNA(MATCH($D806,类别表,0)),"※收支类别不在【基础资料】的清单里",IF(AND($L806="内部转账",$M806=""),"△内部转账要在「对方账户」写上另一头",IF(AND($L806="内部转账",$M806=$C806),"※对方账户跟本账户是同一个",IF(AND($L806&lt;&gt;"内部转账",$M806&lt;&gt;""),"△填了对方账户，但类别不是内部转账",IF(YEAR($B806)&lt;&gt;管理年度,"△不是管理年度的单据，按月的三张报表里看不到",IF($H806&lt;0,"△这一笔之后该账户余额成负数了，核一下",""))))))))))))))</f>
        <v/>
      </c>
    </row>
    <row r="807" ht="16.5" spans="1:16">
      <c r="A807" s="4" t="str">
        <f>IF($C807="","",COUNTA($C$5:$C807))</f>
        <v/>
      </c>
      <c r="B807" s="52"/>
      <c r="C807" s="53"/>
      <c r="D807" s="53"/>
      <c r="E807" s="32"/>
      <c r="F807" s="54"/>
      <c r="G807" s="54"/>
      <c r="H807" s="24" t="str">
        <f>IFERROR(ROUND(VLOOKUP($C807,基础资料!$B$5:$E$34,3,0)+SUMIF($C$5:$C807,$C807,$F$5:$F807)-SUMIF($C$5:$C807,$C807,$G$5:$G807),2),"")</f>
        <v/>
      </c>
      <c r="I807" s="53"/>
      <c r="J807" s="53"/>
      <c r="K807" s="25" t="str">
        <f t="shared" si="12"/>
        <v/>
      </c>
      <c r="L807" s="13" t="str">
        <f>IF($D807="","",IFERROR(INDEX(类别属性,MATCH($D807,类别表,0)),""))</f>
        <v/>
      </c>
      <c r="M807" s="53"/>
      <c r="N807" s="53"/>
      <c r="O807" s="32"/>
      <c r="P807" s="6" t="str">
        <f>IF($C807="","",IF(ISNA(MATCH($C807,账户表,0)),"※这个账户不在【基础资料】的账户档案里",IF($B807="","※没填日期，这一笔不会进任何月份的报表",IF(NOT(ISNUMBER($B807)),"※日期是文本不是日期（像 2026.6.28 这种），按日期取数的报表全会漏掉这一笔",IF(AND($F807&lt;&gt;"",$G807&lt;&gt;""),"※收入和支出不能同时填",IF(AND(N($F807)=0,N($G807)=0),"※收入和支出都没填",IF(OR(N($F807)&lt;0,N($G807)&lt;0),"※金额不能填负数，方向反了就换一列填",IF($D807="","※没填收支类别，分类报表会漏掉这一笔",IF(ISNA(MATCH($D807,类别表,0)),"※收支类别不在【基础资料】的清单里",IF(AND($L807="内部转账",$M807=""),"△内部转账要在「对方账户」写上另一头",IF(AND($L807="内部转账",$M807=$C807),"※对方账户跟本账户是同一个",IF(AND($L807&lt;&gt;"内部转账",$M807&lt;&gt;""),"△填了对方账户，但类别不是内部转账",IF(YEAR($B807)&lt;&gt;管理年度,"△不是管理年度的单据，按月的三张报表里看不到",IF($H807&lt;0,"△这一笔之后该账户余额成负数了，核一下",""))))))))))))))</f>
        <v/>
      </c>
    </row>
    <row r="808" ht="16.5" spans="1:16">
      <c r="A808" s="4" t="str">
        <f>IF($C808="","",COUNTA($C$5:$C808))</f>
        <v/>
      </c>
      <c r="B808" s="52"/>
      <c r="C808" s="53"/>
      <c r="D808" s="53"/>
      <c r="E808" s="32"/>
      <c r="F808" s="54"/>
      <c r="G808" s="54"/>
      <c r="H808" s="24" t="str">
        <f>IFERROR(ROUND(VLOOKUP($C808,基础资料!$B$5:$E$34,3,0)+SUMIF($C$5:$C808,$C808,$F$5:$F808)-SUMIF($C$5:$C808,$C808,$G$5:$G808),2),"")</f>
        <v/>
      </c>
      <c r="I808" s="53"/>
      <c r="J808" s="53"/>
      <c r="K808" s="25" t="str">
        <f t="shared" si="12"/>
        <v/>
      </c>
      <c r="L808" s="13" t="str">
        <f>IF($D808="","",IFERROR(INDEX(类别属性,MATCH($D808,类别表,0)),""))</f>
        <v/>
      </c>
      <c r="M808" s="53"/>
      <c r="N808" s="53"/>
      <c r="O808" s="32"/>
      <c r="P808" s="6" t="str">
        <f>IF($C808="","",IF(ISNA(MATCH($C808,账户表,0)),"※这个账户不在【基础资料】的账户档案里",IF($B808="","※没填日期，这一笔不会进任何月份的报表",IF(NOT(ISNUMBER($B808)),"※日期是文本不是日期（像 2026.6.28 这种），按日期取数的报表全会漏掉这一笔",IF(AND($F808&lt;&gt;"",$G808&lt;&gt;""),"※收入和支出不能同时填",IF(AND(N($F808)=0,N($G808)=0),"※收入和支出都没填",IF(OR(N($F808)&lt;0,N($G808)&lt;0),"※金额不能填负数，方向反了就换一列填",IF($D808="","※没填收支类别，分类报表会漏掉这一笔",IF(ISNA(MATCH($D808,类别表,0)),"※收支类别不在【基础资料】的清单里",IF(AND($L808="内部转账",$M808=""),"△内部转账要在「对方账户」写上另一头",IF(AND($L808="内部转账",$M808=$C808),"※对方账户跟本账户是同一个",IF(AND($L808&lt;&gt;"内部转账",$M808&lt;&gt;""),"△填了对方账户，但类别不是内部转账",IF(YEAR($B808)&lt;&gt;管理年度,"△不是管理年度的单据，按月的三张报表里看不到",IF($H808&lt;0,"△这一笔之后该账户余额成负数了，核一下",""))))))))))))))</f>
        <v/>
      </c>
    </row>
    <row r="809" ht="16.5" spans="1:16">
      <c r="A809" s="4" t="str">
        <f>IF($C809="","",COUNTA($C$5:$C809))</f>
        <v/>
      </c>
      <c r="B809" s="52"/>
      <c r="C809" s="53"/>
      <c r="D809" s="53"/>
      <c r="E809" s="32"/>
      <c r="F809" s="54"/>
      <c r="G809" s="54"/>
      <c r="H809" s="24" t="str">
        <f>IFERROR(ROUND(VLOOKUP($C809,基础资料!$B$5:$E$34,3,0)+SUMIF($C$5:$C809,$C809,$F$5:$F809)-SUMIF($C$5:$C809,$C809,$G$5:$G809),2),"")</f>
        <v/>
      </c>
      <c r="I809" s="53"/>
      <c r="J809" s="53"/>
      <c r="K809" s="25" t="str">
        <f t="shared" si="12"/>
        <v/>
      </c>
      <c r="L809" s="13" t="str">
        <f>IF($D809="","",IFERROR(INDEX(类别属性,MATCH($D809,类别表,0)),""))</f>
        <v/>
      </c>
      <c r="M809" s="53"/>
      <c r="N809" s="53"/>
      <c r="O809" s="32"/>
      <c r="P809" s="6" t="str">
        <f>IF($C809="","",IF(ISNA(MATCH($C809,账户表,0)),"※这个账户不在【基础资料】的账户档案里",IF($B809="","※没填日期，这一笔不会进任何月份的报表",IF(NOT(ISNUMBER($B809)),"※日期是文本不是日期（像 2026.6.28 这种），按日期取数的报表全会漏掉这一笔",IF(AND($F809&lt;&gt;"",$G809&lt;&gt;""),"※收入和支出不能同时填",IF(AND(N($F809)=0,N($G809)=0),"※收入和支出都没填",IF(OR(N($F809)&lt;0,N($G809)&lt;0),"※金额不能填负数，方向反了就换一列填",IF($D809="","※没填收支类别，分类报表会漏掉这一笔",IF(ISNA(MATCH($D809,类别表,0)),"※收支类别不在【基础资料】的清单里",IF(AND($L809="内部转账",$M809=""),"△内部转账要在「对方账户」写上另一头",IF(AND($L809="内部转账",$M809=$C809),"※对方账户跟本账户是同一个",IF(AND($L809&lt;&gt;"内部转账",$M809&lt;&gt;""),"△填了对方账户，但类别不是内部转账",IF(YEAR($B809)&lt;&gt;管理年度,"△不是管理年度的单据，按月的三张报表里看不到",IF($H809&lt;0,"△这一笔之后该账户余额成负数了，核一下",""))))))))))))))</f>
        <v/>
      </c>
    </row>
    <row r="810" ht="16.5" spans="1:16">
      <c r="A810" s="4" t="str">
        <f>IF($C810="","",COUNTA($C$5:$C810))</f>
        <v/>
      </c>
      <c r="B810" s="52"/>
      <c r="C810" s="53"/>
      <c r="D810" s="53"/>
      <c r="E810" s="32"/>
      <c r="F810" s="54"/>
      <c r="G810" s="54"/>
      <c r="H810" s="24" t="str">
        <f>IFERROR(ROUND(VLOOKUP($C810,基础资料!$B$5:$E$34,3,0)+SUMIF($C$5:$C810,$C810,$F$5:$F810)-SUMIF($C$5:$C810,$C810,$G$5:$G810),2),"")</f>
        <v/>
      </c>
      <c r="I810" s="53"/>
      <c r="J810" s="53"/>
      <c r="K810" s="25" t="str">
        <f t="shared" si="12"/>
        <v/>
      </c>
      <c r="L810" s="13" t="str">
        <f>IF($D810="","",IFERROR(INDEX(类别属性,MATCH($D810,类别表,0)),""))</f>
        <v/>
      </c>
      <c r="M810" s="53"/>
      <c r="N810" s="53"/>
      <c r="O810" s="32"/>
      <c r="P810" s="6" t="str">
        <f>IF($C810="","",IF(ISNA(MATCH($C810,账户表,0)),"※这个账户不在【基础资料】的账户档案里",IF($B810="","※没填日期，这一笔不会进任何月份的报表",IF(NOT(ISNUMBER($B810)),"※日期是文本不是日期（像 2026.6.28 这种），按日期取数的报表全会漏掉这一笔",IF(AND($F810&lt;&gt;"",$G810&lt;&gt;""),"※收入和支出不能同时填",IF(AND(N($F810)=0,N($G810)=0),"※收入和支出都没填",IF(OR(N($F810)&lt;0,N($G810)&lt;0),"※金额不能填负数，方向反了就换一列填",IF($D810="","※没填收支类别，分类报表会漏掉这一笔",IF(ISNA(MATCH($D810,类别表,0)),"※收支类别不在【基础资料】的清单里",IF(AND($L810="内部转账",$M810=""),"△内部转账要在「对方账户」写上另一头",IF(AND($L810="内部转账",$M810=$C810),"※对方账户跟本账户是同一个",IF(AND($L810&lt;&gt;"内部转账",$M810&lt;&gt;""),"△填了对方账户，但类别不是内部转账",IF(YEAR($B810)&lt;&gt;管理年度,"△不是管理年度的单据，按月的三张报表里看不到",IF($H810&lt;0,"△这一笔之后该账户余额成负数了，核一下",""))))))))))))))</f>
        <v/>
      </c>
    </row>
    <row r="811" ht="16.5" spans="1:16">
      <c r="A811" s="4" t="str">
        <f>IF($C811="","",COUNTA($C$5:$C811))</f>
        <v/>
      </c>
      <c r="B811" s="52"/>
      <c r="C811" s="53"/>
      <c r="D811" s="53"/>
      <c r="E811" s="32"/>
      <c r="F811" s="54"/>
      <c r="G811" s="54"/>
      <c r="H811" s="24" t="str">
        <f>IFERROR(ROUND(VLOOKUP($C811,基础资料!$B$5:$E$34,3,0)+SUMIF($C$5:$C811,$C811,$F$5:$F811)-SUMIF($C$5:$C811,$C811,$G$5:$G811),2),"")</f>
        <v/>
      </c>
      <c r="I811" s="53"/>
      <c r="J811" s="53"/>
      <c r="K811" s="25" t="str">
        <f t="shared" si="12"/>
        <v/>
      </c>
      <c r="L811" s="13" t="str">
        <f>IF($D811="","",IFERROR(INDEX(类别属性,MATCH($D811,类别表,0)),""))</f>
        <v/>
      </c>
      <c r="M811" s="53"/>
      <c r="N811" s="53"/>
      <c r="O811" s="32"/>
      <c r="P811" s="6" t="str">
        <f>IF($C811="","",IF(ISNA(MATCH($C811,账户表,0)),"※这个账户不在【基础资料】的账户档案里",IF($B811="","※没填日期，这一笔不会进任何月份的报表",IF(NOT(ISNUMBER($B811)),"※日期是文本不是日期（像 2026.6.28 这种），按日期取数的报表全会漏掉这一笔",IF(AND($F811&lt;&gt;"",$G811&lt;&gt;""),"※收入和支出不能同时填",IF(AND(N($F811)=0,N($G811)=0),"※收入和支出都没填",IF(OR(N($F811)&lt;0,N($G811)&lt;0),"※金额不能填负数，方向反了就换一列填",IF($D811="","※没填收支类别，分类报表会漏掉这一笔",IF(ISNA(MATCH($D811,类别表,0)),"※收支类别不在【基础资料】的清单里",IF(AND($L811="内部转账",$M811=""),"△内部转账要在「对方账户」写上另一头",IF(AND($L811="内部转账",$M811=$C811),"※对方账户跟本账户是同一个",IF(AND($L811&lt;&gt;"内部转账",$M811&lt;&gt;""),"△填了对方账户，但类别不是内部转账",IF(YEAR($B811)&lt;&gt;管理年度,"△不是管理年度的单据，按月的三张报表里看不到",IF($H811&lt;0,"△这一笔之后该账户余额成负数了，核一下",""))))))))))))))</f>
        <v/>
      </c>
    </row>
    <row r="812" ht="16.5" spans="1:16">
      <c r="A812" s="4" t="str">
        <f>IF($C812="","",COUNTA($C$5:$C812))</f>
        <v/>
      </c>
      <c r="B812" s="52"/>
      <c r="C812" s="53"/>
      <c r="D812" s="53"/>
      <c r="E812" s="32"/>
      <c r="F812" s="54"/>
      <c r="G812" s="54"/>
      <c r="H812" s="24" t="str">
        <f>IFERROR(ROUND(VLOOKUP($C812,基础资料!$B$5:$E$34,3,0)+SUMIF($C$5:$C812,$C812,$F$5:$F812)-SUMIF($C$5:$C812,$C812,$G$5:$G812),2),"")</f>
        <v/>
      </c>
      <c r="I812" s="53"/>
      <c r="J812" s="53"/>
      <c r="K812" s="25" t="str">
        <f t="shared" si="12"/>
        <v/>
      </c>
      <c r="L812" s="13" t="str">
        <f>IF($D812="","",IFERROR(INDEX(类别属性,MATCH($D812,类别表,0)),""))</f>
        <v/>
      </c>
      <c r="M812" s="53"/>
      <c r="N812" s="53"/>
      <c r="O812" s="32"/>
      <c r="P812" s="6" t="str">
        <f>IF($C812="","",IF(ISNA(MATCH($C812,账户表,0)),"※这个账户不在【基础资料】的账户档案里",IF($B812="","※没填日期，这一笔不会进任何月份的报表",IF(NOT(ISNUMBER($B812)),"※日期是文本不是日期（像 2026.6.28 这种），按日期取数的报表全会漏掉这一笔",IF(AND($F812&lt;&gt;"",$G812&lt;&gt;""),"※收入和支出不能同时填",IF(AND(N($F812)=0,N($G812)=0),"※收入和支出都没填",IF(OR(N($F812)&lt;0,N($G812)&lt;0),"※金额不能填负数，方向反了就换一列填",IF($D812="","※没填收支类别，分类报表会漏掉这一笔",IF(ISNA(MATCH($D812,类别表,0)),"※收支类别不在【基础资料】的清单里",IF(AND($L812="内部转账",$M812=""),"△内部转账要在「对方账户」写上另一头",IF(AND($L812="内部转账",$M812=$C812),"※对方账户跟本账户是同一个",IF(AND($L812&lt;&gt;"内部转账",$M812&lt;&gt;""),"△填了对方账户，但类别不是内部转账",IF(YEAR($B812)&lt;&gt;管理年度,"△不是管理年度的单据，按月的三张报表里看不到",IF($H812&lt;0,"△这一笔之后该账户余额成负数了，核一下",""))))))))))))))</f>
        <v/>
      </c>
    </row>
    <row r="813" ht="16.5" spans="1:16">
      <c r="A813" s="4" t="str">
        <f>IF($C813="","",COUNTA($C$5:$C813))</f>
        <v/>
      </c>
      <c r="B813" s="52"/>
      <c r="C813" s="53"/>
      <c r="D813" s="53"/>
      <c r="E813" s="32"/>
      <c r="F813" s="54"/>
      <c r="G813" s="54"/>
      <c r="H813" s="24" t="str">
        <f>IFERROR(ROUND(VLOOKUP($C813,基础资料!$B$5:$E$34,3,0)+SUMIF($C$5:$C813,$C813,$F$5:$F813)-SUMIF($C$5:$C813,$C813,$G$5:$G813),2),"")</f>
        <v/>
      </c>
      <c r="I813" s="53"/>
      <c r="J813" s="53"/>
      <c r="K813" s="25" t="str">
        <f t="shared" si="12"/>
        <v/>
      </c>
      <c r="L813" s="13" t="str">
        <f>IF($D813="","",IFERROR(INDEX(类别属性,MATCH($D813,类别表,0)),""))</f>
        <v/>
      </c>
      <c r="M813" s="53"/>
      <c r="N813" s="53"/>
      <c r="O813" s="32"/>
      <c r="P813" s="6" t="str">
        <f>IF($C813="","",IF(ISNA(MATCH($C813,账户表,0)),"※这个账户不在【基础资料】的账户档案里",IF($B813="","※没填日期，这一笔不会进任何月份的报表",IF(NOT(ISNUMBER($B813)),"※日期是文本不是日期（像 2026.6.28 这种），按日期取数的报表全会漏掉这一笔",IF(AND($F813&lt;&gt;"",$G813&lt;&gt;""),"※收入和支出不能同时填",IF(AND(N($F813)=0,N($G813)=0),"※收入和支出都没填",IF(OR(N($F813)&lt;0,N($G813)&lt;0),"※金额不能填负数，方向反了就换一列填",IF($D813="","※没填收支类别，分类报表会漏掉这一笔",IF(ISNA(MATCH($D813,类别表,0)),"※收支类别不在【基础资料】的清单里",IF(AND($L813="内部转账",$M813=""),"△内部转账要在「对方账户」写上另一头",IF(AND($L813="内部转账",$M813=$C813),"※对方账户跟本账户是同一个",IF(AND($L813&lt;&gt;"内部转账",$M813&lt;&gt;""),"△填了对方账户，但类别不是内部转账",IF(YEAR($B813)&lt;&gt;管理年度,"△不是管理年度的单据，按月的三张报表里看不到",IF($H813&lt;0,"△这一笔之后该账户余额成负数了，核一下",""))))))))))))))</f>
        <v/>
      </c>
    </row>
    <row r="814" ht="16.5" spans="1:16">
      <c r="A814" s="4" t="str">
        <f>IF($C814="","",COUNTA($C$5:$C814))</f>
        <v/>
      </c>
      <c r="B814" s="52"/>
      <c r="C814" s="53"/>
      <c r="D814" s="53"/>
      <c r="E814" s="32"/>
      <c r="F814" s="54"/>
      <c r="G814" s="54"/>
      <c r="H814" s="24" t="str">
        <f>IFERROR(ROUND(VLOOKUP($C814,基础资料!$B$5:$E$34,3,0)+SUMIF($C$5:$C814,$C814,$F$5:$F814)-SUMIF($C$5:$C814,$C814,$G$5:$G814),2),"")</f>
        <v/>
      </c>
      <c r="I814" s="53"/>
      <c r="J814" s="53"/>
      <c r="K814" s="25" t="str">
        <f t="shared" si="12"/>
        <v/>
      </c>
      <c r="L814" s="13" t="str">
        <f>IF($D814="","",IFERROR(INDEX(类别属性,MATCH($D814,类别表,0)),""))</f>
        <v/>
      </c>
      <c r="M814" s="53"/>
      <c r="N814" s="53"/>
      <c r="O814" s="32"/>
      <c r="P814" s="6" t="str">
        <f>IF($C814="","",IF(ISNA(MATCH($C814,账户表,0)),"※这个账户不在【基础资料】的账户档案里",IF($B814="","※没填日期，这一笔不会进任何月份的报表",IF(NOT(ISNUMBER($B814)),"※日期是文本不是日期（像 2026.6.28 这种），按日期取数的报表全会漏掉这一笔",IF(AND($F814&lt;&gt;"",$G814&lt;&gt;""),"※收入和支出不能同时填",IF(AND(N($F814)=0,N($G814)=0),"※收入和支出都没填",IF(OR(N($F814)&lt;0,N($G814)&lt;0),"※金额不能填负数，方向反了就换一列填",IF($D814="","※没填收支类别，分类报表会漏掉这一笔",IF(ISNA(MATCH($D814,类别表,0)),"※收支类别不在【基础资料】的清单里",IF(AND($L814="内部转账",$M814=""),"△内部转账要在「对方账户」写上另一头",IF(AND($L814="内部转账",$M814=$C814),"※对方账户跟本账户是同一个",IF(AND($L814&lt;&gt;"内部转账",$M814&lt;&gt;""),"△填了对方账户，但类别不是内部转账",IF(YEAR($B814)&lt;&gt;管理年度,"△不是管理年度的单据，按月的三张报表里看不到",IF($H814&lt;0,"△这一笔之后该账户余额成负数了，核一下",""))))))))))))))</f>
        <v/>
      </c>
    </row>
    <row r="815" ht="16.5" spans="1:16">
      <c r="A815" s="4" t="str">
        <f>IF($C815="","",COUNTA($C$5:$C815))</f>
        <v/>
      </c>
      <c r="B815" s="52"/>
      <c r="C815" s="53"/>
      <c r="D815" s="53"/>
      <c r="E815" s="32"/>
      <c r="F815" s="54"/>
      <c r="G815" s="54"/>
      <c r="H815" s="24" t="str">
        <f>IFERROR(ROUND(VLOOKUP($C815,基础资料!$B$5:$E$34,3,0)+SUMIF($C$5:$C815,$C815,$F$5:$F815)-SUMIF($C$5:$C815,$C815,$G$5:$G815),2),"")</f>
        <v/>
      </c>
      <c r="I815" s="53"/>
      <c r="J815" s="53"/>
      <c r="K815" s="25" t="str">
        <f t="shared" si="12"/>
        <v/>
      </c>
      <c r="L815" s="13" t="str">
        <f>IF($D815="","",IFERROR(INDEX(类别属性,MATCH($D815,类别表,0)),""))</f>
        <v/>
      </c>
      <c r="M815" s="53"/>
      <c r="N815" s="53"/>
      <c r="O815" s="32"/>
      <c r="P815" s="6" t="str">
        <f>IF($C815="","",IF(ISNA(MATCH($C815,账户表,0)),"※这个账户不在【基础资料】的账户档案里",IF($B815="","※没填日期，这一笔不会进任何月份的报表",IF(NOT(ISNUMBER($B815)),"※日期是文本不是日期（像 2026.6.28 这种），按日期取数的报表全会漏掉这一笔",IF(AND($F815&lt;&gt;"",$G815&lt;&gt;""),"※收入和支出不能同时填",IF(AND(N($F815)=0,N($G815)=0),"※收入和支出都没填",IF(OR(N($F815)&lt;0,N($G815)&lt;0),"※金额不能填负数，方向反了就换一列填",IF($D815="","※没填收支类别，分类报表会漏掉这一笔",IF(ISNA(MATCH($D815,类别表,0)),"※收支类别不在【基础资料】的清单里",IF(AND($L815="内部转账",$M815=""),"△内部转账要在「对方账户」写上另一头",IF(AND($L815="内部转账",$M815=$C815),"※对方账户跟本账户是同一个",IF(AND($L815&lt;&gt;"内部转账",$M815&lt;&gt;""),"△填了对方账户，但类别不是内部转账",IF(YEAR($B815)&lt;&gt;管理年度,"△不是管理年度的单据，按月的三张报表里看不到",IF($H815&lt;0,"△这一笔之后该账户余额成负数了，核一下",""))))))))))))))</f>
        <v/>
      </c>
    </row>
    <row r="816" ht="16.5" spans="1:16">
      <c r="A816" s="4" t="str">
        <f>IF($C816="","",COUNTA($C$5:$C816))</f>
        <v/>
      </c>
      <c r="B816" s="52"/>
      <c r="C816" s="53"/>
      <c r="D816" s="53"/>
      <c r="E816" s="32"/>
      <c r="F816" s="54"/>
      <c r="G816" s="54"/>
      <c r="H816" s="24" t="str">
        <f>IFERROR(ROUND(VLOOKUP($C816,基础资料!$B$5:$E$34,3,0)+SUMIF($C$5:$C816,$C816,$F$5:$F816)-SUMIF($C$5:$C816,$C816,$G$5:$G816),2),"")</f>
        <v/>
      </c>
      <c r="I816" s="53"/>
      <c r="J816" s="53"/>
      <c r="K816" s="25" t="str">
        <f t="shared" si="12"/>
        <v/>
      </c>
      <c r="L816" s="13" t="str">
        <f>IF($D816="","",IFERROR(INDEX(类别属性,MATCH($D816,类别表,0)),""))</f>
        <v/>
      </c>
      <c r="M816" s="53"/>
      <c r="N816" s="53"/>
      <c r="O816" s="32"/>
      <c r="P816" s="6" t="str">
        <f>IF($C816="","",IF(ISNA(MATCH($C816,账户表,0)),"※这个账户不在【基础资料】的账户档案里",IF($B816="","※没填日期，这一笔不会进任何月份的报表",IF(NOT(ISNUMBER($B816)),"※日期是文本不是日期（像 2026.6.28 这种），按日期取数的报表全会漏掉这一笔",IF(AND($F816&lt;&gt;"",$G816&lt;&gt;""),"※收入和支出不能同时填",IF(AND(N($F816)=0,N($G816)=0),"※收入和支出都没填",IF(OR(N($F816)&lt;0,N($G816)&lt;0),"※金额不能填负数，方向反了就换一列填",IF($D816="","※没填收支类别，分类报表会漏掉这一笔",IF(ISNA(MATCH($D816,类别表,0)),"※收支类别不在【基础资料】的清单里",IF(AND($L816="内部转账",$M816=""),"△内部转账要在「对方账户」写上另一头",IF(AND($L816="内部转账",$M816=$C816),"※对方账户跟本账户是同一个",IF(AND($L816&lt;&gt;"内部转账",$M816&lt;&gt;""),"△填了对方账户，但类别不是内部转账",IF(YEAR($B816)&lt;&gt;管理年度,"△不是管理年度的单据，按月的三张报表里看不到",IF($H816&lt;0,"△这一笔之后该账户余额成负数了，核一下",""))))))))))))))</f>
        <v/>
      </c>
    </row>
    <row r="817" ht="16.5" spans="1:16">
      <c r="A817" s="4" t="str">
        <f>IF($C817="","",COUNTA($C$5:$C817))</f>
        <v/>
      </c>
      <c r="B817" s="52"/>
      <c r="C817" s="53"/>
      <c r="D817" s="53"/>
      <c r="E817" s="32"/>
      <c r="F817" s="54"/>
      <c r="G817" s="54"/>
      <c r="H817" s="24" t="str">
        <f>IFERROR(ROUND(VLOOKUP($C817,基础资料!$B$5:$E$34,3,0)+SUMIF($C$5:$C817,$C817,$F$5:$F817)-SUMIF($C$5:$C817,$C817,$G$5:$G817),2),"")</f>
        <v/>
      </c>
      <c r="I817" s="53"/>
      <c r="J817" s="53"/>
      <c r="K817" s="25" t="str">
        <f t="shared" si="12"/>
        <v/>
      </c>
      <c r="L817" s="13" t="str">
        <f>IF($D817="","",IFERROR(INDEX(类别属性,MATCH($D817,类别表,0)),""))</f>
        <v/>
      </c>
      <c r="M817" s="53"/>
      <c r="N817" s="53"/>
      <c r="O817" s="32"/>
      <c r="P817" s="6" t="str">
        <f>IF($C817="","",IF(ISNA(MATCH($C817,账户表,0)),"※这个账户不在【基础资料】的账户档案里",IF($B817="","※没填日期，这一笔不会进任何月份的报表",IF(NOT(ISNUMBER($B817)),"※日期是文本不是日期（像 2026.6.28 这种），按日期取数的报表全会漏掉这一笔",IF(AND($F817&lt;&gt;"",$G817&lt;&gt;""),"※收入和支出不能同时填",IF(AND(N($F817)=0,N($G817)=0),"※收入和支出都没填",IF(OR(N($F817)&lt;0,N($G817)&lt;0),"※金额不能填负数，方向反了就换一列填",IF($D817="","※没填收支类别，分类报表会漏掉这一笔",IF(ISNA(MATCH($D817,类别表,0)),"※收支类别不在【基础资料】的清单里",IF(AND($L817="内部转账",$M817=""),"△内部转账要在「对方账户」写上另一头",IF(AND($L817="内部转账",$M817=$C817),"※对方账户跟本账户是同一个",IF(AND($L817&lt;&gt;"内部转账",$M817&lt;&gt;""),"△填了对方账户，但类别不是内部转账",IF(YEAR($B817)&lt;&gt;管理年度,"△不是管理年度的单据，按月的三张报表里看不到",IF($H817&lt;0,"△这一笔之后该账户余额成负数了，核一下",""))))))))))))))</f>
        <v/>
      </c>
    </row>
    <row r="818" ht="16.5" spans="1:16">
      <c r="A818" s="4" t="str">
        <f>IF($C818="","",COUNTA($C$5:$C818))</f>
        <v/>
      </c>
      <c r="B818" s="52"/>
      <c r="C818" s="53"/>
      <c r="D818" s="53"/>
      <c r="E818" s="32"/>
      <c r="F818" s="54"/>
      <c r="G818" s="54"/>
      <c r="H818" s="24" t="str">
        <f>IFERROR(ROUND(VLOOKUP($C818,基础资料!$B$5:$E$34,3,0)+SUMIF($C$5:$C818,$C818,$F$5:$F818)-SUMIF($C$5:$C818,$C818,$G$5:$G818),2),"")</f>
        <v/>
      </c>
      <c r="I818" s="53"/>
      <c r="J818" s="53"/>
      <c r="K818" s="25" t="str">
        <f t="shared" si="12"/>
        <v/>
      </c>
      <c r="L818" s="13" t="str">
        <f>IF($D818="","",IFERROR(INDEX(类别属性,MATCH($D818,类别表,0)),""))</f>
        <v/>
      </c>
      <c r="M818" s="53"/>
      <c r="N818" s="53"/>
      <c r="O818" s="32"/>
      <c r="P818" s="6" t="str">
        <f>IF($C818="","",IF(ISNA(MATCH($C818,账户表,0)),"※这个账户不在【基础资料】的账户档案里",IF($B818="","※没填日期，这一笔不会进任何月份的报表",IF(NOT(ISNUMBER($B818)),"※日期是文本不是日期（像 2026.6.28 这种），按日期取数的报表全会漏掉这一笔",IF(AND($F818&lt;&gt;"",$G818&lt;&gt;""),"※收入和支出不能同时填",IF(AND(N($F818)=0,N($G818)=0),"※收入和支出都没填",IF(OR(N($F818)&lt;0,N($G818)&lt;0),"※金额不能填负数，方向反了就换一列填",IF($D818="","※没填收支类别，分类报表会漏掉这一笔",IF(ISNA(MATCH($D818,类别表,0)),"※收支类别不在【基础资料】的清单里",IF(AND($L818="内部转账",$M818=""),"△内部转账要在「对方账户」写上另一头",IF(AND($L818="内部转账",$M818=$C818),"※对方账户跟本账户是同一个",IF(AND($L818&lt;&gt;"内部转账",$M818&lt;&gt;""),"△填了对方账户，但类别不是内部转账",IF(YEAR($B818)&lt;&gt;管理年度,"△不是管理年度的单据，按月的三张报表里看不到",IF($H818&lt;0,"△这一笔之后该账户余额成负数了，核一下",""))))))))))))))</f>
        <v/>
      </c>
    </row>
    <row r="819" ht="16.5" spans="1:16">
      <c r="A819" s="4" t="str">
        <f>IF($C819="","",COUNTA($C$5:$C819))</f>
        <v/>
      </c>
      <c r="B819" s="52"/>
      <c r="C819" s="53"/>
      <c r="D819" s="53"/>
      <c r="E819" s="32"/>
      <c r="F819" s="54"/>
      <c r="G819" s="54"/>
      <c r="H819" s="24" t="str">
        <f>IFERROR(ROUND(VLOOKUP($C819,基础资料!$B$5:$E$34,3,0)+SUMIF($C$5:$C819,$C819,$F$5:$F819)-SUMIF($C$5:$C819,$C819,$G$5:$G819),2),"")</f>
        <v/>
      </c>
      <c r="I819" s="53"/>
      <c r="J819" s="53"/>
      <c r="K819" s="25" t="str">
        <f t="shared" si="12"/>
        <v/>
      </c>
      <c r="L819" s="13" t="str">
        <f>IF($D819="","",IFERROR(INDEX(类别属性,MATCH($D819,类别表,0)),""))</f>
        <v/>
      </c>
      <c r="M819" s="53"/>
      <c r="N819" s="53"/>
      <c r="O819" s="32"/>
      <c r="P819" s="6" t="str">
        <f>IF($C819="","",IF(ISNA(MATCH($C819,账户表,0)),"※这个账户不在【基础资料】的账户档案里",IF($B819="","※没填日期，这一笔不会进任何月份的报表",IF(NOT(ISNUMBER($B819)),"※日期是文本不是日期（像 2026.6.28 这种），按日期取数的报表全会漏掉这一笔",IF(AND($F819&lt;&gt;"",$G819&lt;&gt;""),"※收入和支出不能同时填",IF(AND(N($F819)=0,N($G819)=0),"※收入和支出都没填",IF(OR(N($F819)&lt;0,N($G819)&lt;0),"※金额不能填负数，方向反了就换一列填",IF($D819="","※没填收支类别，分类报表会漏掉这一笔",IF(ISNA(MATCH($D819,类别表,0)),"※收支类别不在【基础资料】的清单里",IF(AND($L819="内部转账",$M819=""),"△内部转账要在「对方账户」写上另一头",IF(AND($L819="内部转账",$M819=$C819),"※对方账户跟本账户是同一个",IF(AND($L819&lt;&gt;"内部转账",$M819&lt;&gt;""),"△填了对方账户，但类别不是内部转账",IF(YEAR($B819)&lt;&gt;管理年度,"△不是管理年度的单据，按月的三张报表里看不到",IF($H819&lt;0,"△这一笔之后该账户余额成负数了，核一下",""))))))))))))))</f>
        <v/>
      </c>
    </row>
    <row r="820" ht="16.5" spans="1:16">
      <c r="A820" s="4" t="str">
        <f>IF($C820="","",COUNTA($C$5:$C820))</f>
        <v/>
      </c>
      <c r="B820" s="52"/>
      <c r="C820" s="53"/>
      <c r="D820" s="53"/>
      <c r="E820" s="32"/>
      <c r="F820" s="54"/>
      <c r="G820" s="54"/>
      <c r="H820" s="24" t="str">
        <f>IFERROR(ROUND(VLOOKUP($C820,基础资料!$B$5:$E$34,3,0)+SUMIF($C$5:$C820,$C820,$F$5:$F820)-SUMIF($C$5:$C820,$C820,$G$5:$G820),2),"")</f>
        <v/>
      </c>
      <c r="I820" s="53"/>
      <c r="J820" s="53"/>
      <c r="K820" s="25" t="str">
        <f t="shared" si="12"/>
        <v/>
      </c>
      <c r="L820" s="13" t="str">
        <f>IF($D820="","",IFERROR(INDEX(类别属性,MATCH($D820,类别表,0)),""))</f>
        <v/>
      </c>
      <c r="M820" s="53"/>
      <c r="N820" s="53"/>
      <c r="O820" s="32"/>
      <c r="P820" s="6" t="str">
        <f>IF($C820="","",IF(ISNA(MATCH($C820,账户表,0)),"※这个账户不在【基础资料】的账户档案里",IF($B820="","※没填日期，这一笔不会进任何月份的报表",IF(NOT(ISNUMBER($B820)),"※日期是文本不是日期（像 2026.6.28 这种），按日期取数的报表全会漏掉这一笔",IF(AND($F820&lt;&gt;"",$G820&lt;&gt;""),"※收入和支出不能同时填",IF(AND(N($F820)=0,N($G820)=0),"※收入和支出都没填",IF(OR(N($F820)&lt;0,N($G820)&lt;0),"※金额不能填负数，方向反了就换一列填",IF($D820="","※没填收支类别，分类报表会漏掉这一笔",IF(ISNA(MATCH($D820,类别表,0)),"※收支类别不在【基础资料】的清单里",IF(AND($L820="内部转账",$M820=""),"△内部转账要在「对方账户」写上另一头",IF(AND($L820="内部转账",$M820=$C820),"※对方账户跟本账户是同一个",IF(AND($L820&lt;&gt;"内部转账",$M820&lt;&gt;""),"△填了对方账户，但类别不是内部转账",IF(YEAR($B820)&lt;&gt;管理年度,"△不是管理年度的单据，按月的三张报表里看不到",IF($H820&lt;0,"△这一笔之后该账户余额成负数了，核一下",""))))))))))))))</f>
        <v/>
      </c>
    </row>
    <row r="821" ht="16.5" spans="1:16">
      <c r="A821" s="4" t="str">
        <f>IF($C821="","",COUNTA($C$5:$C821))</f>
        <v/>
      </c>
      <c r="B821" s="52"/>
      <c r="C821" s="53"/>
      <c r="D821" s="53"/>
      <c r="E821" s="32"/>
      <c r="F821" s="54"/>
      <c r="G821" s="54"/>
      <c r="H821" s="24" t="str">
        <f>IFERROR(ROUND(VLOOKUP($C821,基础资料!$B$5:$E$34,3,0)+SUMIF($C$5:$C821,$C821,$F$5:$F821)-SUMIF($C$5:$C821,$C821,$G$5:$G821),2),"")</f>
        <v/>
      </c>
      <c r="I821" s="53"/>
      <c r="J821" s="53"/>
      <c r="K821" s="25" t="str">
        <f t="shared" si="12"/>
        <v/>
      </c>
      <c r="L821" s="13" t="str">
        <f>IF($D821="","",IFERROR(INDEX(类别属性,MATCH($D821,类别表,0)),""))</f>
        <v/>
      </c>
      <c r="M821" s="53"/>
      <c r="N821" s="53"/>
      <c r="O821" s="32"/>
      <c r="P821" s="6" t="str">
        <f>IF($C821="","",IF(ISNA(MATCH($C821,账户表,0)),"※这个账户不在【基础资料】的账户档案里",IF($B821="","※没填日期，这一笔不会进任何月份的报表",IF(NOT(ISNUMBER($B821)),"※日期是文本不是日期（像 2026.6.28 这种），按日期取数的报表全会漏掉这一笔",IF(AND($F821&lt;&gt;"",$G821&lt;&gt;""),"※收入和支出不能同时填",IF(AND(N($F821)=0,N($G821)=0),"※收入和支出都没填",IF(OR(N($F821)&lt;0,N($G821)&lt;0),"※金额不能填负数，方向反了就换一列填",IF($D821="","※没填收支类别，分类报表会漏掉这一笔",IF(ISNA(MATCH($D821,类别表,0)),"※收支类别不在【基础资料】的清单里",IF(AND($L821="内部转账",$M821=""),"△内部转账要在「对方账户」写上另一头",IF(AND($L821="内部转账",$M821=$C821),"※对方账户跟本账户是同一个",IF(AND($L821&lt;&gt;"内部转账",$M821&lt;&gt;""),"△填了对方账户，但类别不是内部转账",IF(YEAR($B821)&lt;&gt;管理年度,"△不是管理年度的单据，按月的三张报表里看不到",IF($H821&lt;0,"△这一笔之后该账户余额成负数了，核一下",""))))))))))))))</f>
        <v/>
      </c>
    </row>
    <row r="822" ht="16.5" spans="1:16">
      <c r="A822" s="4" t="str">
        <f>IF($C822="","",COUNTA($C$5:$C822))</f>
        <v/>
      </c>
      <c r="B822" s="52"/>
      <c r="C822" s="53"/>
      <c r="D822" s="53"/>
      <c r="E822" s="32"/>
      <c r="F822" s="54"/>
      <c r="G822" s="54"/>
      <c r="H822" s="24" t="str">
        <f>IFERROR(ROUND(VLOOKUP($C822,基础资料!$B$5:$E$34,3,0)+SUMIF($C$5:$C822,$C822,$F$5:$F822)-SUMIF($C$5:$C822,$C822,$G$5:$G822),2),"")</f>
        <v/>
      </c>
      <c r="I822" s="53"/>
      <c r="J822" s="53"/>
      <c r="K822" s="25" t="str">
        <f t="shared" si="12"/>
        <v/>
      </c>
      <c r="L822" s="13" t="str">
        <f>IF($D822="","",IFERROR(INDEX(类别属性,MATCH($D822,类别表,0)),""))</f>
        <v/>
      </c>
      <c r="M822" s="53"/>
      <c r="N822" s="53"/>
      <c r="O822" s="32"/>
      <c r="P822" s="6" t="str">
        <f>IF($C822="","",IF(ISNA(MATCH($C822,账户表,0)),"※这个账户不在【基础资料】的账户档案里",IF($B822="","※没填日期，这一笔不会进任何月份的报表",IF(NOT(ISNUMBER($B822)),"※日期是文本不是日期（像 2026.6.28 这种），按日期取数的报表全会漏掉这一笔",IF(AND($F822&lt;&gt;"",$G822&lt;&gt;""),"※收入和支出不能同时填",IF(AND(N($F822)=0,N($G822)=0),"※收入和支出都没填",IF(OR(N($F822)&lt;0,N($G822)&lt;0),"※金额不能填负数，方向反了就换一列填",IF($D822="","※没填收支类别，分类报表会漏掉这一笔",IF(ISNA(MATCH($D822,类别表,0)),"※收支类别不在【基础资料】的清单里",IF(AND($L822="内部转账",$M822=""),"△内部转账要在「对方账户」写上另一头",IF(AND($L822="内部转账",$M822=$C822),"※对方账户跟本账户是同一个",IF(AND($L822&lt;&gt;"内部转账",$M822&lt;&gt;""),"△填了对方账户，但类别不是内部转账",IF(YEAR($B822)&lt;&gt;管理年度,"△不是管理年度的单据，按月的三张报表里看不到",IF($H822&lt;0,"△这一笔之后该账户余额成负数了，核一下",""))))))))))))))</f>
        <v/>
      </c>
    </row>
    <row r="823" ht="16.5" spans="1:16">
      <c r="A823" s="4" t="str">
        <f>IF($C823="","",COUNTA($C$5:$C823))</f>
        <v/>
      </c>
      <c r="B823" s="52"/>
      <c r="C823" s="53"/>
      <c r="D823" s="53"/>
      <c r="E823" s="32"/>
      <c r="F823" s="54"/>
      <c r="G823" s="54"/>
      <c r="H823" s="24" t="str">
        <f>IFERROR(ROUND(VLOOKUP($C823,基础资料!$B$5:$E$34,3,0)+SUMIF($C$5:$C823,$C823,$F$5:$F823)-SUMIF($C$5:$C823,$C823,$G$5:$G823),2),"")</f>
        <v/>
      </c>
      <c r="I823" s="53"/>
      <c r="J823" s="53"/>
      <c r="K823" s="25" t="str">
        <f t="shared" si="12"/>
        <v/>
      </c>
      <c r="L823" s="13" t="str">
        <f>IF($D823="","",IFERROR(INDEX(类别属性,MATCH($D823,类别表,0)),""))</f>
        <v/>
      </c>
      <c r="M823" s="53"/>
      <c r="N823" s="53"/>
      <c r="O823" s="32"/>
      <c r="P823" s="6" t="str">
        <f>IF($C823="","",IF(ISNA(MATCH($C823,账户表,0)),"※这个账户不在【基础资料】的账户档案里",IF($B823="","※没填日期，这一笔不会进任何月份的报表",IF(NOT(ISNUMBER($B823)),"※日期是文本不是日期（像 2026.6.28 这种），按日期取数的报表全会漏掉这一笔",IF(AND($F823&lt;&gt;"",$G823&lt;&gt;""),"※收入和支出不能同时填",IF(AND(N($F823)=0,N($G823)=0),"※收入和支出都没填",IF(OR(N($F823)&lt;0,N($G823)&lt;0),"※金额不能填负数，方向反了就换一列填",IF($D823="","※没填收支类别，分类报表会漏掉这一笔",IF(ISNA(MATCH($D823,类别表,0)),"※收支类别不在【基础资料】的清单里",IF(AND($L823="内部转账",$M823=""),"△内部转账要在「对方账户」写上另一头",IF(AND($L823="内部转账",$M823=$C823),"※对方账户跟本账户是同一个",IF(AND($L823&lt;&gt;"内部转账",$M823&lt;&gt;""),"△填了对方账户，但类别不是内部转账",IF(YEAR($B823)&lt;&gt;管理年度,"△不是管理年度的单据，按月的三张报表里看不到",IF($H823&lt;0,"△这一笔之后该账户余额成负数了，核一下",""))))))))))))))</f>
        <v/>
      </c>
    </row>
    <row r="824" ht="16.5" spans="1:16">
      <c r="A824" s="4" t="str">
        <f>IF($C824="","",COUNTA($C$5:$C824))</f>
        <v/>
      </c>
      <c r="B824" s="52"/>
      <c r="C824" s="53"/>
      <c r="D824" s="53"/>
      <c r="E824" s="32"/>
      <c r="F824" s="54"/>
      <c r="G824" s="54"/>
      <c r="H824" s="24" t="str">
        <f>IFERROR(ROUND(VLOOKUP($C824,基础资料!$B$5:$E$34,3,0)+SUMIF($C$5:$C824,$C824,$F$5:$F824)-SUMIF($C$5:$C824,$C824,$G$5:$G824),2),"")</f>
        <v/>
      </c>
      <c r="I824" s="53"/>
      <c r="J824" s="53"/>
      <c r="K824" s="25" t="str">
        <f t="shared" si="12"/>
        <v/>
      </c>
      <c r="L824" s="13" t="str">
        <f>IF($D824="","",IFERROR(INDEX(类别属性,MATCH($D824,类别表,0)),""))</f>
        <v/>
      </c>
      <c r="M824" s="53"/>
      <c r="N824" s="53"/>
      <c r="O824" s="32"/>
      <c r="P824" s="6" t="str">
        <f>IF($C824="","",IF(ISNA(MATCH($C824,账户表,0)),"※这个账户不在【基础资料】的账户档案里",IF($B824="","※没填日期，这一笔不会进任何月份的报表",IF(NOT(ISNUMBER($B824)),"※日期是文本不是日期（像 2026.6.28 这种），按日期取数的报表全会漏掉这一笔",IF(AND($F824&lt;&gt;"",$G824&lt;&gt;""),"※收入和支出不能同时填",IF(AND(N($F824)=0,N($G824)=0),"※收入和支出都没填",IF(OR(N($F824)&lt;0,N($G824)&lt;0),"※金额不能填负数，方向反了就换一列填",IF($D824="","※没填收支类别，分类报表会漏掉这一笔",IF(ISNA(MATCH($D824,类别表,0)),"※收支类别不在【基础资料】的清单里",IF(AND($L824="内部转账",$M824=""),"△内部转账要在「对方账户」写上另一头",IF(AND($L824="内部转账",$M824=$C824),"※对方账户跟本账户是同一个",IF(AND($L824&lt;&gt;"内部转账",$M824&lt;&gt;""),"△填了对方账户，但类别不是内部转账",IF(YEAR($B824)&lt;&gt;管理年度,"△不是管理年度的单据，按月的三张报表里看不到",IF($H824&lt;0,"△这一笔之后该账户余额成负数了，核一下",""))))))))))))))</f>
        <v/>
      </c>
    </row>
    <row r="825" ht="16.5" spans="1:16">
      <c r="A825" s="4" t="str">
        <f>IF($C825="","",COUNTA($C$5:$C825))</f>
        <v/>
      </c>
      <c r="B825" s="52"/>
      <c r="C825" s="53"/>
      <c r="D825" s="53"/>
      <c r="E825" s="32"/>
      <c r="F825" s="54"/>
      <c r="G825" s="54"/>
      <c r="H825" s="24" t="str">
        <f>IFERROR(ROUND(VLOOKUP($C825,基础资料!$B$5:$E$34,3,0)+SUMIF($C$5:$C825,$C825,$F$5:$F825)-SUMIF($C$5:$C825,$C825,$G$5:$G825),2),"")</f>
        <v/>
      </c>
      <c r="I825" s="53"/>
      <c r="J825" s="53"/>
      <c r="K825" s="25" t="str">
        <f t="shared" si="12"/>
        <v/>
      </c>
      <c r="L825" s="13" t="str">
        <f>IF($D825="","",IFERROR(INDEX(类别属性,MATCH($D825,类别表,0)),""))</f>
        <v/>
      </c>
      <c r="M825" s="53"/>
      <c r="N825" s="53"/>
      <c r="O825" s="32"/>
      <c r="P825" s="6" t="str">
        <f>IF($C825="","",IF(ISNA(MATCH($C825,账户表,0)),"※这个账户不在【基础资料】的账户档案里",IF($B825="","※没填日期，这一笔不会进任何月份的报表",IF(NOT(ISNUMBER($B825)),"※日期是文本不是日期（像 2026.6.28 这种），按日期取数的报表全会漏掉这一笔",IF(AND($F825&lt;&gt;"",$G825&lt;&gt;""),"※收入和支出不能同时填",IF(AND(N($F825)=0,N($G825)=0),"※收入和支出都没填",IF(OR(N($F825)&lt;0,N($G825)&lt;0),"※金额不能填负数，方向反了就换一列填",IF($D825="","※没填收支类别，分类报表会漏掉这一笔",IF(ISNA(MATCH($D825,类别表,0)),"※收支类别不在【基础资料】的清单里",IF(AND($L825="内部转账",$M825=""),"△内部转账要在「对方账户」写上另一头",IF(AND($L825="内部转账",$M825=$C825),"※对方账户跟本账户是同一个",IF(AND($L825&lt;&gt;"内部转账",$M825&lt;&gt;""),"△填了对方账户，但类别不是内部转账",IF(YEAR($B825)&lt;&gt;管理年度,"△不是管理年度的单据，按月的三张报表里看不到",IF($H825&lt;0,"△这一笔之后该账户余额成负数了，核一下",""))))))))))))))</f>
        <v/>
      </c>
    </row>
    <row r="826" ht="16.5" spans="1:16">
      <c r="A826" s="4" t="str">
        <f>IF($C826="","",COUNTA($C$5:$C826))</f>
        <v/>
      </c>
      <c r="B826" s="52"/>
      <c r="C826" s="53"/>
      <c r="D826" s="53"/>
      <c r="E826" s="32"/>
      <c r="F826" s="54"/>
      <c r="G826" s="54"/>
      <c r="H826" s="24" t="str">
        <f>IFERROR(ROUND(VLOOKUP($C826,基础资料!$B$5:$E$34,3,0)+SUMIF($C$5:$C826,$C826,$F$5:$F826)-SUMIF($C$5:$C826,$C826,$G$5:$G826),2),"")</f>
        <v/>
      </c>
      <c r="I826" s="53"/>
      <c r="J826" s="53"/>
      <c r="K826" s="25" t="str">
        <f t="shared" si="12"/>
        <v/>
      </c>
      <c r="L826" s="13" t="str">
        <f>IF($D826="","",IFERROR(INDEX(类别属性,MATCH($D826,类别表,0)),""))</f>
        <v/>
      </c>
      <c r="M826" s="53"/>
      <c r="N826" s="53"/>
      <c r="O826" s="32"/>
      <c r="P826" s="6" t="str">
        <f>IF($C826="","",IF(ISNA(MATCH($C826,账户表,0)),"※这个账户不在【基础资料】的账户档案里",IF($B826="","※没填日期，这一笔不会进任何月份的报表",IF(NOT(ISNUMBER($B826)),"※日期是文本不是日期（像 2026.6.28 这种），按日期取数的报表全会漏掉这一笔",IF(AND($F826&lt;&gt;"",$G826&lt;&gt;""),"※收入和支出不能同时填",IF(AND(N($F826)=0,N($G826)=0),"※收入和支出都没填",IF(OR(N($F826)&lt;0,N($G826)&lt;0),"※金额不能填负数，方向反了就换一列填",IF($D826="","※没填收支类别，分类报表会漏掉这一笔",IF(ISNA(MATCH($D826,类别表,0)),"※收支类别不在【基础资料】的清单里",IF(AND($L826="内部转账",$M826=""),"△内部转账要在「对方账户」写上另一头",IF(AND($L826="内部转账",$M826=$C826),"※对方账户跟本账户是同一个",IF(AND($L826&lt;&gt;"内部转账",$M826&lt;&gt;""),"△填了对方账户，但类别不是内部转账",IF(YEAR($B826)&lt;&gt;管理年度,"△不是管理年度的单据，按月的三张报表里看不到",IF($H826&lt;0,"△这一笔之后该账户余额成负数了，核一下",""))))))))))))))</f>
        <v/>
      </c>
    </row>
    <row r="827" ht="16.5" spans="1:16">
      <c r="A827" s="4" t="str">
        <f>IF($C827="","",COUNTA($C$5:$C827))</f>
        <v/>
      </c>
      <c r="B827" s="52"/>
      <c r="C827" s="53"/>
      <c r="D827" s="53"/>
      <c r="E827" s="32"/>
      <c r="F827" s="54"/>
      <c r="G827" s="54"/>
      <c r="H827" s="24" t="str">
        <f>IFERROR(ROUND(VLOOKUP($C827,基础资料!$B$5:$E$34,3,0)+SUMIF($C$5:$C827,$C827,$F$5:$F827)-SUMIF($C$5:$C827,$C827,$G$5:$G827),2),"")</f>
        <v/>
      </c>
      <c r="I827" s="53"/>
      <c r="J827" s="53"/>
      <c r="K827" s="25" t="str">
        <f t="shared" si="12"/>
        <v/>
      </c>
      <c r="L827" s="13" t="str">
        <f>IF($D827="","",IFERROR(INDEX(类别属性,MATCH($D827,类别表,0)),""))</f>
        <v/>
      </c>
      <c r="M827" s="53"/>
      <c r="N827" s="53"/>
      <c r="O827" s="32"/>
      <c r="P827" s="6" t="str">
        <f>IF($C827="","",IF(ISNA(MATCH($C827,账户表,0)),"※这个账户不在【基础资料】的账户档案里",IF($B827="","※没填日期，这一笔不会进任何月份的报表",IF(NOT(ISNUMBER($B827)),"※日期是文本不是日期（像 2026.6.28 这种），按日期取数的报表全会漏掉这一笔",IF(AND($F827&lt;&gt;"",$G827&lt;&gt;""),"※收入和支出不能同时填",IF(AND(N($F827)=0,N($G827)=0),"※收入和支出都没填",IF(OR(N($F827)&lt;0,N($G827)&lt;0),"※金额不能填负数，方向反了就换一列填",IF($D827="","※没填收支类别，分类报表会漏掉这一笔",IF(ISNA(MATCH($D827,类别表,0)),"※收支类别不在【基础资料】的清单里",IF(AND($L827="内部转账",$M827=""),"△内部转账要在「对方账户」写上另一头",IF(AND($L827="内部转账",$M827=$C827),"※对方账户跟本账户是同一个",IF(AND($L827&lt;&gt;"内部转账",$M827&lt;&gt;""),"△填了对方账户，但类别不是内部转账",IF(YEAR($B827)&lt;&gt;管理年度,"△不是管理年度的单据，按月的三张报表里看不到",IF($H827&lt;0,"△这一笔之后该账户余额成负数了，核一下",""))))))))))))))</f>
        <v/>
      </c>
    </row>
    <row r="828" ht="16.5" spans="1:16">
      <c r="A828" s="4" t="str">
        <f>IF($C828="","",COUNTA($C$5:$C828))</f>
        <v/>
      </c>
      <c r="B828" s="52"/>
      <c r="C828" s="53"/>
      <c r="D828" s="53"/>
      <c r="E828" s="32"/>
      <c r="F828" s="54"/>
      <c r="G828" s="54"/>
      <c r="H828" s="24" t="str">
        <f>IFERROR(ROUND(VLOOKUP($C828,基础资料!$B$5:$E$34,3,0)+SUMIF($C$5:$C828,$C828,$F$5:$F828)-SUMIF($C$5:$C828,$C828,$G$5:$G828),2),"")</f>
        <v/>
      </c>
      <c r="I828" s="53"/>
      <c r="J828" s="53"/>
      <c r="K828" s="25" t="str">
        <f t="shared" si="12"/>
        <v/>
      </c>
      <c r="L828" s="13" t="str">
        <f>IF($D828="","",IFERROR(INDEX(类别属性,MATCH($D828,类别表,0)),""))</f>
        <v/>
      </c>
      <c r="M828" s="53"/>
      <c r="N828" s="53"/>
      <c r="O828" s="32"/>
      <c r="P828" s="6" t="str">
        <f>IF($C828="","",IF(ISNA(MATCH($C828,账户表,0)),"※这个账户不在【基础资料】的账户档案里",IF($B828="","※没填日期，这一笔不会进任何月份的报表",IF(NOT(ISNUMBER($B828)),"※日期是文本不是日期（像 2026.6.28 这种），按日期取数的报表全会漏掉这一笔",IF(AND($F828&lt;&gt;"",$G828&lt;&gt;""),"※收入和支出不能同时填",IF(AND(N($F828)=0,N($G828)=0),"※收入和支出都没填",IF(OR(N($F828)&lt;0,N($G828)&lt;0),"※金额不能填负数，方向反了就换一列填",IF($D828="","※没填收支类别，分类报表会漏掉这一笔",IF(ISNA(MATCH($D828,类别表,0)),"※收支类别不在【基础资料】的清单里",IF(AND($L828="内部转账",$M828=""),"△内部转账要在「对方账户」写上另一头",IF(AND($L828="内部转账",$M828=$C828),"※对方账户跟本账户是同一个",IF(AND($L828&lt;&gt;"内部转账",$M828&lt;&gt;""),"△填了对方账户，但类别不是内部转账",IF(YEAR($B828)&lt;&gt;管理年度,"△不是管理年度的单据，按月的三张报表里看不到",IF($H828&lt;0,"△这一笔之后该账户余额成负数了，核一下",""))))))))))))))</f>
        <v/>
      </c>
    </row>
    <row r="829" ht="16.5" spans="1:16">
      <c r="A829" s="4" t="str">
        <f>IF($C829="","",COUNTA($C$5:$C829))</f>
        <v/>
      </c>
      <c r="B829" s="52"/>
      <c r="C829" s="53"/>
      <c r="D829" s="53"/>
      <c r="E829" s="32"/>
      <c r="F829" s="54"/>
      <c r="G829" s="54"/>
      <c r="H829" s="24" t="str">
        <f>IFERROR(ROUND(VLOOKUP($C829,基础资料!$B$5:$E$34,3,0)+SUMIF($C$5:$C829,$C829,$F$5:$F829)-SUMIF($C$5:$C829,$C829,$G$5:$G829),2),"")</f>
        <v/>
      </c>
      <c r="I829" s="53"/>
      <c r="J829" s="53"/>
      <c r="K829" s="25" t="str">
        <f t="shared" si="12"/>
        <v/>
      </c>
      <c r="L829" s="13" t="str">
        <f>IF($D829="","",IFERROR(INDEX(类别属性,MATCH($D829,类别表,0)),""))</f>
        <v/>
      </c>
      <c r="M829" s="53"/>
      <c r="N829" s="53"/>
      <c r="O829" s="32"/>
      <c r="P829" s="6" t="str">
        <f>IF($C829="","",IF(ISNA(MATCH($C829,账户表,0)),"※这个账户不在【基础资料】的账户档案里",IF($B829="","※没填日期，这一笔不会进任何月份的报表",IF(NOT(ISNUMBER($B829)),"※日期是文本不是日期（像 2026.6.28 这种），按日期取数的报表全会漏掉这一笔",IF(AND($F829&lt;&gt;"",$G829&lt;&gt;""),"※收入和支出不能同时填",IF(AND(N($F829)=0,N($G829)=0),"※收入和支出都没填",IF(OR(N($F829)&lt;0,N($G829)&lt;0),"※金额不能填负数，方向反了就换一列填",IF($D829="","※没填收支类别，分类报表会漏掉这一笔",IF(ISNA(MATCH($D829,类别表,0)),"※收支类别不在【基础资料】的清单里",IF(AND($L829="内部转账",$M829=""),"△内部转账要在「对方账户」写上另一头",IF(AND($L829="内部转账",$M829=$C829),"※对方账户跟本账户是同一个",IF(AND($L829&lt;&gt;"内部转账",$M829&lt;&gt;""),"△填了对方账户，但类别不是内部转账",IF(YEAR($B829)&lt;&gt;管理年度,"△不是管理年度的单据，按月的三张报表里看不到",IF($H829&lt;0,"△这一笔之后该账户余额成负数了，核一下",""))))))))))))))</f>
        <v/>
      </c>
    </row>
    <row r="830" ht="16.5" spans="1:16">
      <c r="A830" s="4" t="str">
        <f>IF($C830="","",COUNTA($C$5:$C830))</f>
        <v/>
      </c>
      <c r="B830" s="52"/>
      <c r="C830" s="53"/>
      <c r="D830" s="53"/>
      <c r="E830" s="32"/>
      <c r="F830" s="54"/>
      <c r="G830" s="54"/>
      <c r="H830" s="24" t="str">
        <f>IFERROR(ROUND(VLOOKUP($C830,基础资料!$B$5:$E$34,3,0)+SUMIF($C$5:$C830,$C830,$F$5:$F830)-SUMIF($C$5:$C830,$C830,$G$5:$G830),2),"")</f>
        <v/>
      </c>
      <c r="I830" s="53"/>
      <c r="J830" s="53"/>
      <c r="K830" s="25" t="str">
        <f t="shared" si="12"/>
        <v/>
      </c>
      <c r="L830" s="13" t="str">
        <f>IF($D830="","",IFERROR(INDEX(类别属性,MATCH($D830,类别表,0)),""))</f>
        <v/>
      </c>
      <c r="M830" s="53"/>
      <c r="N830" s="53"/>
      <c r="O830" s="32"/>
      <c r="P830" s="6" t="str">
        <f>IF($C830="","",IF(ISNA(MATCH($C830,账户表,0)),"※这个账户不在【基础资料】的账户档案里",IF($B830="","※没填日期，这一笔不会进任何月份的报表",IF(NOT(ISNUMBER($B830)),"※日期是文本不是日期（像 2026.6.28 这种），按日期取数的报表全会漏掉这一笔",IF(AND($F830&lt;&gt;"",$G830&lt;&gt;""),"※收入和支出不能同时填",IF(AND(N($F830)=0,N($G830)=0),"※收入和支出都没填",IF(OR(N($F830)&lt;0,N($G830)&lt;0),"※金额不能填负数，方向反了就换一列填",IF($D830="","※没填收支类别，分类报表会漏掉这一笔",IF(ISNA(MATCH($D830,类别表,0)),"※收支类别不在【基础资料】的清单里",IF(AND($L830="内部转账",$M830=""),"△内部转账要在「对方账户」写上另一头",IF(AND($L830="内部转账",$M830=$C830),"※对方账户跟本账户是同一个",IF(AND($L830&lt;&gt;"内部转账",$M830&lt;&gt;""),"△填了对方账户，但类别不是内部转账",IF(YEAR($B830)&lt;&gt;管理年度,"△不是管理年度的单据，按月的三张报表里看不到",IF($H830&lt;0,"△这一笔之后该账户余额成负数了，核一下",""))))))))))))))</f>
        <v/>
      </c>
    </row>
    <row r="831" ht="16.5" spans="1:16">
      <c r="A831" s="4" t="str">
        <f>IF($C831="","",COUNTA($C$5:$C831))</f>
        <v/>
      </c>
      <c r="B831" s="52"/>
      <c r="C831" s="53"/>
      <c r="D831" s="53"/>
      <c r="E831" s="32"/>
      <c r="F831" s="54"/>
      <c r="G831" s="54"/>
      <c r="H831" s="24" t="str">
        <f>IFERROR(ROUND(VLOOKUP($C831,基础资料!$B$5:$E$34,3,0)+SUMIF($C$5:$C831,$C831,$F$5:$F831)-SUMIF($C$5:$C831,$C831,$G$5:$G831),2),"")</f>
        <v/>
      </c>
      <c r="I831" s="53"/>
      <c r="J831" s="53"/>
      <c r="K831" s="25" t="str">
        <f t="shared" si="12"/>
        <v/>
      </c>
      <c r="L831" s="13" t="str">
        <f>IF($D831="","",IFERROR(INDEX(类别属性,MATCH($D831,类别表,0)),""))</f>
        <v/>
      </c>
      <c r="M831" s="53"/>
      <c r="N831" s="53"/>
      <c r="O831" s="32"/>
      <c r="P831" s="6" t="str">
        <f>IF($C831="","",IF(ISNA(MATCH($C831,账户表,0)),"※这个账户不在【基础资料】的账户档案里",IF($B831="","※没填日期，这一笔不会进任何月份的报表",IF(NOT(ISNUMBER($B831)),"※日期是文本不是日期（像 2026.6.28 这种），按日期取数的报表全会漏掉这一笔",IF(AND($F831&lt;&gt;"",$G831&lt;&gt;""),"※收入和支出不能同时填",IF(AND(N($F831)=0,N($G831)=0),"※收入和支出都没填",IF(OR(N($F831)&lt;0,N($G831)&lt;0),"※金额不能填负数，方向反了就换一列填",IF($D831="","※没填收支类别，分类报表会漏掉这一笔",IF(ISNA(MATCH($D831,类别表,0)),"※收支类别不在【基础资料】的清单里",IF(AND($L831="内部转账",$M831=""),"△内部转账要在「对方账户」写上另一头",IF(AND($L831="内部转账",$M831=$C831),"※对方账户跟本账户是同一个",IF(AND($L831&lt;&gt;"内部转账",$M831&lt;&gt;""),"△填了对方账户，但类别不是内部转账",IF(YEAR($B831)&lt;&gt;管理年度,"△不是管理年度的单据，按月的三张报表里看不到",IF($H831&lt;0,"△这一笔之后该账户余额成负数了，核一下",""))))))))))))))</f>
        <v/>
      </c>
    </row>
    <row r="832" ht="16.5" spans="1:16">
      <c r="A832" s="4" t="str">
        <f>IF($C832="","",COUNTA($C$5:$C832))</f>
        <v/>
      </c>
      <c r="B832" s="52"/>
      <c r="C832" s="53"/>
      <c r="D832" s="53"/>
      <c r="E832" s="32"/>
      <c r="F832" s="54"/>
      <c r="G832" s="54"/>
      <c r="H832" s="24" t="str">
        <f>IFERROR(ROUND(VLOOKUP($C832,基础资料!$B$5:$E$34,3,0)+SUMIF($C$5:$C832,$C832,$F$5:$F832)-SUMIF($C$5:$C832,$C832,$G$5:$G832),2),"")</f>
        <v/>
      </c>
      <c r="I832" s="53"/>
      <c r="J832" s="53"/>
      <c r="K832" s="25" t="str">
        <f t="shared" si="12"/>
        <v/>
      </c>
      <c r="L832" s="13" t="str">
        <f>IF($D832="","",IFERROR(INDEX(类别属性,MATCH($D832,类别表,0)),""))</f>
        <v/>
      </c>
      <c r="M832" s="53"/>
      <c r="N832" s="53"/>
      <c r="O832" s="32"/>
      <c r="P832" s="6" t="str">
        <f>IF($C832="","",IF(ISNA(MATCH($C832,账户表,0)),"※这个账户不在【基础资料】的账户档案里",IF($B832="","※没填日期，这一笔不会进任何月份的报表",IF(NOT(ISNUMBER($B832)),"※日期是文本不是日期（像 2026.6.28 这种），按日期取数的报表全会漏掉这一笔",IF(AND($F832&lt;&gt;"",$G832&lt;&gt;""),"※收入和支出不能同时填",IF(AND(N($F832)=0,N($G832)=0),"※收入和支出都没填",IF(OR(N($F832)&lt;0,N($G832)&lt;0),"※金额不能填负数，方向反了就换一列填",IF($D832="","※没填收支类别，分类报表会漏掉这一笔",IF(ISNA(MATCH($D832,类别表,0)),"※收支类别不在【基础资料】的清单里",IF(AND($L832="内部转账",$M832=""),"△内部转账要在「对方账户」写上另一头",IF(AND($L832="内部转账",$M832=$C832),"※对方账户跟本账户是同一个",IF(AND($L832&lt;&gt;"内部转账",$M832&lt;&gt;""),"△填了对方账户，但类别不是内部转账",IF(YEAR($B832)&lt;&gt;管理年度,"△不是管理年度的单据，按月的三张报表里看不到",IF($H832&lt;0,"△这一笔之后该账户余额成负数了，核一下",""))))))))))))))</f>
        <v/>
      </c>
    </row>
    <row r="833" ht="16.5" spans="1:16">
      <c r="A833" s="4" t="str">
        <f>IF($C833="","",COUNTA($C$5:$C833))</f>
        <v/>
      </c>
      <c r="B833" s="52"/>
      <c r="C833" s="53"/>
      <c r="D833" s="53"/>
      <c r="E833" s="32"/>
      <c r="F833" s="54"/>
      <c r="G833" s="54"/>
      <c r="H833" s="24" t="str">
        <f>IFERROR(ROUND(VLOOKUP($C833,基础资料!$B$5:$E$34,3,0)+SUMIF($C$5:$C833,$C833,$F$5:$F833)-SUMIF($C$5:$C833,$C833,$G$5:$G833),2),"")</f>
        <v/>
      </c>
      <c r="I833" s="53"/>
      <c r="J833" s="53"/>
      <c r="K833" s="25" t="str">
        <f t="shared" si="12"/>
        <v/>
      </c>
      <c r="L833" s="13" t="str">
        <f>IF($D833="","",IFERROR(INDEX(类别属性,MATCH($D833,类别表,0)),""))</f>
        <v/>
      </c>
      <c r="M833" s="53"/>
      <c r="N833" s="53"/>
      <c r="O833" s="32"/>
      <c r="P833" s="6" t="str">
        <f>IF($C833="","",IF(ISNA(MATCH($C833,账户表,0)),"※这个账户不在【基础资料】的账户档案里",IF($B833="","※没填日期，这一笔不会进任何月份的报表",IF(NOT(ISNUMBER($B833)),"※日期是文本不是日期（像 2026.6.28 这种），按日期取数的报表全会漏掉这一笔",IF(AND($F833&lt;&gt;"",$G833&lt;&gt;""),"※收入和支出不能同时填",IF(AND(N($F833)=0,N($G833)=0),"※收入和支出都没填",IF(OR(N($F833)&lt;0,N($G833)&lt;0),"※金额不能填负数，方向反了就换一列填",IF($D833="","※没填收支类别，分类报表会漏掉这一笔",IF(ISNA(MATCH($D833,类别表,0)),"※收支类别不在【基础资料】的清单里",IF(AND($L833="内部转账",$M833=""),"△内部转账要在「对方账户」写上另一头",IF(AND($L833="内部转账",$M833=$C833),"※对方账户跟本账户是同一个",IF(AND($L833&lt;&gt;"内部转账",$M833&lt;&gt;""),"△填了对方账户，但类别不是内部转账",IF(YEAR($B833)&lt;&gt;管理年度,"△不是管理年度的单据，按月的三张报表里看不到",IF($H833&lt;0,"△这一笔之后该账户余额成负数了，核一下",""))))))))))))))</f>
        <v/>
      </c>
    </row>
    <row r="834" ht="16.5" spans="1:16">
      <c r="A834" s="4" t="str">
        <f>IF($C834="","",COUNTA($C$5:$C834))</f>
        <v/>
      </c>
      <c r="B834" s="52"/>
      <c r="C834" s="53"/>
      <c r="D834" s="53"/>
      <c r="E834" s="32"/>
      <c r="F834" s="54"/>
      <c r="G834" s="54"/>
      <c r="H834" s="24" t="str">
        <f>IFERROR(ROUND(VLOOKUP($C834,基础资料!$B$5:$E$34,3,0)+SUMIF($C$5:$C834,$C834,$F$5:$F834)-SUMIF($C$5:$C834,$C834,$G$5:$G834),2),"")</f>
        <v/>
      </c>
      <c r="I834" s="53"/>
      <c r="J834" s="53"/>
      <c r="K834" s="25" t="str">
        <f t="shared" si="12"/>
        <v/>
      </c>
      <c r="L834" s="13" t="str">
        <f>IF($D834="","",IFERROR(INDEX(类别属性,MATCH($D834,类别表,0)),""))</f>
        <v/>
      </c>
      <c r="M834" s="53"/>
      <c r="N834" s="53"/>
      <c r="O834" s="32"/>
      <c r="P834" s="6" t="str">
        <f>IF($C834="","",IF(ISNA(MATCH($C834,账户表,0)),"※这个账户不在【基础资料】的账户档案里",IF($B834="","※没填日期，这一笔不会进任何月份的报表",IF(NOT(ISNUMBER($B834)),"※日期是文本不是日期（像 2026.6.28 这种），按日期取数的报表全会漏掉这一笔",IF(AND($F834&lt;&gt;"",$G834&lt;&gt;""),"※收入和支出不能同时填",IF(AND(N($F834)=0,N($G834)=0),"※收入和支出都没填",IF(OR(N($F834)&lt;0,N($G834)&lt;0),"※金额不能填负数，方向反了就换一列填",IF($D834="","※没填收支类别，分类报表会漏掉这一笔",IF(ISNA(MATCH($D834,类别表,0)),"※收支类别不在【基础资料】的清单里",IF(AND($L834="内部转账",$M834=""),"△内部转账要在「对方账户」写上另一头",IF(AND($L834="内部转账",$M834=$C834),"※对方账户跟本账户是同一个",IF(AND($L834&lt;&gt;"内部转账",$M834&lt;&gt;""),"△填了对方账户，但类别不是内部转账",IF(YEAR($B834)&lt;&gt;管理年度,"△不是管理年度的单据，按月的三张报表里看不到",IF($H834&lt;0,"△这一笔之后该账户余额成负数了，核一下",""))))))))))))))</f>
        <v/>
      </c>
    </row>
    <row r="835" ht="16.5" spans="1:16">
      <c r="A835" s="4" t="str">
        <f>IF($C835="","",COUNTA($C$5:$C835))</f>
        <v/>
      </c>
      <c r="B835" s="52"/>
      <c r="C835" s="53"/>
      <c r="D835" s="53"/>
      <c r="E835" s="32"/>
      <c r="F835" s="54"/>
      <c r="G835" s="54"/>
      <c r="H835" s="24" t="str">
        <f>IFERROR(ROUND(VLOOKUP($C835,基础资料!$B$5:$E$34,3,0)+SUMIF($C$5:$C835,$C835,$F$5:$F835)-SUMIF($C$5:$C835,$C835,$G$5:$G835),2),"")</f>
        <v/>
      </c>
      <c r="I835" s="53"/>
      <c r="J835" s="53"/>
      <c r="K835" s="25" t="str">
        <f t="shared" si="12"/>
        <v/>
      </c>
      <c r="L835" s="13" t="str">
        <f>IF($D835="","",IFERROR(INDEX(类别属性,MATCH($D835,类别表,0)),""))</f>
        <v/>
      </c>
      <c r="M835" s="53"/>
      <c r="N835" s="53"/>
      <c r="O835" s="32"/>
      <c r="P835" s="6" t="str">
        <f>IF($C835="","",IF(ISNA(MATCH($C835,账户表,0)),"※这个账户不在【基础资料】的账户档案里",IF($B835="","※没填日期，这一笔不会进任何月份的报表",IF(NOT(ISNUMBER($B835)),"※日期是文本不是日期（像 2026.6.28 这种），按日期取数的报表全会漏掉这一笔",IF(AND($F835&lt;&gt;"",$G835&lt;&gt;""),"※收入和支出不能同时填",IF(AND(N($F835)=0,N($G835)=0),"※收入和支出都没填",IF(OR(N($F835)&lt;0,N($G835)&lt;0),"※金额不能填负数，方向反了就换一列填",IF($D835="","※没填收支类别，分类报表会漏掉这一笔",IF(ISNA(MATCH($D835,类别表,0)),"※收支类别不在【基础资料】的清单里",IF(AND($L835="内部转账",$M835=""),"△内部转账要在「对方账户」写上另一头",IF(AND($L835="内部转账",$M835=$C835),"※对方账户跟本账户是同一个",IF(AND($L835&lt;&gt;"内部转账",$M835&lt;&gt;""),"△填了对方账户，但类别不是内部转账",IF(YEAR($B835)&lt;&gt;管理年度,"△不是管理年度的单据，按月的三张报表里看不到",IF($H835&lt;0,"△这一笔之后该账户余额成负数了，核一下",""))))))))))))))</f>
        <v/>
      </c>
    </row>
    <row r="836" ht="16.5" spans="1:16">
      <c r="A836" s="4" t="str">
        <f>IF($C836="","",COUNTA($C$5:$C836))</f>
        <v/>
      </c>
      <c r="B836" s="52"/>
      <c r="C836" s="53"/>
      <c r="D836" s="53"/>
      <c r="E836" s="32"/>
      <c r="F836" s="54"/>
      <c r="G836" s="54"/>
      <c r="H836" s="24" t="str">
        <f>IFERROR(ROUND(VLOOKUP($C836,基础资料!$B$5:$E$34,3,0)+SUMIF($C$5:$C836,$C836,$F$5:$F836)-SUMIF($C$5:$C836,$C836,$G$5:$G836),2),"")</f>
        <v/>
      </c>
      <c r="I836" s="53"/>
      <c r="J836" s="53"/>
      <c r="K836" s="25" t="str">
        <f t="shared" si="12"/>
        <v/>
      </c>
      <c r="L836" s="13" t="str">
        <f>IF($D836="","",IFERROR(INDEX(类别属性,MATCH($D836,类别表,0)),""))</f>
        <v/>
      </c>
      <c r="M836" s="53"/>
      <c r="N836" s="53"/>
      <c r="O836" s="32"/>
      <c r="P836" s="6" t="str">
        <f>IF($C836="","",IF(ISNA(MATCH($C836,账户表,0)),"※这个账户不在【基础资料】的账户档案里",IF($B836="","※没填日期，这一笔不会进任何月份的报表",IF(NOT(ISNUMBER($B836)),"※日期是文本不是日期（像 2026.6.28 这种），按日期取数的报表全会漏掉这一笔",IF(AND($F836&lt;&gt;"",$G836&lt;&gt;""),"※收入和支出不能同时填",IF(AND(N($F836)=0,N($G836)=0),"※收入和支出都没填",IF(OR(N($F836)&lt;0,N($G836)&lt;0),"※金额不能填负数，方向反了就换一列填",IF($D836="","※没填收支类别，分类报表会漏掉这一笔",IF(ISNA(MATCH($D836,类别表,0)),"※收支类别不在【基础资料】的清单里",IF(AND($L836="内部转账",$M836=""),"△内部转账要在「对方账户」写上另一头",IF(AND($L836="内部转账",$M836=$C836),"※对方账户跟本账户是同一个",IF(AND($L836&lt;&gt;"内部转账",$M836&lt;&gt;""),"△填了对方账户，但类别不是内部转账",IF(YEAR($B836)&lt;&gt;管理年度,"△不是管理年度的单据，按月的三张报表里看不到",IF($H836&lt;0,"△这一笔之后该账户余额成负数了，核一下",""))))))))))))))</f>
        <v/>
      </c>
    </row>
    <row r="837" ht="16.5" spans="1:16">
      <c r="A837" s="4" t="str">
        <f>IF($C837="","",COUNTA($C$5:$C837))</f>
        <v/>
      </c>
      <c r="B837" s="52"/>
      <c r="C837" s="53"/>
      <c r="D837" s="53"/>
      <c r="E837" s="32"/>
      <c r="F837" s="54"/>
      <c r="G837" s="54"/>
      <c r="H837" s="24" t="str">
        <f>IFERROR(ROUND(VLOOKUP($C837,基础资料!$B$5:$E$34,3,0)+SUMIF($C$5:$C837,$C837,$F$5:$F837)-SUMIF($C$5:$C837,$C837,$G$5:$G837),2),"")</f>
        <v/>
      </c>
      <c r="I837" s="53"/>
      <c r="J837" s="53"/>
      <c r="K837" s="25" t="str">
        <f t="shared" ref="K837:K900" si="13">IF(OR($B837="",NOT(ISNUMBER($B837))),"",--TEXT($B837,"yyyymm"))</f>
        <v/>
      </c>
      <c r="L837" s="13" t="str">
        <f>IF($D837="","",IFERROR(INDEX(类别属性,MATCH($D837,类别表,0)),""))</f>
        <v/>
      </c>
      <c r="M837" s="53"/>
      <c r="N837" s="53"/>
      <c r="O837" s="32"/>
      <c r="P837" s="6" t="str">
        <f>IF($C837="","",IF(ISNA(MATCH($C837,账户表,0)),"※这个账户不在【基础资料】的账户档案里",IF($B837="","※没填日期，这一笔不会进任何月份的报表",IF(NOT(ISNUMBER($B837)),"※日期是文本不是日期（像 2026.6.28 这种），按日期取数的报表全会漏掉这一笔",IF(AND($F837&lt;&gt;"",$G837&lt;&gt;""),"※收入和支出不能同时填",IF(AND(N($F837)=0,N($G837)=0),"※收入和支出都没填",IF(OR(N($F837)&lt;0,N($G837)&lt;0),"※金额不能填负数，方向反了就换一列填",IF($D837="","※没填收支类别，分类报表会漏掉这一笔",IF(ISNA(MATCH($D837,类别表,0)),"※收支类别不在【基础资料】的清单里",IF(AND($L837="内部转账",$M837=""),"△内部转账要在「对方账户」写上另一头",IF(AND($L837="内部转账",$M837=$C837),"※对方账户跟本账户是同一个",IF(AND($L837&lt;&gt;"内部转账",$M837&lt;&gt;""),"△填了对方账户，但类别不是内部转账",IF(YEAR($B837)&lt;&gt;管理年度,"△不是管理年度的单据，按月的三张报表里看不到",IF($H837&lt;0,"△这一笔之后该账户余额成负数了，核一下",""))))))))))))))</f>
        <v/>
      </c>
    </row>
    <row r="838" ht="16.5" spans="1:16">
      <c r="A838" s="4" t="str">
        <f>IF($C838="","",COUNTA($C$5:$C838))</f>
        <v/>
      </c>
      <c r="B838" s="52"/>
      <c r="C838" s="53"/>
      <c r="D838" s="53"/>
      <c r="E838" s="32"/>
      <c r="F838" s="54"/>
      <c r="G838" s="54"/>
      <c r="H838" s="24" t="str">
        <f>IFERROR(ROUND(VLOOKUP($C838,基础资料!$B$5:$E$34,3,0)+SUMIF($C$5:$C838,$C838,$F$5:$F838)-SUMIF($C$5:$C838,$C838,$G$5:$G838),2),"")</f>
        <v/>
      </c>
      <c r="I838" s="53"/>
      <c r="J838" s="53"/>
      <c r="K838" s="25" t="str">
        <f t="shared" si="13"/>
        <v/>
      </c>
      <c r="L838" s="13" t="str">
        <f>IF($D838="","",IFERROR(INDEX(类别属性,MATCH($D838,类别表,0)),""))</f>
        <v/>
      </c>
      <c r="M838" s="53"/>
      <c r="N838" s="53"/>
      <c r="O838" s="32"/>
      <c r="P838" s="6" t="str">
        <f>IF($C838="","",IF(ISNA(MATCH($C838,账户表,0)),"※这个账户不在【基础资料】的账户档案里",IF($B838="","※没填日期，这一笔不会进任何月份的报表",IF(NOT(ISNUMBER($B838)),"※日期是文本不是日期（像 2026.6.28 这种），按日期取数的报表全会漏掉这一笔",IF(AND($F838&lt;&gt;"",$G838&lt;&gt;""),"※收入和支出不能同时填",IF(AND(N($F838)=0,N($G838)=0),"※收入和支出都没填",IF(OR(N($F838)&lt;0,N($G838)&lt;0),"※金额不能填负数，方向反了就换一列填",IF($D838="","※没填收支类别，分类报表会漏掉这一笔",IF(ISNA(MATCH($D838,类别表,0)),"※收支类别不在【基础资料】的清单里",IF(AND($L838="内部转账",$M838=""),"△内部转账要在「对方账户」写上另一头",IF(AND($L838="内部转账",$M838=$C838),"※对方账户跟本账户是同一个",IF(AND($L838&lt;&gt;"内部转账",$M838&lt;&gt;""),"△填了对方账户，但类别不是内部转账",IF(YEAR($B838)&lt;&gt;管理年度,"△不是管理年度的单据，按月的三张报表里看不到",IF($H838&lt;0,"△这一笔之后该账户余额成负数了，核一下",""))))))))))))))</f>
        <v/>
      </c>
    </row>
    <row r="839" ht="16.5" spans="1:16">
      <c r="A839" s="4" t="str">
        <f>IF($C839="","",COUNTA($C$5:$C839))</f>
        <v/>
      </c>
      <c r="B839" s="52"/>
      <c r="C839" s="53"/>
      <c r="D839" s="53"/>
      <c r="E839" s="32"/>
      <c r="F839" s="54"/>
      <c r="G839" s="54"/>
      <c r="H839" s="24" t="str">
        <f>IFERROR(ROUND(VLOOKUP($C839,基础资料!$B$5:$E$34,3,0)+SUMIF($C$5:$C839,$C839,$F$5:$F839)-SUMIF($C$5:$C839,$C839,$G$5:$G839),2),"")</f>
        <v/>
      </c>
      <c r="I839" s="53"/>
      <c r="J839" s="53"/>
      <c r="K839" s="25" t="str">
        <f t="shared" si="13"/>
        <v/>
      </c>
      <c r="L839" s="13" t="str">
        <f>IF($D839="","",IFERROR(INDEX(类别属性,MATCH($D839,类别表,0)),""))</f>
        <v/>
      </c>
      <c r="M839" s="53"/>
      <c r="N839" s="53"/>
      <c r="O839" s="32"/>
      <c r="P839" s="6" t="str">
        <f>IF($C839="","",IF(ISNA(MATCH($C839,账户表,0)),"※这个账户不在【基础资料】的账户档案里",IF($B839="","※没填日期，这一笔不会进任何月份的报表",IF(NOT(ISNUMBER($B839)),"※日期是文本不是日期（像 2026.6.28 这种），按日期取数的报表全会漏掉这一笔",IF(AND($F839&lt;&gt;"",$G839&lt;&gt;""),"※收入和支出不能同时填",IF(AND(N($F839)=0,N($G839)=0),"※收入和支出都没填",IF(OR(N($F839)&lt;0,N($G839)&lt;0),"※金额不能填负数，方向反了就换一列填",IF($D839="","※没填收支类别，分类报表会漏掉这一笔",IF(ISNA(MATCH($D839,类别表,0)),"※收支类别不在【基础资料】的清单里",IF(AND($L839="内部转账",$M839=""),"△内部转账要在「对方账户」写上另一头",IF(AND($L839="内部转账",$M839=$C839),"※对方账户跟本账户是同一个",IF(AND($L839&lt;&gt;"内部转账",$M839&lt;&gt;""),"△填了对方账户，但类别不是内部转账",IF(YEAR($B839)&lt;&gt;管理年度,"△不是管理年度的单据，按月的三张报表里看不到",IF($H839&lt;0,"△这一笔之后该账户余额成负数了，核一下",""))))))))))))))</f>
        <v/>
      </c>
    </row>
    <row r="840" ht="16.5" spans="1:16">
      <c r="A840" s="4" t="str">
        <f>IF($C840="","",COUNTA($C$5:$C840))</f>
        <v/>
      </c>
      <c r="B840" s="52"/>
      <c r="C840" s="53"/>
      <c r="D840" s="53"/>
      <c r="E840" s="32"/>
      <c r="F840" s="54"/>
      <c r="G840" s="54"/>
      <c r="H840" s="24" t="str">
        <f>IFERROR(ROUND(VLOOKUP($C840,基础资料!$B$5:$E$34,3,0)+SUMIF($C$5:$C840,$C840,$F$5:$F840)-SUMIF($C$5:$C840,$C840,$G$5:$G840),2),"")</f>
        <v/>
      </c>
      <c r="I840" s="53"/>
      <c r="J840" s="53"/>
      <c r="K840" s="25" t="str">
        <f t="shared" si="13"/>
        <v/>
      </c>
      <c r="L840" s="13" t="str">
        <f>IF($D840="","",IFERROR(INDEX(类别属性,MATCH($D840,类别表,0)),""))</f>
        <v/>
      </c>
      <c r="M840" s="53"/>
      <c r="N840" s="53"/>
      <c r="O840" s="32"/>
      <c r="P840" s="6" t="str">
        <f>IF($C840="","",IF(ISNA(MATCH($C840,账户表,0)),"※这个账户不在【基础资料】的账户档案里",IF($B840="","※没填日期，这一笔不会进任何月份的报表",IF(NOT(ISNUMBER($B840)),"※日期是文本不是日期（像 2026.6.28 这种），按日期取数的报表全会漏掉这一笔",IF(AND($F840&lt;&gt;"",$G840&lt;&gt;""),"※收入和支出不能同时填",IF(AND(N($F840)=0,N($G840)=0),"※收入和支出都没填",IF(OR(N($F840)&lt;0,N($G840)&lt;0),"※金额不能填负数，方向反了就换一列填",IF($D840="","※没填收支类别，分类报表会漏掉这一笔",IF(ISNA(MATCH($D840,类别表,0)),"※收支类别不在【基础资料】的清单里",IF(AND($L840="内部转账",$M840=""),"△内部转账要在「对方账户」写上另一头",IF(AND($L840="内部转账",$M840=$C840),"※对方账户跟本账户是同一个",IF(AND($L840&lt;&gt;"内部转账",$M840&lt;&gt;""),"△填了对方账户，但类别不是内部转账",IF(YEAR($B840)&lt;&gt;管理年度,"△不是管理年度的单据，按月的三张报表里看不到",IF($H840&lt;0,"△这一笔之后该账户余额成负数了，核一下",""))))))))))))))</f>
        <v/>
      </c>
    </row>
    <row r="841" ht="16.5" spans="1:16">
      <c r="A841" s="4" t="str">
        <f>IF($C841="","",COUNTA($C$5:$C841))</f>
        <v/>
      </c>
      <c r="B841" s="52"/>
      <c r="C841" s="53"/>
      <c r="D841" s="53"/>
      <c r="E841" s="32"/>
      <c r="F841" s="54"/>
      <c r="G841" s="54"/>
      <c r="H841" s="24" t="str">
        <f>IFERROR(ROUND(VLOOKUP($C841,基础资料!$B$5:$E$34,3,0)+SUMIF($C$5:$C841,$C841,$F$5:$F841)-SUMIF($C$5:$C841,$C841,$G$5:$G841),2),"")</f>
        <v/>
      </c>
      <c r="I841" s="53"/>
      <c r="J841" s="53"/>
      <c r="K841" s="25" t="str">
        <f t="shared" si="13"/>
        <v/>
      </c>
      <c r="L841" s="13" t="str">
        <f>IF($D841="","",IFERROR(INDEX(类别属性,MATCH($D841,类别表,0)),""))</f>
        <v/>
      </c>
      <c r="M841" s="53"/>
      <c r="N841" s="53"/>
      <c r="O841" s="32"/>
      <c r="P841" s="6" t="str">
        <f>IF($C841="","",IF(ISNA(MATCH($C841,账户表,0)),"※这个账户不在【基础资料】的账户档案里",IF($B841="","※没填日期，这一笔不会进任何月份的报表",IF(NOT(ISNUMBER($B841)),"※日期是文本不是日期（像 2026.6.28 这种），按日期取数的报表全会漏掉这一笔",IF(AND($F841&lt;&gt;"",$G841&lt;&gt;""),"※收入和支出不能同时填",IF(AND(N($F841)=0,N($G841)=0),"※收入和支出都没填",IF(OR(N($F841)&lt;0,N($G841)&lt;0),"※金额不能填负数，方向反了就换一列填",IF($D841="","※没填收支类别，分类报表会漏掉这一笔",IF(ISNA(MATCH($D841,类别表,0)),"※收支类别不在【基础资料】的清单里",IF(AND($L841="内部转账",$M841=""),"△内部转账要在「对方账户」写上另一头",IF(AND($L841="内部转账",$M841=$C841),"※对方账户跟本账户是同一个",IF(AND($L841&lt;&gt;"内部转账",$M841&lt;&gt;""),"△填了对方账户，但类别不是内部转账",IF(YEAR($B841)&lt;&gt;管理年度,"△不是管理年度的单据，按月的三张报表里看不到",IF($H841&lt;0,"△这一笔之后该账户余额成负数了，核一下",""))))))))))))))</f>
        <v/>
      </c>
    </row>
    <row r="842" ht="16.5" spans="1:16">
      <c r="A842" s="4" t="str">
        <f>IF($C842="","",COUNTA($C$5:$C842))</f>
        <v/>
      </c>
      <c r="B842" s="52"/>
      <c r="C842" s="53"/>
      <c r="D842" s="53"/>
      <c r="E842" s="32"/>
      <c r="F842" s="54"/>
      <c r="G842" s="54"/>
      <c r="H842" s="24" t="str">
        <f>IFERROR(ROUND(VLOOKUP($C842,基础资料!$B$5:$E$34,3,0)+SUMIF($C$5:$C842,$C842,$F$5:$F842)-SUMIF($C$5:$C842,$C842,$G$5:$G842),2),"")</f>
        <v/>
      </c>
      <c r="I842" s="53"/>
      <c r="J842" s="53"/>
      <c r="K842" s="25" t="str">
        <f t="shared" si="13"/>
        <v/>
      </c>
      <c r="L842" s="13" t="str">
        <f>IF($D842="","",IFERROR(INDEX(类别属性,MATCH($D842,类别表,0)),""))</f>
        <v/>
      </c>
      <c r="M842" s="53"/>
      <c r="N842" s="53"/>
      <c r="O842" s="32"/>
      <c r="P842" s="6" t="str">
        <f>IF($C842="","",IF(ISNA(MATCH($C842,账户表,0)),"※这个账户不在【基础资料】的账户档案里",IF($B842="","※没填日期，这一笔不会进任何月份的报表",IF(NOT(ISNUMBER($B842)),"※日期是文本不是日期（像 2026.6.28 这种），按日期取数的报表全会漏掉这一笔",IF(AND($F842&lt;&gt;"",$G842&lt;&gt;""),"※收入和支出不能同时填",IF(AND(N($F842)=0,N($G842)=0),"※收入和支出都没填",IF(OR(N($F842)&lt;0,N($G842)&lt;0),"※金额不能填负数，方向反了就换一列填",IF($D842="","※没填收支类别，分类报表会漏掉这一笔",IF(ISNA(MATCH($D842,类别表,0)),"※收支类别不在【基础资料】的清单里",IF(AND($L842="内部转账",$M842=""),"△内部转账要在「对方账户」写上另一头",IF(AND($L842="内部转账",$M842=$C842),"※对方账户跟本账户是同一个",IF(AND($L842&lt;&gt;"内部转账",$M842&lt;&gt;""),"△填了对方账户，但类别不是内部转账",IF(YEAR($B842)&lt;&gt;管理年度,"△不是管理年度的单据，按月的三张报表里看不到",IF($H842&lt;0,"△这一笔之后该账户余额成负数了，核一下",""))))))))))))))</f>
        <v/>
      </c>
    </row>
    <row r="843" ht="16.5" spans="1:16">
      <c r="A843" s="4" t="str">
        <f>IF($C843="","",COUNTA($C$5:$C843))</f>
        <v/>
      </c>
      <c r="B843" s="52"/>
      <c r="C843" s="53"/>
      <c r="D843" s="53"/>
      <c r="E843" s="32"/>
      <c r="F843" s="54"/>
      <c r="G843" s="54"/>
      <c r="H843" s="24" t="str">
        <f>IFERROR(ROUND(VLOOKUP($C843,基础资料!$B$5:$E$34,3,0)+SUMIF($C$5:$C843,$C843,$F$5:$F843)-SUMIF($C$5:$C843,$C843,$G$5:$G843),2),"")</f>
        <v/>
      </c>
      <c r="I843" s="53"/>
      <c r="J843" s="53"/>
      <c r="K843" s="25" t="str">
        <f t="shared" si="13"/>
        <v/>
      </c>
      <c r="L843" s="13" t="str">
        <f>IF($D843="","",IFERROR(INDEX(类别属性,MATCH($D843,类别表,0)),""))</f>
        <v/>
      </c>
      <c r="M843" s="53"/>
      <c r="N843" s="53"/>
      <c r="O843" s="32"/>
      <c r="P843" s="6" t="str">
        <f>IF($C843="","",IF(ISNA(MATCH($C843,账户表,0)),"※这个账户不在【基础资料】的账户档案里",IF($B843="","※没填日期，这一笔不会进任何月份的报表",IF(NOT(ISNUMBER($B843)),"※日期是文本不是日期（像 2026.6.28 这种），按日期取数的报表全会漏掉这一笔",IF(AND($F843&lt;&gt;"",$G843&lt;&gt;""),"※收入和支出不能同时填",IF(AND(N($F843)=0,N($G843)=0),"※收入和支出都没填",IF(OR(N($F843)&lt;0,N($G843)&lt;0),"※金额不能填负数，方向反了就换一列填",IF($D843="","※没填收支类别，分类报表会漏掉这一笔",IF(ISNA(MATCH($D843,类别表,0)),"※收支类别不在【基础资料】的清单里",IF(AND($L843="内部转账",$M843=""),"△内部转账要在「对方账户」写上另一头",IF(AND($L843="内部转账",$M843=$C843),"※对方账户跟本账户是同一个",IF(AND($L843&lt;&gt;"内部转账",$M843&lt;&gt;""),"△填了对方账户，但类别不是内部转账",IF(YEAR($B843)&lt;&gt;管理年度,"△不是管理年度的单据，按月的三张报表里看不到",IF($H843&lt;0,"△这一笔之后该账户余额成负数了，核一下",""))))))))))))))</f>
        <v/>
      </c>
    </row>
    <row r="844" ht="16.5" spans="1:16">
      <c r="A844" s="4" t="str">
        <f>IF($C844="","",COUNTA($C$5:$C844))</f>
        <v/>
      </c>
      <c r="B844" s="52"/>
      <c r="C844" s="53"/>
      <c r="D844" s="53"/>
      <c r="E844" s="32"/>
      <c r="F844" s="54"/>
      <c r="G844" s="54"/>
      <c r="H844" s="24" t="str">
        <f>IFERROR(ROUND(VLOOKUP($C844,基础资料!$B$5:$E$34,3,0)+SUMIF($C$5:$C844,$C844,$F$5:$F844)-SUMIF($C$5:$C844,$C844,$G$5:$G844),2),"")</f>
        <v/>
      </c>
      <c r="I844" s="53"/>
      <c r="J844" s="53"/>
      <c r="K844" s="25" t="str">
        <f t="shared" si="13"/>
        <v/>
      </c>
      <c r="L844" s="13" t="str">
        <f>IF($D844="","",IFERROR(INDEX(类别属性,MATCH($D844,类别表,0)),""))</f>
        <v/>
      </c>
      <c r="M844" s="53"/>
      <c r="N844" s="53"/>
      <c r="O844" s="32"/>
      <c r="P844" s="6" t="str">
        <f>IF($C844="","",IF(ISNA(MATCH($C844,账户表,0)),"※这个账户不在【基础资料】的账户档案里",IF($B844="","※没填日期，这一笔不会进任何月份的报表",IF(NOT(ISNUMBER($B844)),"※日期是文本不是日期（像 2026.6.28 这种），按日期取数的报表全会漏掉这一笔",IF(AND($F844&lt;&gt;"",$G844&lt;&gt;""),"※收入和支出不能同时填",IF(AND(N($F844)=0,N($G844)=0),"※收入和支出都没填",IF(OR(N($F844)&lt;0,N($G844)&lt;0),"※金额不能填负数，方向反了就换一列填",IF($D844="","※没填收支类别，分类报表会漏掉这一笔",IF(ISNA(MATCH($D844,类别表,0)),"※收支类别不在【基础资料】的清单里",IF(AND($L844="内部转账",$M844=""),"△内部转账要在「对方账户」写上另一头",IF(AND($L844="内部转账",$M844=$C844),"※对方账户跟本账户是同一个",IF(AND($L844&lt;&gt;"内部转账",$M844&lt;&gt;""),"△填了对方账户，但类别不是内部转账",IF(YEAR($B844)&lt;&gt;管理年度,"△不是管理年度的单据，按月的三张报表里看不到",IF($H844&lt;0,"△这一笔之后该账户余额成负数了，核一下",""))))))))))))))</f>
        <v/>
      </c>
    </row>
    <row r="845" ht="16.5" spans="1:16">
      <c r="A845" s="4" t="str">
        <f>IF($C845="","",COUNTA($C$5:$C845))</f>
        <v/>
      </c>
      <c r="B845" s="52"/>
      <c r="C845" s="53"/>
      <c r="D845" s="53"/>
      <c r="E845" s="32"/>
      <c r="F845" s="54"/>
      <c r="G845" s="54"/>
      <c r="H845" s="24" t="str">
        <f>IFERROR(ROUND(VLOOKUP($C845,基础资料!$B$5:$E$34,3,0)+SUMIF($C$5:$C845,$C845,$F$5:$F845)-SUMIF($C$5:$C845,$C845,$G$5:$G845),2),"")</f>
        <v/>
      </c>
      <c r="I845" s="53"/>
      <c r="J845" s="53"/>
      <c r="K845" s="25" t="str">
        <f t="shared" si="13"/>
        <v/>
      </c>
      <c r="L845" s="13" t="str">
        <f>IF($D845="","",IFERROR(INDEX(类别属性,MATCH($D845,类别表,0)),""))</f>
        <v/>
      </c>
      <c r="M845" s="53"/>
      <c r="N845" s="53"/>
      <c r="O845" s="32"/>
      <c r="P845" s="6" t="str">
        <f>IF($C845="","",IF(ISNA(MATCH($C845,账户表,0)),"※这个账户不在【基础资料】的账户档案里",IF($B845="","※没填日期，这一笔不会进任何月份的报表",IF(NOT(ISNUMBER($B845)),"※日期是文本不是日期（像 2026.6.28 这种），按日期取数的报表全会漏掉这一笔",IF(AND($F845&lt;&gt;"",$G845&lt;&gt;""),"※收入和支出不能同时填",IF(AND(N($F845)=0,N($G845)=0),"※收入和支出都没填",IF(OR(N($F845)&lt;0,N($G845)&lt;0),"※金额不能填负数，方向反了就换一列填",IF($D845="","※没填收支类别，分类报表会漏掉这一笔",IF(ISNA(MATCH($D845,类别表,0)),"※收支类别不在【基础资料】的清单里",IF(AND($L845="内部转账",$M845=""),"△内部转账要在「对方账户」写上另一头",IF(AND($L845="内部转账",$M845=$C845),"※对方账户跟本账户是同一个",IF(AND($L845&lt;&gt;"内部转账",$M845&lt;&gt;""),"△填了对方账户，但类别不是内部转账",IF(YEAR($B845)&lt;&gt;管理年度,"△不是管理年度的单据，按月的三张报表里看不到",IF($H845&lt;0,"△这一笔之后该账户余额成负数了，核一下",""))))))))))))))</f>
        <v/>
      </c>
    </row>
    <row r="846" ht="16.5" spans="1:16">
      <c r="A846" s="4" t="str">
        <f>IF($C846="","",COUNTA($C$5:$C846))</f>
        <v/>
      </c>
      <c r="B846" s="52"/>
      <c r="C846" s="53"/>
      <c r="D846" s="53"/>
      <c r="E846" s="32"/>
      <c r="F846" s="54"/>
      <c r="G846" s="54"/>
      <c r="H846" s="24" t="str">
        <f>IFERROR(ROUND(VLOOKUP($C846,基础资料!$B$5:$E$34,3,0)+SUMIF($C$5:$C846,$C846,$F$5:$F846)-SUMIF($C$5:$C846,$C846,$G$5:$G846),2),"")</f>
        <v/>
      </c>
      <c r="I846" s="53"/>
      <c r="J846" s="53"/>
      <c r="K846" s="25" t="str">
        <f t="shared" si="13"/>
        <v/>
      </c>
      <c r="L846" s="13" t="str">
        <f>IF($D846="","",IFERROR(INDEX(类别属性,MATCH($D846,类别表,0)),""))</f>
        <v/>
      </c>
      <c r="M846" s="53"/>
      <c r="N846" s="53"/>
      <c r="O846" s="32"/>
      <c r="P846" s="6" t="str">
        <f>IF($C846="","",IF(ISNA(MATCH($C846,账户表,0)),"※这个账户不在【基础资料】的账户档案里",IF($B846="","※没填日期，这一笔不会进任何月份的报表",IF(NOT(ISNUMBER($B846)),"※日期是文本不是日期（像 2026.6.28 这种），按日期取数的报表全会漏掉这一笔",IF(AND($F846&lt;&gt;"",$G846&lt;&gt;""),"※收入和支出不能同时填",IF(AND(N($F846)=0,N($G846)=0),"※收入和支出都没填",IF(OR(N($F846)&lt;0,N($G846)&lt;0),"※金额不能填负数，方向反了就换一列填",IF($D846="","※没填收支类别，分类报表会漏掉这一笔",IF(ISNA(MATCH($D846,类别表,0)),"※收支类别不在【基础资料】的清单里",IF(AND($L846="内部转账",$M846=""),"△内部转账要在「对方账户」写上另一头",IF(AND($L846="内部转账",$M846=$C846),"※对方账户跟本账户是同一个",IF(AND($L846&lt;&gt;"内部转账",$M846&lt;&gt;""),"△填了对方账户，但类别不是内部转账",IF(YEAR($B846)&lt;&gt;管理年度,"△不是管理年度的单据，按月的三张报表里看不到",IF($H846&lt;0,"△这一笔之后该账户余额成负数了，核一下",""))))))))))))))</f>
        <v/>
      </c>
    </row>
    <row r="847" ht="16.5" spans="1:16">
      <c r="A847" s="4" t="str">
        <f>IF($C847="","",COUNTA($C$5:$C847))</f>
        <v/>
      </c>
      <c r="B847" s="52"/>
      <c r="C847" s="53"/>
      <c r="D847" s="53"/>
      <c r="E847" s="32"/>
      <c r="F847" s="54"/>
      <c r="G847" s="54"/>
      <c r="H847" s="24" t="str">
        <f>IFERROR(ROUND(VLOOKUP($C847,基础资料!$B$5:$E$34,3,0)+SUMIF($C$5:$C847,$C847,$F$5:$F847)-SUMIF($C$5:$C847,$C847,$G$5:$G847),2),"")</f>
        <v/>
      </c>
      <c r="I847" s="53"/>
      <c r="J847" s="53"/>
      <c r="K847" s="25" t="str">
        <f t="shared" si="13"/>
        <v/>
      </c>
      <c r="L847" s="13" t="str">
        <f>IF($D847="","",IFERROR(INDEX(类别属性,MATCH($D847,类别表,0)),""))</f>
        <v/>
      </c>
      <c r="M847" s="53"/>
      <c r="N847" s="53"/>
      <c r="O847" s="32"/>
      <c r="P847" s="6" t="str">
        <f>IF($C847="","",IF(ISNA(MATCH($C847,账户表,0)),"※这个账户不在【基础资料】的账户档案里",IF($B847="","※没填日期，这一笔不会进任何月份的报表",IF(NOT(ISNUMBER($B847)),"※日期是文本不是日期（像 2026.6.28 这种），按日期取数的报表全会漏掉这一笔",IF(AND($F847&lt;&gt;"",$G847&lt;&gt;""),"※收入和支出不能同时填",IF(AND(N($F847)=0,N($G847)=0),"※收入和支出都没填",IF(OR(N($F847)&lt;0,N($G847)&lt;0),"※金额不能填负数，方向反了就换一列填",IF($D847="","※没填收支类别，分类报表会漏掉这一笔",IF(ISNA(MATCH($D847,类别表,0)),"※收支类别不在【基础资料】的清单里",IF(AND($L847="内部转账",$M847=""),"△内部转账要在「对方账户」写上另一头",IF(AND($L847="内部转账",$M847=$C847),"※对方账户跟本账户是同一个",IF(AND($L847&lt;&gt;"内部转账",$M847&lt;&gt;""),"△填了对方账户，但类别不是内部转账",IF(YEAR($B847)&lt;&gt;管理年度,"△不是管理年度的单据，按月的三张报表里看不到",IF($H847&lt;0,"△这一笔之后该账户余额成负数了，核一下",""))))))))))))))</f>
        <v/>
      </c>
    </row>
    <row r="848" ht="16.5" spans="1:16">
      <c r="A848" s="4" t="str">
        <f>IF($C848="","",COUNTA($C$5:$C848))</f>
        <v/>
      </c>
      <c r="B848" s="52"/>
      <c r="C848" s="53"/>
      <c r="D848" s="53"/>
      <c r="E848" s="32"/>
      <c r="F848" s="54"/>
      <c r="G848" s="54"/>
      <c r="H848" s="24" t="str">
        <f>IFERROR(ROUND(VLOOKUP($C848,基础资料!$B$5:$E$34,3,0)+SUMIF($C$5:$C848,$C848,$F$5:$F848)-SUMIF($C$5:$C848,$C848,$G$5:$G848),2),"")</f>
        <v/>
      </c>
      <c r="I848" s="53"/>
      <c r="J848" s="53"/>
      <c r="K848" s="25" t="str">
        <f t="shared" si="13"/>
        <v/>
      </c>
      <c r="L848" s="13" t="str">
        <f>IF($D848="","",IFERROR(INDEX(类别属性,MATCH($D848,类别表,0)),""))</f>
        <v/>
      </c>
      <c r="M848" s="53"/>
      <c r="N848" s="53"/>
      <c r="O848" s="32"/>
      <c r="P848" s="6" t="str">
        <f>IF($C848="","",IF(ISNA(MATCH($C848,账户表,0)),"※这个账户不在【基础资料】的账户档案里",IF($B848="","※没填日期，这一笔不会进任何月份的报表",IF(NOT(ISNUMBER($B848)),"※日期是文本不是日期（像 2026.6.28 这种），按日期取数的报表全会漏掉这一笔",IF(AND($F848&lt;&gt;"",$G848&lt;&gt;""),"※收入和支出不能同时填",IF(AND(N($F848)=0,N($G848)=0),"※收入和支出都没填",IF(OR(N($F848)&lt;0,N($G848)&lt;0),"※金额不能填负数，方向反了就换一列填",IF($D848="","※没填收支类别，分类报表会漏掉这一笔",IF(ISNA(MATCH($D848,类别表,0)),"※收支类别不在【基础资料】的清单里",IF(AND($L848="内部转账",$M848=""),"△内部转账要在「对方账户」写上另一头",IF(AND($L848="内部转账",$M848=$C848),"※对方账户跟本账户是同一个",IF(AND($L848&lt;&gt;"内部转账",$M848&lt;&gt;""),"△填了对方账户，但类别不是内部转账",IF(YEAR($B848)&lt;&gt;管理年度,"△不是管理年度的单据，按月的三张报表里看不到",IF($H848&lt;0,"△这一笔之后该账户余额成负数了，核一下",""))))))))))))))</f>
        <v/>
      </c>
    </row>
    <row r="849" ht="16.5" spans="1:16">
      <c r="A849" s="4" t="str">
        <f>IF($C849="","",COUNTA($C$5:$C849))</f>
        <v/>
      </c>
      <c r="B849" s="52"/>
      <c r="C849" s="53"/>
      <c r="D849" s="53"/>
      <c r="E849" s="32"/>
      <c r="F849" s="54"/>
      <c r="G849" s="54"/>
      <c r="H849" s="24" t="str">
        <f>IFERROR(ROUND(VLOOKUP($C849,基础资料!$B$5:$E$34,3,0)+SUMIF($C$5:$C849,$C849,$F$5:$F849)-SUMIF($C$5:$C849,$C849,$G$5:$G849),2),"")</f>
        <v/>
      </c>
      <c r="I849" s="53"/>
      <c r="J849" s="53"/>
      <c r="K849" s="25" t="str">
        <f t="shared" si="13"/>
        <v/>
      </c>
      <c r="L849" s="13" t="str">
        <f>IF($D849="","",IFERROR(INDEX(类别属性,MATCH($D849,类别表,0)),""))</f>
        <v/>
      </c>
      <c r="M849" s="53"/>
      <c r="N849" s="53"/>
      <c r="O849" s="32"/>
      <c r="P849" s="6" t="str">
        <f>IF($C849="","",IF(ISNA(MATCH($C849,账户表,0)),"※这个账户不在【基础资料】的账户档案里",IF($B849="","※没填日期，这一笔不会进任何月份的报表",IF(NOT(ISNUMBER($B849)),"※日期是文本不是日期（像 2026.6.28 这种），按日期取数的报表全会漏掉这一笔",IF(AND($F849&lt;&gt;"",$G849&lt;&gt;""),"※收入和支出不能同时填",IF(AND(N($F849)=0,N($G849)=0),"※收入和支出都没填",IF(OR(N($F849)&lt;0,N($G849)&lt;0),"※金额不能填负数，方向反了就换一列填",IF($D849="","※没填收支类别，分类报表会漏掉这一笔",IF(ISNA(MATCH($D849,类别表,0)),"※收支类别不在【基础资料】的清单里",IF(AND($L849="内部转账",$M849=""),"△内部转账要在「对方账户」写上另一头",IF(AND($L849="内部转账",$M849=$C849),"※对方账户跟本账户是同一个",IF(AND($L849&lt;&gt;"内部转账",$M849&lt;&gt;""),"△填了对方账户，但类别不是内部转账",IF(YEAR($B849)&lt;&gt;管理年度,"△不是管理年度的单据，按月的三张报表里看不到",IF($H849&lt;0,"△这一笔之后该账户余额成负数了，核一下",""))))))))))))))</f>
        <v/>
      </c>
    </row>
    <row r="850" ht="16.5" spans="1:16">
      <c r="A850" s="4" t="str">
        <f>IF($C850="","",COUNTA($C$5:$C850))</f>
        <v/>
      </c>
      <c r="B850" s="52"/>
      <c r="C850" s="53"/>
      <c r="D850" s="53"/>
      <c r="E850" s="32"/>
      <c r="F850" s="54"/>
      <c r="G850" s="54"/>
      <c r="H850" s="24" t="str">
        <f>IFERROR(ROUND(VLOOKUP($C850,基础资料!$B$5:$E$34,3,0)+SUMIF($C$5:$C850,$C850,$F$5:$F850)-SUMIF($C$5:$C850,$C850,$G$5:$G850),2),"")</f>
        <v/>
      </c>
      <c r="I850" s="53"/>
      <c r="J850" s="53"/>
      <c r="K850" s="25" t="str">
        <f t="shared" si="13"/>
        <v/>
      </c>
      <c r="L850" s="13" t="str">
        <f>IF($D850="","",IFERROR(INDEX(类别属性,MATCH($D850,类别表,0)),""))</f>
        <v/>
      </c>
      <c r="M850" s="53"/>
      <c r="N850" s="53"/>
      <c r="O850" s="32"/>
      <c r="P850" s="6" t="str">
        <f>IF($C850="","",IF(ISNA(MATCH($C850,账户表,0)),"※这个账户不在【基础资料】的账户档案里",IF($B850="","※没填日期，这一笔不会进任何月份的报表",IF(NOT(ISNUMBER($B850)),"※日期是文本不是日期（像 2026.6.28 这种），按日期取数的报表全会漏掉这一笔",IF(AND($F850&lt;&gt;"",$G850&lt;&gt;""),"※收入和支出不能同时填",IF(AND(N($F850)=0,N($G850)=0),"※收入和支出都没填",IF(OR(N($F850)&lt;0,N($G850)&lt;0),"※金额不能填负数，方向反了就换一列填",IF($D850="","※没填收支类别，分类报表会漏掉这一笔",IF(ISNA(MATCH($D850,类别表,0)),"※收支类别不在【基础资料】的清单里",IF(AND($L850="内部转账",$M850=""),"△内部转账要在「对方账户」写上另一头",IF(AND($L850="内部转账",$M850=$C850),"※对方账户跟本账户是同一个",IF(AND($L850&lt;&gt;"内部转账",$M850&lt;&gt;""),"△填了对方账户，但类别不是内部转账",IF(YEAR($B850)&lt;&gt;管理年度,"△不是管理年度的单据，按月的三张报表里看不到",IF($H850&lt;0,"△这一笔之后该账户余额成负数了，核一下",""))))))))))))))</f>
        <v/>
      </c>
    </row>
    <row r="851" ht="16.5" spans="1:16">
      <c r="A851" s="4" t="str">
        <f>IF($C851="","",COUNTA($C$5:$C851))</f>
        <v/>
      </c>
      <c r="B851" s="52"/>
      <c r="C851" s="53"/>
      <c r="D851" s="53"/>
      <c r="E851" s="32"/>
      <c r="F851" s="54"/>
      <c r="G851" s="54"/>
      <c r="H851" s="24" t="str">
        <f>IFERROR(ROUND(VLOOKUP($C851,基础资料!$B$5:$E$34,3,0)+SUMIF($C$5:$C851,$C851,$F$5:$F851)-SUMIF($C$5:$C851,$C851,$G$5:$G851),2),"")</f>
        <v/>
      </c>
      <c r="I851" s="53"/>
      <c r="J851" s="53"/>
      <c r="K851" s="25" t="str">
        <f t="shared" si="13"/>
        <v/>
      </c>
      <c r="L851" s="13" t="str">
        <f>IF($D851="","",IFERROR(INDEX(类别属性,MATCH($D851,类别表,0)),""))</f>
        <v/>
      </c>
      <c r="M851" s="53"/>
      <c r="N851" s="53"/>
      <c r="O851" s="32"/>
      <c r="P851" s="6" t="str">
        <f>IF($C851="","",IF(ISNA(MATCH($C851,账户表,0)),"※这个账户不在【基础资料】的账户档案里",IF($B851="","※没填日期，这一笔不会进任何月份的报表",IF(NOT(ISNUMBER($B851)),"※日期是文本不是日期（像 2026.6.28 这种），按日期取数的报表全会漏掉这一笔",IF(AND($F851&lt;&gt;"",$G851&lt;&gt;""),"※收入和支出不能同时填",IF(AND(N($F851)=0,N($G851)=0),"※收入和支出都没填",IF(OR(N($F851)&lt;0,N($G851)&lt;0),"※金额不能填负数，方向反了就换一列填",IF($D851="","※没填收支类别，分类报表会漏掉这一笔",IF(ISNA(MATCH($D851,类别表,0)),"※收支类别不在【基础资料】的清单里",IF(AND($L851="内部转账",$M851=""),"△内部转账要在「对方账户」写上另一头",IF(AND($L851="内部转账",$M851=$C851),"※对方账户跟本账户是同一个",IF(AND($L851&lt;&gt;"内部转账",$M851&lt;&gt;""),"△填了对方账户，但类别不是内部转账",IF(YEAR($B851)&lt;&gt;管理年度,"△不是管理年度的单据，按月的三张报表里看不到",IF($H851&lt;0,"△这一笔之后该账户余额成负数了，核一下",""))))))))))))))</f>
        <v/>
      </c>
    </row>
    <row r="852" ht="16.5" spans="1:16">
      <c r="A852" s="4" t="str">
        <f>IF($C852="","",COUNTA($C$5:$C852))</f>
        <v/>
      </c>
      <c r="B852" s="52"/>
      <c r="C852" s="53"/>
      <c r="D852" s="53"/>
      <c r="E852" s="32"/>
      <c r="F852" s="54"/>
      <c r="G852" s="54"/>
      <c r="H852" s="24" t="str">
        <f>IFERROR(ROUND(VLOOKUP($C852,基础资料!$B$5:$E$34,3,0)+SUMIF($C$5:$C852,$C852,$F$5:$F852)-SUMIF($C$5:$C852,$C852,$G$5:$G852),2),"")</f>
        <v/>
      </c>
      <c r="I852" s="53"/>
      <c r="J852" s="53"/>
      <c r="K852" s="25" t="str">
        <f t="shared" si="13"/>
        <v/>
      </c>
      <c r="L852" s="13" t="str">
        <f>IF($D852="","",IFERROR(INDEX(类别属性,MATCH($D852,类别表,0)),""))</f>
        <v/>
      </c>
      <c r="M852" s="53"/>
      <c r="N852" s="53"/>
      <c r="O852" s="32"/>
      <c r="P852" s="6" t="str">
        <f>IF($C852="","",IF(ISNA(MATCH($C852,账户表,0)),"※这个账户不在【基础资料】的账户档案里",IF($B852="","※没填日期，这一笔不会进任何月份的报表",IF(NOT(ISNUMBER($B852)),"※日期是文本不是日期（像 2026.6.28 这种），按日期取数的报表全会漏掉这一笔",IF(AND($F852&lt;&gt;"",$G852&lt;&gt;""),"※收入和支出不能同时填",IF(AND(N($F852)=0,N($G852)=0),"※收入和支出都没填",IF(OR(N($F852)&lt;0,N($G852)&lt;0),"※金额不能填负数，方向反了就换一列填",IF($D852="","※没填收支类别，分类报表会漏掉这一笔",IF(ISNA(MATCH($D852,类别表,0)),"※收支类别不在【基础资料】的清单里",IF(AND($L852="内部转账",$M852=""),"△内部转账要在「对方账户」写上另一头",IF(AND($L852="内部转账",$M852=$C852),"※对方账户跟本账户是同一个",IF(AND($L852&lt;&gt;"内部转账",$M852&lt;&gt;""),"△填了对方账户，但类别不是内部转账",IF(YEAR($B852)&lt;&gt;管理年度,"△不是管理年度的单据，按月的三张报表里看不到",IF($H852&lt;0,"△这一笔之后该账户余额成负数了，核一下",""))))))))))))))</f>
        <v/>
      </c>
    </row>
    <row r="853" ht="16.5" spans="1:16">
      <c r="A853" s="4" t="str">
        <f>IF($C853="","",COUNTA($C$5:$C853))</f>
        <v/>
      </c>
      <c r="B853" s="52"/>
      <c r="C853" s="53"/>
      <c r="D853" s="53"/>
      <c r="E853" s="32"/>
      <c r="F853" s="54"/>
      <c r="G853" s="54"/>
      <c r="H853" s="24" t="str">
        <f>IFERROR(ROUND(VLOOKUP($C853,基础资料!$B$5:$E$34,3,0)+SUMIF($C$5:$C853,$C853,$F$5:$F853)-SUMIF($C$5:$C853,$C853,$G$5:$G853),2),"")</f>
        <v/>
      </c>
      <c r="I853" s="53"/>
      <c r="J853" s="53"/>
      <c r="K853" s="25" t="str">
        <f t="shared" si="13"/>
        <v/>
      </c>
      <c r="L853" s="13" t="str">
        <f>IF($D853="","",IFERROR(INDEX(类别属性,MATCH($D853,类别表,0)),""))</f>
        <v/>
      </c>
      <c r="M853" s="53"/>
      <c r="N853" s="53"/>
      <c r="O853" s="32"/>
      <c r="P853" s="6" t="str">
        <f>IF($C853="","",IF(ISNA(MATCH($C853,账户表,0)),"※这个账户不在【基础资料】的账户档案里",IF($B853="","※没填日期，这一笔不会进任何月份的报表",IF(NOT(ISNUMBER($B853)),"※日期是文本不是日期（像 2026.6.28 这种），按日期取数的报表全会漏掉这一笔",IF(AND($F853&lt;&gt;"",$G853&lt;&gt;""),"※收入和支出不能同时填",IF(AND(N($F853)=0,N($G853)=0),"※收入和支出都没填",IF(OR(N($F853)&lt;0,N($G853)&lt;0),"※金额不能填负数，方向反了就换一列填",IF($D853="","※没填收支类别，分类报表会漏掉这一笔",IF(ISNA(MATCH($D853,类别表,0)),"※收支类别不在【基础资料】的清单里",IF(AND($L853="内部转账",$M853=""),"△内部转账要在「对方账户」写上另一头",IF(AND($L853="内部转账",$M853=$C853),"※对方账户跟本账户是同一个",IF(AND($L853&lt;&gt;"内部转账",$M853&lt;&gt;""),"△填了对方账户，但类别不是内部转账",IF(YEAR($B853)&lt;&gt;管理年度,"△不是管理年度的单据，按月的三张报表里看不到",IF($H853&lt;0,"△这一笔之后该账户余额成负数了，核一下",""))))))))))))))</f>
        <v/>
      </c>
    </row>
    <row r="854" ht="16.5" spans="1:16">
      <c r="A854" s="4" t="str">
        <f>IF($C854="","",COUNTA($C$5:$C854))</f>
        <v/>
      </c>
      <c r="B854" s="52"/>
      <c r="C854" s="53"/>
      <c r="D854" s="53"/>
      <c r="E854" s="32"/>
      <c r="F854" s="54"/>
      <c r="G854" s="54"/>
      <c r="H854" s="24" t="str">
        <f>IFERROR(ROUND(VLOOKUP($C854,基础资料!$B$5:$E$34,3,0)+SUMIF($C$5:$C854,$C854,$F$5:$F854)-SUMIF($C$5:$C854,$C854,$G$5:$G854),2),"")</f>
        <v/>
      </c>
      <c r="I854" s="53"/>
      <c r="J854" s="53"/>
      <c r="K854" s="25" t="str">
        <f t="shared" si="13"/>
        <v/>
      </c>
      <c r="L854" s="13" t="str">
        <f>IF($D854="","",IFERROR(INDEX(类别属性,MATCH($D854,类别表,0)),""))</f>
        <v/>
      </c>
      <c r="M854" s="53"/>
      <c r="N854" s="53"/>
      <c r="O854" s="32"/>
      <c r="P854" s="6" t="str">
        <f>IF($C854="","",IF(ISNA(MATCH($C854,账户表,0)),"※这个账户不在【基础资料】的账户档案里",IF($B854="","※没填日期，这一笔不会进任何月份的报表",IF(NOT(ISNUMBER($B854)),"※日期是文本不是日期（像 2026.6.28 这种），按日期取数的报表全会漏掉这一笔",IF(AND($F854&lt;&gt;"",$G854&lt;&gt;""),"※收入和支出不能同时填",IF(AND(N($F854)=0,N($G854)=0),"※收入和支出都没填",IF(OR(N($F854)&lt;0,N($G854)&lt;0),"※金额不能填负数，方向反了就换一列填",IF($D854="","※没填收支类别，分类报表会漏掉这一笔",IF(ISNA(MATCH($D854,类别表,0)),"※收支类别不在【基础资料】的清单里",IF(AND($L854="内部转账",$M854=""),"△内部转账要在「对方账户」写上另一头",IF(AND($L854="内部转账",$M854=$C854),"※对方账户跟本账户是同一个",IF(AND($L854&lt;&gt;"内部转账",$M854&lt;&gt;""),"△填了对方账户，但类别不是内部转账",IF(YEAR($B854)&lt;&gt;管理年度,"△不是管理年度的单据，按月的三张报表里看不到",IF($H854&lt;0,"△这一笔之后该账户余额成负数了，核一下",""))))))))))))))</f>
        <v/>
      </c>
    </row>
    <row r="855" ht="16.5" spans="1:16">
      <c r="A855" s="4" t="str">
        <f>IF($C855="","",COUNTA($C$5:$C855))</f>
        <v/>
      </c>
      <c r="B855" s="52"/>
      <c r="C855" s="53"/>
      <c r="D855" s="53"/>
      <c r="E855" s="32"/>
      <c r="F855" s="54"/>
      <c r="G855" s="54"/>
      <c r="H855" s="24" t="str">
        <f>IFERROR(ROUND(VLOOKUP($C855,基础资料!$B$5:$E$34,3,0)+SUMIF($C$5:$C855,$C855,$F$5:$F855)-SUMIF($C$5:$C855,$C855,$G$5:$G855),2),"")</f>
        <v/>
      </c>
      <c r="I855" s="53"/>
      <c r="J855" s="53"/>
      <c r="K855" s="25" t="str">
        <f t="shared" si="13"/>
        <v/>
      </c>
      <c r="L855" s="13" t="str">
        <f>IF($D855="","",IFERROR(INDEX(类别属性,MATCH($D855,类别表,0)),""))</f>
        <v/>
      </c>
      <c r="M855" s="53"/>
      <c r="N855" s="53"/>
      <c r="O855" s="32"/>
      <c r="P855" s="6" t="str">
        <f>IF($C855="","",IF(ISNA(MATCH($C855,账户表,0)),"※这个账户不在【基础资料】的账户档案里",IF($B855="","※没填日期，这一笔不会进任何月份的报表",IF(NOT(ISNUMBER($B855)),"※日期是文本不是日期（像 2026.6.28 这种），按日期取数的报表全会漏掉这一笔",IF(AND($F855&lt;&gt;"",$G855&lt;&gt;""),"※收入和支出不能同时填",IF(AND(N($F855)=0,N($G855)=0),"※收入和支出都没填",IF(OR(N($F855)&lt;0,N($G855)&lt;0),"※金额不能填负数，方向反了就换一列填",IF($D855="","※没填收支类别，分类报表会漏掉这一笔",IF(ISNA(MATCH($D855,类别表,0)),"※收支类别不在【基础资料】的清单里",IF(AND($L855="内部转账",$M855=""),"△内部转账要在「对方账户」写上另一头",IF(AND($L855="内部转账",$M855=$C855),"※对方账户跟本账户是同一个",IF(AND($L855&lt;&gt;"内部转账",$M855&lt;&gt;""),"△填了对方账户，但类别不是内部转账",IF(YEAR($B855)&lt;&gt;管理年度,"△不是管理年度的单据，按月的三张报表里看不到",IF($H855&lt;0,"△这一笔之后该账户余额成负数了，核一下",""))))))))))))))</f>
        <v/>
      </c>
    </row>
    <row r="856" ht="16.5" spans="1:16">
      <c r="A856" s="4" t="str">
        <f>IF($C856="","",COUNTA($C$5:$C856))</f>
        <v/>
      </c>
      <c r="B856" s="52"/>
      <c r="C856" s="53"/>
      <c r="D856" s="53"/>
      <c r="E856" s="32"/>
      <c r="F856" s="54"/>
      <c r="G856" s="54"/>
      <c r="H856" s="24" t="str">
        <f>IFERROR(ROUND(VLOOKUP($C856,基础资料!$B$5:$E$34,3,0)+SUMIF($C$5:$C856,$C856,$F$5:$F856)-SUMIF($C$5:$C856,$C856,$G$5:$G856),2),"")</f>
        <v/>
      </c>
      <c r="I856" s="53"/>
      <c r="J856" s="53"/>
      <c r="K856" s="25" t="str">
        <f t="shared" si="13"/>
        <v/>
      </c>
      <c r="L856" s="13" t="str">
        <f>IF($D856="","",IFERROR(INDEX(类别属性,MATCH($D856,类别表,0)),""))</f>
        <v/>
      </c>
      <c r="M856" s="53"/>
      <c r="N856" s="53"/>
      <c r="O856" s="32"/>
      <c r="P856" s="6" t="str">
        <f>IF($C856="","",IF(ISNA(MATCH($C856,账户表,0)),"※这个账户不在【基础资料】的账户档案里",IF($B856="","※没填日期，这一笔不会进任何月份的报表",IF(NOT(ISNUMBER($B856)),"※日期是文本不是日期（像 2026.6.28 这种），按日期取数的报表全会漏掉这一笔",IF(AND($F856&lt;&gt;"",$G856&lt;&gt;""),"※收入和支出不能同时填",IF(AND(N($F856)=0,N($G856)=0),"※收入和支出都没填",IF(OR(N($F856)&lt;0,N($G856)&lt;0),"※金额不能填负数，方向反了就换一列填",IF($D856="","※没填收支类别，分类报表会漏掉这一笔",IF(ISNA(MATCH($D856,类别表,0)),"※收支类别不在【基础资料】的清单里",IF(AND($L856="内部转账",$M856=""),"△内部转账要在「对方账户」写上另一头",IF(AND($L856="内部转账",$M856=$C856),"※对方账户跟本账户是同一个",IF(AND($L856&lt;&gt;"内部转账",$M856&lt;&gt;""),"△填了对方账户，但类别不是内部转账",IF(YEAR($B856)&lt;&gt;管理年度,"△不是管理年度的单据，按月的三张报表里看不到",IF($H856&lt;0,"△这一笔之后该账户余额成负数了，核一下",""))))))))))))))</f>
        <v/>
      </c>
    </row>
    <row r="857" ht="16.5" spans="1:16">
      <c r="A857" s="4" t="str">
        <f>IF($C857="","",COUNTA($C$5:$C857))</f>
        <v/>
      </c>
      <c r="B857" s="52"/>
      <c r="C857" s="53"/>
      <c r="D857" s="53"/>
      <c r="E857" s="32"/>
      <c r="F857" s="54"/>
      <c r="G857" s="54"/>
      <c r="H857" s="24" t="str">
        <f>IFERROR(ROUND(VLOOKUP($C857,基础资料!$B$5:$E$34,3,0)+SUMIF($C$5:$C857,$C857,$F$5:$F857)-SUMIF($C$5:$C857,$C857,$G$5:$G857),2),"")</f>
        <v/>
      </c>
      <c r="I857" s="53"/>
      <c r="J857" s="53"/>
      <c r="K857" s="25" t="str">
        <f t="shared" si="13"/>
        <v/>
      </c>
      <c r="L857" s="13" t="str">
        <f>IF($D857="","",IFERROR(INDEX(类别属性,MATCH($D857,类别表,0)),""))</f>
        <v/>
      </c>
      <c r="M857" s="53"/>
      <c r="N857" s="53"/>
      <c r="O857" s="32"/>
      <c r="P857" s="6" t="str">
        <f>IF($C857="","",IF(ISNA(MATCH($C857,账户表,0)),"※这个账户不在【基础资料】的账户档案里",IF($B857="","※没填日期，这一笔不会进任何月份的报表",IF(NOT(ISNUMBER($B857)),"※日期是文本不是日期（像 2026.6.28 这种），按日期取数的报表全会漏掉这一笔",IF(AND($F857&lt;&gt;"",$G857&lt;&gt;""),"※收入和支出不能同时填",IF(AND(N($F857)=0,N($G857)=0),"※收入和支出都没填",IF(OR(N($F857)&lt;0,N($G857)&lt;0),"※金额不能填负数，方向反了就换一列填",IF($D857="","※没填收支类别，分类报表会漏掉这一笔",IF(ISNA(MATCH($D857,类别表,0)),"※收支类别不在【基础资料】的清单里",IF(AND($L857="内部转账",$M857=""),"△内部转账要在「对方账户」写上另一头",IF(AND($L857="内部转账",$M857=$C857),"※对方账户跟本账户是同一个",IF(AND($L857&lt;&gt;"内部转账",$M857&lt;&gt;""),"△填了对方账户，但类别不是内部转账",IF(YEAR($B857)&lt;&gt;管理年度,"△不是管理年度的单据，按月的三张报表里看不到",IF($H857&lt;0,"△这一笔之后该账户余额成负数了，核一下",""))))))))))))))</f>
        <v/>
      </c>
    </row>
    <row r="858" ht="16.5" spans="1:16">
      <c r="A858" s="4" t="str">
        <f>IF($C858="","",COUNTA($C$5:$C858))</f>
        <v/>
      </c>
      <c r="B858" s="52"/>
      <c r="C858" s="53"/>
      <c r="D858" s="53"/>
      <c r="E858" s="32"/>
      <c r="F858" s="54"/>
      <c r="G858" s="54"/>
      <c r="H858" s="24" t="str">
        <f>IFERROR(ROUND(VLOOKUP($C858,基础资料!$B$5:$E$34,3,0)+SUMIF($C$5:$C858,$C858,$F$5:$F858)-SUMIF($C$5:$C858,$C858,$G$5:$G858),2),"")</f>
        <v/>
      </c>
      <c r="I858" s="53"/>
      <c r="J858" s="53"/>
      <c r="K858" s="25" t="str">
        <f t="shared" si="13"/>
        <v/>
      </c>
      <c r="L858" s="13" t="str">
        <f>IF($D858="","",IFERROR(INDEX(类别属性,MATCH($D858,类别表,0)),""))</f>
        <v/>
      </c>
      <c r="M858" s="53"/>
      <c r="N858" s="53"/>
      <c r="O858" s="32"/>
      <c r="P858" s="6" t="str">
        <f>IF($C858="","",IF(ISNA(MATCH($C858,账户表,0)),"※这个账户不在【基础资料】的账户档案里",IF($B858="","※没填日期，这一笔不会进任何月份的报表",IF(NOT(ISNUMBER($B858)),"※日期是文本不是日期（像 2026.6.28 这种），按日期取数的报表全会漏掉这一笔",IF(AND($F858&lt;&gt;"",$G858&lt;&gt;""),"※收入和支出不能同时填",IF(AND(N($F858)=0,N($G858)=0),"※收入和支出都没填",IF(OR(N($F858)&lt;0,N($G858)&lt;0),"※金额不能填负数，方向反了就换一列填",IF($D858="","※没填收支类别，分类报表会漏掉这一笔",IF(ISNA(MATCH($D858,类别表,0)),"※收支类别不在【基础资料】的清单里",IF(AND($L858="内部转账",$M858=""),"△内部转账要在「对方账户」写上另一头",IF(AND($L858="内部转账",$M858=$C858),"※对方账户跟本账户是同一个",IF(AND($L858&lt;&gt;"内部转账",$M858&lt;&gt;""),"△填了对方账户，但类别不是内部转账",IF(YEAR($B858)&lt;&gt;管理年度,"△不是管理年度的单据，按月的三张报表里看不到",IF($H858&lt;0,"△这一笔之后该账户余额成负数了，核一下",""))))))))))))))</f>
        <v/>
      </c>
    </row>
    <row r="859" ht="16.5" spans="1:16">
      <c r="A859" s="4" t="str">
        <f>IF($C859="","",COUNTA($C$5:$C859))</f>
        <v/>
      </c>
      <c r="B859" s="52"/>
      <c r="C859" s="53"/>
      <c r="D859" s="53"/>
      <c r="E859" s="32"/>
      <c r="F859" s="54"/>
      <c r="G859" s="54"/>
      <c r="H859" s="24" t="str">
        <f>IFERROR(ROUND(VLOOKUP($C859,基础资料!$B$5:$E$34,3,0)+SUMIF($C$5:$C859,$C859,$F$5:$F859)-SUMIF($C$5:$C859,$C859,$G$5:$G859),2),"")</f>
        <v/>
      </c>
      <c r="I859" s="53"/>
      <c r="J859" s="53"/>
      <c r="K859" s="25" t="str">
        <f t="shared" si="13"/>
        <v/>
      </c>
      <c r="L859" s="13" t="str">
        <f>IF($D859="","",IFERROR(INDEX(类别属性,MATCH($D859,类别表,0)),""))</f>
        <v/>
      </c>
      <c r="M859" s="53"/>
      <c r="N859" s="53"/>
      <c r="O859" s="32"/>
      <c r="P859" s="6" t="str">
        <f>IF($C859="","",IF(ISNA(MATCH($C859,账户表,0)),"※这个账户不在【基础资料】的账户档案里",IF($B859="","※没填日期，这一笔不会进任何月份的报表",IF(NOT(ISNUMBER($B859)),"※日期是文本不是日期（像 2026.6.28 这种），按日期取数的报表全会漏掉这一笔",IF(AND($F859&lt;&gt;"",$G859&lt;&gt;""),"※收入和支出不能同时填",IF(AND(N($F859)=0,N($G859)=0),"※收入和支出都没填",IF(OR(N($F859)&lt;0,N($G859)&lt;0),"※金额不能填负数，方向反了就换一列填",IF($D859="","※没填收支类别，分类报表会漏掉这一笔",IF(ISNA(MATCH($D859,类别表,0)),"※收支类别不在【基础资料】的清单里",IF(AND($L859="内部转账",$M859=""),"△内部转账要在「对方账户」写上另一头",IF(AND($L859="内部转账",$M859=$C859),"※对方账户跟本账户是同一个",IF(AND($L859&lt;&gt;"内部转账",$M859&lt;&gt;""),"△填了对方账户，但类别不是内部转账",IF(YEAR($B859)&lt;&gt;管理年度,"△不是管理年度的单据，按月的三张报表里看不到",IF($H859&lt;0,"△这一笔之后该账户余额成负数了，核一下",""))))))))))))))</f>
        <v/>
      </c>
    </row>
    <row r="860" ht="16.5" spans="1:16">
      <c r="A860" s="4" t="str">
        <f>IF($C860="","",COUNTA($C$5:$C860))</f>
        <v/>
      </c>
      <c r="B860" s="52"/>
      <c r="C860" s="53"/>
      <c r="D860" s="53"/>
      <c r="E860" s="32"/>
      <c r="F860" s="54"/>
      <c r="G860" s="54"/>
      <c r="H860" s="24" t="str">
        <f>IFERROR(ROUND(VLOOKUP($C860,基础资料!$B$5:$E$34,3,0)+SUMIF($C$5:$C860,$C860,$F$5:$F860)-SUMIF($C$5:$C860,$C860,$G$5:$G860),2),"")</f>
        <v/>
      </c>
      <c r="I860" s="53"/>
      <c r="J860" s="53"/>
      <c r="K860" s="25" t="str">
        <f t="shared" si="13"/>
        <v/>
      </c>
      <c r="L860" s="13" t="str">
        <f>IF($D860="","",IFERROR(INDEX(类别属性,MATCH($D860,类别表,0)),""))</f>
        <v/>
      </c>
      <c r="M860" s="53"/>
      <c r="N860" s="53"/>
      <c r="O860" s="32"/>
      <c r="P860" s="6" t="str">
        <f>IF($C860="","",IF(ISNA(MATCH($C860,账户表,0)),"※这个账户不在【基础资料】的账户档案里",IF($B860="","※没填日期，这一笔不会进任何月份的报表",IF(NOT(ISNUMBER($B860)),"※日期是文本不是日期（像 2026.6.28 这种），按日期取数的报表全会漏掉这一笔",IF(AND($F860&lt;&gt;"",$G860&lt;&gt;""),"※收入和支出不能同时填",IF(AND(N($F860)=0,N($G860)=0),"※收入和支出都没填",IF(OR(N($F860)&lt;0,N($G860)&lt;0),"※金额不能填负数，方向反了就换一列填",IF($D860="","※没填收支类别，分类报表会漏掉这一笔",IF(ISNA(MATCH($D860,类别表,0)),"※收支类别不在【基础资料】的清单里",IF(AND($L860="内部转账",$M860=""),"△内部转账要在「对方账户」写上另一头",IF(AND($L860="内部转账",$M860=$C860),"※对方账户跟本账户是同一个",IF(AND($L860&lt;&gt;"内部转账",$M860&lt;&gt;""),"△填了对方账户，但类别不是内部转账",IF(YEAR($B860)&lt;&gt;管理年度,"△不是管理年度的单据，按月的三张报表里看不到",IF($H860&lt;0,"△这一笔之后该账户余额成负数了，核一下",""))))))))))))))</f>
        <v/>
      </c>
    </row>
    <row r="861" ht="16.5" spans="1:16">
      <c r="A861" s="4" t="str">
        <f>IF($C861="","",COUNTA($C$5:$C861))</f>
        <v/>
      </c>
      <c r="B861" s="52"/>
      <c r="C861" s="53"/>
      <c r="D861" s="53"/>
      <c r="E861" s="32"/>
      <c r="F861" s="54"/>
      <c r="G861" s="54"/>
      <c r="H861" s="24" t="str">
        <f>IFERROR(ROUND(VLOOKUP($C861,基础资料!$B$5:$E$34,3,0)+SUMIF($C$5:$C861,$C861,$F$5:$F861)-SUMIF($C$5:$C861,$C861,$G$5:$G861),2),"")</f>
        <v/>
      </c>
      <c r="I861" s="53"/>
      <c r="J861" s="53"/>
      <c r="K861" s="25" t="str">
        <f t="shared" si="13"/>
        <v/>
      </c>
      <c r="L861" s="13" t="str">
        <f>IF($D861="","",IFERROR(INDEX(类别属性,MATCH($D861,类别表,0)),""))</f>
        <v/>
      </c>
      <c r="M861" s="53"/>
      <c r="N861" s="53"/>
      <c r="O861" s="32"/>
      <c r="P861" s="6" t="str">
        <f>IF($C861="","",IF(ISNA(MATCH($C861,账户表,0)),"※这个账户不在【基础资料】的账户档案里",IF($B861="","※没填日期，这一笔不会进任何月份的报表",IF(NOT(ISNUMBER($B861)),"※日期是文本不是日期（像 2026.6.28 这种），按日期取数的报表全会漏掉这一笔",IF(AND($F861&lt;&gt;"",$G861&lt;&gt;""),"※收入和支出不能同时填",IF(AND(N($F861)=0,N($G861)=0),"※收入和支出都没填",IF(OR(N($F861)&lt;0,N($G861)&lt;0),"※金额不能填负数，方向反了就换一列填",IF($D861="","※没填收支类别，分类报表会漏掉这一笔",IF(ISNA(MATCH($D861,类别表,0)),"※收支类别不在【基础资料】的清单里",IF(AND($L861="内部转账",$M861=""),"△内部转账要在「对方账户」写上另一头",IF(AND($L861="内部转账",$M861=$C861),"※对方账户跟本账户是同一个",IF(AND($L861&lt;&gt;"内部转账",$M861&lt;&gt;""),"△填了对方账户，但类别不是内部转账",IF(YEAR($B861)&lt;&gt;管理年度,"△不是管理年度的单据，按月的三张报表里看不到",IF($H861&lt;0,"△这一笔之后该账户余额成负数了，核一下",""))))))))))))))</f>
        <v/>
      </c>
    </row>
    <row r="862" ht="16.5" spans="1:16">
      <c r="A862" s="4" t="str">
        <f>IF($C862="","",COUNTA($C$5:$C862))</f>
        <v/>
      </c>
      <c r="B862" s="52"/>
      <c r="C862" s="53"/>
      <c r="D862" s="53"/>
      <c r="E862" s="32"/>
      <c r="F862" s="54"/>
      <c r="G862" s="54"/>
      <c r="H862" s="24" t="str">
        <f>IFERROR(ROUND(VLOOKUP($C862,基础资料!$B$5:$E$34,3,0)+SUMIF($C$5:$C862,$C862,$F$5:$F862)-SUMIF($C$5:$C862,$C862,$G$5:$G862),2),"")</f>
        <v/>
      </c>
      <c r="I862" s="53"/>
      <c r="J862" s="53"/>
      <c r="K862" s="25" t="str">
        <f t="shared" si="13"/>
        <v/>
      </c>
      <c r="L862" s="13" t="str">
        <f>IF($D862="","",IFERROR(INDEX(类别属性,MATCH($D862,类别表,0)),""))</f>
        <v/>
      </c>
      <c r="M862" s="53"/>
      <c r="N862" s="53"/>
      <c r="O862" s="32"/>
      <c r="P862" s="6" t="str">
        <f>IF($C862="","",IF(ISNA(MATCH($C862,账户表,0)),"※这个账户不在【基础资料】的账户档案里",IF($B862="","※没填日期，这一笔不会进任何月份的报表",IF(NOT(ISNUMBER($B862)),"※日期是文本不是日期（像 2026.6.28 这种），按日期取数的报表全会漏掉这一笔",IF(AND($F862&lt;&gt;"",$G862&lt;&gt;""),"※收入和支出不能同时填",IF(AND(N($F862)=0,N($G862)=0),"※收入和支出都没填",IF(OR(N($F862)&lt;0,N($G862)&lt;0),"※金额不能填负数，方向反了就换一列填",IF($D862="","※没填收支类别，分类报表会漏掉这一笔",IF(ISNA(MATCH($D862,类别表,0)),"※收支类别不在【基础资料】的清单里",IF(AND($L862="内部转账",$M862=""),"△内部转账要在「对方账户」写上另一头",IF(AND($L862="内部转账",$M862=$C862),"※对方账户跟本账户是同一个",IF(AND($L862&lt;&gt;"内部转账",$M862&lt;&gt;""),"△填了对方账户，但类别不是内部转账",IF(YEAR($B862)&lt;&gt;管理年度,"△不是管理年度的单据，按月的三张报表里看不到",IF($H862&lt;0,"△这一笔之后该账户余额成负数了，核一下",""))))))))))))))</f>
        <v/>
      </c>
    </row>
    <row r="863" ht="16.5" spans="1:16">
      <c r="A863" s="4" t="str">
        <f>IF($C863="","",COUNTA($C$5:$C863))</f>
        <v/>
      </c>
      <c r="B863" s="52"/>
      <c r="C863" s="53"/>
      <c r="D863" s="53"/>
      <c r="E863" s="32"/>
      <c r="F863" s="54"/>
      <c r="G863" s="54"/>
      <c r="H863" s="24" t="str">
        <f>IFERROR(ROUND(VLOOKUP($C863,基础资料!$B$5:$E$34,3,0)+SUMIF($C$5:$C863,$C863,$F$5:$F863)-SUMIF($C$5:$C863,$C863,$G$5:$G863),2),"")</f>
        <v/>
      </c>
      <c r="I863" s="53"/>
      <c r="J863" s="53"/>
      <c r="K863" s="25" t="str">
        <f t="shared" si="13"/>
        <v/>
      </c>
      <c r="L863" s="13" t="str">
        <f>IF($D863="","",IFERROR(INDEX(类别属性,MATCH($D863,类别表,0)),""))</f>
        <v/>
      </c>
      <c r="M863" s="53"/>
      <c r="N863" s="53"/>
      <c r="O863" s="32"/>
      <c r="P863" s="6" t="str">
        <f>IF($C863="","",IF(ISNA(MATCH($C863,账户表,0)),"※这个账户不在【基础资料】的账户档案里",IF($B863="","※没填日期，这一笔不会进任何月份的报表",IF(NOT(ISNUMBER($B863)),"※日期是文本不是日期（像 2026.6.28 这种），按日期取数的报表全会漏掉这一笔",IF(AND($F863&lt;&gt;"",$G863&lt;&gt;""),"※收入和支出不能同时填",IF(AND(N($F863)=0,N($G863)=0),"※收入和支出都没填",IF(OR(N($F863)&lt;0,N($G863)&lt;0),"※金额不能填负数，方向反了就换一列填",IF($D863="","※没填收支类别，分类报表会漏掉这一笔",IF(ISNA(MATCH($D863,类别表,0)),"※收支类别不在【基础资料】的清单里",IF(AND($L863="内部转账",$M863=""),"△内部转账要在「对方账户」写上另一头",IF(AND($L863="内部转账",$M863=$C863),"※对方账户跟本账户是同一个",IF(AND($L863&lt;&gt;"内部转账",$M863&lt;&gt;""),"△填了对方账户，但类别不是内部转账",IF(YEAR($B863)&lt;&gt;管理年度,"△不是管理年度的单据，按月的三张报表里看不到",IF($H863&lt;0,"△这一笔之后该账户余额成负数了，核一下",""))))))))))))))</f>
        <v/>
      </c>
    </row>
    <row r="864" ht="16.5" spans="1:16">
      <c r="A864" s="4" t="str">
        <f>IF($C864="","",COUNTA($C$5:$C864))</f>
        <v/>
      </c>
      <c r="B864" s="52"/>
      <c r="C864" s="53"/>
      <c r="D864" s="53"/>
      <c r="E864" s="32"/>
      <c r="F864" s="54"/>
      <c r="G864" s="54"/>
      <c r="H864" s="24" t="str">
        <f>IFERROR(ROUND(VLOOKUP($C864,基础资料!$B$5:$E$34,3,0)+SUMIF($C$5:$C864,$C864,$F$5:$F864)-SUMIF($C$5:$C864,$C864,$G$5:$G864),2),"")</f>
        <v/>
      </c>
      <c r="I864" s="53"/>
      <c r="J864" s="53"/>
      <c r="K864" s="25" t="str">
        <f t="shared" si="13"/>
        <v/>
      </c>
      <c r="L864" s="13" t="str">
        <f>IF($D864="","",IFERROR(INDEX(类别属性,MATCH($D864,类别表,0)),""))</f>
        <v/>
      </c>
      <c r="M864" s="53"/>
      <c r="N864" s="53"/>
      <c r="O864" s="32"/>
      <c r="P864" s="6" t="str">
        <f>IF($C864="","",IF(ISNA(MATCH($C864,账户表,0)),"※这个账户不在【基础资料】的账户档案里",IF($B864="","※没填日期，这一笔不会进任何月份的报表",IF(NOT(ISNUMBER($B864)),"※日期是文本不是日期（像 2026.6.28 这种），按日期取数的报表全会漏掉这一笔",IF(AND($F864&lt;&gt;"",$G864&lt;&gt;""),"※收入和支出不能同时填",IF(AND(N($F864)=0,N($G864)=0),"※收入和支出都没填",IF(OR(N($F864)&lt;0,N($G864)&lt;0),"※金额不能填负数，方向反了就换一列填",IF($D864="","※没填收支类别，分类报表会漏掉这一笔",IF(ISNA(MATCH($D864,类别表,0)),"※收支类别不在【基础资料】的清单里",IF(AND($L864="内部转账",$M864=""),"△内部转账要在「对方账户」写上另一头",IF(AND($L864="内部转账",$M864=$C864),"※对方账户跟本账户是同一个",IF(AND($L864&lt;&gt;"内部转账",$M864&lt;&gt;""),"△填了对方账户，但类别不是内部转账",IF(YEAR($B864)&lt;&gt;管理年度,"△不是管理年度的单据，按月的三张报表里看不到",IF($H864&lt;0,"△这一笔之后该账户余额成负数了，核一下",""))))))))))))))</f>
        <v/>
      </c>
    </row>
    <row r="865" ht="16.5" spans="1:16">
      <c r="A865" s="4" t="str">
        <f>IF($C865="","",COUNTA($C$5:$C865))</f>
        <v/>
      </c>
      <c r="B865" s="52"/>
      <c r="C865" s="53"/>
      <c r="D865" s="53"/>
      <c r="E865" s="32"/>
      <c r="F865" s="54"/>
      <c r="G865" s="54"/>
      <c r="H865" s="24" t="str">
        <f>IFERROR(ROUND(VLOOKUP($C865,基础资料!$B$5:$E$34,3,0)+SUMIF($C$5:$C865,$C865,$F$5:$F865)-SUMIF($C$5:$C865,$C865,$G$5:$G865),2),"")</f>
        <v/>
      </c>
      <c r="I865" s="53"/>
      <c r="J865" s="53"/>
      <c r="K865" s="25" t="str">
        <f t="shared" si="13"/>
        <v/>
      </c>
      <c r="L865" s="13" t="str">
        <f>IF($D865="","",IFERROR(INDEX(类别属性,MATCH($D865,类别表,0)),""))</f>
        <v/>
      </c>
      <c r="M865" s="53"/>
      <c r="N865" s="53"/>
      <c r="O865" s="32"/>
      <c r="P865" s="6" t="str">
        <f>IF($C865="","",IF(ISNA(MATCH($C865,账户表,0)),"※这个账户不在【基础资料】的账户档案里",IF($B865="","※没填日期，这一笔不会进任何月份的报表",IF(NOT(ISNUMBER($B865)),"※日期是文本不是日期（像 2026.6.28 这种），按日期取数的报表全会漏掉这一笔",IF(AND($F865&lt;&gt;"",$G865&lt;&gt;""),"※收入和支出不能同时填",IF(AND(N($F865)=0,N($G865)=0),"※收入和支出都没填",IF(OR(N($F865)&lt;0,N($G865)&lt;0),"※金额不能填负数，方向反了就换一列填",IF($D865="","※没填收支类别，分类报表会漏掉这一笔",IF(ISNA(MATCH($D865,类别表,0)),"※收支类别不在【基础资料】的清单里",IF(AND($L865="内部转账",$M865=""),"△内部转账要在「对方账户」写上另一头",IF(AND($L865="内部转账",$M865=$C865),"※对方账户跟本账户是同一个",IF(AND($L865&lt;&gt;"内部转账",$M865&lt;&gt;""),"△填了对方账户，但类别不是内部转账",IF(YEAR($B865)&lt;&gt;管理年度,"△不是管理年度的单据，按月的三张报表里看不到",IF($H865&lt;0,"△这一笔之后该账户余额成负数了，核一下",""))))))))))))))</f>
        <v/>
      </c>
    </row>
    <row r="866" ht="16.5" spans="1:16">
      <c r="A866" s="4" t="str">
        <f>IF($C866="","",COUNTA($C$5:$C866))</f>
        <v/>
      </c>
      <c r="B866" s="52"/>
      <c r="C866" s="53"/>
      <c r="D866" s="53"/>
      <c r="E866" s="32"/>
      <c r="F866" s="54"/>
      <c r="G866" s="54"/>
      <c r="H866" s="24" t="str">
        <f>IFERROR(ROUND(VLOOKUP($C866,基础资料!$B$5:$E$34,3,0)+SUMIF($C$5:$C866,$C866,$F$5:$F866)-SUMIF($C$5:$C866,$C866,$G$5:$G866),2),"")</f>
        <v/>
      </c>
      <c r="I866" s="53"/>
      <c r="J866" s="53"/>
      <c r="K866" s="25" t="str">
        <f t="shared" si="13"/>
        <v/>
      </c>
      <c r="L866" s="13" t="str">
        <f>IF($D866="","",IFERROR(INDEX(类别属性,MATCH($D866,类别表,0)),""))</f>
        <v/>
      </c>
      <c r="M866" s="53"/>
      <c r="N866" s="53"/>
      <c r="O866" s="32"/>
      <c r="P866" s="6" t="str">
        <f>IF($C866="","",IF(ISNA(MATCH($C866,账户表,0)),"※这个账户不在【基础资料】的账户档案里",IF($B866="","※没填日期，这一笔不会进任何月份的报表",IF(NOT(ISNUMBER($B866)),"※日期是文本不是日期（像 2026.6.28 这种），按日期取数的报表全会漏掉这一笔",IF(AND($F866&lt;&gt;"",$G866&lt;&gt;""),"※收入和支出不能同时填",IF(AND(N($F866)=0,N($G866)=0),"※收入和支出都没填",IF(OR(N($F866)&lt;0,N($G866)&lt;0),"※金额不能填负数，方向反了就换一列填",IF($D866="","※没填收支类别，分类报表会漏掉这一笔",IF(ISNA(MATCH($D866,类别表,0)),"※收支类别不在【基础资料】的清单里",IF(AND($L866="内部转账",$M866=""),"△内部转账要在「对方账户」写上另一头",IF(AND($L866="内部转账",$M866=$C866),"※对方账户跟本账户是同一个",IF(AND($L866&lt;&gt;"内部转账",$M866&lt;&gt;""),"△填了对方账户，但类别不是内部转账",IF(YEAR($B866)&lt;&gt;管理年度,"△不是管理年度的单据，按月的三张报表里看不到",IF($H866&lt;0,"△这一笔之后该账户余额成负数了，核一下",""))))))))))))))</f>
        <v/>
      </c>
    </row>
    <row r="867" ht="16.5" spans="1:16">
      <c r="A867" s="4" t="str">
        <f>IF($C867="","",COUNTA($C$5:$C867))</f>
        <v/>
      </c>
      <c r="B867" s="52"/>
      <c r="C867" s="53"/>
      <c r="D867" s="53"/>
      <c r="E867" s="32"/>
      <c r="F867" s="54"/>
      <c r="G867" s="54"/>
      <c r="H867" s="24" t="str">
        <f>IFERROR(ROUND(VLOOKUP($C867,基础资料!$B$5:$E$34,3,0)+SUMIF($C$5:$C867,$C867,$F$5:$F867)-SUMIF($C$5:$C867,$C867,$G$5:$G867),2),"")</f>
        <v/>
      </c>
      <c r="I867" s="53"/>
      <c r="J867" s="53"/>
      <c r="K867" s="25" t="str">
        <f t="shared" si="13"/>
        <v/>
      </c>
      <c r="L867" s="13" t="str">
        <f>IF($D867="","",IFERROR(INDEX(类别属性,MATCH($D867,类别表,0)),""))</f>
        <v/>
      </c>
      <c r="M867" s="53"/>
      <c r="N867" s="53"/>
      <c r="O867" s="32"/>
      <c r="P867" s="6" t="str">
        <f>IF($C867="","",IF(ISNA(MATCH($C867,账户表,0)),"※这个账户不在【基础资料】的账户档案里",IF($B867="","※没填日期，这一笔不会进任何月份的报表",IF(NOT(ISNUMBER($B867)),"※日期是文本不是日期（像 2026.6.28 这种），按日期取数的报表全会漏掉这一笔",IF(AND($F867&lt;&gt;"",$G867&lt;&gt;""),"※收入和支出不能同时填",IF(AND(N($F867)=0,N($G867)=0),"※收入和支出都没填",IF(OR(N($F867)&lt;0,N($G867)&lt;0),"※金额不能填负数，方向反了就换一列填",IF($D867="","※没填收支类别，分类报表会漏掉这一笔",IF(ISNA(MATCH($D867,类别表,0)),"※收支类别不在【基础资料】的清单里",IF(AND($L867="内部转账",$M867=""),"△内部转账要在「对方账户」写上另一头",IF(AND($L867="内部转账",$M867=$C867),"※对方账户跟本账户是同一个",IF(AND($L867&lt;&gt;"内部转账",$M867&lt;&gt;""),"△填了对方账户，但类别不是内部转账",IF(YEAR($B867)&lt;&gt;管理年度,"△不是管理年度的单据，按月的三张报表里看不到",IF($H867&lt;0,"△这一笔之后该账户余额成负数了，核一下",""))))))))))))))</f>
        <v/>
      </c>
    </row>
    <row r="868" ht="16.5" spans="1:16">
      <c r="A868" s="4" t="str">
        <f>IF($C868="","",COUNTA($C$5:$C868))</f>
        <v/>
      </c>
      <c r="B868" s="52"/>
      <c r="C868" s="53"/>
      <c r="D868" s="53"/>
      <c r="E868" s="32"/>
      <c r="F868" s="54"/>
      <c r="G868" s="54"/>
      <c r="H868" s="24" t="str">
        <f>IFERROR(ROUND(VLOOKUP($C868,基础资料!$B$5:$E$34,3,0)+SUMIF($C$5:$C868,$C868,$F$5:$F868)-SUMIF($C$5:$C868,$C868,$G$5:$G868),2),"")</f>
        <v/>
      </c>
      <c r="I868" s="53"/>
      <c r="J868" s="53"/>
      <c r="K868" s="25" t="str">
        <f t="shared" si="13"/>
        <v/>
      </c>
      <c r="L868" s="13" t="str">
        <f>IF($D868="","",IFERROR(INDEX(类别属性,MATCH($D868,类别表,0)),""))</f>
        <v/>
      </c>
      <c r="M868" s="53"/>
      <c r="N868" s="53"/>
      <c r="O868" s="32"/>
      <c r="P868" s="6" t="str">
        <f>IF($C868="","",IF(ISNA(MATCH($C868,账户表,0)),"※这个账户不在【基础资料】的账户档案里",IF($B868="","※没填日期，这一笔不会进任何月份的报表",IF(NOT(ISNUMBER($B868)),"※日期是文本不是日期（像 2026.6.28 这种），按日期取数的报表全会漏掉这一笔",IF(AND($F868&lt;&gt;"",$G868&lt;&gt;""),"※收入和支出不能同时填",IF(AND(N($F868)=0,N($G868)=0),"※收入和支出都没填",IF(OR(N($F868)&lt;0,N($G868)&lt;0),"※金额不能填负数，方向反了就换一列填",IF($D868="","※没填收支类别，分类报表会漏掉这一笔",IF(ISNA(MATCH($D868,类别表,0)),"※收支类别不在【基础资料】的清单里",IF(AND($L868="内部转账",$M868=""),"△内部转账要在「对方账户」写上另一头",IF(AND($L868="内部转账",$M868=$C868),"※对方账户跟本账户是同一个",IF(AND($L868&lt;&gt;"内部转账",$M868&lt;&gt;""),"△填了对方账户，但类别不是内部转账",IF(YEAR($B868)&lt;&gt;管理年度,"△不是管理年度的单据，按月的三张报表里看不到",IF($H868&lt;0,"△这一笔之后该账户余额成负数了，核一下",""))))))))))))))</f>
        <v/>
      </c>
    </row>
    <row r="869" ht="16.5" spans="1:16">
      <c r="A869" s="4" t="str">
        <f>IF($C869="","",COUNTA($C$5:$C869))</f>
        <v/>
      </c>
      <c r="B869" s="52"/>
      <c r="C869" s="53"/>
      <c r="D869" s="53"/>
      <c r="E869" s="32"/>
      <c r="F869" s="54"/>
      <c r="G869" s="54"/>
      <c r="H869" s="24" t="str">
        <f>IFERROR(ROUND(VLOOKUP($C869,基础资料!$B$5:$E$34,3,0)+SUMIF($C$5:$C869,$C869,$F$5:$F869)-SUMIF($C$5:$C869,$C869,$G$5:$G869),2),"")</f>
        <v/>
      </c>
      <c r="I869" s="53"/>
      <c r="J869" s="53"/>
      <c r="K869" s="25" t="str">
        <f t="shared" si="13"/>
        <v/>
      </c>
      <c r="L869" s="13" t="str">
        <f>IF($D869="","",IFERROR(INDEX(类别属性,MATCH($D869,类别表,0)),""))</f>
        <v/>
      </c>
      <c r="M869" s="53"/>
      <c r="N869" s="53"/>
      <c r="O869" s="32"/>
      <c r="P869" s="6" t="str">
        <f>IF($C869="","",IF(ISNA(MATCH($C869,账户表,0)),"※这个账户不在【基础资料】的账户档案里",IF($B869="","※没填日期，这一笔不会进任何月份的报表",IF(NOT(ISNUMBER($B869)),"※日期是文本不是日期（像 2026.6.28 这种），按日期取数的报表全会漏掉这一笔",IF(AND($F869&lt;&gt;"",$G869&lt;&gt;""),"※收入和支出不能同时填",IF(AND(N($F869)=0,N($G869)=0),"※收入和支出都没填",IF(OR(N($F869)&lt;0,N($G869)&lt;0),"※金额不能填负数，方向反了就换一列填",IF($D869="","※没填收支类别，分类报表会漏掉这一笔",IF(ISNA(MATCH($D869,类别表,0)),"※收支类别不在【基础资料】的清单里",IF(AND($L869="内部转账",$M869=""),"△内部转账要在「对方账户」写上另一头",IF(AND($L869="内部转账",$M869=$C869),"※对方账户跟本账户是同一个",IF(AND($L869&lt;&gt;"内部转账",$M869&lt;&gt;""),"△填了对方账户，但类别不是内部转账",IF(YEAR($B869)&lt;&gt;管理年度,"△不是管理年度的单据，按月的三张报表里看不到",IF($H869&lt;0,"△这一笔之后该账户余额成负数了，核一下",""))))))))))))))</f>
        <v/>
      </c>
    </row>
    <row r="870" ht="16.5" spans="1:16">
      <c r="A870" s="4" t="str">
        <f>IF($C870="","",COUNTA($C$5:$C870))</f>
        <v/>
      </c>
      <c r="B870" s="52"/>
      <c r="C870" s="53"/>
      <c r="D870" s="53"/>
      <c r="E870" s="32"/>
      <c r="F870" s="54"/>
      <c r="G870" s="54"/>
      <c r="H870" s="24" t="str">
        <f>IFERROR(ROUND(VLOOKUP($C870,基础资料!$B$5:$E$34,3,0)+SUMIF($C$5:$C870,$C870,$F$5:$F870)-SUMIF($C$5:$C870,$C870,$G$5:$G870),2),"")</f>
        <v/>
      </c>
      <c r="I870" s="53"/>
      <c r="J870" s="53"/>
      <c r="K870" s="25" t="str">
        <f t="shared" si="13"/>
        <v/>
      </c>
      <c r="L870" s="13" t="str">
        <f>IF($D870="","",IFERROR(INDEX(类别属性,MATCH($D870,类别表,0)),""))</f>
        <v/>
      </c>
      <c r="M870" s="53"/>
      <c r="N870" s="53"/>
      <c r="O870" s="32"/>
      <c r="P870" s="6" t="str">
        <f>IF($C870="","",IF(ISNA(MATCH($C870,账户表,0)),"※这个账户不在【基础资料】的账户档案里",IF($B870="","※没填日期，这一笔不会进任何月份的报表",IF(NOT(ISNUMBER($B870)),"※日期是文本不是日期（像 2026.6.28 这种），按日期取数的报表全会漏掉这一笔",IF(AND($F870&lt;&gt;"",$G870&lt;&gt;""),"※收入和支出不能同时填",IF(AND(N($F870)=0,N($G870)=0),"※收入和支出都没填",IF(OR(N($F870)&lt;0,N($G870)&lt;0),"※金额不能填负数，方向反了就换一列填",IF($D870="","※没填收支类别，分类报表会漏掉这一笔",IF(ISNA(MATCH($D870,类别表,0)),"※收支类别不在【基础资料】的清单里",IF(AND($L870="内部转账",$M870=""),"△内部转账要在「对方账户」写上另一头",IF(AND($L870="内部转账",$M870=$C870),"※对方账户跟本账户是同一个",IF(AND($L870&lt;&gt;"内部转账",$M870&lt;&gt;""),"△填了对方账户，但类别不是内部转账",IF(YEAR($B870)&lt;&gt;管理年度,"△不是管理年度的单据，按月的三张报表里看不到",IF($H870&lt;0,"△这一笔之后该账户余额成负数了，核一下",""))))))))))))))</f>
        <v/>
      </c>
    </row>
    <row r="871" ht="16.5" spans="1:16">
      <c r="A871" s="4" t="str">
        <f>IF($C871="","",COUNTA($C$5:$C871))</f>
        <v/>
      </c>
      <c r="B871" s="52"/>
      <c r="C871" s="53"/>
      <c r="D871" s="53"/>
      <c r="E871" s="32"/>
      <c r="F871" s="54"/>
      <c r="G871" s="54"/>
      <c r="H871" s="24" t="str">
        <f>IFERROR(ROUND(VLOOKUP($C871,基础资料!$B$5:$E$34,3,0)+SUMIF($C$5:$C871,$C871,$F$5:$F871)-SUMIF($C$5:$C871,$C871,$G$5:$G871),2),"")</f>
        <v/>
      </c>
      <c r="I871" s="53"/>
      <c r="J871" s="53"/>
      <c r="K871" s="25" t="str">
        <f t="shared" si="13"/>
        <v/>
      </c>
      <c r="L871" s="13" t="str">
        <f>IF($D871="","",IFERROR(INDEX(类别属性,MATCH($D871,类别表,0)),""))</f>
        <v/>
      </c>
      <c r="M871" s="53"/>
      <c r="N871" s="53"/>
      <c r="O871" s="32"/>
      <c r="P871" s="6" t="str">
        <f>IF($C871="","",IF(ISNA(MATCH($C871,账户表,0)),"※这个账户不在【基础资料】的账户档案里",IF($B871="","※没填日期，这一笔不会进任何月份的报表",IF(NOT(ISNUMBER($B871)),"※日期是文本不是日期（像 2026.6.28 这种），按日期取数的报表全会漏掉这一笔",IF(AND($F871&lt;&gt;"",$G871&lt;&gt;""),"※收入和支出不能同时填",IF(AND(N($F871)=0,N($G871)=0),"※收入和支出都没填",IF(OR(N($F871)&lt;0,N($G871)&lt;0),"※金额不能填负数，方向反了就换一列填",IF($D871="","※没填收支类别，分类报表会漏掉这一笔",IF(ISNA(MATCH($D871,类别表,0)),"※收支类别不在【基础资料】的清单里",IF(AND($L871="内部转账",$M871=""),"△内部转账要在「对方账户」写上另一头",IF(AND($L871="内部转账",$M871=$C871),"※对方账户跟本账户是同一个",IF(AND($L871&lt;&gt;"内部转账",$M871&lt;&gt;""),"△填了对方账户，但类别不是内部转账",IF(YEAR($B871)&lt;&gt;管理年度,"△不是管理年度的单据，按月的三张报表里看不到",IF($H871&lt;0,"△这一笔之后该账户余额成负数了，核一下",""))))))))))))))</f>
        <v/>
      </c>
    </row>
    <row r="872" ht="16.5" spans="1:16">
      <c r="A872" s="4" t="str">
        <f>IF($C872="","",COUNTA($C$5:$C872))</f>
        <v/>
      </c>
      <c r="B872" s="52"/>
      <c r="C872" s="53"/>
      <c r="D872" s="53"/>
      <c r="E872" s="32"/>
      <c r="F872" s="54"/>
      <c r="G872" s="54"/>
      <c r="H872" s="24" t="str">
        <f>IFERROR(ROUND(VLOOKUP($C872,基础资料!$B$5:$E$34,3,0)+SUMIF($C$5:$C872,$C872,$F$5:$F872)-SUMIF($C$5:$C872,$C872,$G$5:$G872),2),"")</f>
        <v/>
      </c>
      <c r="I872" s="53"/>
      <c r="J872" s="53"/>
      <c r="K872" s="25" t="str">
        <f t="shared" si="13"/>
        <v/>
      </c>
      <c r="L872" s="13" t="str">
        <f>IF($D872="","",IFERROR(INDEX(类别属性,MATCH($D872,类别表,0)),""))</f>
        <v/>
      </c>
      <c r="M872" s="53"/>
      <c r="N872" s="53"/>
      <c r="O872" s="32"/>
      <c r="P872" s="6" t="str">
        <f>IF($C872="","",IF(ISNA(MATCH($C872,账户表,0)),"※这个账户不在【基础资料】的账户档案里",IF($B872="","※没填日期，这一笔不会进任何月份的报表",IF(NOT(ISNUMBER($B872)),"※日期是文本不是日期（像 2026.6.28 这种），按日期取数的报表全会漏掉这一笔",IF(AND($F872&lt;&gt;"",$G872&lt;&gt;""),"※收入和支出不能同时填",IF(AND(N($F872)=0,N($G872)=0),"※收入和支出都没填",IF(OR(N($F872)&lt;0,N($G872)&lt;0),"※金额不能填负数，方向反了就换一列填",IF($D872="","※没填收支类别，分类报表会漏掉这一笔",IF(ISNA(MATCH($D872,类别表,0)),"※收支类别不在【基础资料】的清单里",IF(AND($L872="内部转账",$M872=""),"△内部转账要在「对方账户」写上另一头",IF(AND($L872="内部转账",$M872=$C872),"※对方账户跟本账户是同一个",IF(AND($L872&lt;&gt;"内部转账",$M872&lt;&gt;""),"△填了对方账户，但类别不是内部转账",IF(YEAR($B872)&lt;&gt;管理年度,"△不是管理年度的单据，按月的三张报表里看不到",IF($H872&lt;0,"△这一笔之后该账户余额成负数了，核一下",""))))))))))))))</f>
        <v/>
      </c>
    </row>
    <row r="873" ht="16.5" spans="1:16">
      <c r="A873" s="4" t="str">
        <f>IF($C873="","",COUNTA($C$5:$C873))</f>
        <v/>
      </c>
      <c r="B873" s="52"/>
      <c r="C873" s="53"/>
      <c r="D873" s="53"/>
      <c r="E873" s="32"/>
      <c r="F873" s="54"/>
      <c r="G873" s="54"/>
      <c r="H873" s="24" t="str">
        <f>IFERROR(ROUND(VLOOKUP($C873,基础资料!$B$5:$E$34,3,0)+SUMIF($C$5:$C873,$C873,$F$5:$F873)-SUMIF($C$5:$C873,$C873,$G$5:$G873),2),"")</f>
        <v/>
      </c>
      <c r="I873" s="53"/>
      <c r="J873" s="53"/>
      <c r="K873" s="25" t="str">
        <f t="shared" si="13"/>
        <v/>
      </c>
      <c r="L873" s="13" t="str">
        <f>IF($D873="","",IFERROR(INDEX(类别属性,MATCH($D873,类别表,0)),""))</f>
        <v/>
      </c>
      <c r="M873" s="53"/>
      <c r="N873" s="53"/>
      <c r="O873" s="32"/>
      <c r="P873" s="6" t="str">
        <f>IF($C873="","",IF(ISNA(MATCH($C873,账户表,0)),"※这个账户不在【基础资料】的账户档案里",IF($B873="","※没填日期，这一笔不会进任何月份的报表",IF(NOT(ISNUMBER($B873)),"※日期是文本不是日期（像 2026.6.28 这种），按日期取数的报表全会漏掉这一笔",IF(AND($F873&lt;&gt;"",$G873&lt;&gt;""),"※收入和支出不能同时填",IF(AND(N($F873)=0,N($G873)=0),"※收入和支出都没填",IF(OR(N($F873)&lt;0,N($G873)&lt;0),"※金额不能填负数，方向反了就换一列填",IF($D873="","※没填收支类别，分类报表会漏掉这一笔",IF(ISNA(MATCH($D873,类别表,0)),"※收支类别不在【基础资料】的清单里",IF(AND($L873="内部转账",$M873=""),"△内部转账要在「对方账户」写上另一头",IF(AND($L873="内部转账",$M873=$C873),"※对方账户跟本账户是同一个",IF(AND($L873&lt;&gt;"内部转账",$M873&lt;&gt;""),"△填了对方账户，但类别不是内部转账",IF(YEAR($B873)&lt;&gt;管理年度,"△不是管理年度的单据，按月的三张报表里看不到",IF($H873&lt;0,"△这一笔之后该账户余额成负数了，核一下",""))))))))))))))</f>
        <v/>
      </c>
    </row>
    <row r="874" ht="16.5" spans="1:16">
      <c r="A874" s="4" t="str">
        <f>IF($C874="","",COUNTA($C$5:$C874))</f>
        <v/>
      </c>
      <c r="B874" s="52"/>
      <c r="C874" s="53"/>
      <c r="D874" s="53"/>
      <c r="E874" s="32"/>
      <c r="F874" s="54"/>
      <c r="G874" s="54"/>
      <c r="H874" s="24" t="str">
        <f>IFERROR(ROUND(VLOOKUP($C874,基础资料!$B$5:$E$34,3,0)+SUMIF($C$5:$C874,$C874,$F$5:$F874)-SUMIF($C$5:$C874,$C874,$G$5:$G874),2),"")</f>
        <v/>
      </c>
      <c r="I874" s="53"/>
      <c r="J874" s="53"/>
      <c r="K874" s="25" t="str">
        <f t="shared" si="13"/>
        <v/>
      </c>
      <c r="L874" s="13" t="str">
        <f>IF($D874="","",IFERROR(INDEX(类别属性,MATCH($D874,类别表,0)),""))</f>
        <v/>
      </c>
      <c r="M874" s="53"/>
      <c r="N874" s="53"/>
      <c r="O874" s="32"/>
      <c r="P874" s="6" t="str">
        <f>IF($C874="","",IF(ISNA(MATCH($C874,账户表,0)),"※这个账户不在【基础资料】的账户档案里",IF($B874="","※没填日期，这一笔不会进任何月份的报表",IF(NOT(ISNUMBER($B874)),"※日期是文本不是日期（像 2026.6.28 这种），按日期取数的报表全会漏掉这一笔",IF(AND($F874&lt;&gt;"",$G874&lt;&gt;""),"※收入和支出不能同时填",IF(AND(N($F874)=0,N($G874)=0),"※收入和支出都没填",IF(OR(N($F874)&lt;0,N($G874)&lt;0),"※金额不能填负数，方向反了就换一列填",IF($D874="","※没填收支类别，分类报表会漏掉这一笔",IF(ISNA(MATCH($D874,类别表,0)),"※收支类别不在【基础资料】的清单里",IF(AND($L874="内部转账",$M874=""),"△内部转账要在「对方账户」写上另一头",IF(AND($L874="内部转账",$M874=$C874),"※对方账户跟本账户是同一个",IF(AND($L874&lt;&gt;"内部转账",$M874&lt;&gt;""),"△填了对方账户，但类别不是内部转账",IF(YEAR($B874)&lt;&gt;管理年度,"△不是管理年度的单据，按月的三张报表里看不到",IF($H874&lt;0,"△这一笔之后该账户余额成负数了，核一下",""))))))))))))))</f>
        <v/>
      </c>
    </row>
    <row r="875" ht="16.5" spans="1:16">
      <c r="A875" s="4" t="str">
        <f>IF($C875="","",COUNTA($C$5:$C875))</f>
        <v/>
      </c>
      <c r="B875" s="52"/>
      <c r="C875" s="53"/>
      <c r="D875" s="53"/>
      <c r="E875" s="32"/>
      <c r="F875" s="54"/>
      <c r="G875" s="54"/>
      <c r="H875" s="24" t="str">
        <f>IFERROR(ROUND(VLOOKUP($C875,基础资料!$B$5:$E$34,3,0)+SUMIF($C$5:$C875,$C875,$F$5:$F875)-SUMIF($C$5:$C875,$C875,$G$5:$G875),2),"")</f>
        <v/>
      </c>
      <c r="I875" s="53"/>
      <c r="J875" s="53"/>
      <c r="K875" s="25" t="str">
        <f t="shared" si="13"/>
        <v/>
      </c>
      <c r="L875" s="13" t="str">
        <f>IF($D875="","",IFERROR(INDEX(类别属性,MATCH($D875,类别表,0)),""))</f>
        <v/>
      </c>
      <c r="M875" s="53"/>
      <c r="N875" s="53"/>
      <c r="O875" s="32"/>
      <c r="P875" s="6" t="str">
        <f>IF($C875="","",IF(ISNA(MATCH($C875,账户表,0)),"※这个账户不在【基础资料】的账户档案里",IF($B875="","※没填日期，这一笔不会进任何月份的报表",IF(NOT(ISNUMBER($B875)),"※日期是文本不是日期（像 2026.6.28 这种），按日期取数的报表全会漏掉这一笔",IF(AND($F875&lt;&gt;"",$G875&lt;&gt;""),"※收入和支出不能同时填",IF(AND(N($F875)=0,N($G875)=0),"※收入和支出都没填",IF(OR(N($F875)&lt;0,N($G875)&lt;0),"※金额不能填负数，方向反了就换一列填",IF($D875="","※没填收支类别，分类报表会漏掉这一笔",IF(ISNA(MATCH($D875,类别表,0)),"※收支类别不在【基础资料】的清单里",IF(AND($L875="内部转账",$M875=""),"△内部转账要在「对方账户」写上另一头",IF(AND($L875="内部转账",$M875=$C875),"※对方账户跟本账户是同一个",IF(AND($L875&lt;&gt;"内部转账",$M875&lt;&gt;""),"△填了对方账户，但类别不是内部转账",IF(YEAR($B875)&lt;&gt;管理年度,"△不是管理年度的单据，按月的三张报表里看不到",IF($H875&lt;0,"△这一笔之后该账户余额成负数了，核一下",""))))))))))))))</f>
        <v/>
      </c>
    </row>
    <row r="876" ht="16.5" spans="1:16">
      <c r="A876" s="4" t="str">
        <f>IF($C876="","",COUNTA($C$5:$C876))</f>
        <v/>
      </c>
      <c r="B876" s="52"/>
      <c r="C876" s="53"/>
      <c r="D876" s="53"/>
      <c r="E876" s="32"/>
      <c r="F876" s="54"/>
      <c r="G876" s="54"/>
      <c r="H876" s="24" t="str">
        <f>IFERROR(ROUND(VLOOKUP($C876,基础资料!$B$5:$E$34,3,0)+SUMIF($C$5:$C876,$C876,$F$5:$F876)-SUMIF($C$5:$C876,$C876,$G$5:$G876),2),"")</f>
        <v/>
      </c>
      <c r="I876" s="53"/>
      <c r="J876" s="53"/>
      <c r="K876" s="25" t="str">
        <f t="shared" si="13"/>
        <v/>
      </c>
      <c r="L876" s="13" t="str">
        <f>IF($D876="","",IFERROR(INDEX(类别属性,MATCH($D876,类别表,0)),""))</f>
        <v/>
      </c>
      <c r="M876" s="53"/>
      <c r="N876" s="53"/>
      <c r="O876" s="32"/>
      <c r="P876" s="6" t="str">
        <f>IF($C876="","",IF(ISNA(MATCH($C876,账户表,0)),"※这个账户不在【基础资料】的账户档案里",IF($B876="","※没填日期，这一笔不会进任何月份的报表",IF(NOT(ISNUMBER($B876)),"※日期是文本不是日期（像 2026.6.28 这种），按日期取数的报表全会漏掉这一笔",IF(AND($F876&lt;&gt;"",$G876&lt;&gt;""),"※收入和支出不能同时填",IF(AND(N($F876)=0,N($G876)=0),"※收入和支出都没填",IF(OR(N($F876)&lt;0,N($G876)&lt;0),"※金额不能填负数，方向反了就换一列填",IF($D876="","※没填收支类别，分类报表会漏掉这一笔",IF(ISNA(MATCH($D876,类别表,0)),"※收支类别不在【基础资料】的清单里",IF(AND($L876="内部转账",$M876=""),"△内部转账要在「对方账户」写上另一头",IF(AND($L876="内部转账",$M876=$C876),"※对方账户跟本账户是同一个",IF(AND($L876&lt;&gt;"内部转账",$M876&lt;&gt;""),"△填了对方账户，但类别不是内部转账",IF(YEAR($B876)&lt;&gt;管理年度,"△不是管理年度的单据，按月的三张报表里看不到",IF($H876&lt;0,"△这一笔之后该账户余额成负数了，核一下",""))))))))))))))</f>
        <v/>
      </c>
    </row>
    <row r="877" ht="16.5" spans="1:16">
      <c r="A877" s="4" t="str">
        <f>IF($C877="","",COUNTA($C$5:$C877))</f>
        <v/>
      </c>
      <c r="B877" s="52"/>
      <c r="C877" s="53"/>
      <c r="D877" s="53"/>
      <c r="E877" s="32"/>
      <c r="F877" s="54"/>
      <c r="G877" s="54"/>
      <c r="H877" s="24" t="str">
        <f>IFERROR(ROUND(VLOOKUP($C877,基础资料!$B$5:$E$34,3,0)+SUMIF($C$5:$C877,$C877,$F$5:$F877)-SUMIF($C$5:$C877,$C877,$G$5:$G877),2),"")</f>
        <v/>
      </c>
      <c r="I877" s="53"/>
      <c r="J877" s="53"/>
      <c r="K877" s="25" t="str">
        <f t="shared" si="13"/>
        <v/>
      </c>
      <c r="L877" s="13" t="str">
        <f>IF($D877="","",IFERROR(INDEX(类别属性,MATCH($D877,类别表,0)),""))</f>
        <v/>
      </c>
      <c r="M877" s="53"/>
      <c r="N877" s="53"/>
      <c r="O877" s="32"/>
      <c r="P877" s="6" t="str">
        <f>IF($C877="","",IF(ISNA(MATCH($C877,账户表,0)),"※这个账户不在【基础资料】的账户档案里",IF($B877="","※没填日期，这一笔不会进任何月份的报表",IF(NOT(ISNUMBER($B877)),"※日期是文本不是日期（像 2026.6.28 这种），按日期取数的报表全会漏掉这一笔",IF(AND($F877&lt;&gt;"",$G877&lt;&gt;""),"※收入和支出不能同时填",IF(AND(N($F877)=0,N($G877)=0),"※收入和支出都没填",IF(OR(N($F877)&lt;0,N($G877)&lt;0),"※金额不能填负数，方向反了就换一列填",IF($D877="","※没填收支类别，分类报表会漏掉这一笔",IF(ISNA(MATCH($D877,类别表,0)),"※收支类别不在【基础资料】的清单里",IF(AND($L877="内部转账",$M877=""),"△内部转账要在「对方账户」写上另一头",IF(AND($L877="内部转账",$M877=$C877),"※对方账户跟本账户是同一个",IF(AND($L877&lt;&gt;"内部转账",$M877&lt;&gt;""),"△填了对方账户，但类别不是内部转账",IF(YEAR($B877)&lt;&gt;管理年度,"△不是管理年度的单据，按月的三张报表里看不到",IF($H877&lt;0,"△这一笔之后该账户余额成负数了，核一下",""))))))))))))))</f>
        <v/>
      </c>
    </row>
    <row r="878" ht="16.5" spans="1:16">
      <c r="A878" s="4" t="str">
        <f>IF($C878="","",COUNTA($C$5:$C878))</f>
        <v/>
      </c>
      <c r="B878" s="52"/>
      <c r="C878" s="53"/>
      <c r="D878" s="53"/>
      <c r="E878" s="32"/>
      <c r="F878" s="54"/>
      <c r="G878" s="54"/>
      <c r="H878" s="24" t="str">
        <f>IFERROR(ROUND(VLOOKUP($C878,基础资料!$B$5:$E$34,3,0)+SUMIF($C$5:$C878,$C878,$F$5:$F878)-SUMIF($C$5:$C878,$C878,$G$5:$G878),2),"")</f>
        <v/>
      </c>
      <c r="I878" s="53"/>
      <c r="J878" s="53"/>
      <c r="K878" s="25" t="str">
        <f t="shared" si="13"/>
        <v/>
      </c>
      <c r="L878" s="13" t="str">
        <f>IF($D878="","",IFERROR(INDEX(类别属性,MATCH($D878,类别表,0)),""))</f>
        <v/>
      </c>
      <c r="M878" s="53"/>
      <c r="N878" s="53"/>
      <c r="O878" s="32"/>
      <c r="P878" s="6" t="str">
        <f>IF($C878="","",IF(ISNA(MATCH($C878,账户表,0)),"※这个账户不在【基础资料】的账户档案里",IF($B878="","※没填日期，这一笔不会进任何月份的报表",IF(NOT(ISNUMBER($B878)),"※日期是文本不是日期（像 2026.6.28 这种），按日期取数的报表全会漏掉这一笔",IF(AND($F878&lt;&gt;"",$G878&lt;&gt;""),"※收入和支出不能同时填",IF(AND(N($F878)=0,N($G878)=0),"※收入和支出都没填",IF(OR(N($F878)&lt;0,N($G878)&lt;0),"※金额不能填负数，方向反了就换一列填",IF($D878="","※没填收支类别，分类报表会漏掉这一笔",IF(ISNA(MATCH($D878,类别表,0)),"※收支类别不在【基础资料】的清单里",IF(AND($L878="内部转账",$M878=""),"△内部转账要在「对方账户」写上另一头",IF(AND($L878="内部转账",$M878=$C878),"※对方账户跟本账户是同一个",IF(AND($L878&lt;&gt;"内部转账",$M878&lt;&gt;""),"△填了对方账户，但类别不是内部转账",IF(YEAR($B878)&lt;&gt;管理年度,"△不是管理年度的单据，按月的三张报表里看不到",IF($H878&lt;0,"△这一笔之后该账户余额成负数了，核一下",""))))))))))))))</f>
        <v/>
      </c>
    </row>
    <row r="879" ht="16.5" spans="1:16">
      <c r="A879" s="4" t="str">
        <f>IF($C879="","",COUNTA($C$5:$C879))</f>
        <v/>
      </c>
      <c r="B879" s="52"/>
      <c r="C879" s="53"/>
      <c r="D879" s="53"/>
      <c r="E879" s="32"/>
      <c r="F879" s="54"/>
      <c r="G879" s="54"/>
      <c r="H879" s="24" t="str">
        <f>IFERROR(ROUND(VLOOKUP($C879,基础资料!$B$5:$E$34,3,0)+SUMIF($C$5:$C879,$C879,$F$5:$F879)-SUMIF($C$5:$C879,$C879,$G$5:$G879),2),"")</f>
        <v/>
      </c>
      <c r="I879" s="53"/>
      <c r="J879" s="53"/>
      <c r="K879" s="25" t="str">
        <f t="shared" si="13"/>
        <v/>
      </c>
      <c r="L879" s="13" t="str">
        <f>IF($D879="","",IFERROR(INDEX(类别属性,MATCH($D879,类别表,0)),""))</f>
        <v/>
      </c>
      <c r="M879" s="53"/>
      <c r="N879" s="53"/>
      <c r="O879" s="32"/>
      <c r="P879" s="6" t="str">
        <f>IF($C879="","",IF(ISNA(MATCH($C879,账户表,0)),"※这个账户不在【基础资料】的账户档案里",IF($B879="","※没填日期，这一笔不会进任何月份的报表",IF(NOT(ISNUMBER($B879)),"※日期是文本不是日期（像 2026.6.28 这种），按日期取数的报表全会漏掉这一笔",IF(AND($F879&lt;&gt;"",$G879&lt;&gt;""),"※收入和支出不能同时填",IF(AND(N($F879)=0,N($G879)=0),"※收入和支出都没填",IF(OR(N($F879)&lt;0,N($G879)&lt;0),"※金额不能填负数，方向反了就换一列填",IF($D879="","※没填收支类别，分类报表会漏掉这一笔",IF(ISNA(MATCH($D879,类别表,0)),"※收支类别不在【基础资料】的清单里",IF(AND($L879="内部转账",$M879=""),"△内部转账要在「对方账户」写上另一头",IF(AND($L879="内部转账",$M879=$C879),"※对方账户跟本账户是同一个",IF(AND($L879&lt;&gt;"内部转账",$M879&lt;&gt;""),"△填了对方账户，但类别不是内部转账",IF(YEAR($B879)&lt;&gt;管理年度,"△不是管理年度的单据，按月的三张报表里看不到",IF($H879&lt;0,"△这一笔之后该账户余额成负数了，核一下",""))))))))))))))</f>
        <v/>
      </c>
    </row>
    <row r="880" ht="16.5" spans="1:16">
      <c r="A880" s="4" t="str">
        <f>IF($C880="","",COUNTA($C$5:$C880))</f>
        <v/>
      </c>
      <c r="B880" s="52"/>
      <c r="C880" s="53"/>
      <c r="D880" s="53"/>
      <c r="E880" s="32"/>
      <c r="F880" s="54"/>
      <c r="G880" s="54"/>
      <c r="H880" s="24" t="str">
        <f>IFERROR(ROUND(VLOOKUP($C880,基础资料!$B$5:$E$34,3,0)+SUMIF($C$5:$C880,$C880,$F$5:$F880)-SUMIF($C$5:$C880,$C880,$G$5:$G880),2),"")</f>
        <v/>
      </c>
      <c r="I880" s="53"/>
      <c r="J880" s="53"/>
      <c r="K880" s="25" t="str">
        <f t="shared" si="13"/>
        <v/>
      </c>
      <c r="L880" s="13" t="str">
        <f>IF($D880="","",IFERROR(INDEX(类别属性,MATCH($D880,类别表,0)),""))</f>
        <v/>
      </c>
      <c r="M880" s="53"/>
      <c r="N880" s="53"/>
      <c r="O880" s="32"/>
      <c r="P880" s="6" t="str">
        <f>IF($C880="","",IF(ISNA(MATCH($C880,账户表,0)),"※这个账户不在【基础资料】的账户档案里",IF($B880="","※没填日期，这一笔不会进任何月份的报表",IF(NOT(ISNUMBER($B880)),"※日期是文本不是日期（像 2026.6.28 这种），按日期取数的报表全会漏掉这一笔",IF(AND($F880&lt;&gt;"",$G880&lt;&gt;""),"※收入和支出不能同时填",IF(AND(N($F880)=0,N($G880)=0),"※收入和支出都没填",IF(OR(N($F880)&lt;0,N($G880)&lt;0),"※金额不能填负数，方向反了就换一列填",IF($D880="","※没填收支类别，分类报表会漏掉这一笔",IF(ISNA(MATCH($D880,类别表,0)),"※收支类别不在【基础资料】的清单里",IF(AND($L880="内部转账",$M880=""),"△内部转账要在「对方账户」写上另一头",IF(AND($L880="内部转账",$M880=$C880),"※对方账户跟本账户是同一个",IF(AND($L880&lt;&gt;"内部转账",$M880&lt;&gt;""),"△填了对方账户，但类别不是内部转账",IF(YEAR($B880)&lt;&gt;管理年度,"△不是管理年度的单据，按月的三张报表里看不到",IF($H880&lt;0,"△这一笔之后该账户余额成负数了，核一下",""))))))))))))))</f>
        <v/>
      </c>
    </row>
    <row r="881" ht="16.5" spans="1:16">
      <c r="A881" s="4" t="str">
        <f>IF($C881="","",COUNTA($C$5:$C881))</f>
        <v/>
      </c>
      <c r="B881" s="52"/>
      <c r="C881" s="53"/>
      <c r="D881" s="53"/>
      <c r="E881" s="32"/>
      <c r="F881" s="54"/>
      <c r="G881" s="54"/>
      <c r="H881" s="24" t="str">
        <f>IFERROR(ROUND(VLOOKUP($C881,基础资料!$B$5:$E$34,3,0)+SUMIF($C$5:$C881,$C881,$F$5:$F881)-SUMIF($C$5:$C881,$C881,$G$5:$G881),2),"")</f>
        <v/>
      </c>
      <c r="I881" s="53"/>
      <c r="J881" s="53"/>
      <c r="K881" s="25" t="str">
        <f t="shared" si="13"/>
        <v/>
      </c>
      <c r="L881" s="13" t="str">
        <f>IF($D881="","",IFERROR(INDEX(类别属性,MATCH($D881,类别表,0)),""))</f>
        <v/>
      </c>
      <c r="M881" s="53"/>
      <c r="N881" s="53"/>
      <c r="O881" s="32"/>
      <c r="P881" s="6" t="str">
        <f>IF($C881="","",IF(ISNA(MATCH($C881,账户表,0)),"※这个账户不在【基础资料】的账户档案里",IF($B881="","※没填日期，这一笔不会进任何月份的报表",IF(NOT(ISNUMBER($B881)),"※日期是文本不是日期（像 2026.6.28 这种），按日期取数的报表全会漏掉这一笔",IF(AND($F881&lt;&gt;"",$G881&lt;&gt;""),"※收入和支出不能同时填",IF(AND(N($F881)=0,N($G881)=0),"※收入和支出都没填",IF(OR(N($F881)&lt;0,N($G881)&lt;0),"※金额不能填负数，方向反了就换一列填",IF($D881="","※没填收支类别，分类报表会漏掉这一笔",IF(ISNA(MATCH($D881,类别表,0)),"※收支类别不在【基础资料】的清单里",IF(AND($L881="内部转账",$M881=""),"△内部转账要在「对方账户」写上另一头",IF(AND($L881="内部转账",$M881=$C881),"※对方账户跟本账户是同一个",IF(AND($L881&lt;&gt;"内部转账",$M881&lt;&gt;""),"△填了对方账户，但类别不是内部转账",IF(YEAR($B881)&lt;&gt;管理年度,"△不是管理年度的单据，按月的三张报表里看不到",IF($H881&lt;0,"△这一笔之后该账户余额成负数了，核一下",""))))))))))))))</f>
        <v/>
      </c>
    </row>
    <row r="882" ht="16.5" spans="1:16">
      <c r="A882" s="4" t="str">
        <f>IF($C882="","",COUNTA($C$5:$C882))</f>
        <v/>
      </c>
      <c r="B882" s="52"/>
      <c r="C882" s="53"/>
      <c r="D882" s="53"/>
      <c r="E882" s="32"/>
      <c r="F882" s="54"/>
      <c r="G882" s="54"/>
      <c r="H882" s="24" t="str">
        <f>IFERROR(ROUND(VLOOKUP($C882,基础资料!$B$5:$E$34,3,0)+SUMIF($C$5:$C882,$C882,$F$5:$F882)-SUMIF($C$5:$C882,$C882,$G$5:$G882),2),"")</f>
        <v/>
      </c>
      <c r="I882" s="53"/>
      <c r="J882" s="53"/>
      <c r="K882" s="25" t="str">
        <f t="shared" si="13"/>
        <v/>
      </c>
      <c r="L882" s="13" t="str">
        <f>IF($D882="","",IFERROR(INDEX(类别属性,MATCH($D882,类别表,0)),""))</f>
        <v/>
      </c>
      <c r="M882" s="53"/>
      <c r="N882" s="53"/>
      <c r="O882" s="32"/>
      <c r="P882" s="6" t="str">
        <f>IF($C882="","",IF(ISNA(MATCH($C882,账户表,0)),"※这个账户不在【基础资料】的账户档案里",IF($B882="","※没填日期，这一笔不会进任何月份的报表",IF(NOT(ISNUMBER($B882)),"※日期是文本不是日期（像 2026.6.28 这种），按日期取数的报表全会漏掉这一笔",IF(AND($F882&lt;&gt;"",$G882&lt;&gt;""),"※收入和支出不能同时填",IF(AND(N($F882)=0,N($G882)=0),"※收入和支出都没填",IF(OR(N($F882)&lt;0,N($G882)&lt;0),"※金额不能填负数，方向反了就换一列填",IF($D882="","※没填收支类别，分类报表会漏掉这一笔",IF(ISNA(MATCH($D882,类别表,0)),"※收支类别不在【基础资料】的清单里",IF(AND($L882="内部转账",$M882=""),"△内部转账要在「对方账户」写上另一头",IF(AND($L882="内部转账",$M882=$C882),"※对方账户跟本账户是同一个",IF(AND($L882&lt;&gt;"内部转账",$M882&lt;&gt;""),"△填了对方账户，但类别不是内部转账",IF(YEAR($B882)&lt;&gt;管理年度,"△不是管理年度的单据，按月的三张报表里看不到",IF($H882&lt;0,"△这一笔之后该账户余额成负数了，核一下",""))))))))))))))</f>
        <v/>
      </c>
    </row>
    <row r="883" ht="16.5" spans="1:16">
      <c r="A883" s="4" t="str">
        <f>IF($C883="","",COUNTA($C$5:$C883))</f>
        <v/>
      </c>
      <c r="B883" s="52"/>
      <c r="C883" s="53"/>
      <c r="D883" s="53"/>
      <c r="E883" s="32"/>
      <c r="F883" s="54"/>
      <c r="G883" s="54"/>
      <c r="H883" s="24" t="str">
        <f>IFERROR(ROUND(VLOOKUP($C883,基础资料!$B$5:$E$34,3,0)+SUMIF($C$5:$C883,$C883,$F$5:$F883)-SUMIF($C$5:$C883,$C883,$G$5:$G883),2),"")</f>
        <v/>
      </c>
      <c r="I883" s="53"/>
      <c r="J883" s="53"/>
      <c r="K883" s="25" t="str">
        <f t="shared" si="13"/>
        <v/>
      </c>
      <c r="L883" s="13" t="str">
        <f>IF($D883="","",IFERROR(INDEX(类别属性,MATCH($D883,类别表,0)),""))</f>
        <v/>
      </c>
      <c r="M883" s="53"/>
      <c r="N883" s="53"/>
      <c r="O883" s="32"/>
      <c r="P883" s="6" t="str">
        <f>IF($C883="","",IF(ISNA(MATCH($C883,账户表,0)),"※这个账户不在【基础资料】的账户档案里",IF($B883="","※没填日期，这一笔不会进任何月份的报表",IF(NOT(ISNUMBER($B883)),"※日期是文本不是日期（像 2026.6.28 这种），按日期取数的报表全会漏掉这一笔",IF(AND($F883&lt;&gt;"",$G883&lt;&gt;""),"※收入和支出不能同时填",IF(AND(N($F883)=0,N($G883)=0),"※收入和支出都没填",IF(OR(N($F883)&lt;0,N($G883)&lt;0),"※金额不能填负数，方向反了就换一列填",IF($D883="","※没填收支类别，分类报表会漏掉这一笔",IF(ISNA(MATCH($D883,类别表,0)),"※收支类别不在【基础资料】的清单里",IF(AND($L883="内部转账",$M883=""),"△内部转账要在「对方账户」写上另一头",IF(AND($L883="内部转账",$M883=$C883),"※对方账户跟本账户是同一个",IF(AND($L883&lt;&gt;"内部转账",$M883&lt;&gt;""),"△填了对方账户，但类别不是内部转账",IF(YEAR($B883)&lt;&gt;管理年度,"△不是管理年度的单据，按月的三张报表里看不到",IF($H883&lt;0,"△这一笔之后该账户余额成负数了，核一下",""))))))))))))))</f>
        <v/>
      </c>
    </row>
    <row r="884" ht="16.5" spans="1:16">
      <c r="A884" s="4" t="str">
        <f>IF($C884="","",COUNTA($C$5:$C884))</f>
        <v/>
      </c>
      <c r="B884" s="52"/>
      <c r="C884" s="53"/>
      <c r="D884" s="53"/>
      <c r="E884" s="32"/>
      <c r="F884" s="54"/>
      <c r="G884" s="54"/>
      <c r="H884" s="24" t="str">
        <f>IFERROR(ROUND(VLOOKUP($C884,基础资料!$B$5:$E$34,3,0)+SUMIF($C$5:$C884,$C884,$F$5:$F884)-SUMIF($C$5:$C884,$C884,$G$5:$G884),2),"")</f>
        <v/>
      </c>
      <c r="I884" s="53"/>
      <c r="J884" s="53"/>
      <c r="K884" s="25" t="str">
        <f t="shared" si="13"/>
        <v/>
      </c>
      <c r="L884" s="13" t="str">
        <f>IF($D884="","",IFERROR(INDEX(类别属性,MATCH($D884,类别表,0)),""))</f>
        <v/>
      </c>
      <c r="M884" s="53"/>
      <c r="N884" s="53"/>
      <c r="O884" s="32"/>
      <c r="P884" s="6" t="str">
        <f>IF($C884="","",IF(ISNA(MATCH($C884,账户表,0)),"※这个账户不在【基础资料】的账户档案里",IF($B884="","※没填日期，这一笔不会进任何月份的报表",IF(NOT(ISNUMBER($B884)),"※日期是文本不是日期（像 2026.6.28 这种），按日期取数的报表全会漏掉这一笔",IF(AND($F884&lt;&gt;"",$G884&lt;&gt;""),"※收入和支出不能同时填",IF(AND(N($F884)=0,N($G884)=0),"※收入和支出都没填",IF(OR(N($F884)&lt;0,N($G884)&lt;0),"※金额不能填负数，方向反了就换一列填",IF($D884="","※没填收支类别，分类报表会漏掉这一笔",IF(ISNA(MATCH($D884,类别表,0)),"※收支类别不在【基础资料】的清单里",IF(AND($L884="内部转账",$M884=""),"△内部转账要在「对方账户」写上另一头",IF(AND($L884="内部转账",$M884=$C884),"※对方账户跟本账户是同一个",IF(AND($L884&lt;&gt;"内部转账",$M884&lt;&gt;""),"△填了对方账户，但类别不是内部转账",IF(YEAR($B884)&lt;&gt;管理年度,"△不是管理年度的单据，按月的三张报表里看不到",IF($H884&lt;0,"△这一笔之后该账户余额成负数了，核一下",""))))))))))))))</f>
        <v/>
      </c>
    </row>
    <row r="885" ht="16.5" spans="1:16">
      <c r="A885" s="4" t="str">
        <f>IF($C885="","",COUNTA($C$5:$C885))</f>
        <v/>
      </c>
      <c r="B885" s="52"/>
      <c r="C885" s="53"/>
      <c r="D885" s="53"/>
      <c r="E885" s="32"/>
      <c r="F885" s="54"/>
      <c r="G885" s="54"/>
      <c r="H885" s="24" t="str">
        <f>IFERROR(ROUND(VLOOKUP($C885,基础资料!$B$5:$E$34,3,0)+SUMIF($C$5:$C885,$C885,$F$5:$F885)-SUMIF($C$5:$C885,$C885,$G$5:$G885),2),"")</f>
        <v/>
      </c>
      <c r="I885" s="53"/>
      <c r="J885" s="53"/>
      <c r="K885" s="25" t="str">
        <f t="shared" si="13"/>
        <v/>
      </c>
      <c r="L885" s="13" t="str">
        <f>IF($D885="","",IFERROR(INDEX(类别属性,MATCH($D885,类别表,0)),""))</f>
        <v/>
      </c>
      <c r="M885" s="53"/>
      <c r="N885" s="53"/>
      <c r="O885" s="32"/>
      <c r="P885" s="6" t="str">
        <f>IF($C885="","",IF(ISNA(MATCH($C885,账户表,0)),"※这个账户不在【基础资料】的账户档案里",IF($B885="","※没填日期，这一笔不会进任何月份的报表",IF(NOT(ISNUMBER($B885)),"※日期是文本不是日期（像 2026.6.28 这种），按日期取数的报表全会漏掉这一笔",IF(AND($F885&lt;&gt;"",$G885&lt;&gt;""),"※收入和支出不能同时填",IF(AND(N($F885)=0,N($G885)=0),"※收入和支出都没填",IF(OR(N($F885)&lt;0,N($G885)&lt;0),"※金额不能填负数，方向反了就换一列填",IF($D885="","※没填收支类别，分类报表会漏掉这一笔",IF(ISNA(MATCH($D885,类别表,0)),"※收支类别不在【基础资料】的清单里",IF(AND($L885="内部转账",$M885=""),"△内部转账要在「对方账户」写上另一头",IF(AND($L885="内部转账",$M885=$C885),"※对方账户跟本账户是同一个",IF(AND($L885&lt;&gt;"内部转账",$M885&lt;&gt;""),"△填了对方账户，但类别不是内部转账",IF(YEAR($B885)&lt;&gt;管理年度,"△不是管理年度的单据，按月的三张报表里看不到",IF($H885&lt;0,"△这一笔之后该账户余额成负数了，核一下",""))))))))))))))</f>
        <v/>
      </c>
    </row>
    <row r="886" ht="16.5" spans="1:16">
      <c r="A886" s="4" t="str">
        <f>IF($C886="","",COUNTA($C$5:$C886))</f>
        <v/>
      </c>
      <c r="B886" s="52"/>
      <c r="C886" s="53"/>
      <c r="D886" s="53"/>
      <c r="E886" s="32"/>
      <c r="F886" s="54"/>
      <c r="G886" s="54"/>
      <c r="H886" s="24" t="str">
        <f>IFERROR(ROUND(VLOOKUP($C886,基础资料!$B$5:$E$34,3,0)+SUMIF($C$5:$C886,$C886,$F$5:$F886)-SUMIF($C$5:$C886,$C886,$G$5:$G886),2),"")</f>
        <v/>
      </c>
      <c r="I886" s="53"/>
      <c r="J886" s="53"/>
      <c r="K886" s="25" t="str">
        <f t="shared" si="13"/>
        <v/>
      </c>
      <c r="L886" s="13" t="str">
        <f>IF($D886="","",IFERROR(INDEX(类别属性,MATCH($D886,类别表,0)),""))</f>
        <v/>
      </c>
      <c r="M886" s="53"/>
      <c r="N886" s="53"/>
      <c r="O886" s="32"/>
      <c r="P886" s="6" t="str">
        <f>IF($C886="","",IF(ISNA(MATCH($C886,账户表,0)),"※这个账户不在【基础资料】的账户档案里",IF($B886="","※没填日期，这一笔不会进任何月份的报表",IF(NOT(ISNUMBER($B886)),"※日期是文本不是日期（像 2026.6.28 这种），按日期取数的报表全会漏掉这一笔",IF(AND($F886&lt;&gt;"",$G886&lt;&gt;""),"※收入和支出不能同时填",IF(AND(N($F886)=0,N($G886)=0),"※收入和支出都没填",IF(OR(N($F886)&lt;0,N($G886)&lt;0),"※金额不能填负数，方向反了就换一列填",IF($D886="","※没填收支类别，分类报表会漏掉这一笔",IF(ISNA(MATCH($D886,类别表,0)),"※收支类别不在【基础资料】的清单里",IF(AND($L886="内部转账",$M886=""),"△内部转账要在「对方账户」写上另一头",IF(AND($L886="内部转账",$M886=$C886),"※对方账户跟本账户是同一个",IF(AND($L886&lt;&gt;"内部转账",$M886&lt;&gt;""),"△填了对方账户，但类别不是内部转账",IF(YEAR($B886)&lt;&gt;管理年度,"△不是管理年度的单据，按月的三张报表里看不到",IF($H886&lt;0,"△这一笔之后该账户余额成负数了，核一下",""))))))))))))))</f>
        <v/>
      </c>
    </row>
    <row r="887" ht="16.5" spans="1:16">
      <c r="A887" s="4" t="str">
        <f>IF($C887="","",COUNTA($C$5:$C887))</f>
        <v/>
      </c>
      <c r="B887" s="52"/>
      <c r="C887" s="53"/>
      <c r="D887" s="53"/>
      <c r="E887" s="32"/>
      <c r="F887" s="54"/>
      <c r="G887" s="54"/>
      <c r="H887" s="24" t="str">
        <f>IFERROR(ROUND(VLOOKUP($C887,基础资料!$B$5:$E$34,3,0)+SUMIF($C$5:$C887,$C887,$F$5:$F887)-SUMIF($C$5:$C887,$C887,$G$5:$G887),2),"")</f>
        <v/>
      </c>
      <c r="I887" s="53"/>
      <c r="J887" s="53"/>
      <c r="K887" s="25" t="str">
        <f t="shared" si="13"/>
        <v/>
      </c>
      <c r="L887" s="13" t="str">
        <f>IF($D887="","",IFERROR(INDEX(类别属性,MATCH($D887,类别表,0)),""))</f>
        <v/>
      </c>
      <c r="M887" s="53"/>
      <c r="N887" s="53"/>
      <c r="O887" s="32"/>
      <c r="P887" s="6" t="str">
        <f>IF($C887="","",IF(ISNA(MATCH($C887,账户表,0)),"※这个账户不在【基础资料】的账户档案里",IF($B887="","※没填日期，这一笔不会进任何月份的报表",IF(NOT(ISNUMBER($B887)),"※日期是文本不是日期（像 2026.6.28 这种），按日期取数的报表全会漏掉这一笔",IF(AND($F887&lt;&gt;"",$G887&lt;&gt;""),"※收入和支出不能同时填",IF(AND(N($F887)=0,N($G887)=0),"※收入和支出都没填",IF(OR(N($F887)&lt;0,N($G887)&lt;0),"※金额不能填负数，方向反了就换一列填",IF($D887="","※没填收支类别，分类报表会漏掉这一笔",IF(ISNA(MATCH($D887,类别表,0)),"※收支类别不在【基础资料】的清单里",IF(AND($L887="内部转账",$M887=""),"△内部转账要在「对方账户」写上另一头",IF(AND($L887="内部转账",$M887=$C887),"※对方账户跟本账户是同一个",IF(AND($L887&lt;&gt;"内部转账",$M887&lt;&gt;""),"△填了对方账户，但类别不是内部转账",IF(YEAR($B887)&lt;&gt;管理年度,"△不是管理年度的单据，按月的三张报表里看不到",IF($H887&lt;0,"△这一笔之后该账户余额成负数了，核一下",""))))))))))))))</f>
        <v/>
      </c>
    </row>
    <row r="888" ht="16.5" spans="1:16">
      <c r="A888" s="4" t="str">
        <f>IF($C888="","",COUNTA($C$5:$C888))</f>
        <v/>
      </c>
      <c r="B888" s="52"/>
      <c r="C888" s="53"/>
      <c r="D888" s="53"/>
      <c r="E888" s="32"/>
      <c r="F888" s="54"/>
      <c r="G888" s="54"/>
      <c r="H888" s="24" t="str">
        <f>IFERROR(ROUND(VLOOKUP($C888,基础资料!$B$5:$E$34,3,0)+SUMIF($C$5:$C888,$C888,$F$5:$F888)-SUMIF($C$5:$C888,$C888,$G$5:$G888),2),"")</f>
        <v/>
      </c>
      <c r="I888" s="53"/>
      <c r="J888" s="53"/>
      <c r="K888" s="25" t="str">
        <f t="shared" si="13"/>
        <v/>
      </c>
      <c r="L888" s="13" t="str">
        <f>IF($D888="","",IFERROR(INDEX(类别属性,MATCH($D888,类别表,0)),""))</f>
        <v/>
      </c>
      <c r="M888" s="53"/>
      <c r="N888" s="53"/>
      <c r="O888" s="32"/>
      <c r="P888" s="6" t="str">
        <f>IF($C888="","",IF(ISNA(MATCH($C888,账户表,0)),"※这个账户不在【基础资料】的账户档案里",IF($B888="","※没填日期，这一笔不会进任何月份的报表",IF(NOT(ISNUMBER($B888)),"※日期是文本不是日期（像 2026.6.28 这种），按日期取数的报表全会漏掉这一笔",IF(AND($F888&lt;&gt;"",$G888&lt;&gt;""),"※收入和支出不能同时填",IF(AND(N($F888)=0,N($G888)=0),"※收入和支出都没填",IF(OR(N($F888)&lt;0,N($G888)&lt;0),"※金额不能填负数，方向反了就换一列填",IF($D888="","※没填收支类别，分类报表会漏掉这一笔",IF(ISNA(MATCH($D888,类别表,0)),"※收支类别不在【基础资料】的清单里",IF(AND($L888="内部转账",$M888=""),"△内部转账要在「对方账户」写上另一头",IF(AND($L888="内部转账",$M888=$C888),"※对方账户跟本账户是同一个",IF(AND($L888&lt;&gt;"内部转账",$M888&lt;&gt;""),"△填了对方账户，但类别不是内部转账",IF(YEAR($B888)&lt;&gt;管理年度,"△不是管理年度的单据，按月的三张报表里看不到",IF($H888&lt;0,"△这一笔之后该账户余额成负数了，核一下",""))))))))))))))</f>
        <v/>
      </c>
    </row>
    <row r="889" ht="16.5" spans="1:16">
      <c r="A889" s="4" t="str">
        <f>IF($C889="","",COUNTA($C$5:$C889))</f>
        <v/>
      </c>
      <c r="B889" s="52"/>
      <c r="C889" s="53"/>
      <c r="D889" s="53"/>
      <c r="E889" s="32"/>
      <c r="F889" s="54"/>
      <c r="G889" s="54"/>
      <c r="H889" s="24" t="str">
        <f>IFERROR(ROUND(VLOOKUP($C889,基础资料!$B$5:$E$34,3,0)+SUMIF($C$5:$C889,$C889,$F$5:$F889)-SUMIF($C$5:$C889,$C889,$G$5:$G889),2),"")</f>
        <v/>
      </c>
      <c r="I889" s="53"/>
      <c r="J889" s="53"/>
      <c r="K889" s="25" t="str">
        <f t="shared" si="13"/>
        <v/>
      </c>
      <c r="L889" s="13" t="str">
        <f>IF($D889="","",IFERROR(INDEX(类别属性,MATCH($D889,类别表,0)),""))</f>
        <v/>
      </c>
      <c r="M889" s="53"/>
      <c r="N889" s="53"/>
      <c r="O889" s="32"/>
      <c r="P889" s="6" t="str">
        <f>IF($C889="","",IF(ISNA(MATCH($C889,账户表,0)),"※这个账户不在【基础资料】的账户档案里",IF($B889="","※没填日期，这一笔不会进任何月份的报表",IF(NOT(ISNUMBER($B889)),"※日期是文本不是日期（像 2026.6.28 这种），按日期取数的报表全会漏掉这一笔",IF(AND($F889&lt;&gt;"",$G889&lt;&gt;""),"※收入和支出不能同时填",IF(AND(N($F889)=0,N($G889)=0),"※收入和支出都没填",IF(OR(N($F889)&lt;0,N($G889)&lt;0),"※金额不能填负数，方向反了就换一列填",IF($D889="","※没填收支类别，分类报表会漏掉这一笔",IF(ISNA(MATCH($D889,类别表,0)),"※收支类别不在【基础资料】的清单里",IF(AND($L889="内部转账",$M889=""),"△内部转账要在「对方账户」写上另一头",IF(AND($L889="内部转账",$M889=$C889),"※对方账户跟本账户是同一个",IF(AND($L889&lt;&gt;"内部转账",$M889&lt;&gt;""),"△填了对方账户，但类别不是内部转账",IF(YEAR($B889)&lt;&gt;管理年度,"△不是管理年度的单据，按月的三张报表里看不到",IF($H889&lt;0,"△这一笔之后该账户余额成负数了，核一下",""))))))))))))))</f>
        <v/>
      </c>
    </row>
    <row r="890" ht="16.5" spans="1:16">
      <c r="A890" s="4" t="str">
        <f>IF($C890="","",COUNTA($C$5:$C890))</f>
        <v/>
      </c>
      <c r="B890" s="52"/>
      <c r="C890" s="53"/>
      <c r="D890" s="53"/>
      <c r="E890" s="32"/>
      <c r="F890" s="54"/>
      <c r="G890" s="54"/>
      <c r="H890" s="24" t="str">
        <f>IFERROR(ROUND(VLOOKUP($C890,基础资料!$B$5:$E$34,3,0)+SUMIF($C$5:$C890,$C890,$F$5:$F890)-SUMIF($C$5:$C890,$C890,$G$5:$G890),2),"")</f>
        <v/>
      </c>
      <c r="I890" s="53"/>
      <c r="J890" s="53"/>
      <c r="K890" s="25" t="str">
        <f t="shared" si="13"/>
        <v/>
      </c>
      <c r="L890" s="13" t="str">
        <f>IF($D890="","",IFERROR(INDEX(类别属性,MATCH($D890,类别表,0)),""))</f>
        <v/>
      </c>
      <c r="M890" s="53"/>
      <c r="N890" s="53"/>
      <c r="O890" s="32"/>
      <c r="P890" s="6" t="str">
        <f>IF($C890="","",IF(ISNA(MATCH($C890,账户表,0)),"※这个账户不在【基础资料】的账户档案里",IF($B890="","※没填日期，这一笔不会进任何月份的报表",IF(NOT(ISNUMBER($B890)),"※日期是文本不是日期（像 2026.6.28 这种），按日期取数的报表全会漏掉这一笔",IF(AND($F890&lt;&gt;"",$G890&lt;&gt;""),"※收入和支出不能同时填",IF(AND(N($F890)=0,N($G890)=0),"※收入和支出都没填",IF(OR(N($F890)&lt;0,N($G890)&lt;0),"※金额不能填负数，方向反了就换一列填",IF($D890="","※没填收支类别，分类报表会漏掉这一笔",IF(ISNA(MATCH($D890,类别表,0)),"※收支类别不在【基础资料】的清单里",IF(AND($L890="内部转账",$M890=""),"△内部转账要在「对方账户」写上另一头",IF(AND($L890="内部转账",$M890=$C890),"※对方账户跟本账户是同一个",IF(AND($L890&lt;&gt;"内部转账",$M890&lt;&gt;""),"△填了对方账户，但类别不是内部转账",IF(YEAR($B890)&lt;&gt;管理年度,"△不是管理年度的单据，按月的三张报表里看不到",IF($H890&lt;0,"△这一笔之后该账户余额成负数了，核一下",""))))))))))))))</f>
        <v/>
      </c>
    </row>
    <row r="891" ht="16.5" spans="1:16">
      <c r="A891" s="4" t="str">
        <f>IF($C891="","",COUNTA($C$5:$C891))</f>
        <v/>
      </c>
      <c r="B891" s="52"/>
      <c r="C891" s="53"/>
      <c r="D891" s="53"/>
      <c r="E891" s="32"/>
      <c r="F891" s="54"/>
      <c r="G891" s="54"/>
      <c r="H891" s="24" t="str">
        <f>IFERROR(ROUND(VLOOKUP($C891,基础资料!$B$5:$E$34,3,0)+SUMIF($C$5:$C891,$C891,$F$5:$F891)-SUMIF($C$5:$C891,$C891,$G$5:$G891),2),"")</f>
        <v/>
      </c>
      <c r="I891" s="53"/>
      <c r="J891" s="53"/>
      <c r="K891" s="25" t="str">
        <f t="shared" si="13"/>
        <v/>
      </c>
      <c r="L891" s="13" t="str">
        <f>IF($D891="","",IFERROR(INDEX(类别属性,MATCH($D891,类别表,0)),""))</f>
        <v/>
      </c>
      <c r="M891" s="53"/>
      <c r="N891" s="53"/>
      <c r="O891" s="32"/>
      <c r="P891" s="6" t="str">
        <f>IF($C891="","",IF(ISNA(MATCH($C891,账户表,0)),"※这个账户不在【基础资料】的账户档案里",IF($B891="","※没填日期，这一笔不会进任何月份的报表",IF(NOT(ISNUMBER($B891)),"※日期是文本不是日期（像 2026.6.28 这种），按日期取数的报表全会漏掉这一笔",IF(AND($F891&lt;&gt;"",$G891&lt;&gt;""),"※收入和支出不能同时填",IF(AND(N($F891)=0,N($G891)=0),"※收入和支出都没填",IF(OR(N($F891)&lt;0,N($G891)&lt;0),"※金额不能填负数，方向反了就换一列填",IF($D891="","※没填收支类别，分类报表会漏掉这一笔",IF(ISNA(MATCH($D891,类别表,0)),"※收支类别不在【基础资料】的清单里",IF(AND($L891="内部转账",$M891=""),"△内部转账要在「对方账户」写上另一头",IF(AND($L891="内部转账",$M891=$C891),"※对方账户跟本账户是同一个",IF(AND($L891&lt;&gt;"内部转账",$M891&lt;&gt;""),"△填了对方账户，但类别不是内部转账",IF(YEAR($B891)&lt;&gt;管理年度,"△不是管理年度的单据，按月的三张报表里看不到",IF($H891&lt;0,"△这一笔之后该账户余额成负数了，核一下",""))))))))))))))</f>
        <v/>
      </c>
    </row>
    <row r="892" ht="16.5" spans="1:16">
      <c r="A892" s="4" t="str">
        <f>IF($C892="","",COUNTA($C$5:$C892))</f>
        <v/>
      </c>
      <c r="B892" s="52"/>
      <c r="C892" s="53"/>
      <c r="D892" s="53"/>
      <c r="E892" s="32"/>
      <c r="F892" s="54"/>
      <c r="G892" s="54"/>
      <c r="H892" s="24" t="str">
        <f>IFERROR(ROUND(VLOOKUP($C892,基础资料!$B$5:$E$34,3,0)+SUMIF($C$5:$C892,$C892,$F$5:$F892)-SUMIF($C$5:$C892,$C892,$G$5:$G892),2),"")</f>
        <v/>
      </c>
      <c r="I892" s="53"/>
      <c r="J892" s="53"/>
      <c r="K892" s="25" t="str">
        <f t="shared" si="13"/>
        <v/>
      </c>
      <c r="L892" s="13" t="str">
        <f>IF($D892="","",IFERROR(INDEX(类别属性,MATCH($D892,类别表,0)),""))</f>
        <v/>
      </c>
      <c r="M892" s="53"/>
      <c r="N892" s="53"/>
      <c r="O892" s="32"/>
      <c r="P892" s="6" t="str">
        <f>IF($C892="","",IF(ISNA(MATCH($C892,账户表,0)),"※这个账户不在【基础资料】的账户档案里",IF($B892="","※没填日期，这一笔不会进任何月份的报表",IF(NOT(ISNUMBER($B892)),"※日期是文本不是日期（像 2026.6.28 这种），按日期取数的报表全会漏掉这一笔",IF(AND($F892&lt;&gt;"",$G892&lt;&gt;""),"※收入和支出不能同时填",IF(AND(N($F892)=0,N($G892)=0),"※收入和支出都没填",IF(OR(N($F892)&lt;0,N($G892)&lt;0),"※金额不能填负数，方向反了就换一列填",IF($D892="","※没填收支类别，分类报表会漏掉这一笔",IF(ISNA(MATCH($D892,类别表,0)),"※收支类别不在【基础资料】的清单里",IF(AND($L892="内部转账",$M892=""),"△内部转账要在「对方账户」写上另一头",IF(AND($L892="内部转账",$M892=$C892),"※对方账户跟本账户是同一个",IF(AND($L892&lt;&gt;"内部转账",$M892&lt;&gt;""),"△填了对方账户，但类别不是内部转账",IF(YEAR($B892)&lt;&gt;管理年度,"△不是管理年度的单据，按月的三张报表里看不到",IF($H892&lt;0,"△这一笔之后该账户余额成负数了，核一下",""))))))))))))))</f>
        <v/>
      </c>
    </row>
    <row r="893" ht="16.5" spans="1:16">
      <c r="A893" s="4" t="str">
        <f>IF($C893="","",COUNTA($C$5:$C893))</f>
        <v/>
      </c>
      <c r="B893" s="52"/>
      <c r="C893" s="53"/>
      <c r="D893" s="53"/>
      <c r="E893" s="32"/>
      <c r="F893" s="54"/>
      <c r="G893" s="54"/>
      <c r="H893" s="24" t="str">
        <f>IFERROR(ROUND(VLOOKUP($C893,基础资料!$B$5:$E$34,3,0)+SUMIF($C$5:$C893,$C893,$F$5:$F893)-SUMIF($C$5:$C893,$C893,$G$5:$G893),2),"")</f>
        <v/>
      </c>
      <c r="I893" s="53"/>
      <c r="J893" s="53"/>
      <c r="K893" s="25" t="str">
        <f t="shared" si="13"/>
        <v/>
      </c>
      <c r="L893" s="13" t="str">
        <f>IF($D893="","",IFERROR(INDEX(类别属性,MATCH($D893,类别表,0)),""))</f>
        <v/>
      </c>
      <c r="M893" s="53"/>
      <c r="N893" s="53"/>
      <c r="O893" s="32"/>
      <c r="P893" s="6" t="str">
        <f>IF($C893="","",IF(ISNA(MATCH($C893,账户表,0)),"※这个账户不在【基础资料】的账户档案里",IF($B893="","※没填日期，这一笔不会进任何月份的报表",IF(NOT(ISNUMBER($B893)),"※日期是文本不是日期（像 2026.6.28 这种），按日期取数的报表全会漏掉这一笔",IF(AND($F893&lt;&gt;"",$G893&lt;&gt;""),"※收入和支出不能同时填",IF(AND(N($F893)=0,N($G893)=0),"※收入和支出都没填",IF(OR(N($F893)&lt;0,N($G893)&lt;0),"※金额不能填负数，方向反了就换一列填",IF($D893="","※没填收支类别，分类报表会漏掉这一笔",IF(ISNA(MATCH($D893,类别表,0)),"※收支类别不在【基础资料】的清单里",IF(AND($L893="内部转账",$M893=""),"△内部转账要在「对方账户」写上另一头",IF(AND($L893="内部转账",$M893=$C893),"※对方账户跟本账户是同一个",IF(AND($L893&lt;&gt;"内部转账",$M893&lt;&gt;""),"△填了对方账户，但类别不是内部转账",IF(YEAR($B893)&lt;&gt;管理年度,"△不是管理年度的单据，按月的三张报表里看不到",IF($H893&lt;0,"△这一笔之后该账户余额成负数了，核一下",""))))))))))))))</f>
        <v/>
      </c>
    </row>
    <row r="894" ht="16.5" spans="1:16">
      <c r="A894" s="4" t="str">
        <f>IF($C894="","",COUNTA($C$5:$C894))</f>
        <v/>
      </c>
      <c r="B894" s="52"/>
      <c r="C894" s="53"/>
      <c r="D894" s="53"/>
      <c r="E894" s="32"/>
      <c r="F894" s="54"/>
      <c r="G894" s="54"/>
      <c r="H894" s="24" t="str">
        <f>IFERROR(ROUND(VLOOKUP($C894,基础资料!$B$5:$E$34,3,0)+SUMIF($C$5:$C894,$C894,$F$5:$F894)-SUMIF($C$5:$C894,$C894,$G$5:$G894),2),"")</f>
        <v/>
      </c>
      <c r="I894" s="53"/>
      <c r="J894" s="53"/>
      <c r="K894" s="25" t="str">
        <f t="shared" si="13"/>
        <v/>
      </c>
      <c r="L894" s="13" t="str">
        <f>IF($D894="","",IFERROR(INDEX(类别属性,MATCH($D894,类别表,0)),""))</f>
        <v/>
      </c>
      <c r="M894" s="53"/>
      <c r="N894" s="53"/>
      <c r="O894" s="32"/>
      <c r="P894" s="6" t="str">
        <f>IF($C894="","",IF(ISNA(MATCH($C894,账户表,0)),"※这个账户不在【基础资料】的账户档案里",IF($B894="","※没填日期，这一笔不会进任何月份的报表",IF(NOT(ISNUMBER($B894)),"※日期是文本不是日期（像 2026.6.28 这种），按日期取数的报表全会漏掉这一笔",IF(AND($F894&lt;&gt;"",$G894&lt;&gt;""),"※收入和支出不能同时填",IF(AND(N($F894)=0,N($G894)=0),"※收入和支出都没填",IF(OR(N($F894)&lt;0,N($G894)&lt;0),"※金额不能填负数，方向反了就换一列填",IF($D894="","※没填收支类别，分类报表会漏掉这一笔",IF(ISNA(MATCH($D894,类别表,0)),"※收支类别不在【基础资料】的清单里",IF(AND($L894="内部转账",$M894=""),"△内部转账要在「对方账户」写上另一头",IF(AND($L894="内部转账",$M894=$C894),"※对方账户跟本账户是同一个",IF(AND($L894&lt;&gt;"内部转账",$M894&lt;&gt;""),"△填了对方账户，但类别不是内部转账",IF(YEAR($B894)&lt;&gt;管理年度,"△不是管理年度的单据，按月的三张报表里看不到",IF($H894&lt;0,"△这一笔之后该账户余额成负数了，核一下",""))))))))))))))</f>
        <v/>
      </c>
    </row>
    <row r="895" ht="16.5" spans="1:16">
      <c r="A895" s="4" t="str">
        <f>IF($C895="","",COUNTA($C$5:$C895))</f>
        <v/>
      </c>
      <c r="B895" s="52"/>
      <c r="C895" s="53"/>
      <c r="D895" s="53"/>
      <c r="E895" s="32"/>
      <c r="F895" s="54"/>
      <c r="G895" s="54"/>
      <c r="H895" s="24" t="str">
        <f>IFERROR(ROUND(VLOOKUP($C895,基础资料!$B$5:$E$34,3,0)+SUMIF($C$5:$C895,$C895,$F$5:$F895)-SUMIF($C$5:$C895,$C895,$G$5:$G895),2),"")</f>
        <v/>
      </c>
      <c r="I895" s="53"/>
      <c r="J895" s="53"/>
      <c r="K895" s="25" t="str">
        <f t="shared" si="13"/>
        <v/>
      </c>
      <c r="L895" s="13" t="str">
        <f>IF($D895="","",IFERROR(INDEX(类别属性,MATCH($D895,类别表,0)),""))</f>
        <v/>
      </c>
      <c r="M895" s="53"/>
      <c r="N895" s="53"/>
      <c r="O895" s="32"/>
      <c r="P895" s="6" t="str">
        <f>IF($C895="","",IF(ISNA(MATCH($C895,账户表,0)),"※这个账户不在【基础资料】的账户档案里",IF($B895="","※没填日期，这一笔不会进任何月份的报表",IF(NOT(ISNUMBER($B895)),"※日期是文本不是日期（像 2026.6.28 这种），按日期取数的报表全会漏掉这一笔",IF(AND($F895&lt;&gt;"",$G895&lt;&gt;""),"※收入和支出不能同时填",IF(AND(N($F895)=0,N($G895)=0),"※收入和支出都没填",IF(OR(N($F895)&lt;0,N($G895)&lt;0),"※金额不能填负数，方向反了就换一列填",IF($D895="","※没填收支类别，分类报表会漏掉这一笔",IF(ISNA(MATCH($D895,类别表,0)),"※收支类别不在【基础资料】的清单里",IF(AND($L895="内部转账",$M895=""),"△内部转账要在「对方账户」写上另一头",IF(AND($L895="内部转账",$M895=$C895),"※对方账户跟本账户是同一个",IF(AND($L895&lt;&gt;"内部转账",$M895&lt;&gt;""),"△填了对方账户，但类别不是内部转账",IF(YEAR($B895)&lt;&gt;管理年度,"△不是管理年度的单据，按月的三张报表里看不到",IF($H895&lt;0,"△这一笔之后该账户余额成负数了，核一下",""))))))))))))))</f>
        <v/>
      </c>
    </row>
    <row r="896" ht="16.5" spans="1:16">
      <c r="A896" s="4" t="str">
        <f>IF($C896="","",COUNTA($C$5:$C896))</f>
        <v/>
      </c>
      <c r="B896" s="52"/>
      <c r="C896" s="53"/>
      <c r="D896" s="53"/>
      <c r="E896" s="32"/>
      <c r="F896" s="54"/>
      <c r="G896" s="54"/>
      <c r="H896" s="24" t="str">
        <f>IFERROR(ROUND(VLOOKUP($C896,基础资料!$B$5:$E$34,3,0)+SUMIF($C$5:$C896,$C896,$F$5:$F896)-SUMIF($C$5:$C896,$C896,$G$5:$G896),2),"")</f>
        <v/>
      </c>
      <c r="I896" s="53"/>
      <c r="J896" s="53"/>
      <c r="K896" s="25" t="str">
        <f t="shared" si="13"/>
        <v/>
      </c>
      <c r="L896" s="13" t="str">
        <f>IF($D896="","",IFERROR(INDEX(类别属性,MATCH($D896,类别表,0)),""))</f>
        <v/>
      </c>
      <c r="M896" s="53"/>
      <c r="N896" s="53"/>
      <c r="O896" s="32"/>
      <c r="P896" s="6" t="str">
        <f>IF($C896="","",IF(ISNA(MATCH($C896,账户表,0)),"※这个账户不在【基础资料】的账户档案里",IF($B896="","※没填日期，这一笔不会进任何月份的报表",IF(NOT(ISNUMBER($B896)),"※日期是文本不是日期（像 2026.6.28 这种），按日期取数的报表全会漏掉这一笔",IF(AND($F896&lt;&gt;"",$G896&lt;&gt;""),"※收入和支出不能同时填",IF(AND(N($F896)=0,N($G896)=0),"※收入和支出都没填",IF(OR(N($F896)&lt;0,N($G896)&lt;0),"※金额不能填负数，方向反了就换一列填",IF($D896="","※没填收支类别，分类报表会漏掉这一笔",IF(ISNA(MATCH($D896,类别表,0)),"※收支类别不在【基础资料】的清单里",IF(AND($L896="内部转账",$M896=""),"△内部转账要在「对方账户」写上另一头",IF(AND($L896="内部转账",$M896=$C896),"※对方账户跟本账户是同一个",IF(AND($L896&lt;&gt;"内部转账",$M896&lt;&gt;""),"△填了对方账户，但类别不是内部转账",IF(YEAR($B896)&lt;&gt;管理年度,"△不是管理年度的单据，按月的三张报表里看不到",IF($H896&lt;0,"△这一笔之后该账户余额成负数了，核一下",""))))))))))))))</f>
        <v/>
      </c>
    </row>
    <row r="897" ht="16.5" spans="1:16">
      <c r="A897" s="4" t="str">
        <f>IF($C897="","",COUNTA($C$5:$C897))</f>
        <v/>
      </c>
      <c r="B897" s="52"/>
      <c r="C897" s="53"/>
      <c r="D897" s="53"/>
      <c r="E897" s="32"/>
      <c r="F897" s="54"/>
      <c r="G897" s="54"/>
      <c r="H897" s="24" t="str">
        <f>IFERROR(ROUND(VLOOKUP($C897,基础资料!$B$5:$E$34,3,0)+SUMIF($C$5:$C897,$C897,$F$5:$F897)-SUMIF($C$5:$C897,$C897,$G$5:$G897),2),"")</f>
        <v/>
      </c>
      <c r="I897" s="53"/>
      <c r="J897" s="53"/>
      <c r="K897" s="25" t="str">
        <f t="shared" si="13"/>
        <v/>
      </c>
      <c r="L897" s="13" t="str">
        <f>IF($D897="","",IFERROR(INDEX(类别属性,MATCH($D897,类别表,0)),""))</f>
        <v/>
      </c>
      <c r="M897" s="53"/>
      <c r="N897" s="53"/>
      <c r="O897" s="32"/>
      <c r="P897" s="6" t="str">
        <f>IF($C897="","",IF(ISNA(MATCH($C897,账户表,0)),"※这个账户不在【基础资料】的账户档案里",IF($B897="","※没填日期，这一笔不会进任何月份的报表",IF(NOT(ISNUMBER($B897)),"※日期是文本不是日期（像 2026.6.28 这种），按日期取数的报表全会漏掉这一笔",IF(AND($F897&lt;&gt;"",$G897&lt;&gt;""),"※收入和支出不能同时填",IF(AND(N($F897)=0,N($G897)=0),"※收入和支出都没填",IF(OR(N($F897)&lt;0,N($G897)&lt;0),"※金额不能填负数，方向反了就换一列填",IF($D897="","※没填收支类别，分类报表会漏掉这一笔",IF(ISNA(MATCH($D897,类别表,0)),"※收支类别不在【基础资料】的清单里",IF(AND($L897="内部转账",$M897=""),"△内部转账要在「对方账户」写上另一头",IF(AND($L897="内部转账",$M897=$C897),"※对方账户跟本账户是同一个",IF(AND($L897&lt;&gt;"内部转账",$M897&lt;&gt;""),"△填了对方账户，但类别不是内部转账",IF(YEAR($B897)&lt;&gt;管理年度,"△不是管理年度的单据，按月的三张报表里看不到",IF($H897&lt;0,"△这一笔之后该账户余额成负数了，核一下",""))))))))))))))</f>
        <v/>
      </c>
    </row>
    <row r="898" ht="16.5" spans="1:16">
      <c r="A898" s="4" t="str">
        <f>IF($C898="","",COUNTA($C$5:$C898))</f>
        <v/>
      </c>
      <c r="B898" s="52"/>
      <c r="C898" s="53"/>
      <c r="D898" s="53"/>
      <c r="E898" s="32"/>
      <c r="F898" s="54"/>
      <c r="G898" s="54"/>
      <c r="H898" s="24" t="str">
        <f>IFERROR(ROUND(VLOOKUP($C898,基础资料!$B$5:$E$34,3,0)+SUMIF($C$5:$C898,$C898,$F$5:$F898)-SUMIF($C$5:$C898,$C898,$G$5:$G898),2),"")</f>
        <v/>
      </c>
      <c r="I898" s="53"/>
      <c r="J898" s="53"/>
      <c r="K898" s="25" t="str">
        <f t="shared" si="13"/>
        <v/>
      </c>
      <c r="L898" s="13" t="str">
        <f>IF($D898="","",IFERROR(INDEX(类别属性,MATCH($D898,类别表,0)),""))</f>
        <v/>
      </c>
      <c r="M898" s="53"/>
      <c r="N898" s="53"/>
      <c r="O898" s="32"/>
      <c r="P898" s="6" t="str">
        <f>IF($C898="","",IF(ISNA(MATCH($C898,账户表,0)),"※这个账户不在【基础资料】的账户档案里",IF($B898="","※没填日期，这一笔不会进任何月份的报表",IF(NOT(ISNUMBER($B898)),"※日期是文本不是日期（像 2026.6.28 这种），按日期取数的报表全会漏掉这一笔",IF(AND($F898&lt;&gt;"",$G898&lt;&gt;""),"※收入和支出不能同时填",IF(AND(N($F898)=0,N($G898)=0),"※收入和支出都没填",IF(OR(N($F898)&lt;0,N($G898)&lt;0),"※金额不能填负数，方向反了就换一列填",IF($D898="","※没填收支类别，分类报表会漏掉这一笔",IF(ISNA(MATCH($D898,类别表,0)),"※收支类别不在【基础资料】的清单里",IF(AND($L898="内部转账",$M898=""),"△内部转账要在「对方账户」写上另一头",IF(AND($L898="内部转账",$M898=$C898),"※对方账户跟本账户是同一个",IF(AND($L898&lt;&gt;"内部转账",$M898&lt;&gt;""),"△填了对方账户，但类别不是内部转账",IF(YEAR($B898)&lt;&gt;管理年度,"△不是管理年度的单据，按月的三张报表里看不到",IF($H898&lt;0,"△这一笔之后该账户余额成负数了，核一下",""))))))))))))))</f>
        <v/>
      </c>
    </row>
    <row r="899" ht="16.5" spans="1:16">
      <c r="A899" s="4" t="str">
        <f>IF($C899="","",COUNTA($C$5:$C899))</f>
        <v/>
      </c>
      <c r="B899" s="52"/>
      <c r="C899" s="53"/>
      <c r="D899" s="53"/>
      <c r="E899" s="32"/>
      <c r="F899" s="54"/>
      <c r="G899" s="54"/>
      <c r="H899" s="24" t="str">
        <f>IFERROR(ROUND(VLOOKUP($C899,基础资料!$B$5:$E$34,3,0)+SUMIF($C$5:$C899,$C899,$F$5:$F899)-SUMIF($C$5:$C899,$C899,$G$5:$G899),2),"")</f>
        <v/>
      </c>
      <c r="I899" s="53"/>
      <c r="J899" s="53"/>
      <c r="K899" s="25" t="str">
        <f t="shared" si="13"/>
        <v/>
      </c>
      <c r="L899" s="13" t="str">
        <f>IF($D899="","",IFERROR(INDEX(类别属性,MATCH($D899,类别表,0)),""))</f>
        <v/>
      </c>
      <c r="M899" s="53"/>
      <c r="N899" s="53"/>
      <c r="O899" s="32"/>
      <c r="P899" s="6" t="str">
        <f>IF($C899="","",IF(ISNA(MATCH($C899,账户表,0)),"※这个账户不在【基础资料】的账户档案里",IF($B899="","※没填日期，这一笔不会进任何月份的报表",IF(NOT(ISNUMBER($B899)),"※日期是文本不是日期（像 2026.6.28 这种），按日期取数的报表全会漏掉这一笔",IF(AND($F899&lt;&gt;"",$G899&lt;&gt;""),"※收入和支出不能同时填",IF(AND(N($F899)=0,N($G899)=0),"※收入和支出都没填",IF(OR(N($F899)&lt;0,N($G899)&lt;0),"※金额不能填负数，方向反了就换一列填",IF($D899="","※没填收支类别，分类报表会漏掉这一笔",IF(ISNA(MATCH($D899,类别表,0)),"※收支类别不在【基础资料】的清单里",IF(AND($L899="内部转账",$M899=""),"△内部转账要在「对方账户」写上另一头",IF(AND($L899="内部转账",$M899=$C899),"※对方账户跟本账户是同一个",IF(AND($L899&lt;&gt;"内部转账",$M899&lt;&gt;""),"△填了对方账户，但类别不是内部转账",IF(YEAR($B899)&lt;&gt;管理年度,"△不是管理年度的单据，按月的三张报表里看不到",IF($H899&lt;0,"△这一笔之后该账户余额成负数了，核一下",""))))))))))))))</f>
        <v/>
      </c>
    </row>
    <row r="900" ht="16.5" spans="1:16">
      <c r="A900" s="4" t="str">
        <f>IF($C900="","",COUNTA($C$5:$C900))</f>
        <v/>
      </c>
      <c r="B900" s="52"/>
      <c r="C900" s="53"/>
      <c r="D900" s="53"/>
      <c r="E900" s="32"/>
      <c r="F900" s="54"/>
      <c r="G900" s="54"/>
      <c r="H900" s="24" t="str">
        <f>IFERROR(ROUND(VLOOKUP($C900,基础资料!$B$5:$E$34,3,0)+SUMIF($C$5:$C900,$C900,$F$5:$F900)-SUMIF($C$5:$C900,$C900,$G$5:$G900),2),"")</f>
        <v/>
      </c>
      <c r="I900" s="53"/>
      <c r="J900" s="53"/>
      <c r="K900" s="25" t="str">
        <f t="shared" si="13"/>
        <v/>
      </c>
      <c r="L900" s="13" t="str">
        <f>IF($D900="","",IFERROR(INDEX(类别属性,MATCH($D900,类别表,0)),""))</f>
        <v/>
      </c>
      <c r="M900" s="53"/>
      <c r="N900" s="53"/>
      <c r="O900" s="32"/>
      <c r="P900" s="6" t="str">
        <f>IF($C900="","",IF(ISNA(MATCH($C900,账户表,0)),"※这个账户不在【基础资料】的账户档案里",IF($B900="","※没填日期，这一笔不会进任何月份的报表",IF(NOT(ISNUMBER($B900)),"※日期是文本不是日期（像 2026.6.28 这种），按日期取数的报表全会漏掉这一笔",IF(AND($F900&lt;&gt;"",$G900&lt;&gt;""),"※收入和支出不能同时填",IF(AND(N($F900)=0,N($G900)=0),"※收入和支出都没填",IF(OR(N($F900)&lt;0,N($G900)&lt;0),"※金额不能填负数，方向反了就换一列填",IF($D900="","※没填收支类别，分类报表会漏掉这一笔",IF(ISNA(MATCH($D900,类别表,0)),"※收支类别不在【基础资料】的清单里",IF(AND($L900="内部转账",$M900=""),"△内部转账要在「对方账户」写上另一头",IF(AND($L900="内部转账",$M900=$C900),"※对方账户跟本账户是同一个",IF(AND($L900&lt;&gt;"内部转账",$M900&lt;&gt;""),"△填了对方账户，但类别不是内部转账",IF(YEAR($B900)&lt;&gt;管理年度,"△不是管理年度的单据，按月的三张报表里看不到",IF($H900&lt;0,"△这一笔之后该账户余额成负数了，核一下",""))))))))))))))</f>
        <v/>
      </c>
    </row>
    <row r="901" ht="16.5" spans="1:16">
      <c r="A901" s="4" t="str">
        <f>IF($C901="","",COUNTA($C$5:$C901))</f>
        <v/>
      </c>
      <c r="B901" s="52"/>
      <c r="C901" s="53"/>
      <c r="D901" s="53"/>
      <c r="E901" s="32"/>
      <c r="F901" s="54"/>
      <c r="G901" s="54"/>
      <c r="H901" s="24" t="str">
        <f>IFERROR(ROUND(VLOOKUP($C901,基础资料!$B$5:$E$34,3,0)+SUMIF($C$5:$C901,$C901,$F$5:$F901)-SUMIF($C$5:$C901,$C901,$G$5:$G901),2),"")</f>
        <v/>
      </c>
      <c r="I901" s="53"/>
      <c r="J901" s="53"/>
      <c r="K901" s="25" t="str">
        <f t="shared" ref="K901:K964" si="14">IF(OR($B901="",NOT(ISNUMBER($B901))),"",--TEXT($B901,"yyyymm"))</f>
        <v/>
      </c>
      <c r="L901" s="13" t="str">
        <f>IF($D901="","",IFERROR(INDEX(类别属性,MATCH($D901,类别表,0)),""))</f>
        <v/>
      </c>
      <c r="M901" s="53"/>
      <c r="N901" s="53"/>
      <c r="O901" s="32"/>
      <c r="P901" s="6" t="str">
        <f>IF($C901="","",IF(ISNA(MATCH($C901,账户表,0)),"※这个账户不在【基础资料】的账户档案里",IF($B901="","※没填日期，这一笔不会进任何月份的报表",IF(NOT(ISNUMBER($B901)),"※日期是文本不是日期（像 2026.6.28 这种），按日期取数的报表全会漏掉这一笔",IF(AND($F901&lt;&gt;"",$G901&lt;&gt;""),"※收入和支出不能同时填",IF(AND(N($F901)=0,N($G901)=0),"※收入和支出都没填",IF(OR(N($F901)&lt;0,N($G901)&lt;0),"※金额不能填负数，方向反了就换一列填",IF($D901="","※没填收支类别，分类报表会漏掉这一笔",IF(ISNA(MATCH($D901,类别表,0)),"※收支类别不在【基础资料】的清单里",IF(AND($L901="内部转账",$M901=""),"△内部转账要在「对方账户」写上另一头",IF(AND($L901="内部转账",$M901=$C901),"※对方账户跟本账户是同一个",IF(AND($L901&lt;&gt;"内部转账",$M901&lt;&gt;""),"△填了对方账户，但类别不是内部转账",IF(YEAR($B901)&lt;&gt;管理年度,"△不是管理年度的单据，按月的三张报表里看不到",IF($H901&lt;0,"△这一笔之后该账户余额成负数了，核一下",""))))))))))))))</f>
        <v/>
      </c>
    </row>
    <row r="902" ht="16.5" spans="1:16">
      <c r="A902" s="4" t="str">
        <f>IF($C902="","",COUNTA($C$5:$C902))</f>
        <v/>
      </c>
      <c r="B902" s="52"/>
      <c r="C902" s="53"/>
      <c r="D902" s="53"/>
      <c r="E902" s="32"/>
      <c r="F902" s="54"/>
      <c r="G902" s="54"/>
      <c r="H902" s="24" t="str">
        <f>IFERROR(ROUND(VLOOKUP($C902,基础资料!$B$5:$E$34,3,0)+SUMIF($C$5:$C902,$C902,$F$5:$F902)-SUMIF($C$5:$C902,$C902,$G$5:$G902),2),"")</f>
        <v/>
      </c>
      <c r="I902" s="53"/>
      <c r="J902" s="53"/>
      <c r="K902" s="25" t="str">
        <f t="shared" si="14"/>
        <v/>
      </c>
      <c r="L902" s="13" t="str">
        <f>IF($D902="","",IFERROR(INDEX(类别属性,MATCH($D902,类别表,0)),""))</f>
        <v/>
      </c>
      <c r="M902" s="53"/>
      <c r="N902" s="53"/>
      <c r="O902" s="32"/>
      <c r="P902" s="6" t="str">
        <f>IF($C902="","",IF(ISNA(MATCH($C902,账户表,0)),"※这个账户不在【基础资料】的账户档案里",IF($B902="","※没填日期，这一笔不会进任何月份的报表",IF(NOT(ISNUMBER($B902)),"※日期是文本不是日期（像 2026.6.28 这种），按日期取数的报表全会漏掉这一笔",IF(AND($F902&lt;&gt;"",$G902&lt;&gt;""),"※收入和支出不能同时填",IF(AND(N($F902)=0,N($G902)=0),"※收入和支出都没填",IF(OR(N($F902)&lt;0,N($G902)&lt;0),"※金额不能填负数，方向反了就换一列填",IF($D902="","※没填收支类别，分类报表会漏掉这一笔",IF(ISNA(MATCH($D902,类别表,0)),"※收支类别不在【基础资料】的清单里",IF(AND($L902="内部转账",$M902=""),"△内部转账要在「对方账户」写上另一头",IF(AND($L902="内部转账",$M902=$C902),"※对方账户跟本账户是同一个",IF(AND($L902&lt;&gt;"内部转账",$M902&lt;&gt;""),"△填了对方账户，但类别不是内部转账",IF(YEAR($B902)&lt;&gt;管理年度,"△不是管理年度的单据，按月的三张报表里看不到",IF($H902&lt;0,"△这一笔之后该账户余额成负数了，核一下",""))))))))))))))</f>
        <v/>
      </c>
    </row>
    <row r="903" ht="16.5" spans="1:16">
      <c r="A903" s="4" t="str">
        <f>IF($C903="","",COUNTA($C$5:$C903))</f>
        <v/>
      </c>
      <c r="B903" s="52"/>
      <c r="C903" s="53"/>
      <c r="D903" s="53"/>
      <c r="E903" s="32"/>
      <c r="F903" s="54"/>
      <c r="G903" s="54"/>
      <c r="H903" s="24" t="str">
        <f>IFERROR(ROUND(VLOOKUP($C903,基础资料!$B$5:$E$34,3,0)+SUMIF($C$5:$C903,$C903,$F$5:$F903)-SUMIF($C$5:$C903,$C903,$G$5:$G903),2),"")</f>
        <v/>
      </c>
      <c r="I903" s="53"/>
      <c r="J903" s="53"/>
      <c r="K903" s="25" t="str">
        <f t="shared" si="14"/>
        <v/>
      </c>
      <c r="L903" s="13" t="str">
        <f>IF($D903="","",IFERROR(INDEX(类别属性,MATCH($D903,类别表,0)),""))</f>
        <v/>
      </c>
      <c r="M903" s="53"/>
      <c r="N903" s="53"/>
      <c r="O903" s="32"/>
      <c r="P903" s="6" t="str">
        <f>IF($C903="","",IF(ISNA(MATCH($C903,账户表,0)),"※这个账户不在【基础资料】的账户档案里",IF($B903="","※没填日期，这一笔不会进任何月份的报表",IF(NOT(ISNUMBER($B903)),"※日期是文本不是日期（像 2026.6.28 这种），按日期取数的报表全会漏掉这一笔",IF(AND($F903&lt;&gt;"",$G903&lt;&gt;""),"※收入和支出不能同时填",IF(AND(N($F903)=0,N($G903)=0),"※收入和支出都没填",IF(OR(N($F903)&lt;0,N($G903)&lt;0),"※金额不能填负数，方向反了就换一列填",IF($D903="","※没填收支类别，分类报表会漏掉这一笔",IF(ISNA(MATCH($D903,类别表,0)),"※收支类别不在【基础资料】的清单里",IF(AND($L903="内部转账",$M903=""),"△内部转账要在「对方账户」写上另一头",IF(AND($L903="内部转账",$M903=$C903),"※对方账户跟本账户是同一个",IF(AND($L903&lt;&gt;"内部转账",$M903&lt;&gt;""),"△填了对方账户，但类别不是内部转账",IF(YEAR($B903)&lt;&gt;管理年度,"△不是管理年度的单据，按月的三张报表里看不到",IF($H903&lt;0,"△这一笔之后该账户余额成负数了，核一下",""))))))))))))))</f>
        <v/>
      </c>
    </row>
    <row r="904" ht="16.5" spans="1:16">
      <c r="A904" s="4" t="str">
        <f>IF($C904="","",COUNTA($C$5:$C904))</f>
        <v/>
      </c>
      <c r="B904" s="52"/>
      <c r="C904" s="53"/>
      <c r="D904" s="53"/>
      <c r="E904" s="32"/>
      <c r="F904" s="54"/>
      <c r="G904" s="54"/>
      <c r="H904" s="24" t="str">
        <f>IFERROR(ROUND(VLOOKUP($C904,基础资料!$B$5:$E$34,3,0)+SUMIF($C$5:$C904,$C904,$F$5:$F904)-SUMIF($C$5:$C904,$C904,$G$5:$G904),2),"")</f>
        <v/>
      </c>
      <c r="I904" s="53"/>
      <c r="J904" s="53"/>
      <c r="K904" s="25" t="str">
        <f t="shared" si="14"/>
        <v/>
      </c>
      <c r="L904" s="13" t="str">
        <f>IF($D904="","",IFERROR(INDEX(类别属性,MATCH($D904,类别表,0)),""))</f>
        <v/>
      </c>
      <c r="M904" s="53"/>
      <c r="N904" s="53"/>
      <c r="O904" s="32"/>
      <c r="P904" s="6" t="str">
        <f>IF($C904="","",IF(ISNA(MATCH($C904,账户表,0)),"※这个账户不在【基础资料】的账户档案里",IF($B904="","※没填日期，这一笔不会进任何月份的报表",IF(NOT(ISNUMBER($B904)),"※日期是文本不是日期（像 2026.6.28 这种），按日期取数的报表全会漏掉这一笔",IF(AND($F904&lt;&gt;"",$G904&lt;&gt;""),"※收入和支出不能同时填",IF(AND(N($F904)=0,N($G904)=0),"※收入和支出都没填",IF(OR(N($F904)&lt;0,N($G904)&lt;0),"※金额不能填负数，方向反了就换一列填",IF($D904="","※没填收支类别，分类报表会漏掉这一笔",IF(ISNA(MATCH($D904,类别表,0)),"※收支类别不在【基础资料】的清单里",IF(AND($L904="内部转账",$M904=""),"△内部转账要在「对方账户」写上另一头",IF(AND($L904="内部转账",$M904=$C904),"※对方账户跟本账户是同一个",IF(AND($L904&lt;&gt;"内部转账",$M904&lt;&gt;""),"△填了对方账户，但类别不是内部转账",IF(YEAR($B904)&lt;&gt;管理年度,"△不是管理年度的单据，按月的三张报表里看不到",IF($H904&lt;0,"△这一笔之后该账户余额成负数了，核一下",""))))))))))))))</f>
        <v/>
      </c>
    </row>
    <row r="905" ht="16.5" spans="1:16">
      <c r="A905" s="4" t="str">
        <f>IF($C905="","",COUNTA($C$5:$C905))</f>
        <v/>
      </c>
      <c r="B905" s="52"/>
      <c r="C905" s="53"/>
      <c r="D905" s="53"/>
      <c r="E905" s="32"/>
      <c r="F905" s="54"/>
      <c r="G905" s="54"/>
      <c r="H905" s="24" t="str">
        <f>IFERROR(ROUND(VLOOKUP($C905,基础资料!$B$5:$E$34,3,0)+SUMIF($C$5:$C905,$C905,$F$5:$F905)-SUMIF($C$5:$C905,$C905,$G$5:$G905),2),"")</f>
        <v/>
      </c>
      <c r="I905" s="53"/>
      <c r="J905" s="53"/>
      <c r="K905" s="25" t="str">
        <f t="shared" si="14"/>
        <v/>
      </c>
      <c r="L905" s="13" t="str">
        <f>IF($D905="","",IFERROR(INDEX(类别属性,MATCH($D905,类别表,0)),""))</f>
        <v/>
      </c>
      <c r="M905" s="53"/>
      <c r="N905" s="53"/>
      <c r="O905" s="32"/>
      <c r="P905" s="6" t="str">
        <f>IF($C905="","",IF(ISNA(MATCH($C905,账户表,0)),"※这个账户不在【基础资料】的账户档案里",IF($B905="","※没填日期，这一笔不会进任何月份的报表",IF(NOT(ISNUMBER($B905)),"※日期是文本不是日期（像 2026.6.28 这种），按日期取数的报表全会漏掉这一笔",IF(AND($F905&lt;&gt;"",$G905&lt;&gt;""),"※收入和支出不能同时填",IF(AND(N($F905)=0,N($G905)=0),"※收入和支出都没填",IF(OR(N($F905)&lt;0,N($G905)&lt;0),"※金额不能填负数，方向反了就换一列填",IF($D905="","※没填收支类别，分类报表会漏掉这一笔",IF(ISNA(MATCH($D905,类别表,0)),"※收支类别不在【基础资料】的清单里",IF(AND($L905="内部转账",$M905=""),"△内部转账要在「对方账户」写上另一头",IF(AND($L905="内部转账",$M905=$C905),"※对方账户跟本账户是同一个",IF(AND($L905&lt;&gt;"内部转账",$M905&lt;&gt;""),"△填了对方账户，但类别不是内部转账",IF(YEAR($B905)&lt;&gt;管理年度,"△不是管理年度的单据，按月的三张报表里看不到",IF($H905&lt;0,"△这一笔之后该账户余额成负数了，核一下",""))))))))))))))</f>
        <v/>
      </c>
    </row>
    <row r="906" ht="16.5" spans="1:16">
      <c r="A906" s="4" t="str">
        <f>IF($C906="","",COUNTA($C$5:$C906))</f>
        <v/>
      </c>
      <c r="B906" s="52"/>
      <c r="C906" s="53"/>
      <c r="D906" s="53"/>
      <c r="E906" s="32"/>
      <c r="F906" s="54"/>
      <c r="G906" s="54"/>
      <c r="H906" s="24" t="str">
        <f>IFERROR(ROUND(VLOOKUP($C906,基础资料!$B$5:$E$34,3,0)+SUMIF($C$5:$C906,$C906,$F$5:$F906)-SUMIF($C$5:$C906,$C906,$G$5:$G906),2),"")</f>
        <v/>
      </c>
      <c r="I906" s="53"/>
      <c r="J906" s="53"/>
      <c r="K906" s="25" t="str">
        <f t="shared" si="14"/>
        <v/>
      </c>
      <c r="L906" s="13" t="str">
        <f>IF($D906="","",IFERROR(INDEX(类别属性,MATCH($D906,类别表,0)),""))</f>
        <v/>
      </c>
      <c r="M906" s="53"/>
      <c r="N906" s="53"/>
      <c r="O906" s="32"/>
      <c r="P906" s="6" t="str">
        <f>IF($C906="","",IF(ISNA(MATCH($C906,账户表,0)),"※这个账户不在【基础资料】的账户档案里",IF($B906="","※没填日期，这一笔不会进任何月份的报表",IF(NOT(ISNUMBER($B906)),"※日期是文本不是日期（像 2026.6.28 这种），按日期取数的报表全会漏掉这一笔",IF(AND($F906&lt;&gt;"",$G906&lt;&gt;""),"※收入和支出不能同时填",IF(AND(N($F906)=0,N($G906)=0),"※收入和支出都没填",IF(OR(N($F906)&lt;0,N($G906)&lt;0),"※金额不能填负数，方向反了就换一列填",IF($D906="","※没填收支类别，分类报表会漏掉这一笔",IF(ISNA(MATCH($D906,类别表,0)),"※收支类别不在【基础资料】的清单里",IF(AND($L906="内部转账",$M906=""),"△内部转账要在「对方账户」写上另一头",IF(AND($L906="内部转账",$M906=$C906),"※对方账户跟本账户是同一个",IF(AND($L906&lt;&gt;"内部转账",$M906&lt;&gt;""),"△填了对方账户，但类别不是内部转账",IF(YEAR($B906)&lt;&gt;管理年度,"△不是管理年度的单据，按月的三张报表里看不到",IF($H906&lt;0,"△这一笔之后该账户余额成负数了，核一下",""))))))))))))))</f>
        <v/>
      </c>
    </row>
    <row r="907" ht="16.5" spans="1:16">
      <c r="A907" s="4" t="str">
        <f>IF($C907="","",COUNTA($C$5:$C907))</f>
        <v/>
      </c>
      <c r="B907" s="52"/>
      <c r="C907" s="53"/>
      <c r="D907" s="53"/>
      <c r="E907" s="32"/>
      <c r="F907" s="54"/>
      <c r="G907" s="54"/>
      <c r="H907" s="24" t="str">
        <f>IFERROR(ROUND(VLOOKUP($C907,基础资料!$B$5:$E$34,3,0)+SUMIF($C$5:$C907,$C907,$F$5:$F907)-SUMIF($C$5:$C907,$C907,$G$5:$G907),2),"")</f>
        <v/>
      </c>
      <c r="I907" s="53"/>
      <c r="J907" s="53"/>
      <c r="K907" s="25" t="str">
        <f t="shared" si="14"/>
        <v/>
      </c>
      <c r="L907" s="13" t="str">
        <f>IF($D907="","",IFERROR(INDEX(类别属性,MATCH($D907,类别表,0)),""))</f>
        <v/>
      </c>
      <c r="M907" s="53"/>
      <c r="N907" s="53"/>
      <c r="O907" s="32"/>
      <c r="P907" s="6" t="str">
        <f>IF($C907="","",IF(ISNA(MATCH($C907,账户表,0)),"※这个账户不在【基础资料】的账户档案里",IF($B907="","※没填日期，这一笔不会进任何月份的报表",IF(NOT(ISNUMBER($B907)),"※日期是文本不是日期（像 2026.6.28 这种），按日期取数的报表全会漏掉这一笔",IF(AND($F907&lt;&gt;"",$G907&lt;&gt;""),"※收入和支出不能同时填",IF(AND(N($F907)=0,N($G907)=0),"※收入和支出都没填",IF(OR(N($F907)&lt;0,N($G907)&lt;0),"※金额不能填负数，方向反了就换一列填",IF($D907="","※没填收支类别，分类报表会漏掉这一笔",IF(ISNA(MATCH($D907,类别表,0)),"※收支类别不在【基础资料】的清单里",IF(AND($L907="内部转账",$M907=""),"△内部转账要在「对方账户」写上另一头",IF(AND($L907="内部转账",$M907=$C907),"※对方账户跟本账户是同一个",IF(AND($L907&lt;&gt;"内部转账",$M907&lt;&gt;""),"△填了对方账户，但类别不是内部转账",IF(YEAR($B907)&lt;&gt;管理年度,"△不是管理年度的单据，按月的三张报表里看不到",IF($H907&lt;0,"△这一笔之后该账户余额成负数了，核一下",""))))))))))))))</f>
        <v/>
      </c>
    </row>
    <row r="908" ht="16.5" spans="1:16">
      <c r="A908" s="4" t="str">
        <f>IF($C908="","",COUNTA($C$5:$C908))</f>
        <v/>
      </c>
      <c r="B908" s="52"/>
      <c r="C908" s="53"/>
      <c r="D908" s="53"/>
      <c r="E908" s="32"/>
      <c r="F908" s="54"/>
      <c r="G908" s="54"/>
      <c r="H908" s="24" t="str">
        <f>IFERROR(ROUND(VLOOKUP($C908,基础资料!$B$5:$E$34,3,0)+SUMIF($C$5:$C908,$C908,$F$5:$F908)-SUMIF($C$5:$C908,$C908,$G$5:$G908),2),"")</f>
        <v/>
      </c>
      <c r="I908" s="53"/>
      <c r="J908" s="53"/>
      <c r="K908" s="25" t="str">
        <f t="shared" si="14"/>
        <v/>
      </c>
      <c r="L908" s="13" t="str">
        <f>IF($D908="","",IFERROR(INDEX(类别属性,MATCH($D908,类别表,0)),""))</f>
        <v/>
      </c>
      <c r="M908" s="53"/>
      <c r="N908" s="53"/>
      <c r="O908" s="32"/>
      <c r="P908" s="6" t="str">
        <f>IF($C908="","",IF(ISNA(MATCH($C908,账户表,0)),"※这个账户不在【基础资料】的账户档案里",IF($B908="","※没填日期，这一笔不会进任何月份的报表",IF(NOT(ISNUMBER($B908)),"※日期是文本不是日期（像 2026.6.28 这种），按日期取数的报表全会漏掉这一笔",IF(AND($F908&lt;&gt;"",$G908&lt;&gt;""),"※收入和支出不能同时填",IF(AND(N($F908)=0,N($G908)=0),"※收入和支出都没填",IF(OR(N($F908)&lt;0,N($G908)&lt;0),"※金额不能填负数，方向反了就换一列填",IF($D908="","※没填收支类别，分类报表会漏掉这一笔",IF(ISNA(MATCH($D908,类别表,0)),"※收支类别不在【基础资料】的清单里",IF(AND($L908="内部转账",$M908=""),"△内部转账要在「对方账户」写上另一头",IF(AND($L908="内部转账",$M908=$C908),"※对方账户跟本账户是同一个",IF(AND($L908&lt;&gt;"内部转账",$M908&lt;&gt;""),"△填了对方账户，但类别不是内部转账",IF(YEAR($B908)&lt;&gt;管理年度,"△不是管理年度的单据，按月的三张报表里看不到",IF($H908&lt;0,"△这一笔之后该账户余额成负数了，核一下",""))))))))))))))</f>
        <v/>
      </c>
    </row>
    <row r="909" ht="16.5" spans="1:16">
      <c r="A909" s="4" t="str">
        <f>IF($C909="","",COUNTA($C$5:$C909))</f>
        <v/>
      </c>
      <c r="B909" s="52"/>
      <c r="C909" s="53"/>
      <c r="D909" s="53"/>
      <c r="E909" s="32"/>
      <c r="F909" s="54"/>
      <c r="G909" s="54"/>
      <c r="H909" s="24" t="str">
        <f>IFERROR(ROUND(VLOOKUP($C909,基础资料!$B$5:$E$34,3,0)+SUMIF($C$5:$C909,$C909,$F$5:$F909)-SUMIF($C$5:$C909,$C909,$G$5:$G909),2),"")</f>
        <v/>
      </c>
      <c r="I909" s="53"/>
      <c r="J909" s="53"/>
      <c r="K909" s="25" t="str">
        <f t="shared" si="14"/>
        <v/>
      </c>
      <c r="L909" s="13" t="str">
        <f>IF($D909="","",IFERROR(INDEX(类别属性,MATCH($D909,类别表,0)),""))</f>
        <v/>
      </c>
      <c r="M909" s="53"/>
      <c r="N909" s="53"/>
      <c r="O909" s="32"/>
      <c r="P909" s="6" t="str">
        <f>IF($C909="","",IF(ISNA(MATCH($C909,账户表,0)),"※这个账户不在【基础资料】的账户档案里",IF($B909="","※没填日期，这一笔不会进任何月份的报表",IF(NOT(ISNUMBER($B909)),"※日期是文本不是日期（像 2026.6.28 这种），按日期取数的报表全会漏掉这一笔",IF(AND($F909&lt;&gt;"",$G909&lt;&gt;""),"※收入和支出不能同时填",IF(AND(N($F909)=0,N($G909)=0),"※收入和支出都没填",IF(OR(N($F909)&lt;0,N($G909)&lt;0),"※金额不能填负数，方向反了就换一列填",IF($D909="","※没填收支类别，分类报表会漏掉这一笔",IF(ISNA(MATCH($D909,类别表,0)),"※收支类别不在【基础资料】的清单里",IF(AND($L909="内部转账",$M909=""),"△内部转账要在「对方账户」写上另一头",IF(AND($L909="内部转账",$M909=$C909),"※对方账户跟本账户是同一个",IF(AND($L909&lt;&gt;"内部转账",$M909&lt;&gt;""),"△填了对方账户，但类别不是内部转账",IF(YEAR($B909)&lt;&gt;管理年度,"△不是管理年度的单据，按月的三张报表里看不到",IF($H909&lt;0,"△这一笔之后该账户余额成负数了，核一下",""))))))))))))))</f>
        <v/>
      </c>
    </row>
    <row r="910" ht="16.5" spans="1:16">
      <c r="A910" s="4" t="str">
        <f>IF($C910="","",COUNTA($C$5:$C910))</f>
        <v/>
      </c>
      <c r="B910" s="52"/>
      <c r="C910" s="53"/>
      <c r="D910" s="53"/>
      <c r="E910" s="32"/>
      <c r="F910" s="54"/>
      <c r="G910" s="54"/>
      <c r="H910" s="24" t="str">
        <f>IFERROR(ROUND(VLOOKUP($C910,基础资料!$B$5:$E$34,3,0)+SUMIF($C$5:$C910,$C910,$F$5:$F910)-SUMIF($C$5:$C910,$C910,$G$5:$G910),2),"")</f>
        <v/>
      </c>
      <c r="I910" s="53"/>
      <c r="J910" s="53"/>
      <c r="K910" s="25" t="str">
        <f t="shared" si="14"/>
        <v/>
      </c>
      <c r="L910" s="13" t="str">
        <f>IF($D910="","",IFERROR(INDEX(类别属性,MATCH($D910,类别表,0)),""))</f>
        <v/>
      </c>
      <c r="M910" s="53"/>
      <c r="N910" s="53"/>
      <c r="O910" s="32"/>
      <c r="P910" s="6" t="str">
        <f>IF($C910="","",IF(ISNA(MATCH($C910,账户表,0)),"※这个账户不在【基础资料】的账户档案里",IF($B910="","※没填日期，这一笔不会进任何月份的报表",IF(NOT(ISNUMBER($B910)),"※日期是文本不是日期（像 2026.6.28 这种），按日期取数的报表全会漏掉这一笔",IF(AND($F910&lt;&gt;"",$G910&lt;&gt;""),"※收入和支出不能同时填",IF(AND(N($F910)=0,N($G910)=0),"※收入和支出都没填",IF(OR(N($F910)&lt;0,N($G910)&lt;0),"※金额不能填负数，方向反了就换一列填",IF($D910="","※没填收支类别，分类报表会漏掉这一笔",IF(ISNA(MATCH($D910,类别表,0)),"※收支类别不在【基础资料】的清单里",IF(AND($L910="内部转账",$M910=""),"△内部转账要在「对方账户」写上另一头",IF(AND($L910="内部转账",$M910=$C910),"※对方账户跟本账户是同一个",IF(AND($L910&lt;&gt;"内部转账",$M910&lt;&gt;""),"△填了对方账户，但类别不是内部转账",IF(YEAR($B910)&lt;&gt;管理年度,"△不是管理年度的单据，按月的三张报表里看不到",IF($H910&lt;0,"△这一笔之后该账户余额成负数了，核一下",""))))))))))))))</f>
        <v/>
      </c>
    </row>
    <row r="911" ht="16.5" spans="1:16">
      <c r="A911" s="4" t="str">
        <f>IF($C911="","",COUNTA($C$5:$C911))</f>
        <v/>
      </c>
      <c r="B911" s="52"/>
      <c r="C911" s="53"/>
      <c r="D911" s="53"/>
      <c r="E911" s="32"/>
      <c r="F911" s="54"/>
      <c r="G911" s="54"/>
      <c r="H911" s="24" t="str">
        <f>IFERROR(ROUND(VLOOKUP($C911,基础资料!$B$5:$E$34,3,0)+SUMIF($C$5:$C911,$C911,$F$5:$F911)-SUMIF($C$5:$C911,$C911,$G$5:$G911),2),"")</f>
        <v/>
      </c>
      <c r="I911" s="53"/>
      <c r="J911" s="53"/>
      <c r="K911" s="25" t="str">
        <f t="shared" si="14"/>
        <v/>
      </c>
      <c r="L911" s="13" t="str">
        <f>IF($D911="","",IFERROR(INDEX(类别属性,MATCH($D911,类别表,0)),""))</f>
        <v/>
      </c>
      <c r="M911" s="53"/>
      <c r="N911" s="53"/>
      <c r="O911" s="32"/>
      <c r="P911" s="6" t="str">
        <f>IF($C911="","",IF(ISNA(MATCH($C911,账户表,0)),"※这个账户不在【基础资料】的账户档案里",IF($B911="","※没填日期，这一笔不会进任何月份的报表",IF(NOT(ISNUMBER($B911)),"※日期是文本不是日期（像 2026.6.28 这种），按日期取数的报表全会漏掉这一笔",IF(AND($F911&lt;&gt;"",$G911&lt;&gt;""),"※收入和支出不能同时填",IF(AND(N($F911)=0,N($G911)=0),"※收入和支出都没填",IF(OR(N($F911)&lt;0,N($G911)&lt;0),"※金额不能填负数，方向反了就换一列填",IF($D911="","※没填收支类别，分类报表会漏掉这一笔",IF(ISNA(MATCH($D911,类别表,0)),"※收支类别不在【基础资料】的清单里",IF(AND($L911="内部转账",$M911=""),"△内部转账要在「对方账户」写上另一头",IF(AND($L911="内部转账",$M911=$C911),"※对方账户跟本账户是同一个",IF(AND($L911&lt;&gt;"内部转账",$M911&lt;&gt;""),"△填了对方账户，但类别不是内部转账",IF(YEAR($B911)&lt;&gt;管理年度,"△不是管理年度的单据，按月的三张报表里看不到",IF($H911&lt;0,"△这一笔之后该账户余额成负数了，核一下",""))))))))))))))</f>
        <v/>
      </c>
    </row>
    <row r="912" ht="16.5" spans="1:16">
      <c r="A912" s="4" t="str">
        <f>IF($C912="","",COUNTA($C$5:$C912))</f>
        <v/>
      </c>
      <c r="B912" s="52"/>
      <c r="C912" s="53"/>
      <c r="D912" s="53"/>
      <c r="E912" s="32"/>
      <c r="F912" s="54"/>
      <c r="G912" s="54"/>
      <c r="H912" s="24" t="str">
        <f>IFERROR(ROUND(VLOOKUP($C912,基础资料!$B$5:$E$34,3,0)+SUMIF($C$5:$C912,$C912,$F$5:$F912)-SUMIF($C$5:$C912,$C912,$G$5:$G912),2),"")</f>
        <v/>
      </c>
      <c r="I912" s="53"/>
      <c r="J912" s="53"/>
      <c r="K912" s="25" t="str">
        <f t="shared" si="14"/>
        <v/>
      </c>
      <c r="L912" s="13" t="str">
        <f>IF($D912="","",IFERROR(INDEX(类别属性,MATCH($D912,类别表,0)),""))</f>
        <v/>
      </c>
      <c r="M912" s="53"/>
      <c r="N912" s="53"/>
      <c r="O912" s="32"/>
      <c r="P912" s="6" t="str">
        <f>IF($C912="","",IF(ISNA(MATCH($C912,账户表,0)),"※这个账户不在【基础资料】的账户档案里",IF($B912="","※没填日期，这一笔不会进任何月份的报表",IF(NOT(ISNUMBER($B912)),"※日期是文本不是日期（像 2026.6.28 这种），按日期取数的报表全会漏掉这一笔",IF(AND($F912&lt;&gt;"",$G912&lt;&gt;""),"※收入和支出不能同时填",IF(AND(N($F912)=0,N($G912)=0),"※收入和支出都没填",IF(OR(N($F912)&lt;0,N($G912)&lt;0),"※金额不能填负数，方向反了就换一列填",IF($D912="","※没填收支类别，分类报表会漏掉这一笔",IF(ISNA(MATCH($D912,类别表,0)),"※收支类别不在【基础资料】的清单里",IF(AND($L912="内部转账",$M912=""),"△内部转账要在「对方账户」写上另一头",IF(AND($L912="内部转账",$M912=$C912),"※对方账户跟本账户是同一个",IF(AND($L912&lt;&gt;"内部转账",$M912&lt;&gt;""),"△填了对方账户，但类别不是内部转账",IF(YEAR($B912)&lt;&gt;管理年度,"△不是管理年度的单据，按月的三张报表里看不到",IF($H912&lt;0,"△这一笔之后该账户余额成负数了，核一下",""))))))))))))))</f>
        <v/>
      </c>
    </row>
    <row r="913" ht="16.5" spans="1:16">
      <c r="A913" s="4" t="str">
        <f>IF($C913="","",COUNTA($C$5:$C913))</f>
        <v/>
      </c>
      <c r="B913" s="52"/>
      <c r="C913" s="53"/>
      <c r="D913" s="53"/>
      <c r="E913" s="32"/>
      <c r="F913" s="54"/>
      <c r="G913" s="54"/>
      <c r="H913" s="24" t="str">
        <f>IFERROR(ROUND(VLOOKUP($C913,基础资料!$B$5:$E$34,3,0)+SUMIF($C$5:$C913,$C913,$F$5:$F913)-SUMIF($C$5:$C913,$C913,$G$5:$G913),2),"")</f>
        <v/>
      </c>
      <c r="I913" s="53"/>
      <c r="J913" s="53"/>
      <c r="K913" s="25" t="str">
        <f t="shared" si="14"/>
        <v/>
      </c>
      <c r="L913" s="13" t="str">
        <f>IF($D913="","",IFERROR(INDEX(类别属性,MATCH($D913,类别表,0)),""))</f>
        <v/>
      </c>
      <c r="M913" s="53"/>
      <c r="N913" s="53"/>
      <c r="O913" s="32"/>
      <c r="P913" s="6" t="str">
        <f>IF($C913="","",IF(ISNA(MATCH($C913,账户表,0)),"※这个账户不在【基础资料】的账户档案里",IF($B913="","※没填日期，这一笔不会进任何月份的报表",IF(NOT(ISNUMBER($B913)),"※日期是文本不是日期（像 2026.6.28 这种），按日期取数的报表全会漏掉这一笔",IF(AND($F913&lt;&gt;"",$G913&lt;&gt;""),"※收入和支出不能同时填",IF(AND(N($F913)=0,N($G913)=0),"※收入和支出都没填",IF(OR(N($F913)&lt;0,N($G913)&lt;0),"※金额不能填负数，方向反了就换一列填",IF($D913="","※没填收支类别，分类报表会漏掉这一笔",IF(ISNA(MATCH($D913,类别表,0)),"※收支类别不在【基础资料】的清单里",IF(AND($L913="内部转账",$M913=""),"△内部转账要在「对方账户」写上另一头",IF(AND($L913="内部转账",$M913=$C913),"※对方账户跟本账户是同一个",IF(AND($L913&lt;&gt;"内部转账",$M913&lt;&gt;""),"△填了对方账户，但类别不是内部转账",IF(YEAR($B913)&lt;&gt;管理年度,"△不是管理年度的单据，按月的三张报表里看不到",IF($H913&lt;0,"△这一笔之后该账户余额成负数了，核一下",""))))))))))))))</f>
        <v/>
      </c>
    </row>
    <row r="914" ht="16.5" spans="1:16">
      <c r="A914" s="4" t="str">
        <f>IF($C914="","",COUNTA($C$5:$C914))</f>
        <v/>
      </c>
      <c r="B914" s="52"/>
      <c r="C914" s="53"/>
      <c r="D914" s="53"/>
      <c r="E914" s="32"/>
      <c r="F914" s="54"/>
      <c r="G914" s="54"/>
      <c r="H914" s="24" t="str">
        <f>IFERROR(ROUND(VLOOKUP($C914,基础资料!$B$5:$E$34,3,0)+SUMIF($C$5:$C914,$C914,$F$5:$F914)-SUMIF($C$5:$C914,$C914,$G$5:$G914),2),"")</f>
        <v/>
      </c>
      <c r="I914" s="53"/>
      <c r="J914" s="53"/>
      <c r="K914" s="25" t="str">
        <f t="shared" si="14"/>
        <v/>
      </c>
      <c r="L914" s="13" t="str">
        <f>IF($D914="","",IFERROR(INDEX(类别属性,MATCH($D914,类别表,0)),""))</f>
        <v/>
      </c>
      <c r="M914" s="53"/>
      <c r="N914" s="53"/>
      <c r="O914" s="32"/>
      <c r="P914" s="6" t="str">
        <f>IF($C914="","",IF(ISNA(MATCH($C914,账户表,0)),"※这个账户不在【基础资料】的账户档案里",IF($B914="","※没填日期，这一笔不会进任何月份的报表",IF(NOT(ISNUMBER($B914)),"※日期是文本不是日期（像 2026.6.28 这种），按日期取数的报表全会漏掉这一笔",IF(AND($F914&lt;&gt;"",$G914&lt;&gt;""),"※收入和支出不能同时填",IF(AND(N($F914)=0,N($G914)=0),"※收入和支出都没填",IF(OR(N($F914)&lt;0,N($G914)&lt;0),"※金额不能填负数，方向反了就换一列填",IF($D914="","※没填收支类别，分类报表会漏掉这一笔",IF(ISNA(MATCH($D914,类别表,0)),"※收支类别不在【基础资料】的清单里",IF(AND($L914="内部转账",$M914=""),"△内部转账要在「对方账户」写上另一头",IF(AND($L914="内部转账",$M914=$C914),"※对方账户跟本账户是同一个",IF(AND($L914&lt;&gt;"内部转账",$M914&lt;&gt;""),"△填了对方账户，但类别不是内部转账",IF(YEAR($B914)&lt;&gt;管理年度,"△不是管理年度的单据，按月的三张报表里看不到",IF($H914&lt;0,"△这一笔之后该账户余额成负数了，核一下",""))))))))))))))</f>
        <v/>
      </c>
    </row>
    <row r="915" ht="16.5" spans="1:16">
      <c r="A915" s="4" t="str">
        <f>IF($C915="","",COUNTA($C$5:$C915))</f>
        <v/>
      </c>
      <c r="B915" s="52"/>
      <c r="C915" s="53"/>
      <c r="D915" s="53"/>
      <c r="E915" s="32"/>
      <c r="F915" s="54"/>
      <c r="G915" s="54"/>
      <c r="H915" s="24" t="str">
        <f>IFERROR(ROUND(VLOOKUP($C915,基础资料!$B$5:$E$34,3,0)+SUMIF($C$5:$C915,$C915,$F$5:$F915)-SUMIF($C$5:$C915,$C915,$G$5:$G915),2),"")</f>
        <v/>
      </c>
      <c r="I915" s="53"/>
      <c r="J915" s="53"/>
      <c r="K915" s="25" t="str">
        <f t="shared" si="14"/>
        <v/>
      </c>
      <c r="L915" s="13" t="str">
        <f>IF($D915="","",IFERROR(INDEX(类别属性,MATCH($D915,类别表,0)),""))</f>
        <v/>
      </c>
      <c r="M915" s="53"/>
      <c r="N915" s="53"/>
      <c r="O915" s="32"/>
      <c r="P915" s="6" t="str">
        <f>IF($C915="","",IF(ISNA(MATCH($C915,账户表,0)),"※这个账户不在【基础资料】的账户档案里",IF($B915="","※没填日期，这一笔不会进任何月份的报表",IF(NOT(ISNUMBER($B915)),"※日期是文本不是日期（像 2026.6.28 这种），按日期取数的报表全会漏掉这一笔",IF(AND($F915&lt;&gt;"",$G915&lt;&gt;""),"※收入和支出不能同时填",IF(AND(N($F915)=0,N($G915)=0),"※收入和支出都没填",IF(OR(N($F915)&lt;0,N($G915)&lt;0),"※金额不能填负数，方向反了就换一列填",IF($D915="","※没填收支类别，分类报表会漏掉这一笔",IF(ISNA(MATCH($D915,类别表,0)),"※收支类别不在【基础资料】的清单里",IF(AND($L915="内部转账",$M915=""),"△内部转账要在「对方账户」写上另一头",IF(AND($L915="内部转账",$M915=$C915),"※对方账户跟本账户是同一个",IF(AND($L915&lt;&gt;"内部转账",$M915&lt;&gt;""),"△填了对方账户，但类别不是内部转账",IF(YEAR($B915)&lt;&gt;管理年度,"△不是管理年度的单据，按月的三张报表里看不到",IF($H915&lt;0,"△这一笔之后该账户余额成负数了，核一下",""))))))))))))))</f>
        <v/>
      </c>
    </row>
    <row r="916" ht="16.5" spans="1:16">
      <c r="A916" s="4" t="str">
        <f>IF($C916="","",COUNTA($C$5:$C916))</f>
        <v/>
      </c>
      <c r="B916" s="52"/>
      <c r="C916" s="53"/>
      <c r="D916" s="53"/>
      <c r="E916" s="32"/>
      <c r="F916" s="54"/>
      <c r="G916" s="54"/>
      <c r="H916" s="24" t="str">
        <f>IFERROR(ROUND(VLOOKUP($C916,基础资料!$B$5:$E$34,3,0)+SUMIF($C$5:$C916,$C916,$F$5:$F916)-SUMIF($C$5:$C916,$C916,$G$5:$G916),2),"")</f>
        <v/>
      </c>
      <c r="I916" s="53"/>
      <c r="J916" s="53"/>
      <c r="K916" s="25" t="str">
        <f t="shared" si="14"/>
        <v/>
      </c>
      <c r="L916" s="13" t="str">
        <f>IF($D916="","",IFERROR(INDEX(类别属性,MATCH($D916,类别表,0)),""))</f>
        <v/>
      </c>
      <c r="M916" s="53"/>
      <c r="N916" s="53"/>
      <c r="O916" s="32"/>
      <c r="P916" s="6" t="str">
        <f>IF($C916="","",IF(ISNA(MATCH($C916,账户表,0)),"※这个账户不在【基础资料】的账户档案里",IF($B916="","※没填日期，这一笔不会进任何月份的报表",IF(NOT(ISNUMBER($B916)),"※日期是文本不是日期（像 2026.6.28 这种），按日期取数的报表全会漏掉这一笔",IF(AND($F916&lt;&gt;"",$G916&lt;&gt;""),"※收入和支出不能同时填",IF(AND(N($F916)=0,N($G916)=0),"※收入和支出都没填",IF(OR(N($F916)&lt;0,N($G916)&lt;0),"※金额不能填负数，方向反了就换一列填",IF($D916="","※没填收支类别，分类报表会漏掉这一笔",IF(ISNA(MATCH($D916,类别表,0)),"※收支类别不在【基础资料】的清单里",IF(AND($L916="内部转账",$M916=""),"△内部转账要在「对方账户」写上另一头",IF(AND($L916="内部转账",$M916=$C916),"※对方账户跟本账户是同一个",IF(AND($L916&lt;&gt;"内部转账",$M916&lt;&gt;""),"△填了对方账户，但类别不是内部转账",IF(YEAR($B916)&lt;&gt;管理年度,"△不是管理年度的单据，按月的三张报表里看不到",IF($H916&lt;0,"△这一笔之后该账户余额成负数了，核一下",""))))))))))))))</f>
        <v/>
      </c>
    </row>
    <row r="917" ht="16.5" spans="1:16">
      <c r="A917" s="4" t="str">
        <f>IF($C917="","",COUNTA($C$5:$C917))</f>
        <v/>
      </c>
      <c r="B917" s="52"/>
      <c r="C917" s="53"/>
      <c r="D917" s="53"/>
      <c r="E917" s="32"/>
      <c r="F917" s="54"/>
      <c r="G917" s="54"/>
      <c r="H917" s="24" t="str">
        <f>IFERROR(ROUND(VLOOKUP($C917,基础资料!$B$5:$E$34,3,0)+SUMIF($C$5:$C917,$C917,$F$5:$F917)-SUMIF($C$5:$C917,$C917,$G$5:$G917),2),"")</f>
        <v/>
      </c>
      <c r="I917" s="53"/>
      <c r="J917" s="53"/>
      <c r="K917" s="25" t="str">
        <f t="shared" si="14"/>
        <v/>
      </c>
      <c r="L917" s="13" t="str">
        <f>IF($D917="","",IFERROR(INDEX(类别属性,MATCH($D917,类别表,0)),""))</f>
        <v/>
      </c>
      <c r="M917" s="53"/>
      <c r="N917" s="53"/>
      <c r="O917" s="32"/>
      <c r="P917" s="6" t="str">
        <f>IF($C917="","",IF(ISNA(MATCH($C917,账户表,0)),"※这个账户不在【基础资料】的账户档案里",IF($B917="","※没填日期，这一笔不会进任何月份的报表",IF(NOT(ISNUMBER($B917)),"※日期是文本不是日期（像 2026.6.28 这种），按日期取数的报表全会漏掉这一笔",IF(AND($F917&lt;&gt;"",$G917&lt;&gt;""),"※收入和支出不能同时填",IF(AND(N($F917)=0,N($G917)=0),"※收入和支出都没填",IF(OR(N($F917)&lt;0,N($G917)&lt;0),"※金额不能填负数，方向反了就换一列填",IF($D917="","※没填收支类别，分类报表会漏掉这一笔",IF(ISNA(MATCH($D917,类别表,0)),"※收支类别不在【基础资料】的清单里",IF(AND($L917="内部转账",$M917=""),"△内部转账要在「对方账户」写上另一头",IF(AND($L917="内部转账",$M917=$C917),"※对方账户跟本账户是同一个",IF(AND($L917&lt;&gt;"内部转账",$M917&lt;&gt;""),"△填了对方账户，但类别不是内部转账",IF(YEAR($B917)&lt;&gt;管理年度,"△不是管理年度的单据，按月的三张报表里看不到",IF($H917&lt;0,"△这一笔之后该账户余额成负数了，核一下",""))))))))))))))</f>
        <v/>
      </c>
    </row>
    <row r="918" ht="16.5" spans="1:16">
      <c r="A918" s="4" t="str">
        <f>IF($C918="","",COUNTA($C$5:$C918))</f>
        <v/>
      </c>
      <c r="B918" s="52"/>
      <c r="C918" s="53"/>
      <c r="D918" s="53"/>
      <c r="E918" s="32"/>
      <c r="F918" s="54"/>
      <c r="G918" s="54"/>
      <c r="H918" s="24" t="str">
        <f>IFERROR(ROUND(VLOOKUP($C918,基础资料!$B$5:$E$34,3,0)+SUMIF($C$5:$C918,$C918,$F$5:$F918)-SUMIF($C$5:$C918,$C918,$G$5:$G918),2),"")</f>
        <v/>
      </c>
      <c r="I918" s="53"/>
      <c r="J918" s="53"/>
      <c r="K918" s="25" t="str">
        <f t="shared" si="14"/>
        <v/>
      </c>
      <c r="L918" s="13" t="str">
        <f>IF($D918="","",IFERROR(INDEX(类别属性,MATCH($D918,类别表,0)),""))</f>
        <v/>
      </c>
      <c r="M918" s="53"/>
      <c r="N918" s="53"/>
      <c r="O918" s="32"/>
      <c r="P918" s="6" t="str">
        <f>IF($C918="","",IF(ISNA(MATCH($C918,账户表,0)),"※这个账户不在【基础资料】的账户档案里",IF($B918="","※没填日期，这一笔不会进任何月份的报表",IF(NOT(ISNUMBER($B918)),"※日期是文本不是日期（像 2026.6.28 这种），按日期取数的报表全会漏掉这一笔",IF(AND($F918&lt;&gt;"",$G918&lt;&gt;""),"※收入和支出不能同时填",IF(AND(N($F918)=0,N($G918)=0),"※收入和支出都没填",IF(OR(N($F918)&lt;0,N($G918)&lt;0),"※金额不能填负数，方向反了就换一列填",IF($D918="","※没填收支类别，分类报表会漏掉这一笔",IF(ISNA(MATCH($D918,类别表,0)),"※收支类别不在【基础资料】的清单里",IF(AND($L918="内部转账",$M918=""),"△内部转账要在「对方账户」写上另一头",IF(AND($L918="内部转账",$M918=$C918),"※对方账户跟本账户是同一个",IF(AND($L918&lt;&gt;"内部转账",$M918&lt;&gt;""),"△填了对方账户，但类别不是内部转账",IF(YEAR($B918)&lt;&gt;管理年度,"△不是管理年度的单据，按月的三张报表里看不到",IF($H918&lt;0,"△这一笔之后该账户余额成负数了，核一下",""))))))))))))))</f>
        <v/>
      </c>
    </row>
    <row r="919" ht="16.5" spans="1:16">
      <c r="A919" s="4" t="str">
        <f>IF($C919="","",COUNTA($C$5:$C919))</f>
        <v/>
      </c>
      <c r="B919" s="52"/>
      <c r="C919" s="53"/>
      <c r="D919" s="53"/>
      <c r="E919" s="32"/>
      <c r="F919" s="54"/>
      <c r="G919" s="54"/>
      <c r="H919" s="24" t="str">
        <f>IFERROR(ROUND(VLOOKUP($C919,基础资料!$B$5:$E$34,3,0)+SUMIF($C$5:$C919,$C919,$F$5:$F919)-SUMIF($C$5:$C919,$C919,$G$5:$G919),2),"")</f>
        <v/>
      </c>
      <c r="I919" s="53"/>
      <c r="J919" s="53"/>
      <c r="K919" s="25" t="str">
        <f t="shared" si="14"/>
        <v/>
      </c>
      <c r="L919" s="13" t="str">
        <f>IF($D919="","",IFERROR(INDEX(类别属性,MATCH($D919,类别表,0)),""))</f>
        <v/>
      </c>
      <c r="M919" s="53"/>
      <c r="N919" s="53"/>
      <c r="O919" s="32"/>
      <c r="P919" s="6" t="str">
        <f>IF($C919="","",IF(ISNA(MATCH($C919,账户表,0)),"※这个账户不在【基础资料】的账户档案里",IF($B919="","※没填日期，这一笔不会进任何月份的报表",IF(NOT(ISNUMBER($B919)),"※日期是文本不是日期（像 2026.6.28 这种），按日期取数的报表全会漏掉这一笔",IF(AND($F919&lt;&gt;"",$G919&lt;&gt;""),"※收入和支出不能同时填",IF(AND(N($F919)=0,N($G919)=0),"※收入和支出都没填",IF(OR(N($F919)&lt;0,N($G919)&lt;0),"※金额不能填负数，方向反了就换一列填",IF($D919="","※没填收支类别，分类报表会漏掉这一笔",IF(ISNA(MATCH($D919,类别表,0)),"※收支类别不在【基础资料】的清单里",IF(AND($L919="内部转账",$M919=""),"△内部转账要在「对方账户」写上另一头",IF(AND($L919="内部转账",$M919=$C919),"※对方账户跟本账户是同一个",IF(AND($L919&lt;&gt;"内部转账",$M919&lt;&gt;""),"△填了对方账户，但类别不是内部转账",IF(YEAR($B919)&lt;&gt;管理年度,"△不是管理年度的单据，按月的三张报表里看不到",IF($H919&lt;0,"△这一笔之后该账户余额成负数了，核一下",""))))))))))))))</f>
        <v/>
      </c>
    </row>
    <row r="920" ht="16.5" spans="1:16">
      <c r="A920" s="4" t="str">
        <f>IF($C920="","",COUNTA($C$5:$C920))</f>
        <v/>
      </c>
      <c r="B920" s="52"/>
      <c r="C920" s="53"/>
      <c r="D920" s="53"/>
      <c r="E920" s="32"/>
      <c r="F920" s="54"/>
      <c r="G920" s="54"/>
      <c r="H920" s="24" t="str">
        <f>IFERROR(ROUND(VLOOKUP($C920,基础资料!$B$5:$E$34,3,0)+SUMIF($C$5:$C920,$C920,$F$5:$F920)-SUMIF($C$5:$C920,$C920,$G$5:$G920),2),"")</f>
        <v/>
      </c>
      <c r="I920" s="53"/>
      <c r="J920" s="53"/>
      <c r="K920" s="25" t="str">
        <f t="shared" si="14"/>
        <v/>
      </c>
      <c r="L920" s="13" t="str">
        <f>IF($D920="","",IFERROR(INDEX(类别属性,MATCH($D920,类别表,0)),""))</f>
        <v/>
      </c>
      <c r="M920" s="53"/>
      <c r="N920" s="53"/>
      <c r="O920" s="32"/>
      <c r="P920" s="6" t="str">
        <f>IF($C920="","",IF(ISNA(MATCH($C920,账户表,0)),"※这个账户不在【基础资料】的账户档案里",IF($B920="","※没填日期，这一笔不会进任何月份的报表",IF(NOT(ISNUMBER($B920)),"※日期是文本不是日期（像 2026.6.28 这种），按日期取数的报表全会漏掉这一笔",IF(AND($F920&lt;&gt;"",$G920&lt;&gt;""),"※收入和支出不能同时填",IF(AND(N($F920)=0,N($G920)=0),"※收入和支出都没填",IF(OR(N($F920)&lt;0,N($G920)&lt;0),"※金额不能填负数，方向反了就换一列填",IF($D920="","※没填收支类别，分类报表会漏掉这一笔",IF(ISNA(MATCH($D920,类别表,0)),"※收支类别不在【基础资料】的清单里",IF(AND($L920="内部转账",$M920=""),"△内部转账要在「对方账户」写上另一头",IF(AND($L920="内部转账",$M920=$C920),"※对方账户跟本账户是同一个",IF(AND($L920&lt;&gt;"内部转账",$M920&lt;&gt;""),"△填了对方账户，但类别不是内部转账",IF(YEAR($B920)&lt;&gt;管理年度,"△不是管理年度的单据，按月的三张报表里看不到",IF($H920&lt;0,"△这一笔之后该账户余额成负数了，核一下",""))))))))))))))</f>
        <v/>
      </c>
    </row>
    <row r="921" ht="16.5" spans="1:16">
      <c r="A921" s="4" t="str">
        <f>IF($C921="","",COUNTA($C$5:$C921))</f>
        <v/>
      </c>
      <c r="B921" s="52"/>
      <c r="C921" s="53"/>
      <c r="D921" s="53"/>
      <c r="E921" s="32"/>
      <c r="F921" s="54"/>
      <c r="G921" s="54"/>
      <c r="H921" s="24" t="str">
        <f>IFERROR(ROUND(VLOOKUP($C921,基础资料!$B$5:$E$34,3,0)+SUMIF($C$5:$C921,$C921,$F$5:$F921)-SUMIF($C$5:$C921,$C921,$G$5:$G921),2),"")</f>
        <v/>
      </c>
      <c r="I921" s="53"/>
      <c r="J921" s="53"/>
      <c r="K921" s="25" t="str">
        <f t="shared" si="14"/>
        <v/>
      </c>
      <c r="L921" s="13" t="str">
        <f>IF($D921="","",IFERROR(INDEX(类别属性,MATCH($D921,类别表,0)),""))</f>
        <v/>
      </c>
      <c r="M921" s="53"/>
      <c r="N921" s="53"/>
      <c r="O921" s="32"/>
      <c r="P921" s="6" t="str">
        <f>IF($C921="","",IF(ISNA(MATCH($C921,账户表,0)),"※这个账户不在【基础资料】的账户档案里",IF($B921="","※没填日期，这一笔不会进任何月份的报表",IF(NOT(ISNUMBER($B921)),"※日期是文本不是日期（像 2026.6.28 这种），按日期取数的报表全会漏掉这一笔",IF(AND($F921&lt;&gt;"",$G921&lt;&gt;""),"※收入和支出不能同时填",IF(AND(N($F921)=0,N($G921)=0),"※收入和支出都没填",IF(OR(N($F921)&lt;0,N($G921)&lt;0),"※金额不能填负数，方向反了就换一列填",IF($D921="","※没填收支类别，分类报表会漏掉这一笔",IF(ISNA(MATCH($D921,类别表,0)),"※收支类别不在【基础资料】的清单里",IF(AND($L921="内部转账",$M921=""),"△内部转账要在「对方账户」写上另一头",IF(AND($L921="内部转账",$M921=$C921),"※对方账户跟本账户是同一个",IF(AND($L921&lt;&gt;"内部转账",$M921&lt;&gt;""),"△填了对方账户，但类别不是内部转账",IF(YEAR($B921)&lt;&gt;管理年度,"△不是管理年度的单据，按月的三张报表里看不到",IF($H921&lt;0,"△这一笔之后该账户余额成负数了，核一下",""))))))))))))))</f>
        <v/>
      </c>
    </row>
    <row r="922" ht="16.5" spans="1:16">
      <c r="A922" s="4" t="str">
        <f>IF($C922="","",COUNTA($C$5:$C922))</f>
        <v/>
      </c>
      <c r="B922" s="52"/>
      <c r="C922" s="53"/>
      <c r="D922" s="53"/>
      <c r="E922" s="32"/>
      <c r="F922" s="54"/>
      <c r="G922" s="54"/>
      <c r="H922" s="24" t="str">
        <f>IFERROR(ROUND(VLOOKUP($C922,基础资料!$B$5:$E$34,3,0)+SUMIF($C$5:$C922,$C922,$F$5:$F922)-SUMIF($C$5:$C922,$C922,$G$5:$G922),2),"")</f>
        <v/>
      </c>
      <c r="I922" s="53"/>
      <c r="J922" s="53"/>
      <c r="K922" s="25" t="str">
        <f t="shared" si="14"/>
        <v/>
      </c>
      <c r="L922" s="13" t="str">
        <f>IF($D922="","",IFERROR(INDEX(类别属性,MATCH($D922,类别表,0)),""))</f>
        <v/>
      </c>
      <c r="M922" s="53"/>
      <c r="N922" s="53"/>
      <c r="O922" s="32"/>
      <c r="P922" s="6" t="str">
        <f>IF($C922="","",IF(ISNA(MATCH($C922,账户表,0)),"※这个账户不在【基础资料】的账户档案里",IF($B922="","※没填日期，这一笔不会进任何月份的报表",IF(NOT(ISNUMBER($B922)),"※日期是文本不是日期（像 2026.6.28 这种），按日期取数的报表全会漏掉这一笔",IF(AND($F922&lt;&gt;"",$G922&lt;&gt;""),"※收入和支出不能同时填",IF(AND(N($F922)=0,N($G922)=0),"※收入和支出都没填",IF(OR(N($F922)&lt;0,N($G922)&lt;0),"※金额不能填负数，方向反了就换一列填",IF($D922="","※没填收支类别，分类报表会漏掉这一笔",IF(ISNA(MATCH($D922,类别表,0)),"※收支类别不在【基础资料】的清单里",IF(AND($L922="内部转账",$M922=""),"△内部转账要在「对方账户」写上另一头",IF(AND($L922="内部转账",$M922=$C922),"※对方账户跟本账户是同一个",IF(AND($L922&lt;&gt;"内部转账",$M922&lt;&gt;""),"△填了对方账户，但类别不是内部转账",IF(YEAR($B922)&lt;&gt;管理年度,"△不是管理年度的单据，按月的三张报表里看不到",IF($H922&lt;0,"△这一笔之后该账户余额成负数了，核一下",""))))))))))))))</f>
        <v/>
      </c>
    </row>
    <row r="923" ht="16.5" spans="1:16">
      <c r="A923" s="4" t="str">
        <f>IF($C923="","",COUNTA($C$5:$C923))</f>
        <v/>
      </c>
      <c r="B923" s="52"/>
      <c r="C923" s="53"/>
      <c r="D923" s="53"/>
      <c r="E923" s="32"/>
      <c r="F923" s="54"/>
      <c r="G923" s="54"/>
      <c r="H923" s="24" t="str">
        <f>IFERROR(ROUND(VLOOKUP($C923,基础资料!$B$5:$E$34,3,0)+SUMIF($C$5:$C923,$C923,$F$5:$F923)-SUMIF($C$5:$C923,$C923,$G$5:$G923),2),"")</f>
        <v/>
      </c>
      <c r="I923" s="53"/>
      <c r="J923" s="53"/>
      <c r="K923" s="25" t="str">
        <f t="shared" si="14"/>
        <v/>
      </c>
      <c r="L923" s="13" t="str">
        <f>IF($D923="","",IFERROR(INDEX(类别属性,MATCH($D923,类别表,0)),""))</f>
        <v/>
      </c>
      <c r="M923" s="53"/>
      <c r="N923" s="53"/>
      <c r="O923" s="32"/>
      <c r="P923" s="6" t="str">
        <f>IF($C923="","",IF(ISNA(MATCH($C923,账户表,0)),"※这个账户不在【基础资料】的账户档案里",IF($B923="","※没填日期，这一笔不会进任何月份的报表",IF(NOT(ISNUMBER($B923)),"※日期是文本不是日期（像 2026.6.28 这种），按日期取数的报表全会漏掉这一笔",IF(AND($F923&lt;&gt;"",$G923&lt;&gt;""),"※收入和支出不能同时填",IF(AND(N($F923)=0,N($G923)=0),"※收入和支出都没填",IF(OR(N($F923)&lt;0,N($G923)&lt;0),"※金额不能填负数，方向反了就换一列填",IF($D923="","※没填收支类别，分类报表会漏掉这一笔",IF(ISNA(MATCH($D923,类别表,0)),"※收支类别不在【基础资料】的清单里",IF(AND($L923="内部转账",$M923=""),"△内部转账要在「对方账户」写上另一头",IF(AND($L923="内部转账",$M923=$C923),"※对方账户跟本账户是同一个",IF(AND($L923&lt;&gt;"内部转账",$M923&lt;&gt;""),"△填了对方账户，但类别不是内部转账",IF(YEAR($B923)&lt;&gt;管理年度,"△不是管理年度的单据，按月的三张报表里看不到",IF($H923&lt;0,"△这一笔之后该账户余额成负数了，核一下",""))))))))))))))</f>
        <v/>
      </c>
    </row>
    <row r="924" ht="16.5" spans="1:16">
      <c r="A924" s="4" t="str">
        <f>IF($C924="","",COUNTA($C$5:$C924))</f>
        <v/>
      </c>
      <c r="B924" s="52"/>
      <c r="C924" s="53"/>
      <c r="D924" s="53"/>
      <c r="E924" s="32"/>
      <c r="F924" s="54"/>
      <c r="G924" s="54"/>
      <c r="H924" s="24" t="str">
        <f>IFERROR(ROUND(VLOOKUP($C924,基础资料!$B$5:$E$34,3,0)+SUMIF($C$5:$C924,$C924,$F$5:$F924)-SUMIF($C$5:$C924,$C924,$G$5:$G924),2),"")</f>
        <v/>
      </c>
      <c r="I924" s="53"/>
      <c r="J924" s="53"/>
      <c r="K924" s="25" t="str">
        <f t="shared" si="14"/>
        <v/>
      </c>
      <c r="L924" s="13" t="str">
        <f>IF($D924="","",IFERROR(INDEX(类别属性,MATCH($D924,类别表,0)),""))</f>
        <v/>
      </c>
      <c r="M924" s="53"/>
      <c r="N924" s="53"/>
      <c r="O924" s="32"/>
      <c r="P924" s="6" t="str">
        <f>IF($C924="","",IF(ISNA(MATCH($C924,账户表,0)),"※这个账户不在【基础资料】的账户档案里",IF($B924="","※没填日期，这一笔不会进任何月份的报表",IF(NOT(ISNUMBER($B924)),"※日期是文本不是日期（像 2026.6.28 这种），按日期取数的报表全会漏掉这一笔",IF(AND($F924&lt;&gt;"",$G924&lt;&gt;""),"※收入和支出不能同时填",IF(AND(N($F924)=0,N($G924)=0),"※收入和支出都没填",IF(OR(N($F924)&lt;0,N($G924)&lt;0),"※金额不能填负数，方向反了就换一列填",IF($D924="","※没填收支类别，分类报表会漏掉这一笔",IF(ISNA(MATCH($D924,类别表,0)),"※收支类别不在【基础资料】的清单里",IF(AND($L924="内部转账",$M924=""),"△内部转账要在「对方账户」写上另一头",IF(AND($L924="内部转账",$M924=$C924),"※对方账户跟本账户是同一个",IF(AND($L924&lt;&gt;"内部转账",$M924&lt;&gt;""),"△填了对方账户，但类别不是内部转账",IF(YEAR($B924)&lt;&gt;管理年度,"△不是管理年度的单据，按月的三张报表里看不到",IF($H924&lt;0,"△这一笔之后该账户余额成负数了，核一下",""))))))))))))))</f>
        <v/>
      </c>
    </row>
    <row r="925" ht="16.5" spans="1:16">
      <c r="A925" s="4" t="str">
        <f>IF($C925="","",COUNTA($C$5:$C925))</f>
        <v/>
      </c>
      <c r="B925" s="52"/>
      <c r="C925" s="53"/>
      <c r="D925" s="53"/>
      <c r="E925" s="32"/>
      <c r="F925" s="54"/>
      <c r="G925" s="54"/>
      <c r="H925" s="24" t="str">
        <f>IFERROR(ROUND(VLOOKUP($C925,基础资料!$B$5:$E$34,3,0)+SUMIF($C$5:$C925,$C925,$F$5:$F925)-SUMIF($C$5:$C925,$C925,$G$5:$G925),2),"")</f>
        <v/>
      </c>
      <c r="I925" s="53"/>
      <c r="J925" s="53"/>
      <c r="K925" s="25" t="str">
        <f t="shared" si="14"/>
        <v/>
      </c>
      <c r="L925" s="13" t="str">
        <f>IF($D925="","",IFERROR(INDEX(类别属性,MATCH($D925,类别表,0)),""))</f>
        <v/>
      </c>
      <c r="M925" s="53"/>
      <c r="N925" s="53"/>
      <c r="O925" s="32"/>
      <c r="P925" s="6" t="str">
        <f>IF($C925="","",IF(ISNA(MATCH($C925,账户表,0)),"※这个账户不在【基础资料】的账户档案里",IF($B925="","※没填日期，这一笔不会进任何月份的报表",IF(NOT(ISNUMBER($B925)),"※日期是文本不是日期（像 2026.6.28 这种），按日期取数的报表全会漏掉这一笔",IF(AND($F925&lt;&gt;"",$G925&lt;&gt;""),"※收入和支出不能同时填",IF(AND(N($F925)=0,N($G925)=0),"※收入和支出都没填",IF(OR(N($F925)&lt;0,N($G925)&lt;0),"※金额不能填负数，方向反了就换一列填",IF($D925="","※没填收支类别，分类报表会漏掉这一笔",IF(ISNA(MATCH($D925,类别表,0)),"※收支类别不在【基础资料】的清单里",IF(AND($L925="内部转账",$M925=""),"△内部转账要在「对方账户」写上另一头",IF(AND($L925="内部转账",$M925=$C925),"※对方账户跟本账户是同一个",IF(AND($L925&lt;&gt;"内部转账",$M925&lt;&gt;""),"△填了对方账户，但类别不是内部转账",IF(YEAR($B925)&lt;&gt;管理年度,"△不是管理年度的单据，按月的三张报表里看不到",IF($H925&lt;0,"△这一笔之后该账户余额成负数了，核一下",""))))))))))))))</f>
        <v/>
      </c>
    </row>
    <row r="926" ht="16.5" spans="1:16">
      <c r="A926" s="4" t="str">
        <f>IF($C926="","",COUNTA($C$5:$C926))</f>
        <v/>
      </c>
      <c r="B926" s="52"/>
      <c r="C926" s="53"/>
      <c r="D926" s="53"/>
      <c r="E926" s="32"/>
      <c r="F926" s="54"/>
      <c r="G926" s="54"/>
      <c r="H926" s="24" t="str">
        <f>IFERROR(ROUND(VLOOKUP($C926,基础资料!$B$5:$E$34,3,0)+SUMIF($C$5:$C926,$C926,$F$5:$F926)-SUMIF($C$5:$C926,$C926,$G$5:$G926),2),"")</f>
        <v/>
      </c>
      <c r="I926" s="53"/>
      <c r="J926" s="53"/>
      <c r="K926" s="25" t="str">
        <f t="shared" si="14"/>
        <v/>
      </c>
      <c r="L926" s="13" t="str">
        <f>IF($D926="","",IFERROR(INDEX(类别属性,MATCH($D926,类别表,0)),""))</f>
        <v/>
      </c>
      <c r="M926" s="53"/>
      <c r="N926" s="53"/>
      <c r="O926" s="32"/>
      <c r="P926" s="6" t="str">
        <f>IF($C926="","",IF(ISNA(MATCH($C926,账户表,0)),"※这个账户不在【基础资料】的账户档案里",IF($B926="","※没填日期，这一笔不会进任何月份的报表",IF(NOT(ISNUMBER($B926)),"※日期是文本不是日期（像 2026.6.28 这种），按日期取数的报表全会漏掉这一笔",IF(AND($F926&lt;&gt;"",$G926&lt;&gt;""),"※收入和支出不能同时填",IF(AND(N($F926)=0,N($G926)=0),"※收入和支出都没填",IF(OR(N($F926)&lt;0,N($G926)&lt;0),"※金额不能填负数，方向反了就换一列填",IF($D926="","※没填收支类别，分类报表会漏掉这一笔",IF(ISNA(MATCH($D926,类别表,0)),"※收支类别不在【基础资料】的清单里",IF(AND($L926="内部转账",$M926=""),"△内部转账要在「对方账户」写上另一头",IF(AND($L926="内部转账",$M926=$C926),"※对方账户跟本账户是同一个",IF(AND($L926&lt;&gt;"内部转账",$M926&lt;&gt;""),"△填了对方账户，但类别不是内部转账",IF(YEAR($B926)&lt;&gt;管理年度,"△不是管理年度的单据，按月的三张报表里看不到",IF($H926&lt;0,"△这一笔之后该账户余额成负数了，核一下",""))))))))))))))</f>
        <v/>
      </c>
    </row>
    <row r="927" ht="16.5" spans="1:16">
      <c r="A927" s="4" t="str">
        <f>IF($C927="","",COUNTA($C$5:$C927))</f>
        <v/>
      </c>
      <c r="B927" s="52"/>
      <c r="C927" s="53"/>
      <c r="D927" s="53"/>
      <c r="E927" s="32"/>
      <c r="F927" s="54"/>
      <c r="G927" s="54"/>
      <c r="H927" s="24" t="str">
        <f>IFERROR(ROUND(VLOOKUP($C927,基础资料!$B$5:$E$34,3,0)+SUMIF($C$5:$C927,$C927,$F$5:$F927)-SUMIF($C$5:$C927,$C927,$G$5:$G927),2),"")</f>
        <v/>
      </c>
      <c r="I927" s="53"/>
      <c r="J927" s="53"/>
      <c r="K927" s="25" t="str">
        <f t="shared" si="14"/>
        <v/>
      </c>
      <c r="L927" s="13" t="str">
        <f>IF($D927="","",IFERROR(INDEX(类别属性,MATCH($D927,类别表,0)),""))</f>
        <v/>
      </c>
      <c r="M927" s="53"/>
      <c r="N927" s="53"/>
      <c r="O927" s="32"/>
      <c r="P927" s="6" t="str">
        <f>IF($C927="","",IF(ISNA(MATCH($C927,账户表,0)),"※这个账户不在【基础资料】的账户档案里",IF($B927="","※没填日期，这一笔不会进任何月份的报表",IF(NOT(ISNUMBER($B927)),"※日期是文本不是日期（像 2026.6.28 这种），按日期取数的报表全会漏掉这一笔",IF(AND($F927&lt;&gt;"",$G927&lt;&gt;""),"※收入和支出不能同时填",IF(AND(N($F927)=0,N($G927)=0),"※收入和支出都没填",IF(OR(N($F927)&lt;0,N($G927)&lt;0),"※金额不能填负数，方向反了就换一列填",IF($D927="","※没填收支类别，分类报表会漏掉这一笔",IF(ISNA(MATCH($D927,类别表,0)),"※收支类别不在【基础资料】的清单里",IF(AND($L927="内部转账",$M927=""),"△内部转账要在「对方账户」写上另一头",IF(AND($L927="内部转账",$M927=$C927),"※对方账户跟本账户是同一个",IF(AND($L927&lt;&gt;"内部转账",$M927&lt;&gt;""),"△填了对方账户，但类别不是内部转账",IF(YEAR($B927)&lt;&gt;管理年度,"△不是管理年度的单据，按月的三张报表里看不到",IF($H927&lt;0,"△这一笔之后该账户余额成负数了，核一下",""))))))))))))))</f>
        <v/>
      </c>
    </row>
    <row r="928" ht="16.5" spans="1:16">
      <c r="A928" s="4" t="str">
        <f>IF($C928="","",COUNTA($C$5:$C928))</f>
        <v/>
      </c>
      <c r="B928" s="52"/>
      <c r="C928" s="53"/>
      <c r="D928" s="53"/>
      <c r="E928" s="32"/>
      <c r="F928" s="54"/>
      <c r="G928" s="54"/>
      <c r="H928" s="24" t="str">
        <f>IFERROR(ROUND(VLOOKUP($C928,基础资料!$B$5:$E$34,3,0)+SUMIF($C$5:$C928,$C928,$F$5:$F928)-SUMIF($C$5:$C928,$C928,$G$5:$G928),2),"")</f>
        <v/>
      </c>
      <c r="I928" s="53"/>
      <c r="J928" s="53"/>
      <c r="K928" s="25" t="str">
        <f t="shared" si="14"/>
        <v/>
      </c>
      <c r="L928" s="13" t="str">
        <f>IF($D928="","",IFERROR(INDEX(类别属性,MATCH($D928,类别表,0)),""))</f>
        <v/>
      </c>
      <c r="M928" s="53"/>
      <c r="N928" s="53"/>
      <c r="O928" s="32"/>
      <c r="P928" s="6" t="str">
        <f>IF($C928="","",IF(ISNA(MATCH($C928,账户表,0)),"※这个账户不在【基础资料】的账户档案里",IF($B928="","※没填日期，这一笔不会进任何月份的报表",IF(NOT(ISNUMBER($B928)),"※日期是文本不是日期（像 2026.6.28 这种），按日期取数的报表全会漏掉这一笔",IF(AND($F928&lt;&gt;"",$G928&lt;&gt;""),"※收入和支出不能同时填",IF(AND(N($F928)=0,N($G928)=0),"※收入和支出都没填",IF(OR(N($F928)&lt;0,N($G928)&lt;0),"※金额不能填负数，方向反了就换一列填",IF($D928="","※没填收支类别，分类报表会漏掉这一笔",IF(ISNA(MATCH($D928,类别表,0)),"※收支类别不在【基础资料】的清单里",IF(AND($L928="内部转账",$M928=""),"△内部转账要在「对方账户」写上另一头",IF(AND($L928="内部转账",$M928=$C928),"※对方账户跟本账户是同一个",IF(AND($L928&lt;&gt;"内部转账",$M928&lt;&gt;""),"△填了对方账户，但类别不是内部转账",IF(YEAR($B928)&lt;&gt;管理年度,"△不是管理年度的单据，按月的三张报表里看不到",IF($H928&lt;0,"△这一笔之后该账户余额成负数了，核一下",""))))))))))))))</f>
        <v/>
      </c>
    </row>
    <row r="929" ht="16.5" spans="1:16">
      <c r="A929" s="4" t="str">
        <f>IF($C929="","",COUNTA($C$5:$C929))</f>
        <v/>
      </c>
      <c r="B929" s="52"/>
      <c r="C929" s="53"/>
      <c r="D929" s="53"/>
      <c r="E929" s="32"/>
      <c r="F929" s="54"/>
      <c r="G929" s="54"/>
      <c r="H929" s="24" t="str">
        <f>IFERROR(ROUND(VLOOKUP($C929,基础资料!$B$5:$E$34,3,0)+SUMIF($C$5:$C929,$C929,$F$5:$F929)-SUMIF($C$5:$C929,$C929,$G$5:$G929),2),"")</f>
        <v/>
      </c>
      <c r="I929" s="53"/>
      <c r="J929" s="53"/>
      <c r="K929" s="25" t="str">
        <f t="shared" si="14"/>
        <v/>
      </c>
      <c r="L929" s="13" t="str">
        <f>IF($D929="","",IFERROR(INDEX(类别属性,MATCH($D929,类别表,0)),""))</f>
        <v/>
      </c>
      <c r="M929" s="53"/>
      <c r="N929" s="53"/>
      <c r="O929" s="32"/>
      <c r="P929" s="6" t="str">
        <f>IF($C929="","",IF(ISNA(MATCH($C929,账户表,0)),"※这个账户不在【基础资料】的账户档案里",IF($B929="","※没填日期，这一笔不会进任何月份的报表",IF(NOT(ISNUMBER($B929)),"※日期是文本不是日期（像 2026.6.28 这种），按日期取数的报表全会漏掉这一笔",IF(AND($F929&lt;&gt;"",$G929&lt;&gt;""),"※收入和支出不能同时填",IF(AND(N($F929)=0,N($G929)=0),"※收入和支出都没填",IF(OR(N($F929)&lt;0,N($G929)&lt;0),"※金额不能填负数，方向反了就换一列填",IF($D929="","※没填收支类别，分类报表会漏掉这一笔",IF(ISNA(MATCH($D929,类别表,0)),"※收支类别不在【基础资料】的清单里",IF(AND($L929="内部转账",$M929=""),"△内部转账要在「对方账户」写上另一头",IF(AND($L929="内部转账",$M929=$C929),"※对方账户跟本账户是同一个",IF(AND($L929&lt;&gt;"内部转账",$M929&lt;&gt;""),"△填了对方账户，但类别不是内部转账",IF(YEAR($B929)&lt;&gt;管理年度,"△不是管理年度的单据，按月的三张报表里看不到",IF($H929&lt;0,"△这一笔之后该账户余额成负数了，核一下",""))))))))))))))</f>
        <v/>
      </c>
    </row>
    <row r="930" ht="16.5" spans="1:16">
      <c r="A930" s="4" t="str">
        <f>IF($C930="","",COUNTA($C$5:$C930))</f>
        <v/>
      </c>
      <c r="B930" s="52"/>
      <c r="C930" s="53"/>
      <c r="D930" s="53"/>
      <c r="E930" s="32"/>
      <c r="F930" s="54"/>
      <c r="G930" s="54"/>
      <c r="H930" s="24" t="str">
        <f>IFERROR(ROUND(VLOOKUP($C930,基础资料!$B$5:$E$34,3,0)+SUMIF($C$5:$C930,$C930,$F$5:$F930)-SUMIF($C$5:$C930,$C930,$G$5:$G930),2),"")</f>
        <v/>
      </c>
      <c r="I930" s="53"/>
      <c r="J930" s="53"/>
      <c r="K930" s="25" t="str">
        <f t="shared" si="14"/>
        <v/>
      </c>
      <c r="L930" s="13" t="str">
        <f>IF($D930="","",IFERROR(INDEX(类别属性,MATCH($D930,类别表,0)),""))</f>
        <v/>
      </c>
      <c r="M930" s="53"/>
      <c r="N930" s="53"/>
      <c r="O930" s="32"/>
      <c r="P930" s="6" t="str">
        <f>IF($C930="","",IF(ISNA(MATCH($C930,账户表,0)),"※这个账户不在【基础资料】的账户档案里",IF($B930="","※没填日期，这一笔不会进任何月份的报表",IF(NOT(ISNUMBER($B930)),"※日期是文本不是日期（像 2026.6.28 这种），按日期取数的报表全会漏掉这一笔",IF(AND($F930&lt;&gt;"",$G930&lt;&gt;""),"※收入和支出不能同时填",IF(AND(N($F930)=0,N($G930)=0),"※收入和支出都没填",IF(OR(N($F930)&lt;0,N($G930)&lt;0),"※金额不能填负数，方向反了就换一列填",IF($D930="","※没填收支类别，分类报表会漏掉这一笔",IF(ISNA(MATCH($D930,类别表,0)),"※收支类别不在【基础资料】的清单里",IF(AND($L930="内部转账",$M930=""),"△内部转账要在「对方账户」写上另一头",IF(AND($L930="内部转账",$M930=$C930),"※对方账户跟本账户是同一个",IF(AND($L930&lt;&gt;"内部转账",$M930&lt;&gt;""),"△填了对方账户，但类别不是内部转账",IF(YEAR($B930)&lt;&gt;管理年度,"△不是管理年度的单据，按月的三张报表里看不到",IF($H930&lt;0,"△这一笔之后该账户余额成负数了，核一下",""))))))))))))))</f>
        <v/>
      </c>
    </row>
    <row r="931" ht="16.5" spans="1:16">
      <c r="A931" s="4" t="str">
        <f>IF($C931="","",COUNTA($C$5:$C931))</f>
        <v/>
      </c>
      <c r="B931" s="52"/>
      <c r="C931" s="53"/>
      <c r="D931" s="53"/>
      <c r="E931" s="32"/>
      <c r="F931" s="54"/>
      <c r="G931" s="54"/>
      <c r="H931" s="24" t="str">
        <f>IFERROR(ROUND(VLOOKUP($C931,基础资料!$B$5:$E$34,3,0)+SUMIF($C$5:$C931,$C931,$F$5:$F931)-SUMIF($C$5:$C931,$C931,$G$5:$G931),2),"")</f>
        <v/>
      </c>
      <c r="I931" s="53"/>
      <c r="J931" s="53"/>
      <c r="K931" s="25" t="str">
        <f t="shared" si="14"/>
        <v/>
      </c>
      <c r="L931" s="13" t="str">
        <f>IF($D931="","",IFERROR(INDEX(类别属性,MATCH($D931,类别表,0)),""))</f>
        <v/>
      </c>
      <c r="M931" s="53"/>
      <c r="N931" s="53"/>
      <c r="O931" s="32"/>
      <c r="P931" s="6" t="str">
        <f>IF($C931="","",IF(ISNA(MATCH($C931,账户表,0)),"※这个账户不在【基础资料】的账户档案里",IF($B931="","※没填日期，这一笔不会进任何月份的报表",IF(NOT(ISNUMBER($B931)),"※日期是文本不是日期（像 2026.6.28 这种），按日期取数的报表全会漏掉这一笔",IF(AND($F931&lt;&gt;"",$G931&lt;&gt;""),"※收入和支出不能同时填",IF(AND(N($F931)=0,N($G931)=0),"※收入和支出都没填",IF(OR(N($F931)&lt;0,N($G931)&lt;0),"※金额不能填负数，方向反了就换一列填",IF($D931="","※没填收支类别，分类报表会漏掉这一笔",IF(ISNA(MATCH($D931,类别表,0)),"※收支类别不在【基础资料】的清单里",IF(AND($L931="内部转账",$M931=""),"△内部转账要在「对方账户」写上另一头",IF(AND($L931="内部转账",$M931=$C931),"※对方账户跟本账户是同一个",IF(AND($L931&lt;&gt;"内部转账",$M931&lt;&gt;""),"△填了对方账户，但类别不是内部转账",IF(YEAR($B931)&lt;&gt;管理年度,"△不是管理年度的单据，按月的三张报表里看不到",IF($H931&lt;0,"△这一笔之后该账户余额成负数了，核一下",""))))))))))))))</f>
        <v/>
      </c>
    </row>
    <row r="932" ht="16.5" spans="1:16">
      <c r="A932" s="4" t="str">
        <f>IF($C932="","",COUNTA($C$5:$C932))</f>
        <v/>
      </c>
      <c r="B932" s="52"/>
      <c r="C932" s="53"/>
      <c r="D932" s="53"/>
      <c r="E932" s="32"/>
      <c r="F932" s="54"/>
      <c r="G932" s="54"/>
      <c r="H932" s="24" t="str">
        <f>IFERROR(ROUND(VLOOKUP($C932,基础资料!$B$5:$E$34,3,0)+SUMIF($C$5:$C932,$C932,$F$5:$F932)-SUMIF($C$5:$C932,$C932,$G$5:$G932),2),"")</f>
        <v/>
      </c>
      <c r="I932" s="53"/>
      <c r="J932" s="53"/>
      <c r="K932" s="25" t="str">
        <f t="shared" si="14"/>
        <v/>
      </c>
      <c r="L932" s="13" t="str">
        <f>IF($D932="","",IFERROR(INDEX(类别属性,MATCH($D932,类别表,0)),""))</f>
        <v/>
      </c>
      <c r="M932" s="53"/>
      <c r="N932" s="53"/>
      <c r="O932" s="32"/>
      <c r="P932" s="6" t="str">
        <f>IF($C932="","",IF(ISNA(MATCH($C932,账户表,0)),"※这个账户不在【基础资料】的账户档案里",IF($B932="","※没填日期，这一笔不会进任何月份的报表",IF(NOT(ISNUMBER($B932)),"※日期是文本不是日期（像 2026.6.28 这种），按日期取数的报表全会漏掉这一笔",IF(AND($F932&lt;&gt;"",$G932&lt;&gt;""),"※收入和支出不能同时填",IF(AND(N($F932)=0,N($G932)=0),"※收入和支出都没填",IF(OR(N($F932)&lt;0,N($G932)&lt;0),"※金额不能填负数，方向反了就换一列填",IF($D932="","※没填收支类别，分类报表会漏掉这一笔",IF(ISNA(MATCH($D932,类别表,0)),"※收支类别不在【基础资料】的清单里",IF(AND($L932="内部转账",$M932=""),"△内部转账要在「对方账户」写上另一头",IF(AND($L932="内部转账",$M932=$C932),"※对方账户跟本账户是同一个",IF(AND($L932&lt;&gt;"内部转账",$M932&lt;&gt;""),"△填了对方账户，但类别不是内部转账",IF(YEAR($B932)&lt;&gt;管理年度,"△不是管理年度的单据，按月的三张报表里看不到",IF($H932&lt;0,"△这一笔之后该账户余额成负数了，核一下",""))))))))))))))</f>
        <v/>
      </c>
    </row>
    <row r="933" ht="16.5" spans="1:16">
      <c r="A933" s="4" t="str">
        <f>IF($C933="","",COUNTA($C$5:$C933))</f>
        <v/>
      </c>
      <c r="B933" s="52"/>
      <c r="C933" s="53"/>
      <c r="D933" s="53"/>
      <c r="E933" s="32"/>
      <c r="F933" s="54"/>
      <c r="G933" s="54"/>
      <c r="H933" s="24" t="str">
        <f>IFERROR(ROUND(VLOOKUP($C933,基础资料!$B$5:$E$34,3,0)+SUMIF($C$5:$C933,$C933,$F$5:$F933)-SUMIF($C$5:$C933,$C933,$G$5:$G933),2),"")</f>
        <v/>
      </c>
      <c r="I933" s="53"/>
      <c r="J933" s="53"/>
      <c r="K933" s="25" t="str">
        <f t="shared" si="14"/>
        <v/>
      </c>
      <c r="L933" s="13" t="str">
        <f>IF($D933="","",IFERROR(INDEX(类别属性,MATCH($D933,类别表,0)),""))</f>
        <v/>
      </c>
      <c r="M933" s="53"/>
      <c r="N933" s="53"/>
      <c r="O933" s="32"/>
      <c r="P933" s="6" t="str">
        <f>IF($C933="","",IF(ISNA(MATCH($C933,账户表,0)),"※这个账户不在【基础资料】的账户档案里",IF($B933="","※没填日期，这一笔不会进任何月份的报表",IF(NOT(ISNUMBER($B933)),"※日期是文本不是日期（像 2026.6.28 这种），按日期取数的报表全会漏掉这一笔",IF(AND($F933&lt;&gt;"",$G933&lt;&gt;""),"※收入和支出不能同时填",IF(AND(N($F933)=0,N($G933)=0),"※收入和支出都没填",IF(OR(N($F933)&lt;0,N($G933)&lt;0),"※金额不能填负数，方向反了就换一列填",IF($D933="","※没填收支类别，分类报表会漏掉这一笔",IF(ISNA(MATCH($D933,类别表,0)),"※收支类别不在【基础资料】的清单里",IF(AND($L933="内部转账",$M933=""),"△内部转账要在「对方账户」写上另一头",IF(AND($L933="内部转账",$M933=$C933),"※对方账户跟本账户是同一个",IF(AND($L933&lt;&gt;"内部转账",$M933&lt;&gt;""),"△填了对方账户，但类别不是内部转账",IF(YEAR($B933)&lt;&gt;管理年度,"△不是管理年度的单据，按月的三张报表里看不到",IF($H933&lt;0,"△这一笔之后该账户余额成负数了，核一下",""))))))))))))))</f>
        <v/>
      </c>
    </row>
    <row r="934" ht="16.5" spans="1:16">
      <c r="A934" s="4" t="str">
        <f>IF($C934="","",COUNTA($C$5:$C934))</f>
        <v/>
      </c>
      <c r="B934" s="52"/>
      <c r="C934" s="53"/>
      <c r="D934" s="53"/>
      <c r="E934" s="32"/>
      <c r="F934" s="54"/>
      <c r="G934" s="54"/>
      <c r="H934" s="24" t="str">
        <f>IFERROR(ROUND(VLOOKUP($C934,基础资料!$B$5:$E$34,3,0)+SUMIF($C$5:$C934,$C934,$F$5:$F934)-SUMIF($C$5:$C934,$C934,$G$5:$G934),2),"")</f>
        <v/>
      </c>
      <c r="I934" s="53"/>
      <c r="J934" s="53"/>
      <c r="K934" s="25" t="str">
        <f t="shared" si="14"/>
        <v/>
      </c>
      <c r="L934" s="13" t="str">
        <f>IF($D934="","",IFERROR(INDEX(类别属性,MATCH($D934,类别表,0)),""))</f>
        <v/>
      </c>
      <c r="M934" s="53"/>
      <c r="N934" s="53"/>
      <c r="O934" s="32"/>
      <c r="P934" s="6" t="str">
        <f>IF($C934="","",IF(ISNA(MATCH($C934,账户表,0)),"※这个账户不在【基础资料】的账户档案里",IF($B934="","※没填日期，这一笔不会进任何月份的报表",IF(NOT(ISNUMBER($B934)),"※日期是文本不是日期（像 2026.6.28 这种），按日期取数的报表全会漏掉这一笔",IF(AND($F934&lt;&gt;"",$G934&lt;&gt;""),"※收入和支出不能同时填",IF(AND(N($F934)=0,N($G934)=0),"※收入和支出都没填",IF(OR(N($F934)&lt;0,N($G934)&lt;0),"※金额不能填负数，方向反了就换一列填",IF($D934="","※没填收支类别，分类报表会漏掉这一笔",IF(ISNA(MATCH($D934,类别表,0)),"※收支类别不在【基础资料】的清单里",IF(AND($L934="内部转账",$M934=""),"△内部转账要在「对方账户」写上另一头",IF(AND($L934="内部转账",$M934=$C934),"※对方账户跟本账户是同一个",IF(AND($L934&lt;&gt;"内部转账",$M934&lt;&gt;""),"△填了对方账户，但类别不是内部转账",IF(YEAR($B934)&lt;&gt;管理年度,"△不是管理年度的单据，按月的三张报表里看不到",IF($H934&lt;0,"△这一笔之后该账户余额成负数了，核一下",""))))))))))))))</f>
        <v/>
      </c>
    </row>
    <row r="935" ht="16.5" spans="1:16">
      <c r="A935" s="4" t="str">
        <f>IF($C935="","",COUNTA($C$5:$C935))</f>
        <v/>
      </c>
      <c r="B935" s="52"/>
      <c r="C935" s="53"/>
      <c r="D935" s="53"/>
      <c r="E935" s="32"/>
      <c r="F935" s="54"/>
      <c r="G935" s="54"/>
      <c r="H935" s="24" t="str">
        <f>IFERROR(ROUND(VLOOKUP($C935,基础资料!$B$5:$E$34,3,0)+SUMIF($C$5:$C935,$C935,$F$5:$F935)-SUMIF($C$5:$C935,$C935,$G$5:$G935),2),"")</f>
        <v/>
      </c>
      <c r="I935" s="53"/>
      <c r="J935" s="53"/>
      <c r="K935" s="25" t="str">
        <f t="shared" si="14"/>
        <v/>
      </c>
      <c r="L935" s="13" t="str">
        <f>IF($D935="","",IFERROR(INDEX(类别属性,MATCH($D935,类别表,0)),""))</f>
        <v/>
      </c>
      <c r="M935" s="53"/>
      <c r="N935" s="53"/>
      <c r="O935" s="32"/>
      <c r="P935" s="6" t="str">
        <f>IF($C935="","",IF(ISNA(MATCH($C935,账户表,0)),"※这个账户不在【基础资料】的账户档案里",IF($B935="","※没填日期，这一笔不会进任何月份的报表",IF(NOT(ISNUMBER($B935)),"※日期是文本不是日期（像 2026.6.28 这种），按日期取数的报表全会漏掉这一笔",IF(AND($F935&lt;&gt;"",$G935&lt;&gt;""),"※收入和支出不能同时填",IF(AND(N($F935)=0,N($G935)=0),"※收入和支出都没填",IF(OR(N($F935)&lt;0,N($G935)&lt;0),"※金额不能填负数，方向反了就换一列填",IF($D935="","※没填收支类别，分类报表会漏掉这一笔",IF(ISNA(MATCH($D935,类别表,0)),"※收支类别不在【基础资料】的清单里",IF(AND($L935="内部转账",$M935=""),"△内部转账要在「对方账户」写上另一头",IF(AND($L935="内部转账",$M935=$C935),"※对方账户跟本账户是同一个",IF(AND($L935&lt;&gt;"内部转账",$M935&lt;&gt;""),"△填了对方账户，但类别不是内部转账",IF(YEAR($B935)&lt;&gt;管理年度,"△不是管理年度的单据，按月的三张报表里看不到",IF($H935&lt;0,"△这一笔之后该账户余额成负数了，核一下",""))))))))))))))</f>
        <v/>
      </c>
    </row>
    <row r="936" ht="16.5" spans="1:16">
      <c r="A936" s="4" t="str">
        <f>IF($C936="","",COUNTA($C$5:$C936))</f>
        <v/>
      </c>
      <c r="B936" s="52"/>
      <c r="C936" s="53"/>
      <c r="D936" s="53"/>
      <c r="E936" s="32"/>
      <c r="F936" s="54"/>
      <c r="G936" s="54"/>
      <c r="H936" s="24" t="str">
        <f>IFERROR(ROUND(VLOOKUP($C936,基础资料!$B$5:$E$34,3,0)+SUMIF($C$5:$C936,$C936,$F$5:$F936)-SUMIF($C$5:$C936,$C936,$G$5:$G936),2),"")</f>
        <v/>
      </c>
      <c r="I936" s="53"/>
      <c r="J936" s="53"/>
      <c r="K936" s="25" t="str">
        <f t="shared" si="14"/>
        <v/>
      </c>
      <c r="L936" s="13" t="str">
        <f>IF($D936="","",IFERROR(INDEX(类别属性,MATCH($D936,类别表,0)),""))</f>
        <v/>
      </c>
      <c r="M936" s="53"/>
      <c r="N936" s="53"/>
      <c r="O936" s="32"/>
      <c r="P936" s="6" t="str">
        <f>IF($C936="","",IF(ISNA(MATCH($C936,账户表,0)),"※这个账户不在【基础资料】的账户档案里",IF($B936="","※没填日期，这一笔不会进任何月份的报表",IF(NOT(ISNUMBER($B936)),"※日期是文本不是日期（像 2026.6.28 这种），按日期取数的报表全会漏掉这一笔",IF(AND($F936&lt;&gt;"",$G936&lt;&gt;""),"※收入和支出不能同时填",IF(AND(N($F936)=0,N($G936)=0),"※收入和支出都没填",IF(OR(N($F936)&lt;0,N($G936)&lt;0),"※金额不能填负数，方向反了就换一列填",IF($D936="","※没填收支类别，分类报表会漏掉这一笔",IF(ISNA(MATCH($D936,类别表,0)),"※收支类别不在【基础资料】的清单里",IF(AND($L936="内部转账",$M936=""),"△内部转账要在「对方账户」写上另一头",IF(AND($L936="内部转账",$M936=$C936),"※对方账户跟本账户是同一个",IF(AND($L936&lt;&gt;"内部转账",$M936&lt;&gt;""),"△填了对方账户，但类别不是内部转账",IF(YEAR($B936)&lt;&gt;管理年度,"△不是管理年度的单据，按月的三张报表里看不到",IF($H936&lt;0,"△这一笔之后该账户余额成负数了，核一下",""))))))))))))))</f>
        <v/>
      </c>
    </row>
    <row r="937" ht="16.5" spans="1:16">
      <c r="A937" s="4" t="str">
        <f>IF($C937="","",COUNTA($C$5:$C937))</f>
        <v/>
      </c>
      <c r="B937" s="52"/>
      <c r="C937" s="53"/>
      <c r="D937" s="53"/>
      <c r="E937" s="32"/>
      <c r="F937" s="54"/>
      <c r="G937" s="54"/>
      <c r="H937" s="24" t="str">
        <f>IFERROR(ROUND(VLOOKUP($C937,基础资料!$B$5:$E$34,3,0)+SUMIF($C$5:$C937,$C937,$F$5:$F937)-SUMIF($C$5:$C937,$C937,$G$5:$G937),2),"")</f>
        <v/>
      </c>
      <c r="I937" s="53"/>
      <c r="J937" s="53"/>
      <c r="K937" s="25" t="str">
        <f t="shared" si="14"/>
        <v/>
      </c>
      <c r="L937" s="13" t="str">
        <f>IF($D937="","",IFERROR(INDEX(类别属性,MATCH($D937,类别表,0)),""))</f>
        <v/>
      </c>
      <c r="M937" s="53"/>
      <c r="N937" s="53"/>
      <c r="O937" s="32"/>
      <c r="P937" s="6" t="str">
        <f>IF($C937="","",IF(ISNA(MATCH($C937,账户表,0)),"※这个账户不在【基础资料】的账户档案里",IF($B937="","※没填日期，这一笔不会进任何月份的报表",IF(NOT(ISNUMBER($B937)),"※日期是文本不是日期（像 2026.6.28 这种），按日期取数的报表全会漏掉这一笔",IF(AND($F937&lt;&gt;"",$G937&lt;&gt;""),"※收入和支出不能同时填",IF(AND(N($F937)=0,N($G937)=0),"※收入和支出都没填",IF(OR(N($F937)&lt;0,N($G937)&lt;0),"※金额不能填负数，方向反了就换一列填",IF($D937="","※没填收支类别，分类报表会漏掉这一笔",IF(ISNA(MATCH($D937,类别表,0)),"※收支类别不在【基础资料】的清单里",IF(AND($L937="内部转账",$M937=""),"△内部转账要在「对方账户」写上另一头",IF(AND($L937="内部转账",$M937=$C937),"※对方账户跟本账户是同一个",IF(AND($L937&lt;&gt;"内部转账",$M937&lt;&gt;""),"△填了对方账户，但类别不是内部转账",IF(YEAR($B937)&lt;&gt;管理年度,"△不是管理年度的单据，按月的三张报表里看不到",IF($H937&lt;0,"△这一笔之后该账户余额成负数了，核一下",""))))))))))))))</f>
        <v/>
      </c>
    </row>
    <row r="938" ht="16.5" spans="1:16">
      <c r="A938" s="4" t="str">
        <f>IF($C938="","",COUNTA($C$5:$C938))</f>
        <v/>
      </c>
      <c r="B938" s="52"/>
      <c r="C938" s="53"/>
      <c r="D938" s="53"/>
      <c r="E938" s="32"/>
      <c r="F938" s="54"/>
      <c r="G938" s="54"/>
      <c r="H938" s="24" t="str">
        <f>IFERROR(ROUND(VLOOKUP($C938,基础资料!$B$5:$E$34,3,0)+SUMIF($C$5:$C938,$C938,$F$5:$F938)-SUMIF($C$5:$C938,$C938,$G$5:$G938),2),"")</f>
        <v/>
      </c>
      <c r="I938" s="53"/>
      <c r="J938" s="53"/>
      <c r="K938" s="25" t="str">
        <f t="shared" si="14"/>
        <v/>
      </c>
      <c r="L938" s="13" t="str">
        <f>IF($D938="","",IFERROR(INDEX(类别属性,MATCH($D938,类别表,0)),""))</f>
        <v/>
      </c>
      <c r="M938" s="53"/>
      <c r="N938" s="53"/>
      <c r="O938" s="32"/>
      <c r="P938" s="6" t="str">
        <f>IF($C938="","",IF(ISNA(MATCH($C938,账户表,0)),"※这个账户不在【基础资料】的账户档案里",IF($B938="","※没填日期，这一笔不会进任何月份的报表",IF(NOT(ISNUMBER($B938)),"※日期是文本不是日期（像 2026.6.28 这种），按日期取数的报表全会漏掉这一笔",IF(AND($F938&lt;&gt;"",$G938&lt;&gt;""),"※收入和支出不能同时填",IF(AND(N($F938)=0,N($G938)=0),"※收入和支出都没填",IF(OR(N($F938)&lt;0,N($G938)&lt;0),"※金额不能填负数，方向反了就换一列填",IF($D938="","※没填收支类别，分类报表会漏掉这一笔",IF(ISNA(MATCH($D938,类别表,0)),"※收支类别不在【基础资料】的清单里",IF(AND($L938="内部转账",$M938=""),"△内部转账要在「对方账户」写上另一头",IF(AND($L938="内部转账",$M938=$C938),"※对方账户跟本账户是同一个",IF(AND($L938&lt;&gt;"内部转账",$M938&lt;&gt;""),"△填了对方账户，但类别不是内部转账",IF(YEAR($B938)&lt;&gt;管理年度,"△不是管理年度的单据，按月的三张报表里看不到",IF($H938&lt;0,"△这一笔之后该账户余额成负数了，核一下",""))))))))))))))</f>
        <v/>
      </c>
    </row>
    <row r="939" ht="16.5" spans="1:16">
      <c r="A939" s="4" t="str">
        <f>IF($C939="","",COUNTA($C$5:$C939))</f>
        <v/>
      </c>
      <c r="B939" s="52"/>
      <c r="C939" s="53"/>
      <c r="D939" s="53"/>
      <c r="E939" s="32"/>
      <c r="F939" s="54"/>
      <c r="G939" s="54"/>
      <c r="H939" s="24" t="str">
        <f>IFERROR(ROUND(VLOOKUP($C939,基础资料!$B$5:$E$34,3,0)+SUMIF($C$5:$C939,$C939,$F$5:$F939)-SUMIF($C$5:$C939,$C939,$G$5:$G939),2),"")</f>
        <v/>
      </c>
      <c r="I939" s="53"/>
      <c r="J939" s="53"/>
      <c r="K939" s="25" t="str">
        <f t="shared" si="14"/>
        <v/>
      </c>
      <c r="L939" s="13" t="str">
        <f>IF($D939="","",IFERROR(INDEX(类别属性,MATCH($D939,类别表,0)),""))</f>
        <v/>
      </c>
      <c r="M939" s="53"/>
      <c r="N939" s="53"/>
      <c r="O939" s="32"/>
      <c r="P939" s="6" t="str">
        <f>IF($C939="","",IF(ISNA(MATCH($C939,账户表,0)),"※这个账户不在【基础资料】的账户档案里",IF($B939="","※没填日期，这一笔不会进任何月份的报表",IF(NOT(ISNUMBER($B939)),"※日期是文本不是日期（像 2026.6.28 这种），按日期取数的报表全会漏掉这一笔",IF(AND($F939&lt;&gt;"",$G939&lt;&gt;""),"※收入和支出不能同时填",IF(AND(N($F939)=0,N($G939)=0),"※收入和支出都没填",IF(OR(N($F939)&lt;0,N($G939)&lt;0),"※金额不能填负数，方向反了就换一列填",IF($D939="","※没填收支类别，分类报表会漏掉这一笔",IF(ISNA(MATCH($D939,类别表,0)),"※收支类别不在【基础资料】的清单里",IF(AND($L939="内部转账",$M939=""),"△内部转账要在「对方账户」写上另一头",IF(AND($L939="内部转账",$M939=$C939),"※对方账户跟本账户是同一个",IF(AND($L939&lt;&gt;"内部转账",$M939&lt;&gt;""),"△填了对方账户，但类别不是内部转账",IF(YEAR($B939)&lt;&gt;管理年度,"△不是管理年度的单据，按月的三张报表里看不到",IF($H939&lt;0,"△这一笔之后该账户余额成负数了，核一下",""))))))))))))))</f>
        <v/>
      </c>
    </row>
    <row r="940" ht="16.5" spans="1:16">
      <c r="A940" s="4" t="str">
        <f>IF($C940="","",COUNTA($C$5:$C940))</f>
        <v/>
      </c>
      <c r="B940" s="52"/>
      <c r="C940" s="53"/>
      <c r="D940" s="53"/>
      <c r="E940" s="32"/>
      <c r="F940" s="54"/>
      <c r="G940" s="54"/>
      <c r="H940" s="24" t="str">
        <f>IFERROR(ROUND(VLOOKUP($C940,基础资料!$B$5:$E$34,3,0)+SUMIF($C$5:$C940,$C940,$F$5:$F940)-SUMIF($C$5:$C940,$C940,$G$5:$G940),2),"")</f>
        <v/>
      </c>
      <c r="I940" s="53"/>
      <c r="J940" s="53"/>
      <c r="K940" s="25" t="str">
        <f t="shared" si="14"/>
        <v/>
      </c>
      <c r="L940" s="13" t="str">
        <f>IF($D940="","",IFERROR(INDEX(类别属性,MATCH($D940,类别表,0)),""))</f>
        <v/>
      </c>
      <c r="M940" s="53"/>
      <c r="N940" s="53"/>
      <c r="O940" s="32"/>
      <c r="P940" s="6" t="str">
        <f>IF($C940="","",IF(ISNA(MATCH($C940,账户表,0)),"※这个账户不在【基础资料】的账户档案里",IF($B940="","※没填日期，这一笔不会进任何月份的报表",IF(NOT(ISNUMBER($B940)),"※日期是文本不是日期（像 2026.6.28 这种），按日期取数的报表全会漏掉这一笔",IF(AND($F940&lt;&gt;"",$G940&lt;&gt;""),"※收入和支出不能同时填",IF(AND(N($F940)=0,N($G940)=0),"※收入和支出都没填",IF(OR(N($F940)&lt;0,N($G940)&lt;0),"※金额不能填负数，方向反了就换一列填",IF($D940="","※没填收支类别，分类报表会漏掉这一笔",IF(ISNA(MATCH($D940,类别表,0)),"※收支类别不在【基础资料】的清单里",IF(AND($L940="内部转账",$M940=""),"△内部转账要在「对方账户」写上另一头",IF(AND($L940="内部转账",$M940=$C940),"※对方账户跟本账户是同一个",IF(AND($L940&lt;&gt;"内部转账",$M940&lt;&gt;""),"△填了对方账户，但类别不是内部转账",IF(YEAR($B940)&lt;&gt;管理年度,"△不是管理年度的单据，按月的三张报表里看不到",IF($H940&lt;0,"△这一笔之后该账户余额成负数了，核一下",""))))))))))))))</f>
        <v/>
      </c>
    </row>
    <row r="941" ht="16.5" spans="1:16">
      <c r="A941" s="4" t="str">
        <f>IF($C941="","",COUNTA($C$5:$C941))</f>
        <v/>
      </c>
      <c r="B941" s="52"/>
      <c r="C941" s="53"/>
      <c r="D941" s="53"/>
      <c r="E941" s="32"/>
      <c r="F941" s="54"/>
      <c r="G941" s="54"/>
      <c r="H941" s="24" t="str">
        <f>IFERROR(ROUND(VLOOKUP($C941,基础资料!$B$5:$E$34,3,0)+SUMIF($C$5:$C941,$C941,$F$5:$F941)-SUMIF($C$5:$C941,$C941,$G$5:$G941),2),"")</f>
        <v/>
      </c>
      <c r="I941" s="53"/>
      <c r="J941" s="53"/>
      <c r="K941" s="25" t="str">
        <f t="shared" si="14"/>
        <v/>
      </c>
      <c r="L941" s="13" t="str">
        <f>IF($D941="","",IFERROR(INDEX(类别属性,MATCH($D941,类别表,0)),""))</f>
        <v/>
      </c>
      <c r="M941" s="53"/>
      <c r="N941" s="53"/>
      <c r="O941" s="32"/>
      <c r="P941" s="6" t="str">
        <f>IF($C941="","",IF(ISNA(MATCH($C941,账户表,0)),"※这个账户不在【基础资料】的账户档案里",IF($B941="","※没填日期，这一笔不会进任何月份的报表",IF(NOT(ISNUMBER($B941)),"※日期是文本不是日期（像 2026.6.28 这种），按日期取数的报表全会漏掉这一笔",IF(AND($F941&lt;&gt;"",$G941&lt;&gt;""),"※收入和支出不能同时填",IF(AND(N($F941)=0,N($G941)=0),"※收入和支出都没填",IF(OR(N($F941)&lt;0,N($G941)&lt;0),"※金额不能填负数，方向反了就换一列填",IF($D941="","※没填收支类别，分类报表会漏掉这一笔",IF(ISNA(MATCH($D941,类别表,0)),"※收支类别不在【基础资料】的清单里",IF(AND($L941="内部转账",$M941=""),"△内部转账要在「对方账户」写上另一头",IF(AND($L941="内部转账",$M941=$C941),"※对方账户跟本账户是同一个",IF(AND($L941&lt;&gt;"内部转账",$M941&lt;&gt;""),"△填了对方账户，但类别不是内部转账",IF(YEAR($B941)&lt;&gt;管理年度,"△不是管理年度的单据，按月的三张报表里看不到",IF($H941&lt;0,"△这一笔之后该账户余额成负数了，核一下",""))))))))))))))</f>
        <v/>
      </c>
    </row>
    <row r="942" ht="16.5" spans="1:16">
      <c r="A942" s="4" t="str">
        <f>IF($C942="","",COUNTA($C$5:$C942))</f>
        <v/>
      </c>
      <c r="B942" s="52"/>
      <c r="C942" s="53"/>
      <c r="D942" s="53"/>
      <c r="E942" s="32"/>
      <c r="F942" s="54"/>
      <c r="G942" s="54"/>
      <c r="H942" s="24" t="str">
        <f>IFERROR(ROUND(VLOOKUP($C942,基础资料!$B$5:$E$34,3,0)+SUMIF($C$5:$C942,$C942,$F$5:$F942)-SUMIF($C$5:$C942,$C942,$G$5:$G942),2),"")</f>
        <v/>
      </c>
      <c r="I942" s="53"/>
      <c r="J942" s="53"/>
      <c r="K942" s="25" t="str">
        <f t="shared" si="14"/>
        <v/>
      </c>
      <c r="L942" s="13" t="str">
        <f>IF($D942="","",IFERROR(INDEX(类别属性,MATCH($D942,类别表,0)),""))</f>
        <v/>
      </c>
      <c r="M942" s="53"/>
      <c r="N942" s="53"/>
      <c r="O942" s="32"/>
      <c r="P942" s="6" t="str">
        <f>IF($C942="","",IF(ISNA(MATCH($C942,账户表,0)),"※这个账户不在【基础资料】的账户档案里",IF($B942="","※没填日期，这一笔不会进任何月份的报表",IF(NOT(ISNUMBER($B942)),"※日期是文本不是日期（像 2026.6.28 这种），按日期取数的报表全会漏掉这一笔",IF(AND($F942&lt;&gt;"",$G942&lt;&gt;""),"※收入和支出不能同时填",IF(AND(N($F942)=0,N($G942)=0),"※收入和支出都没填",IF(OR(N($F942)&lt;0,N($G942)&lt;0),"※金额不能填负数，方向反了就换一列填",IF($D942="","※没填收支类别，分类报表会漏掉这一笔",IF(ISNA(MATCH($D942,类别表,0)),"※收支类别不在【基础资料】的清单里",IF(AND($L942="内部转账",$M942=""),"△内部转账要在「对方账户」写上另一头",IF(AND($L942="内部转账",$M942=$C942),"※对方账户跟本账户是同一个",IF(AND($L942&lt;&gt;"内部转账",$M942&lt;&gt;""),"△填了对方账户，但类别不是内部转账",IF(YEAR($B942)&lt;&gt;管理年度,"△不是管理年度的单据，按月的三张报表里看不到",IF($H942&lt;0,"△这一笔之后该账户余额成负数了，核一下",""))))))))))))))</f>
        <v/>
      </c>
    </row>
    <row r="943" ht="16.5" spans="1:16">
      <c r="A943" s="4" t="str">
        <f>IF($C943="","",COUNTA($C$5:$C943))</f>
        <v/>
      </c>
      <c r="B943" s="52"/>
      <c r="C943" s="53"/>
      <c r="D943" s="53"/>
      <c r="E943" s="32"/>
      <c r="F943" s="54"/>
      <c r="G943" s="54"/>
      <c r="H943" s="24" t="str">
        <f>IFERROR(ROUND(VLOOKUP($C943,基础资料!$B$5:$E$34,3,0)+SUMIF($C$5:$C943,$C943,$F$5:$F943)-SUMIF($C$5:$C943,$C943,$G$5:$G943),2),"")</f>
        <v/>
      </c>
      <c r="I943" s="53"/>
      <c r="J943" s="53"/>
      <c r="K943" s="25" t="str">
        <f t="shared" si="14"/>
        <v/>
      </c>
      <c r="L943" s="13" t="str">
        <f>IF($D943="","",IFERROR(INDEX(类别属性,MATCH($D943,类别表,0)),""))</f>
        <v/>
      </c>
      <c r="M943" s="53"/>
      <c r="N943" s="53"/>
      <c r="O943" s="32"/>
      <c r="P943" s="6" t="str">
        <f>IF($C943="","",IF(ISNA(MATCH($C943,账户表,0)),"※这个账户不在【基础资料】的账户档案里",IF($B943="","※没填日期，这一笔不会进任何月份的报表",IF(NOT(ISNUMBER($B943)),"※日期是文本不是日期（像 2026.6.28 这种），按日期取数的报表全会漏掉这一笔",IF(AND($F943&lt;&gt;"",$G943&lt;&gt;""),"※收入和支出不能同时填",IF(AND(N($F943)=0,N($G943)=0),"※收入和支出都没填",IF(OR(N($F943)&lt;0,N($G943)&lt;0),"※金额不能填负数，方向反了就换一列填",IF($D943="","※没填收支类别，分类报表会漏掉这一笔",IF(ISNA(MATCH($D943,类别表,0)),"※收支类别不在【基础资料】的清单里",IF(AND($L943="内部转账",$M943=""),"△内部转账要在「对方账户」写上另一头",IF(AND($L943="内部转账",$M943=$C943),"※对方账户跟本账户是同一个",IF(AND($L943&lt;&gt;"内部转账",$M943&lt;&gt;""),"△填了对方账户，但类别不是内部转账",IF(YEAR($B943)&lt;&gt;管理年度,"△不是管理年度的单据，按月的三张报表里看不到",IF($H943&lt;0,"△这一笔之后该账户余额成负数了，核一下",""))))))))))))))</f>
        <v/>
      </c>
    </row>
    <row r="944" ht="16.5" spans="1:16">
      <c r="A944" s="4" t="str">
        <f>IF($C944="","",COUNTA($C$5:$C944))</f>
        <v/>
      </c>
      <c r="B944" s="52"/>
      <c r="C944" s="53"/>
      <c r="D944" s="53"/>
      <c r="E944" s="32"/>
      <c r="F944" s="54"/>
      <c r="G944" s="54"/>
      <c r="H944" s="24" t="str">
        <f>IFERROR(ROUND(VLOOKUP($C944,基础资料!$B$5:$E$34,3,0)+SUMIF($C$5:$C944,$C944,$F$5:$F944)-SUMIF($C$5:$C944,$C944,$G$5:$G944),2),"")</f>
        <v/>
      </c>
      <c r="I944" s="53"/>
      <c r="J944" s="53"/>
      <c r="K944" s="25" t="str">
        <f t="shared" si="14"/>
        <v/>
      </c>
      <c r="L944" s="13" t="str">
        <f>IF($D944="","",IFERROR(INDEX(类别属性,MATCH($D944,类别表,0)),""))</f>
        <v/>
      </c>
      <c r="M944" s="53"/>
      <c r="N944" s="53"/>
      <c r="O944" s="32"/>
      <c r="P944" s="6" t="str">
        <f>IF($C944="","",IF(ISNA(MATCH($C944,账户表,0)),"※这个账户不在【基础资料】的账户档案里",IF($B944="","※没填日期，这一笔不会进任何月份的报表",IF(NOT(ISNUMBER($B944)),"※日期是文本不是日期（像 2026.6.28 这种），按日期取数的报表全会漏掉这一笔",IF(AND($F944&lt;&gt;"",$G944&lt;&gt;""),"※收入和支出不能同时填",IF(AND(N($F944)=0,N($G944)=0),"※收入和支出都没填",IF(OR(N($F944)&lt;0,N($G944)&lt;0),"※金额不能填负数，方向反了就换一列填",IF($D944="","※没填收支类别，分类报表会漏掉这一笔",IF(ISNA(MATCH($D944,类别表,0)),"※收支类别不在【基础资料】的清单里",IF(AND($L944="内部转账",$M944=""),"△内部转账要在「对方账户」写上另一头",IF(AND($L944="内部转账",$M944=$C944),"※对方账户跟本账户是同一个",IF(AND($L944&lt;&gt;"内部转账",$M944&lt;&gt;""),"△填了对方账户，但类别不是内部转账",IF(YEAR($B944)&lt;&gt;管理年度,"△不是管理年度的单据，按月的三张报表里看不到",IF($H944&lt;0,"△这一笔之后该账户余额成负数了，核一下",""))))))))))))))</f>
        <v/>
      </c>
    </row>
    <row r="945" ht="16.5" spans="1:16">
      <c r="A945" s="4" t="str">
        <f>IF($C945="","",COUNTA($C$5:$C945))</f>
        <v/>
      </c>
      <c r="B945" s="52"/>
      <c r="C945" s="53"/>
      <c r="D945" s="53"/>
      <c r="E945" s="32"/>
      <c r="F945" s="54"/>
      <c r="G945" s="54"/>
      <c r="H945" s="24" t="str">
        <f>IFERROR(ROUND(VLOOKUP($C945,基础资料!$B$5:$E$34,3,0)+SUMIF($C$5:$C945,$C945,$F$5:$F945)-SUMIF($C$5:$C945,$C945,$G$5:$G945),2),"")</f>
        <v/>
      </c>
      <c r="I945" s="53"/>
      <c r="J945" s="53"/>
      <c r="K945" s="25" t="str">
        <f t="shared" si="14"/>
        <v/>
      </c>
      <c r="L945" s="13" t="str">
        <f>IF($D945="","",IFERROR(INDEX(类别属性,MATCH($D945,类别表,0)),""))</f>
        <v/>
      </c>
      <c r="M945" s="53"/>
      <c r="N945" s="53"/>
      <c r="O945" s="32"/>
      <c r="P945" s="6" t="str">
        <f>IF($C945="","",IF(ISNA(MATCH($C945,账户表,0)),"※这个账户不在【基础资料】的账户档案里",IF($B945="","※没填日期，这一笔不会进任何月份的报表",IF(NOT(ISNUMBER($B945)),"※日期是文本不是日期（像 2026.6.28 这种），按日期取数的报表全会漏掉这一笔",IF(AND($F945&lt;&gt;"",$G945&lt;&gt;""),"※收入和支出不能同时填",IF(AND(N($F945)=0,N($G945)=0),"※收入和支出都没填",IF(OR(N($F945)&lt;0,N($G945)&lt;0),"※金额不能填负数，方向反了就换一列填",IF($D945="","※没填收支类别，分类报表会漏掉这一笔",IF(ISNA(MATCH($D945,类别表,0)),"※收支类别不在【基础资料】的清单里",IF(AND($L945="内部转账",$M945=""),"△内部转账要在「对方账户」写上另一头",IF(AND($L945="内部转账",$M945=$C945),"※对方账户跟本账户是同一个",IF(AND($L945&lt;&gt;"内部转账",$M945&lt;&gt;""),"△填了对方账户，但类别不是内部转账",IF(YEAR($B945)&lt;&gt;管理年度,"△不是管理年度的单据，按月的三张报表里看不到",IF($H945&lt;0,"△这一笔之后该账户余额成负数了，核一下",""))))))))))))))</f>
        <v/>
      </c>
    </row>
    <row r="946" ht="16.5" spans="1:16">
      <c r="A946" s="4" t="str">
        <f>IF($C946="","",COUNTA($C$5:$C946))</f>
        <v/>
      </c>
      <c r="B946" s="52"/>
      <c r="C946" s="53"/>
      <c r="D946" s="53"/>
      <c r="E946" s="32"/>
      <c r="F946" s="54"/>
      <c r="G946" s="54"/>
      <c r="H946" s="24" t="str">
        <f>IFERROR(ROUND(VLOOKUP($C946,基础资料!$B$5:$E$34,3,0)+SUMIF($C$5:$C946,$C946,$F$5:$F946)-SUMIF($C$5:$C946,$C946,$G$5:$G946),2),"")</f>
        <v/>
      </c>
      <c r="I946" s="53"/>
      <c r="J946" s="53"/>
      <c r="K946" s="25" t="str">
        <f t="shared" si="14"/>
        <v/>
      </c>
      <c r="L946" s="13" t="str">
        <f>IF($D946="","",IFERROR(INDEX(类别属性,MATCH($D946,类别表,0)),""))</f>
        <v/>
      </c>
      <c r="M946" s="53"/>
      <c r="N946" s="53"/>
      <c r="O946" s="32"/>
      <c r="P946" s="6" t="str">
        <f>IF($C946="","",IF(ISNA(MATCH($C946,账户表,0)),"※这个账户不在【基础资料】的账户档案里",IF($B946="","※没填日期，这一笔不会进任何月份的报表",IF(NOT(ISNUMBER($B946)),"※日期是文本不是日期（像 2026.6.28 这种），按日期取数的报表全会漏掉这一笔",IF(AND($F946&lt;&gt;"",$G946&lt;&gt;""),"※收入和支出不能同时填",IF(AND(N($F946)=0,N($G946)=0),"※收入和支出都没填",IF(OR(N($F946)&lt;0,N($G946)&lt;0),"※金额不能填负数，方向反了就换一列填",IF($D946="","※没填收支类别，分类报表会漏掉这一笔",IF(ISNA(MATCH($D946,类别表,0)),"※收支类别不在【基础资料】的清单里",IF(AND($L946="内部转账",$M946=""),"△内部转账要在「对方账户」写上另一头",IF(AND($L946="内部转账",$M946=$C946),"※对方账户跟本账户是同一个",IF(AND($L946&lt;&gt;"内部转账",$M946&lt;&gt;""),"△填了对方账户，但类别不是内部转账",IF(YEAR($B946)&lt;&gt;管理年度,"△不是管理年度的单据，按月的三张报表里看不到",IF($H946&lt;0,"△这一笔之后该账户余额成负数了，核一下",""))))))))))))))</f>
        <v/>
      </c>
    </row>
    <row r="947" ht="16.5" spans="1:16">
      <c r="A947" s="4" t="str">
        <f>IF($C947="","",COUNTA($C$5:$C947))</f>
        <v/>
      </c>
      <c r="B947" s="52"/>
      <c r="C947" s="53"/>
      <c r="D947" s="53"/>
      <c r="E947" s="32"/>
      <c r="F947" s="54"/>
      <c r="G947" s="54"/>
      <c r="H947" s="24" t="str">
        <f>IFERROR(ROUND(VLOOKUP($C947,基础资料!$B$5:$E$34,3,0)+SUMIF($C$5:$C947,$C947,$F$5:$F947)-SUMIF($C$5:$C947,$C947,$G$5:$G947),2),"")</f>
        <v/>
      </c>
      <c r="I947" s="53"/>
      <c r="J947" s="53"/>
      <c r="K947" s="25" t="str">
        <f t="shared" si="14"/>
        <v/>
      </c>
      <c r="L947" s="13" t="str">
        <f>IF($D947="","",IFERROR(INDEX(类别属性,MATCH($D947,类别表,0)),""))</f>
        <v/>
      </c>
      <c r="M947" s="53"/>
      <c r="N947" s="53"/>
      <c r="O947" s="32"/>
      <c r="P947" s="6" t="str">
        <f>IF($C947="","",IF(ISNA(MATCH($C947,账户表,0)),"※这个账户不在【基础资料】的账户档案里",IF($B947="","※没填日期，这一笔不会进任何月份的报表",IF(NOT(ISNUMBER($B947)),"※日期是文本不是日期（像 2026.6.28 这种），按日期取数的报表全会漏掉这一笔",IF(AND($F947&lt;&gt;"",$G947&lt;&gt;""),"※收入和支出不能同时填",IF(AND(N($F947)=0,N($G947)=0),"※收入和支出都没填",IF(OR(N($F947)&lt;0,N($G947)&lt;0),"※金额不能填负数，方向反了就换一列填",IF($D947="","※没填收支类别，分类报表会漏掉这一笔",IF(ISNA(MATCH($D947,类别表,0)),"※收支类别不在【基础资料】的清单里",IF(AND($L947="内部转账",$M947=""),"△内部转账要在「对方账户」写上另一头",IF(AND($L947="内部转账",$M947=$C947),"※对方账户跟本账户是同一个",IF(AND($L947&lt;&gt;"内部转账",$M947&lt;&gt;""),"△填了对方账户，但类别不是内部转账",IF(YEAR($B947)&lt;&gt;管理年度,"△不是管理年度的单据，按月的三张报表里看不到",IF($H947&lt;0,"△这一笔之后该账户余额成负数了，核一下",""))))))))))))))</f>
        <v/>
      </c>
    </row>
    <row r="948" ht="16.5" spans="1:16">
      <c r="A948" s="4" t="str">
        <f>IF($C948="","",COUNTA($C$5:$C948))</f>
        <v/>
      </c>
      <c r="B948" s="52"/>
      <c r="C948" s="53"/>
      <c r="D948" s="53"/>
      <c r="E948" s="32"/>
      <c r="F948" s="54"/>
      <c r="G948" s="54"/>
      <c r="H948" s="24" t="str">
        <f>IFERROR(ROUND(VLOOKUP($C948,基础资料!$B$5:$E$34,3,0)+SUMIF($C$5:$C948,$C948,$F$5:$F948)-SUMIF($C$5:$C948,$C948,$G$5:$G948),2),"")</f>
        <v/>
      </c>
      <c r="I948" s="53"/>
      <c r="J948" s="53"/>
      <c r="K948" s="25" t="str">
        <f t="shared" si="14"/>
        <v/>
      </c>
      <c r="L948" s="13" t="str">
        <f>IF($D948="","",IFERROR(INDEX(类别属性,MATCH($D948,类别表,0)),""))</f>
        <v/>
      </c>
      <c r="M948" s="53"/>
      <c r="N948" s="53"/>
      <c r="O948" s="32"/>
      <c r="P948" s="6" t="str">
        <f>IF($C948="","",IF(ISNA(MATCH($C948,账户表,0)),"※这个账户不在【基础资料】的账户档案里",IF($B948="","※没填日期，这一笔不会进任何月份的报表",IF(NOT(ISNUMBER($B948)),"※日期是文本不是日期（像 2026.6.28 这种），按日期取数的报表全会漏掉这一笔",IF(AND($F948&lt;&gt;"",$G948&lt;&gt;""),"※收入和支出不能同时填",IF(AND(N($F948)=0,N($G948)=0),"※收入和支出都没填",IF(OR(N($F948)&lt;0,N($G948)&lt;0),"※金额不能填负数，方向反了就换一列填",IF($D948="","※没填收支类别，分类报表会漏掉这一笔",IF(ISNA(MATCH($D948,类别表,0)),"※收支类别不在【基础资料】的清单里",IF(AND($L948="内部转账",$M948=""),"△内部转账要在「对方账户」写上另一头",IF(AND($L948="内部转账",$M948=$C948),"※对方账户跟本账户是同一个",IF(AND($L948&lt;&gt;"内部转账",$M948&lt;&gt;""),"△填了对方账户，但类别不是内部转账",IF(YEAR($B948)&lt;&gt;管理年度,"△不是管理年度的单据，按月的三张报表里看不到",IF($H948&lt;0,"△这一笔之后该账户余额成负数了，核一下",""))))))))))))))</f>
        <v/>
      </c>
    </row>
    <row r="949" ht="16.5" spans="1:16">
      <c r="A949" s="4" t="str">
        <f>IF($C949="","",COUNTA($C$5:$C949))</f>
        <v/>
      </c>
      <c r="B949" s="52"/>
      <c r="C949" s="53"/>
      <c r="D949" s="53"/>
      <c r="E949" s="32"/>
      <c r="F949" s="54"/>
      <c r="G949" s="54"/>
      <c r="H949" s="24" t="str">
        <f>IFERROR(ROUND(VLOOKUP($C949,基础资料!$B$5:$E$34,3,0)+SUMIF($C$5:$C949,$C949,$F$5:$F949)-SUMIF($C$5:$C949,$C949,$G$5:$G949),2),"")</f>
        <v/>
      </c>
      <c r="I949" s="53"/>
      <c r="J949" s="53"/>
      <c r="K949" s="25" t="str">
        <f t="shared" si="14"/>
        <v/>
      </c>
      <c r="L949" s="13" t="str">
        <f>IF($D949="","",IFERROR(INDEX(类别属性,MATCH($D949,类别表,0)),""))</f>
        <v/>
      </c>
      <c r="M949" s="53"/>
      <c r="N949" s="53"/>
      <c r="O949" s="32"/>
      <c r="P949" s="6" t="str">
        <f>IF($C949="","",IF(ISNA(MATCH($C949,账户表,0)),"※这个账户不在【基础资料】的账户档案里",IF($B949="","※没填日期，这一笔不会进任何月份的报表",IF(NOT(ISNUMBER($B949)),"※日期是文本不是日期（像 2026.6.28 这种），按日期取数的报表全会漏掉这一笔",IF(AND($F949&lt;&gt;"",$G949&lt;&gt;""),"※收入和支出不能同时填",IF(AND(N($F949)=0,N($G949)=0),"※收入和支出都没填",IF(OR(N($F949)&lt;0,N($G949)&lt;0),"※金额不能填负数，方向反了就换一列填",IF($D949="","※没填收支类别，分类报表会漏掉这一笔",IF(ISNA(MATCH($D949,类别表,0)),"※收支类别不在【基础资料】的清单里",IF(AND($L949="内部转账",$M949=""),"△内部转账要在「对方账户」写上另一头",IF(AND($L949="内部转账",$M949=$C949),"※对方账户跟本账户是同一个",IF(AND($L949&lt;&gt;"内部转账",$M949&lt;&gt;""),"△填了对方账户，但类别不是内部转账",IF(YEAR($B949)&lt;&gt;管理年度,"△不是管理年度的单据，按月的三张报表里看不到",IF($H949&lt;0,"△这一笔之后该账户余额成负数了，核一下",""))))))))))))))</f>
        <v/>
      </c>
    </row>
    <row r="950" ht="16.5" spans="1:16">
      <c r="A950" s="4" t="str">
        <f>IF($C950="","",COUNTA($C$5:$C950))</f>
        <v/>
      </c>
      <c r="B950" s="52"/>
      <c r="C950" s="53"/>
      <c r="D950" s="53"/>
      <c r="E950" s="32"/>
      <c r="F950" s="54"/>
      <c r="G950" s="54"/>
      <c r="H950" s="24" t="str">
        <f>IFERROR(ROUND(VLOOKUP($C950,基础资料!$B$5:$E$34,3,0)+SUMIF($C$5:$C950,$C950,$F$5:$F950)-SUMIF($C$5:$C950,$C950,$G$5:$G950),2),"")</f>
        <v/>
      </c>
      <c r="I950" s="53"/>
      <c r="J950" s="53"/>
      <c r="K950" s="25" t="str">
        <f t="shared" si="14"/>
        <v/>
      </c>
      <c r="L950" s="13" t="str">
        <f>IF($D950="","",IFERROR(INDEX(类别属性,MATCH($D950,类别表,0)),""))</f>
        <v/>
      </c>
      <c r="M950" s="53"/>
      <c r="N950" s="53"/>
      <c r="O950" s="32"/>
      <c r="P950" s="6" t="str">
        <f>IF($C950="","",IF(ISNA(MATCH($C950,账户表,0)),"※这个账户不在【基础资料】的账户档案里",IF($B950="","※没填日期，这一笔不会进任何月份的报表",IF(NOT(ISNUMBER($B950)),"※日期是文本不是日期（像 2026.6.28 这种），按日期取数的报表全会漏掉这一笔",IF(AND($F950&lt;&gt;"",$G950&lt;&gt;""),"※收入和支出不能同时填",IF(AND(N($F950)=0,N($G950)=0),"※收入和支出都没填",IF(OR(N($F950)&lt;0,N($G950)&lt;0),"※金额不能填负数，方向反了就换一列填",IF($D950="","※没填收支类别，分类报表会漏掉这一笔",IF(ISNA(MATCH($D950,类别表,0)),"※收支类别不在【基础资料】的清单里",IF(AND($L950="内部转账",$M950=""),"△内部转账要在「对方账户」写上另一头",IF(AND($L950="内部转账",$M950=$C950),"※对方账户跟本账户是同一个",IF(AND($L950&lt;&gt;"内部转账",$M950&lt;&gt;""),"△填了对方账户，但类别不是内部转账",IF(YEAR($B950)&lt;&gt;管理年度,"△不是管理年度的单据，按月的三张报表里看不到",IF($H950&lt;0,"△这一笔之后该账户余额成负数了，核一下",""))))))))))))))</f>
        <v/>
      </c>
    </row>
    <row r="951" ht="16.5" spans="1:16">
      <c r="A951" s="4" t="str">
        <f>IF($C951="","",COUNTA($C$5:$C951))</f>
        <v/>
      </c>
      <c r="B951" s="52"/>
      <c r="C951" s="53"/>
      <c r="D951" s="53"/>
      <c r="E951" s="32"/>
      <c r="F951" s="54"/>
      <c r="G951" s="54"/>
      <c r="H951" s="24" t="str">
        <f>IFERROR(ROUND(VLOOKUP($C951,基础资料!$B$5:$E$34,3,0)+SUMIF($C$5:$C951,$C951,$F$5:$F951)-SUMIF($C$5:$C951,$C951,$G$5:$G951),2),"")</f>
        <v/>
      </c>
      <c r="I951" s="53"/>
      <c r="J951" s="53"/>
      <c r="K951" s="25" t="str">
        <f t="shared" si="14"/>
        <v/>
      </c>
      <c r="L951" s="13" t="str">
        <f>IF($D951="","",IFERROR(INDEX(类别属性,MATCH($D951,类别表,0)),""))</f>
        <v/>
      </c>
      <c r="M951" s="53"/>
      <c r="N951" s="53"/>
      <c r="O951" s="32"/>
      <c r="P951" s="6" t="str">
        <f>IF($C951="","",IF(ISNA(MATCH($C951,账户表,0)),"※这个账户不在【基础资料】的账户档案里",IF($B951="","※没填日期，这一笔不会进任何月份的报表",IF(NOT(ISNUMBER($B951)),"※日期是文本不是日期（像 2026.6.28 这种），按日期取数的报表全会漏掉这一笔",IF(AND($F951&lt;&gt;"",$G951&lt;&gt;""),"※收入和支出不能同时填",IF(AND(N($F951)=0,N($G951)=0),"※收入和支出都没填",IF(OR(N($F951)&lt;0,N($G951)&lt;0),"※金额不能填负数，方向反了就换一列填",IF($D951="","※没填收支类别，分类报表会漏掉这一笔",IF(ISNA(MATCH($D951,类别表,0)),"※收支类别不在【基础资料】的清单里",IF(AND($L951="内部转账",$M951=""),"△内部转账要在「对方账户」写上另一头",IF(AND($L951="内部转账",$M951=$C951),"※对方账户跟本账户是同一个",IF(AND($L951&lt;&gt;"内部转账",$M951&lt;&gt;""),"△填了对方账户，但类别不是内部转账",IF(YEAR($B951)&lt;&gt;管理年度,"△不是管理年度的单据，按月的三张报表里看不到",IF($H951&lt;0,"△这一笔之后该账户余额成负数了，核一下",""))))))))))))))</f>
        <v/>
      </c>
    </row>
    <row r="952" ht="16.5" spans="1:16">
      <c r="A952" s="4" t="str">
        <f>IF($C952="","",COUNTA($C$5:$C952))</f>
        <v/>
      </c>
      <c r="B952" s="52"/>
      <c r="C952" s="53"/>
      <c r="D952" s="53"/>
      <c r="E952" s="32"/>
      <c r="F952" s="54"/>
      <c r="G952" s="54"/>
      <c r="H952" s="24" t="str">
        <f>IFERROR(ROUND(VLOOKUP($C952,基础资料!$B$5:$E$34,3,0)+SUMIF($C$5:$C952,$C952,$F$5:$F952)-SUMIF($C$5:$C952,$C952,$G$5:$G952),2),"")</f>
        <v/>
      </c>
      <c r="I952" s="53"/>
      <c r="J952" s="53"/>
      <c r="K952" s="25" t="str">
        <f t="shared" si="14"/>
        <v/>
      </c>
      <c r="L952" s="13" t="str">
        <f>IF($D952="","",IFERROR(INDEX(类别属性,MATCH($D952,类别表,0)),""))</f>
        <v/>
      </c>
      <c r="M952" s="53"/>
      <c r="N952" s="53"/>
      <c r="O952" s="32"/>
      <c r="P952" s="6" t="str">
        <f>IF($C952="","",IF(ISNA(MATCH($C952,账户表,0)),"※这个账户不在【基础资料】的账户档案里",IF($B952="","※没填日期，这一笔不会进任何月份的报表",IF(NOT(ISNUMBER($B952)),"※日期是文本不是日期（像 2026.6.28 这种），按日期取数的报表全会漏掉这一笔",IF(AND($F952&lt;&gt;"",$G952&lt;&gt;""),"※收入和支出不能同时填",IF(AND(N($F952)=0,N($G952)=0),"※收入和支出都没填",IF(OR(N($F952)&lt;0,N($G952)&lt;0),"※金额不能填负数，方向反了就换一列填",IF($D952="","※没填收支类别，分类报表会漏掉这一笔",IF(ISNA(MATCH($D952,类别表,0)),"※收支类别不在【基础资料】的清单里",IF(AND($L952="内部转账",$M952=""),"△内部转账要在「对方账户」写上另一头",IF(AND($L952="内部转账",$M952=$C952),"※对方账户跟本账户是同一个",IF(AND($L952&lt;&gt;"内部转账",$M952&lt;&gt;""),"△填了对方账户，但类别不是内部转账",IF(YEAR($B952)&lt;&gt;管理年度,"△不是管理年度的单据，按月的三张报表里看不到",IF($H952&lt;0,"△这一笔之后该账户余额成负数了，核一下",""))))))))))))))</f>
        <v/>
      </c>
    </row>
    <row r="953" ht="16.5" spans="1:16">
      <c r="A953" s="4" t="str">
        <f>IF($C953="","",COUNTA($C$5:$C953))</f>
        <v/>
      </c>
      <c r="B953" s="52"/>
      <c r="C953" s="53"/>
      <c r="D953" s="53"/>
      <c r="E953" s="32"/>
      <c r="F953" s="54"/>
      <c r="G953" s="54"/>
      <c r="H953" s="24" t="str">
        <f>IFERROR(ROUND(VLOOKUP($C953,基础资料!$B$5:$E$34,3,0)+SUMIF($C$5:$C953,$C953,$F$5:$F953)-SUMIF($C$5:$C953,$C953,$G$5:$G953),2),"")</f>
        <v/>
      </c>
      <c r="I953" s="53"/>
      <c r="J953" s="53"/>
      <c r="K953" s="25" t="str">
        <f t="shared" si="14"/>
        <v/>
      </c>
      <c r="L953" s="13" t="str">
        <f>IF($D953="","",IFERROR(INDEX(类别属性,MATCH($D953,类别表,0)),""))</f>
        <v/>
      </c>
      <c r="M953" s="53"/>
      <c r="N953" s="53"/>
      <c r="O953" s="32"/>
      <c r="P953" s="6" t="str">
        <f>IF($C953="","",IF(ISNA(MATCH($C953,账户表,0)),"※这个账户不在【基础资料】的账户档案里",IF($B953="","※没填日期，这一笔不会进任何月份的报表",IF(NOT(ISNUMBER($B953)),"※日期是文本不是日期（像 2026.6.28 这种），按日期取数的报表全会漏掉这一笔",IF(AND($F953&lt;&gt;"",$G953&lt;&gt;""),"※收入和支出不能同时填",IF(AND(N($F953)=0,N($G953)=0),"※收入和支出都没填",IF(OR(N($F953)&lt;0,N($G953)&lt;0),"※金额不能填负数，方向反了就换一列填",IF($D953="","※没填收支类别，分类报表会漏掉这一笔",IF(ISNA(MATCH($D953,类别表,0)),"※收支类别不在【基础资料】的清单里",IF(AND($L953="内部转账",$M953=""),"△内部转账要在「对方账户」写上另一头",IF(AND($L953="内部转账",$M953=$C953),"※对方账户跟本账户是同一个",IF(AND($L953&lt;&gt;"内部转账",$M953&lt;&gt;""),"△填了对方账户，但类别不是内部转账",IF(YEAR($B953)&lt;&gt;管理年度,"△不是管理年度的单据，按月的三张报表里看不到",IF($H953&lt;0,"△这一笔之后该账户余额成负数了，核一下",""))))))))))))))</f>
        <v/>
      </c>
    </row>
    <row r="954" ht="16.5" spans="1:16">
      <c r="A954" s="4" t="str">
        <f>IF($C954="","",COUNTA($C$5:$C954))</f>
        <v/>
      </c>
      <c r="B954" s="52"/>
      <c r="C954" s="53"/>
      <c r="D954" s="53"/>
      <c r="E954" s="32"/>
      <c r="F954" s="54"/>
      <c r="G954" s="54"/>
      <c r="H954" s="24" t="str">
        <f>IFERROR(ROUND(VLOOKUP($C954,基础资料!$B$5:$E$34,3,0)+SUMIF($C$5:$C954,$C954,$F$5:$F954)-SUMIF($C$5:$C954,$C954,$G$5:$G954),2),"")</f>
        <v/>
      </c>
      <c r="I954" s="53"/>
      <c r="J954" s="53"/>
      <c r="K954" s="25" t="str">
        <f t="shared" si="14"/>
        <v/>
      </c>
      <c r="L954" s="13" t="str">
        <f>IF($D954="","",IFERROR(INDEX(类别属性,MATCH($D954,类别表,0)),""))</f>
        <v/>
      </c>
      <c r="M954" s="53"/>
      <c r="N954" s="53"/>
      <c r="O954" s="32"/>
      <c r="P954" s="6" t="str">
        <f>IF($C954="","",IF(ISNA(MATCH($C954,账户表,0)),"※这个账户不在【基础资料】的账户档案里",IF($B954="","※没填日期，这一笔不会进任何月份的报表",IF(NOT(ISNUMBER($B954)),"※日期是文本不是日期（像 2026.6.28 这种），按日期取数的报表全会漏掉这一笔",IF(AND($F954&lt;&gt;"",$G954&lt;&gt;""),"※收入和支出不能同时填",IF(AND(N($F954)=0,N($G954)=0),"※收入和支出都没填",IF(OR(N($F954)&lt;0,N($G954)&lt;0),"※金额不能填负数，方向反了就换一列填",IF($D954="","※没填收支类别，分类报表会漏掉这一笔",IF(ISNA(MATCH($D954,类别表,0)),"※收支类别不在【基础资料】的清单里",IF(AND($L954="内部转账",$M954=""),"△内部转账要在「对方账户」写上另一头",IF(AND($L954="内部转账",$M954=$C954),"※对方账户跟本账户是同一个",IF(AND($L954&lt;&gt;"内部转账",$M954&lt;&gt;""),"△填了对方账户，但类别不是内部转账",IF(YEAR($B954)&lt;&gt;管理年度,"△不是管理年度的单据，按月的三张报表里看不到",IF($H954&lt;0,"△这一笔之后该账户余额成负数了，核一下",""))))))))))))))</f>
        <v/>
      </c>
    </row>
    <row r="955" ht="16.5" spans="1:16">
      <c r="A955" s="4" t="str">
        <f>IF($C955="","",COUNTA($C$5:$C955))</f>
        <v/>
      </c>
      <c r="B955" s="52"/>
      <c r="C955" s="53"/>
      <c r="D955" s="53"/>
      <c r="E955" s="32"/>
      <c r="F955" s="54"/>
      <c r="G955" s="54"/>
      <c r="H955" s="24" t="str">
        <f>IFERROR(ROUND(VLOOKUP($C955,基础资料!$B$5:$E$34,3,0)+SUMIF($C$5:$C955,$C955,$F$5:$F955)-SUMIF($C$5:$C955,$C955,$G$5:$G955),2),"")</f>
        <v/>
      </c>
      <c r="I955" s="53"/>
      <c r="J955" s="53"/>
      <c r="K955" s="25" t="str">
        <f t="shared" si="14"/>
        <v/>
      </c>
      <c r="L955" s="13" t="str">
        <f>IF($D955="","",IFERROR(INDEX(类别属性,MATCH($D955,类别表,0)),""))</f>
        <v/>
      </c>
      <c r="M955" s="53"/>
      <c r="N955" s="53"/>
      <c r="O955" s="32"/>
      <c r="P955" s="6" t="str">
        <f>IF($C955="","",IF(ISNA(MATCH($C955,账户表,0)),"※这个账户不在【基础资料】的账户档案里",IF($B955="","※没填日期，这一笔不会进任何月份的报表",IF(NOT(ISNUMBER($B955)),"※日期是文本不是日期（像 2026.6.28 这种），按日期取数的报表全会漏掉这一笔",IF(AND($F955&lt;&gt;"",$G955&lt;&gt;""),"※收入和支出不能同时填",IF(AND(N($F955)=0,N($G955)=0),"※收入和支出都没填",IF(OR(N($F955)&lt;0,N($G955)&lt;0),"※金额不能填负数，方向反了就换一列填",IF($D955="","※没填收支类别，分类报表会漏掉这一笔",IF(ISNA(MATCH($D955,类别表,0)),"※收支类别不在【基础资料】的清单里",IF(AND($L955="内部转账",$M955=""),"△内部转账要在「对方账户」写上另一头",IF(AND($L955="内部转账",$M955=$C955),"※对方账户跟本账户是同一个",IF(AND($L955&lt;&gt;"内部转账",$M955&lt;&gt;""),"△填了对方账户，但类别不是内部转账",IF(YEAR($B955)&lt;&gt;管理年度,"△不是管理年度的单据，按月的三张报表里看不到",IF($H955&lt;0,"△这一笔之后该账户余额成负数了，核一下",""))))))))))))))</f>
        <v/>
      </c>
    </row>
    <row r="956" ht="16.5" spans="1:16">
      <c r="A956" s="4" t="str">
        <f>IF($C956="","",COUNTA($C$5:$C956))</f>
        <v/>
      </c>
      <c r="B956" s="52"/>
      <c r="C956" s="53"/>
      <c r="D956" s="53"/>
      <c r="E956" s="32"/>
      <c r="F956" s="54"/>
      <c r="G956" s="54"/>
      <c r="H956" s="24" t="str">
        <f>IFERROR(ROUND(VLOOKUP($C956,基础资料!$B$5:$E$34,3,0)+SUMIF($C$5:$C956,$C956,$F$5:$F956)-SUMIF($C$5:$C956,$C956,$G$5:$G956),2),"")</f>
        <v/>
      </c>
      <c r="I956" s="53"/>
      <c r="J956" s="53"/>
      <c r="K956" s="25" t="str">
        <f t="shared" si="14"/>
        <v/>
      </c>
      <c r="L956" s="13" t="str">
        <f>IF($D956="","",IFERROR(INDEX(类别属性,MATCH($D956,类别表,0)),""))</f>
        <v/>
      </c>
      <c r="M956" s="53"/>
      <c r="N956" s="53"/>
      <c r="O956" s="32"/>
      <c r="P956" s="6" t="str">
        <f>IF($C956="","",IF(ISNA(MATCH($C956,账户表,0)),"※这个账户不在【基础资料】的账户档案里",IF($B956="","※没填日期，这一笔不会进任何月份的报表",IF(NOT(ISNUMBER($B956)),"※日期是文本不是日期（像 2026.6.28 这种），按日期取数的报表全会漏掉这一笔",IF(AND($F956&lt;&gt;"",$G956&lt;&gt;""),"※收入和支出不能同时填",IF(AND(N($F956)=0,N($G956)=0),"※收入和支出都没填",IF(OR(N($F956)&lt;0,N($G956)&lt;0),"※金额不能填负数，方向反了就换一列填",IF($D956="","※没填收支类别，分类报表会漏掉这一笔",IF(ISNA(MATCH($D956,类别表,0)),"※收支类别不在【基础资料】的清单里",IF(AND($L956="内部转账",$M956=""),"△内部转账要在「对方账户」写上另一头",IF(AND($L956="内部转账",$M956=$C956),"※对方账户跟本账户是同一个",IF(AND($L956&lt;&gt;"内部转账",$M956&lt;&gt;""),"△填了对方账户，但类别不是内部转账",IF(YEAR($B956)&lt;&gt;管理年度,"△不是管理年度的单据，按月的三张报表里看不到",IF($H956&lt;0,"△这一笔之后该账户余额成负数了，核一下",""))))))))))))))</f>
        <v/>
      </c>
    </row>
    <row r="957" ht="16.5" spans="1:16">
      <c r="A957" s="4" t="str">
        <f>IF($C957="","",COUNTA($C$5:$C957))</f>
        <v/>
      </c>
      <c r="B957" s="52"/>
      <c r="C957" s="53"/>
      <c r="D957" s="53"/>
      <c r="E957" s="32"/>
      <c r="F957" s="54"/>
      <c r="G957" s="54"/>
      <c r="H957" s="24" t="str">
        <f>IFERROR(ROUND(VLOOKUP($C957,基础资料!$B$5:$E$34,3,0)+SUMIF($C$5:$C957,$C957,$F$5:$F957)-SUMIF($C$5:$C957,$C957,$G$5:$G957),2),"")</f>
        <v/>
      </c>
      <c r="I957" s="53"/>
      <c r="J957" s="53"/>
      <c r="K957" s="25" t="str">
        <f t="shared" si="14"/>
        <v/>
      </c>
      <c r="L957" s="13" t="str">
        <f>IF($D957="","",IFERROR(INDEX(类别属性,MATCH($D957,类别表,0)),""))</f>
        <v/>
      </c>
      <c r="M957" s="53"/>
      <c r="N957" s="53"/>
      <c r="O957" s="32"/>
      <c r="P957" s="6" t="str">
        <f>IF($C957="","",IF(ISNA(MATCH($C957,账户表,0)),"※这个账户不在【基础资料】的账户档案里",IF($B957="","※没填日期，这一笔不会进任何月份的报表",IF(NOT(ISNUMBER($B957)),"※日期是文本不是日期（像 2026.6.28 这种），按日期取数的报表全会漏掉这一笔",IF(AND($F957&lt;&gt;"",$G957&lt;&gt;""),"※收入和支出不能同时填",IF(AND(N($F957)=0,N($G957)=0),"※收入和支出都没填",IF(OR(N($F957)&lt;0,N($G957)&lt;0),"※金额不能填负数，方向反了就换一列填",IF($D957="","※没填收支类别，分类报表会漏掉这一笔",IF(ISNA(MATCH($D957,类别表,0)),"※收支类别不在【基础资料】的清单里",IF(AND($L957="内部转账",$M957=""),"△内部转账要在「对方账户」写上另一头",IF(AND($L957="内部转账",$M957=$C957),"※对方账户跟本账户是同一个",IF(AND($L957&lt;&gt;"内部转账",$M957&lt;&gt;""),"△填了对方账户，但类别不是内部转账",IF(YEAR($B957)&lt;&gt;管理年度,"△不是管理年度的单据，按月的三张报表里看不到",IF($H957&lt;0,"△这一笔之后该账户余额成负数了，核一下",""))))))))))))))</f>
        <v/>
      </c>
    </row>
    <row r="958" ht="16.5" spans="1:16">
      <c r="A958" s="4" t="str">
        <f>IF($C958="","",COUNTA($C$5:$C958))</f>
        <v/>
      </c>
      <c r="B958" s="52"/>
      <c r="C958" s="53"/>
      <c r="D958" s="53"/>
      <c r="E958" s="32"/>
      <c r="F958" s="54"/>
      <c r="G958" s="54"/>
      <c r="H958" s="24" t="str">
        <f>IFERROR(ROUND(VLOOKUP($C958,基础资料!$B$5:$E$34,3,0)+SUMIF($C$5:$C958,$C958,$F$5:$F958)-SUMIF($C$5:$C958,$C958,$G$5:$G958),2),"")</f>
        <v/>
      </c>
      <c r="I958" s="53"/>
      <c r="J958" s="53"/>
      <c r="K958" s="25" t="str">
        <f t="shared" si="14"/>
        <v/>
      </c>
      <c r="L958" s="13" t="str">
        <f>IF($D958="","",IFERROR(INDEX(类别属性,MATCH($D958,类别表,0)),""))</f>
        <v/>
      </c>
      <c r="M958" s="53"/>
      <c r="N958" s="53"/>
      <c r="O958" s="32"/>
      <c r="P958" s="6" t="str">
        <f>IF($C958="","",IF(ISNA(MATCH($C958,账户表,0)),"※这个账户不在【基础资料】的账户档案里",IF($B958="","※没填日期，这一笔不会进任何月份的报表",IF(NOT(ISNUMBER($B958)),"※日期是文本不是日期（像 2026.6.28 这种），按日期取数的报表全会漏掉这一笔",IF(AND($F958&lt;&gt;"",$G958&lt;&gt;""),"※收入和支出不能同时填",IF(AND(N($F958)=0,N($G958)=0),"※收入和支出都没填",IF(OR(N($F958)&lt;0,N($G958)&lt;0),"※金额不能填负数，方向反了就换一列填",IF($D958="","※没填收支类别，分类报表会漏掉这一笔",IF(ISNA(MATCH($D958,类别表,0)),"※收支类别不在【基础资料】的清单里",IF(AND($L958="内部转账",$M958=""),"△内部转账要在「对方账户」写上另一头",IF(AND($L958="内部转账",$M958=$C958),"※对方账户跟本账户是同一个",IF(AND($L958&lt;&gt;"内部转账",$M958&lt;&gt;""),"△填了对方账户，但类别不是内部转账",IF(YEAR($B958)&lt;&gt;管理年度,"△不是管理年度的单据，按月的三张报表里看不到",IF($H958&lt;0,"△这一笔之后该账户余额成负数了，核一下",""))))))))))))))</f>
        <v/>
      </c>
    </row>
    <row r="959" ht="16.5" spans="1:16">
      <c r="A959" s="4" t="str">
        <f>IF($C959="","",COUNTA($C$5:$C959))</f>
        <v/>
      </c>
      <c r="B959" s="52"/>
      <c r="C959" s="53"/>
      <c r="D959" s="53"/>
      <c r="E959" s="32"/>
      <c r="F959" s="54"/>
      <c r="G959" s="54"/>
      <c r="H959" s="24" t="str">
        <f>IFERROR(ROUND(VLOOKUP($C959,基础资料!$B$5:$E$34,3,0)+SUMIF($C$5:$C959,$C959,$F$5:$F959)-SUMIF($C$5:$C959,$C959,$G$5:$G959),2),"")</f>
        <v/>
      </c>
      <c r="I959" s="53"/>
      <c r="J959" s="53"/>
      <c r="K959" s="25" t="str">
        <f t="shared" si="14"/>
        <v/>
      </c>
      <c r="L959" s="13" t="str">
        <f>IF($D959="","",IFERROR(INDEX(类别属性,MATCH($D959,类别表,0)),""))</f>
        <v/>
      </c>
      <c r="M959" s="53"/>
      <c r="N959" s="53"/>
      <c r="O959" s="32"/>
      <c r="P959" s="6" t="str">
        <f>IF($C959="","",IF(ISNA(MATCH($C959,账户表,0)),"※这个账户不在【基础资料】的账户档案里",IF($B959="","※没填日期，这一笔不会进任何月份的报表",IF(NOT(ISNUMBER($B959)),"※日期是文本不是日期（像 2026.6.28 这种），按日期取数的报表全会漏掉这一笔",IF(AND($F959&lt;&gt;"",$G959&lt;&gt;""),"※收入和支出不能同时填",IF(AND(N($F959)=0,N($G959)=0),"※收入和支出都没填",IF(OR(N($F959)&lt;0,N($G959)&lt;0),"※金额不能填负数，方向反了就换一列填",IF($D959="","※没填收支类别，分类报表会漏掉这一笔",IF(ISNA(MATCH($D959,类别表,0)),"※收支类别不在【基础资料】的清单里",IF(AND($L959="内部转账",$M959=""),"△内部转账要在「对方账户」写上另一头",IF(AND($L959="内部转账",$M959=$C959),"※对方账户跟本账户是同一个",IF(AND($L959&lt;&gt;"内部转账",$M959&lt;&gt;""),"△填了对方账户，但类别不是内部转账",IF(YEAR($B959)&lt;&gt;管理年度,"△不是管理年度的单据，按月的三张报表里看不到",IF($H959&lt;0,"△这一笔之后该账户余额成负数了，核一下",""))))))))))))))</f>
        <v/>
      </c>
    </row>
    <row r="960" ht="16.5" spans="1:16">
      <c r="A960" s="4" t="str">
        <f>IF($C960="","",COUNTA($C$5:$C960))</f>
        <v/>
      </c>
      <c r="B960" s="52"/>
      <c r="C960" s="53"/>
      <c r="D960" s="53"/>
      <c r="E960" s="32"/>
      <c r="F960" s="54"/>
      <c r="G960" s="54"/>
      <c r="H960" s="24" t="str">
        <f>IFERROR(ROUND(VLOOKUP($C960,基础资料!$B$5:$E$34,3,0)+SUMIF($C$5:$C960,$C960,$F$5:$F960)-SUMIF($C$5:$C960,$C960,$G$5:$G960),2),"")</f>
        <v/>
      </c>
      <c r="I960" s="53"/>
      <c r="J960" s="53"/>
      <c r="K960" s="25" t="str">
        <f t="shared" si="14"/>
        <v/>
      </c>
      <c r="L960" s="13" t="str">
        <f>IF($D960="","",IFERROR(INDEX(类别属性,MATCH($D960,类别表,0)),""))</f>
        <v/>
      </c>
      <c r="M960" s="53"/>
      <c r="N960" s="53"/>
      <c r="O960" s="32"/>
      <c r="P960" s="6" t="str">
        <f>IF($C960="","",IF(ISNA(MATCH($C960,账户表,0)),"※这个账户不在【基础资料】的账户档案里",IF($B960="","※没填日期，这一笔不会进任何月份的报表",IF(NOT(ISNUMBER($B960)),"※日期是文本不是日期（像 2026.6.28 这种），按日期取数的报表全会漏掉这一笔",IF(AND($F960&lt;&gt;"",$G960&lt;&gt;""),"※收入和支出不能同时填",IF(AND(N($F960)=0,N($G960)=0),"※收入和支出都没填",IF(OR(N($F960)&lt;0,N($G960)&lt;0),"※金额不能填负数，方向反了就换一列填",IF($D960="","※没填收支类别，分类报表会漏掉这一笔",IF(ISNA(MATCH($D960,类别表,0)),"※收支类别不在【基础资料】的清单里",IF(AND($L960="内部转账",$M960=""),"△内部转账要在「对方账户」写上另一头",IF(AND($L960="内部转账",$M960=$C960),"※对方账户跟本账户是同一个",IF(AND($L960&lt;&gt;"内部转账",$M960&lt;&gt;""),"△填了对方账户，但类别不是内部转账",IF(YEAR($B960)&lt;&gt;管理年度,"△不是管理年度的单据，按月的三张报表里看不到",IF($H960&lt;0,"△这一笔之后该账户余额成负数了，核一下",""))))))))))))))</f>
        <v/>
      </c>
    </row>
    <row r="961" ht="16.5" spans="1:16">
      <c r="A961" s="4" t="str">
        <f>IF($C961="","",COUNTA($C$5:$C961))</f>
        <v/>
      </c>
      <c r="B961" s="52"/>
      <c r="C961" s="53"/>
      <c r="D961" s="53"/>
      <c r="E961" s="32"/>
      <c r="F961" s="54"/>
      <c r="G961" s="54"/>
      <c r="H961" s="24" t="str">
        <f>IFERROR(ROUND(VLOOKUP($C961,基础资料!$B$5:$E$34,3,0)+SUMIF($C$5:$C961,$C961,$F$5:$F961)-SUMIF($C$5:$C961,$C961,$G$5:$G961),2),"")</f>
        <v/>
      </c>
      <c r="I961" s="53"/>
      <c r="J961" s="53"/>
      <c r="K961" s="25" t="str">
        <f t="shared" si="14"/>
        <v/>
      </c>
      <c r="L961" s="13" t="str">
        <f>IF($D961="","",IFERROR(INDEX(类别属性,MATCH($D961,类别表,0)),""))</f>
        <v/>
      </c>
      <c r="M961" s="53"/>
      <c r="N961" s="53"/>
      <c r="O961" s="32"/>
      <c r="P961" s="6" t="str">
        <f>IF($C961="","",IF(ISNA(MATCH($C961,账户表,0)),"※这个账户不在【基础资料】的账户档案里",IF($B961="","※没填日期，这一笔不会进任何月份的报表",IF(NOT(ISNUMBER($B961)),"※日期是文本不是日期（像 2026.6.28 这种），按日期取数的报表全会漏掉这一笔",IF(AND($F961&lt;&gt;"",$G961&lt;&gt;""),"※收入和支出不能同时填",IF(AND(N($F961)=0,N($G961)=0),"※收入和支出都没填",IF(OR(N($F961)&lt;0,N($G961)&lt;0),"※金额不能填负数，方向反了就换一列填",IF($D961="","※没填收支类别，分类报表会漏掉这一笔",IF(ISNA(MATCH($D961,类别表,0)),"※收支类别不在【基础资料】的清单里",IF(AND($L961="内部转账",$M961=""),"△内部转账要在「对方账户」写上另一头",IF(AND($L961="内部转账",$M961=$C961),"※对方账户跟本账户是同一个",IF(AND($L961&lt;&gt;"内部转账",$M961&lt;&gt;""),"△填了对方账户，但类别不是内部转账",IF(YEAR($B961)&lt;&gt;管理年度,"△不是管理年度的单据，按月的三张报表里看不到",IF($H961&lt;0,"△这一笔之后该账户余额成负数了，核一下",""))))))))))))))</f>
        <v/>
      </c>
    </row>
    <row r="962" ht="16.5" spans="1:16">
      <c r="A962" s="4" t="str">
        <f>IF($C962="","",COUNTA($C$5:$C962))</f>
        <v/>
      </c>
      <c r="B962" s="52"/>
      <c r="C962" s="53"/>
      <c r="D962" s="53"/>
      <c r="E962" s="32"/>
      <c r="F962" s="54"/>
      <c r="G962" s="54"/>
      <c r="H962" s="24" t="str">
        <f>IFERROR(ROUND(VLOOKUP($C962,基础资料!$B$5:$E$34,3,0)+SUMIF($C$5:$C962,$C962,$F$5:$F962)-SUMIF($C$5:$C962,$C962,$G$5:$G962),2),"")</f>
        <v/>
      </c>
      <c r="I962" s="53"/>
      <c r="J962" s="53"/>
      <c r="K962" s="25" t="str">
        <f t="shared" si="14"/>
        <v/>
      </c>
      <c r="L962" s="13" t="str">
        <f>IF($D962="","",IFERROR(INDEX(类别属性,MATCH($D962,类别表,0)),""))</f>
        <v/>
      </c>
      <c r="M962" s="53"/>
      <c r="N962" s="53"/>
      <c r="O962" s="32"/>
      <c r="P962" s="6" t="str">
        <f>IF($C962="","",IF(ISNA(MATCH($C962,账户表,0)),"※这个账户不在【基础资料】的账户档案里",IF($B962="","※没填日期，这一笔不会进任何月份的报表",IF(NOT(ISNUMBER($B962)),"※日期是文本不是日期（像 2026.6.28 这种），按日期取数的报表全会漏掉这一笔",IF(AND($F962&lt;&gt;"",$G962&lt;&gt;""),"※收入和支出不能同时填",IF(AND(N($F962)=0,N($G962)=0),"※收入和支出都没填",IF(OR(N($F962)&lt;0,N($G962)&lt;0),"※金额不能填负数，方向反了就换一列填",IF($D962="","※没填收支类别，分类报表会漏掉这一笔",IF(ISNA(MATCH($D962,类别表,0)),"※收支类别不在【基础资料】的清单里",IF(AND($L962="内部转账",$M962=""),"△内部转账要在「对方账户」写上另一头",IF(AND($L962="内部转账",$M962=$C962),"※对方账户跟本账户是同一个",IF(AND($L962&lt;&gt;"内部转账",$M962&lt;&gt;""),"△填了对方账户，但类别不是内部转账",IF(YEAR($B962)&lt;&gt;管理年度,"△不是管理年度的单据，按月的三张报表里看不到",IF($H962&lt;0,"△这一笔之后该账户余额成负数了，核一下",""))))))))))))))</f>
        <v/>
      </c>
    </row>
    <row r="963" ht="16.5" spans="1:16">
      <c r="A963" s="4" t="str">
        <f>IF($C963="","",COUNTA($C$5:$C963))</f>
        <v/>
      </c>
      <c r="B963" s="52"/>
      <c r="C963" s="53"/>
      <c r="D963" s="53"/>
      <c r="E963" s="32"/>
      <c r="F963" s="54"/>
      <c r="G963" s="54"/>
      <c r="H963" s="24" t="str">
        <f>IFERROR(ROUND(VLOOKUP($C963,基础资料!$B$5:$E$34,3,0)+SUMIF($C$5:$C963,$C963,$F$5:$F963)-SUMIF($C$5:$C963,$C963,$G$5:$G963),2),"")</f>
        <v/>
      </c>
      <c r="I963" s="53"/>
      <c r="J963" s="53"/>
      <c r="K963" s="25" t="str">
        <f t="shared" si="14"/>
        <v/>
      </c>
      <c r="L963" s="13" t="str">
        <f>IF($D963="","",IFERROR(INDEX(类别属性,MATCH($D963,类别表,0)),""))</f>
        <v/>
      </c>
      <c r="M963" s="53"/>
      <c r="N963" s="53"/>
      <c r="O963" s="32"/>
      <c r="P963" s="6" t="str">
        <f>IF($C963="","",IF(ISNA(MATCH($C963,账户表,0)),"※这个账户不在【基础资料】的账户档案里",IF($B963="","※没填日期，这一笔不会进任何月份的报表",IF(NOT(ISNUMBER($B963)),"※日期是文本不是日期（像 2026.6.28 这种），按日期取数的报表全会漏掉这一笔",IF(AND($F963&lt;&gt;"",$G963&lt;&gt;""),"※收入和支出不能同时填",IF(AND(N($F963)=0,N($G963)=0),"※收入和支出都没填",IF(OR(N($F963)&lt;0,N($G963)&lt;0),"※金额不能填负数，方向反了就换一列填",IF($D963="","※没填收支类别，分类报表会漏掉这一笔",IF(ISNA(MATCH($D963,类别表,0)),"※收支类别不在【基础资料】的清单里",IF(AND($L963="内部转账",$M963=""),"△内部转账要在「对方账户」写上另一头",IF(AND($L963="内部转账",$M963=$C963),"※对方账户跟本账户是同一个",IF(AND($L963&lt;&gt;"内部转账",$M963&lt;&gt;""),"△填了对方账户，但类别不是内部转账",IF(YEAR($B963)&lt;&gt;管理年度,"△不是管理年度的单据，按月的三张报表里看不到",IF($H963&lt;0,"△这一笔之后该账户余额成负数了，核一下",""))))))))))))))</f>
        <v/>
      </c>
    </row>
    <row r="964" ht="16.5" spans="1:16">
      <c r="A964" s="4" t="str">
        <f>IF($C964="","",COUNTA($C$5:$C964))</f>
        <v/>
      </c>
      <c r="B964" s="52"/>
      <c r="C964" s="53"/>
      <c r="D964" s="53"/>
      <c r="E964" s="32"/>
      <c r="F964" s="54"/>
      <c r="G964" s="54"/>
      <c r="H964" s="24" t="str">
        <f>IFERROR(ROUND(VLOOKUP($C964,基础资料!$B$5:$E$34,3,0)+SUMIF($C$5:$C964,$C964,$F$5:$F964)-SUMIF($C$5:$C964,$C964,$G$5:$G964),2),"")</f>
        <v/>
      </c>
      <c r="I964" s="53"/>
      <c r="J964" s="53"/>
      <c r="K964" s="25" t="str">
        <f t="shared" si="14"/>
        <v/>
      </c>
      <c r="L964" s="13" t="str">
        <f>IF($D964="","",IFERROR(INDEX(类别属性,MATCH($D964,类别表,0)),""))</f>
        <v/>
      </c>
      <c r="M964" s="53"/>
      <c r="N964" s="53"/>
      <c r="O964" s="32"/>
      <c r="P964" s="6" t="str">
        <f>IF($C964="","",IF(ISNA(MATCH($C964,账户表,0)),"※这个账户不在【基础资料】的账户档案里",IF($B964="","※没填日期，这一笔不会进任何月份的报表",IF(NOT(ISNUMBER($B964)),"※日期是文本不是日期（像 2026.6.28 这种），按日期取数的报表全会漏掉这一笔",IF(AND($F964&lt;&gt;"",$G964&lt;&gt;""),"※收入和支出不能同时填",IF(AND(N($F964)=0,N($G964)=0),"※收入和支出都没填",IF(OR(N($F964)&lt;0,N($G964)&lt;0),"※金额不能填负数，方向反了就换一列填",IF($D964="","※没填收支类别，分类报表会漏掉这一笔",IF(ISNA(MATCH($D964,类别表,0)),"※收支类别不在【基础资料】的清单里",IF(AND($L964="内部转账",$M964=""),"△内部转账要在「对方账户」写上另一头",IF(AND($L964="内部转账",$M964=$C964),"※对方账户跟本账户是同一个",IF(AND($L964&lt;&gt;"内部转账",$M964&lt;&gt;""),"△填了对方账户，但类别不是内部转账",IF(YEAR($B964)&lt;&gt;管理年度,"△不是管理年度的单据，按月的三张报表里看不到",IF($H964&lt;0,"△这一笔之后该账户余额成负数了，核一下",""))))))))))))))</f>
        <v/>
      </c>
    </row>
    <row r="965" ht="16.5" spans="1:16">
      <c r="A965" s="4" t="str">
        <f>IF($C965="","",COUNTA($C$5:$C965))</f>
        <v/>
      </c>
      <c r="B965" s="52"/>
      <c r="C965" s="53"/>
      <c r="D965" s="53"/>
      <c r="E965" s="32"/>
      <c r="F965" s="54"/>
      <c r="G965" s="54"/>
      <c r="H965" s="24" t="str">
        <f>IFERROR(ROUND(VLOOKUP($C965,基础资料!$B$5:$E$34,3,0)+SUMIF($C$5:$C965,$C965,$F$5:$F965)-SUMIF($C$5:$C965,$C965,$G$5:$G965),2),"")</f>
        <v/>
      </c>
      <c r="I965" s="53"/>
      <c r="J965" s="53"/>
      <c r="K965" s="25" t="str">
        <f t="shared" ref="K965:K1028" si="15">IF(OR($B965="",NOT(ISNUMBER($B965))),"",--TEXT($B965,"yyyymm"))</f>
        <v/>
      </c>
      <c r="L965" s="13" t="str">
        <f>IF($D965="","",IFERROR(INDEX(类别属性,MATCH($D965,类别表,0)),""))</f>
        <v/>
      </c>
      <c r="M965" s="53"/>
      <c r="N965" s="53"/>
      <c r="O965" s="32"/>
      <c r="P965" s="6" t="str">
        <f>IF($C965="","",IF(ISNA(MATCH($C965,账户表,0)),"※这个账户不在【基础资料】的账户档案里",IF($B965="","※没填日期，这一笔不会进任何月份的报表",IF(NOT(ISNUMBER($B965)),"※日期是文本不是日期（像 2026.6.28 这种），按日期取数的报表全会漏掉这一笔",IF(AND($F965&lt;&gt;"",$G965&lt;&gt;""),"※收入和支出不能同时填",IF(AND(N($F965)=0,N($G965)=0),"※收入和支出都没填",IF(OR(N($F965)&lt;0,N($G965)&lt;0),"※金额不能填负数，方向反了就换一列填",IF($D965="","※没填收支类别，分类报表会漏掉这一笔",IF(ISNA(MATCH($D965,类别表,0)),"※收支类别不在【基础资料】的清单里",IF(AND($L965="内部转账",$M965=""),"△内部转账要在「对方账户」写上另一头",IF(AND($L965="内部转账",$M965=$C965),"※对方账户跟本账户是同一个",IF(AND($L965&lt;&gt;"内部转账",$M965&lt;&gt;""),"△填了对方账户，但类别不是内部转账",IF(YEAR($B965)&lt;&gt;管理年度,"△不是管理年度的单据，按月的三张报表里看不到",IF($H965&lt;0,"△这一笔之后该账户余额成负数了，核一下",""))))))))))))))</f>
        <v/>
      </c>
    </row>
    <row r="966" ht="16.5" spans="1:16">
      <c r="A966" s="4" t="str">
        <f>IF($C966="","",COUNTA($C$5:$C966))</f>
        <v/>
      </c>
      <c r="B966" s="52"/>
      <c r="C966" s="53"/>
      <c r="D966" s="53"/>
      <c r="E966" s="32"/>
      <c r="F966" s="54"/>
      <c r="G966" s="54"/>
      <c r="H966" s="24" t="str">
        <f>IFERROR(ROUND(VLOOKUP($C966,基础资料!$B$5:$E$34,3,0)+SUMIF($C$5:$C966,$C966,$F$5:$F966)-SUMIF($C$5:$C966,$C966,$G$5:$G966),2),"")</f>
        <v/>
      </c>
      <c r="I966" s="53"/>
      <c r="J966" s="53"/>
      <c r="K966" s="25" t="str">
        <f t="shared" si="15"/>
        <v/>
      </c>
      <c r="L966" s="13" t="str">
        <f>IF($D966="","",IFERROR(INDEX(类别属性,MATCH($D966,类别表,0)),""))</f>
        <v/>
      </c>
      <c r="M966" s="53"/>
      <c r="N966" s="53"/>
      <c r="O966" s="32"/>
      <c r="P966" s="6" t="str">
        <f>IF($C966="","",IF(ISNA(MATCH($C966,账户表,0)),"※这个账户不在【基础资料】的账户档案里",IF($B966="","※没填日期，这一笔不会进任何月份的报表",IF(NOT(ISNUMBER($B966)),"※日期是文本不是日期（像 2026.6.28 这种），按日期取数的报表全会漏掉这一笔",IF(AND($F966&lt;&gt;"",$G966&lt;&gt;""),"※收入和支出不能同时填",IF(AND(N($F966)=0,N($G966)=0),"※收入和支出都没填",IF(OR(N($F966)&lt;0,N($G966)&lt;0),"※金额不能填负数，方向反了就换一列填",IF($D966="","※没填收支类别，分类报表会漏掉这一笔",IF(ISNA(MATCH($D966,类别表,0)),"※收支类别不在【基础资料】的清单里",IF(AND($L966="内部转账",$M966=""),"△内部转账要在「对方账户」写上另一头",IF(AND($L966="内部转账",$M966=$C966),"※对方账户跟本账户是同一个",IF(AND($L966&lt;&gt;"内部转账",$M966&lt;&gt;""),"△填了对方账户，但类别不是内部转账",IF(YEAR($B966)&lt;&gt;管理年度,"△不是管理年度的单据，按月的三张报表里看不到",IF($H966&lt;0,"△这一笔之后该账户余额成负数了，核一下",""))))))))))))))</f>
        <v/>
      </c>
    </row>
    <row r="967" ht="16.5" spans="1:16">
      <c r="A967" s="4" t="str">
        <f>IF($C967="","",COUNTA($C$5:$C967))</f>
        <v/>
      </c>
      <c r="B967" s="52"/>
      <c r="C967" s="53"/>
      <c r="D967" s="53"/>
      <c r="E967" s="32"/>
      <c r="F967" s="54"/>
      <c r="G967" s="54"/>
      <c r="H967" s="24" t="str">
        <f>IFERROR(ROUND(VLOOKUP($C967,基础资料!$B$5:$E$34,3,0)+SUMIF($C$5:$C967,$C967,$F$5:$F967)-SUMIF($C$5:$C967,$C967,$G$5:$G967),2),"")</f>
        <v/>
      </c>
      <c r="I967" s="53"/>
      <c r="J967" s="53"/>
      <c r="K967" s="25" t="str">
        <f t="shared" si="15"/>
        <v/>
      </c>
      <c r="L967" s="13" t="str">
        <f>IF($D967="","",IFERROR(INDEX(类别属性,MATCH($D967,类别表,0)),""))</f>
        <v/>
      </c>
      <c r="M967" s="53"/>
      <c r="N967" s="53"/>
      <c r="O967" s="32"/>
      <c r="P967" s="6" t="str">
        <f>IF($C967="","",IF(ISNA(MATCH($C967,账户表,0)),"※这个账户不在【基础资料】的账户档案里",IF($B967="","※没填日期，这一笔不会进任何月份的报表",IF(NOT(ISNUMBER($B967)),"※日期是文本不是日期（像 2026.6.28 这种），按日期取数的报表全会漏掉这一笔",IF(AND($F967&lt;&gt;"",$G967&lt;&gt;""),"※收入和支出不能同时填",IF(AND(N($F967)=0,N($G967)=0),"※收入和支出都没填",IF(OR(N($F967)&lt;0,N($G967)&lt;0),"※金额不能填负数，方向反了就换一列填",IF($D967="","※没填收支类别，分类报表会漏掉这一笔",IF(ISNA(MATCH($D967,类别表,0)),"※收支类别不在【基础资料】的清单里",IF(AND($L967="内部转账",$M967=""),"△内部转账要在「对方账户」写上另一头",IF(AND($L967="内部转账",$M967=$C967),"※对方账户跟本账户是同一个",IF(AND($L967&lt;&gt;"内部转账",$M967&lt;&gt;""),"△填了对方账户，但类别不是内部转账",IF(YEAR($B967)&lt;&gt;管理年度,"△不是管理年度的单据，按月的三张报表里看不到",IF($H967&lt;0,"△这一笔之后该账户余额成负数了，核一下",""))))))))))))))</f>
        <v/>
      </c>
    </row>
    <row r="968" ht="16.5" spans="1:16">
      <c r="A968" s="4" t="str">
        <f>IF($C968="","",COUNTA($C$5:$C968))</f>
        <v/>
      </c>
      <c r="B968" s="52"/>
      <c r="C968" s="53"/>
      <c r="D968" s="53"/>
      <c r="E968" s="32"/>
      <c r="F968" s="54"/>
      <c r="G968" s="54"/>
      <c r="H968" s="24" t="str">
        <f>IFERROR(ROUND(VLOOKUP($C968,基础资料!$B$5:$E$34,3,0)+SUMIF($C$5:$C968,$C968,$F$5:$F968)-SUMIF($C$5:$C968,$C968,$G$5:$G968),2),"")</f>
        <v/>
      </c>
      <c r="I968" s="53"/>
      <c r="J968" s="53"/>
      <c r="K968" s="25" t="str">
        <f t="shared" si="15"/>
        <v/>
      </c>
      <c r="L968" s="13" t="str">
        <f>IF($D968="","",IFERROR(INDEX(类别属性,MATCH($D968,类别表,0)),""))</f>
        <v/>
      </c>
      <c r="M968" s="53"/>
      <c r="N968" s="53"/>
      <c r="O968" s="32"/>
      <c r="P968" s="6" t="str">
        <f>IF($C968="","",IF(ISNA(MATCH($C968,账户表,0)),"※这个账户不在【基础资料】的账户档案里",IF($B968="","※没填日期，这一笔不会进任何月份的报表",IF(NOT(ISNUMBER($B968)),"※日期是文本不是日期（像 2026.6.28 这种），按日期取数的报表全会漏掉这一笔",IF(AND($F968&lt;&gt;"",$G968&lt;&gt;""),"※收入和支出不能同时填",IF(AND(N($F968)=0,N($G968)=0),"※收入和支出都没填",IF(OR(N($F968)&lt;0,N($G968)&lt;0),"※金额不能填负数，方向反了就换一列填",IF($D968="","※没填收支类别，分类报表会漏掉这一笔",IF(ISNA(MATCH($D968,类别表,0)),"※收支类别不在【基础资料】的清单里",IF(AND($L968="内部转账",$M968=""),"△内部转账要在「对方账户」写上另一头",IF(AND($L968="内部转账",$M968=$C968),"※对方账户跟本账户是同一个",IF(AND($L968&lt;&gt;"内部转账",$M968&lt;&gt;""),"△填了对方账户，但类别不是内部转账",IF(YEAR($B968)&lt;&gt;管理年度,"△不是管理年度的单据，按月的三张报表里看不到",IF($H968&lt;0,"△这一笔之后该账户余额成负数了，核一下",""))))))))))))))</f>
        <v/>
      </c>
    </row>
    <row r="969" ht="16.5" spans="1:16">
      <c r="A969" s="4" t="str">
        <f>IF($C969="","",COUNTA($C$5:$C969))</f>
        <v/>
      </c>
      <c r="B969" s="52"/>
      <c r="C969" s="53"/>
      <c r="D969" s="53"/>
      <c r="E969" s="32"/>
      <c r="F969" s="54"/>
      <c r="G969" s="54"/>
      <c r="H969" s="24" t="str">
        <f>IFERROR(ROUND(VLOOKUP($C969,基础资料!$B$5:$E$34,3,0)+SUMIF($C$5:$C969,$C969,$F$5:$F969)-SUMIF($C$5:$C969,$C969,$G$5:$G969),2),"")</f>
        <v/>
      </c>
      <c r="I969" s="53"/>
      <c r="J969" s="53"/>
      <c r="K969" s="25" t="str">
        <f t="shared" si="15"/>
        <v/>
      </c>
      <c r="L969" s="13" t="str">
        <f>IF($D969="","",IFERROR(INDEX(类别属性,MATCH($D969,类别表,0)),""))</f>
        <v/>
      </c>
      <c r="M969" s="53"/>
      <c r="N969" s="53"/>
      <c r="O969" s="32"/>
      <c r="P969" s="6" t="str">
        <f>IF($C969="","",IF(ISNA(MATCH($C969,账户表,0)),"※这个账户不在【基础资料】的账户档案里",IF($B969="","※没填日期，这一笔不会进任何月份的报表",IF(NOT(ISNUMBER($B969)),"※日期是文本不是日期（像 2026.6.28 这种），按日期取数的报表全会漏掉这一笔",IF(AND($F969&lt;&gt;"",$G969&lt;&gt;""),"※收入和支出不能同时填",IF(AND(N($F969)=0,N($G969)=0),"※收入和支出都没填",IF(OR(N($F969)&lt;0,N($G969)&lt;0),"※金额不能填负数，方向反了就换一列填",IF($D969="","※没填收支类别，分类报表会漏掉这一笔",IF(ISNA(MATCH($D969,类别表,0)),"※收支类别不在【基础资料】的清单里",IF(AND($L969="内部转账",$M969=""),"△内部转账要在「对方账户」写上另一头",IF(AND($L969="内部转账",$M969=$C969),"※对方账户跟本账户是同一个",IF(AND($L969&lt;&gt;"内部转账",$M969&lt;&gt;""),"△填了对方账户，但类别不是内部转账",IF(YEAR($B969)&lt;&gt;管理年度,"△不是管理年度的单据，按月的三张报表里看不到",IF($H969&lt;0,"△这一笔之后该账户余额成负数了，核一下",""))))))))))))))</f>
        <v/>
      </c>
    </row>
    <row r="970" ht="16.5" spans="1:16">
      <c r="A970" s="4" t="str">
        <f>IF($C970="","",COUNTA($C$5:$C970))</f>
        <v/>
      </c>
      <c r="B970" s="52"/>
      <c r="C970" s="53"/>
      <c r="D970" s="53"/>
      <c r="E970" s="32"/>
      <c r="F970" s="54"/>
      <c r="G970" s="54"/>
      <c r="H970" s="24" t="str">
        <f>IFERROR(ROUND(VLOOKUP($C970,基础资料!$B$5:$E$34,3,0)+SUMIF($C$5:$C970,$C970,$F$5:$F970)-SUMIF($C$5:$C970,$C970,$G$5:$G970),2),"")</f>
        <v/>
      </c>
      <c r="I970" s="53"/>
      <c r="J970" s="53"/>
      <c r="K970" s="25" t="str">
        <f t="shared" si="15"/>
        <v/>
      </c>
      <c r="L970" s="13" t="str">
        <f>IF($D970="","",IFERROR(INDEX(类别属性,MATCH($D970,类别表,0)),""))</f>
        <v/>
      </c>
      <c r="M970" s="53"/>
      <c r="N970" s="53"/>
      <c r="O970" s="32"/>
      <c r="P970" s="6" t="str">
        <f>IF($C970="","",IF(ISNA(MATCH($C970,账户表,0)),"※这个账户不在【基础资料】的账户档案里",IF($B970="","※没填日期，这一笔不会进任何月份的报表",IF(NOT(ISNUMBER($B970)),"※日期是文本不是日期（像 2026.6.28 这种），按日期取数的报表全会漏掉这一笔",IF(AND($F970&lt;&gt;"",$G970&lt;&gt;""),"※收入和支出不能同时填",IF(AND(N($F970)=0,N($G970)=0),"※收入和支出都没填",IF(OR(N($F970)&lt;0,N($G970)&lt;0),"※金额不能填负数，方向反了就换一列填",IF($D970="","※没填收支类别，分类报表会漏掉这一笔",IF(ISNA(MATCH($D970,类别表,0)),"※收支类别不在【基础资料】的清单里",IF(AND($L970="内部转账",$M970=""),"△内部转账要在「对方账户」写上另一头",IF(AND($L970="内部转账",$M970=$C970),"※对方账户跟本账户是同一个",IF(AND($L970&lt;&gt;"内部转账",$M970&lt;&gt;""),"△填了对方账户，但类别不是内部转账",IF(YEAR($B970)&lt;&gt;管理年度,"△不是管理年度的单据，按月的三张报表里看不到",IF($H970&lt;0,"△这一笔之后该账户余额成负数了，核一下",""))))))))))))))</f>
        <v/>
      </c>
    </row>
    <row r="971" ht="16.5" spans="1:16">
      <c r="A971" s="4" t="str">
        <f>IF($C971="","",COUNTA($C$5:$C971))</f>
        <v/>
      </c>
      <c r="B971" s="52"/>
      <c r="C971" s="53"/>
      <c r="D971" s="53"/>
      <c r="E971" s="32"/>
      <c r="F971" s="54"/>
      <c r="G971" s="54"/>
      <c r="H971" s="24" t="str">
        <f>IFERROR(ROUND(VLOOKUP($C971,基础资料!$B$5:$E$34,3,0)+SUMIF($C$5:$C971,$C971,$F$5:$F971)-SUMIF($C$5:$C971,$C971,$G$5:$G971),2),"")</f>
        <v/>
      </c>
      <c r="I971" s="53"/>
      <c r="J971" s="53"/>
      <c r="K971" s="25" t="str">
        <f t="shared" si="15"/>
        <v/>
      </c>
      <c r="L971" s="13" t="str">
        <f>IF($D971="","",IFERROR(INDEX(类别属性,MATCH($D971,类别表,0)),""))</f>
        <v/>
      </c>
      <c r="M971" s="53"/>
      <c r="N971" s="53"/>
      <c r="O971" s="32"/>
      <c r="P971" s="6" t="str">
        <f>IF($C971="","",IF(ISNA(MATCH($C971,账户表,0)),"※这个账户不在【基础资料】的账户档案里",IF($B971="","※没填日期，这一笔不会进任何月份的报表",IF(NOT(ISNUMBER($B971)),"※日期是文本不是日期（像 2026.6.28 这种），按日期取数的报表全会漏掉这一笔",IF(AND($F971&lt;&gt;"",$G971&lt;&gt;""),"※收入和支出不能同时填",IF(AND(N($F971)=0,N($G971)=0),"※收入和支出都没填",IF(OR(N($F971)&lt;0,N($G971)&lt;0),"※金额不能填负数，方向反了就换一列填",IF($D971="","※没填收支类别，分类报表会漏掉这一笔",IF(ISNA(MATCH($D971,类别表,0)),"※收支类别不在【基础资料】的清单里",IF(AND($L971="内部转账",$M971=""),"△内部转账要在「对方账户」写上另一头",IF(AND($L971="内部转账",$M971=$C971),"※对方账户跟本账户是同一个",IF(AND($L971&lt;&gt;"内部转账",$M971&lt;&gt;""),"△填了对方账户，但类别不是内部转账",IF(YEAR($B971)&lt;&gt;管理年度,"△不是管理年度的单据，按月的三张报表里看不到",IF($H971&lt;0,"△这一笔之后该账户余额成负数了，核一下",""))))))))))))))</f>
        <v/>
      </c>
    </row>
    <row r="972" ht="16.5" spans="1:16">
      <c r="A972" s="4" t="str">
        <f>IF($C972="","",COUNTA($C$5:$C972))</f>
        <v/>
      </c>
      <c r="B972" s="52"/>
      <c r="C972" s="53"/>
      <c r="D972" s="53"/>
      <c r="E972" s="32"/>
      <c r="F972" s="54"/>
      <c r="G972" s="54"/>
      <c r="H972" s="24" t="str">
        <f>IFERROR(ROUND(VLOOKUP($C972,基础资料!$B$5:$E$34,3,0)+SUMIF($C$5:$C972,$C972,$F$5:$F972)-SUMIF($C$5:$C972,$C972,$G$5:$G972),2),"")</f>
        <v/>
      </c>
      <c r="I972" s="53"/>
      <c r="J972" s="53"/>
      <c r="K972" s="25" t="str">
        <f t="shared" si="15"/>
        <v/>
      </c>
      <c r="L972" s="13" t="str">
        <f>IF($D972="","",IFERROR(INDEX(类别属性,MATCH($D972,类别表,0)),""))</f>
        <v/>
      </c>
      <c r="M972" s="53"/>
      <c r="N972" s="53"/>
      <c r="O972" s="32"/>
      <c r="P972" s="6" t="str">
        <f>IF($C972="","",IF(ISNA(MATCH($C972,账户表,0)),"※这个账户不在【基础资料】的账户档案里",IF($B972="","※没填日期，这一笔不会进任何月份的报表",IF(NOT(ISNUMBER($B972)),"※日期是文本不是日期（像 2026.6.28 这种），按日期取数的报表全会漏掉这一笔",IF(AND($F972&lt;&gt;"",$G972&lt;&gt;""),"※收入和支出不能同时填",IF(AND(N($F972)=0,N($G972)=0),"※收入和支出都没填",IF(OR(N($F972)&lt;0,N($G972)&lt;0),"※金额不能填负数，方向反了就换一列填",IF($D972="","※没填收支类别，分类报表会漏掉这一笔",IF(ISNA(MATCH($D972,类别表,0)),"※收支类别不在【基础资料】的清单里",IF(AND($L972="内部转账",$M972=""),"△内部转账要在「对方账户」写上另一头",IF(AND($L972="内部转账",$M972=$C972),"※对方账户跟本账户是同一个",IF(AND($L972&lt;&gt;"内部转账",$M972&lt;&gt;""),"△填了对方账户，但类别不是内部转账",IF(YEAR($B972)&lt;&gt;管理年度,"△不是管理年度的单据，按月的三张报表里看不到",IF($H972&lt;0,"△这一笔之后该账户余额成负数了，核一下",""))))))))))))))</f>
        <v/>
      </c>
    </row>
    <row r="973" ht="16.5" spans="1:16">
      <c r="A973" s="4" t="str">
        <f>IF($C973="","",COUNTA($C$5:$C973))</f>
        <v/>
      </c>
      <c r="B973" s="52"/>
      <c r="C973" s="53"/>
      <c r="D973" s="53"/>
      <c r="E973" s="32"/>
      <c r="F973" s="54"/>
      <c r="G973" s="54"/>
      <c r="H973" s="24" t="str">
        <f>IFERROR(ROUND(VLOOKUP($C973,基础资料!$B$5:$E$34,3,0)+SUMIF($C$5:$C973,$C973,$F$5:$F973)-SUMIF($C$5:$C973,$C973,$G$5:$G973),2),"")</f>
        <v/>
      </c>
      <c r="I973" s="53"/>
      <c r="J973" s="53"/>
      <c r="K973" s="25" t="str">
        <f t="shared" si="15"/>
        <v/>
      </c>
      <c r="L973" s="13" t="str">
        <f>IF($D973="","",IFERROR(INDEX(类别属性,MATCH($D973,类别表,0)),""))</f>
        <v/>
      </c>
      <c r="M973" s="53"/>
      <c r="N973" s="53"/>
      <c r="O973" s="32"/>
      <c r="P973" s="6" t="str">
        <f>IF($C973="","",IF(ISNA(MATCH($C973,账户表,0)),"※这个账户不在【基础资料】的账户档案里",IF($B973="","※没填日期，这一笔不会进任何月份的报表",IF(NOT(ISNUMBER($B973)),"※日期是文本不是日期（像 2026.6.28 这种），按日期取数的报表全会漏掉这一笔",IF(AND($F973&lt;&gt;"",$G973&lt;&gt;""),"※收入和支出不能同时填",IF(AND(N($F973)=0,N($G973)=0),"※收入和支出都没填",IF(OR(N($F973)&lt;0,N($G973)&lt;0),"※金额不能填负数，方向反了就换一列填",IF($D973="","※没填收支类别，分类报表会漏掉这一笔",IF(ISNA(MATCH($D973,类别表,0)),"※收支类别不在【基础资料】的清单里",IF(AND($L973="内部转账",$M973=""),"△内部转账要在「对方账户」写上另一头",IF(AND($L973="内部转账",$M973=$C973),"※对方账户跟本账户是同一个",IF(AND($L973&lt;&gt;"内部转账",$M973&lt;&gt;""),"△填了对方账户，但类别不是内部转账",IF(YEAR($B973)&lt;&gt;管理年度,"△不是管理年度的单据，按月的三张报表里看不到",IF($H973&lt;0,"△这一笔之后该账户余额成负数了，核一下",""))))))))))))))</f>
        <v/>
      </c>
    </row>
    <row r="974" ht="16.5" spans="1:16">
      <c r="A974" s="4" t="str">
        <f>IF($C974="","",COUNTA($C$5:$C974))</f>
        <v/>
      </c>
      <c r="B974" s="52"/>
      <c r="C974" s="53"/>
      <c r="D974" s="53"/>
      <c r="E974" s="32"/>
      <c r="F974" s="54"/>
      <c r="G974" s="54"/>
      <c r="H974" s="24" t="str">
        <f>IFERROR(ROUND(VLOOKUP($C974,基础资料!$B$5:$E$34,3,0)+SUMIF($C$5:$C974,$C974,$F$5:$F974)-SUMIF($C$5:$C974,$C974,$G$5:$G974),2),"")</f>
        <v/>
      </c>
      <c r="I974" s="53"/>
      <c r="J974" s="53"/>
      <c r="K974" s="25" t="str">
        <f t="shared" si="15"/>
        <v/>
      </c>
      <c r="L974" s="13" t="str">
        <f>IF($D974="","",IFERROR(INDEX(类别属性,MATCH($D974,类别表,0)),""))</f>
        <v/>
      </c>
      <c r="M974" s="53"/>
      <c r="N974" s="53"/>
      <c r="O974" s="32"/>
      <c r="P974" s="6" t="str">
        <f>IF($C974="","",IF(ISNA(MATCH($C974,账户表,0)),"※这个账户不在【基础资料】的账户档案里",IF($B974="","※没填日期，这一笔不会进任何月份的报表",IF(NOT(ISNUMBER($B974)),"※日期是文本不是日期（像 2026.6.28 这种），按日期取数的报表全会漏掉这一笔",IF(AND($F974&lt;&gt;"",$G974&lt;&gt;""),"※收入和支出不能同时填",IF(AND(N($F974)=0,N($G974)=0),"※收入和支出都没填",IF(OR(N($F974)&lt;0,N($G974)&lt;0),"※金额不能填负数，方向反了就换一列填",IF($D974="","※没填收支类别，分类报表会漏掉这一笔",IF(ISNA(MATCH($D974,类别表,0)),"※收支类别不在【基础资料】的清单里",IF(AND($L974="内部转账",$M974=""),"△内部转账要在「对方账户」写上另一头",IF(AND($L974="内部转账",$M974=$C974),"※对方账户跟本账户是同一个",IF(AND($L974&lt;&gt;"内部转账",$M974&lt;&gt;""),"△填了对方账户，但类别不是内部转账",IF(YEAR($B974)&lt;&gt;管理年度,"△不是管理年度的单据，按月的三张报表里看不到",IF($H974&lt;0,"△这一笔之后该账户余额成负数了，核一下",""))))))))))))))</f>
        <v/>
      </c>
    </row>
    <row r="975" ht="16.5" spans="1:16">
      <c r="A975" s="4" t="str">
        <f>IF($C975="","",COUNTA($C$5:$C975))</f>
        <v/>
      </c>
      <c r="B975" s="52"/>
      <c r="C975" s="53"/>
      <c r="D975" s="53"/>
      <c r="E975" s="32"/>
      <c r="F975" s="54"/>
      <c r="G975" s="54"/>
      <c r="H975" s="24" t="str">
        <f>IFERROR(ROUND(VLOOKUP($C975,基础资料!$B$5:$E$34,3,0)+SUMIF($C$5:$C975,$C975,$F$5:$F975)-SUMIF($C$5:$C975,$C975,$G$5:$G975),2),"")</f>
        <v/>
      </c>
      <c r="I975" s="53"/>
      <c r="J975" s="53"/>
      <c r="K975" s="25" t="str">
        <f t="shared" si="15"/>
        <v/>
      </c>
      <c r="L975" s="13" t="str">
        <f>IF($D975="","",IFERROR(INDEX(类别属性,MATCH($D975,类别表,0)),""))</f>
        <v/>
      </c>
      <c r="M975" s="53"/>
      <c r="N975" s="53"/>
      <c r="O975" s="32"/>
      <c r="P975" s="6" t="str">
        <f>IF($C975="","",IF(ISNA(MATCH($C975,账户表,0)),"※这个账户不在【基础资料】的账户档案里",IF($B975="","※没填日期，这一笔不会进任何月份的报表",IF(NOT(ISNUMBER($B975)),"※日期是文本不是日期（像 2026.6.28 这种），按日期取数的报表全会漏掉这一笔",IF(AND($F975&lt;&gt;"",$G975&lt;&gt;""),"※收入和支出不能同时填",IF(AND(N($F975)=0,N($G975)=0),"※收入和支出都没填",IF(OR(N($F975)&lt;0,N($G975)&lt;0),"※金额不能填负数，方向反了就换一列填",IF($D975="","※没填收支类别，分类报表会漏掉这一笔",IF(ISNA(MATCH($D975,类别表,0)),"※收支类别不在【基础资料】的清单里",IF(AND($L975="内部转账",$M975=""),"△内部转账要在「对方账户」写上另一头",IF(AND($L975="内部转账",$M975=$C975),"※对方账户跟本账户是同一个",IF(AND($L975&lt;&gt;"内部转账",$M975&lt;&gt;""),"△填了对方账户，但类别不是内部转账",IF(YEAR($B975)&lt;&gt;管理年度,"△不是管理年度的单据，按月的三张报表里看不到",IF($H975&lt;0,"△这一笔之后该账户余额成负数了，核一下",""))))))))))))))</f>
        <v/>
      </c>
    </row>
    <row r="976" ht="16.5" spans="1:16">
      <c r="A976" s="4" t="str">
        <f>IF($C976="","",COUNTA($C$5:$C976))</f>
        <v/>
      </c>
      <c r="B976" s="52"/>
      <c r="C976" s="53"/>
      <c r="D976" s="53"/>
      <c r="E976" s="32"/>
      <c r="F976" s="54"/>
      <c r="G976" s="54"/>
      <c r="H976" s="24" t="str">
        <f>IFERROR(ROUND(VLOOKUP($C976,基础资料!$B$5:$E$34,3,0)+SUMIF($C$5:$C976,$C976,$F$5:$F976)-SUMIF($C$5:$C976,$C976,$G$5:$G976),2),"")</f>
        <v/>
      </c>
      <c r="I976" s="53"/>
      <c r="J976" s="53"/>
      <c r="K976" s="25" t="str">
        <f t="shared" si="15"/>
        <v/>
      </c>
      <c r="L976" s="13" t="str">
        <f>IF($D976="","",IFERROR(INDEX(类别属性,MATCH($D976,类别表,0)),""))</f>
        <v/>
      </c>
      <c r="M976" s="53"/>
      <c r="N976" s="53"/>
      <c r="O976" s="32"/>
      <c r="P976" s="6" t="str">
        <f>IF($C976="","",IF(ISNA(MATCH($C976,账户表,0)),"※这个账户不在【基础资料】的账户档案里",IF($B976="","※没填日期，这一笔不会进任何月份的报表",IF(NOT(ISNUMBER($B976)),"※日期是文本不是日期（像 2026.6.28 这种），按日期取数的报表全会漏掉这一笔",IF(AND($F976&lt;&gt;"",$G976&lt;&gt;""),"※收入和支出不能同时填",IF(AND(N($F976)=0,N($G976)=0),"※收入和支出都没填",IF(OR(N($F976)&lt;0,N($G976)&lt;0),"※金额不能填负数，方向反了就换一列填",IF($D976="","※没填收支类别，分类报表会漏掉这一笔",IF(ISNA(MATCH($D976,类别表,0)),"※收支类别不在【基础资料】的清单里",IF(AND($L976="内部转账",$M976=""),"△内部转账要在「对方账户」写上另一头",IF(AND($L976="内部转账",$M976=$C976),"※对方账户跟本账户是同一个",IF(AND($L976&lt;&gt;"内部转账",$M976&lt;&gt;""),"△填了对方账户，但类别不是内部转账",IF(YEAR($B976)&lt;&gt;管理年度,"△不是管理年度的单据，按月的三张报表里看不到",IF($H976&lt;0,"△这一笔之后该账户余额成负数了，核一下",""))))))))))))))</f>
        <v/>
      </c>
    </row>
    <row r="977" ht="16.5" spans="1:16">
      <c r="A977" s="4" t="str">
        <f>IF($C977="","",COUNTA($C$5:$C977))</f>
        <v/>
      </c>
      <c r="B977" s="52"/>
      <c r="C977" s="53"/>
      <c r="D977" s="53"/>
      <c r="E977" s="32"/>
      <c r="F977" s="54"/>
      <c r="G977" s="54"/>
      <c r="H977" s="24" t="str">
        <f>IFERROR(ROUND(VLOOKUP($C977,基础资料!$B$5:$E$34,3,0)+SUMIF($C$5:$C977,$C977,$F$5:$F977)-SUMIF($C$5:$C977,$C977,$G$5:$G977),2),"")</f>
        <v/>
      </c>
      <c r="I977" s="53"/>
      <c r="J977" s="53"/>
      <c r="K977" s="25" t="str">
        <f t="shared" si="15"/>
        <v/>
      </c>
      <c r="L977" s="13" t="str">
        <f>IF($D977="","",IFERROR(INDEX(类别属性,MATCH($D977,类别表,0)),""))</f>
        <v/>
      </c>
      <c r="M977" s="53"/>
      <c r="N977" s="53"/>
      <c r="O977" s="32"/>
      <c r="P977" s="6" t="str">
        <f>IF($C977="","",IF(ISNA(MATCH($C977,账户表,0)),"※这个账户不在【基础资料】的账户档案里",IF($B977="","※没填日期，这一笔不会进任何月份的报表",IF(NOT(ISNUMBER($B977)),"※日期是文本不是日期（像 2026.6.28 这种），按日期取数的报表全会漏掉这一笔",IF(AND($F977&lt;&gt;"",$G977&lt;&gt;""),"※收入和支出不能同时填",IF(AND(N($F977)=0,N($G977)=0),"※收入和支出都没填",IF(OR(N($F977)&lt;0,N($G977)&lt;0),"※金额不能填负数，方向反了就换一列填",IF($D977="","※没填收支类别，分类报表会漏掉这一笔",IF(ISNA(MATCH($D977,类别表,0)),"※收支类别不在【基础资料】的清单里",IF(AND($L977="内部转账",$M977=""),"△内部转账要在「对方账户」写上另一头",IF(AND($L977="内部转账",$M977=$C977),"※对方账户跟本账户是同一个",IF(AND($L977&lt;&gt;"内部转账",$M977&lt;&gt;""),"△填了对方账户，但类别不是内部转账",IF(YEAR($B977)&lt;&gt;管理年度,"△不是管理年度的单据，按月的三张报表里看不到",IF($H977&lt;0,"△这一笔之后该账户余额成负数了，核一下",""))))))))))))))</f>
        <v/>
      </c>
    </row>
    <row r="978" ht="16.5" spans="1:16">
      <c r="A978" s="4" t="str">
        <f>IF($C978="","",COUNTA($C$5:$C978))</f>
        <v/>
      </c>
      <c r="B978" s="52"/>
      <c r="C978" s="53"/>
      <c r="D978" s="53"/>
      <c r="E978" s="32"/>
      <c r="F978" s="54"/>
      <c r="G978" s="54"/>
      <c r="H978" s="24" t="str">
        <f>IFERROR(ROUND(VLOOKUP($C978,基础资料!$B$5:$E$34,3,0)+SUMIF($C$5:$C978,$C978,$F$5:$F978)-SUMIF($C$5:$C978,$C978,$G$5:$G978),2),"")</f>
        <v/>
      </c>
      <c r="I978" s="53"/>
      <c r="J978" s="53"/>
      <c r="K978" s="25" t="str">
        <f t="shared" si="15"/>
        <v/>
      </c>
      <c r="L978" s="13" t="str">
        <f>IF($D978="","",IFERROR(INDEX(类别属性,MATCH($D978,类别表,0)),""))</f>
        <v/>
      </c>
      <c r="M978" s="53"/>
      <c r="N978" s="53"/>
      <c r="O978" s="32"/>
      <c r="P978" s="6" t="str">
        <f>IF($C978="","",IF(ISNA(MATCH($C978,账户表,0)),"※这个账户不在【基础资料】的账户档案里",IF($B978="","※没填日期，这一笔不会进任何月份的报表",IF(NOT(ISNUMBER($B978)),"※日期是文本不是日期（像 2026.6.28 这种），按日期取数的报表全会漏掉这一笔",IF(AND($F978&lt;&gt;"",$G978&lt;&gt;""),"※收入和支出不能同时填",IF(AND(N($F978)=0,N($G978)=0),"※收入和支出都没填",IF(OR(N($F978)&lt;0,N($G978)&lt;0),"※金额不能填负数，方向反了就换一列填",IF($D978="","※没填收支类别，分类报表会漏掉这一笔",IF(ISNA(MATCH($D978,类别表,0)),"※收支类别不在【基础资料】的清单里",IF(AND($L978="内部转账",$M978=""),"△内部转账要在「对方账户」写上另一头",IF(AND($L978="内部转账",$M978=$C978),"※对方账户跟本账户是同一个",IF(AND($L978&lt;&gt;"内部转账",$M978&lt;&gt;""),"△填了对方账户，但类别不是内部转账",IF(YEAR($B978)&lt;&gt;管理年度,"△不是管理年度的单据，按月的三张报表里看不到",IF($H978&lt;0,"△这一笔之后该账户余额成负数了，核一下",""))))))))))))))</f>
        <v/>
      </c>
    </row>
    <row r="979" ht="16.5" spans="1:16">
      <c r="A979" s="4" t="str">
        <f>IF($C979="","",COUNTA($C$5:$C979))</f>
        <v/>
      </c>
      <c r="B979" s="52"/>
      <c r="C979" s="53"/>
      <c r="D979" s="53"/>
      <c r="E979" s="32"/>
      <c r="F979" s="54"/>
      <c r="G979" s="54"/>
      <c r="H979" s="24" t="str">
        <f>IFERROR(ROUND(VLOOKUP($C979,基础资料!$B$5:$E$34,3,0)+SUMIF($C$5:$C979,$C979,$F$5:$F979)-SUMIF($C$5:$C979,$C979,$G$5:$G979),2),"")</f>
        <v/>
      </c>
      <c r="I979" s="53"/>
      <c r="J979" s="53"/>
      <c r="K979" s="25" t="str">
        <f t="shared" si="15"/>
        <v/>
      </c>
      <c r="L979" s="13" t="str">
        <f>IF($D979="","",IFERROR(INDEX(类别属性,MATCH($D979,类别表,0)),""))</f>
        <v/>
      </c>
      <c r="M979" s="53"/>
      <c r="N979" s="53"/>
      <c r="O979" s="32"/>
      <c r="P979" s="6" t="str">
        <f>IF($C979="","",IF(ISNA(MATCH($C979,账户表,0)),"※这个账户不在【基础资料】的账户档案里",IF($B979="","※没填日期，这一笔不会进任何月份的报表",IF(NOT(ISNUMBER($B979)),"※日期是文本不是日期（像 2026.6.28 这种），按日期取数的报表全会漏掉这一笔",IF(AND($F979&lt;&gt;"",$G979&lt;&gt;""),"※收入和支出不能同时填",IF(AND(N($F979)=0,N($G979)=0),"※收入和支出都没填",IF(OR(N($F979)&lt;0,N($G979)&lt;0),"※金额不能填负数，方向反了就换一列填",IF($D979="","※没填收支类别，分类报表会漏掉这一笔",IF(ISNA(MATCH($D979,类别表,0)),"※收支类别不在【基础资料】的清单里",IF(AND($L979="内部转账",$M979=""),"△内部转账要在「对方账户」写上另一头",IF(AND($L979="内部转账",$M979=$C979),"※对方账户跟本账户是同一个",IF(AND($L979&lt;&gt;"内部转账",$M979&lt;&gt;""),"△填了对方账户，但类别不是内部转账",IF(YEAR($B979)&lt;&gt;管理年度,"△不是管理年度的单据，按月的三张报表里看不到",IF($H979&lt;0,"△这一笔之后该账户余额成负数了，核一下",""))))))))))))))</f>
        <v/>
      </c>
    </row>
    <row r="980" ht="16.5" spans="1:16">
      <c r="A980" s="4" t="str">
        <f>IF($C980="","",COUNTA($C$5:$C980))</f>
        <v/>
      </c>
      <c r="B980" s="52"/>
      <c r="C980" s="53"/>
      <c r="D980" s="53"/>
      <c r="E980" s="32"/>
      <c r="F980" s="54"/>
      <c r="G980" s="54"/>
      <c r="H980" s="24" t="str">
        <f>IFERROR(ROUND(VLOOKUP($C980,基础资料!$B$5:$E$34,3,0)+SUMIF($C$5:$C980,$C980,$F$5:$F980)-SUMIF($C$5:$C980,$C980,$G$5:$G980),2),"")</f>
        <v/>
      </c>
      <c r="I980" s="53"/>
      <c r="J980" s="53"/>
      <c r="K980" s="25" t="str">
        <f t="shared" si="15"/>
        <v/>
      </c>
      <c r="L980" s="13" t="str">
        <f>IF($D980="","",IFERROR(INDEX(类别属性,MATCH($D980,类别表,0)),""))</f>
        <v/>
      </c>
      <c r="M980" s="53"/>
      <c r="N980" s="53"/>
      <c r="O980" s="32"/>
      <c r="P980" s="6" t="str">
        <f>IF($C980="","",IF(ISNA(MATCH($C980,账户表,0)),"※这个账户不在【基础资料】的账户档案里",IF($B980="","※没填日期，这一笔不会进任何月份的报表",IF(NOT(ISNUMBER($B980)),"※日期是文本不是日期（像 2026.6.28 这种），按日期取数的报表全会漏掉这一笔",IF(AND($F980&lt;&gt;"",$G980&lt;&gt;""),"※收入和支出不能同时填",IF(AND(N($F980)=0,N($G980)=0),"※收入和支出都没填",IF(OR(N($F980)&lt;0,N($G980)&lt;0),"※金额不能填负数，方向反了就换一列填",IF($D980="","※没填收支类别，分类报表会漏掉这一笔",IF(ISNA(MATCH($D980,类别表,0)),"※收支类别不在【基础资料】的清单里",IF(AND($L980="内部转账",$M980=""),"△内部转账要在「对方账户」写上另一头",IF(AND($L980="内部转账",$M980=$C980),"※对方账户跟本账户是同一个",IF(AND($L980&lt;&gt;"内部转账",$M980&lt;&gt;""),"△填了对方账户，但类别不是内部转账",IF(YEAR($B980)&lt;&gt;管理年度,"△不是管理年度的单据，按月的三张报表里看不到",IF($H980&lt;0,"△这一笔之后该账户余额成负数了，核一下",""))))))))))))))</f>
        <v/>
      </c>
    </row>
    <row r="981" ht="16.5" spans="1:16">
      <c r="A981" s="4" t="str">
        <f>IF($C981="","",COUNTA($C$5:$C981))</f>
        <v/>
      </c>
      <c r="B981" s="52"/>
      <c r="C981" s="53"/>
      <c r="D981" s="53"/>
      <c r="E981" s="32"/>
      <c r="F981" s="54"/>
      <c r="G981" s="54"/>
      <c r="H981" s="24" t="str">
        <f>IFERROR(ROUND(VLOOKUP($C981,基础资料!$B$5:$E$34,3,0)+SUMIF($C$5:$C981,$C981,$F$5:$F981)-SUMIF($C$5:$C981,$C981,$G$5:$G981),2),"")</f>
        <v/>
      </c>
      <c r="I981" s="53"/>
      <c r="J981" s="53"/>
      <c r="K981" s="25" t="str">
        <f t="shared" si="15"/>
        <v/>
      </c>
      <c r="L981" s="13" t="str">
        <f>IF($D981="","",IFERROR(INDEX(类别属性,MATCH($D981,类别表,0)),""))</f>
        <v/>
      </c>
      <c r="M981" s="53"/>
      <c r="N981" s="53"/>
      <c r="O981" s="32"/>
      <c r="P981" s="6" t="str">
        <f>IF($C981="","",IF(ISNA(MATCH($C981,账户表,0)),"※这个账户不在【基础资料】的账户档案里",IF($B981="","※没填日期，这一笔不会进任何月份的报表",IF(NOT(ISNUMBER($B981)),"※日期是文本不是日期（像 2026.6.28 这种），按日期取数的报表全会漏掉这一笔",IF(AND($F981&lt;&gt;"",$G981&lt;&gt;""),"※收入和支出不能同时填",IF(AND(N($F981)=0,N($G981)=0),"※收入和支出都没填",IF(OR(N($F981)&lt;0,N($G981)&lt;0),"※金额不能填负数，方向反了就换一列填",IF($D981="","※没填收支类别，分类报表会漏掉这一笔",IF(ISNA(MATCH($D981,类别表,0)),"※收支类别不在【基础资料】的清单里",IF(AND($L981="内部转账",$M981=""),"△内部转账要在「对方账户」写上另一头",IF(AND($L981="内部转账",$M981=$C981),"※对方账户跟本账户是同一个",IF(AND($L981&lt;&gt;"内部转账",$M981&lt;&gt;""),"△填了对方账户，但类别不是内部转账",IF(YEAR($B981)&lt;&gt;管理年度,"△不是管理年度的单据，按月的三张报表里看不到",IF($H981&lt;0,"△这一笔之后该账户余额成负数了，核一下",""))))))))))))))</f>
        <v/>
      </c>
    </row>
    <row r="982" ht="16.5" spans="1:16">
      <c r="A982" s="4" t="str">
        <f>IF($C982="","",COUNTA($C$5:$C982))</f>
        <v/>
      </c>
      <c r="B982" s="52"/>
      <c r="C982" s="53"/>
      <c r="D982" s="53"/>
      <c r="E982" s="32"/>
      <c r="F982" s="54"/>
      <c r="G982" s="54"/>
      <c r="H982" s="24" t="str">
        <f>IFERROR(ROUND(VLOOKUP($C982,基础资料!$B$5:$E$34,3,0)+SUMIF($C$5:$C982,$C982,$F$5:$F982)-SUMIF($C$5:$C982,$C982,$G$5:$G982),2),"")</f>
        <v/>
      </c>
      <c r="I982" s="53"/>
      <c r="J982" s="53"/>
      <c r="K982" s="25" t="str">
        <f t="shared" si="15"/>
        <v/>
      </c>
      <c r="L982" s="13" t="str">
        <f>IF($D982="","",IFERROR(INDEX(类别属性,MATCH($D982,类别表,0)),""))</f>
        <v/>
      </c>
      <c r="M982" s="53"/>
      <c r="N982" s="53"/>
      <c r="O982" s="32"/>
      <c r="P982" s="6" t="str">
        <f>IF($C982="","",IF(ISNA(MATCH($C982,账户表,0)),"※这个账户不在【基础资料】的账户档案里",IF($B982="","※没填日期，这一笔不会进任何月份的报表",IF(NOT(ISNUMBER($B982)),"※日期是文本不是日期（像 2026.6.28 这种），按日期取数的报表全会漏掉这一笔",IF(AND($F982&lt;&gt;"",$G982&lt;&gt;""),"※收入和支出不能同时填",IF(AND(N($F982)=0,N($G982)=0),"※收入和支出都没填",IF(OR(N($F982)&lt;0,N($G982)&lt;0),"※金额不能填负数，方向反了就换一列填",IF($D982="","※没填收支类别，分类报表会漏掉这一笔",IF(ISNA(MATCH($D982,类别表,0)),"※收支类别不在【基础资料】的清单里",IF(AND($L982="内部转账",$M982=""),"△内部转账要在「对方账户」写上另一头",IF(AND($L982="内部转账",$M982=$C982),"※对方账户跟本账户是同一个",IF(AND($L982&lt;&gt;"内部转账",$M982&lt;&gt;""),"△填了对方账户，但类别不是内部转账",IF(YEAR($B982)&lt;&gt;管理年度,"△不是管理年度的单据，按月的三张报表里看不到",IF($H982&lt;0,"△这一笔之后该账户余额成负数了，核一下",""))))))))))))))</f>
        <v/>
      </c>
    </row>
    <row r="983" ht="16.5" spans="1:16">
      <c r="A983" s="4" t="str">
        <f>IF($C983="","",COUNTA($C$5:$C983))</f>
        <v/>
      </c>
      <c r="B983" s="52"/>
      <c r="C983" s="53"/>
      <c r="D983" s="53"/>
      <c r="E983" s="32"/>
      <c r="F983" s="54"/>
      <c r="G983" s="54"/>
      <c r="H983" s="24" t="str">
        <f>IFERROR(ROUND(VLOOKUP($C983,基础资料!$B$5:$E$34,3,0)+SUMIF($C$5:$C983,$C983,$F$5:$F983)-SUMIF($C$5:$C983,$C983,$G$5:$G983),2),"")</f>
        <v/>
      </c>
      <c r="I983" s="53"/>
      <c r="J983" s="53"/>
      <c r="K983" s="25" t="str">
        <f t="shared" si="15"/>
        <v/>
      </c>
      <c r="L983" s="13" t="str">
        <f>IF($D983="","",IFERROR(INDEX(类别属性,MATCH($D983,类别表,0)),""))</f>
        <v/>
      </c>
      <c r="M983" s="53"/>
      <c r="N983" s="53"/>
      <c r="O983" s="32"/>
      <c r="P983" s="6" t="str">
        <f>IF($C983="","",IF(ISNA(MATCH($C983,账户表,0)),"※这个账户不在【基础资料】的账户档案里",IF($B983="","※没填日期，这一笔不会进任何月份的报表",IF(NOT(ISNUMBER($B983)),"※日期是文本不是日期（像 2026.6.28 这种），按日期取数的报表全会漏掉这一笔",IF(AND($F983&lt;&gt;"",$G983&lt;&gt;""),"※收入和支出不能同时填",IF(AND(N($F983)=0,N($G983)=0),"※收入和支出都没填",IF(OR(N($F983)&lt;0,N($G983)&lt;0),"※金额不能填负数，方向反了就换一列填",IF($D983="","※没填收支类别，分类报表会漏掉这一笔",IF(ISNA(MATCH($D983,类别表,0)),"※收支类别不在【基础资料】的清单里",IF(AND($L983="内部转账",$M983=""),"△内部转账要在「对方账户」写上另一头",IF(AND($L983="内部转账",$M983=$C983),"※对方账户跟本账户是同一个",IF(AND($L983&lt;&gt;"内部转账",$M983&lt;&gt;""),"△填了对方账户，但类别不是内部转账",IF(YEAR($B983)&lt;&gt;管理年度,"△不是管理年度的单据，按月的三张报表里看不到",IF($H983&lt;0,"△这一笔之后该账户余额成负数了，核一下",""))))))))))))))</f>
        <v/>
      </c>
    </row>
    <row r="984" ht="16.5" spans="1:16">
      <c r="A984" s="4" t="str">
        <f>IF($C984="","",COUNTA($C$5:$C984))</f>
        <v/>
      </c>
      <c r="B984" s="52"/>
      <c r="C984" s="53"/>
      <c r="D984" s="53"/>
      <c r="E984" s="32"/>
      <c r="F984" s="54"/>
      <c r="G984" s="54"/>
      <c r="H984" s="24" t="str">
        <f>IFERROR(ROUND(VLOOKUP($C984,基础资料!$B$5:$E$34,3,0)+SUMIF($C$5:$C984,$C984,$F$5:$F984)-SUMIF($C$5:$C984,$C984,$G$5:$G984),2),"")</f>
        <v/>
      </c>
      <c r="I984" s="53"/>
      <c r="J984" s="53"/>
      <c r="K984" s="25" t="str">
        <f t="shared" si="15"/>
        <v/>
      </c>
      <c r="L984" s="13" t="str">
        <f>IF($D984="","",IFERROR(INDEX(类别属性,MATCH($D984,类别表,0)),""))</f>
        <v/>
      </c>
      <c r="M984" s="53"/>
      <c r="N984" s="53"/>
      <c r="O984" s="32"/>
      <c r="P984" s="6" t="str">
        <f>IF($C984="","",IF(ISNA(MATCH($C984,账户表,0)),"※这个账户不在【基础资料】的账户档案里",IF($B984="","※没填日期，这一笔不会进任何月份的报表",IF(NOT(ISNUMBER($B984)),"※日期是文本不是日期（像 2026.6.28 这种），按日期取数的报表全会漏掉这一笔",IF(AND($F984&lt;&gt;"",$G984&lt;&gt;""),"※收入和支出不能同时填",IF(AND(N($F984)=0,N($G984)=0),"※收入和支出都没填",IF(OR(N($F984)&lt;0,N($G984)&lt;0),"※金额不能填负数，方向反了就换一列填",IF($D984="","※没填收支类别，分类报表会漏掉这一笔",IF(ISNA(MATCH($D984,类别表,0)),"※收支类别不在【基础资料】的清单里",IF(AND($L984="内部转账",$M984=""),"△内部转账要在「对方账户」写上另一头",IF(AND($L984="内部转账",$M984=$C984),"※对方账户跟本账户是同一个",IF(AND($L984&lt;&gt;"内部转账",$M984&lt;&gt;""),"△填了对方账户，但类别不是内部转账",IF(YEAR($B984)&lt;&gt;管理年度,"△不是管理年度的单据，按月的三张报表里看不到",IF($H984&lt;0,"△这一笔之后该账户余额成负数了，核一下",""))))))))))))))</f>
        <v/>
      </c>
    </row>
    <row r="985" ht="16.5" spans="1:16">
      <c r="A985" s="4" t="str">
        <f>IF($C985="","",COUNTA($C$5:$C985))</f>
        <v/>
      </c>
      <c r="B985" s="52"/>
      <c r="C985" s="53"/>
      <c r="D985" s="53"/>
      <c r="E985" s="32"/>
      <c r="F985" s="54"/>
      <c r="G985" s="54"/>
      <c r="H985" s="24" t="str">
        <f>IFERROR(ROUND(VLOOKUP($C985,基础资料!$B$5:$E$34,3,0)+SUMIF($C$5:$C985,$C985,$F$5:$F985)-SUMIF($C$5:$C985,$C985,$G$5:$G985),2),"")</f>
        <v/>
      </c>
      <c r="I985" s="53"/>
      <c r="J985" s="53"/>
      <c r="K985" s="25" t="str">
        <f t="shared" si="15"/>
        <v/>
      </c>
      <c r="L985" s="13" t="str">
        <f>IF($D985="","",IFERROR(INDEX(类别属性,MATCH($D985,类别表,0)),""))</f>
        <v/>
      </c>
      <c r="M985" s="53"/>
      <c r="N985" s="53"/>
      <c r="O985" s="32"/>
      <c r="P985" s="6" t="str">
        <f>IF($C985="","",IF(ISNA(MATCH($C985,账户表,0)),"※这个账户不在【基础资料】的账户档案里",IF($B985="","※没填日期，这一笔不会进任何月份的报表",IF(NOT(ISNUMBER($B985)),"※日期是文本不是日期（像 2026.6.28 这种），按日期取数的报表全会漏掉这一笔",IF(AND($F985&lt;&gt;"",$G985&lt;&gt;""),"※收入和支出不能同时填",IF(AND(N($F985)=0,N($G985)=0),"※收入和支出都没填",IF(OR(N($F985)&lt;0,N($G985)&lt;0),"※金额不能填负数，方向反了就换一列填",IF($D985="","※没填收支类别，分类报表会漏掉这一笔",IF(ISNA(MATCH($D985,类别表,0)),"※收支类别不在【基础资料】的清单里",IF(AND($L985="内部转账",$M985=""),"△内部转账要在「对方账户」写上另一头",IF(AND($L985="内部转账",$M985=$C985),"※对方账户跟本账户是同一个",IF(AND($L985&lt;&gt;"内部转账",$M985&lt;&gt;""),"△填了对方账户，但类别不是内部转账",IF(YEAR($B985)&lt;&gt;管理年度,"△不是管理年度的单据，按月的三张报表里看不到",IF($H985&lt;0,"△这一笔之后该账户余额成负数了，核一下",""))))))))))))))</f>
        <v/>
      </c>
    </row>
    <row r="986" ht="16.5" spans="1:16">
      <c r="A986" s="4" t="str">
        <f>IF($C986="","",COUNTA($C$5:$C986))</f>
        <v/>
      </c>
      <c r="B986" s="52"/>
      <c r="C986" s="53"/>
      <c r="D986" s="53"/>
      <c r="E986" s="32"/>
      <c r="F986" s="54"/>
      <c r="G986" s="54"/>
      <c r="H986" s="24" t="str">
        <f>IFERROR(ROUND(VLOOKUP($C986,基础资料!$B$5:$E$34,3,0)+SUMIF($C$5:$C986,$C986,$F$5:$F986)-SUMIF($C$5:$C986,$C986,$G$5:$G986),2),"")</f>
        <v/>
      </c>
      <c r="I986" s="53"/>
      <c r="J986" s="53"/>
      <c r="K986" s="25" t="str">
        <f t="shared" si="15"/>
        <v/>
      </c>
      <c r="L986" s="13" t="str">
        <f>IF($D986="","",IFERROR(INDEX(类别属性,MATCH($D986,类别表,0)),""))</f>
        <v/>
      </c>
      <c r="M986" s="53"/>
      <c r="N986" s="53"/>
      <c r="O986" s="32"/>
      <c r="P986" s="6" t="str">
        <f>IF($C986="","",IF(ISNA(MATCH($C986,账户表,0)),"※这个账户不在【基础资料】的账户档案里",IF($B986="","※没填日期，这一笔不会进任何月份的报表",IF(NOT(ISNUMBER($B986)),"※日期是文本不是日期（像 2026.6.28 这种），按日期取数的报表全会漏掉这一笔",IF(AND($F986&lt;&gt;"",$G986&lt;&gt;""),"※收入和支出不能同时填",IF(AND(N($F986)=0,N($G986)=0),"※收入和支出都没填",IF(OR(N($F986)&lt;0,N($G986)&lt;0),"※金额不能填负数，方向反了就换一列填",IF($D986="","※没填收支类别，分类报表会漏掉这一笔",IF(ISNA(MATCH($D986,类别表,0)),"※收支类别不在【基础资料】的清单里",IF(AND($L986="内部转账",$M986=""),"△内部转账要在「对方账户」写上另一头",IF(AND($L986="内部转账",$M986=$C986),"※对方账户跟本账户是同一个",IF(AND($L986&lt;&gt;"内部转账",$M986&lt;&gt;""),"△填了对方账户，但类别不是内部转账",IF(YEAR($B986)&lt;&gt;管理年度,"△不是管理年度的单据，按月的三张报表里看不到",IF($H986&lt;0,"△这一笔之后该账户余额成负数了，核一下",""))))))))))))))</f>
        <v/>
      </c>
    </row>
    <row r="987" ht="16.5" spans="1:16">
      <c r="A987" s="4" t="str">
        <f>IF($C987="","",COUNTA($C$5:$C987))</f>
        <v/>
      </c>
      <c r="B987" s="52"/>
      <c r="C987" s="53"/>
      <c r="D987" s="53"/>
      <c r="E987" s="32"/>
      <c r="F987" s="54"/>
      <c r="G987" s="54"/>
      <c r="H987" s="24" t="str">
        <f>IFERROR(ROUND(VLOOKUP($C987,基础资料!$B$5:$E$34,3,0)+SUMIF($C$5:$C987,$C987,$F$5:$F987)-SUMIF($C$5:$C987,$C987,$G$5:$G987),2),"")</f>
        <v/>
      </c>
      <c r="I987" s="53"/>
      <c r="J987" s="53"/>
      <c r="K987" s="25" t="str">
        <f t="shared" si="15"/>
        <v/>
      </c>
      <c r="L987" s="13" t="str">
        <f>IF($D987="","",IFERROR(INDEX(类别属性,MATCH($D987,类别表,0)),""))</f>
        <v/>
      </c>
      <c r="M987" s="53"/>
      <c r="N987" s="53"/>
      <c r="O987" s="32"/>
      <c r="P987" s="6" t="str">
        <f>IF($C987="","",IF(ISNA(MATCH($C987,账户表,0)),"※这个账户不在【基础资料】的账户档案里",IF($B987="","※没填日期，这一笔不会进任何月份的报表",IF(NOT(ISNUMBER($B987)),"※日期是文本不是日期（像 2026.6.28 这种），按日期取数的报表全会漏掉这一笔",IF(AND($F987&lt;&gt;"",$G987&lt;&gt;""),"※收入和支出不能同时填",IF(AND(N($F987)=0,N($G987)=0),"※收入和支出都没填",IF(OR(N($F987)&lt;0,N($G987)&lt;0),"※金额不能填负数，方向反了就换一列填",IF($D987="","※没填收支类别，分类报表会漏掉这一笔",IF(ISNA(MATCH($D987,类别表,0)),"※收支类别不在【基础资料】的清单里",IF(AND($L987="内部转账",$M987=""),"△内部转账要在「对方账户」写上另一头",IF(AND($L987="内部转账",$M987=$C987),"※对方账户跟本账户是同一个",IF(AND($L987&lt;&gt;"内部转账",$M987&lt;&gt;""),"△填了对方账户，但类别不是内部转账",IF(YEAR($B987)&lt;&gt;管理年度,"△不是管理年度的单据，按月的三张报表里看不到",IF($H987&lt;0,"△这一笔之后该账户余额成负数了，核一下",""))))))))))))))</f>
        <v/>
      </c>
    </row>
    <row r="988" ht="16.5" spans="1:16">
      <c r="A988" s="4" t="str">
        <f>IF($C988="","",COUNTA($C$5:$C988))</f>
        <v/>
      </c>
      <c r="B988" s="52"/>
      <c r="C988" s="53"/>
      <c r="D988" s="53"/>
      <c r="E988" s="32"/>
      <c r="F988" s="54"/>
      <c r="G988" s="54"/>
      <c r="H988" s="24" t="str">
        <f>IFERROR(ROUND(VLOOKUP($C988,基础资料!$B$5:$E$34,3,0)+SUMIF($C$5:$C988,$C988,$F$5:$F988)-SUMIF($C$5:$C988,$C988,$G$5:$G988),2),"")</f>
        <v/>
      </c>
      <c r="I988" s="53"/>
      <c r="J988" s="53"/>
      <c r="K988" s="25" t="str">
        <f t="shared" si="15"/>
        <v/>
      </c>
      <c r="L988" s="13" t="str">
        <f>IF($D988="","",IFERROR(INDEX(类别属性,MATCH($D988,类别表,0)),""))</f>
        <v/>
      </c>
      <c r="M988" s="53"/>
      <c r="N988" s="53"/>
      <c r="O988" s="32"/>
      <c r="P988" s="6" t="str">
        <f>IF($C988="","",IF(ISNA(MATCH($C988,账户表,0)),"※这个账户不在【基础资料】的账户档案里",IF($B988="","※没填日期，这一笔不会进任何月份的报表",IF(NOT(ISNUMBER($B988)),"※日期是文本不是日期（像 2026.6.28 这种），按日期取数的报表全会漏掉这一笔",IF(AND($F988&lt;&gt;"",$G988&lt;&gt;""),"※收入和支出不能同时填",IF(AND(N($F988)=0,N($G988)=0),"※收入和支出都没填",IF(OR(N($F988)&lt;0,N($G988)&lt;0),"※金额不能填负数，方向反了就换一列填",IF($D988="","※没填收支类别，分类报表会漏掉这一笔",IF(ISNA(MATCH($D988,类别表,0)),"※收支类别不在【基础资料】的清单里",IF(AND($L988="内部转账",$M988=""),"△内部转账要在「对方账户」写上另一头",IF(AND($L988="内部转账",$M988=$C988),"※对方账户跟本账户是同一个",IF(AND($L988&lt;&gt;"内部转账",$M988&lt;&gt;""),"△填了对方账户，但类别不是内部转账",IF(YEAR($B988)&lt;&gt;管理年度,"△不是管理年度的单据，按月的三张报表里看不到",IF($H988&lt;0,"△这一笔之后该账户余额成负数了，核一下",""))))))))))))))</f>
        <v/>
      </c>
    </row>
    <row r="989" ht="16.5" spans="1:16">
      <c r="A989" s="4" t="str">
        <f>IF($C989="","",COUNTA($C$5:$C989))</f>
        <v/>
      </c>
      <c r="B989" s="52"/>
      <c r="C989" s="53"/>
      <c r="D989" s="53"/>
      <c r="E989" s="32"/>
      <c r="F989" s="54"/>
      <c r="G989" s="54"/>
      <c r="H989" s="24" t="str">
        <f>IFERROR(ROUND(VLOOKUP($C989,基础资料!$B$5:$E$34,3,0)+SUMIF($C$5:$C989,$C989,$F$5:$F989)-SUMIF($C$5:$C989,$C989,$G$5:$G989),2),"")</f>
        <v/>
      </c>
      <c r="I989" s="53"/>
      <c r="J989" s="53"/>
      <c r="K989" s="25" t="str">
        <f t="shared" si="15"/>
        <v/>
      </c>
      <c r="L989" s="13" t="str">
        <f>IF($D989="","",IFERROR(INDEX(类别属性,MATCH($D989,类别表,0)),""))</f>
        <v/>
      </c>
      <c r="M989" s="53"/>
      <c r="N989" s="53"/>
      <c r="O989" s="32"/>
      <c r="P989" s="6" t="str">
        <f>IF($C989="","",IF(ISNA(MATCH($C989,账户表,0)),"※这个账户不在【基础资料】的账户档案里",IF($B989="","※没填日期，这一笔不会进任何月份的报表",IF(NOT(ISNUMBER($B989)),"※日期是文本不是日期（像 2026.6.28 这种），按日期取数的报表全会漏掉这一笔",IF(AND($F989&lt;&gt;"",$G989&lt;&gt;""),"※收入和支出不能同时填",IF(AND(N($F989)=0,N($G989)=0),"※收入和支出都没填",IF(OR(N($F989)&lt;0,N($G989)&lt;0),"※金额不能填负数，方向反了就换一列填",IF($D989="","※没填收支类别，分类报表会漏掉这一笔",IF(ISNA(MATCH($D989,类别表,0)),"※收支类别不在【基础资料】的清单里",IF(AND($L989="内部转账",$M989=""),"△内部转账要在「对方账户」写上另一头",IF(AND($L989="内部转账",$M989=$C989),"※对方账户跟本账户是同一个",IF(AND($L989&lt;&gt;"内部转账",$M989&lt;&gt;""),"△填了对方账户，但类别不是内部转账",IF(YEAR($B989)&lt;&gt;管理年度,"△不是管理年度的单据，按月的三张报表里看不到",IF($H989&lt;0,"△这一笔之后该账户余额成负数了，核一下",""))))))))))))))</f>
        <v/>
      </c>
    </row>
    <row r="990" ht="16.5" spans="1:16">
      <c r="A990" s="4" t="str">
        <f>IF($C990="","",COUNTA($C$5:$C990))</f>
        <v/>
      </c>
      <c r="B990" s="52"/>
      <c r="C990" s="53"/>
      <c r="D990" s="53"/>
      <c r="E990" s="32"/>
      <c r="F990" s="54"/>
      <c r="G990" s="54"/>
      <c r="H990" s="24" t="str">
        <f>IFERROR(ROUND(VLOOKUP($C990,基础资料!$B$5:$E$34,3,0)+SUMIF($C$5:$C990,$C990,$F$5:$F990)-SUMIF($C$5:$C990,$C990,$G$5:$G990),2),"")</f>
        <v/>
      </c>
      <c r="I990" s="53"/>
      <c r="J990" s="53"/>
      <c r="K990" s="25" t="str">
        <f t="shared" si="15"/>
        <v/>
      </c>
      <c r="L990" s="13" t="str">
        <f>IF($D990="","",IFERROR(INDEX(类别属性,MATCH($D990,类别表,0)),""))</f>
        <v/>
      </c>
      <c r="M990" s="53"/>
      <c r="N990" s="53"/>
      <c r="O990" s="32"/>
      <c r="P990" s="6" t="str">
        <f>IF($C990="","",IF(ISNA(MATCH($C990,账户表,0)),"※这个账户不在【基础资料】的账户档案里",IF($B990="","※没填日期，这一笔不会进任何月份的报表",IF(NOT(ISNUMBER($B990)),"※日期是文本不是日期（像 2026.6.28 这种），按日期取数的报表全会漏掉这一笔",IF(AND($F990&lt;&gt;"",$G990&lt;&gt;""),"※收入和支出不能同时填",IF(AND(N($F990)=0,N($G990)=0),"※收入和支出都没填",IF(OR(N($F990)&lt;0,N($G990)&lt;0),"※金额不能填负数，方向反了就换一列填",IF($D990="","※没填收支类别，分类报表会漏掉这一笔",IF(ISNA(MATCH($D990,类别表,0)),"※收支类别不在【基础资料】的清单里",IF(AND($L990="内部转账",$M990=""),"△内部转账要在「对方账户」写上另一头",IF(AND($L990="内部转账",$M990=$C990),"※对方账户跟本账户是同一个",IF(AND($L990&lt;&gt;"内部转账",$M990&lt;&gt;""),"△填了对方账户，但类别不是内部转账",IF(YEAR($B990)&lt;&gt;管理年度,"△不是管理年度的单据，按月的三张报表里看不到",IF($H990&lt;0,"△这一笔之后该账户余额成负数了，核一下",""))))))))))))))</f>
        <v/>
      </c>
    </row>
    <row r="991" ht="16.5" spans="1:16">
      <c r="A991" s="4" t="str">
        <f>IF($C991="","",COUNTA($C$5:$C991))</f>
        <v/>
      </c>
      <c r="B991" s="52"/>
      <c r="C991" s="53"/>
      <c r="D991" s="53"/>
      <c r="E991" s="32"/>
      <c r="F991" s="54"/>
      <c r="G991" s="54"/>
      <c r="H991" s="24" t="str">
        <f>IFERROR(ROUND(VLOOKUP($C991,基础资料!$B$5:$E$34,3,0)+SUMIF($C$5:$C991,$C991,$F$5:$F991)-SUMIF($C$5:$C991,$C991,$G$5:$G991),2),"")</f>
        <v/>
      </c>
      <c r="I991" s="53"/>
      <c r="J991" s="53"/>
      <c r="K991" s="25" t="str">
        <f t="shared" si="15"/>
        <v/>
      </c>
      <c r="L991" s="13" t="str">
        <f>IF($D991="","",IFERROR(INDEX(类别属性,MATCH($D991,类别表,0)),""))</f>
        <v/>
      </c>
      <c r="M991" s="53"/>
      <c r="N991" s="53"/>
      <c r="O991" s="32"/>
      <c r="P991" s="6" t="str">
        <f>IF($C991="","",IF(ISNA(MATCH($C991,账户表,0)),"※这个账户不在【基础资料】的账户档案里",IF($B991="","※没填日期，这一笔不会进任何月份的报表",IF(NOT(ISNUMBER($B991)),"※日期是文本不是日期（像 2026.6.28 这种），按日期取数的报表全会漏掉这一笔",IF(AND($F991&lt;&gt;"",$G991&lt;&gt;""),"※收入和支出不能同时填",IF(AND(N($F991)=0,N($G991)=0),"※收入和支出都没填",IF(OR(N($F991)&lt;0,N($G991)&lt;0),"※金额不能填负数，方向反了就换一列填",IF($D991="","※没填收支类别，分类报表会漏掉这一笔",IF(ISNA(MATCH($D991,类别表,0)),"※收支类别不在【基础资料】的清单里",IF(AND($L991="内部转账",$M991=""),"△内部转账要在「对方账户」写上另一头",IF(AND($L991="内部转账",$M991=$C991),"※对方账户跟本账户是同一个",IF(AND($L991&lt;&gt;"内部转账",$M991&lt;&gt;""),"△填了对方账户，但类别不是内部转账",IF(YEAR($B991)&lt;&gt;管理年度,"△不是管理年度的单据，按月的三张报表里看不到",IF($H991&lt;0,"△这一笔之后该账户余额成负数了，核一下",""))))))))))))))</f>
        <v/>
      </c>
    </row>
    <row r="992" ht="16.5" spans="1:16">
      <c r="A992" s="4" t="str">
        <f>IF($C992="","",COUNTA($C$5:$C992))</f>
        <v/>
      </c>
      <c r="B992" s="52"/>
      <c r="C992" s="53"/>
      <c r="D992" s="53"/>
      <c r="E992" s="32"/>
      <c r="F992" s="54"/>
      <c r="G992" s="54"/>
      <c r="H992" s="24" t="str">
        <f>IFERROR(ROUND(VLOOKUP($C992,基础资料!$B$5:$E$34,3,0)+SUMIF($C$5:$C992,$C992,$F$5:$F992)-SUMIF($C$5:$C992,$C992,$G$5:$G992),2),"")</f>
        <v/>
      </c>
      <c r="I992" s="53"/>
      <c r="J992" s="53"/>
      <c r="K992" s="25" t="str">
        <f t="shared" si="15"/>
        <v/>
      </c>
      <c r="L992" s="13" t="str">
        <f>IF($D992="","",IFERROR(INDEX(类别属性,MATCH($D992,类别表,0)),""))</f>
        <v/>
      </c>
      <c r="M992" s="53"/>
      <c r="N992" s="53"/>
      <c r="O992" s="32"/>
      <c r="P992" s="6" t="str">
        <f>IF($C992="","",IF(ISNA(MATCH($C992,账户表,0)),"※这个账户不在【基础资料】的账户档案里",IF($B992="","※没填日期，这一笔不会进任何月份的报表",IF(NOT(ISNUMBER($B992)),"※日期是文本不是日期（像 2026.6.28 这种），按日期取数的报表全会漏掉这一笔",IF(AND($F992&lt;&gt;"",$G992&lt;&gt;""),"※收入和支出不能同时填",IF(AND(N($F992)=0,N($G992)=0),"※收入和支出都没填",IF(OR(N($F992)&lt;0,N($G992)&lt;0),"※金额不能填负数，方向反了就换一列填",IF($D992="","※没填收支类别，分类报表会漏掉这一笔",IF(ISNA(MATCH($D992,类别表,0)),"※收支类别不在【基础资料】的清单里",IF(AND($L992="内部转账",$M992=""),"△内部转账要在「对方账户」写上另一头",IF(AND($L992="内部转账",$M992=$C992),"※对方账户跟本账户是同一个",IF(AND($L992&lt;&gt;"内部转账",$M992&lt;&gt;""),"△填了对方账户，但类别不是内部转账",IF(YEAR($B992)&lt;&gt;管理年度,"△不是管理年度的单据，按月的三张报表里看不到",IF($H992&lt;0,"△这一笔之后该账户余额成负数了，核一下",""))))))))))))))</f>
        <v/>
      </c>
    </row>
    <row r="993" ht="16.5" spans="1:16">
      <c r="A993" s="4" t="str">
        <f>IF($C993="","",COUNTA($C$5:$C993))</f>
        <v/>
      </c>
      <c r="B993" s="52"/>
      <c r="C993" s="53"/>
      <c r="D993" s="53"/>
      <c r="E993" s="32"/>
      <c r="F993" s="54"/>
      <c r="G993" s="54"/>
      <c r="H993" s="24" t="str">
        <f>IFERROR(ROUND(VLOOKUP($C993,基础资料!$B$5:$E$34,3,0)+SUMIF($C$5:$C993,$C993,$F$5:$F993)-SUMIF($C$5:$C993,$C993,$G$5:$G993),2),"")</f>
        <v/>
      </c>
      <c r="I993" s="53"/>
      <c r="J993" s="53"/>
      <c r="K993" s="25" t="str">
        <f t="shared" si="15"/>
        <v/>
      </c>
      <c r="L993" s="13" t="str">
        <f>IF($D993="","",IFERROR(INDEX(类别属性,MATCH($D993,类别表,0)),""))</f>
        <v/>
      </c>
      <c r="M993" s="53"/>
      <c r="N993" s="53"/>
      <c r="O993" s="32"/>
      <c r="P993" s="6" t="str">
        <f>IF($C993="","",IF(ISNA(MATCH($C993,账户表,0)),"※这个账户不在【基础资料】的账户档案里",IF($B993="","※没填日期，这一笔不会进任何月份的报表",IF(NOT(ISNUMBER($B993)),"※日期是文本不是日期（像 2026.6.28 这种），按日期取数的报表全会漏掉这一笔",IF(AND($F993&lt;&gt;"",$G993&lt;&gt;""),"※收入和支出不能同时填",IF(AND(N($F993)=0,N($G993)=0),"※收入和支出都没填",IF(OR(N($F993)&lt;0,N($G993)&lt;0),"※金额不能填负数，方向反了就换一列填",IF($D993="","※没填收支类别，分类报表会漏掉这一笔",IF(ISNA(MATCH($D993,类别表,0)),"※收支类别不在【基础资料】的清单里",IF(AND($L993="内部转账",$M993=""),"△内部转账要在「对方账户」写上另一头",IF(AND($L993="内部转账",$M993=$C993),"※对方账户跟本账户是同一个",IF(AND($L993&lt;&gt;"内部转账",$M993&lt;&gt;""),"△填了对方账户，但类别不是内部转账",IF(YEAR($B993)&lt;&gt;管理年度,"△不是管理年度的单据，按月的三张报表里看不到",IF($H993&lt;0,"△这一笔之后该账户余额成负数了，核一下",""))))))))))))))</f>
        <v/>
      </c>
    </row>
    <row r="994" ht="16.5" spans="1:16">
      <c r="A994" s="4" t="str">
        <f>IF($C994="","",COUNTA($C$5:$C994))</f>
        <v/>
      </c>
      <c r="B994" s="52"/>
      <c r="C994" s="53"/>
      <c r="D994" s="53"/>
      <c r="E994" s="32"/>
      <c r="F994" s="54"/>
      <c r="G994" s="54"/>
      <c r="H994" s="24" t="str">
        <f>IFERROR(ROUND(VLOOKUP($C994,基础资料!$B$5:$E$34,3,0)+SUMIF($C$5:$C994,$C994,$F$5:$F994)-SUMIF($C$5:$C994,$C994,$G$5:$G994),2),"")</f>
        <v/>
      </c>
      <c r="I994" s="53"/>
      <c r="J994" s="53"/>
      <c r="K994" s="25" t="str">
        <f t="shared" si="15"/>
        <v/>
      </c>
      <c r="L994" s="13" t="str">
        <f>IF($D994="","",IFERROR(INDEX(类别属性,MATCH($D994,类别表,0)),""))</f>
        <v/>
      </c>
      <c r="M994" s="53"/>
      <c r="N994" s="53"/>
      <c r="O994" s="32"/>
      <c r="P994" s="6" t="str">
        <f>IF($C994="","",IF(ISNA(MATCH($C994,账户表,0)),"※这个账户不在【基础资料】的账户档案里",IF($B994="","※没填日期，这一笔不会进任何月份的报表",IF(NOT(ISNUMBER($B994)),"※日期是文本不是日期（像 2026.6.28 这种），按日期取数的报表全会漏掉这一笔",IF(AND($F994&lt;&gt;"",$G994&lt;&gt;""),"※收入和支出不能同时填",IF(AND(N($F994)=0,N($G994)=0),"※收入和支出都没填",IF(OR(N($F994)&lt;0,N($G994)&lt;0),"※金额不能填负数，方向反了就换一列填",IF($D994="","※没填收支类别，分类报表会漏掉这一笔",IF(ISNA(MATCH($D994,类别表,0)),"※收支类别不在【基础资料】的清单里",IF(AND($L994="内部转账",$M994=""),"△内部转账要在「对方账户」写上另一头",IF(AND($L994="内部转账",$M994=$C994),"※对方账户跟本账户是同一个",IF(AND($L994&lt;&gt;"内部转账",$M994&lt;&gt;""),"△填了对方账户，但类别不是内部转账",IF(YEAR($B994)&lt;&gt;管理年度,"△不是管理年度的单据，按月的三张报表里看不到",IF($H994&lt;0,"△这一笔之后该账户余额成负数了，核一下",""))))))))))))))</f>
        <v/>
      </c>
    </row>
    <row r="995" ht="16.5" spans="1:16">
      <c r="A995" s="4" t="str">
        <f>IF($C995="","",COUNTA($C$5:$C995))</f>
        <v/>
      </c>
      <c r="B995" s="52"/>
      <c r="C995" s="53"/>
      <c r="D995" s="53"/>
      <c r="E995" s="32"/>
      <c r="F995" s="54"/>
      <c r="G995" s="54"/>
      <c r="H995" s="24" t="str">
        <f>IFERROR(ROUND(VLOOKUP($C995,基础资料!$B$5:$E$34,3,0)+SUMIF($C$5:$C995,$C995,$F$5:$F995)-SUMIF($C$5:$C995,$C995,$G$5:$G995),2),"")</f>
        <v/>
      </c>
      <c r="I995" s="53"/>
      <c r="J995" s="53"/>
      <c r="K995" s="25" t="str">
        <f t="shared" si="15"/>
        <v/>
      </c>
      <c r="L995" s="13" t="str">
        <f>IF($D995="","",IFERROR(INDEX(类别属性,MATCH($D995,类别表,0)),""))</f>
        <v/>
      </c>
      <c r="M995" s="53"/>
      <c r="N995" s="53"/>
      <c r="O995" s="32"/>
      <c r="P995" s="6" t="str">
        <f>IF($C995="","",IF(ISNA(MATCH($C995,账户表,0)),"※这个账户不在【基础资料】的账户档案里",IF($B995="","※没填日期，这一笔不会进任何月份的报表",IF(NOT(ISNUMBER($B995)),"※日期是文本不是日期（像 2026.6.28 这种），按日期取数的报表全会漏掉这一笔",IF(AND($F995&lt;&gt;"",$G995&lt;&gt;""),"※收入和支出不能同时填",IF(AND(N($F995)=0,N($G995)=0),"※收入和支出都没填",IF(OR(N($F995)&lt;0,N($G995)&lt;0),"※金额不能填负数，方向反了就换一列填",IF($D995="","※没填收支类别，分类报表会漏掉这一笔",IF(ISNA(MATCH($D995,类别表,0)),"※收支类别不在【基础资料】的清单里",IF(AND($L995="内部转账",$M995=""),"△内部转账要在「对方账户」写上另一头",IF(AND($L995="内部转账",$M995=$C995),"※对方账户跟本账户是同一个",IF(AND($L995&lt;&gt;"内部转账",$M995&lt;&gt;""),"△填了对方账户，但类别不是内部转账",IF(YEAR($B995)&lt;&gt;管理年度,"△不是管理年度的单据，按月的三张报表里看不到",IF($H995&lt;0,"△这一笔之后该账户余额成负数了，核一下",""))))))))))))))</f>
        <v/>
      </c>
    </row>
    <row r="996" ht="16.5" spans="1:16">
      <c r="A996" s="4" t="str">
        <f>IF($C996="","",COUNTA($C$5:$C996))</f>
        <v/>
      </c>
      <c r="B996" s="52"/>
      <c r="C996" s="53"/>
      <c r="D996" s="53"/>
      <c r="E996" s="32"/>
      <c r="F996" s="54"/>
      <c r="G996" s="54"/>
      <c r="H996" s="24" t="str">
        <f>IFERROR(ROUND(VLOOKUP($C996,基础资料!$B$5:$E$34,3,0)+SUMIF($C$5:$C996,$C996,$F$5:$F996)-SUMIF($C$5:$C996,$C996,$G$5:$G996),2),"")</f>
        <v/>
      </c>
      <c r="I996" s="53"/>
      <c r="J996" s="53"/>
      <c r="K996" s="25" t="str">
        <f t="shared" si="15"/>
        <v/>
      </c>
      <c r="L996" s="13" t="str">
        <f>IF($D996="","",IFERROR(INDEX(类别属性,MATCH($D996,类别表,0)),""))</f>
        <v/>
      </c>
      <c r="M996" s="53"/>
      <c r="N996" s="53"/>
      <c r="O996" s="32"/>
      <c r="P996" s="6" t="str">
        <f>IF($C996="","",IF(ISNA(MATCH($C996,账户表,0)),"※这个账户不在【基础资料】的账户档案里",IF($B996="","※没填日期，这一笔不会进任何月份的报表",IF(NOT(ISNUMBER($B996)),"※日期是文本不是日期（像 2026.6.28 这种），按日期取数的报表全会漏掉这一笔",IF(AND($F996&lt;&gt;"",$G996&lt;&gt;""),"※收入和支出不能同时填",IF(AND(N($F996)=0,N($G996)=0),"※收入和支出都没填",IF(OR(N($F996)&lt;0,N($G996)&lt;0),"※金额不能填负数，方向反了就换一列填",IF($D996="","※没填收支类别，分类报表会漏掉这一笔",IF(ISNA(MATCH($D996,类别表,0)),"※收支类别不在【基础资料】的清单里",IF(AND($L996="内部转账",$M996=""),"△内部转账要在「对方账户」写上另一头",IF(AND($L996="内部转账",$M996=$C996),"※对方账户跟本账户是同一个",IF(AND($L996&lt;&gt;"内部转账",$M996&lt;&gt;""),"△填了对方账户，但类别不是内部转账",IF(YEAR($B996)&lt;&gt;管理年度,"△不是管理年度的单据，按月的三张报表里看不到",IF($H996&lt;0,"△这一笔之后该账户余额成负数了，核一下",""))))))))))))))</f>
        <v/>
      </c>
    </row>
    <row r="997" ht="16.5" spans="1:16">
      <c r="A997" s="4" t="str">
        <f>IF($C997="","",COUNTA($C$5:$C997))</f>
        <v/>
      </c>
      <c r="B997" s="52"/>
      <c r="C997" s="53"/>
      <c r="D997" s="53"/>
      <c r="E997" s="32"/>
      <c r="F997" s="54"/>
      <c r="G997" s="54"/>
      <c r="H997" s="24" t="str">
        <f>IFERROR(ROUND(VLOOKUP($C997,基础资料!$B$5:$E$34,3,0)+SUMIF($C$5:$C997,$C997,$F$5:$F997)-SUMIF($C$5:$C997,$C997,$G$5:$G997),2),"")</f>
        <v/>
      </c>
      <c r="I997" s="53"/>
      <c r="J997" s="53"/>
      <c r="K997" s="25" t="str">
        <f t="shared" si="15"/>
        <v/>
      </c>
      <c r="L997" s="13" t="str">
        <f>IF($D997="","",IFERROR(INDEX(类别属性,MATCH($D997,类别表,0)),""))</f>
        <v/>
      </c>
      <c r="M997" s="53"/>
      <c r="N997" s="53"/>
      <c r="O997" s="32"/>
      <c r="P997" s="6" t="str">
        <f>IF($C997="","",IF(ISNA(MATCH($C997,账户表,0)),"※这个账户不在【基础资料】的账户档案里",IF($B997="","※没填日期，这一笔不会进任何月份的报表",IF(NOT(ISNUMBER($B997)),"※日期是文本不是日期（像 2026.6.28 这种），按日期取数的报表全会漏掉这一笔",IF(AND($F997&lt;&gt;"",$G997&lt;&gt;""),"※收入和支出不能同时填",IF(AND(N($F997)=0,N($G997)=0),"※收入和支出都没填",IF(OR(N($F997)&lt;0,N($G997)&lt;0),"※金额不能填负数，方向反了就换一列填",IF($D997="","※没填收支类别，分类报表会漏掉这一笔",IF(ISNA(MATCH($D997,类别表,0)),"※收支类别不在【基础资料】的清单里",IF(AND($L997="内部转账",$M997=""),"△内部转账要在「对方账户」写上另一头",IF(AND($L997="内部转账",$M997=$C997),"※对方账户跟本账户是同一个",IF(AND($L997&lt;&gt;"内部转账",$M997&lt;&gt;""),"△填了对方账户，但类别不是内部转账",IF(YEAR($B997)&lt;&gt;管理年度,"△不是管理年度的单据，按月的三张报表里看不到",IF($H997&lt;0,"△这一笔之后该账户余额成负数了，核一下",""))))))))))))))</f>
        <v/>
      </c>
    </row>
    <row r="998" ht="16.5" spans="1:16">
      <c r="A998" s="4" t="str">
        <f>IF($C998="","",COUNTA($C$5:$C998))</f>
        <v/>
      </c>
      <c r="B998" s="52"/>
      <c r="C998" s="53"/>
      <c r="D998" s="53"/>
      <c r="E998" s="32"/>
      <c r="F998" s="54"/>
      <c r="G998" s="54"/>
      <c r="H998" s="24" t="str">
        <f>IFERROR(ROUND(VLOOKUP($C998,基础资料!$B$5:$E$34,3,0)+SUMIF($C$5:$C998,$C998,$F$5:$F998)-SUMIF($C$5:$C998,$C998,$G$5:$G998),2),"")</f>
        <v/>
      </c>
      <c r="I998" s="53"/>
      <c r="J998" s="53"/>
      <c r="K998" s="25" t="str">
        <f t="shared" si="15"/>
        <v/>
      </c>
      <c r="L998" s="13" t="str">
        <f>IF($D998="","",IFERROR(INDEX(类别属性,MATCH($D998,类别表,0)),""))</f>
        <v/>
      </c>
      <c r="M998" s="53"/>
      <c r="N998" s="53"/>
      <c r="O998" s="32"/>
      <c r="P998" s="6" t="str">
        <f>IF($C998="","",IF(ISNA(MATCH($C998,账户表,0)),"※这个账户不在【基础资料】的账户档案里",IF($B998="","※没填日期，这一笔不会进任何月份的报表",IF(NOT(ISNUMBER($B998)),"※日期是文本不是日期（像 2026.6.28 这种），按日期取数的报表全会漏掉这一笔",IF(AND($F998&lt;&gt;"",$G998&lt;&gt;""),"※收入和支出不能同时填",IF(AND(N($F998)=0,N($G998)=0),"※收入和支出都没填",IF(OR(N($F998)&lt;0,N($G998)&lt;0),"※金额不能填负数，方向反了就换一列填",IF($D998="","※没填收支类别，分类报表会漏掉这一笔",IF(ISNA(MATCH($D998,类别表,0)),"※收支类别不在【基础资料】的清单里",IF(AND($L998="内部转账",$M998=""),"△内部转账要在「对方账户」写上另一头",IF(AND($L998="内部转账",$M998=$C998),"※对方账户跟本账户是同一个",IF(AND($L998&lt;&gt;"内部转账",$M998&lt;&gt;""),"△填了对方账户，但类别不是内部转账",IF(YEAR($B998)&lt;&gt;管理年度,"△不是管理年度的单据，按月的三张报表里看不到",IF($H998&lt;0,"△这一笔之后该账户余额成负数了，核一下",""))))))))))))))</f>
        <v/>
      </c>
    </row>
    <row r="999" ht="16.5" spans="1:16">
      <c r="A999" s="4" t="str">
        <f>IF($C999="","",COUNTA($C$5:$C999))</f>
        <v/>
      </c>
      <c r="B999" s="52"/>
      <c r="C999" s="53"/>
      <c r="D999" s="53"/>
      <c r="E999" s="32"/>
      <c r="F999" s="54"/>
      <c r="G999" s="54"/>
      <c r="H999" s="24" t="str">
        <f>IFERROR(ROUND(VLOOKUP($C999,基础资料!$B$5:$E$34,3,0)+SUMIF($C$5:$C999,$C999,$F$5:$F999)-SUMIF($C$5:$C999,$C999,$G$5:$G999),2),"")</f>
        <v/>
      </c>
      <c r="I999" s="53"/>
      <c r="J999" s="53"/>
      <c r="K999" s="25" t="str">
        <f t="shared" si="15"/>
        <v/>
      </c>
      <c r="L999" s="13" t="str">
        <f>IF($D999="","",IFERROR(INDEX(类别属性,MATCH($D999,类别表,0)),""))</f>
        <v/>
      </c>
      <c r="M999" s="53"/>
      <c r="N999" s="53"/>
      <c r="O999" s="32"/>
      <c r="P999" s="6" t="str">
        <f>IF($C999="","",IF(ISNA(MATCH($C999,账户表,0)),"※这个账户不在【基础资料】的账户档案里",IF($B999="","※没填日期，这一笔不会进任何月份的报表",IF(NOT(ISNUMBER($B999)),"※日期是文本不是日期（像 2026.6.28 这种），按日期取数的报表全会漏掉这一笔",IF(AND($F999&lt;&gt;"",$G999&lt;&gt;""),"※收入和支出不能同时填",IF(AND(N($F999)=0,N($G999)=0),"※收入和支出都没填",IF(OR(N($F999)&lt;0,N($G999)&lt;0),"※金额不能填负数，方向反了就换一列填",IF($D999="","※没填收支类别，分类报表会漏掉这一笔",IF(ISNA(MATCH($D999,类别表,0)),"※收支类别不在【基础资料】的清单里",IF(AND($L999="内部转账",$M999=""),"△内部转账要在「对方账户」写上另一头",IF(AND($L999="内部转账",$M999=$C999),"※对方账户跟本账户是同一个",IF(AND($L999&lt;&gt;"内部转账",$M999&lt;&gt;""),"△填了对方账户，但类别不是内部转账",IF(YEAR($B999)&lt;&gt;管理年度,"△不是管理年度的单据，按月的三张报表里看不到",IF($H999&lt;0,"△这一笔之后该账户余额成负数了，核一下",""))))))))))))))</f>
        <v/>
      </c>
    </row>
    <row r="1000" ht="16.5" spans="1:16">
      <c r="A1000" s="4" t="str">
        <f>IF($C1000="","",COUNTA($C$5:$C1000))</f>
        <v/>
      </c>
      <c r="B1000" s="52"/>
      <c r="C1000" s="53"/>
      <c r="D1000" s="53"/>
      <c r="E1000" s="32"/>
      <c r="F1000" s="54"/>
      <c r="G1000" s="54"/>
      <c r="H1000" s="24" t="str">
        <f>IFERROR(ROUND(VLOOKUP($C1000,基础资料!$B$5:$E$34,3,0)+SUMIF($C$5:$C1000,$C1000,$F$5:$F1000)-SUMIF($C$5:$C1000,$C1000,$G$5:$G1000),2),"")</f>
        <v/>
      </c>
      <c r="I1000" s="53"/>
      <c r="J1000" s="53"/>
      <c r="K1000" s="25" t="str">
        <f t="shared" si="15"/>
        <v/>
      </c>
      <c r="L1000" s="13" t="str">
        <f>IF($D1000="","",IFERROR(INDEX(类别属性,MATCH($D1000,类别表,0)),""))</f>
        <v/>
      </c>
      <c r="M1000" s="53"/>
      <c r="N1000" s="53"/>
      <c r="O1000" s="32"/>
      <c r="P1000" s="6" t="str">
        <f>IF($C1000="","",IF(ISNA(MATCH($C1000,账户表,0)),"※这个账户不在【基础资料】的账户档案里",IF($B1000="","※没填日期，这一笔不会进任何月份的报表",IF(NOT(ISNUMBER($B1000)),"※日期是文本不是日期（像 2026.6.28 这种），按日期取数的报表全会漏掉这一笔",IF(AND($F1000&lt;&gt;"",$G1000&lt;&gt;""),"※收入和支出不能同时填",IF(AND(N($F1000)=0,N($G1000)=0),"※收入和支出都没填",IF(OR(N($F1000)&lt;0,N($G1000)&lt;0),"※金额不能填负数，方向反了就换一列填",IF($D1000="","※没填收支类别，分类报表会漏掉这一笔",IF(ISNA(MATCH($D1000,类别表,0)),"※收支类别不在【基础资料】的清单里",IF(AND($L1000="内部转账",$M1000=""),"△内部转账要在「对方账户」写上另一头",IF(AND($L1000="内部转账",$M1000=$C1000),"※对方账户跟本账户是同一个",IF(AND($L1000&lt;&gt;"内部转账",$M1000&lt;&gt;""),"△填了对方账户，但类别不是内部转账",IF(YEAR($B1000)&lt;&gt;管理年度,"△不是管理年度的单据，按月的三张报表里看不到",IF($H1000&lt;0,"△这一笔之后该账户余额成负数了，核一下",""))))))))))))))</f>
        <v/>
      </c>
    </row>
    <row r="1001" ht="16.5" spans="1:16">
      <c r="A1001" s="4" t="str">
        <f>IF($C1001="","",COUNTA($C$5:$C1001))</f>
        <v/>
      </c>
      <c r="B1001" s="52"/>
      <c r="C1001" s="53"/>
      <c r="D1001" s="53"/>
      <c r="E1001" s="32"/>
      <c r="F1001" s="54"/>
      <c r="G1001" s="54"/>
      <c r="H1001" s="24" t="str">
        <f>IFERROR(ROUND(VLOOKUP($C1001,基础资料!$B$5:$E$34,3,0)+SUMIF($C$5:$C1001,$C1001,$F$5:$F1001)-SUMIF($C$5:$C1001,$C1001,$G$5:$G1001),2),"")</f>
        <v/>
      </c>
      <c r="I1001" s="53"/>
      <c r="J1001" s="53"/>
      <c r="K1001" s="25" t="str">
        <f t="shared" si="15"/>
        <v/>
      </c>
      <c r="L1001" s="13" t="str">
        <f>IF($D1001="","",IFERROR(INDEX(类别属性,MATCH($D1001,类别表,0)),""))</f>
        <v/>
      </c>
      <c r="M1001" s="53"/>
      <c r="N1001" s="53"/>
      <c r="O1001" s="32"/>
      <c r="P1001" s="6" t="str">
        <f>IF($C1001="","",IF(ISNA(MATCH($C1001,账户表,0)),"※这个账户不在【基础资料】的账户档案里",IF($B1001="","※没填日期，这一笔不会进任何月份的报表",IF(NOT(ISNUMBER($B1001)),"※日期是文本不是日期（像 2026.6.28 这种），按日期取数的报表全会漏掉这一笔",IF(AND($F1001&lt;&gt;"",$G1001&lt;&gt;""),"※收入和支出不能同时填",IF(AND(N($F1001)=0,N($G1001)=0),"※收入和支出都没填",IF(OR(N($F1001)&lt;0,N($G1001)&lt;0),"※金额不能填负数，方向反了就换一列填",IF($D1001="","※没填收支类别，分类报表会漏掉这一笔",IF(ISNA(MATCH($D1001,类别表,0)),"※收支类别不在【基础资料】的清单里",IF(AND($L1001="内部转账",$M1001=""),"△内部转账要在「对方账户」写上另一头",IF(AND($L1001="内部转账",$M1001=$C1001),"※对方账户跟本账户是同一个",IF(AND($L1001&lt;&gt;"内部转账",$M1001&lt;&gt;""),"△填了对方账户，但类别不是内部转账",IF(YEAR($B1001)&lt;&gt;管理年度,"△不是管理年度的单据，按月的三张报表里看不到",IF($H1001&lt;0,"△这一笔之后该账户余额成负数了，核一下",""))))))))))))))</f>
        <v/>
      </c>
    </row>
    <row r="1002" ht="16.5" spans="1:16">
      <c r="A1002" s="4" t="str">
        <f>IF($C1002="","",COUNTA($C$5:$C1002))</f>
        <v/>
      </c>
      <c r="B1002" s="52"/>
      <c r="C1002" s="53"/>
      <c r="D1002" s="53"/>
      <c r="E1002" s="32"/>
      <c r="F1002" s="54"/>
      <c r="G1002" s="54"/>
      <c r="H1002" s="24" t="str">
        <f>IFERROR(ROUND(VLOOKUP($C1002,基础资料!$B$5:$E$34,3,0)+SUMIF($C$5:$C1002,$C1002,$F$5:$F1002)-SUMIF($C$5:$C1002,$C1002,$G$5:$G1002),2),"")</f>
        <v/>
      </c>
      <c r="I1002" s="53"/>
      <c r="J1002" s="53"/>
      <c r="K1002" s="25" t="str">
        <f t="shared" si="15"/>
        <v/>
      </c>
      <c r="L1002" s="13" t="str">
        <f>IF($D1002="","",IFERROR(INDEX(类别属性,MATCH($D1002,类别表,0)),""))</f>
        <v/>
      </c>
      <c r="M1002" s="53"/>
      <c r="N1002" s="53"/>
      <c r="O1002" s="32"/>
      <c r="P1002" s="6" t="str">
        <f>IF($C1002="","",IF(ISNA(MATCH($C1002,账户表,0)),"※这个账户不在【基础资料】的账户档案里",IF($B1002="","※没填日期，这一笔不会进任何月份的报表",IF(NOT(ISNUMBER($B1002)),"※日期是文本不是日期（像 2026.6.28 这种），按日期取数的报表全会漏掉这一笔",IF(AND($F1002&lt;&gt;"",$G1002&lt;&gt;""),"※收入和支出不能同时填",IF(AND(N($F1002)=0,N($G1002)=0),"※收入和支出都没填",IF(OR(N($F1002)&lt;0,N($G1002)&lt;0),"※金额不能填负数，方向反了就换一列填",IF($D1002="","※没填收支类别，分类报表会漏掉这一笔",IF(ISNA(MATCH($D1002,类别表,0)),"※收支类别不在【基础资料】的清单里",IF(AND($L1002="内部转账",$M1002=""),"△内部转账要在「对方账户」写上另一头",IF(AND($L1002="内部转账",$M1002=$C1002),"※对方账户跟本账户是同一个",IF(AND($L1002&lt;&gt;"内部转账",$M1002&lt;&gt;""),"△填了对方账户，但类别不是内部转账",IF(YEAR($B1002)&lt;&gt;管理年度,"△不是管理年度的单据，按月的三张报表里看不到",IF($H1002&lt;0,"△这一笔之后该账户余额成负数了，核一下",""))))))))))))))</f>
        <v/>
      </c>
    </row>
    <row r="1003" ht="16.5" spans="1:16">
      <c r="A1003" s="4" t="str">
        <f>IF($C1003="","",COUNTA($C$5:$C1003))</f>
        <v/>
      </c>
      <c r="B1003" s="52"/>
      <c r="C1003" s="53"/>
      <c r="D1003" s="53"/>
      <c r="E1003" s="32"/>
      <c r="F1003" s="54"/>
      <c r="G1003" s="54"/>
      <c r="H1003" s="24" t="str">
        <f>IFERROR(ROUND(VLOOKUP($C1003,基础资料!$B$5:$E$34,3,0)+SUMIF($C$5:$C1003,$C1003,$F$5:$F1003)-SUMIF($C$5:$C1003,$C1003,$G$5:$G1003),2),"")</f>
        <v/>
      </c>
      <c r="I1003" s="53"/>
      <c r="J1003" s="53"/>
      <c r="K1003" s="25" t="str">
        <f t="shared" si="15"/>
        <v/>
      </c>
      <c r="L1003" s="13" t="str">
        <f>IF($D1003="","",IFERROR(INDEX(类别属性,MATCH($D1003,类别表,0)),""))</f>
        <v/>
      </c>
      <c r="M1003" s="53"/>
      <c r="N1003" s="53"/>
      <c r="O1003" s="32"/>
      <c r="P1003" s="6" t="str">
        <f>IF($C1003="","",IF(ISNA(MATCH($C1003,账户表,0)),"※这个账户不在【基础资料】的账户档案里",IF($B1003="","※没填日期，这一笔不会进任何月份的报表",IF(NOT(ISNUMBER($B1003)),"※日期是文本不是日期（像 2026.6.28 这种），按日期取数的报表全会漏掉这一笔",IF(AND($F1003&lt;&gt;"",$G1003&lt;&gt;""),"※收入和支出不能同时填",IF(AND(N($F1003)=0,N($G1003)=0),"※收入和支出都没填",IF(OR(N($F1003)&lt;0,N($G1003)&lt;0),"※金额不能填负数，方向反了就换一列填",IF($D1003="","※没填收支类别，分类报表会漏掉这一笔",IF(ISNA(MATCH($D1003,类别表,0)),"※收支类别不在【基础资料】的清单里",IF(AND($L1003="内部转账",$M1003=""),"△内部转账要在「对方账户」写上另一头",IF(AND($L1003="内部转账",$M1003=$C1003),"※对方账户跟本账户是同一个",IF(AND($L1003&lt;&gt;"内部转账",$M1003&lt;&gt;""),"△填了对方账户，但类别不是内部转账",IF(YEAR($B1003)&lt;&gt;管理年度,"△不是管理年度的单据，按月的三张报表里看不到",IF($H1003&lt;0,"△这一笔之后该账户余额成负数了，核一下",""))))))))))))))</f>
        <v/>
      </c>
    </row>
    <row r="1004" ht="16.5" spans="1:16">
      <c r="A1004" s="4" t="str">
        <f>IF($C1004="","",COUNTA($C$5:$C1004))</f>
        <v/>
      </c>
      <c r="B1004" s="52"/>
      <c r="C1004" s="53"/>
      <c r="D1004" s="53"/>
      <c r="E1004" s="32"/>
      <c r="F1004" s="54"/>
      <c r="G1004" s="54"/>
      <c r="H1004" s="24" t="str">
        <f>IFERROR(ROUND(VLOOKUP($C1004,基础资料!$B$5:$E$34,3,0)+SUMIF($C$5:$C1004,$C1004,$F$5:$F1004)-SUMIF($C$5:$C1004,$C1004,$G$5:$G1004),2),"")</f>
        <v/>
      </c>
      <c r="I1004" s="53"/>
      <c r="J1004" s="53"/>
      <c r="K1004" s="25" t="str">
        <f t="shared" si="15"/>
        <v/>
      </c>
      <c r="L1004" s="13" t="str">
        <f>IF($D1004="","",IFERROR(INDEX(类别属性,MATCH($D1004,类别表,0)),""))</f>
        <v/>
      </c>
      <c r="M1004" s="53"/>
      <c r="N1004" s="53"/>
      <c r="O1004" s="32"/>
      <c r="P1004" s="6" t="str">
        <f>IF($C1004="","",IF(ISNA(MATCH($C1004,账户表,0)),"※这个账户不在【基础资料】的账户档案里",IF($B1004="","※没填日期，这一笔不会进任何月份的报表",IF(NOT(ISNUMBER($B1004)),"※日期是文本不是日期（像 2026.6.28 这种），按日期取数的报表全会漏掉这一笔",IF(AND($F1004&lt;&gt;"",$G1004&lt;&gt;""),"※收入和支出不能同时填",IF(AND(N($F1004)=0,N($G1004)=0),"※收入和支出都没填",IF(OR(N($F1004)&lt;0,N($G1004)&lt;0),"※金额不能填负数，方向反了就换一列填",IF($D1004="","※没填收支类别，分类报表会漏掉这一笔",IF(ISNA(MATCH($D1004,类别表,0)),"※收支类别不在【基础资料】的清单里",IF(AND($L1004="内部转账",$M1004=""),"△内部转账要在「对方账户」写上另一头",IF(AND($L1004="内部转账",$M1004=$C1004),"※对方账户跟本账户是同一个",IF(AND($L1004&lt;&gt;"内部转账",$M1004&lt;&gt;""),"△填了对方账户，但类别不是内部转账",IF(YEAR($B1004)&lt;&gt;管理年度,"△不是管理年度的单据，按月的三张报表里看不到",IF($H1004&lt;0,"△这一笔之后该账户余额成负数了，核一下",""))))))))))))))</f>
        <v/>
      </c>
    </row>
    <row r="1005" ht="16.5" spans="1:16">
      <c r="A1005" s="4" t="str">
        <f>IF($C1005="","",COUNTA($C$5:$C1005))</f>
        <v/>
      </c>
      <c r="B1005" s="52"/>
      <c r="C1005" s="53"/>
      <c r="D1005" s="53"/>
      <c r="E1005" s="32"/>
      <c r="F1005" s="54"/>
      <c r="G1005" s="54"/>
      <c r="H1005" s="24" t="str">
        <f>IFERROR(ROUND(VLOOKUP($C1005,基础资料!$B$5:$E$34,3,0)+SUMIF($C$5:$C1005,$C1005,$F$5:$F1005)-SUMIF($C$5:$C1005,$C1005,$G$5:$G1005),2),"")</f>
        <v/>
      </c>
      <c r="I1005" s="53"/>
      <c r="J1005" s="53"/>
      <c r="K1005" s="25" t="str">
        <f t="shared" si="15"/>
        <v/>
      </c>
      <c r="L1005" s="13" t="str">
        <f>IF($D1005="","",IFERROR(INDEX(类别属性,MATCH($D1005,类别表,0)),""))</f>
        <v/>
      </c>
      <c r="M1005" s="53"/>
      <c r="N1005" s="53"/>
      <c r="O1005" s="32"/>
      <c r="P1005" s="6" t="str">
        <f>IF($C1005="","",IF(ISNA(MATCH($C1005,账户表,0)),"※这个账户不在【基础资料】的账户档案里",IF($B1005="","※没填日期，这一笔不会进任何月份的报表",IF(NOT(ISNUMBER($B1005)),"※日期是文本不是日期（像 2026.6.28 这种），按日期取数的报表全会漏掉这一笔",IF(AND($F1005&lt;&gt;"",$G1005&lt;&gt;""),"※收入和支出不能同时填",IF(AND(N($F1005)=0,N($G1005)=0),"※收入和支出都没填",IF(OR(N($F1005)&lt;0,N($G1005)&lt;0),"※金额不能填负数，方向反了就换一列填",IF($D1005="","※没填收支类别，分类报表会漏掉这一笔",IF(ISNA(MATCH($D1005,类别表,0)),"※收支类别不在【基础资料】的清单里",IF(AND($L1005="内部转账",$M1005=""),"△内部转账要在「对方账户」写上另一头",IF(AND($L1005="内部转账",$M1005=$C1005),"※对方账户跟本账户是同一个",IF(AND($L1005&lt;&gt;"内部转账",$M1005&lt;&gt;""),"△填了对方账户，但类别不是内部转账",IF(YEAR($B1005)&lt;&gt;管理年度,"△不是管理年度的单据，按月的三张报表里看不到",IF($H1005&lt;0,"△这一笔之后该账户余额成负数了，核一下",""))))))))))))))</f>
        <v/>
      </c>
    </row>
    <row r="1006" ht="16.5" spans="1:16">
      <c r="A1006" s="4" t="str">
        <f>IF($C1006="","",COUNTA($C$5:$C1006))</f>
        <v/>
      </c>
      <c r="B1006" s="52"/>
      <c r="C1006" s="53"/>
      <c r="D1006" s="53"/>
      <c r="E1006" s="32"/>
      <c r="F1006" s="54"/>
      <c r="G1006" s="54"/>
      <c r="H1006" s="24" t="str">
        <f>IFERROR(ROUND(VLOOKUP($C1006,基础资料!$B$5:$E$34,3,0)+SUMIF($C$5:$C1006,$C1006,$F$5:$F1006)-SUMIF($C$5:$C1006,$C1006,$G$5:$G1006),2),"")</f>
        <v/>
      </c>
      <c r="I1006" s="53"/>
      <c r="J1006" s="53"/>
      <c r="K1006" s="25" t="str">
        <f t="shared" si="15"/>
        <v/>
      </c>
      <c r="L1006" s="13" t="str">
        <f>IF($D1006="","",IFERROR(INDEX(类别属性,MATCH($D1006,类别表,0)),""))</f>
        <v/>
      </c>
      <c r="M1006" s="53"/>
      <c r="N1006" s="53"/>
      <c r="O1006" s="32"/>
      <c r="P1006" s="6" t="str">
        <f>IF($C1006="","",IF(ISNA(MATCH($C1006,账户表,0)),"※这个账户不在【基础资料】的账户档案里",IF($B1006="","※没填日期，这一笔不会进任何月份的报表",IF(NOT(ISNUMBER($B1006)),"※日期是文本不是日期（像 2026.6.28 这种），按日期取数的报表全会漏掉这一笔",IF(AND($F1006&lt;&gt;"",$G1006&lt;&gt;""),"※收入和支出不能同时填",IF(AND(N($F1006)=0,N($G1006)=0),"※收入和支出都没填",IF(OR(N($F1006)&lt;0,N($G1006)&lt;0),"※金额不能填负数，方向反了就换一列填",IF($D1006="","※没填收支类别，分类报表会漏掉这一笔",IF(ISNA(MATCH($D1006,类别表,0)),"※收支类别不在【基础资料】的清单里",IF(AND($L1006="内部转账",$M1006=""),"△内部转账要在「对方账户」写上另一头",IF(AND($L1006="内部转账",$M1006=$C1006),"※对方账户跟本账户是同一个",IF(AND($L1006&lt;&gt;"内部转账",$M1006&lt;&gt;""),"△填了对方账户，但类别不是内部转账",IF(YEAR($B1006)&lt;&gt;管理年度,"△不是管理年度的单据，按月的三张报表里看不到",IF($H1006&lt;0,"△这一笔之后该账户余额成负数了，核一下",""))))))))))))))</f>
        <v/>
      </c>
    </row>
    <row r="1007" ht="16.5" spans="1:16">
      <c r="A1007" s="4" t="str">
        <f>IF($C1007="","",COUNTA($C$5:$C1007))</f>
        <v/>
      </c>
      <c r="B1007" s="52"/>
      <c r="C1007" s="53"/>
      <c r="D1007" s="53"/>
      <c r="E1007" s="32"/>
      <c r="F1007" s="54"/>
      <c r="G1007" s="54"/>
      <c r="H1007" s="24" t="str">
        <f>IFERROR(ROUND(VLOOKUP($C1007,基础资料!$B$5:$E$34,3,0)+SUMIF($C$5:$C1007,$C1007,$F$5:$F1007)-SUMIF($C$5:$C1007,$C1007,$G$5:$G1007),2),"")</f>
        <v/>
      </c>
      <c r="I1007" s="53"/>
      <c r="J1007" s="53"/>
      <c r="K1007" s="25" t="str">
        <f t="shared" si="15"/>
        <v/>
      </c>
      <c r="L1007" s="13" t="str">
        <f>IF($D1007="","",IFERROR(INDEX(类别属性,MATCH($D1007,类别表,0)),""))</f>
        <v/>
      </c>
      <c r="M1007" s="53"/>
      <c r="N1007" s="53"/>
      <c r="O1007" s="32"/>
      <c r="P1007" s="6" t="str">
        <f>IF($C1007="","",IF(ISNA(MATCH($C1007,账户表,0)),"※这个账户不在【基础资料】的账户档案里",IF($B1007="","※没填日期，这一笔不会进任何月份的报表",IF(NOT(ISNUMBER($B1007)),"※日期是文本不是日期（像 2026.6.28 这种），按日期取数的报表全会漏掉这一笔",IF(AND($F1007&lt;&gt;"",$G1007&lt;&gt;""),"※收入和支出不能同时填",IF(AND(N($F1007)=0,N($G1007)=0),"※收入和支出都没填",IF(OR(N($F1007)&lt;0,N($G1007)&lt;0),"※金额不能填负数，方向反了就换一列填",IF($D1007="","※没填收支类别，分类报表会漏掉这一笔",IF(ISNA(MATCH($D1007,类别表,0)),"※收支类别不在【基础资料】的清单里",IF(AND($L1007="内部转账",$M1007=""),"△内部转账要在「对方账户」写上另一头",IF(AND($L1007="内部转账",$M1007=$C1007),"※对方账户跟本账户是同一个",IF(AND($L1007&lt;&gt;"内部转账",$M1007&lt;&gt;""),"△填了对方账户，但类别不是内部转账",IF(YEAR($B1007)&lt;&gt;管理年度,"△不是管理年度的单据，按月的三张报表里看不到",IF($H1007&lt;0,"△这一笔之后该账户余额成负数了，核一下",""))))))))))))))</f>
        <v/>
      </c>
    </row>
    <row r="1008" ht="16.5" spans="1:16">
      <c r="A1008" s="4" t="str">
        <f>IF($C1008="","",COUNTA($C$5:$C1008))</f>
        <v/>
      </c>
      <c r="B1008" s="52"/>
      <c r="C1008" s="53"/>
      <c r="D1008" s="53"/>
      <c r="E1008" s="32"/>
      <c r="F1008" s="54"/>
      <c r="G1008" s="54"/>
      <c r="H1008" s="24" t="str">
        <f>IFERROR(ROUND(VLOOKUP($C1008,基础资料!$B$5:$E$34,3,0)+SUMIF($C$5:$C1008,$C1008,$F$5:$F1008)-SUMIF($C$5:$C1008,$C1008,$G$5:$G1008),2),"")</f>
        <v/>
      </c>
      <c r="I1008" s="53"/>
      <c r="J1008" s="53"/>
      <c r="K1008" s="25" t="str">
        <f t="shared" si="15"/>
        <v/>
      </c>
      <c r="L1008" s="13" t="str">
        <f>IF($D1008="","",IFERROR(INDEX(类别属性,MATCH($D1008,类别表,0)),""))</f>
        <v/>
      </c>
      <c r="M1008" s="53"/>
      <c r="N1008" s="53"/>
      <c r="O1008" s="32"/>
      <c r="P1008" s="6" t="str">
        <f>IF($C1008="","",IF(ISNA(MATCH($C1008,账户表,0)),"※这个账户不在【基础资料】的账户档案里",IF($B1008="","※没填日期，这一笔不会进任何月份的报表",IF(NOT(ISNUMBER($B1008)),"※日期是文本不是日期（像 2026.6.28 这种），按日期取数的报表全会漏掉这一笔",IF(AND($F1008&lt;&gt;"",$G1008&lt;&gt;""),"※收入和支出不能同时填",IF(AND(N($F1008)=0,N($G1008)=0),"※收入和支出都没填",IF(OR(N($F1008)&lt;0,N($G1008)&lt;0),"※金额不能填负数，方向反了就换一列填",IF($D1008="","※没填收支类别，分类报表会漏掉这一笔",IF(ISNA(MATCH($D1008,类别表,0)),"※收支类别不在【基础资料】的清单里",IF(AND($L1008="内部转账",$M1008=""),"△内部转账要在「对方账户」写上另一头",IF(AND($L1008="内部转账",$M1008=$C1008),"※对方账户跟本账户是同一个",IF(AND($L1008&lt;&gt;"内部转账",$M1008&lt;&gt;""),"△填了对方账户，但类别不是内部转账",IF(YEAR($B1008)&lt;&gt;管理年度,"△不是管理年度的单据，按月的三张报表里看不到",IF($H1008&lt;0,"△这一笔之后该账户余额成负数了，核一下",""))))))))))))))</f>
        <v/>
      </c>
    </row>
    <row r="1009" ht="16.5" spans="1:16">
      <c r="A1009" s="4" t="str">
        <f>IF($C1009="","",COUNTA($C$5:$C1009))</f>
        <v/>
      </c>
      <c r="B1009" s="52"/>
      <c r="C1009" s="53"/>
      <c r="D1009" s="53"/>
      <c r="E1009" s="32"/>
      <c r="F1009" s="54"/>
      <c r="G1009" s="54"/>
      <c r="H1009" s="24" t="str">
        <f>IFERROR(ROUND(VLOOKUP($C1009,基础资料!$B$5:$E$34,3,0)+SUMIF($C$5:$C1009,$C1009,$F$5:$F1009)-SUMIF($C$5:$C1009,$C1009,$G$5:$G1009),2),"")</f>
        <v/>
      </c>
      <c r="I1009" s="53"/>
      <c r="J1009" s="53"/>
      <c r="K1009" s="25" t="str">
        <f t="shared" si="15"/>
        <v/>
      </c>
      <c r="L1009" s="13" t="str">
        <f>IF($D1009="","",IFERROR(INDEX(类别属性,MATCH($D1009,类别表,0)),""))</f>
        <v/>
      </c>
      <c r="M1009" s="53"/>
      <c r="N1009" s="53"/>
      <c r="O1009" s="32"/>
      <c r="P1009" s="6" t="str">
        <f>IF($C1009="","",IF(ISNA(MATCH($C1009,账户表,0)),"※这个账户不在【基础资料】的账户档案里",IF($B1009="","※没填日期，这一笔不会进任何月份的报表",IF(NOT(ISNUMBER($B1009)),"※日期是文本不是日期（像 2026.6.28 这种），按日期取数的报表全会漏掉这一笔",IF(AND($F1009&lt;&gt;"",$G1009&lt;&gt;""),"※收入和支出不能同时填",IF(AND(N($F1009)=0,N($G1009)=0),"※收入和支出都没填",IF(OR(N($F1009)&lt;0,N($G1009)&lt;0),"※金额不能填负数，方向反了就换一列填",IF($D1009="","※没填收支类别，分类报表会漏掉这一笔",IF(ISNA(MATCH($D1009,类别表,0)),"※收支类别不在【基础资料】的清单里",IF(AND($L1009="内部转账",$M1009=""),"△内部转账要在「对方账户」写上另一头",IF(AND($L1009="内部转账",$M1009=$C1009),"※对方账户跟本账户是同一个",IF(AND($L1009&lt;&gt;"内部转账",$M1009&lt;&gt;""),"△填了对方账户，但类别不是内部转账",IF(YEAR($B1009)&lt;&gt;管理年度,"△不是管理年度的单据，按月的三张报表里看不到",IF($H1009&lt;0,"△这一笔之后该账户余额成负数了，核一下",""))))))))))))))</f>
        <v/>
      </c>
    </row>
    <row r="1010" ht="16.5" spans="1:16">
      <c r="A1010" s="4" t="str">
        <f>IF($C1010="","",COUNTA($C$5:$C1010))</f>
        <v/>
      </c>
      <c r="B1010" s="52"/>
      <c r="C1010" s="53"/>
      <c r="D1010" s="53"/>
      <c r="E1010" s="32"/>
      <c r="F1010" s="54"/>
      <c r="G1010" s="54"/>
      <c r="H1010" s="24" t="str">
        <f>IFERROR(ROUND(VLOOKUP($C1010,基础资料!$B$5:$E$34,3,0)+SUMIF($C$5:$C1010,$C1010,$F$5:$F1010)-SUMIF($C$5:$C1010,$C1010,$G$5:$G1010),2),"")</f>
        <v/>
      </c>
      <c r="I1010" s="53"/>
      <c r="J1010" s="53"/>
      <c r="K1010" s="25" t="str">
        <f t="shared" si="15"/>
        <v/>
      </c>
      <c r="L1010" s="13" t="str">
        <f>IF($D1010="","",IFERROR(INDEX(类别属性,MATCH($D1010,类别表,0)),""))</f>
        <v/>
      </c>
      <c r="M1010" s="53"/>
      <c r="N1010" s="53"/>
      <c r="O1010" s="32"/>
      <c r="P1010" s="6" t="str">
        <f>IF($C1010="","",IF(ISNA(MATCH($C1010,账户表,0)),"※这个账户不在【基础资料】的账户档案里",IF($B1010="","※没填日期，这一笔不会进任何月份的报表",IF(NOT(ISNUMBER($B1010)),"※日期是文本不是日期（像 2026.6.28 这种），按日期取数的报表全会漏掉这一笔",IF(AND($F1010&lt;&gt;"",$G1010&lt;&gt;""),"※收入和支出不能同时填",IF(AND(N($F1010)=0,N($G1010)=0),"※收入和支出都没填",IF(OR(N($F1010)&lt;0,N($G1010)&lt;0),"※金额不能填负数，方向反了就换一列填",IF($D1010="","※没填收支类别，分类报表会漏掉这一笔",IF(ISNA(MATCH($D1010,类别表,0)),"※收支类别不在【基础资料】的清单里",IF(AND($L1010="内部转账",$M1010=""),"△内部转账要在「对方账户」写上另一头",IF(AND($L1010="内部转账",$M1010=$C1010),"※对方账户跟本账户是同一个",IF(AND($L1010&lt;&gt;"内部转账",$M1010&lt;&gt;""),"△填了对方账户，但类别不是内部转账",IF(YEAR($B1010)&lt;&gt;管理年度,"△不是管理年度的单据，按月的三张报表里看不到",IF($H1010&lt;0,"△这一笔之后该账户余额成负数了，核一下",""))))))))))))))</f>
        <v/>
      </c>
    </row>
    <row r="1011" ht="16.5" spans="1:16">
      <c r="A1011" s="4" t="str">
        <f>IF($C1011="","",COUNTA($C$5:$C1011))</f>
        <v/>
      </c>
      <c r="B1011" s="52"/>
      <c r="C1011" s="53"/>
      <c r="D1011" s="53"/>
      <c r="E1011" s="32"/>
      <c r="F1011" s="54"/>
      <c r="G1011" s="54"/>
      <c r="H1011" s="24" t="str">
        <f>IFERROR(ROUND(VLOOKUP($C1011,基础资料!$B$5:$E$34,3,0)+SUMIF($C$5:$C1011,$C1011,$F$5:$F1011)-SUMIF($C$5:$C1011,$C1011,$G$5:$G1011),2),"")</f>
        <v/>
      </c>
      <c r="I1011" s="53"/>
      <c r="J1011" s="53"/>
      <c r="K1011" s="25" t="str">
        <f t="shared" si="15"/>
        <v/>
      </c>
      <c r="L1011" s="13" t="str">
        <f>IF($D1011="","",IFERROR(INDEX(类别属性,MATCH($D1011,类别表,0)),""))</f>
        <v/>
      </c>
      <c r="M1011" s="53"/>
      <c r="N1011" s="53"/>
      <c r="O1011" s="32"/>
      <c r="P1011" s="6" t="str">
        <f>IF($C1011="","",IF(ISNA(MATCH($C1011,账户表,0)),"※这个账户不在【基础资料】的账户档案里",IF($B1011="","※没填日期，这一笔不会进任何月份的报表",IF(NOT(ISNUMBER($B1011)),"※日期是文本不是日期（像 2026.6.28 这种），按日期取数的报表全会漏掉这一笔",IF(AND($F1011&lt;&gt;"",$G1011&lt;&gt;""),"※收入和支出不能同时填",IF(AND(N($F1011)=0,N($G1011)=0),"※收入和支出都没填",IF(OR(N($F1011)&lt;0,N($G1011)&lt;0),"※金额不能填负数，方向反了就换一列填",IF($D1011="","※没填收支类别，分类报表会漏掉这一笔",IF(ISNA(MATCH($D1011,类别表,0)),"※收支类别不在【基础资料】的清单里",IF(AND($L1011="内部转账",$M1011=""),"△内部转账要在「对方账户」写上另一头",IF(AND($L1011="内部转账",$M1011=$C1011),"※对方账户跟本账户是同一个",IF(AND($L1011&lt;&gt;"内部转账",$M1011&lt;&gt;""),"△填了对方账户，但类别不是内部转账",IF(YEAR($B1011)&lt;&gt;管理年度,"△不是管理年度的单据，按月的三张报表里看不到",IF($H1011&lt;0,"△这一笔之后该账户余额成负数了，核一下",""))))))))))))))</f>
        <v/>
      </c>
    </row>
    <row r="1012" ht="16.5" spans="1:16">
      <c r="A1012" s="4" t="str">
        <f>IF($C1012="","",COUNTA($C$5:$C1012))</f>
        <v/>
      </c>
      <c r="B1012" s="52"/>
      <c r="C1012" s="53"/>
      <c r="D1012" s="53"/>
      <c r="E1012" s="32"/>
      <c r="F1012" s="54"/>
      <c r="G1012" s="54"/>
      <c r="H1012" s="24" t="str">
        <f>IFERROR(ROUND(VLOOKUP($C1012,基础资料!$B$5:$E$34,3,0)+SUMIF($C$5:$C1012,$C1012,$F$5:$F1012)-SUMIF($C$5:$C1012,$C1012,$G$5:$G1012),2),"")</f>
        <v/>
      </c>
      <c r="I1012" s="53"/>
      <c r="J1012" s="53"/>
      <c r="K1012" s="25" t="str">
        <f t="shared" si="15"/>
        <v/>
      </c>
      <c r="L1012" s="13" t="str">
        <f>IF($D1012="","",IFERROR(INDEX(类别属性,MATCH($D1012,类别表,0)),""))</f>
        <v/>
      </c>
      <c r="M1012" s="53"/>
      <c r="N1012" s="53"/>
      <c r="O1012" s="32"/>
      <c r="P1012" s="6" t="str">
        <f>IF($C1012="","",IF(ISNA(MATCH($C1012,账户表,0)),"※这个账户不在【基础资料】的账户档案里",IF($B1012="","※没填日期，这一笔不会进任何月份的报表",IF(NOT(ISNUMBER($B1012)),"※日期是文本不是日期（像 2026.6.28 这种），按日期取数的报表全会漏掉这一笔",IF(AND($F1012&lt;&gt;"",$G1012&lt;&gt;""),"※收入和支出不能同时填",IF(AND(N($F1012)=0,N($G1012)=0),"※收入和支出都没填",IF(OR(N($F1012)&lt;0,N($G1012)&lt;0),"※金额不能填负数，方向反了就换一列填",IF($D1012="","※没填收支类别，分类报表会漏掉这一笔",IF(ISNA(MATCH($D1012,类别表,0)),"※收支类别不在【基础资料】的清单里",IF(AND($L1012="内部转账",$M1012=""),"△内部转账要在「对方账户」写上另一头",IF(AND($L1012="内部转账",$M1012=$C1012),"※对方账户跟本账户是同一个",IF(AND($L1012&lt;&gt;"内部转账",$M1012&lt;&gt;""),"△填了对方账户，但类别不是内部转账",IF(YEAR($B1012)&lt;&gt;管理年度,"△不是管理年度的单据，按月的三张报表里看不到",IF($H1012&lt;0,"△这一笔之后该账户余额成负数了，核一下",""))))))))))))))</f>
        <v/>
      </c>
    </row>
    <row r="1013" ht="16.5" spans="1:16">
      <c r="A1013" s="4" t="str">
        <f>IF($C1013="","",COUNTA($C$5:$C1013))</f>
        <v/>
      </c>
      <c r="B1013" s="52"/>
      <c r="C1013" s="53"/>
      <c r="D1013" s="53"/>
      <c r="E1013" s="32"/>
      <c r="F1013" s="54"/>
      <c r="G1013" s="54"/>
      <c r="H1013" s="24" t="str">
        <f>IFERROR(ROUND(VLOOKUP($C1013,基础资料!$B$5:$E$34,3,0)+SUMIF($C$5:$C1013,$C1013,$F$5:$F1013)-SUMIF($C$5:$C1013,$C1013,$G$5:$G1013),2),"")</f>
        <v/>
      </c>
      <c r="I1013" s="53"/>
      <c r="J1013" s="53"/>
      <c r="K1013" s="25" t="str">
        <f t="shared" si="15"/>
        <v/>
      </c>
      <c r="L1013" s="13" t="str">
        <f>IF($D1013="","",IFERROR(INDEX(类别属性,MATCH($D1013,类别表,0)),""))</f>
        <v/>
      </c>
      <c r="M1013" s="53"/>
      <c r="N1013" s="53"/>
      <c r="O1013" s="32"/>
      <c r="P1013" s="6" t="str">
        <f>IF($C1013="","",IF(ISNA(MATCH($C1013,账户表,0)),"※这个账户不在【基础资料】的账户档案里",IF($B1013="","※没填日期，这一笔不会进任何月份的报表",IF(NOT(ISNUMBER($B1013)),"※日期是文本不是日期（像 2026.6.28 这种），按日期取数的报表全会漏掉这一笔",IF(AND($F1013&lt;&gt;"",$G1013&lt;&gt;""),"※收入和支出不能同时填",IF(AND(N($F1013)=0,N($G1013)=0),"※收入和支出都没填",IF(OR(N($F1013)&lt;0,N($G1013)&lt;0),"※金额不能填负数，方向反了就换一列填",IF($D1013="","※没填收支类别，分类报表会漏掉这一笔",IF(ISNA(MATCH($D1013,类别表,0)),"※收支类别不在【基础资料】的清单里",IF(AND($L1013="内部转账",$M1013=""),"△内部转账要在「对方账户」写上另一头",IF(AND($L1013="内部转账",$M1013=$C1013),"※对方账户跟本账户是同一个",IF(AND($L1013&lt;&gt;"内部转账",$M1013&lt;&gt;""),"△填了对方账户，但类别不是内部转账",IF(YEAR($B1013)&lt;&gt;管理年度,"△不是管理年度的单据，按月的三张报表里看不到",IF($H1013&lt;0,"△这一笔之后该账户余额成负数了，核一下",""))))))))))))))</f>
        <v/>
      </c>
    </row>
    <row r="1014" ht="16.5" spans="1:16">
      <c r="A1014" s="4" t="str">
        <f>IF($C1014="","",COUNTA($C$5:$C1014))</f>
        <v/>
      </c>
      <c r="B1014" s="52"/>
      <c r="C1014" s="53"/>
      <c r="D1014" s="53"/>
      <c r="E1014" s="32"/>
      <c r="F1014" s="54"/>
      <c r="G1014" s="54"/>
      <c r="H1014" s="24" t="str">
        <f>IFERROR(ROUND(VLOOKUP($C1014,基础资料!$B$5:$E$34,3,0)+SUMIF($C$5:$C1014,$C1014,$F$5:$F1014)-SUMIF($C$5:$C1014,$C1014,$G$5:$G1014),2),"")</f>
        <v/>
      </c>
      <c r="I1014" s="53"/>
      <c r="J1014" s="53"/>
      <c r="K1014" s="25" t="str">
        <f t="shared" si="15"/>
        <v/>
      </c>
      <c r="L1014" s="13" t="str">
        <f>IF($D1014="","",IFERROR(INDEX(类别属性,MATCH($D1014,类别表,0)),""))</f>
        <v/>
      </c>
      <c r="M1014" s="53"/>
      <c r="N1014" s="53"/>
      <c r="O1014" s="32"/>
      <c r="P1014" s="6" t="str">
        <f>IF($C1014="","",IF(ISNA(MATCH($C1014,账户表,0)),"※这个账户不在【基础资料】的账户档案里",IF($B1014="","※没填日期，这一笔不会进任何月份的报表",IF(NOT(ISNUMBER($B1014)),"※日期是文本不是日期（像 2026.6.28 这种），按日期取数的报表全会漏掉这一笔",IF(AND($F1014&lt;&gt;"",$G1014&lt;&gt;""),"※收入和支出不能同时填",IF(AND(N($F1014)=0,N($G1014)=0),"※收入和支出都没填",IF(OR(N($F1014)&lt;0,N($G1014)&lt;0),"※金额不能填负数，方向反了就换一列填",IF($D1014="","※没填收支类别，分类报表会漏掉这一笔",IF(ISNA(MATCH($D1014,类别表,0)),"※收支类别不在【基础资料】的清单里",IF(AND($L1014="内部转账",$M1014=""),"△内部转账要在「对方账户」写上另一头",IF(AND($L1014="内部转账",$M1014=$C1014),"※对方账户跟本账户是同一个",IF(AND($L1014&lt;&gt;"内部转账",$M1014&lt;&gt;""),"△填了对方账户，但类别不是内部转账",IF(YEAR($B1014)&lt;&gt;管理年度,"△不是管理年度的单据，按月的三张报表里看不到",IF($H1014&lt;0,"△这一笔之后该账户余额成负数了，核一下",""))))))))))))))</f>
        <v/>
      </c>
    </row>
    <row r="1015" ht="16.5" spans="1:16">
      <c r="A1015" s="4" t="str">
        <f>IF($C1015="","",COUNTA($C$5:$C1015))</f>
        <v/>
      </c>
      <c r="B1015" s="52"/>
      <c r="C1015" s="53"/>
      <c r="D1015" s="53"/>
      <c r="E1015" s="32"/>
      <c r="F1015" s="54"/>
      <c r="G1015" s="54"/>
      <c r="H1015" s="24" t="str">
        <f>IFERROR(ROUND(VLOOKUP($C1015,基础资料!$B$5:$E$34,3,0)+SUMIF($C$5:$C1015,$C1015,$F$5:$F1015)-SUMIF($C$5:$C1015,$C1015,$G$5:$G1015),2),"")</f>
        <v/>
      </c>
      <c r="I1015" s="53"/>
      <c r="J1015" s="53"/>
      <c r="K1015" s="25" t="str">
        <f t="shared" si="15"/>
        <v/>
      </c>
      <c r="L1015" s="13" t="str">
        <f>IF($D1015="","",IFERROR(INDEX(类别属性,MATCH($D1015,类别表,0)),""))</f>
        <v/>
      </c>
      <c r="M1015" s="53"/>
      <c r="N1015" s="53"/>
      <c r="O1015" s="32"/>
      <c r="P1015" s="6" t="str">
        <f>IF($C1015="","",IF(ISNA(MATCH($C1015,账户表,0)),"※这个账户不在【基础资料】的账户档案里",IF($B1015="","※没填日期，这一笔不会进任何月份的报表",IF(NOT(ISNUMBER($B1015)),"※日期是文本不是日期（像 2026.6.28 这种），按日期取数的报表全会漏掉这一笔",IF(AND($F1015&lt;&gt;"",$G1015&lt;&gt;""),"※收入和支出不能同时填",IF(AND(N($F1015)=0,N($G1015)=0),"※收入和支出都没填",IF(OR(N($F1015)&lt;0,N($G1015)&lt;0),"※金额不能填负数，方向反了就换一列填",IF($D1015="","※没填收支类别，分类报表会漏掉这一笔",IF(ISNA(MATCH($D1015,类别表,0)),"※收支类别不在【基础资料】的清单里",IF(AND($L1015="内部转账",$M1015=""),"△内部转账要在「对方账户」写上另一头",IF(AND($L1015="内部转账",$M1015=$C1015),"※对方账户跟本账户是同一个",IF(AND($L1015&lt;&gt;"内部转账",$M1015&lt;&gt;""),"△填了对方账户，但类别不是内部转账",IF(YEAR($B1015)&lt;&gt;管理年度,"△不是管理年度的单据，按月的三张报表里看不到",IF($H1015&lt;0,"△这一笔之后该账户余额成负数了，核一下",""))))))))))))))</f>
        <v/>
      </c>
    </row>
    <row r="1016" ht="16.5" spans="1:16">
      <c r="A1016" s="4" t="str">
        <f>IF($C1016="","",COUNTA($C$5:$C1016))</f>
        <v/>
      </c>
      <c r="B1016" s="52"/>
      <c r="C1016" s="53"/>
      <c r="D1016" s="53"/>
      <c r="E1016" s="32"/>
      <c r="F1016" s="54"/>
      <c r="G1016" s="54"/>
      <c r="H1016" s="24" t="str">
        <f>IFERROR(ROUND(VLOOKUP($C1016,基础资料!$B$5:$E$34,3,0)+SUMIF($C$5:$C1016,$C1016,$F$5:$F1016)-SUMIF($C$5:$C1016,$C1016,$G$5:$G1016),2),"")</f>
        <v/>
      </c>
      <c r="I1016" s="53"/>
      <c r="J1016" s="53"/>
      <c r="K1016" s="25" t="str">
        <f t="shared" si="15"/>
        <v/>
      </c>
      <c r="L1016" s="13" t="str">
        <f>IF($D1016="","",IFERROR(INDEX(类别属性,MATCH($D1016,类别表,0)),""))</f>
        <v/>
      </c>
      <c r="M1016" s="53"/>
      <c r="N1016" s="53"/>
      <c r="O1016" s="32"/>
      <c r="P1016" s="6" t="str">
        <f>IF($C1016="","",IF(ISNA(MATCH($C1016,账户表,0)),"※这个账户不在【基础资料】的账户档案里",IF($B1016="","※没填日期，这一笔不会进任何月份的报表",IF(NOT(ISNUMBER($B1016)),"※日期是文本不是日期（像 2026.6.28 这种），按日期取数的报表全会漏掉这一笔",IF(AND($F1016&lt;&gt;"",$G1016&lt;&gt;""),"※收入和支出不能同时填",IF(AND(N($F1016)=0,N($G1016)=0),"※收入和支出都没填",IF(OR(N($F1016)&lt;0,N($G1016)&lt;0),"※金额不能填负数，方向反了就换一列填",IF($D1016="","※没填收支类别，分类报表会漏掉这一笔",IF(ISNA(MATCH($D1016,类别表,0)),"※收支类别不在【基础资料】的清单里",IF(AND($L1016="内部转账",$M1016=""),"△内部转账要在「对方账户」写上另一头",IF(AND($L1016="内部转账",$M1016=$C1016),"※对方账户跟本账户是同一个",IF(AND($L1016&lt;&gt;"内部转账",$M1016&lt;&gt;""),"△填了对方账户，但类别不是内部转账",IF(YEAR($B1016)&lt;&gt;管理年度,"△不是管理年度的单据，按月的三张报表里看不到",IF($H1016&lt;0,"△这一笔之后该账户余额成负数了，核一下",""))))))))))))))</f>
        <v/>
      </c>
    </row>
    <row r="1017" ht="16.5" spans="1:16">
      <c r="A1017" s="4" t="str">
        <f>IF($C1017="","",COUNTA($C$5:$C1017))</f>
        <v/>
      </c>
      <c r="B1017" s="52"/>
      <c r="C1017" s="53"/>
      <c r="D1017" s="53"/>
      <c r="E1017" s="32"/>
      <c r="F1017" s="54"/>
      <c r="G1017" s="54"/>
      <c r="H1017" s="24" t="str">
        <f>IFERROR(ROUND(VLOOKUP($C1017,基础资料!$B$5:$E$34,3,0)+SUMIF($C$5:$C1017,$C1017,$F$5:$F1017)-SUMIF($C$5:$C1017,$C1017,$G$5:$G1017),2),"")</f>
        <v/>
      </c>
      <c r="I1017" s="53"/>
      <c r="J1017" s="53"/>
      <c r="K1017" s="25" t="str">
        <f t="shared" si="15"/>
        <v/>
      </c>
      <c r="L1017" s="13" t="str">
        <f>IF($D1017="","",IFERROR(INDEX(类别属性,MATCH($D1017,类别表,0)),""))</f>
        <v/>
      </c>
      <c r="M1017" s="53"/>
      <c r="N1017" s="53"/>
      <c r="O1017" s="32"/>
      <c r="P1017" s="6" t="str">
        <f>IF($C1017="","",IF(ISNA(MATCH($C1017,账户表,0)),"※这个账户不在【基础资料】的账户档案里",IF($B1017="","※没填日期，这一笔不会进任何月份的报表",IF(NOT(ISNUMBER($B1017)),"※日期是文本不是日期（像 2026.6.28 这种），按日期取数的报表全会漏掉这一笔",IF(AND($F1017&lt;&gt;"",$G1017&lt;&gt;""),"※收入和支出不能同时填",IF(AND(N($F1017)=0,N($G1017)=0),"※收入和支出都没填",IF(OR(N($F1017)&lt;0,N($G1017)&lt;0),"※金额不能填负数，方向反了就换一列填",IF($D1017="","※没填收支类别，分类报表会漏掉这一笔",IF(ISNA(MATCH($D1017,类别表,0)),"※收支类别不在【基础资料】的清单里",IF(AND($L1017="内部转账",$M1017=""),"△内部转账要在「对方账户」写上另一头",IF(AND($L1017="内部转账",$M1017=$C1017),"※对方账户跟本账户是同一个",IF(AND($L1017&lt;&gt;"内部转账",$M1017&lt;&gt;""),"△填了对方账户，但类别不是内部转账",IF(YEAR($B1017)&lt;&gt;管理年度,"△不是管理年度的单据，按月的三张报表里看不到",IF($H1017&lt;0,"△这一笔之后该账户余额成负数了，核一下",""))))))))))))))</f>
        <v/>
      </c>
    </row>
    <row r="1018" ht="16.5" spans="1:16">
      <c r="A1018" s="4" t="str">
        <f>IF($C1018="","",COUNTA($C$5:$C1018))</f>
        <v/>
      </c>
      <c r="B1018" s="52"/>
      <c r="C1018" s="53"/>
      <c r="D1018" s="53"/>
      <c r="E1018" s="32"/>
      <c r="F1018" s="54"/>
      <c r="G1018" s="54"/>
      <c r="H1018" s="24" t="str">
        <f>IFERROR(ROUND(VLOOKUP($C1018,基础资料!$B$5:$E$34,3,0)+SUMIF($C$5:$C1018,$C1018,$F$5:$F1018)-SUMIF($C$5:$C1018,$C1018,$G$5:$G1018),2),"")</f>
        <v/>
      </c>
      <c r="I1018" s="53"/>
      <c r="J1018" s="53"/>
      <c r="K1018" s="25" t="str">
        <f t="shared" si="15"/>
        <v/>
      </c>
      <c r="L1018" s="13" t="str">
        <f>IF($D1018="","",IFERROR(INDEX(类别属性,MATCH($D1018,类别表,0)),""))</f>
        <v/>
      </c>
      <c r="M1018" s="53"/>
      <c r="N1018" s="53"/>
      <c r="O1018" s="32"/>
      <c r="P1018" s="6" t="str">
        <f>IF($C1018="","",IF(ISNA(MATCH($C1018,账户表,0)),"※这个账户不在【基础资料】的账户档案里",IF($B1018="","※没填日期，这一笔不会进任何月份的报表",IF(NOT(ISNUMBER($B1018)),"※日期是文本不是日期（像 2026.6.28 这种），按日期取数的报表全会漏掉这一笔",IF(AND($F1018&lt;&gt;"",$G1018&lt;&gt;""),"※收入和支出不能同时填",IF(AND(N($F1018)=0,N($G1018)=0),"※收入和支出都没填",IF(OR(N($F1018)&lt;0,N($G1018)&lt;0),"※金额不能填负数，方向反了就换一列填",IF($D1018="","※没填收支类别，分类报表会漏掉这一笔",IF(ISNA(MATCH($D1018,类别表,0)),"※收支类别不在【基础资料】的清单里",IF(AND($L1018="内部转账",$M1018=""),"△内部转账要在「对方账户」写上另一头",IF(AND($L1018="内部转账",$M1018=$C1018),"※对方账户跟本账户是同一个",IF(AND($L1018&lt;&gt;"内部转账",$M1018&lt;&gt;""),"△填了对方账户，但类别不是内部转账",IF(YEAR($B1018)&lt;&gt;管理年度,"△不是管理年度的单据，按月的三张报表里看不到",IF($H1018&lt;0,"△这一笔之后该账户余额成负数了，核一下",""))))))))))))))</f>
        <v/>
      </c>
    </row>
    <row r="1019" ht="16.5" spans="1:16">
      <c r="A1019" s="4" t="str">
        <f>IF($C1019="","",COUNTA($C$5:$C1019))</f>
        <v/>
      </c>
      <c r="B1019" s="52"/>
      <c r="C1019" s="53"/>
      <c r="D1019" s="53"/>
      <c r="E1019" s="32"/>
      <c r="F1019" s="54"/>
      <c r="G1019" s="54"/>
      <c r="H1019" s="24" t="str">
        <f>IFERROR(ROUND(VLOOKUP($C1019,基础资料!$B$5:$E$34,3,0)+SUMIF($C$5:$C1019,$C1019,$F$5:$F1019)-SUMIF($C$5:$C1019,$C1019,$G$5:$G1019),2),"")</f>
        <v/>
      </c>
      <c r="I1019" s="53"/>
      <c r="J1019" s="53"/>
      <c r="K1019" s="25" t="str">
        <f t="shared" si="15"/>
        <v/>
      </c>
      <c r="L1019" s="13" t="str">
        <f>IF($D1019="","",IFERROR(INDEX(类别属性,MATCH($D1019,类别表,0)),""))</f>
        <v/>
      </c>
      <c r="M1019" s="53"/>
      <c r="N1019" s="53"/>
      <c r="O1019" s="32"/>
      <c r="P1019" s="6" t="str">
        <f>IF($C1019="","",IF(ISNA(MATCH($C1019,账户表,0)),"※这个账户不在【基础资料】的账户档案里",IF($B1019="","※没填日期，这一笔不会进任何月份的报表",IF(NOT(ISNUMBER($B1019)),"※日期是文本不是日期（像 2026.6.28 这种），按日期取数的报表全会漏掉这一笔",IF(AND($F1019&lt;&gt;"",$G1019&lt;&gt;""),"※收入和支出不能同时填",IF(AND(N($F1019)=0,N($G1019)=0),"※收入和支出都没填",IF(OR(N($F1019)&lt;0,N($G1019)&lt;0),"※金额不能填负数，方向反了就换一列填",IF($D1019="","※没填收支类别，分类报表会漏掉这一笔",IF(ISNA(MATCH($D1019,类别表,0)),"※收支类别不在【基础资料】的清单里",IF(AND($L1019="内部转账",$M1019=""),"△内部转账要在「对方账户」写上另一头",IF(AND($L1019="内部转账",$M1019=$C1019),"※对方账户跟本账户是同一个",IF(AND($L1019&lt;&gt;"内部转账",$M1019&lt;&gt;""),"△填了对方账户，但类别不是内部转账",IF(YEAR($B1019)&lt;&gt;管理年度,"△不是管理年度的单据，按月的三张报表里看不到",IF($H1019&lt;0,"△这一笔之后该账户余额成负数了，核一下",""))))))))))))))</f>
        <v/>
      </c>
    </row>
    <row r="1020" ht="16.5" spans="1:16">
      <c r="A1020" s="4" t="str">
        <f>IF($C1020="","",COUNTA($C$5:$C1020))</f>
        <v/>
      </c>
      <c r="B1020" s="52"/>
      <c r="C1020" s="53"/>
      <c r="D1020" s="53"/>
      <c r="E1020" s="32"/>
      <c r="F1020" s="54"/>
      <c r="G1020" s="54"/>
      <c r="H1020" s="24" t="str">
        <f>IFERROR(ROUND(VLOOKUP($C1020,基础资料!$B$5:$E$34,3,0)+SUMIF($C$5:$C1020,$C1020,$F$5:$F1020)-SUMIF($C$5:$C1020,$C1020,$G$5:$G1020),2),"")</f>
        <v/>
      </c>
      <c r="I1020" s="53"/>
      <c r="J1020" s="53"/>
      <c r="K1020" s="25" t="str">
        <f t="shared" si="15"/>
        <v/>
      </c>
      <c r="L1020" s="13" t="str">
        <f>IF($D1020="","",IFERROR(INDEX(类别属性,MATCH($D1020,类别表,0)),""))</f>
        <v/>
      </c>
      <c r="M1020" s="53"/>
      <c r="N1020" s="53"/>
      <c r="O1020" s="32"/>
      <c r="P1020" s="6" t="str">
        <f>IF($C1020="","",IF(ISNA(MATCH($C1020,账户表,0)),"※这个账户不在【基础资料】的账户档案里",IF($B1020="","※没填日期，这一笔不会进任何月份的报表",IF(NOT(ISNUMBER($B1020)),"※日期是文本不是日期（像 2026.6.28 这种），按日期取数的报表全会漏掉这一笔",IF(AND($F1020&lt;&gt;"",$G1020&lt;&gt;""),"※收入和支出不能同时填",IF(AND(N($F1020)=0,N($G1020)=0),"※收入和支出都没填",IF(OR(N($F1020)&lt;0,N($G1020)&lt;0),"※金额不能填负数，方向反了就换一列填",IF($D1020="","※没填收支类别，分类报表会漏掉这一笔",IF(ISNA(MATCH($D1020,类别表,0)),"※收支类别不在【基础资料】的清单里",IF(AND($L1020="内部转账",$M1020=""),"△内部转账要在「对方账户」写上另一头",IF(AND($L1020="内部转账",$M1020=$C1020),"※对方账户跟本账户是同一个",IF(AND($L1020&lt;&gt;"内部转账",$M1020&lt;&gt;""),"△填了对方账户，但类别不是内部转账",IF(YEAR($B1020)&lt;&gt;管理年度,"△不是管理年度的单据，按月的三张报表里看不到",IF($H1020&lt;0,"△这一笔之后该账户余额成负数了，核一下",""))))))))))))))</f>
        <v/>
      </c>
    </row>
    <row r="1021" ht="16.5" spans="1:16">
      <c r="A1021" s="4" t="str">
        <f>IF($C1021="","",COUNTA($C$5:$C1021))</f>
        <v/>
      </c>
      <c r="B1021" s="52"/>
      <c r="C1021" s="53"/>
      <c r="D1021" s="53"/>
      <c r="E1021" s="32"/>
      <c r="F1021" s="54"/>
      <c r="G1021" s="54"/>
      <c r="H1021" s="24" t="str">
        <f>IFERROR(ROUND(VLOOKUP($C1021,基础资料!$B$5:$E$34,3,0)+SUMIF($C$5:$C1021,$C1021,$F$5:$F1021)-SUMIF($C$5:$C1021,$C1021,$G$5:$G1021),2),"")</f>
        <v/>
      </c>
      <c r="I1021" s="53"/>
      <c r="J1021" s="53"/>
      <c r="K1021" s="25" t="str">
        <f t="shared" si="15"/>
        <v/>
      </c>
      <c r="L1021" s="13" t="str">
        <f>IF($D1021="","",IFERROR(INDEX(类别属性,MATCH($D1021,类别表,0)),""))</f>
        <v/>
      </c>
      <c r="M1021" s="53"/>
      <c r="N1021" s="53"/>
      <c r="O1021" s="32"/>
      <c r="P1021" s="6" t="str">
        <f>IF($C1021="","",IF(ISNA(MATCH($C1021,账户表,0)),"※这个账户不在【基础资料】的账户档案里",IF($B1021="","※没填日期，这一笔不会进任何月份的报表",IF(NOT(ISNUMBER($B1021)),"※日期是文本不是日期（像 2026.6.28 这种），按日期取数的报表全会漏掉这一笔",IF(AND($F1021&lt;&gt;"",$G1021&lt;&gt;""),"※收入和支出不能同时填",IF(AND(N($F1021)=0,N($G1021)=0),"※收入和支出都没填",IF(OR(N($F1021)&lt;0,N($G1021)&lt;0),"※金额不能填负数，方向反了就换一列填",IF($D1021="","※没填收支类别，分类报表会漏掉这一笔",IF(ISNA(MATCH($D1021,类别表,0)),"※收支类别不在【基础资料】的清单里",IF(AND($L1021="内部转账",$M1021=""),"△内部转账要在「对方账户」写上另一头",IF(AND($L1021="内部转账",$M1021=$C1021),"※对方账户跟本账户是同一个",IF(AND($L1021&lt;&gt;"内部转账",$M1021&lt;&gt;""),"△填了对方账户，但类别不是内部转账",IF(YEAR($B1021)&lt;&gt;管理年度,"△不是管理年度的单据，按月的三张报表里看不到",IF($H1021&lt;0,"△这一笔之后该账户余额成负数了，核一下",""))))))))))))))</f>
        <v/>
      </c>
    </row>
    <row r="1022" ht="16.5" spans="1:16">
      <c r="A1022" s="4" t="str">
        <f>IF($C1022="","",COUNTA($C$5:$C1022))</f>
        <v/>
      </c>
      <c r="B1022" s="52"/>
      <c r="C1022" s="53"/>
      <c r="D1022" s="53"/>
      <c r="E1022" s="32"/>
      <c r="F1022" s="54"/>
      <c r="G1022" s="54"/>
      <c r="H1022" s="24" t="str">
        <f>IFERROR(ROUND(VLOOKUP($C1022,基础资料!$B$5:$E$34,3,0)+SUMIF($C$5:$C1022,$C1022,$F$5:$F1022)-SUMIF($C$5:$C1022,$C1022,$G$5:$G1022),2),"")</f>
        <v/>
      </c>
      <c r="I1022" s="53"/>
      <c r="J1022" s="53"/>
      <c r="K1022" s="25" t="str">
        <f t="shared" si="15"/>
        <v/>
      </c>
      <c r="L1022" s="13" t="str">
        <f>IF($D1022="","",IFERROR(INDEX(类别属性,MATCH($D1022,类别表,0)),""))</f>
        <v/>
      </c>
      <c r="M1022" s="53"/>
      <c r="N1022" s="53"/>
      <c r="O1022" s="32"/>
      <c r="P1022" s="6" t="str">
        <f>IF($C1022="","",IF(ISNA(MATCH($C1022,账户表,0)),"※这个账户不在【基础资料】的账户档案里",IF($B1022="","※没填日期，这一笔不会进任何月份的报表",IF(NOT(ISNUMBER($B1022)),"※日期是文本不是日期（像 2026.6.28 这种），按日期取数的报表全会漏掉这一笔",IF(AND($F1022&lt;&gt;"",$G1022&lt;&gt;""),"※收入和支出不能同时填",IF(AND(N($F1022)=0,N($G1022)=0),"※收入和支出都没填",IF(OR(N($F1022)&lt;0,N($G1022)&lt;0),"※金额不能填负数，方向反了就换一列填",IF($D1022="","※没填收支类别，分类报表会漏掉这一笔",IF(ISNA(MATCH($D1022,类别表,0)),"※收支类别不在【基础资料】的清单里",IF(AND($L1022="内部转账",$M1022=""),"△内部转账要在「对方账户」写上另一头",IF(AND($L1022="内部转账",$M1022=$C1022),"※对方账户跟本账户是同一个",IF(AND($L1022&lt;&gt;"内部转账",$M1022&lt;&gt;""),"△填了对方账户，但类别不是内部转账",IF(YEAR($B1022)&lt;&gt;管理年度,"△不是管理年度的单据，按月的三张报表里看不到",IF($H1022&lt;0,"△这一笔之后该账户余额成负数了，核一下",""))))))))))))))</f>
        <v/>
      </c>
    </row>
    <row r="1023" ht="16.5" spans="1:16">
      <c r="A1023" s="4" t="str">
        <f>IF($C1023="","",COUNTA($C$5:$C1023))</f>
        <v/>
      </c>
      <c r="B1023" s="52"/>
      <c r="C1023" s="53"/>
      <c r="D1023" s="53"/>
      <c r="E1023" s="32"/>
      <c r="F1023" s="54"/>
      <c r="G1023" s="54"/>
      <c r="H1023" s="24" t="str">
        <f>IFERROR(ROUND(VLOOKUP($C1023,基础资料!$B$5:$E$34,3,0)+SUMIF($C$5:$C1023,$C1023,$F$5:$F1023)-SUMIF($C$5:$C1023,$C1023,$G$5:$G1023),2),"")</f>
        <v/>
      </c>
      <c r="I1023" s="53"/>
      <c r="J1023" s="53"/>
      <c r="K1023" s="25" t="str">
        <f t="shared" si="15"/>
        <v/>
      </c>
      <c r="L1023" s="13" t="str">
        <f>IF($D1023="","",IFERROR(INDEX(类别属性,MATCH($D1023,类别表,0)),""))</f>
        <v/>
      </c>
      <c r="M1023" s="53"/>
      <c r="N1023" s="53"/>
      <c r="O1023" s="32"/>
      <c r="P1023" s="6" t="str">
        <f>IF($C1023="","",IF(ISNA(MATCH($C1023,账户表,0)),"※这个账户不在【基础资料】的账户档案里",IF($B1023="","※没填日期，这一笔不会进任何月份的报表",IF(NOT(ISNUMBER($B1023)),"※日期是文本不是日期（像 2026.6.28 这种），按日期取数的报表全会漏掉这一笔",IF(AND($F1023&lt;&gt;"",$G1023&lt;&gt;""),"※收入和支出不能同时填",IF(AND(N($F1023)=0,N($G1023)=0),"※收入和支出都没填",IF(OR(N($F1023)&lt;0,N($G1023)&lt;0),"※金额不能填负数，方向反了就换一列填",IF($D1023="","※没填收支类别，分类报表会漏掉这一笔",IF(ISNA(MATCH($D1023,类别表,0)),"※收支类别不在【基础资料】的清单里",IF(AND($L1023="内部转账",$M1023=""),"△内部转账要在「对方账户」写上另一头",IF(AND($L1023="内部转账",$M1023=$C1023),"※对方账户跟本账户是同一个",IF(AND($L1023&lt;&gt;"内部转账",$M1023&lt;&gt;""),"△填了对方账户，但类别不是内部转账",IF(YEAR($B1023)&lt;&gt;管理年度,"△不是管理年度的单据，按月的三张报表里看不到",IF($H1023&lt;0,"△这一笔之后该账户余额成负数了，核一下",""))))))))))))))</f>
        <v/>
      </c>
    </row>
    <row r="1024" ht="16.5" spans="1:16">
      <c r="A1024" s="4" t="str">
        <f>IF($C1024="","",COUNTA($C$5:$C1024))</f>
        <v/>
      </c>
      <c r="B1024" s="52"/>
      <c r="C1024" s="53"/>
      <c r="D1024" s="53"/>
      <c r="E1024" s="32"/>
      <c r="F1024" s="54"/>
      <c r="G1024" s="54"/>
      <c r="H1024" s="24" t="str">
        <f>IFERROR(ROUND(VLOOKUP($C1024,基础资料!$B$5:$E$34,3,0)+SUMIF($C$5:$C1024,$C1024,$F$5:$F1024)-SUMIF($C$5:$C1024,$C1024,$G$5:$G1024),2),"")</f>
        <v/>
      </c>
      <c r="I1024" s="53"/>
      <c r="J1024" s="53"/>
      <c r="K1024" s="25" t="str">
        <f t="shared" si="15"/>
        <v/>
      </c>
      <c r="L1024" s="13" t="str">
        <f>IF($D1024="","",IFERROR(INDEX(类别属性,MATCH($D1024,类别表,0)),""))</f>
        <v/>
      </c>
      <c r="M1024" s="53"/>
      <c r="N1024" s="53"/>
      <c r="O1024" s="32"/>
      <c r="P1024" s="6" t="str">
        <f>IF($C1024="","",IF(ISNA(MATCH($C1024,账户表,0)),"※这个账户不在【基础资料】的账户档案里",IF($B1024="","※没填日期，这一笔不会进任何月份的报表",IF(NOT(ISNUMBER($B1024)),"※日期是文本不是日期（像 2026.6.28 这种），按日期取数的报表全会漏掉这一笔",IF(AND($F1024&lt;&gt;"",$G1024&lt;&gt;""),"※收入和支出不能同时填",IF(AND(N($F1024)=0,N($G1024)=0),"※收入和支出都没填",IF(OR(N($F1024)&lt;0,N($G1024)&lt;0),"※金额不能填负数，方向反了就换一列填",IF($D1024="","※没填收支类别，分类报表会漏掉这一笔",IF(ISNA(MATCH($D1024,类别表,0)),"※收支类别不在【基础资料】的清单里",IF(AND($L1024="内部转账",$M1024=""),"△内部转账要在「对方账户」写上另一头",IF(AND($L1024="内部转账",$M1024=$C1024),"※对方账户跟本账户是同一个",IF(AND($L1024&lt;&gt;"内部转账",$M1024&lt;&gt;""),"△填了对方账户，但类别不是内部转账",IF(YEAR($B1024)&lt;&gt;管理年度,"△不是管理年度的单据，按月的三张报表里看不到",IF($H1024&lt;0,"△这一笔之后该账户余额成负数了，核一下",""))))))))))))))</f>
        <v/>
      </c>
    </row>
    <row r="1025" ht="16.5" spans="1:16">
      <c r="A1025" s="4" t="str">
        <f>IF($C1025="","",COUNTA($C$5:$C1025))</f>
        <v/>
      </c>
      <c r="B1025" s="52"/>
      <c r="C1025" s="53"/>
      <c r="D1025" s="53"/>
      <c r="E1025" s="32"/>
      <c r="F1025" s="54"/>
      <c r="G1025" s="54"/>
      <c r="H1025" s="24" t="str">
        <f>IFERROR(ROUND(VLOOKUP($C1025,基础资料!$B$5:$E$34,3,0)+SUMIF($C$5:$C1025,$C1025,$F$5:$F1025)-SUMIF($C$5:$C1025,$C1025,$G$5:$G1025),2),"")</f>
        <v/>
      </c>
      <c r="I1025" s="53"/>
      <c r="J1025" s="53"/>
      <c r="K1025" s="25" t="str">
        <f t="shared" si="15"/>
        <v/>
      </c>
      <c r="L1025" s="13" t="str">
        <f>IF($D1025="","",IFERROR(INDEX(类别属性,MATCH($D1025,类别表,0)),""))</f>
        <v/>
      </c>
      <c r="M1025" s="53"/>
      <c r="N1025" s="53"/>
      <c r="O1025" s="32"/>
      <c r="P1025" s="6" t="str">
        <f>IF($C1025="","",IF(ISNA(MATCH($C1025,账户表,0)),"※这个账户不在【基础资料】的账户档案里",IF($B1025="","※没填日期，这一笔不会进任何月份的报表",IF(NOT(ISNUMBER($B1025)),"※日期是文本不是日期（像 2026.6.28 这种），按日期取数的报表全会漏掉这一笔",IF(AND($F1025&lt;&gt;"",$G1025&lt;&gt;""),"※收入和支出不能同时填",IF(AND(N($F1025)=0,N($G1025)=0),"※收入和支出都没填",IF(OR(N($F1025)&lt;0,N($G1025)&lt;0),"※金额不能填负数，方向反了就换一列填",IF($D1025="","※没填收支类别，分类报表会漏掉这一笔",IF(ISNA(MATCH($D1025,类别表,0)),"※收支类别不在【基础资料】的清单里",IF(AND($L1025="内部转账",$M1025=""),"△内部转账要在「对方账户」写上另一头",IF(AND($L1025="内部转账",$M1025=$C1025),"※对方账户跟本账户是同一个",IF(AND($L1025&lt;&gt;"内部转账",$M1025&lt;&gt;""),"△填了对方账户，但类别不是内部转账",IF(YEAR($B1025)&lt;&gt;管理年度,"△不是管理年度的单据，按月的三张报表里看不到",IF($H1025&lt;0,"△这一笔之后该账户余额成负数了，核一下",""))))))))))))))</f>
        <v/>
      </c>
    </row>
    <row r="1026" ht="16.5" spans="1:16">
      <c r="A1026" s="4" t="str">
        <f>IF($C1026="","",COUNTA($C$5:$C1026))</f>
        <v/>
      </c>
      <c r="B1026" s="52"/>
      <c r="C1026" s="53"/>
      <c r="D1026" s="53"/>
      <c r="E1026" s="32"/>
      <c r="F1026" s="54"/>
      <c r="G1026" s="54"/>
      <c r="H1026" s="24" t="str">
        <f>IFERROR(ROUND(VLOOKUP($C1026,基础资料!$B$5:$E$34,3,0)+SUMIF($C$5:$C1026,$C1026,$F$5:$F1026)-SUMIF($C$5:$C1026,$C1026,$G$5:$G1026),2),"")</f>
        <v/>
      </c>
      <c r="I1026" s="53"/>
      <c r="J1026" s="53"/>
      <c r="K1026" s="25" t="str">
        <f t="shared" si="15"/>
        <v/>
      </c>
      <c r="L1026" s="13" t="str">
        <f>IF($D1026="","",IFERROR(INDEX(类别属性,MATCH($D1026,类别表,0)),""))</f>
        <v/>
      </c>
      <c r="M1026" s="53"/>
      <c r="N1026" s="53"/>
      <c r="O1026" s="32"/>
      <c r="P1026" s="6" t="str">
        <f>IF($C1026="","",IF(ISNA(MATCH($C1026,账户表,0)),"※这个账户不在【基础资料】的账户档案里",IF($B1026="","※没填日期，这一笔不会进任何月份的报表",IF(NOT(ISNUMBER($B1026)),"※日期是文本不是日期（像 2026.6.28 这种），按日期取数的报表全会漏掉这一笔",IF(AND($F1026&lt;&gt;"",$G1026&lt;&gt;""),"※收入和支出不能同时填",IF(AND(N($F1026)=0,N($G1026)=0),"※收入和支出都没填",IF(OR(N($F1026)&lt;0,N($G1026)&lt;0),"※金额不能填负数，方向反了就换一列填",IF($D1026="","※没填收支类别，分类报表会漏掉这一笔",IF(ISNA(MATCH($D1026,类别表,0)),"※收支类别不在【基础资料】的清单里",IF(AND($L1026="内部转账",$M1026=""),"△内部转账要在「对方账户」写上另一头",IF(AND($L1026="内部转账",$M1026=$C1026),"※对方账户跟本账户是同一个",IF(AND($L1026&lt;&gt;"内部转账",$M1026&lt;&gt;""),"△填了对方账户，但类别不是内部转账",IF(YEAR($B1026)&lt;&gt;管理年度,"△不是管理年度的单据，按月的三张报表里看不到",IF($H1026&lt;0,"△这一笔之后该账户余额成负数了，核一下",""))))))))))))))</f>
        <v/>
      </c>
    </row>
    <row r="1027" ht="16.5" spans="1:16">
      <c r="A1027" s="4" t="str">
        <f>IF($C1027="","",COUNTA($C$5:$C1027))</f>
        <v/>
      </c>
      <c r="B1027" s="52"/>
      <c r="C1027" s="53"/>
      <c r="D1027" s="53"/>
      <c r="E1027" s="32"/>
      <c r="F1027" s="54"/>
      <c r="G1027" s="54"/>
      <c r="H1027" s="24" t="str">
        <f>IFERROR(ROUND(VLOOKUP($C1027,基础资料!$B$5:$E$34,3,0)+SUMIF($C$5:$C1027,$C1027,$F$5:$F1027)-SUMIF($C$5:$C1027,$C1027,$G$5:$G1027),2),"")</f>
        <v/>
      </c>
      <c r="I1027" s="53"/>
      <c r="J1027" s="53"/>
      <c r="K1027" s="25" t="str">
        <f t="shared" si="15"/>
        <v/>
      </c>
      <c r="L1027" s="13" t="str">
        <f>IF($D1027="","",IFERROR(INDEX(类别属性,MATCH($D1027,类别表,0)),""))</f>
        <v/>
      </c>
      <c r="M1027" s="53"/>
      <c r="N1027" s="53"/>
      <c r="O1027" s="32"/>
      <c r="P1027" s="6" t="str">
        <f>IF($C1027="","",IF(ISNA(MATCH($C1027,账户表,0)),"※这个账户不在【基础资料】的账户档案里",IF($B1027="","※没填日期，这一笔不会进任何月份的报表",IF(NOT(ISNUMBER($B1027)),"※日期是文本不是日期（像 2026.6.28 这种），按日期取数的报表全会漏掉这一笔",IF(AND($F1027&lt;&gt;"",$G1027&lt;&gt;""),"※收入和支出不能同时填",IF(AND(N($F1027)=0,N($G1027)=0),"※收入和支出都没填",IF(OR(N($F1027)&lt;0,N($G1027)&lt;0),"※金额不能填负数，方向反了就换一列填",IF($D1027="","※没填收支类别，分类报表会漏掉这一笔",IF(ISNA(MATCH($D1027,类别表,0)),"※收支类别不在【基础资料】的清单里",IF(AND($L1027="内部转账",$M1027=""),"△内部转账要在「对方账户」写上另一头",IF(AND($L1027="内部转账",$M1027=$C1027),"※对方账户跟本账户是同一个",IF(AND($L1027&lt;&gt;"内部转账",$M1027&lt;&gt;""),"△填了对方账户，但类别不是内部转账",IF(YEAR($B1027)&lt;&gt;管理年度,"△不是管理年度的单据，按月的三张报表里看不到",IF($H1027&lt;0,"△这一笔之后该账户余额成负数了，核一下",""))))))))))))))</f>
        <v/>
      </c>
    </row>
    <row r="1028" ht="16.5" spans="1:16">
      <c r="A1028" s="4" t="str">
        <f>IF($C1028="","",COUNTA($C$5:$C1028))</f>
        <v/>
      </c>
      <c r="B1028" s="52"/>
      <c r="C1028" s="53"/>
      <c r="D1028" s="53"/>
      <c r="E1028" s="32"/>
      <c r="F1028" s="54"/>
      <c r="G1028" s="54"/>
      <c r="H1028" s="24" t="str">
        <f>IFERROR(ROUND(VLOOKUP($C1028,基础资料!$B$5:$E$34,3,0)+SUMIF($C$5:$C1028,$C1028,$F$5:$F1028)-SUMIF($C$5:$C1028,$C1028,$G$5:$G1028),2),"")</f>
        <v/>
      </c>
      <c r="I1028" s="53"/>
      <c r="J1028" s="53"/>
      <c r="K1028" s="25" t="str">
        <f t="shared" si="15"/>
        <v/>
      </c>
      <c r="L1028" s="13" t="str">
        <f>IF($D1028="","",IFERROR(INDEX(类别属性,MATCH($D1028,类别表,0)),""))</f>
        <v/>
      </c>
      <c r="M1028" s="53"/>
      <c r="N1028" s="53"/>
      <c r="O1028" s="32"/>
      <c r="P1028" s="6" t="str">
        <f>IF($C1028="","",IF(ISNA(MATCH($C1028,账户表,0)),"※这个账户不在【基础资料】的账户档案里",IF($B1028="","※没填日期，这一笔不会进任何月份的报表",IF(NOT(ISNUMBER($B1028)),"※日期是文本不是日期（像 2026.6.28 这种），按日期取数的报表全会漏掉这一笔",IF(AND($F1028&lt;&gt;"",$G1028&lt;&gt;""),"※收入和支出不能同时填",IF(AND(N($F1028)=0,N($G1028)=0),"※收入和支出都没填",IF(OR(N($F1028)&lt;0,N($G1028)&lt;0),"※金额不能填负数，方向反了就换一列填",IF($D1028="","※没填收支类别，分类报表会漏掉这一笔",IF(ISNA(MATCH($D1028,类别表,0)),"※收支类别不在【基础资料】的清单里",IF(AND($L1028="内部转账",$M1028=""),"△内部转账要在「对方账户」写上另一头",IF(AND($L1028="内部转账",$M1028=$C1028),"※对方账户跟本账户是同一个",IF(AND($L1028&lt;&gt;"内部转账",$M1028&lt;&gt;""),"△填了对方账户，但类别不是内部转账",IF(YEAR($B1028)&lt;&gt;管理年度,"△不是管理年度的单据，按月的三张报表里看不到",IF($H1028&lt;0,"△这一笔之后该账户余额成负数了，核一下",""))))))))))))))</f>
        <v/>
      </c>
    </row>
    <row r="1029" ht="16.5" spans="1:16">
      <c r="A1029" s="4" t="str">
        <f>IF($C1029="","",COUNTA($C$5:$C1029))</f>
        <v/>
      </c>
      <c r="B1029" s="52"/>
      <c r="C1029" s="53"/>
      <c r="D1029" s="53"/>
      <c r="E1029" s="32"/>
      <c r="F1029" s="54"/>
      <c r="G1029" s="54"/>
      <c r="H1029" s="24" t="str">
        <f>IFERROR(ROUND(VLOOKUP($C1029,基础资料!$B$5:$E$34,3,0)+SUMIF($C$5:$C1029,$C1029,$F$5:$F1029)-SUMIF($C$5:$C1029,$C1029,$G$5:$G1029),2),"")</f>
        <v/>
      </c>
      <c r="I1029" s="53"/>
      <c r="J1029" s="53"/>
      <c r="K1029" s="25" t="str">
        <f t="shared" ref="K1029:K1092" si="16">IF(OR($B1029="",NOT(ISNUMBER($B1029))),"",--TEXT($B1029,"yyyymm"))</f>
        <v/>
      </c>
      <c r="L1029" s="13" t="str">
        <f>IF($D1029="","",IFERROR(INDEX(类别属性,MATCH($D1029,类别表,0)),""))</f>
        <v/>
      </c>
      <c r="M1029" s="53"/>
      <c r="N1029" s="53"/>
      <c r="O1029" s="32"/>
      <c r="P1029" s="6" t="str">
        <f>IF($C1029="","",IF(ISNA(MATCH($C1029,账户表,0)),"※这个账户不在【基础资料】的账户档案里",IF($B1029="","※没填日期，这一笔不会进任何月份的报表",IF(NOT(ISNUMBER($B1029)),"※日期是文本不是日期（像 2026.6.28 这种），按日期取数的报表全会漏掉这一笔",IF(AND($F1029&lt;&gt;"",$G1029&lt;&gt;""),"※收入和支出不能同时填",IF(AND(N($F1029)=0,N($G1029)=0),"※收入和支出都没填",IF(OR(N($F1029)&lt;0,N($G1029)&lt;0),"※金额不能填负数，方向反了就换一列填",IF($D1029="","※没填收支类别，分类报表会漏掉这一笔",IF(ISNA(MATCH($D1029,类别表,0)),"※收支类别不在【基础资料】的清单里",IF(AND($L1029="内部转账",$M1029=""),"△内部转账要在「对方账户」写上另一头",IF(AND($L1029="内部转账",$M1029=$C1029),"※对方账户跟本账户是同一个",IF(AND($L1029&lt;&gt;"内部转账",$M1029&lt;&gt;""),"△填了对方账户，但类别不是内部转账",IF(YEAR($B1029)&lt;&gt;管理年度,"△不是管理年度的单据，按月的三张报表里看不到",IF($H1029&lt;0,"△这一笔之后该账户余额成负数了，核一下",""))))))))))))))</f>
        <v/>
      </c>
    </row>
    <row r="1030" ht="16.5" spans="1:16">
      <c r="A1030" s="4" t="str">
        <f>IF($C1030="","",COUNTA($C$5:$C1030))</f>
        <v/>
      </c>
      <c r="B1030" s="52"/>
      <c r="C1030" s="53"/>
      <c r="D1030" s="53"/>
      <c r="E1030" s="32"/>
      <c r="F1030" s="54"/>
      <c r="G1030" s="54"/>
      <c r="H1030" s="24" t="str">
        <f>IFERROR(ROUND(VLOOKUP($C1030,基础资料!$B$5:$E$34,3,0)+SUMIF($C$5:$C1030,$C1030,$F$5:$F1030)-SUMIF($C$5:$C1030,$C1030,$G$5:$G1030),2),"")</f>
        <v/>
      </c>
      <c r="I1030" s="53"/>
      <c r="J1030" s="53"/>
      <c r="K1030" s="25" t="str">
        <f t="shared" si="16"/>
        <v/>
      </c>
      <c r="L1030" s="13" t="str">
        <f>IF($D1030="","",IFERROR(INDEX(类别属性,MATCH($D1030,类别表,0)),""))</f>
        <v/>
      </c>
      <c r="M1030" s="53"/>
      <c r="N1030" s="53"/>
      <c r="O1030" s="32"/>
      <c r="P1030" s="6" t="str">
        <f>IF($C1030="","",IF(ISNA(MATCH($C1030,账户表,0)),"※这个账户不在【基础资料】的账户档案里",IF($B1030="","※没填日期，这一笔不会进任何月份的报表",IF(NOT(ISNUMBER($B1030)),"※日期是文本不是日期（像 2026.6.28 这种），按日期取数的报表全会漏掉这一笔",IF(AND($F1030&lt;&gt;"",$G1030&lt;&gt;""),"※收入和支出不能同时填",IF(AND(N($F1030)=0,N($G1030)=0),"※收入和支出都没填",IF(OR(N($F1030)&lt;0,N($G1030)&lt;0),"※金额不能填负数，方向反了就换一列填",IF($D1030="","※没填收支类别，分类报表会漏掉这一笔",IF(ISNA(MATCH($D1030,类别表,0)),"※收支类别不在【基础资料】的清单里",IF(AND($L1030="内部转账",$M1030=""),"△内部转账要在「对方账户」写上另一头",IF(AND($L1030="内部转账",$M1030=$C1030),"※对方账户跟本账户是同一个",IF(AND($L1030&lt;&gt;"内部转账",$M1030&lt;&gt;""),"△填了对方账户，但类别不是内部转账",IF(YEAR($B1030)&lt;&gt;管理年度,"△不是管理年度的单据，按月的三张报表里看不到",IF($H1030&lt;0,"△这一笔之后该账户余额成负数了，核一下",""))))))))))))))</f>
        <v/>
      </c>
    </row>
    <row r="1031" ht="16.5" spans="1:16">
      <c r="A1031" s="4" t="str">
        <f>IF($C1031="","",COUNTA($C$5:$C1031))</f>
        <v/>
      </c>
      <c r="B1031" s="52"/>
      <c r="C1031" s="53"/>
      <c r="D1031" s="53"/>
      <c r="E1031" s="32"/>
      <c r="F1031" s="54"/>
      <c r="G1031" s="54"/>
      <c r="H1031" s="24" t="str">
        <f>IFERROR(ROUND(VLOOKUP($C1031,基础资料!$B$5:$E$34,3,0)+SUMIF($C$5:$C1031,$C1031,$F$5:$F1031)-SUMIF($C$5:$C1031,$C1031,$G$5:$G1031),2),"")</f>
        <v/>
      </c>
      <c r="I1031" s="53"/>
      <c r="J1031" s="53"/>
      <c r="K1031" s="25" t="str">
        <f t="shared" si="16"/>
        <v/>
      </c>
      <c r="L1031" s="13" t="str">
        <f>IF($D1031="","",IFERROR(INDEX(类别属性,MATCH($D1031,类别表,0)),""))</f>
        <v/>
      </c>
      <c r="M1031" s="53"/>
      <c r="N1031" s="53"/>
      <c r="O1031" s="32"/>
      <c r="P1031" s="6" t="str">
        <f>IF($C1031="","",IF(ISNA(MATCH($C1031,账户表,0)),"※这个账户不在【基础资料】的账户档案里",IF($B1031="","※没填日期，这一笔不会进任何月份的报表",IF(NOT(ISNUMBER($B1031)),"※日期是文本不是日期（像 2026.6.28 这种），按日期取数的报表全会漏掉这一笔",IF(AND($F1031&lt;&gt;"",$G1031&lt;&gt;""),"※收入和支出不能同时填",IF(AND(N($F1031)=0,N($G1031)=0),"※收入和支出都没填",IF(OR(N($F1031)&lt;0,N($G1031)&lt;0),"※金额不能填负数，方向反了就换一列填",IF($D1031="","※没填收支类别，分类报表会漏掉这一笔",IF(ISNA(MATCH($D1031,类别表,0)),"※收支类别不在【基础资料】的清单里",IF(AND($L1031="内部转账",$M1031=""),"△内部转账要在「对方账户」写上另一头",IF(AND($L1031="内部转账",$M1031=$C1031),"※对方账户跟本账户是同一个",IF(AND($L1031&lt;&gt;"内部转账",$M1031&lt;&gt;""),"△填了对方账户，但类别不是内部转账",IF(YEAR($B1031)&lt;&gt;管理年度,"△不是管理年度的单据，按月的三张报表里看不到",IF($H1031&lt;0,"△这一笔之后该账户余额成负数了，核一下",""))))))))))))))</f>
        <v/>
      </c>
    </row>
    <row r="1032" ht="16.5" spans="1:16">
      <c r="A1032" s="4" t="str">
        <f>IF($C1032="","",COUNTA($C$5:$C1032))</f>
        <v/>
      </c>
      <c r="B1032" s="52"/>
      <c r="C1032" s="53"/>
      <c r="D1032" s="53"/>
      <c r="E1032" s="32"/>
      <c r="F1032" s="54"/>
      <c r="G1032" s="54"/>
      <c r="H1032" s="24" t="str">
        <f>IFERROR(ROUND(VLOOKUP($C1032,基础资料!$B$5:$E$34,3,0)+SUMIF($C$5:$C1032,$C1032,$F$5:$F1032)-SUMIF($C$5:$C1032,$C1032,$G$5:$G1032),2),"")</f>
        <v/>
      </c>
      <c r="I1032" s="53"/>
      <c r="J1032" s="53"/>
      <c r="K1032" s="25" t="str">
        <f t="shared" si="16"/>
        <v/>
      </c>
      <c r="L1032" s="13" t="str">
        <f>IF($D1032="","",IFERROR(INDEX(类别属性,MATCH($D1032,类别表,0)),""))</f>
        <v/>
      </c>
      <c r="M1032" s="53"/>
      <c r="N1032" s="53"/>
      <c r="O1032" s="32"/>
      <c r="P1032" s="6" t="str">
        <f>IF($C1032="","",IF(ISNA(MATCH($C1032,账户表,0)),"※这个账户不在【基础资料】的账户档案里",IF($B1032="","※没填日期，这一笔不会进任何月份的报表",IF(NOT(ISNUMBER($B1032)),"※日期是文本不是日期（像 2026.6.28 这种），按日期取数的报表全会漏掉这一笔",IF(AND($F1032&lt;&gt;"",$G1032&lt;&gt;""),"※收入和支出不能同时填",IF(AND(N($F1032)=0,N($G1032)=0),"※收入和支出都没填",IF(OR(N($F1032)&lt;0,N($G1032)&lt;0),"※金额不能填负数，方向反了就换一列填",IF($D1032="","※没填收支类别，分类报表会漏掉这一笔",IF(ISNA(MATCH($D1032,类别表,0)),"※收支类别不在【基础资料】的清单里",IF(AND($L1032="内部转账",$M1032=""),"△内部转账要在「对方账户」写上另一头",IF(AND($L1032="内部转账",$M1032=$C1032),"※对方账户跟本账户是同一个",IF(AND($L1032&lt;&gt;"内部转账",$M1032&lt;&gt;""),"△填了对方账户，但类别不是内部转账",IF(YEAR($B1032)&lt;&gt;管理年度,"△不是管理年度的单据，按月的三张报表里看不到",IF($H1032&lt;0,"△这一笔之后该账户余额成负数了，核一下",""))))))))))))))</f>
        <v/>
      </c>
    </row>
    <row r="1033" ht="16.5" spans="1:16">
      <c r="A1033" s="4" t="str">
        <f>IF($C1033="","",COUNTA($C$5:$C1033))</f>
        <v/>
      </c>
      <c r="B1033" s="52"/>
      <c r="C1033" s="53"/>
      <c r="D1033" s="53"/>
      <c r="E1033" s="32"/>
      <c r="F1033" s="54"/>
      <c r="G1033" s="54"/>
      <c r="H1033" s="24" t="str">
        <f>IFERROR(ROUND(VLOOKUP($C1033,基础资料!$B$5:$E$34,3,0)+SUMIF($C$5:$C1033,$C1033,$F$5:$F1033)-SUMIF($C$5:$C1033,$C1033,$G$5:$G1033),2),"")</f>
        <v/>
      </c>
      <c r="I1033" s="53"/>
      <c r="J1033" s="53"/>
      <c r="K1033" s="25" t="str">
        <f t="shared" si="16"/>
        <v/>
      </c>
      <c r="L1033" s="13" t="str">
        <f>IF($D1033="","",IFERROR(INDEX(类别属性,MATCH($D1033,类别表,0)),""))</f>
        <v/>
      </c>
      <c r="M1033" s="53"/>
      <c r="N1033" s="53"/>
      <c r="O1033" s="32"/>
      <c r="P1033" s="6" t="str">
        <f>IF($C1033="","",IF(ISNA(MATCH($C1033,账户表,0)),"※这个账户不在【基础资料】的账户档案里",IF($B1033="","※没填日期，这一笔不会进任何月份的报表",IF(NOT(ISNUMBER($B1033)),"※日期是文本不是日期（像 2026.6.28 这种），按日期取数的报表全会漏掉这一笔",IF(AND($F1033&lt;&gt;"",$G1033&lt;&gt;""),"※收入和支出不能同时填",IF(AND(N($F1033)=0,N($G1033)=0),"※收入和支出都没填",IF(OR(N($F1033)&lt;0,N($G1033)&lt;0),"※金额不能填负数，方向反了就换一列填",IF($D1033="","※没填收支类别，分类报表会漏掉这一笔",IF(ISNA(MATCH($D1033,类别表,0)),"※收支类别不在【基础资料】的清单里",IF(AND($L1033="内部转账",$M1033=""),"△内部转账要在「对方账户」写上另一头",IF(AND($L1033="内部转账",$M1033=$C1033),"※对方账户跟本账户是同一个",IF(AND($L1033&lt;&gt;"内部转账",$M1033&lt;&gt;""),"△填了对方账户，但类别不是内部转账",IF(YEAR($B1033)&lt;&gt;管理年度,"△不是管理年度的单据，按月的三张报表里看不到",IF($H1033&lt;0,"△这一笔之后该账户余额成负数了，核一下",""))))))))))))))</f>
        <v/>
      </c>
    </row>
    <row r="1034" ht="16.5" spans="1:16">
      <c r="A1034" s="4" t="str">
        <f>IF($C1034="","",COUNTA($C$5:$C1034))</f>
        <v/>
      </c>
      <c r="B1034" s="52"/>
      <c r="C1034" s="53"/>
      <c r="D1034" s="53"/>
      <c r="E1034" s="32"/>
      <c r="F1034" s="54"/>
      <c r="G1034" s="54"/>
      <c r="H1034" s="24" t="str">
        <f>IFERROR(ROUND(VLOOKUP($C1034,基础资料!$B$5:$E$34,3,0)+SUMIF($C$5:$C1034,$C1034,$F$5:$F1034)-SUMIF($C$5:$C1034,$C1034,$G$5:$G1034),2),"")</f>
        <v/>
      </c>
      <c r="I1034" s="53"/>
      <c r="J1034" s="53"/>
      <c r="K1034" s="25" t="str">
        <f t="shared" si="16"/>
        <v/>
      </c>
      <c r="L1034" s="13" t="str">
        <f>IF($D1034="","",IFERROR(INDEX(类别属性,MATCH($D1034,类别表,0)),""))</f>
        <v/>
      </c>
      <c r="M1034" s="53"/>
      <c r="N1034" s="53"/>
      <c r="O1034" s="32"/>
      <c r="P1034" s="6" t="str">
        <f>IF($C1034="","",IF(ISNA(MATCH($C1034,账户表,0)),"※这个账户不在【基础资料】的账户档案里",IF($B1034="","※没填日期，这一笔不会进任何月份的报表",IF(NOT(ISNUMBER($B1034)),"※日期是文本不是日期（像 2026.6.28 这种），按日期取数的报表全会漏掉这一笔",IF(AND($F1034&lt;&gt;"",$G1034&lt;&gt;""),"※收入和支出不能同时填",IF(AND(N($F1034)=0,N($G1034)=0),"※收入和支出都没填",IF(OR(N($F1034)&lt;0,N($G1034)&lt;0),"※金额不能填负数，方向反了就换一列填",IF($D1034="","※没填收支类别，分类报表会漏掉这一笔",IF(ISNA(MATCH($D1034,类别表,0)),"※收支类别不在【基础资料】的清单里",IF(AND($L1034="内部转账",$M1034=""),"△内部转账要在「对方账户」写上另一头",IF(AND($L1034="内部转账",$M1034=$C1034),"※对方账户跟本账户是同一个",IF(AND($L1034&lt;&gt;"内部转账",$M1034&lt;&gt;""),"△填了对方账户，但类别不是内部转账",IF(YEAR($B1034)&lt;&gt;管理年度,"△不是管理年度的单据，按月的三张报表里看不到",IF($H1034&lt;0,"△这一笔之后该账户余额成负数了，核一下",""))))))))))))))</f>
        <v/>
      </c>
    </row>
    <row r="1035" ht="16.5" spans="1:16">
      <c r="A1035" s="4" t="str">
        <f>IF($C1035="","",COUNTA($C$5:$C1035))</f>
        <v/>
      </c>
      <c r="B1035" s="52"/>
      <c r="C1035" s="53"/>
      <c r="D1035" s="53"/>
      <c r="E1035" s="32"/>
      <c r="F1035" s="54"/>
      <c r="G1035" s="54"/>
      <c r="H1035" s="24" t="str">
        <f>IFERROR(ROUND(VLOOKUP($C1035,基础资料!$B$5:$E$34,3,0)+SUMIF($C$5:$C1035,$C1035,$F$5:$F1035)-SUMIF($C$5:$C1035,$C1035,$G$5:$G1035),2),"")</f>
        <v/>
      </c>
      <c r="I1035" s="53"/>
      <c r="J1035" s="53"/>
      <c r="K1035" s="25" t="str">
        <f t="shared" si="16"/>
        <v/>
      </c>
      <c r="L1035" s="13" t="str">
        <f>IF($D1035="","",IFERROR(INDEX(类别属性,MATCH($D1035,类别表,0)),""))</f>
        <v/>
      </c>
      <c r="M1035" s="53"/>
      <c r="N1035" s="53"/>
      <c r="O1035" s="32"/>
      <c r="P1035" s="6" t="str">
        <f>IF($C1035="","",IF(ISNA(MATCH($C1035,账户表,0)),"※这个账户不在【基础资料】的账户档案里",IF($B1035="","※没填日期，这一笔不会进任何月份的报表",IF(NOT(ISNUMBER($B1035)),"※日期是文本不是日期（像 2026.6.28 这种），按日期取数的报表全会漏掉这一笔",IF(AND($F1035&lt;&gt;"",$G1035&lt;&gt;""),"※收入和支出不能同时填",IF(AND(N($F1035)=0,N($G1035)=0),"※收入和支出都没填",IF(OR(N($F1035)&lt;0,N($G1035)&lt;0),"※金额不能填负数，方向反了就换一列填",IF($D1035="","※没填收支类别，分类报表会漏掉这一笔",IF(ISNA(MATCH($D1035,类别表,0)),"※收支类别不在【基础资料】的清单里",IF(AND($L1035="内部转账",$M1035=""),"△内部转账要在「对方账户」写上另一头",IF(AND($L1035="内部转账",$M1035=$C1035),"※对方账户跟本账户是同一个",IF(AND($L1035&lt;&gt;"内部转账",$M1035&lt;&gt;""),"△填了对方账户，但类别不是内部转账",IF(YEAR($B1035)&lt;&gt;管理年度,"△不是管理年度的单据，按月的三张报表里看不到",IF($H1035&lt;0,"△这一笔之后该账户余额成负数了，核一下",""))))))))))))))</f>
        <v/>
      </c>
    </row>
    <row r="1036" ht="16.5" spans="1:16">
      <c r="A1036" s="4" t="str">
        <f>IF($C1036="","",COUNTA($C$5:$C1036))</f>
        <v/>
      </c>
      <c r="B1036" s="52"/>
      <c r="C1036" s="53"/>
      <c r="D1036" s="53"/>
      <c r="E1036" s="32"/>
      <c r="F1036" s="54"/>
      <c r="G1036" s="54"/>
      <c r="H1036" s="24" t="str">
        <f>IFERROR(ROUND(VLOOKUP($C1036,基础资料!$B$5:$E$34,3,0)+SUMIF($C$5:$C1036,$C1036,$F$5:$F1036)-SUMIF($C$5:$C1036,$C1036,$G$5:$G1036),2),"")</f>
        <v/>
      </c>
      <c r="I1036" s="53"/>
      <c r="J1036" s="53"/>
      <c r="K1036" s="25" t="str">
        <f t="shared" si="16"/>
        <v/>
      </c>
      <c r="L1036" s="13" t="str">
        <f>IF($D1036="","",IFERROR(INDEX(类别属性,MATCH($D1036,类别表,0)),""))</f>
        <v/>
      </c>
      <c r="M1036" s="53"/>
      <c r="N1036" s="53"/>
      <c r="O1036" s="32"/>
      <c r="P1036" s="6" t="str">
        <f>IF($C1036="","",IF(ISNA(MATCH($C1036,账户表,0)),"※这个账户不在【基础资料】的账户档案里",IF($B1036="","※没填日期，这一笔不会进任何月份的报表",IF(NOT(ISNUMBER($B1036)),"※日期是文本不是日期（像 2026.6.28 这种），按日期取数的报表全会漏掉这一笔",IF(AND($F1036&lt;&gt;"",$G1036&lt;&gt;""),"※收入和支出不能同时填",IF(AND(N($F1036)=0,N($G1036)=0),"※收入和支出都没填",IF(OR(N($F1036)&lt;0,N($G1036)&lt;0),"※金额不能填负数，方向反了就换一列填",IF($D1036="","※没填收支类别，分类报表会漏掉这一笔",IF(ISNA(MATCH($D1036,类别表,0)),"※收支类别不在【基础资料】的清单里",IF(AND($L1036="内部转账",$M1036=""),"△内部转账要在「对方账户」写上另一头",IF(AND($L1036="内部转账",$M1036=$C1036),"※对方账户跟本账户是同一个",IF(AND($L1036&lt;&gt;"内部转账",$M1036&lt;&gt;""),"△填了对方账户，但类别不是内部转账",IF(YEAR($B1036)&lt;&gt;管理年度,"△不是管理年度的单据，按月的三张报表里看不到",IF($H1036&lt;0,"△这一笔之后该账户余额成负数了，核一下",""))))))))))))))</f>
        <v/>
      </c>
    </row>
    <row r="1037" ht="16.5" spans="1:16">
      <c r="A1037" s="4" t="str">
        <f>IF($C1037="","",COUNTA($C$5:$C1037))</f>
        <v/>
      </c>
      <c r="B1037" s="52"/>
      <c r="C1037" s="53"/>
      <c r="D1037" s="53"/>
      <c r="E1037" s="32"/>
      <c r="F1037" s="54"/>
      <c r="G1037" s="54"/>
      <c r="H1037" s="24" t="str">
        <f>IFERROR(ROUND(VLOOKUP($C1037,基础资料!$B$5:$E$34,3,0)+SUMIF($C$5:$C1037,$C1037,$F$5:$F1037)-SUMIF($C$5:$C1037,$C1037,$G$5:$G1037),2),"")</f>
        <v/>
      </c>
      <c r="I1037" s="53"/>
      <c r="J1037" s="53"/>
      <c r="K1037" s="25" t="str">
        <f t="shared" si="16"/>
        <v/>
      </c>
      <c r="L1037" s="13" t="str">
        <f>IF($D1037="","",IFERROR(INDEX(类别属性,MATCH($D1037,类别表,0)),""))</f>
        <v/>
      </c>
      <c r="M1037" s="53"/>
      <c r="N1037" s="53"/>
      <c r="O1037" s="32"/>
      <c r="P1037" s="6" t="str">
        <f>IF($C1037="","",IF(ISNA(MATCH($C1037,账户表,0)),"※这个账户不在【基础资料】的账户档案里",IF($B1037="","※没填日期，这一笔不会进任何月份的报表",IF(NOT(ISNUMBER($B1037)),"※日期是文本不是日期（像 2026.6.28 这种），按日期取数的报表全会漏掉这一笔",IF(AND($F1037&lt;&gt;"",$G1037&lt;&gt;""),"※收入和支出不能同时填",IF(AND(N($F1037)=0,N($G1037)=0),"※收入和支出都没填",IF(OR(N($F1037)&lt;0,N($G1037)&lt;0),"※金额不能填负数，方向反了就换一列填",IF($D1037="","※没填收支类别，分类报表会漏掉这一笔",IF(ISNA(MATCH($D1037,类别表,0)),"※收支类别不在【基础资料】的清单里",IF(AND($L1037="内部转账",$M1037=""),"△内部转账要在「对方账户」写上另一头",IF(AND($L1037="内部转账",$M1037=$C1037),"※对方账户跟本账户是同一个",IF(AND($L1037&lt;&gt;"内部转账",$M1037&lt;&gt;""),"△填了对方账户，但类别不是内部转账",IF(YEAR($B1037)&lt;&gt;管理年度,"△不是管理年度的单据，按月的三张报表里看不到",IF($H1037&lt;0,"△这一笔之后该账户余额成负数了，核一下",""))))))))))))))</f>
        <v/>
      </c>
    </row>
    <row r="1038" ht="16.5" spans="1:16">
      <c r="A1038" s="4" t="str">
        <f>IF($C1038="","",COUNTA($C$5:$C1038))</f>
        <v/>
      </c>
      <c r="B1038" s="52"/>
      <c r="C1038" s="53"/>
      <c r="D1038" s="53"/>
      <c r="E1038" s="32"/>
      <c r="F1038" s="54"/>
      <c r="G1038" s="54"/>
      <c r="H1038" s="24" t="str">
        <f>IFERROR(ROUND(VLOOKUP($C1038,基础资料!$B$5:$E$34,3,0)+SUMIF($C$5:$C1038,$C1038,$F$5:$F1038)-SUMIF($C$5:$C1038,$C1038,$G$5:$G1038),2),"")</f>
        <v/>
      </c>
      <c r="I1038" s="53"/>
      <c r="J1038" s="53"/>
      <c r="K1038" s="25" t="str">
        <f t="shared" si="16"/>
        <v/>
      </c>
      <c r="L1038" s="13" t="str">
        <f>IF($D1038="","",IFERROR(INDEX(类别属性,MATCH($D1038,类别表,0)),""))</f>
        <v/>
      </c>
      <c r="M1038" s="53"/>
      <c r="N1038" s="53"/>
      <c r="O1038" s="32"/>
      <c r="P1038" s="6" t="str">
        <f>IF($C1038="","",IF(ISNA(MATCH($C1038,账户表,0)),"※这个账户不在【基础资料】的账户档案里",IF($B1038="","※没填日期，这一笔不会进任何月份的报表",IF(NOT(ISNUMBER($B1038)),"※日期是文本不是日期（像 2026.6.28 这种），按日期取数的报表全会漏掉这一笔",IF(AND($F1038&lt;&gt;"",$G1038&lt;&gt;""),"※收入和支出不能同时填",IF(AND(N($F1038)=0,N($G1038)=0),"※收入和支出都没填",IF(OR(N($F1038)&lt;0,N($G1038)&lt;0),"※金额不能填负数，方向反了就换一列填",IF($D1038="","※没填收支类别，分类报表会漏掉这一笔",IF(ISNA(MATCH($D1038,类别表,0)),"※收支类别不在【基础资料】的清单里",IF(AND($L1038="内部转账",$M1038=""),"△内部转账要在「对方账户」写上另一头",IF(AND($L1038="内部转账",$M1038=$C1038),"※对方账户跟本账户是同一个",IF(AND($L1038&lt;&gt;"内部转账",$M1038&lt;&gt;""),"△填了对方账户，但类别不是内部转账",IF(YEAR($B1038)&lt;&gt;管理年度,"△不是管理年度的单据，按月的三张报表里看不到",IF($H1038&lt;0,"△这一笔之后该账户余额成负数了，核一下",""))))))))))))))</f>
        <v/>
      </c>
    </row>
    <row r="1039" ht="16.5" spans="1:16">
      <c r="A1039" s="4" t="str">
        <f>IF($C1039="","",COUNTA($C$5:$C1039))</f>
        <v/>
      </c>
      <c r="B1039" s="52"/>
      <c r="C1039" s="53"/>
      <c r="D1039" s="53"/>
      <c r="E1039" s="32"/>
      <c r="F1039" s="54"/>
      <c r="G1039" s="54"/>
      <c r="H1039" s="24" t="str">
        <f>IFERROR(ROUND(VLOOKUP($C1039,基础资料!$B$5:$E$34,3,0)+SUMIF($C$5:$C1039,$C1039,$F$5:$F1039)-SUMIF($C$5:$C1039,$C1039,$G$5:$G1039),2),"")</f>
        <v/>
      </c>
      <c r="I1039" s="53"/>
      <c r="J1039" s="53"/>
      <c r="K1039" s="25" t="str">
        <f t="shared" si="16"/>
        <v/>
      </c>
      <c r="L1039" s="13" t="str">
        <f>IF($D1039="","",IFERROR(INDEX(类别属性,MATCH($D1039,类别表,0)),""))</f>
        <v/>
      </c>
      <c r="M1039" s="53"/>
      <c r="N1039" s="53"/>
      <c r="O1039" s="32"/>
      <c r="P1039" s="6" t="str">
        <f>IF($C1039="","",IF(ISNA(MATCH($C1039,账户表,0)),"※这个账户不在【基础资料】的账户档案里",IF($B1039="","※没填日期，这一笔不会进任何月份的报表",IF(NOT(ISNUMBER($B1039)),"※日期是文本不是日期（像 2026.6.28 这种），按日期取数的报表全会漏掉这一笔",IF(AND($F1039&lt;&gt;"",$G1039&lt;&gt;""),"※收入和支出不能同时填",IF(AND(N($F1039)=0,N($G1039)=0),"※收入和支出都没填",IF(OR(N($F1039)&lt;0,N($G1039)&lt;0),"※金额不能填负数，方向反了就换一列填",IF($D1039="","※没填收支类别，分类报表会漏掉这一笔",IF(ISNA(MATCH($D1039,类别表,0)),"※收支类别不在【基础资料】的清单里",IF(AND($L1039="内部转账",$M1039=""),"△内部转账要在「对方账户」写上另一头",IF(AND($L1039="内部转账",$M1039=$C1039),"※对方账户跟本账户是同一个",IF(AND($L1039&lt;&gt;"内部转账",$M1039&lt;&gt;""),"△填了对方账户，但类别不是内部转账",IF(YEAR($B1039)&lt;&gt;管理年度,"△不是管理年度的单据，按月的三张报表里看不到",IF($H1039&lt;0,"△这一笔之后该账户余额成负数了，核一下",""))))))))))))))</f>
        <v/>
      </c>
    </row>
    <row r="1040" ht="16.5" spans="1:16">
      <c r="A1040" s="4" t="str">
        <f>IF($C1040="","",COUNTA($C$5:$C1040))</f>
        <v/>
      </c>
      <c r="B1040" s="52"/>
      <c r="C1040" s="53"/>
      <c r="D1040" s="53"/>
      <c r="E1040" s="32"/>
      <c r="F1040" s="54"/>
      <c r="G1040" s="54"/>
      <c r="H1040" s="24" t="str">
        <f>IFERROR(ROUND(VLOOKUP($C1040,基础资料!$B$5:$E$34,3,0)+SUMIF($C$5:$C1040,$C1040,$F$5:$F1040)-SUMIF($C$5:$C1040,$C1040,$G$5:$G1040),2),"")</f>
        <v/>
      </c>
      <c r="I1040" s="53"/>
      <c r="J1040" s="53"/>
      <c r="K1040" s="25" t="str">
        <f t="shared" si="16"/>
        <v/>
      </c>
      <c r="L1040" s="13" t="str">
        <f>IF($D1040="","",IFERROR(INDEX(类别属性,MATCH($D1040,类别表,0)),""))</f>
        <v/>
      </c>
      <c r="M1040" s="53"/>
      <c r="N1040" s="53"/>
      <c r="O1040" s="32"/>
      <c r="P1040" s="6" t="str">
        <f>IF($C1040="","",IF(ISNA(MATCH($C1040,账户表,0)),"※这个账户不在【基础资料】的账户档案里",IF($B1040="","※没填日期，这一笔不会进任何月份的报表",IF(NOT(ISNUMBER($B1040)),"※日期是文本不是日期（像 2026.6.28 这种），按日期取数的报表全会漏掉这一笔",IF(AND($F1040&lt;&gt;"",$G1040&lt;&gt;""),"※收入和支出不能同时填",IF(AND(N($F1040)=0,N($G1040)=0),"※收入和支出都没填",IF(OR(N($F1040)&lt;0,N($G1040)&lt;0),"※金额不能填负数，方向反了就换一列填",IF($D1040="","※没填收支类别，分类报表会漏掉这一笔",IF(ISNA(MATCH($D1040,类别表,0)),"※收支类别不在【基础资料】的清单里",IF(AND($L1040="内部转账",$M1040=""),"△内部转账要在「对方账户」写上另一头",IF(AND($L1040="内部转账",$M1040=$C1040),"※对方账户跟本账户是同一个",IF(AND($L1040&lt;&gt;"内部转账",$M1040&lt;&gt;""),"△填了对方账户，但类别不是内部转账",IF(YEAR($B1040)&lt;&gt;管理年度,"△不是管理年度的单据，按月的三张报表里看不到",IF($H1040&lt;0,"△这一笔之后该账户余额成负数了，核一下",""))))))))))))))</f>
        <v/>
      </c>
    </row>
    <row r="1041" ht="16.5" spans="1:16">
      <c r="A1041" s="4" t="str">
        <f>IF($C1041="","",COUNTA($C$5:$C1041))</f>
        <v/>
      </c>
      <c r="B1041" s="52"/>
      <c r="C1041" s="53"/>
      <c r="D1041" s="53"/>
      <c r="E1041" s="32"/>
      <c r="F1041" s="54"/>
      <c r="G1041" s="54"/>
      <c r="H1041" s="24" t="str">
        <f>IFERROR(ROUND(VLOOKUP($C1041,基础资料!$B$5:$E$34,3,0)+SUMIF($C$5:$C1041,$C1041,$F$5:$F1041)-SUMIF($C$5:$C1041,$C1041,$G$5:$G1041),2),"")</f>
        <v/>
      </c>
      <c r="I1041" s="53"/>
      <c r="J1041" s="53"/>
      <c r="K1041" s="25" t="str">
        <f t="shared" si="16"/>
        <v/>
      </c>
      <c r="L1041" s="13" t="str">
        <f>IF($D1041="","",IFERROR(INDEX(类别属性,MATCH($D1041,类别表,0)),""))</f>
        <v/>
      </c>
      <c r="M1041" s="53"/>
      <c r="N1041" s="53"/>
      <c r="O1041" s="32"/>
      <c r="P1041" s="6" t="str">
        <f>IF($C1041="","",IF(ISNA(MATCH($C1041,账户表,0)),"※这个账户不在【基础资料】的账户档案里",IF($B1041="","※没填日期，这一笔不会进任何月份的报表",IF(NOT(ISNUMBER($B1041)),"※日期是文本不是日期（像 2026.6.28 这种），按日期取数的报表全会漏掉这一笔",IF(AND($F1041&lt;&gt;"",$G1041&lt;&gt;""),"※收入和支出不能同时填",IF(AND(N($F1041)=0,N($G1041)=0),"※收入和支出都没填",IF(OR(N($F1041)&lt;0,N($G1041)&lt;0),"※金额不能填负数，方向反了就换一列填",IF($D1041="","※没填收支类别，分类报表会漏掉这一笔",IF(ISNA(MATCH($D1041,类别表,0)),"※收支类别不在【基础资料】的清单里",IF(AND($L1041="内部转账",$M1041=""),"△内部转账要在「对方账户」写上另一头",IF(AND($L1041="内部转账",$M1041=$C1041),"※对方账户跟本账户是同一个",IF(AND($L1041&lt;&gt;"内部转账",$M1041&lt;&gt;""),"△填了对方账户，但类别不是内部转账",IF(YEAR($B1041)&lt;&gt;管理年度,"△不是管理年度的单据，按月的三张报表里看不到",IF($H1041&lt;0,"△这一笔之后该账户余额成负数了，核一下",""))))))))))))))</f>
        <v/>
      </c>
    </row>
    <row r="1042" ht="16.5" spans="1:16">
      <c r="A1042" s="4" t="str">
        <f>IF($C1042="","",COUNTA($C$5:$C1042))</f>
        <v/>
      </c>
      <c r="B1042" s="52"/>
      <c r="C1042" s="53"/>
      <c r="D1042" s="53"/>
      <c r="E1042" s="32"/>
      <c r="F1042" s="54"/>
      <c r="G1042" s="54"/>
      <c r="H1042" s="24" t="str">
        <f>IFERROR(ROUND(VLOOKUP($C1042,基础资料!$B$5:$E$34,3,0)+SUMIF($C$5:$C1042,$C1042,$F$5:$F1042)-SUMIF($C$5:$C1042,$C1042,$G$5:$G1042),2),"")</f>
        <v/>
      </c>
      <c r="I1042" s="53"/>
      <c r="J1042" s="53"/>
      <c r="K1042" s="25" t="str">
        <f t="shared" si="16"/>
        <v/>
      </c>
      <c r="L1042" s="13" t="str">
        <f>IF($D1042="","",IFERROR(INDEX(类别属性,MATCH($D1042,类别表,0)),""))</f>
        <v/>
      </c>
      <c r="M1042" s="53"/>
      <c r="N1042" s="53"/>
      <c r="O1042" s="32"/>
      <c r="P1042" s="6" t="str">
        <f>IF($C1042="","",IF(ISNA(MATCH($C1042,账户表,0)),"※这个账户不在【基础资料】的账户档案里",IF($B1042="","※没填日期，这一笔不会进任何月份的报表",IF(NOT(ISNUMBER($B1042)),"※日期是文本不是日期（像 2026.6.28 这种），按日期取数的报表全会漏掉这一笔",IF(AND($F1042&lt;&gt;"",$G1042&lt;&gt;""),"※收入和支出不能同时填",IF(AND(N($F1042)=0,N($G1042)=0),"※收入和支出都没填",IF(OR(N($F1042)&lt;0,N($G1042)&lt;0),"※金额不能填负数，方向反了就换一列填",IF($D1042="","※没填收支类别，分类报表会漏掉这一笔",IF(ISNA(MATCH($D1042,类别表,0)),"※收支类别不在【基础资料】的清单里",IF(AND($L1042="内部转账",$M1042=""),"△内部转账要在「对方账户」写上另一头",IF(AND($L1042="内部转账",$M1042=$C1042),"※对方账户跟本账户是同一个",IF(AND($L1042&lt;&gt;"内部转账",$M1042&lt;&gt;""),"△填了对方账户，但类别不是内部转账",IF(YEAR($B1042)&lt;&gt;管理年度,"△不是管理年度的单据，按月的三张报表里看不到",IF($H1042&lt;0,"△这一笔之后该账户余额成负数了，核一下",""))))))))))))))</f>
        <v/>
      </c>
    </row>
    <row r="1043" ht="16.5" spans="1:16">
      <c r="A1043" s="4" t="str">
        <f>IF($C1043="","",COUNTA($C$5:$C1043))</f>
        <v/>
      </c>
      <c r="B1043" s="52"/>
      <c r="C1043" s="53"/>
      <c r="D1043" s="53"/>
      <c r="E1043" s="32"/>
      <c r="F1043" s="54"/>
      <c r="G1043" s="54"/>
      <c r="H1043" s="24" t="str">
        <f>IFERROR(ROUND(VLOOKUP($C1043,基础资料!$B$5:$E$34,3,0)+SUMIF($C$5:$C1043,$C1043,$F$5:$F1043)-SUMIF($C$5:$C1043,$C1043,$G$5:$G1043),2),"")</f>
        <v/>
      </c>
      <c r="I1043" s="53"/>
      <c r="J1043" s="53"/>
      <c r="K1043" s="25" t="str">
        <f t="shared" si="16"/>
        <v/>
      </c>
      <c r="L1043" s="13" t="str">
        <f>IF($D1043="","",IFERROR(INDEX(类别属性,MATCH($D1043,类别表,0)),""))</f>
        <v/>
      </c>
      <c r="M1043" s="53"/>
      <c r="N1043" s="53"/>
      <c r="O1043" s="32"/>
      <c r="P1043" s="6" t="str">
        <f>IF($C1043="","",IF(ISNA(MATCH($C1043,账户表,0)),"※这个账户不在【基础资料】的账户档案里",IF($B1043="","※没填日期，这一笔不会进任何月份的报表",IF(NOT(ISNUMBER($B1043)),"※日期是文本不是日期（像 2026.6.28 这种），按日期取数的报表全会漏掉这一笔",IF(AND($F1043&lt;&gt;"",$G1043&lt;&gt;""),"※收入和支出不能同时填",IF(AND(N($F1043)=0,N($G1043)=0),"※收入和支出都没填",IF(OR(N($F1043)&lt;0,N($G1043)&lt;0),"※金额不能填负数，方向反了就换一列填",IF($D1043="","※没填收支类别，分类报表会漏掉这一笔",IF(ISNA(MATCH($D1043,类别表,0)),"※收支类别不在【基础资料】的清单里",IF(AND($L1043="内部转账",$M1043=""),"△内部转账要在「对方账户」写上另一头",IF(AND($L1043="内部转账",$M1043=$C1043),"※对方账户跟本账户是同一个",IF(AND($L1043&lt;&gt;"内部转账",$M1043&lt;&gt;""),"△填了对方账户，但类别不是内部转账",IF(YEAR($B1043)&lt;&gt;管理年度,"△不是管理年度的单据，按月的三张报表里看不到",IF($H1043&lt;0,"△这一笔之后该账户余额成负数了，核一下",""))))))))))))))</f>
        <v/>
      </c>
    </row>
    <row r="1044" ht="16.5" spans="1:16">
      <c r="A1044" s="4" t="str">
        <f>IF($C1044="","",COUNTA($C$5:$C1044))</f>
        <v/>
      </c>
      <c r="B1044" s="52"/>
      <c r="C1044" s="53"/>
      <c r="D1044" s="53"/>
      <c r="E1044" s="32"/>
      <c r="F1044" s="54"/>
      <c r="G1044" s="54"/>
      <c r="H1044" s="24" t="str">
        <f>IFERROR(ROUND(VLOOKUP($C1044,基础资料!$B$5:$E$34,3,0)+SUMIF($C$5:$C1044,$C1044,$F$5:$F1044)-SUMIF($C$5:$C1044,$C1044,$G$5:$G1044),2),"")</f>
        <v/>
      </c>
      <c r="I1044" s="53"/>
      <c r="J1044" s="53"/>
      <c r="K1044" s="25" t="str">
        <f t="shared" si="16"/>
        <v/>
      </c>
      <c r="L1044" s="13" t="str">
        <f>IF($D1044="","",IFERROR(INDEX(类别属性,MATCH($D1044,类别表,0)),""))</f>
        <v/>
      </c>
      <c r="M1044" s="53"/>
      <c r="N1044" s="53"/>
      <c r="O1044" s="32"/>
      <c r="P1044" s="6" t="str">
        <f>IF($C1044="","",IF(ISNA(MATCH($C1044,账户表,0)),"※这个账户不在【基础资料】的账户档案里",IF($B1044="","※没填日期，这一笔不会进任何月份的报表",IF(NOT(ISNUMBER($B1044)),"※日期是文本不是日期（像 2026.6.28 这种），按日期取数的报表全会漏掉这一笔",IF(AND($F1044&lt;&gt;"",$G1044&lt;&gt;""),"※收入和支出不能同时填",IF(AND(N($F1044)=0,N($G1044)=0),"※收入和支出都没填",IF(OR(N($F1044)&lt;0,N($G1044)&lt;0),"※金额不能填负数，方向反了就换一列填",IF($D1044="","※没填收支类别，分类报表会漏掉这一笔",IF(ISNA(MATCH($D1044,类别表,0)),"※收支类别不在【基础资料】的清单里",IF(AND($L1044="内部转账",$M1044=""),"△内部转账要在「对方账户」写上另一头",IF(AND($L1044="内部转账",$M1044=$C1044),"※对方账户跟本账户是同一个",IF(AND($L1044&lt;&gt;"内部转账",$M1044&lt;&gt;""),"△填了对方账户，但类别不是内部转账",IF(YEAR($B1044)&lt;&gt;管理年度,"△不是管理年度的单据，按月的三张报表里看不到",IF($H1044&lt;0,"△这一笔之后该账户余额成负数了，核一下",""))))))))))))))</f>
        <v/>
      </c>
    </row>
    <row r="1045" ht="16.5" spans="1:16">
      <c r="A1045" s="4" t="str">
        <f>IF($C1045="","",COUNTA($C$5:$C1045))</f>
        <v/>
      </c>
      <c r="B1045" s="52"/>
      <c r="C1045" s="53"/>
      <c r="D1045" s="53"/>
      <c r="E1045" s="32"/>
      <c r="F1045" s="54"/>
      <c r="G1045" s="54"/>
      <c r="H1045" s="24" t="str">
        <f>IFERROR(ROUND(VLOOKUP($C1045,基础资料!$B$5:$E$34,3,0)+SUMIF($C$5:$C1045,$C1045,$F$5:$F1045)-SUMIF($C$5:$C1045,$C1045,$G$5:$G1045),2),"")</f>
        <v/>
      </c>
      <c r="I1045" s="53"/>
      <c r="J1045" s="53"/>
      <c r="K1045" s="25" t="str">
        <f t="shared" si="16"/>
        <v/>
      </c>
      <c r="L1045" s="13" t="str">
        <f>IF($D1045="","",IFERROR(INDEX(类别属性,MATCH($D1045,类别表,0)),""))</f>
        <v/>
      </c>
      <c r="M1045" s="53"/>
      <c r="N1045" s="53"/>
      <c r="O1045" s="32"/>
      <c r="P1045" s="6" t="str">
        <f>IF($C1045="","",IF(ISNA(MATCH($C1045,账户表,0)),"※这个账户不在【基础资料】的账户档案里",IF($B1045="","※没填日期，这一笔不会进任何月份的报表",IF(NOT(ISNUMBER($B1045)),"※日期是文本不是日期（像 2026.6.28 这种），按日期取数的报表全会漏掉这一笔",IF(AND($F1045&lt;&gt;"",$G1045&lt;&gt;""),"※收入和支出不能同时填",IF(AND(N($F1045)=0,N($G1045)=0),"※收入和支出都没填",IF(OR(N($F1045)&lt;0,N($G1045)&lt;0),"※金额不能填负数，方向反了就换一列填",IF($D1045="","※没填收支类别，分类报表会漏掉这一笔",IF(ISNA(MATCH($D1045,类别表,0)),"※收支类别不在【基础资料】的清单里",IF(AND($L1045="内部转账",$M1045=""),"△内部转账要在「对方账户」写上另一头",IF(AND($L1045="内部转账",$M1045=$C1045),"※对方账户跟本账户是同一个",IF(AND($L1045&lt;&gt;"内部转账",$M1045&lt;&gt;""),"△填了对方账户，但类别不是内部转账",IF(YEAR($B1045)&lt;&gt;管理年度,"△不是管理年度的单据，按月的三张报表里看不到",IF($H1045&lt;0,"△这一笔之后该账户余额成负数了，核一下",""))))))))))))))</f>
        <v/>
      </c>
    </row>
    <row r="1046" ht="16.5" spans="1:16">
      <c r="A1046" s="4" t="str">
        <f>IF($C1046="","",COUNTA($C$5:$C1046))</f>
        <v/>
      </c>
      <c r="B1046" s="52"/>
      <c r="C1046" s="53"/>
      <c r="D1046" s="53"/>
      <c r="E1046" s="32"/>
      <c r="F1046" s="54"/>
      <c r="G1046" s="54"/>
      <c r="H1046" s="24" t="str">
        <f>IFERROR(ROUND(VLOOKUP($C1046,基础资料!$B$5:$E$34,3,0)+SUMIF($C$5:$C1046,$C1046,$F$5:$F1046)-SUMIF($C$5:$C1046,$C1046,$G$5:$G1046),2),"")</f>
        <v/>
      </c>
      <c r="I1046" s="53"/>
      <c r="J1046" s="53"/>
      <c r="K1046" s="25" t="str">
        <f t="shared" si="16"/>
        <v/>
      </c>
      <c r="L1046" s="13" t="str">
        <f>IF($D1046="","",IFERROR(INDEX(类别属性,MATCH($D1046,类别表,0)),""))</f>
        <v/>
      </c>
      <c r="M1046" s="53"/>
      <c r="N1046" s="53"/>
      <c r="O1046" s="32"/>
      <c r="P1046" s="6" t="str">
        <f>IF($C1046="","",IF(ISNA(MATCH($C1046,账户表,0)),"※这个账户不在【基础资料】的账户档案里",IF($B1046="","※没填日期，这一笔不会进任何月份的报表",IF(NOT(ISNUMBER($B1046)),"※日期是文本不是日期（像 2026.6.28 这种），按日期取数的报表全会漏掉这一笔",IF(AND($F1046&lt;&gt;"",$G1046&lt;&gt;""),"※收入和支出不能同时填",IF(AND(N($F1046)=0,N($G1046)=0),"※收入和支出都没填",IF(OR(N($F1046)&lt;0,N($G1046)&lt;0),"※金额不能填负数，方向反了就换一列填",IF($D1046="","※没填收支类别，分类报表会漏掉这一笔",IF(ISNA(MATCH($D1046,类别表,0)),"※收支类别不在【基础资料】的清单里",IF(AND($L1046="内部转账",$M1046=""),"△内部转账要在「对方账户」写上另一头",IF(AND($L1046="内部转账",$M1046=$C1046),"※对方账户跟本账户是同一个",IF(AND($L1046&lt;&gt;"内部转账",$M1046&lt;&gt;""),"△填了对方账户，但类别不是内部转账",IF(YEAR($B1046)&lt;&gt;管理年度,"△不是管理年度的单据，按月的三张报表里看不到",IF($H1046&lt;0,"△这一笔之后该账户余额成负数了，核一下",""))))))))))))))</f>
        <v/>
      </c>
    </row>
    <row r="1047" ht="16.5" spans="1:16">
      <c r="A1047" s="4" t="str">
        <f>IF($C1047="","",COUNTA($C$5:$C1047))</f>
        <v/>
      </c>
      <c r="B1047" s="52"/>
      <c r="C1047" s="53"/>
      <c r="D1047" s="53"/>
      <c r="E1047" s="32"/>
      <c r="F1047" s="54"/>
      <c r="G1047" s="54"/>
      <c r="H1047" s="24" t="str">
        <f>IFERROR(ROUND(VLOOKUP($C1047,基础资料!$B$5:$E$34,3,0)+SUMIF($C$5:$C1047,$C1047,$F$5:$F1047)-SUMIF($C$5:$C1047,$C1047,$G$5:$G1047),2),"")</f>
        <v/>
      </c>
      <c r="I1047" s="53"/>
      <c r="J1047" s="53"/>
      <c r="K1047" s="25" t="str">
        <f t="shared" si="16"/>
        <v/>
      </c>
      <c r="L1047" s="13" t="str">
        <f>IF($D1047="","",IFERROR(INDEX(类别属性,MATCH($D1047,类别表,0)),""))</f>
        <v/>
      </c>
      <c r="M1047" s="53"/>
      <c r="N1047" s="53"/>
      <c r="O1047" s="32"/>
      <c r="P1047" s="6" t="str">
        <f>IF($C1047="","",IF(ISNA(MATCH($C1047,账户表,0)),"※这个账户不在【基础资料】的账户档案里",IF($B1047="","※没填日期，这一笔不会进任何月份的报表",IF(NOT(ISNUMBER($B1047)),"※日期是文本不是日期（像 2026.6.28 这种），按日期取数的报表全会漏掉这一笔",IF(AND($F1047&lt;&gt;"",$G1047&lt;&gt;""),"※收入和支出不能同时填",IF(AND(N($F1047)=0,N($G1047)=0),"※收入和支出都没填",IF(OR(N($F1047)&lt;0,N($G1047)&lt;0),"※金额不能填负数，方向反了就换一列填",IF($D1047="","※没填收支类别，分类报表会漏掉这一笔",IF(ISNA(MATCH($D1047,类别表,0)),"※收支类别不在【基础资料】的清单里",IF(AND($L1047="内部转账",$M1047=""),"△内部转账要在「对方账户」写上另一头",IF(AND($L1047="内部转账",$M1047=$C1047),"※对方账户跟本账户是同一个",IF(AND($L1047&lt;&gt;"内部转账",$M1047&lt;&gt;""),"△填了对方账户，但类别不是内部转账",IF(YEAR($B1047)&lt;&gt;管理年度,"△不是管理年度的单据，按月的三张报表里看不到",IF($H1047&lt;0,"△这一笔之后该账户余额成负数了，核一下",""))))))))))))))</f>
        <v/>
      </c>
    </row>
    <row r="1048" ht="16.5" spans="1:16">
      <c r="A1048" s="4" t="str">
        <f>IF($C1048="","",COUNTA($C$5:$C1048))</f>
        <v/>
      </c>
      <c r="B1048" s="52"/>
      <c r="C1048" s="53"/>
      <c r="D1048" s="53"/>
      <c r="E1048" s="32"/>
      <c r="F1048" s="54"/>
      <c r="G1048" s="54"/>
      <c r="H1048" s="24" t="str">
        <f>IFERROR(ROUND(VLOOKUP($C1048,基础资料!$B$5:$E$34,3,0)+SUMIF($C$5:$C1048,$C1048,$F$5:$F1048)-SUMIF($C$5:$C1048,$C1048,$G$5:$G1048),2),"")</f>
        <v/>
      </c>
      <c r="I1048" s="53"/>
      <c r="J1048" s="53"/>
      <c r="K1048" s="25" t="str">
        <f t="shared" si="16"/>
        <v/>
      </c>
      <c r="L1048" s="13" t="str">
        <f>IF($D1048="","",IFERROR(INDEX(类别属性,MATCH($D1048,类别表,0)),""))</f>
        <v/>
      </c>
      <c r="M1048" s="53"/>
      <c r="N1048" s="53"/>
      <c r="O1048" s="32"/>
      <c r="P1048" s="6" t="str">
        <f>IF($C1048="","",IF(ISNA(MATCH($C1048,账户表,0)),"※这个账户不在【基础资料】的账户档案里",IF($B1048="","※没填日期，这一笔不会进任何月份的报表",IF(NOT(ISNUMBER($B1048)),"※日期是文本不是日期（像 2026.6.28 这种），按日期取数的报表全会漏掉这一笔",IF(AND($F1048&lt;&gt;"",$G1048&lt;&gt;""),"※收入和支出不能同时填",IF(AND(N($F1048)=0,N($G1048)=0),"※收入和支出都没填",IF(OR(N($F1048)&lt;0,N($G1048)&lt;0),"※金额不能填负数，方向反了就换一列填",IF($D1048="","※没填收支类别，分类报表会漏掉这一笔",IF(ISNA(MATCH($D1048,类别表,0)),"※收支类别不在【基础资料】的清单里",IF(AND($L1048="内部转账",$M1048=""),"△内部转账要在「对方账户」写上另一头",IF(AND($L1048="内部转账",$M1048=$C1048),"※对方账户跟本账户是同一个",IF(AND($L1048&lt;&gt;"内部转账",$M1048&lt;&gt;""),"△填了对方账户，但类别不是内部转账",IF(YEAR($B1048)&lt;&gt;管理年度,"△不是管理年度的单据，按月的三张报表里看不到",IF($H1048&lt;0,"△这一笔之后该账户余额成负数了，核一下",""))))))))))))))</f>
        <v/>
      </c>
    </row>
    <row r="1049" ht="16.5" spans="1:16">
      <c r="A1049" s="4" t="str">
        <f>IF($C1049="","",COUNTA($C$5:$C1049))</f>
        <v/>
      </c>
      <c r="B1049" s="52"/>
      <c r="C1049" s="53"/>
      <c r="D1049" s="53"/>
      <c r="E1049" s="32"/>
      <c r="F1049" s="54"/>
      <c r="G1049" s="54"/>
      <c r="H1049" s="24" t="str">
        <f>IFERROR(ROUND(VLOOKUP($C1049,基础资料!$B$5:$E$34,3,0)+SUMIF($C$5:$C1049,$C1049,$F$5:$F1049)-SUMIF($C$5:$C1049,$C1049,$G$5:$G1049),2),"")</f>
        <v/>
      </c>
      <c r="I1049" s="53"/>
      <c r="J1049" s="53"/>
      <c r="K1049" s="25" t="str">
        <f t="shared" si="16"/>
        <v/>
      </c>
      <c r="L1049" s="13" t="str">
        <f>IF($D1049="","",IFERROR(INDEX(类别属性,MATCH($D1049,类别表,0)),""))</f>
        <v/>
      </c>
      <c r="M1049" s="53"/>
      <c r="N1049" s="53"/>
      <c r="O1049" s="32"/>
      <c r="P1049" s="6" t="str">
        <f>IF($C1049="","",IF(ISNA(MATCH($C1049,账户表,0)),"※这个账户不在【基础资料】的账户档案里",IF($B1049="","※没填日期，这一笔不会进任何月份的报表",IF(NOT(ISNUMBER($B1049)),"※日期是文本不是日期（像 2026.6.28 这种），按日期取数的报表全会漏掉这一笔",IF(AND($F1049&lt;&gt;"",$G1049&lt;&gt;""),"※收入和支出不能同时填",IF(AND(N($F1049)=0,N($G1049)=0),"※收入和支出都没填",IF(OR(N($F1049)&lt;0,N($G1049)&lt;0),"※金额不能填负数，方向反了就换一列填",IF($D1049="","※没填收支类别，分类报表会漏掉这一笔",IF(ISNA(MATCH($D1049,类别表,0)),"※收支类别不在【基础资料】的清单里",IF(AND($L1049="内部转账",$M1049=""),"△内部转账要在「对方账户」写上另一头",IF(AND($L1049="内部转账",$M1049=$C1049),"※对方账户跟本账户是同一个",IF(AND($L1049&lt;&gt;"内部转账",$M1049&lt;&gt;""),"△填了对方账户，但类别不是内部转账",IF(YEAR($B1049)&lt;&gt;管理年度,"△不是管理年度的单据，按月的三张报表里看不到",IF($H1049&lt;0,"△这一笔之后该账户余额成负数了，核一下",""))))))))))))))</f>
        <v/>
      </c>
    </row>
    <row r="1050" ht="16.5" spans="1:16">
      <c r="A1050" s="4" t="str">
        <f>IF($C1050="","",COUNTA($C$5:$C1050))</f>
        <v/>
      </c>
      <c r="B1050" s="52"/>
      <c r="C1050" s="53"/>
      <c r="D1050" s="53"/>
      <c r="E1050" s="32"/>
      <c r="F1050" s="54"/>
      <c r="G1050" s="54"/>
      <c r="H1050" s="24" t="str">
        <f>IFERROR(ROUND(VLOOKUP($C1050,基础资料!$B$5:$E$34,3,0)+SUMIF($C$5:$C1050,$C1050,$F$5:$F1050)-SUMIF($C$5:$C1050,$C1050,$G$5:$G1050),2),"")</f>
        <v/>
      </c>
      <c r="I1050" s="53"/>
      <c r="J1050" s="53"/>
      <c r="K1050" s="25" t="str">
        <f t="shared" si="16"/>
        <v/>
      </c>
      <c r="L1050" s="13" t="str">
        <f>IF($D1050="","",IFERROR(INDEX(类别属性,MATCH($D1050,类别表,0)),""))</f>
        <v/>
      </c>
      <c r="M1050" s="53"/>
      <c r="N1050" s="53"/>
      <c r="O1050" s="32"/>
      <c r="P1050" s="6" t="str">
        <f>IF($C1050="","",IF(ISNA(MATCH($C1050,账户表,0)),"※这个账户不在【基础资料】的账户档案里",IF($B1050="","※没填日期，这一笔不会进任何月份的报表",IF(NOT(ISNUMBER($B1050)),"※日期是文本不是日期（像 2026.6.28 这种），按日期取数的报表全会漏掉这一笔",IF(AND($F1050&lt;&gt;"",$G1050&lt;&gt;""),"※收入和支出不能同时填",IF(AND(N($F1050)=0,N($G1050)=0),"※收入和支出都没填",IF(OR(N($F1050)&lt;0,N($G1050)&lt;0),"※金额不能填负数，方向反了就换一列填",IF($D1050="","※没填收支类别，分类报表会漏掉这一笔",IF(ISNA(MATCH($D1050,类别表,0)),"※收支类别不在【基础资料】的清单里",IF(AND($L1050="内部转账",$M1050=""),"△内部转账要在「对方账户」写上另一头",IF(AND($L1050="内部转账",$M1050=$C1050),"※对方账户跟本账户是同一个",IF(AND($L1050&lt;&gt;"内部转账",$M1050&lt;&gt;""),"△填了对方账户，但类别不是内部转账",IF(YEAR($B1050)&lt;&gt;管理年度,"△不是管理年度的单据，按月的三张报表里看不到",IF($H1050&lt;0,"△这一笔之后该账户余额成负数了，核一下",""))))))))))))))</f>
        <v/>
      </c>
    </row>
    <row r="1051" ht="16.5" spans="1:16">
      <c r="A1051" s="4" t="str">
        <f>IF($C1051="","",COUNTA($C$5:$C1051))</f>
        <v/>
      </c>
      <c r="B1051" s="52"/>
      <c r="C1051" s="53"/>
      <c r="D1051" s="53"/>
      <c r="E1051" s="32"/>
      <c r="F1051" s="54"/>
      <c r="G1051" s="54"/>
      <c r="H1051" s="24" t="str">
        <f>IFERROR(ROUND(VLOOKUP($C1051,基础资料!$B$5:$E$34,3,0)+SUMIF($C$5:$C1051,$C1051,$F$5:$F1051)-SUMIF($C$5:$C1051,$C1051,$G$5:$G1051),2),"")</f>
        <v/>
      </c>
      <c r="I1051" s="53"/>
      <c r="J1051" s="53"/>
      <c r="K1051" s="25" t="str">
        <f t="shared" si="16"/>
        <v/>
      </c>
      <c r="L1051" s="13" t="str">
        <f>IF($D1051="","",IFERROR(INDEX(类别属性,MATCH($D1051,类别表,0)),""))</f>
        <v/>
      </c>
      <c r="M1051" s="53"/>
      <c r="N1051" s="53"/>
      <c r="O1051" s="32"/>
      <c r="P1051" s="6" t="str">
        <f>IF($C1051="","",IF(ISNA(MATCH($C1051,账户表,0)),"※这个账户不在【基础资料】的账户档案里",IF($B1051="","※没填日期，这一笔不会进任何月份的报表",IF(NOT(ISNUMBER($B1051)),"※日期是文本不是日期（像 2026.6.28 这种），按日期取数的报表全会漏掉这一笔",IF(AND($F1051&lt;&gt;"",$G1051&lt;&gt;""),"※收入和支出不能同时填",IF(AND(N($F1051)=0,N($G1051)=0),"※收入和支出都没填",IF(OR(N($F1051)&lt;0,N($G1051)&lt;0),"※金额不能填负数，方向反了就换一列填",IF($D1051="","※没填收支类别，分类报表会漏掉这一笔",IF(ISNA(MATCH($D1051,类别表,0)),"※收支类别不在【基础资料】的清单里",IF(AND($L1051="内部转账",$M1051=""),"△内部转账要在「对方账户」写上另一头",IF(AND($L1051="内部转账",$M1051=$C1051),"※对方账户跟本账户是同一个",IF(AND($L1051&lt;&gt;"内部转账",$M1051&lt;&gt;""),"△填了对方账户，但类别不是内部转账",IF(YEAR($B1051)&lt;&gt;管理年度,"△不是管理年度的单据，按月的三张报表里看不到",IF($H1051&lt;0,"△这一笔之后该账户余额成负数了，核一下",""))))))))))))))</f>
        <v/>
      </c>
    </row>
    <row r="1052" ht="16.5" spans="1:16">
      <c r="A1052" s="4" t="str">
        <f>IF($C1052="","",COUNTA($C$5:$C1052))</f>
        <v/>
      </c>
      <c r="B1052" s="52"/>
      <c r="C1052" s="53"/>
      <c r="D1052" s="53"/>
      <c r="E1052" s="32"/>
      <c r="F1052" s="54"/>
      <c r="G1052" s="54"/>
      <c r="H1052" s="24" t="str">
        <f>IFERROR(ROUND(VLOOKUP($C1052,基础资料!$B$5:$E$34,3,0)+SUMIF($C$5:$C1052,$C1052,$F$5:$F1052)-SUMIF($C$5:$C1052,$C1052,$G$5:$G1052),2),"")</f>
        <v/>
      </c>
      <c r="I1052" s="53"/>
      <c r="J1052" s="53"/>
      <c r="K1052" s="25" t="str">
        <f t="shared" si="16"/>
        <v/>
      </c>
      <c r="L1052" s="13" t="str">
        <f>IF($D1052="","",IFERROR(INDEX(类别属性,MATCH($D1052,类别表,0)),""))</f>
        <v/>
      </c>
      <c r="M1052" s="53"/>
      <c r="N1052" s="53"/>
      <c r="O1052" s="32"/>
      <c r="P1052" s="6" t="str">
        <f>IF($C1052="","",IF(ISNA(MATCH($C1052,账户表,0)),"※这个账户不在【基础资料】的账户档案里",IF($B1052="","※没填日期，这一笔不会进任何月份的报表",IF(NOT(ISNUMBER($B1052)),"※日期是文本不是日期（像 2026.6.28 这种），按日期取数的报表全会漏掉这一笔",IF(AND($F1052&lt;&gt;"",$G1052&lt;&gt;""),"※收入和支出不能同时填",IF(AND(N($F1052)=0,N($G1052)=0),"※收入和支出都没填",IF(OR(N($F1052)&lt;0,N($G1052)&lt;0),"※金额不能填负数，方向反了就换一列填",IF($D1052="","※没填收支类别，分类报表会漏掉这一笔",IF(ISNA(MATCH($D1052,类别表,0)),"※收支类别不在【基础资料】的清单里",IF(AND($L1052="内部转账",$M1052=""),"△内部转账要在「对方账户」写上另一头",IF(AND($L1052="内部转账",$M1052=$C1052),"※对方账户跟本账户是同一个",IF(AND($L1052&lt;&gt;"内部转账",$M1052&lt;&gt;""),"△填了对方账户，但类别不是内部转账",IF(YEAR($B1052)&lt;&gt;管理年度,"△不是管理年度的单据，按月的三张报表里看不到",IF($H1052&lt;0,"△这一笔之后该账户余额成负数了，核一下",""))))))))))))))</f>
        <v/>
      </c>
    </row>
    <row r="1053" ht="16.5" spans="1:16">
      <c r="A1053" s="4" t="str">
        <f>IF($C1053="","",COUNTA($C$5:$C1053))</f>
        <v/>
      </c>
      <c r="B1053" s="52"/>
      <c r="C1053" s="53"/>
      <c r="D1053" s="53"/>
      <c r="E1053" s="32"/>
      <c r="F1053" s="54"/>
      <c r="G1053" s="54"/>
      <c r="H1053" s="24" t="str">
        <f>IFERROR(ROUND(VLOOKUP($C1053,基础资料!$B$5:$E$34,3,0)+SUMIF($C$5:$C1053,$C1053,$F$5:$F1053)-SUMIF($C$5:$C1053,$C1053,$G$5:$G1053),2),"")</f>
        <v/>
      </c>
      <c r="I1053" s="53"/>
      <c r="J1053" s="53"/>
      <c r="K1053" s="25" t="str">
        <f t="shared" si="16"/>
        <v/>
      </c>
      <c r="L1053" s="13" t="str">
        <f>IF($D1053="","",IFERROR(INDEX(类别属性,MATCH($D1053,类别表,0)),""))</f>
        <v/>
      </c>
      <c r="M1053" s="53"/>
      <c r="N1053" s="53"/>
      <c r="O1053" s="32"/>
      <c r="P1053" s="6" t="str">
        <f>IF($C1053="","",IF(ISNA(MATCH($C1053,账户表,0)),"※这个账户不在【基础资料】的账户档案里",IF($B1053="","※没填日期，这一笔不会进任何月份的报表",IF(NOT(ISNUMBER($B1053)),"※日期是文本不是日期（像 2026.6.28 这种），按日期取数的报表全会漏掉这一笔",IF(AND($F1053&lt;&gt;"",$G1053&lt;&gt;""),"※收入和支出不能同时填",IF(AND(N($F1053)=0,N($G1053)=0),"※收入和支出都没填",IF(OR(N($F1053)&lt;0,N($G1053)&lt;0),"※金额不能填负数，方向反了就换一列填",IF($D1053="","※没填收支类别，分类报表会漏掉这一笔",IF(ISNA(MATCH($D1053,类别表,0)),"※收支类别不在【基础资料】的清单里",IF(AND($L1053="内部转账",$M1053=""),"△内部转账要在「对方账户」写上另一头",IF(AND($L1053="内部转账",$M1053=$C1053),"※对方账户跟本账户是同一个",IF(AND($L1053&lt;&gt;"内部转账",$M1053&lt;&gt;""),"△填了对方账户，但类别不是内部转账",IF(YEAR($B1053)&lt;&gt;管理年度,"△不是管理年度的单据，按月的三张报表里看不到",IF($H1053&lt;0,"△这一笔之后该账户余额成负数了，核一下",""))))))))))))))</f>
        <v/>
      </c>
    </row>
    <row r="1054" ht="16.5" spans="1:16">
      <c r="A1054" s="4" t="str">
        <f>IF($C1054="","",COUNTA($C$5:$C1054))</f>
        <v/>
      </c>
      <c r="B1054" s="52"/>
      <c r="C1054" s="53"/>
      <c r="D1054" s="53"/>
      <c r="E1054" s="32"/>
      <c r="F1054" s="54"/>
      <c r="G1054" s="54"/>
      <c r="H1054" s="24" t="str">
        <f>IFERROR(ROUND(VLOOKUP($C1054,基础资料!$B$5:$E$34,3,0)+SUMIF($C$5:$C1054,$C1054,$F$5:$F1054)-SUMIF($C$5:$C1054,$C1054,$G$5:$G1054),2),"")</f>
        <v/>
      </c>
      <c r="I1054" s="53"/>
      <c r="J1054" s="53"/>
      <c r="K1054" s="25" t="str">
        <f t="shared" si="16"/>
        <v/>
      </c>
      <c r="L1054" s="13" t="str">
        <f>IF($D1054="","",IFERROR(INDEX(类别属性,MATCH($D1054,类别表,0)),""))</f>
        <v/>
      </c>
      <c r="M1054" s="53"/>
      <c r="N1054" s="53"/>
      <c r="O1054" s="32"/>
      <c r="P1054" s="6" t="str">
        <f>IF($C1054="","",IF(ISNA(MATCH($C1054,账户表,0)),"※这个账户不在【基础资料】的账户档案里",IF($B1054="","※没填日期，这一笔不会进任何月份的报表",IF(NOT(ISNUMBER($B1054)),"※日期是文本不是日期（像 2026.6.28 这种），按日期取数的报表全会漏掉这一笔",IF(AND($F1054&lt;&gt;"",$G1054&lt;&gt;""),"※收入和支出不能同时填",IF(AND(N($F1054)=0,N($G1054)=0),"※收入和支出都没填",IF(OR(N($F1054)&lt;0,N($G1054)&lt;0),"※金额不能填负数，方向反了就换一列填",IF($D1054="","※没填收支类别，分类报表会漏掉这一笔",IF(ISNA(MATCH($D1054,类别表,0)),"※收支类别不在【基础资料】的清单里",IF(AND($L1054="内部转账",$M1054=""),"△内部转账要在「对方账户」写上另一头",IF(AND($L1054="内部转账",$M1054=$C1054),"※对方账户跟本账户是同一个",IF(AND($L1054&lt;&gt;"内部转账",$M1054&lt;&gt;""),"△填了对方账户，但类别不是内部转账",IF(YEAR($B1054)&lt;&gt;管理年度,"△不是管理年度的单据，按月的三张报表里看不到",IF($H1054&lt;0,"△这一笔之后该账户余额成负数了，核一下",""))))))))))))))</f>
        <v/>
      </c>
    </row>
    <row r="1055" ht="16.5" spans="1:16">
      <c r="A1055" s="4" t="str">
        <f>IF($C1055="","",COUNTA($C$5:$C1055))</f>
        <v/>
      </c>
      <c r="B1055" s="52"/>
      <c r="C1055" s="53"/>
      <c r="D1055" s="53"/>
      <c r="E1055" s="32"/>
      <c r="F1055" s="54"/>
      <c r="G1055" s="54"/>
      <c r="H1055" s="24" t="str">
        <f>IFERROR(ROUND(VLOOKUP($C1055,基础资料!$B$5:$E$34,3,0)+SUMIF($C$5:$C1055,$C1055,$F$5:$F1055)-SUMIF($C$5:$C1055,$C1055,$G$5:$G1055),2),"")</f>
        <v/>
      </c>
      <c r="I1055" s="53"/>
      <c r="J1055" s="53"/>
      <c r="K1055" s="25" t="str">
        <f t="shared" si="16"/>
        <v/>
      </c>
      <c r="L1055" s="13" t="str">
        <f>IF($D1055="","",IFERROR(INDEX(类别属性,MATCH($D1055,类别表,0)),""))</f>
        <v/>
      </c>
      <c r="M1055" s="53"/>
      <c r="N1055" s="53"/>
      <c r="O1055" s="32"/>
      <c r="P1055" s="6" t="str">
        <f>IF($C1055="","",IF(ISNA(MATCH($C1055,账户表,0)),"※这个账户不在【基础资料】的账户档案里",IF($B1055="","※没填日期，这一笔不会进任何月份的报表",IF(NOT(ISNUMBER($B1055)),"※日期是文本不是日期（像 2026.6.28 这种），按日期取数的报表全会漏掉这一笔",IF(AND($F1055&lt;&gt;"",$G1055&lt;&gt;""),"※收入和支出不能同时填",IF(AND(N($F1055)=0,N($G1055)=0),"※收入和支出都没填",IF(OR(N($F1055)&lt;0,N($G1055)&lt;0),"※金额不能填负数，方向反了就换一列填",IF($D1055="","※没填收支类别，分类报表会漏掉这一笔",IF(ISNA(MATCH($D1055,类别表,0)),"※收支类别不在【基础资料】的清单里",IF(AND($L1055="内部转账",$M1055=""),"△内部转账要在「对方账户」写上另一头",IF(AND($L1055="内部转账",$M1055=$C1055),"※对方账户跟本账户是同一个",IF(AND($L1055&lt;&gt;"内部转账",$M1055&lt;&gt;""),"△填了对方账户，但类别不是内部转账",IF(YEAR($B1055)&lt;&gt;管理年度,"△不是管理年度的单据，按月的三张报表里看不到",IF($H1055&lt;0,"△这一笔之后该账户余额成负数了，核一下",""))))))))))))))</f>
        <v/>
      </c>
    </row>
    <row r="1056" ht="16.5" spans="1:16">
      <c r="A1056" s="4" t="str">
        <f>IF($C1056="","",COUNTA($C$5:$C1056))</f>
        <v/>
      </c>
      <c r="B1056" s="52"/>
      <c r="C1056" s="53"/>
      <c r="D1056" s="53"/>
      <c r="E1056" s="32"/>
      <c r="F1056" s="54"/>
      <c r="G1056" s="54"/>
      <c r="H1056" s="24" t="str">
        <f>IFERROR(ROUND(VLOOKUP($C1056,基础资料!$B$5:$E$34,3,0)+SUMIF($C$5:$C1056,$C1056,$F$5:$F1056)-SUMIF($C$5:$C1056,$C1056,$G$5:$G1056),2),"")</f>
        <v/>
      </c>
      <c r="I1056" s="53"/>
      <c r="J1056" s="53"/>
      <c r="K1056" s="25" t="str">
        <f t="shared" si="16"/>
        <v/>
      </c>
      <c r="L1056" s="13" t="str">
        <f>IF($D1056="","",IFERROR(INDEX(类别属性,MATCH($D1056,类别表,0)),""))</f>
        <v/>
      </c>
      <c r="M1056" s="53"/>
      <c r="N1056" s="53"/>
      <c r="O1056" s="32"/>
      <c r="P1056" s="6" t="str">
        <f>IF($C1056="","",IF(ISNA(MATCH($C1056,账户表,0)),"※这个账户不在【基础资料】的账户档案里",IF($B1056="","※没填日期，这一笔不会进任何月份的报表",IF(NOT(ISNUMBER($B1056)),"※日期是文本不是日期（像 2026.6.28 这种），按日期取数的报表全会漏掉这一笔",IF(AND($F1056&lt;&gt;"",$G1056&lt;&gt;""),"※收入和支出不能同时填",IF(AND(N($F1056)=0,N($G1056)=0),"※收入和支出都没填",IF(OR(N($F1056)&lt;0,N($G1056)&lt;0),"※金额不能填负数，方向反了就换一列填",IF($D1056="","※没填收支类别，分类报表会漏掉这一笔",IF(ISNA(MATCH($D1056,类别表,0)),"※收支类别不在【基础资料】的清单里",IF(AND($L1056="内部转账",$M1056=""),"△内部转账要在「对方账户」写上另一头",IF(AND($L1056="内部转账",$M1056=$C1056),"※对方账户跟本账户是同一个",IF(AND($L1056&lt;&gt;"内部转账",$M1056&lt;&gt;""),"△填了对方账户，但类别不是内部转账",IF(YEAR($B1056)&lt;&gt;管理年度,"△不是管理年度的单据，按月的三张报表里看不到",IF($H1056&lt;0,"△这一笔之后该账户余额成负数了，核一下",""))))))))))))))</f>
        <v/>
      </c>
    </row>
    <row r="1057" ht="16.5" spans="1:16">
      <c r="A1057" s="4" t="str">
        <f>IF($C1057="","",COUNTA($C$5:$C1057))</f>
        <v/>
      </c>
      <c r="B1057" s="52"/>
      <c r="C1057" s="53"/>
      <c r="D1057" s="53"/>
      <c r="E1057" s="32"/>
      <c r="F1057" s="54"/>
      <c r="G1057" s="54"/>
      <c r="H1057" s="24" t="str">
        <f>IFERROR(ROUND(VLOOKUP($C1057,基础资料!$B$5:$E$34,3,0)+SUMIF($C$5:$C1057,$C1057,$F$5:$F1057)-SUMIF($C$5:$C1057,$C1057,$G$5:$G1057),2),"")</f>
        <v/>
      </c>
      <c r="I1057" s="53"/>
      <c r="J1057" s="53"/>
      <c r="K1057" s="25" t="str">
        <f t="shared" si="16"/>
        <v/>
      </c>
      <c r="L1057" s="13" t="str">
        <f>IF($D1057="","",IFERROR(INDEX(类别属性,MATCH($D1057,类别表,0)),""))</f>
        <v/>
      </c>
      <c r="M1057" s="53"/>
      <c r="N1057" s="53"/>
      <c r="O1057" s="32"/>
      <c r="P1057" s="6" t="str">
        <f>IF($C1057="","",IF(ISNA(MATCH($C1057,账户表,0)),"※这个账户不在【基础资料】的账户档案里",IF($B1057="","※没填日期，这一笔不会进任何月份的报表",IF(NOT(ISNUMBER($B1057)),"※日期是文本不是日期（像 2026.6.28 这种），按日期取数的报表全会漏掉这一笔",IF(AND($F1057&lt;&gt;"",$G1057&lt;&gt;""),"※收入和支出不能同时填",IF(AND(N($F1057)=0,N($G1057)=0),"※收入和支出都没填",IF(OR(N($F1057)&lt;0,N($G1057)&lt;0),"※金额不能填负数，方向反了就换一列填",IF($D1057="","※没填收支类别，分类报表会漏掉这一笔",IF(ISNA(MATCH($D1057,类别表,0)),"※收支类别不在【基础资料】的清单里",IF(AND($L1057="内部转账",$M1057=""),"△内部转账要在「对方账户」写上另一头",IF(AND($L1057="内部转账",$M1057=$C1057),"※对方账户跟本账户是同一个",IF(AND($L1057&lt;&gt;"内部转账",$M1057&lt;&gt;""),"△填了对方账户，但类别不是内部转账",IF(YEAR($B1057)&lt;&gt;管理年度,"△不是管理年度的单据，按月的三张报表里看不到",IF($H1057&lt;0,"△这一笔之后该账户余额成负数了，核一下",""))))))))))))))</f>
        <v/>
      </c>
    </row>
    <row r="1058" ht="16.5" spans="1:16">
      <c r="A1058" s="4" t="str">
        <f>IF($C1058="","",COUNTA($C$5:$C1058))</f>
        <v/>
      </c>
      <c r="B1058" s="52"/>
      <c r="C1058" s="53"/>
      <c r="D1058" s="53"/>
      <c r="E1058" s="32"/>
      <c r="F1058" s="54"/>
      <c r="G1058" s="54"/>
      <c r="H1058" s="24" t="str">
        <f>IFERROR(ROUND(VLOOKUP($C1058,基础资料!$B$5:$E$34,3,0)+SUMIF($C$5:$C1058,$C1058,$F$5:$F1058)-SUMIF($C$5:$C1058,$C1058,$G$5:$G1058),2),"")</f>
        <v/>
      </c>
      <c r="I1058" s="53"/>
      <c r="J1058" s="53"/>
      <c r="K1058" s="25" t="str">
        <f t="shared" si="16"/>
        <v/>
      </c>
      <c r="L1058" s="13" t="str">
        <f>IF($D1058="","",IFERROR(INDEX(类别属性,MATCH($D1058,类别表,0)),""))</f>
        <v/>
      </c>
      <c r="M1058" s="53"/>
      <c r="N1058" s="53"/>
      <c r="O1058" s="32"/>
      <c r="P1058" s="6" t="str">
        <f>IF($C1058="","",IF(ISNA(MATCH($C1058,账户表,0)),"※这个账户不在【基础资料】的账户档案里",IF($B1058="","※没填日期，这一笔不会进任何月份的报表",IF(NOT(ISNUMBER($B1058)),"※日期是文本不是日期（像 2026.6.28 这种），按日期取数的报表全会漏掉这一笔",IF(AND($F1058&lt;&gt;"",$G1058&lt;&gt;""),"※收入和支出不能同时填",IF(AND(N($F1058)=0,N($G1058)=0),"※收入和支出都没填",IF(OR(N($F1058)&lt;0,N($G1058)&lt;0),"※金额不能填负数，方向反了就换一列填",IF($D1058="","※没填收支类别，分类报表会漏掉这一笔",IF(ISNA(MATCH($D1058,类别表,0)),"※收支类别不在【基础资料】的清单里",IF(AND($L1058="内部转账",$M1058=""),"△内部转账要在「对方账户」写上另一头",IF(AND($L1058="内部转账",$M1058=$C1058),"※对方账户跟本账户是同一个",IF(AND($L1058&lt;&gt;"内部转账",$M1058&lt;&gt;""),"△填了对方账户，但类别不是内部转账",IF(YEAR($B1058)&lt;&gt;管理年度,"△不是管理年度的单据，按月的三张报表里看不到",IF($H1058&lt;0,"△这一笔之后该账户余额成负数了，核一下",""))))))))))))))</f>
        <v/>
      </c>
    </row>
    <row r="1059" ht="16.5" spans="1:16">
      <c r="A1059" s="4" t="str">
        <f>IF($C1059="","",COUNTA($C$5:$C1059))</f>
        <v/>
      </c>
      <c r="B1059" s="52"/>
      <c r="C1059" s="53"/>
      <c r="D1059" s="53"/>
      <c r="E1059" s="32"/>
      <c r="F1059" s="54"/>
      <c r="G1059" s="54"/>
      <c r="H1059" s="24" t="str">
        <f>IFERROR(ROUND(VLOOKUP($C1059,基础资料!$B$5:$E$34,3,0)+SUMIF($C$5:$C1059,$C1059,$F$5:$F1059)-SUMIF($C$5:$C1059,$C1059,$G$5:$G1059),2),"")</f>
        <v/>
      </c>
      <c r="I1059" s="53"/>
      <c r="J1059" s="53"/>
      <c r="K1059" s="25" t="str">
        <f t="shared" si="16"/>
        <v/>
      </c>
      <c r="L1059" s="13" t="str">
        <f>IF($D1059="","",IFERROR(INDEX(类别属性,MATCH($D1059,类别表,0)),""))</f>
        <v/>
      </c>
      <c r="M1059" s="53"/>
      <c r="N1059" s="53"/>
      <c r="O1059" s="32"/>
      <c r="P1059" s="6" t="str">
        <f>IF($C1059="","",IF(ISNA(MATCH($C1059,账户表,0)),"※这个账户不在【基础资料】的账户档案里",IF($B1059="","※没填日期，这一笔不会进任何月份的报表",IF(NOT(ISNUMBER($B1059)),"※日期是文本不是日期（像 2026.6.28 这种），按日期取数的报表全会漏掉这一笔",IF(AND($F1059&lt;&gt;"",$G1059&lt;&gt;""),"※收入和支出不能同时填",IF(AND(N($F1059)=0,N($G1059)=0),"※收入和支出都没填",IF(OR(N($F1059)&lt;0,N($G1059)&lt;0),"※金额不能填负数，方向反了就换一列填",IF($D1059="","※没填收支类别，分类报表会漏掉这一笔",IF(ISNA(MATCH($D1059,类别表,0)),"※收支类别不在【基础资料】的清单里",IF(AND($L1059="内部转账",$M1059=""),"△内部转账要在「对方账户」写上另一头",IF(AND($L1059="内部转账",$M1059=$C1059),"※对方账户跟本账户是同一个",IF(AND($L1059&lt;&gt;"内部转账",$M1059&lt;&gt;""),"△填了对方账户，但类别不是内部转账",IF(YEAR($B1059)&lt;&gt;管理年度,"△不是管理年度的单据，按月的三张报表里看不到",IF($H1059&lt;0,"△这一笔之后该账户余额成负数了，核一下",""))))))))))))))</f>
        <v/>
      </c>
    </row>
    <row r="1060" ht="16.5" spans="1:16">
      <c r="A1060" s="4" t="str">
        <f>IF($C1060="","",COUNTA($C$5:$C1060))</f>
        <v/>
      </c>
      <c r="B1060" s="52"/>
      <c r="C1060" s="53"/>
      <c r="D1060" s="53"/>
      <c r="E1060" s="32"/>
      <c r="F1060" s="54"/>
      <c r="G1060" s="54"/>
      <c r="H1060" s="24" t="str">
        <f>IFERROR(ROUND(VLOOKUP($C1060,基础资料!$B$5:$E$34,3,0)+SUMIF($C$5:$C1060,$C1060,$F$5:$F1060)-SUMIF($C$5:$C1060,$C1060,$G$5:$G1060),2),"")</f>
        <v/>
      </c>
      <c r="I1060" s="53"/>
      <c r="J1060" s="53"/>
      <c r="K1060" s="25" t="str">
        <f t="shared" si="16"/>
        <v/>
      </c>
      <c r="L1060" s="13" t="str">
        <f>IF($D1060="","",IFERROR(INDEX(类别属性,MATCH($D1060,类别表,0)),""))</f>
        <v/>
      </c>
      <c r="M1060" s="53"/>
      <c r="N1060" s="53"/>
      <c r="O1060" s="32"/>
      <c r="P1060" s="6" t="str">
        <f>IF($C1060="","",IF(ISNA(MATCH($C1060,账户表,0)),"※这个账户不在【基础资料】的账户档案里",IF($B1060="","※没填日期，这一笔不会进任何月份的报表",IF(NOT(ISNUMBER($B1060)),"※日期是文本不是日期（像 2026.6.28 这种），按日期取数的报表全会漏掉这一笔",IF(AND($F1060&lt;&gt;"",$G1060&lt;&gt;""),"※收入和支出不能同时填",IF(AND(N($F1060)=0,N($G1060)=0),"※收入和支出都没填",IF(OR(N($F1060)&lt;0,N($G1060)&lt;0),"※金额不能填负数，方向反了就换一列填",IF($D1060="","※没填收支类别，分类报表会漏掉这一笔",IF(ISNA(MATCH($D1060,类别表,0)),"※收支类别不在【基础资料】的清单里",IF(AND($L1060="内部转账",$M1060=""),"△内部转账要在「对方账户」写上另一头",IF(AND($L1060="内部转账",$M1060=$C1060),"※对方账户跟本账户是同一个",IF(AND($L1060&lt;&gt;"内部转账",$M1060&lt;&gt;""),"△填了对方账户，但类别不是内部转账",IF(YEAR($B1060)&lt;&gt;管理年度,"△不是管理年度的单据，按月的三张报表里看不到",IF($H1060&lt;0,"△这一笔之后该账户余额成负数了，核一下",""))))))))))))))</f>
        <v/>
      </c>
    </row>
    <row r="1061" ht="16.5" spans="1:16">
      <c r="A1061" s="4" t="str">
        <f>IF($C1061="","",COUNTA($C$5:$C1061))</f>
        <v/>
      </c>
      <c r="B1061" s="52"/>
      <c r="C1061" s="53"/>
      <c r="D1061" s="53"/>
      <c r="E1061" s="32"/>
      <c r="F1061" s="54"/>
      <c r="G1061" s="54"/>
      <c r="H1061" s="24" t="str">
        <f>IFERROR(ROUND(VLOOKUP($C1061,基础资料!$B$5:$E$34,3,0)+SUMIF($C$5:$C1061,$C1061,$F$5:$F1061)-SUMIF($C$5:$C1061,$C1061,$G$5:$G1061),2),"")</f>
        <v/>
      </c>
      <c r="I1061" s="53"/>
      <c r="J1061" s="53"/>
      <c r="K1061" s="25" t="str">
        <f t="shared" si="16"/>
        <v/>
      </c>
      <c r="L1061" s="13" t="str">
        <f>IF($D1061="","",IFERROR(INDEX(类别属性,MATCH($D1061,类别表,0)),""))</f>
        <v/>
      </c>
      <c r="M1061" s="53"/>
      <c r="N1061" s="53"/>
      <c r="O1061" s="32"/>
      <c r="P1061" s="6" t="str">
        <f>IF($C1061="","",IF(ISNA(MATCH($C1061,账户表,0)),"※这个账户不在【基础资料】的账户档案里",IF($B1061="","※没填日期，这一笔不会进任何月份的报表",IF(NOT(ISNUMBER($B1061)),"※日期是文本不是日期（像 2026.6.28 这种），按日期取数的报表全会漏掉这一笔",IF(AND($F1061&lt;&gt;"",$G1061&lt;&gt;""),"※收入和支出不能同时填",IF(AND(N($F1061)=0,N($G1061)=0),"※收入和支出都没填",IF(OR(N($F1061)&lt;0,N($G1061)&lt;0),"※金额不能填负数，方向反了就换一列填",IF($D1061="","※没填收支类别，分类报表会漏掉这一笔",IF(ISNA(MATCH($D1061,类别表,0)),"※收支类别不在【基础资料】的清单里",IF(AND($L1061="内部转账",$M1061=""),"△内部转账要在「对方账户」写上另一头",IF(AND($L1061="内部转账",$M1061=$C1061),"※对方账户跟本账户是同一个",IF(AND($L1061&lt;&gt;"内部转账",$M1061&lt;&gt;""),"△填了对方账户，但类别不是内部转账",IF(YEAR($B1061)&lt;&gt;管理年度,"△不是管理年度的单据，按月的三张报表里看不到",IF($H1061&lt;0,"△这一笔之后该账户余额成负数了，核一下",""))))))))))))))</f>
        <v/>
      </c>
    </row>
    <row r="1062" ht="16.5" spans="1:16">
      <c r="A1062" s="4" t="str">
        <f>IF($C1062="","",COUNTA($C$5:$C1062))</f>
        <v/>
      </c>
      <c r="B1062" s="52"/>
      <c r="C1062" s="53"/>
      <c r="D1062" s="53"/>
      <c r="E1062" s="32"/>
      <c r="F1062" s="54"/>
      <c r="G1062" s="54"/>
      <c r="H1062" s="24" t="str">
        <f>IFERROR(ROUND(VLOOKUP($C1062,基础资料!$B$5:$E$34,3,0)+SUMIF($C$5:$C1062,$C1062,$F$5:$F1062)-SUMIF($C$5:$C1062,$C1062,$G$5:$G1062),2),"")</f>
        <v/>
      </c>
      <c r="I1062" s="53"/>
      <c r="J1062" s="53"/>
      <c r="K1062" s="25" t="str">
        <f t="shared" si="16"/>
        <v/>
      </c>
      <c r="L1062" s="13" t="str">
        <f>IF($D1062="","",IFERROR(INDEX(类别属性,MATCH($D1062,类别表,0)),""))</f>
        <v/>
      </c>
      <c r="M1062" s="53"/>
      <c r="N1062" s="53"/>
      <c r="O1062" s="32"/>
      <c r="P1062" s="6" t="str">
        <f>IF($C1062="","",IF(ISNA(MATCH($C1062,账户表,0)),"※这个账户不在【基础资料】的账户档案里",IF($B1062="","※没填日期，这一笔不会进任何月份的报表",IF(NOT(ISNUMBER($B1062)),"※日期是文本不是日期（像 2026.6.28 这种），按日期取数的报表全会漏掉这一笔",IF(AND($F1062&lt;&gt;"",$G1062&lt;&gt;""),"※收入和支出不能同时填",IF(AND(N($F1062)=0,N($G1062)=0),"※收入和支出都没填",IF(OR(N($F1062)&lt;0,N($G1062)&lt;0),"※金额不能填负数，方向反了就换一列填",IF($D1062="","※没填收支类别，分类报表会漏掉这一笔",IF(ISNA(MATCH($D1062,类别表,0)),"※收支类别不在【基础资料】的清单里",IF(AND($L1062="内部转账",$M1062=""),"△内部转账要在「对方账户」写上另一头",IF(AND($L1062="内部转账",$M1062=$C1062),"※对方账户跟本账户是同一个",IF(AND($L1062&lt;&gt;"内部转账",$M1062&lt;&gt;""),"△填了对方账户，但类别不是内部转账",IF(YEAR($B1062)&lt;&gt;管理年度,"△不是管理年度的单据，按月的三张报表里看不到",IF($H1062&lt;0,"△这一笔之后该账户余额成负数了，核一下",""))))))))))))))</f>
        <v/>
      </c>
    </row>
    <row r="1063" ht="16.5" spans="1:16">
      <c r="A1063" s="4" t="str">
        <f>IF($C1063="","",COUNTA($C$5:$C1063))</f>
        <v/>
      </c>
      <c r="B1063" s="52"/>
      <c r="C1063" s="53"/>
      <c r="D1063" s="53"/>
      <c r="E1063" s="32"/>
      <c r="F1063" s="54"/>
      <c r="G1063" s="54"/>
      <c r="H1063" s="24" t="str">
        <f>IFERROR(ROUND(VLOOKUP($C1063,基础资料!$B$5:$E$34,3,0)+SUMIF($C$5:$C1063,$C1063,$F$5:$F1063)-SUMIF($C$5:$C1063,$C1063,$G$5:$G1063),2),"")</f>
        <v/>
      </c>
      <c r="I1063" s="53"/>
      <c r="J1063" s="53"/>
      <c r="K1063" s="25" t="str">
        <f t="shared" si="16"/>
        <v/>
      </c>
      <c r="L1063" s="13" t="str">
        <f>IF($D1063="","",IFERROR(INDEX(类别属性,MATCH($D1063,类别表,0)),""))</f>
        <v/>
      </c>
      <c r="M1063" s="53"/>
      <c r="N1063" s="53"/>
      <c r="O1063" s="32"/>
      <c r="P1063" s="6" t="str">
        <f>IF($C1063="","",IF(ISNA(MATCH($C1063,账户表,0)),"※这个账户不在【基础资料】的账户档案里",IF($B1063="","※没填日期，这一笔不会进任何月份的报表",IF(NOT(ISNUMBER($B1063)),"※日期是文本不是日期（像 2026.6.28 这种），按日期取数的报表全会漏掉这一笔",IF(AND($F1063&lt;&gt;"",$G1063&lt;&gt;""),"※收入和支出不能同时填",IF(AND(N($F1063)=0,N($G1063)=0),"※收入和支出都没填",IF(OR(N($F1063)&lt;0,N($G1063)&lt;0),"※金额不能填负数，方向反了就换一列填",IF($D1063="","※没填收支类别，分类报表会漏掉这一笔",IF(ISNA(MATCH($D1063,类别表,0)),"※收支类别不在【基础资料】的清单里",IF(AND($L1063="内部转账",$M1063=""),"△内部转账要在「对方账户」写上另一头",IF(AND($L1063="内部转账",$M1063=$C1063),"※对方账户跟本账户是同一个",IF(AND($L1063&lt;&gt;"内部转账",$M1063&lt;&gt;""),"△填了对方账户，但类别不是内部转账",IF(YEAR($B1063)&lt;&gt;管理年度,"△不是管理年度的单据，按月的三张报表里看不到",IF($H1063&lt;0,"△这一笔之后该账户余额成负数了，核一下",""))))))))))))))</f>
        <v/>
      </c>
    </row>
    <row r="1064" ht="16.5" spans="1:16">
      <c r="A1064" s="4" t="str">
        <f>IF($C1064="","",COUNTA($C$5:$C1064))</f>
        <v/>
      </c>
      <c r="B1064" s="52"/>
      <c r="C1064" s="53"/>
      <c r="D1064" s="53"/>
      <c r="E1064" s="32"/>
      <c r="F1064" s="54"/>
      <c r="G1064" s="54"/>
      <c r="H1064" s="24" t="str">
        <f>IFERROR(ROUND(VLOOKUP($C1064,基础资料!$B$5:$E$34,3,0)+SUMIF($C$5:$C1064,$C1064,$F$5:$F1064)-SUMIF($C$5:$C1064,$C1064,$G$5:$G1064),2),"")</f>
        <v/>
      </c>
      <c r="I1064" s="53"/>
      <c r="J1064" s="53"/>
      <c r="K1064" s="25" t="str">
        <f t="shared" si="16"/>
        <v/>
      </c>
      <c r="L1064" s="13" t="str">
        <f>IF($D1064="","",IFERROR(INDEX(类别属性,MATCH($D1064,类别表,0)),""))</f>
        <v/>
      </c>
      <c r="M1064" s="53"/>
      <c r="N1064" s="53"/>
      <c r="O1064" s="32"/>
      <c r="P1064" s="6" t="str">
        <f>IF($C1064="","",IF(ISNA(MATCH($C1064,账户表,0)),"※这个账户不在【基础资料】的账户档案里",IF($B1064="","※没填日期，这一笔不会进任何月份的报表",IF(NOT(ISNUMBER($B1064)),"※日期是文本不是日期（像 2026.6.28 这种），按日期取数的报表全会漏掉这一笔",IF(AND($F1064&lt;&gt;"",$G1064&lt;&gt;""),"※收入和支出不能同时填",IF(AND(N($F1064)=0,N($G1064)=0),"※收入和支出都没填",IF(OR(N($F1064)&lt;0,N($G1064)&lt;0),"※金额不能填负数，方向反了就换一列填",IF($D1064="","※没填收支类别，分类报表会漏掉这一笔",IF(ISNA(MATCH($D1064,类别表,0)),"※收支类别不在【基础资料】的清单里",IF(AND($L1064="内部转账",$M1064=""),"△内部转账要在「对方账户」写上另一头",IF(AND($L1064="内部转账",$M1064=$C1064),"※对方账户跟本账户是同一个",IF(AND($L1064&lt;&gt;"内部转账",$M1064&lt;&gt;""),"△填了对方账户，但类别不是内部转账",IF(YEAR($B1064)&lt;&gt;管理年度,"△不是管理年度的单据，按月的三张报表里看不到",IF($H1064&lt;0,"△这一笔之后该账户余额成负数了，核一下",""))))))))))))))</f>
        <v/>
      </c>
    </row>
    <row r="1065" ht="16.5" spans="1:16">
      <c r="A1065" s="4" t="str">
        <f>IF($C1065="","",COUNTA($C$5:$C1065))</f>
        <v/>
      </c>
      <c r="B1065" s="52"/>
      <c r="C1065" s="53"/>
      <c r="D1065" s="53"/>
      <c r="E1065" s="32"/>
      <c r="F1065" s="54"/>
      <c r="G1065" s="54"/>
      <c r="H1065" s="24" t="str">
        <f>IFERROR(ROUND(VLOOKUP($C1065,基础资料!$B$5:$E$34,3,0)+SUMIF($C$5:$C1065,$C1065,$F$5:$F1065)-SUMIF($C$5:$C1065,$C1065,$G$5:$G1065),2),"")</f>
        <v/>
      </c>
      <c r="I1065" s="53"/>
      <c r="J1065" s="53"/>
      <c r="K1065" s="25" t="str">
        <f t="shared" si="16"/>
        <v/>
      </c>
      <c r="L1065" s="13" t="str">
        <f>IF($D1065="","",IFERROR(INDEX(类别属性,MATCH($D1065,类别表,0)),""))</f>
        <v/>
      </c>
      <c r="M1065" s="53"/>
      <c r="N1065" s="53"/>
      <c r="O1065" s="32"/>
      <c r="P1065" s="6" t="str">
        <f>IF($C1065="","",IF(ISNA(MATCH($C1065,账户表,0)),"※这个账户不在【基础资料】的账户档案里",IF($B1065="","※没填日期，这一笔不会进任何月份的报表",IF(NOT(ISNUMBER($B1065)),"※日期是文本不是日期（像 2026.6.28 这种），按日期取数的报表全会漏掉这一笔",IF(AND($F1065&lt;&gt;"",$G1065&lt;&gt;""),"※收入和支出不能同时填",IF(AND(N($F1065)=0,N($G1065)=0),"※收入和支出都没填",IF(OR(N($F1065)&lt;0,N($G1065)&lt;0),"※金额不能填负数，方向反了就换一列填",IF($D1065="","※没填收支类别，分类报表会漏掉这一笔",IF(ISNA(MATCH($D1065,类别表,0)),"※收支类别不在【基础资料】的清单里",IF(AND($L1065="内部转账",$M1065=""),"△内部转账要在「对方账户」写上另一头",IF(AND($L1065="内部转账",$M1065=$C1065),"※对方账户跟本账户是同一个",IF(AND($L1065&lt;&gt;"内部转账",$M1065&lt;&gt;""),"△填了对方账户，但类别不是内部转账",IF(YEAR($B1065)&lt;&gt;管理年度,"△不是管理年度的单据，按月的三张报表里看不到",IF($H1065&lt;0,"△这一笔之后该账户余额成负数了，核一下",""))))))))))))))</f>
        <v/>
      </c>
    </row>
    <row r="1066" ht="16.5" spans="1:16">
      <c r="A1066" s="4" t="str">
        <f>IF($C1066="","",COUNTA($C$5:$C1066))</f>
        <v/>
      </c>
      <c r="B1066" s="52"/>
      <c r="C1066" s="53"/>
      <c r="D1066" s="53"/>
      <c r="E1066" s="32"/>
      <c r="F1066" s="54"/>
      <c r="G1066" s="54"/>
      <c r="H1066" s="24" t="str">
        <f>IFERROR(ROUND(VLOOKUP($C1066,基础资料!$B$5:$E$34,3,0)+SUMIF($C$5:$C1066,$C1066,$F$5:$F1066)-SUMIF($C$5:$C1066,$C1066,$G$5:$G1066),2),"")</f>
        <v/>
      </c>
      <c r="I1066" s="53"/>
      <c r="J1066" s="53"/>
      <c r="K1066" s="25" t="str">
        <f t="shared" si="16"/>
        <v/>
      </c>
      <c r="L1066" s="13" t="str">
        <f>IF($D1066="","",IFERROR(INDEX(类别属性,MATCH($D1066,类别表,0)),""))</f>
        <v/>
      </c>
      <c r="M1066" s="53"/>
      <c r="N1066" s="53"/>
      <c r="O1066" s="32"/>
      <c r="P1066" s="6" t="str">
        <f>IF($C1066="","",IF(ISNA(MATCH($C1066,账户表,0)),"※这个账户不在【基础资料】的账户档案里",IF($B1066="","※没填日期，这一笔不会进任何月份的报表",IF(NOT(ISNUMBER($B1066)),"※日期是文本不是日期（像 2026.6.28 这种），按日期取数的报表全会漏掉这一笔",IF(AND($F1066&lt;&gt;"",$G1066&lt;&gt;""),"※收入和支出不能同时填",IF(AND(N($F1066)=0,N($G1066)=0),"※收入和支出都没填",IF(OR(N($F1066)&lt;0,N($G1066)&lt;0),"※金额不能填负数，方向反了就换一列填",IF($D1066="","※没填收支类别，分类报表会漏掉这一笔",IF(ISNA(MATCH($D1066,类别表,0)),"※收支类别不在【基础资料】的清单里",IF(AND($L1066="内部转账",$M1066=""),"△内部转账要在「对方账户」写上另一头",IF(AND($L1066="内部转账",$M1066=$C1066),"※对方账户跟本账户是同一个",IF(AND($L1066&lt;&gt;"内部转账",$M1066&lt;&gt;""),"△填了对方账户，但类别不是内部转账",IF(YEAR($B1066)&lt;&gt;管理年度,"△不是管理年度的单据，按月的三张报表里看不到",IF($H1066&lt;0,"△这一笔之后该账户余额成负数了，核一下",""))))))))))))))</f>
        <v/>
      </c>
    </row>
    <row r="1067" ht="16.5" spans="1:16">
      <c r="A1067" s="4" t="str">
        <f>IF($C1067="","",COUNTA($C$5:$C1067))</f>
        <v/>
      </c>
      <c r="B1067" s="52"/>
      <c r="C1067" s="53"/>
      <c r="D1067" s="53"/>
      <c r="E1067" s="32"/>
      <c r="F1067" s="54"/>
      <c r="G1067" s="54"/>
      <c r="H1067" s="24" t="str">
        <f>IFERROR(ROUND(VLOOKUP($C1067,基础资料!$B$5:$E$34,3,0)+SUMIF($C$5:$C1067,$C1067,$F$5:$F1067)-SUMIF($C$5:$C1067,$C1067,$G$5:$G1067),2),"")</f>
        <v/>
      </c>
      <c r="I1067" s="53"/>
      <c r="J1067" s="53"/>
      <c r="K1067" s="25" t="str">
        <f t="shared" si="16"/>
        <v/>
      </c>
      <c r="L1067" s="13" t="str">
        <f>IF($D1067="","",IFERROR(INDEX(类别属性,MATCH($D1067,类别表,0)),""))</f>
        <v/>
      </c>
      <c r="M1067" s="53"/>
      <c r="N1067" s="53"/>
      <c r="O1067" s="32"/>
      <c r="P1067" s="6" t="str">
        <f>IF($C1067="","",IF(ISNA(MATCH($C1067,账户表,0)),"※这个账户不在【基础资料】的账户档案里",IF($B1067="","※没填日期，这一笔不会进任何月份的报表",IF(NOT(ISNUMBER($B1067)),"※日期是文本不是日期（像 2026.6.28 这种），按日期取数的报表全会漏掉这一笔",IF(AND($F1067&lt;&gt;"",$G1067&lt;&gt;""),"※收入和支出不能同时填",IF(AND(N($F1067)=0,N($G1067)=0),"※收入和支出都没填",IF(OR(N($F1067)&lt;0,N($G1067)&lt;0),"※金额不能填负数，方向反了就换一列填",IF($D1067="","※没填收支类别，分类报表会漏掉这一笔",IF(ISNA(MATCH($D1067,类别表,0)),"※收支类别不在【基础资料】的清单里",IF(AND($L1067="内部转账",$M1067=""),"△内部转账要在「对方账户」写上另一头",IF(AND($L1067="内部转账",$M1067=$C1067),"※对方账户跟本账户是同一个",IF(AND($L1067&lt;&gt;"内部转账",$M1067&lt;&gt;""),"△填了对方账户，但类别不是内部转账",IF(YEAR($B1067)&lt;&gt;管理年度,"△不是管理年度的单据，按月的三张报表里看不到",IF($H1067&lt;0,"△这一笔之后该账户余额成负数了，核一下",""))))))))))))))</f>
        <v/>
      </c>
    </row>
    <row r="1068" ht="16.5" spans="1:16">
      <c r="A1068" s="4" t="str">
        <f>IF($C1068="","",COUNTA($C$5:$C1068))</f>
        <v/>
      </c>
      <c r="B1068" s="52"/>
      <c r="C1068" s="53"/>
      <c r="D1068" s="53"/>
      <c r="E1068" s="32"/>
      <c r="F1068" s="54"/>
      <c r="G1068" s="54"/>
      <c r="H1068" s="24" t="str">
        <f>IFERROR(ROUND(VLOOKUP($C1068,基础资料!$B$5:$E$34,3,0)+SUMIF($C$5:$C1068,$C1068,$F$5:$F1068)-SUMIF($C$5:$C1068,$C1068,$G$5:$G1068),2),"")</f>
        <v/>
      </c>
      <c r="I1068" s="53"/>
      <c r="J1068" s="53"/>
      <c r="K1068" s="25" t="str">
        <f t="shared" si="16"/>
        <v/>
      </c>
      <c r="L1068" s="13" t="str">
        <f>IF($D1068="","",IFERROR(INDEX(类别属性,MATCH($D1068,类别表,0)),""))</f>
        <v/>
      </c>
      <c r="M1068" s="53"/>
      <c r="N1068" s="53"/>
      <c r="O1068" s="32"/>
      <c r="P1068" s="6" t="str">
        <f>IF($C1068="","",IF(ISNA(MATCH($C1068,账户表,0)),"※这个账户不在【基础资料】的账户档案里",IF($B1068="","※没填日期，这一笔不会进任何月份的报表",IF(NOT(ISNUMBER($B1068)),"※日期是文本不是日期（像 2026.6.28 这种），按日期取数的报表全会漏掉这一笔",IF(AND($F1068&lt;&gt;"",$G1068&lt;&gt;""),"※收入和支出不能同时填",IF(AND(N($F1068)=0,N($G1068)=0),"※收入和支出都没填",IF(OR(N($F1068)&lt;0,N($G1068)&lt;0),"※金额不能填负数，方向反了就换一列填",IF($D1068="","※没填收支类别，分类报表会漏掉这一笔",IF(ISNA(MATCH($D1068,类别表,0)),"※收支类别不在【基础资料】的清单里",IF(AND($L1068="内部转账",$M1068=""),"△内部转账要在「对方账户」写上另一头",IF(AND($L1068="内部转账",$M1068=$C1068),"※对方账户跟本账户是同一个",IF(AND($L1068&lt;&gt;"内部转账",$M1068&lt;&gt;""),"△填了对方账户，但类别不是内部转账",IF(YEAR($B1068)&lt;&gt;管理年度,"△不是管理年度的单据，按月的三张报表里看不到",IF($H1068&lt;0,"△这一笔之后该账户余额成负数了，核一下",""))))))))))))))</f>
        <v/>
      </c>
    </row>
    <row r="1069" ht="16.5" spans="1:16">
      <c r="A1069" s="4" t="str">
        <f>IF($C1069="","",COUNTA($C$5:$C1069))</f>
        <v/>
      </c>
      <c r="B1069" s="52"/>
      <c r="C1069" s="53"/>
      <c r="D1069" s="53"/>
      <c r="E1069" s="32"/>
      <c r="F1069" s="54"/>
      <c r="G1069" s="54"/>
      <c r="H1069" s="24" t="str">
        <f>IFERROR(ROUND(VLOOKUP($C1069,基础资料!$B$5:$E$34,3,0)+SUMIF($C$5:$C1069,$C1069,$F$5:$F1069)-SUMIF($C$5:$C1069,$C1069,$G$5:$G1069),2),"")</f>
        <v/>
      </c>
      <c r="I1069" s="53"/>
      <c r="J1069" s="53"/>
      <c r="K1069" s="25" t="str">
        <f t="shared" si="16"/>
        <v/>
      </c>
      <c r="L1069" s="13" t="str">
        <f>IF($D1069="","",IFERROR(INDEX(类别属性,MATCH($D1069,类别表,0)),""))</f>
        <v/>
      </c>
      <c r="M1069" s="53"/>
      <c r="N1069" s="53"/>
      <c r="O1069" s="32"/>
      <c r="P1069" s="6" t="str">
        <f>IF($C1069="","",IF(ISNA(MATCH($C1069,账户表,0)),"※这个账户不在【基础资料】的账户档案里",IF($B1069="","※没填日期，这一笔不会进任何月份的报表",IF(NOT(ISNUMBER($B1069)),"※日期是文本不是日期（像 2026.6.28 这种），按日期取数的报表全会漏掉这一笔",IF(AND($F1069&lt;&gt;"",$G1069&lt;&gt;""),"※收入和支出不能同时填",IF(AND(N($F1069)=0,N($G1069)=0),"※收入和支出都没填",IF(OR(N($F1069)&lt;0,N($G1069)&lt;0),"※金额不能填负数，方向反了就换一列填",IF($D1069="","※没填收支类别，分类报表会漏掉这一笔",IF(ISNA(MATCH($D1069,类别表,0)),"※收支类别不在【基础资料】的清单里",IF(AND($L1069="内部转账",$M1069=""),"△内部转账要在「对方账户」写上另一头",IF(AND($L1069="内部转账",$M1069=$C1069),"※对方账户跟本账户是同一个",IF(AND($L1069&lt;&gt;"内部转账",$M1069&lt;&gt;""),"△填了对方账户，但类别不是内部转账",IF(YEAR($B1069)&lt;&gt;管理年度,"△不是管理年度的单据，按月的三张报表里看不到",IF($H1069&lt;0,"△这一笔之后该账户余额成负数了，核一下",""))))))))))))))</f>
        <v/>
      </c>
    </row>
    <row r="1070" ht="16.5" spans="1:16">
      <c r="A1070" s="4" t="str">
        <f>IF($C1070="","",COUNTA($C$5:$C1070))</f>
        <v/>
      </c>
      <c r="B1070" s="52"/>
      <c r="C1070" s="53"/>
      <c r="D1070" s="53"/>
      <c r="E1070" s="32"/>
      <c r="F1070" s="54"/>
      <c r="G1070" s="54"/>
      <c r="H1070" s="24" t="str">
        <f>IFERROR(ROUND(VLOOKUP($C1070,基础资料!$B$5:$E$34,3,0)+SUMIF($C$5:$C1070,$C1070,$F$5:$F1070)-SUMIF($C$5:$C1070,$C1070,$G$5:$G1070),2),"")</f>
        <v/>
      </c>
      <c r="I1070" s="53"/>
      <c r="J1070" s="53"/>
      <c r="K1070" s="25" t="str">
        <f t="shared" si="16"/>
        <v/>
      </c>
      <c r="L1070" s="13" t="str">
        <f>IF($D1070="","",IFERROR(INDEX(类别属性,MATCH($D1070,类别表,0)),""))</f>
        <v/>
      </c>
      <c r="M1070" s="53"/>
      <c r="N1070" s="53"/>
      <c r="O1070" s="32"/>
      <c r="P1070" s="6" t="str">
        <f>IF($C1070="","",IF(ISNA(MATCH($C1070,账户表,0)),"※这个账户不在【基础资料】的账户档案里",IF($B1070="","※没填日期，这一笔不会进任何月份的报表",IF(NOT(ISNUMBER($B1070)),"※日期是文本不是日期（像 2026.6.28 这种），按日期取数的报表全会漏掉这一笔",IF(AND($F1070&lt;&gt;"",$G1070&lt;&gt;""),"※收入和支出不能同时填",IF(AND(N($F1070)=0,N($G1070)=0),"※收入和支出都没填",IF(OR(N($F1070)&lt;0,N($G1070)&lt;0),"※金额不能填负数，方向反了就换一列填",IF($D1070="","※没填收支类别，分类报表会漏掉这一笔",IF(ISNA(MATCH($D1070,类别表,0)),"※收支类别不在【基础资料】的清单里",IF(AND($L1070="内部转账",$M1070=""),"△内部转账要在「对方账户」写上另一头",IF(AND($L1070="内部转账",$M1070=$C1070),"※对方账户跟本账户是同一个",IF(AND($L1070&lt;&gt;"内部转账",$M1070&lt;&gt;""),"△填了对方账户，但类别不是内部转账",IF(YEAR($B1070)&lt;&gt;管理年度,"△不是管理年度的单据，按月的三张报表里看不到",IF($H1070&lt;0,"△这一笔之后该账户余额成负数了，核一下",""))))))))))))))</f>
        <v/>
      </c>
    </row>
    <row r="1071" ht="16.5" spans="1:16">
      <c r="A1071" s="4" t="str">
        <f>IF($C1071="","",COUNTA($C$5:$C1071))</f>
        <v/>
      </c>
      <c r="B1071" s="52"/>
      <c r="C1071" s="53"/>
      <c r="D1071" s="53"/>
      <c r="E1071" s="32"/>
      <c r="F1071" s="54"/>
      <c r="G1071" s="54"/>
      <c r="H1071" s="24" t="str">
        <f>IFERROR(ROUND(VLOOKUP($C1071,基础资料!$B$5:$E$34,3,0)+SUMIF($C$5:$C1071,$C1071,$F$5:$F1071)-SUMIF($C$5:$C1071,$C1071,$G$5:$G1071),2),"")</f>
        <v/>
      </c>
      <c r="I1071" s="53"/>
      <c r="J1071" s="53"/>
      <c r="K1071" s="25" t="str">
        <f t="shared" si="16"/>
        <v/>
      </c>
      <c r="L1071" s="13" t="str">
        <f>IF($D1071="","",IFERROR(INDEX(类别属性,MATCH($D1071,类别表,0)),""))</f>
        <v/>
      </c>
      <c r="M1071" s="53"/>
      <c r="N1071" s="53"/>
      <c r="O1071" s="32"/>
      <c r="P1071" s="6" t="str">
        <f>IF($C1071="","",IF(ISNA(MATCH($C1071,账户表,0)),"※这个账户不在【基础资料】的账户档案里",IF($B1071="","※没填日期，这一笔不会进任何月份的报表",IF(NOT(ISNUMBER($B1071)),"※日期是文本不是日期（像 2026.6.28 这种），按日期取数的报表全会漏掉这一笔",IF(AND($F1071&lt;&gt;"",$G1071&lt;&gt;""),"※收入和支出不能同时填",IF(AND(N($F1071)=0,N($G1071)=0),"※收入和支出都没填",IF(OR(N($F1071)&lt;0,N($G1071)&lt;0),"※金额不能填负数，方向反了就换一列填",IF($D1071="","※没填收支类别，分类报表会漏掉这一笔",IF(ISNA(MATCH($D1071,类别表,0)),"※收支类别不在【基础资料】的清单里",IF(AND($L1071="内部转账",$M1071=""),"△内部转账要在「对方账户」写上另一头",IF(AND($L1071="内部转账",$M1071=$C1071),"※对方账户跟本账户是同一个",IF(AND($L1071&lt;&gt;"内部转账",$M1071&lt;&gt;""),"△填了对方账户，但类别不是内部转账",IF(YEAR($B1071)&lt;&gt;管理年度,"△不是管理年度的单据，按月的三张报表里看不到",IF($H1071&lt;0,"△这一笔之后该账户余额成负数了，核一下",""))))))))))))))</f>
        <v/>
      </c>
    </row>
    <row r="1072" ht="16.5" spans="1:16">
      <c r="A1072" s="4" t="str">
        <f>IF($C1072="","",COUNTA($C$5:$C1072))</f>
        <v/>
      </c>
      <c r="B1072" s="52"/>
      <c r="C1072" s="53"/>
      <c r="D1072" s="53"/>
      <c r="E1072" s="32"/>
      <c r="F1072" s="54"/>
      <c r="G1072" s="54"/>
      <c r="H1072" s="24" t="str">
        <f>IFERROR(ROUND(VLOOKUP($C1072,基础资料!$B$5:$E$34,3,0)+SUMIF($C$5:$C1072,$C1072,$F$5:$F1072)-SUMIF($C$5:$C1072,$C1072,$G$5:$G1072),2),"")</f>
        <v/>
      </c>
      <c r="I1072" s="53"/>
      <c r="J1072" s="53"/>
      <c r="K1072" s="25" t="str">
        <f t="shared" si="16"/>
        <v/>
      </c>
      <c r="L1072" s="13" t="str">
        <f>IF($D1072="","",IFERROR(INDEX(类别属性,MATCH($D1072,类别表,0)),""))</f>
        <v/>
      </c>
      <c r="M1072" s="53"/>
      <c r="N1072" s="53"/>
      <c r="O1072" s="32"/>
      <c r="P1072" s="6" t="str">
        <f>IF($C1072="","",IF(ISNA(MATCH($C1072,账户表,0)),"※这个账户不在【基础资料】的账户档案里",IF($B1072="","※没填日期，这一笔不会进任何月份的报表",IF(NOT(ISNUMBER($B1072)),"※日期是文本不是日期（像 2026.6.28 这种），按日期取数的报表全会漏掉这一笔",IF(AND($F1072&lt;&gt;"",$G1072&lt;&gt;""),"※收入和支出不能同时填",IF(AND(N($F1072)=0,N($G1072)=0),"※收入和支出都没填",IF(OR(N($F1072)&lt;0,N($G1072)&lt;0),"※金额不能填负数，方向反了就换一列填",IF($D1072="","※没填收支类别，分类报表会漏掉这一笔",IF(ISNA(MATCH($D1072,类别表,0)),"※收支类别不在【基础资料】的清单里",IF(AND($L1072="内部转账",$M1072=""),"△内部转账要在「对方账户」写上另一头",IF(AND($L1072="内部转账",$M1072=$C1072),"※对方账户跟本账户是同一个",IF(AND($L1072&lt;&gt;"内部转账",$M1072&lt;&gt;""),"△填了对方账户，但类别不是内部转账",IF(YEAR($B1072)&lt;&gt;管理年度,"△不是管理年度的单据，按月的三张报表里看不到",IF($H1072&lt;0,"△这一笔之后该账户余额成负数了，核一下",""))))))))))))))</f>
        <v/>
      </c>
    </row>
    <row r="1073" ht="16.5" spans="1:16">
      <c r="A1073" s="4" t="str">
        <f>IF($C1073="","",COUNTA($C$5:$C1073))</f>
        <v/>
      </c>
      <c r="B1073" s="52"/>
      <c r="C1073" s="53"/>
      <c r="D1073" s="53"/>
      <c r="E1073" s="32"/>
      <c r="F1073" s="54"/>
      <c r="G1073" s="54"/>
      <c r="H1073" s="24" t="str">
        <f>IFERROR(ROUND(VLOOKUP($C1073,基础资料!$B$5:$E$34,3,0)+SUMIF($C$5:$C1073,$C1073,$F$5:$F1073)-SUMIF($C$5:$C1073,$C1073,$G$5:$G1073),2),"")</f>
        <v/>
      </c>
      <c r="I1073" s="53"/>
      <c r="J1073" s="53"/>
      <c r="K1073" s="25" t="str">
        <f t="shared" si="16"/>
        <v/>
      </c>
      <c r="L1073" s="13" t="str">
        <f>IF($D1073="","",IFERROR(INDEX(类别属性,MATCH($D1073,类别表,0)),""))</f>
        <v/>
      </c>
      <c r="M1073" s="53"/>
      <c r="N1073" s="53"/>
      <c r="O1073" s="32"/>
      <c r="P1073" s="6" t="str">
        <f>IF($C1073="","",IF(ISNA(MATCH($C1073,账户表,0)),"※这个账户不在【基础资料】的账户档案里",IF($B1073="","※没填日期，这一笔不会进任何月份的报表",IF(NOT(ISNUMBER($B1073)),"※日期是文本不是日期（像 2026.6.28 这种），按日期取数的报表全会漏掉这一笔",IF(AND($F1073&lt;&gt;"",$G1073&lt;&gt;""),"※收入和支出不能同时填",IF(AND(N($F1073)=0,N($G1073)=0),"※收入和支出都没填",IF(OR(N($F1073)&lt;0,N($G1073)&lt;0),"※金额不能填负数，方向反了就换一列填",IF($D1073="","※没填收支类别，分类报表会漏掉这一笔",IF(ISNA(MATCH($D1073,类别表,0)),"※收支类别不在【基础资料】的清单里",IF(AND($L1073="内部转账",$M1073=""),"△内部转账要在「对方账户」写上另一头",IF(AND($L1073="内部转账",$M1073=$C1073),"※对方账户跟本账户是同一个",IF(AND($L1073&lt;&gt;"内部转账",$M1073&lt;&gt;""),"△填了对方账户，但类别不是内部转账",IF(YEAR($B1073)&lt;&gt;管理年度,"△不是管理年度的单据，按月的三张报表里看不到",IF($H1073&lt;0,"△这一笔之后该账户余额成负数了，核一下",""))))))))))))))</f>
        <v/>
      </c>
    </row>
    <row r="1074" ht="16.5" spans="1:16">
      <c r="A1074" s="4" t="str">
        <f>IF($C1074="","",COUNTA($C$5:$C1074))</f>
        <v/>
      </c>
      <c r="B1074" s="52"/>
      <c r="C1074" s="53"/>
      <c r="D1074" s="53"/>
      <c r="E1074" s="32"/>
      <c r="F1074" s="54"/>
      <c r="G1074" s="54"/>
      <c r="H1074" s="24" t="str">
        <f>IFERROR(ROUND(VLOOKUP($C1074,基础资料!$B$5:$E$34,3,0)+SUMIF($C$5:$C1074,$C1074,$F$5:$F1074)-SUMIF($C$5:$C1074,$C1074,$G$5:$G1074),2),"")</f>
        <v/>
      </c>
      <c r="I1074" s="53"/>
      <c r="J1074" s="53"/>
      <c r="K1074" s="25" t="str">
        <f t="shared" si="16"/>
        <v/>
      </c>
      <c r="L1074" s="13" t="str">
        <f>IF($D1074="","",IFERROR(INDEX(类别属性,MATCH($D1074,类别表,0)),""))</f>
        <v/>
      </c>
      <c r="M1074" s="53"/>
      <c r="N1074" s="53"/>
      <c r="O1074" s="32"/>
      <c r="P1074" s="6" t="str">
        <f>IF($C1074="","",IF(ISNA(MATCH($C1074,账户表,0)),"※这个账户不在【基础资料】的账户档案里",IF($B1074="","※没填日期，这一笔不会进任何月份的报表",IF(NOT(ISNUMBER($B1074)),"※日期是文本不是日期（像 2026.6.28 这种），按日期取数的报表全会漏掉这一笔",IF(AND($F1074&lt;&gt;"",$G1074&lt;&gt;""),"※收入和支出不能同时填",IF(AND(N($F1074)=0,N($G1074)=0),"※收入和支出都没填",IF(OR(N($F1074)&lt;0,N($G1074)&lt;0),"※金额不能填负数，方向反了就换一列填",IF($D1074="","※没填收支类别，分类报表会漏掉这一笔",IF(ISNA(MATCH($D1074,类别表,0)),"※收支类别不在【基础资料】的清单里",IF(AND($L1074="内部转账",$M1074=""),"△内部转账要在「对方账户」写上另一头",IF(AND($L1074="内部转账",$M1074=$C1074),"※对方账户跟本账户是同一个",IF(AND($L1074&lt;&gt;"内部转账",$M1074&lt;&gt;""),"△填了对方账户，但类别不是内部转账",IF(YEAR($B1074)&lt;&gt;管理年度,"△不是管理年度的单据，按月的三张报表里看不到",IF($H1074&lt;0,"△这一笔之后该账户余额成负数了，核一下",""))))))))))))))</f>
        <v/>
      </c>
    </row>
    <row r="1075" ht="16.5" spans="1:16">
      <c r="A1075" s="4" t="str">
        <f>IF($C1075="","",COUNTA($C$5:$C1075))</f>
        <v/>
      </c>
      <c r="B1075" s="52"/>
      <c r="C1075" s="53"/>
      <c r="D1075" s="53"/>
      <c r="E1075" s="32"/>
      <c r="F1075" s="54"/>
      <c r="G1075" s="54"/>
      <c r="H1075" s="24" t="str">
        <f>IFERROR(ROUND(VLOOKUP($C1075,基础资料!$B$5:$E$34,3,0)+SUMIF($C$5:$C1075,$C1075,$F$5:$F1075)-SUMIF($C$5:$C1075,$C1075,$G$5:$G1075),2),"")</f>
        <v/>
      </c>
      <c r="I1075" s="53"/>
      <c r="J1075" s="53"/>
      <c r="K1075" s="25" t="str">
        <f t="shared" si="16"/>
        <v/>
      </c>
      <c r="L1075" s="13" t="str">
        <f>IF($D1075="","",IFERROR(INDEX(类别属性,MATCH($D1075,类别表,0)),""))</f>
        <v/>
      </c>
      <c r="M1075" s="53"/>
      <c r="N1075" s="53"/>
      <c r="O1075" s="32"/>
      <c r="P1075" s="6" t="str">
        <f>IF($C1075="","",IF(ISNA(MATCH($C1075,账户表,0)),"※这个账户不在【基础资料】的账户档案里",IF($B1075="","※没填日期，这一笔不会进任何月份的报表",IF(NOT(ISNUMBER($B1075)),"※日期是文本不是日期（像 2026.6.28 这种），按日期取数的报表全会漏掉这一笔",IF(AND($F1075&lt;&gt;"",$G1075&lt;&gt;""),"※收入和支出不能同时填",IF(AND(N($F1075)=0,N($G1075)=0),"※收入和支出都没填",IF(OR(N($F1075)&lt;0,N($G1075)&lt;0),"※金额不能填负数，方向反了就换一列填",IF($D1075="","※没填收支类别，分类报表会漏掉这一笔",IF(ISNA(MATCH($D1075,类别表,0)),"※收支类别不在【基础资料】的清单里",IF(AND($L1075="内部转账",$M1075=""),"△内部转账要在「对方账户」写上另一头",IF(AND($L1075="内部转账",$M1075=$C1075),"※对方账户跟本账户是同一个",IF(AND($L1075&lt;&gt;"内部转账",$M1075&lt;&gt;""),"△填了对方账户，但类别不是内部转账",IF(YEAR($B1075)&lt;&gt;管理年度,"△不是管理年度的单据，按月的三张报表里看不到",IF($H1075&lt;0,"△这一笔之后该账户余额成负数了，核一下",""))))))))))))))</f>
        <v/>
      </c>
    </row>
    <row r="1076" ht="16.5" spans="1:16">
      <c r="A1076" s="4" t="str">
        <f>IF($C1076="","",COUNTA($C$5:$C1076))</f>
        <v/>
      </c>
      <c r="B1076" s="52"/>
      <c r="C1076" s="53"/>
      <c r="D1076" s="53"/>
      <c r="E1076" s="32"/>
      <c r="F1076" s="54"/>
      <c r="G1076" s="54"/>
      <c r="H1076" s="24" t="str">
        <f>IFERROR(ROUND(VLOOKUP($C1076,基础资料!$B$5:$E$34,3,0)+SUMIF($C$5:$C1076,$C1076,$F$5:$F1076)-SUMIF($C$5:$C1076,$C1076,$G$5:$G1076),2),"")</f>
        <v/>
      </c>
      <c r="I1076" s="53"/>
      <c r="J1076" s="53"/>
      <c r="K1076" s="25" t="str">
        <f t="shared" si="16"/>
        <v/>
      </c>
      <c r="L1076" s="13" t="str">
        <f>IF($D1076="","",IFERROR(INDEX(类别属性,MATCH($D1076,类别表,0)),""))</f>
        <v/>
      </c>
      <c r="M1076" s="53"/>
      <c r="N1076" s="53"/>
      <c r="O1076" s="32"/>
      <c r="P1076" s="6" t="str">
        <f>IF($C1076="","",IF(ISNA(MATCH($C1076,账户表,0)),"※这个账户不在【基础资料】的账户档案里",IF($B1076="","※没填日期，这一笔不会进任何月份的报表",IF(NOT(ISNUMBER($B1076)),"※日期是文本不是日期（像 2026.6.28 这种），按日期取数的报表全会漏掉这一笔",IF(AND($F1076&lt;&gt;"",$G1076&lt;&gt;""),"※收入和支出不能同时填",IF(AND(N($F1076)=0,N($G1076)=0),"※收入和支出都没填",IF(OR(N($F1076)&lt;0,N($G1076)&lt;0),"※金额不能填负数，方向反了就换一列填",IF($D1076="","※没填收支类别，分类报表会漏掉这一笔",IF(ISNA(MATCH($D1076,类别表,0)),"※收支类别不在【基础资料】的清单里",IF(AND($L1076="内部转账",$M1076=""),"△内部转账要在「对方账户」写上另一头",IF(AND($L1076="内部转账",$M1076=$C1076),"※对方账户跟本账户是同一个",IF(AND($L1076&lt;&gt;"内部转账",$M1076&lt;&gt;""),"△填了对方账户，但类别不是内部转账",IF(YEAR($B1076)&lt;&gt;管理年度,"△不是管理年度的单据，按月的三张报表里看不到",IF($H1076&lt;0,"△这一笔之后该账户余额成负数了，核一下",""))))))))))))))</f>
        <v/>
      </c>
    </row>
    <row r="1077" ht="16.5" spans="1:16">
      <c r="A1077" s="4" t="str">
        <f>IF($C1077="","",COUNTA($C$5:$C1077))</f>
        <v/>
      </c>
      <c r="B1077" s="52"/>
      <c r="C1077" s="53"/>
      <c r="D1077" s="53"/>
      <c r="E1077" s="32"/>
      <c r="F1077" s="54"/>
      <c r="G1077" s="54"/>
      <c r="H1077" s="24" t="str">
        <f>IFERROR(ROUND(VLOOKUP($C1077,基础资料!$B$5:$E$34,3,0)+SUMIF($C$5:$C1077,$C1077,$F$5:$F1077)-SUMIF($C$5:$C1077,$C1077,$G$5:$G1077),2),"")</f>
        <v/>
      </c>
      <c r="I1077" s="53"/>
      <c r="J1077" s="53"/>
      <c r="K1077" s="25" t="str">
        <f t="shared" si="16"/>
        <v/>
      </c>
      <c r="L1077" s="13" t="str">
        <f>IF($D1077="","",IFERROR(INDEX(类别属性,MATCH($D1077,类别表,0)),""))</f>
        <v/>
      </c>
      <c r="M1077" s="53"/>
      <c r="N1077" s="53"/>
      <c r="O1077" s="32"/>
      <c r="P1077" s="6" t="str">
        <f>IF($C1077="","",IF(ISNA(MATCH($C1077,账户表,0)),"※这个账户不在【基础资料】的账户档案里",IF($B1077="","※没填日期，这一笔不会进任何月份的报表",IF(NOT(ISNUMBER($B1077)),"※日期是文本不是日期（像 2026.6.28 这种），按日期取数的报表全会漏掉这一笔",IF(AND($F1077&lt;&gt;"",$G1077&lt;&gt;""),"※收入和支出不能同时填",IF(AND(N($F1077)=0,N($G1077)=0),"※收入和支出都没填",IF(OR(N($F1077)&lt;0,N($G1077)&lt;0),"※金额不能填负数，方向反了就换一列填",IF($D1077="","※没填收支类别，分类报表会漏掉这一笔",IF(ISNA(MATCH($D1077,类别表,0)),"※收支类别不在【基础资料】的清单里",IF(AND($L1077="内部转账",$M1077=""),"△内部转账要在「对方账户」写上另一头",IF(AND($L1077="内部转账",$M1077=$C1077),"※对方账户跟本账户是同一个",IF(AND($L1077&lt;&gt;"内部转账",$M1077&lt;&gt;""),"△填了对方账户，但类别不是内部转账",IF(YEAR($B1077)&lt;&gt;管理年度,"△不是管理年度的单据，按月的三张报表里看不到",IF($H1077&lt;0,"△这一笔之后该账户余额成负数了，核一下",""))))))))))))))</f>
        <v/>
      </c>
    </row>
    <row r="1078" ht="16.5" spans="1:16">
      <c r="A1078" s="4" t="str">
        <f>IF($C1078="","",COUNTA($C$5:$C1078))</f>
        <v/>
      </c>
      <c r="B1078" s="52"/>
      <c r="C1078" s="53"/>
      <c r="D1078" s="53"/>
      <c r="E1078" s="32"/>
      <c r="F1078" s="54"/>
      <c r="G1078" s="54"/>
      <c r="H1078" s="24" t="str">
        <f>IFERROR(ROUND(VLOOKUP($C1078,基础资料!$B$5:$E$34,3,0)+SUMIF($C$5:$C1078,$C1078,$F$5:$F1078)-SUMIF($C$5:$C1078,$C1078,$G$5:$G1078),2),"")</f>
        <v/>
      </c>
      <c r="I1078" s="53"/>
      <c r="J1078" s="53"/>
      <c r="K1078" s="25" t="str">
        <f t="shared" si="16"/>
        <v/>
      </c>
      <c r="L1078" s="13" t="str">
        <f>IF($D1078="","",IFERROR(INDEX(类别属性,MATCH($D1078,类别表,0)),""))</f>
        <v/>
      </c>
      <c r="M1078" s="53"/>
      <c r="N1078" s="53"/>
      <c r="O1078" s="32"/>
      <c r="P1078" s="6" t="str">
        <f>IF($C1078="","",IF(ISNA(MATCH($C1078,账户表,0)),"※这个账户不在【基础资料】的账户档案里",IF($B1078="","※没填日期，这一笔不会进任何月份的报表",IF(NOT(ISNUMBER($B1078)),"※日期是文本不是日期（像 2026.6.28 这种），按日期取数的报表全会漏掉这一笔",IF(AND($F1078&lt;&gt;"",$G1078&lt;&gt;""),"※收入和支出不能同时填",IF(AND(N($F1078)=0,N($G1078)=0),"※收入和支出都没填",IF(OR(N($F1078)&lt;0,N($G1078)&lt;0),"※金额不能填负数，方向反了就换一列填",IF($D1078="","※没填收支类别，分类报表会漏掉这一笔",IF(ISNA(MATCH($D1078,类别表,0)),"※收支类别不在【基础资料】的清单里",IF(AND($L1078="内部转账",$M1078=""),"△内部转账要在「对方账户」写上另一头",IF(AND($L1078="内部转账",$M1078=$C1078),"※对方账户跟本账户是同一个",IF(AND($L1078&lt;&gt;"内部转账",$M1078&lt;&gt;""),"△填了对方账户，但类别不是内部转账",IF(YEAR($B1078)&lt;&gt;管理年度,"△不是管理年度的单据，按月的三张报表里看不到",IF($H1078&lt;0,"△这一笔之后该账户余额成负数了，核一下",""))))))))))))))</f>
        <v/>
      </c>
    </row>
    <row r="1079" ht="16.5" spans="1:16">
      <c r="A1079" s="4" t="str">
        <f>IF($C1079="","",COUNTA($C$5:$C1079))</f>
        <v/>
      </c>
      <c r="B1079" s="52"/>
      <c r="C1079" s="53"/>
      <c r="D1079" s="53"/>
      <c r="E1079" s="32"/>
      <c r="F1079" s="54"/>
      <c r="G1079" s="54"/>
      <c r="H1079" s="24" t="str">
        <f>IFERROR(ROUND(VLOOKUP($C1079,基础资料!$B$5:$E$34,3,0)+SUMIF($C$5:$C1079,$C1079,$F$5:$F1079)-SUMIF($C$5:$C1079,$C1079,$G$5:$G1079),2),"")</f>
        <v/>
      </c>
      <c r="I1079" s="53"/>
      <c r="J1079" s="53"/>
      <c r="K1079" s="25" t="str">
        <f t="shared" si="16"/>
        <v/>
      </c>
      <c r="L1079" s="13" t="str">
        <f>IF($D1079="","",IFERROR(INDEX(类别属性,MATCH($D1079,类别表,0)),""))</f>
        <v/>
      </c>
      <c r="M1079" s="53"/>
      <c r="N1079" s="53"/>
      <c r="O1079" s="32"/>
      <c r="P1079" s="6" t="str">
        <f>IF($C1079="","",IF(ISNA(MATCH($C1079,账户表,0)),"※这个账户不在【基础资料】的账户档案里",IF($B1079="","※没填日期，这一笔不会进任何月份的报表",IF(NOT(ISNUMBER($B1079)),"※日期是文本不是日期（像 2026.6.28 这种），按日期取数的报表全会漏掉这一笔",IF(AND($F1079&lt;&gt;"",$G1079&lt;&gt;""),"※收入和支出不能同时填",IF(AND(N($F1079)=0,N($G1079)=0),"※收入和支出都没填",IF(OR(N($F1079)&lt;0,N($G1079)&lt;0),"※金额不能填负数，方向反了就换一列填",IF($D1079="","※没填收支类别，分类报表会漏掉这一笔",IF(ISNA(MATCH($D1079,类别表,0)),"※收支类别不在【基础资料】的清单里",IF(AND($L1079="内部转账",$M1079=""),"△内部转账要在「对方账户」写上另一头",IF(AND($L1079="内部转账",$M1079=$C1079),"※对方账户跟本账户是同一个",IF(AND($L1079&lt;&gt;"内部转账",$M1079&lt;&gt;""),"△填了对方账户，但类别不是内部转账",IF(YEAR($B1079)&lt;&gt;管理年度,"△不是管理年度的单据，按月的三张报表里看不到",IF($H1079&lt;0,"△这一笔之后该账户余额成负数了，核一下",""))))))))))))))</f>
        <v/>
      </c>
    </row>
    <row r="1080" ht="16.5" spans="1:16">
      <c r="A1080" s="4" t="str">
        <f>IF($C1080="","",COUNTA($C$5:$C1080))</f>
        <v/>
      </c>
      <c r="B1080" s="52"/>
      <c r="C1080" s="53"/>
      <c r="D1080" s="53"/>
      <c r="E1080" s="32"/>
      <c r="F1080" s="54"/>
      <c r="G1080" s="54"/>
      <c r="H1080" s="24" t="str">
        <f>IFERROR(ROUND(VLOOKUP($C1080,基础资料!$B$5:$E$34,3,0)+SUMIF($C$5:$C1080,$C1080,$F$5:$F1080)-SUMIF($C$5:$C1080,$C1080,$G$5:$G1080),2),"")</f>
        <v/>
      </c>
      <c r="I1080" s="53"/>
      <c r="J1080" s="53"/>
      <c r="K1080" s="25" t="str">
        <f t="shared" si="16"/>
        <v/>
      </c>
      <c r="L1080" s="13" t="str">
        <f>IF($D1080="","",IFERROR(INDEX(类别属性,MATCH($D1080,类别表,0)),""))</f>
        <v/>
      </c>
      <c r="M1080" s="53"/>
      <c r="N1080" s="53"/>
      <c r="O1080" s="32"/>
      <c r="P1080" s="6" t="str">
        <f>IF($C1080="","",IF(ISNA(MATCH($C1080,账户表,0)),"※这个账户不在【基础资料】的账户档案里",IF($B1080="","※没填日期，这一笔不会进任何月份的报表",IF(NOT(ISNUMBER($B1080)),"※日期是文本不是日期（像 2026.6.28 这种），按日期取数的报表全会漏掉这一笔",IF(AND($F1080&lt;&gt;"",$G1080&lt;&gt;""),"※收入和支出不能同时填",IF(AND(N($F1080)=0,N($G1080)=0),"※收入和支出都没填",IF(OR(N($F1080)&lt;0,N($G1080)&lt;0),"※金额不能填负数，方向反了就换一列填",IF($D1080="","※没填收支类别，分类报表会漏掉这一笔",IF(ISNA(MATCH($D1080,类别表,0)),"※收支类别不在【基础资料】的清单里",IF(AND($L1080="内部转账",$M1080=""),"△内部转账要在「对方账户」写上另一头",IF(AND($L1080="内部转账",$M1080=$C1080),"※对方账户跟本账户是同一个",IF(AND($L1080&lt;&gt;"内部转账",$M1080&lt;&gt;""),"△填了对方账户，但类别不是内部转账",IF(YEAR($B1080)&lt;&gt;管理年度,"△不是管理年度的单据，按月的三张报表里看不到",IF($H1080&lt;0,"△这一笔之后该账户余额成负数了，核一下",""))))))))))))))</f>
        <v/>
      </c>
    </row>
    <row r="1081" ht="16.5" spans="1:16">
      <c r="A1081" s="4" t="str">
        <f>IF($C1081="","",COUNTA($C$5:$C1081))</f>
        <v/>
      </c>
      <c r="B1081" s="52"/>
      <c r="C1081" s="53"/>
      <c r="D1081" s="53"/>
      <c r="E1081" s="32"/>
      <c r="F1081" s="54"/>
      <c r="G1081" s="54"/>
      <c r="H1081" s="24" t="str">
        <f>IFERROR(ROUND(VLOOKUP($C1081,基础资料!$B$5:$E$34,3,0)+SUMIF($C$5:$C1081,$C1081,$F$5:$F1081)-SUMIF($C$5:$C1081,$C1081,$G$5:$G1081),2),"")</f>
        <v/>
      </c>
      <c r="I1081" s="53"/>
      <c r="J1081" s="53"/>
      <c r="K1081" s="25" t="str">
        <f t="shared" si="16"/>
        <v/>
      </c>
      <c r="L1081" s="13" t="str">
        <f>IF($D1081="","",IFERROR(INDEX(类别属性,MATCH($D1081,类别表,0)),""))</f>
        <v/>
      </c>
      <c r="M1081" s="53"/>
      <c r="N1081" s="53"/>
      <c r="O1081" s="32"/>
      <c r="P1081" s="6" t="str">
        <f>IF($C1081="","",IF(ISNA(MATCH($C1081,账户表,0)),"※这个账户不在【基础资料】的账户档案里",IF($B1081="","※没填日期，这一笔不会进任何月份的报表",IF(NOT(ISNUMBER($B1081)),"※日期是文本不是日期（像 2026.6.28 这种），按日期取数的报表全会漏掉这一笔",IF(AND($F1081&lt;&gt;"",$G1081&lt;&gt;""),"※收入和支出不能同时填",IF(AND(N($F1081)=0,N($G1081)=0),"※收入和支出都没填",IF(OR(N($F1081)&lt;0,N($G1081)&lt;0),"※金额不能填负数，方向反了就换一列填",IF($D1081="","※没填收支类别，分类报表会漏掉这一笔",IF(ISNA(MATCH($D1081,类别表,0)),"※收支类别不在【基础资料】的清单里",IF(AND($L1081="内部转账",$M1081=""),"△内部转账要在「对方账户」写上另一头",IF(AND($L1081="内部转账",$M1081=$C1081),"※对方账户跟本账户是同一个",IF(AND($L1081&lt;&gt;"内部转账",$M1081&lt;&gt;""),"△填了对方账户，但类别不是内部转账",IF(YEAR($B1081)&lt;&gt;管理年度,"△不是管理年度的单据，按月的三张报表里看不到",IF($H1081&lt;0,"△这一笔之后该账户余额成负数了，核一下",""))))))))))))))</f>
        <v/>
      </c>
    </row>
    <row r="1082" ht="16.5" spans="1:16">
      <c r="A1082" s="4" t="str">
        <f>IF($C1082="","",COUNTA($C$5:$C1082))</f>
        <v/>
      </c>
      <c r="B1082" s="52"/>
      <c r="C1082" s="53"/>
      <c r="D1082" s="53"/>
      <c r="E1082" s="32"/>
      <c r="F1082" s="54"/>
      <c r="G1082" s="54"/>
      <c r="H1082" s="24" t="str">
        <f>IFERROR(ROUND(VLOOKUP($C1082,基础资料!$B$5:$E$34,3,0)+SUMIF($C$5:$C1082,$C1082,$F$5:$F1082)-SUMIF($C$5:$C1082,$C1082,$G$5:$G1082),2),"")</f>
        <v/>
      </c>
      <c r="I1082" s="53"/>
      <c r="J1082" s="53"/>
      <c r="K1082" s="25" t="str">
        <f t="shared" si="16"/>
        <v/>
      </c>
      <c r="L1082" s="13" t="str">
        <f>IF($D1082="","",IFERROR(INDEX(类别属性,MATCH($D1082,类别表,0)),""))</f>
        <v/>
      </c>
      <c r="M1082" s="53"/>
      <c r="N1082" s="53"/>
      <c r="O1082" s="32"/>
      <c r="P1082" s="6" t="str">
        <f>IF($C1082="","",IF(ISNA(MATCH($C1082,账户表,0)),"※这个账户不在【基础资料】的账户档案里",IF($B1082="","※没填日期，这一笔不会进任何月份的报表",IF(NOT(ISNUMBER($B1082)),"※日期是文本不是日期（像 2026.6.28 这种），按日期取数的报表全会漏掉这一笔",IF(AND($F1082&lt;&gt;"",$G1082&lt;&gt;""),"※收入和支出不能同时填",IF(AND(N($F1082)=0,N($G1082)=0),"※收入和支出都没填",IF(OR(N($F1082)&lt;0,N($G1082)&lt;0),"※金额不能填负数，方向反了就换一列填",IF($D1082="","※没填收支类别，分类报表会漏掉这一笔",IF(ISNA(MATCH($D1082,类别表,0)),"※收支类别不在【基础资料】的清单里",IF(AND($L1082="内部转账",$M1082=""),"△内部转账要在「对方账户」写上另一头",IF(AND($L1082="内部转账",$M1082=$C1082),"※对方账户跟本账户是同一个",IF(AND($L1082&lt;&gt;"内部转账",$M1082&lt;&gt;""),"△填了对方账户，但类别不是内部转账",IF(YEAR($B1082)&lt;&gt;管理年度,"△不是管理年度的单据，按月的三张报表里看不到",IF($H1082&lt;0,"△这一笔之后该账户余额成负数了，核一下",""))))))))))))))</f>
        <v/>
      </c>
    </row>
    <row r="1083" ht="16.5" spans="1:16">
      <c r="A1083" s="4" t="str">
        <f>IF($C1083="","",COUNTA($C$5:$C1083))</f>
        <v/>
      </c>
      <c r="B1083" s="52"/>
      <c r="C1083" s="53"/>
      <c r="D1083" s="53"/>
      <c r="E1083" s="32"/>
      <c r="F1083" s="54"/>
      <c r="G1083" s="54"/>
      <c r="H1083" s="24" t="str">
        <f>IFERROR(ROUND(VLOOKUP($C1083,基础资料!$B$5:$E$34,3,0)+SUMIF($C$5:$C1083,$C1083,$F$5:$F1083)-SUMIF($C$5:$C1083,$C1083,$G$5:$G1083),2),"")</f>
        <v/>
      </c>
      <c r="I1083" s="53"/>
      <c r="J1083" s="53"/>
      <c r="K1083" s="25" t="str">
        <f t="shared" si="16"/>
        <v/>
      </c>
      <c r="L1083" s="13" t="str">
        <f>IF($D1083="","",IFERROR(INDEX(类别属性,MATCH($D1083,类别表,0)),""))</f>
        <v/>
      </c>
      <c r="M1083" s="53"/>
      <c r="N1083" s="53"/>
      <c r="O1083" s="32"/>
      <c r="P1083" s="6" t="str">
        <f>IF($C1083="","",IF(ISNA(MATCH($C1083,账户表,0)),"※这个账户不在【基础资料】的账户档案里",IF($B1083="","※没填日期，这一笔不会进任何月份的报表",IF(NOT(ISNUMBER($B1083)),"※日期是文本不是日期（像 2026.6.28 这种），按日期取数的报表全会漏掉这一笔",IF(AND($F1083&lt;&gt;"",$G1083&lt;&gt;""),"※收入和支出不能同时填",IF(AND(N($F1083)=0,N($G1083)=0),"※收入和支出都没填",IF(OR(N($F1083)&lt;0,N($G1083)&lt;0),"※金额不能填负数，方向反了就换一列填",IF($D1083="","※没填收支类别，分类报表会漏掉这一笔",IF(ISNA(MATCH($D1083,类别表,0)),"※收支类别不在【基础资料】的清单里",IF(AND($L1083="内部转账",$M1083=""),"△内部转账要在「对方账户」写上另一头",IF(AND($L1083="内部转账",$M1083=$C1083),"※对方账户跟本账户是同一个",IF(AND($L1083&lt;&gt;"内部转账",$M1083&lt;&gt;""),"△填了对方账户，但类别不是内部转账",IF(YEAR($B1083)&lt;&gt;管理年度,"△不是管理年度的单据，按月的三张报表里看不到",IF($H1083&lt;0,"△这一笔之后该账户余额成负数了，核一下",""))))))))))))))</f>
        <v/>
      </c>
    </row>
    <row r="1084" ht="16.5" spans="1:16">
      <c r="A1084" s="4" t="str">
        <f>IF($C1084="","",COUNTA($C$5:$C1084))</f>
        <v/>
      </c>
      <c r="B1084" s="52"/>
      <c r="C1084" s="53"/>
      <c r="D1084" s="53"/>
      <c r="E1084" s="32"/>
      <c r="F1084" s="54"/>
      <c r="G1084" s="54"/>
      <c r="H1084" s="24" t="str">
        <f>IFERROR(ROUND(VLOOKUP($C1084,基础资料!$B$5:$E$34,3,0)+SUMIF($C$5:$C1084,$C1084,$F$5:$F1084)-SUMIF($C$5:$C1084,$C1084,$G$5:$G1084),2),"")</f>
        <v/>
      </c>
      <c r="I1084" s="53"/>
      <c r="J1084" s="53"/>
      <c r="K1084" s="25" t="str">
        <f t="shared" si="16"/>
        <v/>
      </c>
      <c r="L1084" s="13" t="str">
        <f>IF($D1084="","",IFERROR(INDEX(类别属性,MATCH($D1084,类别表,0)),""))</f>
        <v/>
      </c>
      <c r="M1084" s="53"/>
      <c r="N1084" s="53"/>
      <c r="O1084" s="32"/>
      <c r="P1084" s="6" t="str">
        <f>IF($C1084="","",IF(ISNA(MATCH($C1084,账户表,0)),"※这个账户不在【基础资料】的账户档案里",IF($B1084="","※没填日期，这一笔不会进任何月份的报表",IF(NOT(ISNUMBER($B1084)),"※日期是文本不是日期（像 2026.6.28 这种），按日期取数的报表全会漏掉这一笔",IF(AND($F1084&lt;&gt;"",$G1084&lt;&gt;""),"※收入和支出不能同时填",IF(AND(N($F1084)=0,N($G1084)=0),"※收入和支出都没填",IF(OR(N($F1084)&lt;0,N($G1084)&lt;0),"※金额不能填负数，方向反了就换一列填",IF($D1084="","※没填收支类别，分类报表会漏掉这一笔",IF(ISNA(MATCH($D1084,类别表,0)),"※收支类别不在【基础资料】的清单里",IF(AND($L1084="内部转账",$M1084=""),"△内部转账要在「对方账户」写上另一头",IF(AND($L1084="内部转账",$M1084=$C1084),"※对方账户跟本账户是同一个",IF(AND($L1084&lt;&gt;"内部转账",$M1084&lt;&gt;""),"△填了对方账户，但类别不是内部转账",IF(YEAR($B1084)&lt;&gt;管理年度,"△不是管理年度的单据，按月的三张报表里看不到",IF($H1084&lt;0,"△这一笔之后该账户余额成负数了，核一下",""))))))))))))))</f>
        <v/>
      </c>
    </row>
    <row r="1085" ht="16.5" spans="1:16">
      <c r="A1085" s="4" t="str">
        <f>IF($C1085="","",COUNTA($C$5:$C1085))</f>
        <v/>
      </c>
      <c r="B1085" s="52"/>
      <c r="C1085" s="53"/>
      <c r="D1085" s="53"/>
      <c r="E1085" s="32"/>
      <c r="F1085" s="54"/>
      <c r="G1085" s="54"/>
      <c r="H1085" s="24" t="str">
        <f>IFERROR(ROUND(VLOOKUP($C1085,基础资料!$B$5:$E$34,3,0)+SUMIF($C$5:$C1085,$C1085,$F$5:$F1085)-SUMIF($C$5:$C1085,$C1085,$G$5:$G1085),2),"")</f>
        <v/>
      </c>
      <c r="I1085" s="53"/>
      <c r="J1085" s="53"/>
      <c r="K1085" s="25" t="str">
        <f t="shared" si="16"/>
        <v/>
      </c>
      <c r="L1085" s="13" t="str">
        <f>IF($D1085="","",IFERROR(INDEX(类别属性,MATCH($D1085,类别表,0)),""))</f>
        <v/>
      </c>
      <c r="M1085" s="53"/>
      <c r="N1085" s="53"/>
      <c r="O1085" s="32"/>
      <c r="P1085" s="6" t="str">
        <f>IF($C1085="","",IF(ISNA(MATCH($C1085,账户表,0)),"※这个账户不在【基础资料】的账户档案里",IF($B1085="","※没填日期，这一笔不会进任何月份的报表",IF(NOT(ISNUMBER($B1085)),"※日期是文本不是日期（像 2026.6.28 这种），按日期取数的报表全会漏掉这一笔",IF(AND($F1085&lt;&gt;"",$G1085&lt;&gt;""),"※收入和支出不能同时填",IF(AND(N($F1085)=0,N($G1085)=0),"※收入和支出都没填",IF(OR(N($F1085)&lt;0,N($G1085)&lt;0),"※金额不能填负数，方向反了就换一列填",IF($D1085="","※没填收支类别，分类报表会漏掉这一笔",IF(ISNA(MATCH($D1085,类别表,0)),"※收支类别不在【基础资料】的清单里",IF(AND($L1085="内部转账",$M1085=""),"△内部转账要在「对方账户」写上另一头",IF(AND($L1085="内部转账",$M1085=$C1085),"※对方账户跟本账户是同一个",IF(AND($L1085&lt;&gt;"内部转账",$M1085&lt;&gt;""),"△填了对方账户，但类别不是内部转账",IF(YEAR($B1085)&lt;&gt;管理年度,"△不是管理年度的单据，按月的三张报表里看不到",IF($H1085&lt;0,"△这一笔之后该账户余额成负数了，核一下",""))))))))))))))</f>
        <v/>
      </c>
    </row>
    <row r="1086" ht="16.5" spans="1:16">
      <c r="A1086" s="4" t="str">
        <f>IF($C1086="","",COUNTA($C$5:$C1086))</f>
        <v/>
      </c>
      <c r="B1086" s="52"/>
      <c r="C1086" s="53"/>
      <c r="D1086" s="53"/>
      <c r="E1086" s="32"/>
      <c r="F1086" s="54"/>
      <c r="G1086" s="54"/>
      <c r="H1086" s="24" t="str">
        <f>IFERROR(ROUND(VLOOKUP($C1086,基础资料!$B$5:$E$34,3,0)+SUMIF($C$5:$C1086,$C1086,$F$5:$F1086)-SUMIF($C$5:$C1086,$C1086,$G$5:$G1086),2),"")</f>
        <v/>
      </c>
      <c r="I1086" s="53"/>
      <c r="J1086" s="53"/>
      <c r="K1086" s="25" t="str">
        <f t="shared" si="16"/>
        <v/>
      </c>
      <c r="L1086" s="13" t="str">
        <f>IF($D1086="","",IFERROR(INDEX(类别属性,MATCH($D1086,类别表,0)),""))</f>
        <v/>
      </c>
      <c r="M1086" s="53"/>
      <c r="N1086" s="53"/>
      <c r="O1086" s="32"/>
      <c r="P1086" s="6" t="str">
        <f>IF($C1086="","",IF(ISNA(MATCH($C1086,账户表,0)),"※这个账户不在【基础资料】的账户档案里",IF($B1086="","※没填日期，这一笔不会进任何月份的报表",IF(NOT(ISNUMBER($B1086)),"※日期是文本不是日期（像 2026.6.28 这种），按日期取数的报表全会漏掉这一笔",IF(AND($F1086&lt;&gt;"",$G1086&lt;&gt;""),"※收入和支出不能同时填",IF(AND(N($F1086)=0,N($G1086)=0),"※收入和支出都没填",IF(OR(N($F1086)&lt;0,N($G1086)&lt;0),"※金额不能填负数，方向反了就换一列填",IF($D1086="","※没填收支类别，分类报表会漏掉这一笔",IF(ISNA(MATCH($D1086,类别表,0)),"※收支类别不在【基础资料】的清单里",IF(AND($L1086="内部转账",$M1086=""),"△内部转账要在「对方账户」写上另一头",IF(AND($L1086="内部转账",$M1086=$C1086),"※对方账户跟本账户是同一个",IF(AND($L1086&lt;&gt;"内部转账",$M1086&lt;&gt;""),"△填了对方账户，但类别不是内部转账",IF(YEAR($B1086)&lt;&gt;管理年度,"△不是管理年度的单据，按月的三张报表里看不到",IF($H1086&lt;0,"△这一笔之后该账户余额成负数了，核一下",""))))))))))))))</f>
        <v/>
      </c>
    </row>
    <row r="1087" ht="16.5" spans="1:16">
      <c r="A1087" s="4" t="str">
        <f>IF($C1087="","",COUNTA($C$5:$C1087))</f>
        <v/>
      </c>
      <c r="B1087" s="52"/>
      <c r="C1087" s="53"/>
      <c r="D1087" s="53"/>
      <c r="E1087" s="32"/>
      <c r="F1087" s="54"/>
      <c r="G1087" s="54"/>
      <c r="H1087" s="24" t="str">
        <f>IFERROR(ROUND(VLOOKUP($C1087,基础资料!$B$5:$E$34,3,0)+SUMIF($C$5:$C1087,$C1087,$F$5:$F1087)-SUMIF($C$5:$C1087,$C1087,$G$5:$G1087),2),"")</f>
        <v/>
      </c>
      <c r="I1087" s="53"/>
      <c r="J1087" s="53"/>
      <c r="K1087" s="25" t="str">
        <f t="shared" si="16"/>
        <v/>
      </c>
      <c r="L1087" s="13" t="str">
        <f>IF($D1087="","",IFERROR(INDEX(类别属性,MATCH($D1087,类别表,0)),""))</f>
        <v/>
      </c>
      <c r="M1087" s="53"/>
      <c r="N1087" s="53"/>
      <c r="O1087" s="32"/>
      <c r="P1087" s="6" t="str">
        <f>IF($C1087="","",IF(ISNA(MATCH($C1087,账户表,0)),"※这个账户不在【基础资料】的账户档案里",IF($B1087="","※没填日期，这一笔不会进任何月份的报表",IF(NOT(ISNUMBER($B1087)),"※日期是文本不是日期（像 2026.6.28 这种），按日期取数的报表全会漏掉这一笔",IF(AND($F1087&lt;&gt;"",$G1087&lt;&gt;""),"※收入和支出不能同时填",IF(AND(N($F1087)=0,N($G1087)=0),"※收入和支出都没填",IF(OR(N($F1087)&lt;0,N($G1087)&lt;0),"※金额不能填负数，方向反了就换一列填",IF($D1087="","※没填收支类别，分类报表会漏掉这一笔",IF(ISNA(MATCH($D1087,类别表,0)),"※收支类别不在【基础资料】的清单里",IF(AND($L1087="内部转账",$M1087=""),"△内部转账要在「对方账户」写上另一头",IF(AND($L1087="内部转账",$M1087=$C1087),"※对方账户跟本账户是同一个",IF(AND($L1087&lt;&gt;"内部转账",$M1087&lt;&gt;""),"△填了对方账户，但类别不是内部转账",IF(YEAR($B1087)&lt;&gt;管理年度,"△不是管理年度的单据，按月的三张报表里看不到",IF($H1087&lt;0,"△这一笔之后该账户余额成负数了，核一下",""))))))))))))))</f>
        <v/>
      </c>
    </row>
    <row r="1088" ht="16.5" spans="1:16">
      <c r="A1088" s="4" t="str">
        <f>IF($C1088="","",COUNTA($C$5:$C1088))</f>
        <v/>
      </c>
      <c r="B1088" s="52"/>
      <c r="C1088" s="53"/>
      <c r="D1088" s="53"/>
      <c r="E1088" s="32"/>
      <c r="F1088" s="54"/>
      <c r="G1088" s="54"/>
      <c r="H1088" s="24" t="str">
        <f>IFERROR(ROUND(VLOOKUP($C1088,基础资料!$B$5:$E$34,3,0)+SUMIF($C$5:$C1088,$C1088,$F$5:$F1088)-SUMIF($C$5:$C1088,$C1088,$G$5:$G1088),2),"")</f>
        <v/>
      </c>
      <c r="I1088" s="53"/>
      <c r="J1088" s="53"/>
      <c r="K1088" s="25" t="str">
        <f t="shared" si="16"/>
        <v/>
      </c>
      <c r="L1088" s="13" t="str">
        <f>IF($D1088="","",IFERROR(INDEX(类别属性,MATCH($D1088,类别表,0)),""))</f>
        <v/>
      </c>
      <c r="M1088" s="53"/>
      <c r="N1088" s="53"/>
      <c r="O1088" s="32"/>
      <c r="P1088" s="6" t="str">
        <f>IF($C1088="","",IF(ISNA(MATCH($C1088,账户表,0)),"※这个账户不在【基础资料】的账户档案里",IF($B1088="","※没填日期，这一笔不会进任何月份的报表",IF(NOT(ISNUMBER($B1088)),"※日期是文本不是日期（像 2026.6.28 这种），按日期取数的报表全会漏掉这一笔",IF(AND($F1088&lt;&gt;"",$G1088&lt;&gt;""),"※收入和支出不能同时填",IF(AND(N($F1088)=0,N($G1088)=0),"※收入和支出都没填",IF(OR(N($F1088)&lt;0,N($G1088)&lt;0),"※金额不能填负数，方向反了就换一列填",IF($D1088="","※没填收支类别，分类报表会漏掉这一笔",IF(ISNA(MATCH($D1088,类别表,0)),"※收支类别不在【基础资料】的清单里",IF(AND($L1088="内部转账",$M1088=""),"△内部转账要在「对方账户」写上另一头",IF(AND($L1088="内部转账",$M1088=$C1088),"※对方账户跟本账户是同一个",IF(AND($L1088&lt;&gt;"内部转账",$M1088&lt;&gt;""),"△填了对方账户，但类别不是内部转账",IF(YEAR($B1088)&lt;&gt;管理年度,"△不是管理年度的单据，按月的三张报表里看不到",IF($H1088&lt;0,"△这一笔之后该账户余额成负数了，核一下",""))))))))))))))</f>
        <v/>
      </c>
    </row>
    <row r="1089" ht="16.5" spans="1:16">
      <c r="A1089" s="4" t="str">
        <f>IF($C1089="","",COUNTA($C$5:$C1089))</f>
        <v/>
      </c>
      <c r="B1089" s="52"/>
      <c r="C1089" s="53"/>
      <c r="D1089" s="53"/>
      <c r="E1089" s="32"/>
      <c r="F1089" s="54"/>
      <c r="G1089" s="54"/>
      <c r="H1089" s="24" t="str">
        <f>IFERROR(ROUND(VLOOKUP($C1089,基础资料!$B$5:$E$34,3,0)+SUMIF($C$5:$C1089,$C1089,$F$5:$F1089)-SUMIF($C$5:$C1089,$C1089,$G$5:$G1089),2),"")</f>
        <v/>
      </c>
      <c r="I1089" s="53"/>
      <c r="J1089" s="53"/>
      <c r="K1089" s="25" t="str">
        <f t="shared" si="16"/>
        <v/>
      </c>
      <c r="L1089" s="13" t="str">
        <f>IF($D1089="","",IFERROR(INDEX(类别属性,MATCH($D1089,类别表,0)),""))</f>
        <v/>
      </c>
      <c r="M1089" s="53"/>
      <c r="N1089" s="53"/>
      <c r="O1089" s="32"/>
      <c r="P1089" s="6" t="str">
        <f>IF($C1089="","",IF(ISNA(MATCH($C1089,账户表,0)),"※这个账户不在【基础资料】的账户档案里",IF($B1089="","※没填日期，这一笔不会进任何月份的报表",IF(NOT(ISNUMBER($B1089)),"※日期是文本不是日期（像 2026.6.28 这种），按日期取数的报表全会漏掉这一笔",IF(AND($F1089&lt;&gt;"",$G1089&lt;&gt;""),"※收入和支出不能同时填",IF(AND(N($F1089)=0,N($G1089)=0),"※收入和支出都没填",IF(OR(N($F1089)&lt;0,N($G1089)&lt;0),"※金额不能填负数，方向反了就换一列填",IF($D1089="","※没填收支类别，分类报表会漏掉这一笔",IF(ISNA(MATCH($D1089,类别表,0)),"※收支类别不在【基础资料】的清单里",IF(AND($L1089="内部转账",$M1089=""),"△内部转账要在「对方账户」写上另一头",IF(AND($L1089="内部转账",$M1089=$C1089),"※对方账户跟本账户是同一个",IF(AND($L1089&lt;&gt;"内部转账",$M1089&lt;&gt;""),"△填了对方账户，但类别不是内部转账",IF(YEAR($B1089)&lt;&gt;管理年度,"△不是管理年度的单据，按月的三张报表里看不到",IF($H1089&lt;0,"△这一笔之后该账户余额成负数了，核一下",""))))))))))))))</f>
        <v/>
      </c>
    </row>
    <row r="1090" ht="16.5" spans="1:16">
      <c r="A1090" s="4" t="str">
        <f>IF($C1090="","",COUNTA($C$5:$C1090))</f>
        <v/>
      </c>
      <c r="B1090" s="52"/>
      <c r="C1090" s="53"/>
      <c r="D1090" s="53"/>
      <c r="E1090" s="32"/>
      <c r="F1090" s="54"/>
      <c r="G1090" s="54"/>
      <c r="H1090" s="24" t="str">
        <f>IFERROR(ROUND(VLOOKUP($C1090,基础资料!$B$5:$E$34,3,0)+SUMIF($C$5:$C1090,$C1090,$F$5:$F1090)-SUMIF($C$5:$C1090,$C1090,$G$5:$G1090),2),"")</f>
        <v/>
      </c>
      <c r="I1090" s="53"/>
      <c r="J1090" s="53"/>
      <c r="K1090" s="25" t="str">
        <f t="shared" si="16"/>
        <v/>
      </c>
      <c r="L1090" s="13" t="str">
        <f>IF($D1090="","",IFERROR(INDEX(类别属性,MATCH($D1090,类别表,0)),""))</f>
        <v/>
      </c>
      <c r="M1090" s="53"/>
      <c r="N1090" s="53"/>
      <c r="O1090" s="32"/>
      <c r="P1090" s="6" t="str">
        <f>IF($C1090="","",IF(ISNA(MATCH($C1090,账户表,0)),"※这个账户不在【基础资料】的账户档案里",IF($B1090="","※没填日期，这一笔不会进任何月份的报表",IF(NOT(ISNUMBER($B1090)),"※日期是文本不是日期（像 2026.6.28 这种），按日期取数的报表全会漏掉这一笔",IF(AND($F1090&lt;&gt;"",$G1090&lt;&gt;""),"※收入和支出不能同时填",IF(AND(N($F1090)=0,N($G1090)=0),"※收入和支出都没填",IF(OR(N($F1090)&lt;0,N($G1090)&lt;0),"※金额不能填负数，方向反了就换一列填",IF($D1090="","※没填收支类别，分类报表会漏掉这一笔",IF(ISNA(MATCH($D1090,类别表,0)),"※收支类别不在【基础资料】的清单里",IF(AND($L1090="内部转账",$M1090=""),"△内部转账要在「对方账户」写上另一头",IF(AND($L1090="内部转账",$M1090=$C1090),"※对方账户跟本账户是同一个",IF(AND($L1090&lt;&gt;"内部转账",$M1090&lt;&gt;""),"△填了对方账户，但类别不是内部转账",IF(YEAR($B1090)&lt;&gt;管理年度,"△不是管理年度的单据，按月的三张报表里看不到",IF($H1090&lt;0,"△这一笔之后该账户余额成负数了，核一下",""))))))))))))))</f>
        <v/>
      </c>
    </row>
    <row r="1091" ht="16.5" spans="1:16">
      <c r="A1091" s="4" t="str">
        <f>IF($C1091="","",COUNTA($C$5:$C1091))</f>
        <v/>
      </c>
      <c r="B1091" s="52"/>
      <c r="C1091" s="53"/>
      <c r="D1091" s="53"/>
      <c r="E1091" s="32"/>
      <c r="F1091" s="54"/>
      <c r="G1091" s="54"/>
      <c r="H1091" s="24" t="str">
        <f>IFERROR(ROUND(VLOOKUP($C1091,基础资料!$B$5:$E$34,3,0)+SUMIF($C$5:$C1091,$C1091,$F$5:$F1091)-SUMIF($C$5:$C1091,$C1091,$G$5:$G1091),2),"")</f>
        <v/>
      </c>
      <c r="I1091" s="53"/>
      <c r="J1091" s="53"/>
      <c r="K1091" s="25" t="str">
        <f t="shared" si="16"/>
        <v/>
      </c>
      <c r="L1091" s="13" t="str">
        <f>IF($D1091="","",IFERROR(INDEX(类别属性,MATCH($D1091,类别表,0)),""))</f>
        <v/>
      </c>
      <c r="M1091" s="53"/>
      <c r="N1091" s="53"/>
      <c r="O1091" s="32"/>
      <c r="P1091" s="6" t="str">
        <f>IF($C1091="","",IF(ISNA(MATCH($C1091,账户表,0)),"※这个账户不在【基础资料】的账户档案里",IF($B1091="","※没填日期，这一笔不会进任何月份的报表",IF(NOT(ISNUMBER($B1091)),"※日期是文本不是日期（像 2026.6.28 这种），按日期取数的报表全会漏掉这一笔",IF(AND($F1091&lt;&gt;"",$G1091&lt;&gt;""),"※收入和支出不能同时填",IF(AND(N($F1091)=0,N($G1091)=0),"※收入和支出都没填",IF(OR(N($F1091)&lt;0,N($G1091)&lt;0),"※金额不能填负数，方向反了就换一列填",IF($D1091="","※没填收支类别，分类报表会漏掉这一笔",IF(ISNA(MATCH($D1091,类别表,0)),"※收支类别不在【基础资料】的清单里",IF(AND($L1091="内部转账",$M1091=""),"△内部转账要在「对方账户」写上另一头",IF(AND($L1091="内部转账",$M1091=$C1091),"※对方账户跟本账户是同一个",IF(AND($L1091&lt;&gt;"内部转账",$M1091&lt;&gt;""),"△填了对方账户，但类别不是内部转账",IF(YEAR($B1091)&lt;&gt;管理年度,"△不是管理年度的单据，按月的三张报表里看不到",IF($H1091&lt;0,"△这一笔之后该账户余额成负数了，核一下",""))))))))))))))</f>
        <v/>
      </c>
    </row>
    <row r="1092" ht="16.5" spans="1:16">
      <c r="A1092" s="4" t="str">
        <f>IF($C1092="","",COUNTA($C$5:$C1092))</f>
        <v/>
      </c>
      <c r="B1092" s="52"/>
      <c r="C1092" s="53"/>
      <c r="D1092" s="53"/>
      <c r="E1092" s="32"/>
      <c r="F1092" s="54"/>
      <c r="G1092" s="54"/>
      <c r="H1092" s="24" t="str">
        <f>IFERROR(ROUND(VLOOKUP($C1092,基础资料!$B$5:$E$34,3,0)+SUMIF($C$5:$C1092,$C1092,$F$5:$F1092)-SUMIF($C$5:$C1092,$C1092,$G$5:$G1092),2),"")</f>
        <v/>
      </c>
      <c r="I1092" s="53"/>
      <c r="J1092" s="53"/>
      <c r="K1092" s="25" t="str">
        <f t="shared" si="16"/>
        <v/>
      </c>
      <c r="L1092" s="13" t="str">
        <f>IF($D1092="","",IFERROR(INDEX(类别属性,MATCH($D1092,类别表,0)),""))</f>
        <v/>
      </c>
      <c r="M1092" s="53"/>
      <c r="N1092" s="53"/>
      <c r="O1092" s="32"/>
      <c r="P1092" s="6" t="str">
        <f>IF($C1092="","",IF(ISNA(MATCH($C1092,账户表,0)),"※这个账户不在【基础资料】的账户档案里",IF($B1092="","※没填日期，这一笔不会进任何月份的报表",IF(NOT(ISNUMBER($B1092)),"※日期是文本不是日期（像 2026.6.28 这种），按日期取数的报表全会漏掉这一笔",IF(AND($F1092&lt;&gt;"",$G1092&lt;&gt;""),"※收入和支出不能同时填",IF(AND(N($F1092)=0,N($G1092)=0),"※收入和支出都没填",IF(OR(N($F1092)&lt;0,N($G1092)&lt;0),"※金额不能填负数，方向反了就换一列填",IF($D1092="","※没填收支类别，分类报表会漏掉这一笔",IF(ISNA(MATCH($D1092,类别表,0)),"※收支类别不在【基础资料】的清单里",IF(AND($L1092="内部转账",$M1092=""),"△内部转账要在「对方账户」写上另一头",IF(AND($L1092="内部转账",$M1092=$C1092),"※对方账户跟本账户是同一个",IF(AND($L1092&lt;&gt;"内部转账",$M1092&lt;&gt;""),"△填了对方账户，但类别不是内部转账",IF(YEAR($B1092)&lt;&gt;管理年度,"△不是管理年度的单据，按月的三张报表里看不到",IF($H1092&lt;0,"△这一笔之后该账户余额成负数了，核一下",""))))))))))))))</f>
        <v/>
      </c>
    </row>
    <row r="1093" ht="16.5" spans="1:16">
      <c r="A1093" s="4" t="str">
        <f>IF($C1093="","",COUNTA($C$5:$C1093))</f>
        <v/>
      </c>
      <c r="B1093" s="52"/>
      <c r="C1093" s="53"/>
      <c r="D1093" s="53"/>
      <c r="E1093" s="32"/>
      <c r="F1093" s="54"/>
      <c r="G1093" s="54"/>
      <c r="H1093" s="24" t="str">
        <f>IFERROR(ROUND(VLOOKUP($C1093,基础资料!$B$5:$E$34,3,0)+SUMIF($C$5:$C1093,$C1093,$F$5:$F1093)-SUMIF($C$5:$C1093,$C1093,$G$5:$G1093),2),"")</f>
        <v/>
      </c>
      <c r="I1093" s="53"/>
      <c r="J1093" s="53"/>
      <c r="K1093" s="25" t="str">
        <f t="shared" ref="K1093:K1156" si="17">IF(OR($B1093="",NOT(ISNUMBER($B1093))),"",--TEXT($B1093,"yyyymm"))</f>
        <v/>
      </c>
      <c r="L1093" s="13" t="str">
        <f>IF($D1093="","",IFERROR(INDEX(类别属性,MATCH($D1093,类别表,0)),""))</f>
        <v/>
      </c>
      <c r="M1093" s="53"/>
      <c r="N1093" s="53"/>
      <c r="O1093" s="32"/>
      <c r="P1093" s="6" t="str">
        <f>IF($C1093="","",IF(ISNA(MATCH($C1093,账户表,0)),"※这个账户不在【基础资料】的账户档案里",IF($B1093="","※没填日期，这一笔不会进任何月份的报表",IF(NOT(ISNUMBER($B1093)),"※日期是文本不是日期（像 2026.6.28 这种），按日期取数的报表全会漏掉这一笔",IF(AND($F1093&lt;&gt;"",$G1093&lt;&gt;""),"※收入和支出不能同时填",IF(AND(N($F1093)=0,N($G1093)=0),"※收入和支出都没填",IF(OR(N($F1093)&lt;0,N($G1093)&lt;0),"※金额不能填负数，方向反了就换一列填",IF($D1093="","※没填收支类别，分类报表会漏掉这一笔",IF(ISNA(MATCH($D1093,类别表,0)),"※收支类别不在【基础资料】的清单里",IF(AND($L1093="内部转账",$M1093=""),"△内部转账要在「对方账户」写上另一头",IF(AND($L1093="内部转账",$M1093=$C1093),"※对方账户跟本账户是同一个",IF(AND($L1093&lt;&gt;"内部转账",$M1093&lt;&gt;""),"△填了对方账户，但类别不是内部转账",IF(YEAR($B1093)&lt;&gt;管理年度,"△不是管理年度的单据，按月的三张报表里看不到",IF($H1093&lt;0,"△这一笔之后该账户余额成负数了，核一下",""))))))))))))))</f>
        <v/>
      </c>
    </row>
    <row r="1094" ht="16.5" spans="1:16">
      <c r="A1094" s="4" t="str">
        <f>IF($C1094="","",COUNTA($C$5:$C1094))</f>
        <v/>
      </c>
      <c r="B1094" s="52"/>
      <c r="C1094" s="53"/>
      <c r="D1094" s="53"/>
      <c r="E1094" s="32"/>
      <c r="F1094" s="54"/>
      <c r="G1094" s="54"/>
      <c r="H1094" s="24" t="str">
        <f>IFERROR(ROUND(VLOOKUP($C1094,基础资料!$B$5:$E$34,3,0)+SUMIF($C$5:$C1094,$C1094,$F$5:$F1094)-SUMIF($C$5:$C1094,$C1094,$G$5:$G1094),2),"")</f>
        <v/>
      </c>
      <c r="I1094" s="53"/>
      <c r="J1094" s="53"/>
      <c r="K1094" s="25" t="str">
        <f t="shared" si="17"/>
        <v/>
      </c>
      <c r="L1094" s="13" t="str">
        <f>IF($D1094="","",IFERROR(INDEX(类别属性,MATCH($D1094,类别表,0)),""))</f>
        <v/>
      </c>
      <c r="M1094" s="53"/>
      <c r="N1094" s="53"/>
      <c r="O1094" s="32"/>
      <c r="P1094" s="6" t="str">
        <f>IF($C1094="","",IF(ISNA(MATCH($C1094,账户表,0)),"※这个账户不在【基础资料】的账户档案里",IF($B1094="","※没填日期，这一笔不会进任何月份的报表",IF(NOT(ISNUMBER($B1094)),"※日期是文本不是日期（像 2026.6.28 这种），按日期取数的报表全会漏掉这一笔",IF(AND($F1094&lt;&gt;"",$G1094&lt;&gt;""),"※收入和支出不能同时填",IF(AND(N($F1094)=0,N($G1094)=0),"※收入和支出都没填",IF(OR(N($F1094)&lt;0,N($G1094)&lt;0),"※金额不能填负数，方向反了就换一列填",IF($D1094="","※没填收支类别，分类报表会漏掉这一笔",IF(ISNA(MATCH($D1094,类别表,0)),"※收支类别不在【基础资料】的清单里",IF(AND($L1094="内部转账",$M1094=""),"△内部转账要在「对方账户」写上另一头",IF(AND($L1094="内部转账",$M1094=$C1094),"※对方账户跟本账户是同一个",IF(AND($L1094&lt;&gt;"内部转账",$M1094&lt;&gt;""),"△填了对方账户，但类别不是内部转账",IF(YEAR($B1094)&lt;&gt;管理年度,"△不是管理年度的单据，按月的三张报表里看不到",IF($H1094&lt;0,"△这一笔之后该账户余额成负数了，核一下",""))))))))))))))</f>
        <v/>
      </c>
    </row>
    <row r="1095" ht="16.5" spans="1:16">
      <c r="A1095" s="4" t="str">
        <f>IF($C1095="","",COUNTA($C$5:$C1095))</f>
        <v/>
      </c>
      <c r="B1095" s="52"/>
      <c r="C1095" s="53"/>
      <c r="D1095" s="53"/>
      <c r="E1095" s="32"/>
      <c r="F1095" s="54"/>
      <c r="G1095" s="54"/>
      <c r="H1095" s="24" t="str">
        <f>IFERROR(ROUND(VLOOKUP($C1095,基础资料!$B$5:$E$34,3,0)+SUMIF($C$5:$C1095,$C1095,$F$5:$F1095)-SUMIF($C$5:$C1095,$C1095,$G$5:$G1095),2),"")</f>
        <v/>
      </c>
      <c r="I1095" s="53"/>
      <c r="J1095" s="53"/>
      <c r="K1095" s="25" t="str">
        <f t="shared" si="17"/>
        <v/>
      </c>
      <c r="L1095" s="13" t="str">
        <f>IF($D1095="","",IFERROR(INDEX(类别属性,MATCH($D1095,类别表,0)),""))</f>
        <v/>
      </c>
      <c r="M1095" s="53"/>
      <c r="N1095" s="53"/>
      <c r="O1095" s="32"/>
      <c r="P1095" s="6" t="str">
        <f>IF($C1095="","",IF(ISNA(MATCH($C1095,账户表,0)),"※这个账户不在【基础资料】的账户档案里",IF($B1095="","※没填日期，这一笔不会进任何月份的报表",IF(NOT(ISNUMBER($B1095)),"※日期是文本不是日期（像 2026.6.28 这种），按日期取数的报表全会漏掉这一笔",IF(AND($F1095&lt;&gt;"",$G1095&lt;&gt;""),"※收入和支出不能同时填",IF(AND(N($F1095)=0,N($G1095)=0),"※收入和支出都没填",IF(OR(N($F1095)&lt;0,N($G1095)&lt;0),"※金额不能填负数，方向反了就换一列填",IF($D1095="","※没填收支类别，分类报表会漏掉这一笔",IF(ISNA(MATCH($D1095,类别表,0)),"※收支类别不在【基础资料】的清单里",IF(AND($L1095="内部转账",$M1095=""),"△内部转账要在「对方账户」写上另一头",IF(AND($L1095="内部转账",$M1095=$C1095),"※对方账户跟本账户是同一个",IF(AND($L1095&lt;&gt;"内部转账",$M1095&lt;&gt;""),"△填了对方账户，但类别不是内部转账",IF(YEAR($B1095)&lt;&gt;管理年度,"△不是管理年度的单据，按月的三张报表里看不到",IF($H1095&lt;0,"△这一笔之后该账户余额成负数了，核一下",""))))))))))))))</f>
        <v/>
      </c>
    </row>
    <row r="1096" ht="16.5" spans="1:16">
      <c r="A1096" s="4" t="str">
        <f>IF($C1096="","",COUNTA($C$5:$C1096))</f>
        <v/>
      </c>
      <c r="B1096" s="52"/>
      <c r="C1096" s="53"/>
      <c r="D1096" s="53"/>
      <c r="E1096" s="32"/>
      <c r="F1096" s="54"/>
      <c r="G1096" s="54"/>
      <c r="H1096" s="24" t="str">
        <f>IFERROR(ROUND(VLOOKUP($C1096,基础资料!$B$5:$E$34,3,0)+SUMIF($C$5:$C1096,$C1096,$F$5:$F1096)-SUMIF($C$5:$C1096,$C1096,$G$5:$G1096),2),"")</f>
        <v/>
      </c>
      <c r="I1096" s="53"/>
      <c r="J1096" s="53"/>
      <c r="K1096" s="25" t="str">
        <f t="shared" si="17"/>
        <v/>
      </c>
      <c r="L1096" s="13" t="str">
        <f>IF($D1096="","",IFERROR(INDEX(类别属性,MATCH($D1096,类别表,0)),""))</f>
        <v/>
      </c>
      <c r="M1096" s="53"/>
      <c r="N1096" s="53"/>
      <c r="O1096" s="32"/>
      <c r="P1096" s="6" t="str">
        <f>IF($C1096="","",IF(ISNA(MATCH($C1096,账户表,0)),"※这个账户不在【基础资料】的账户档案里",IF($B1096="","※没填日期，这一笔不会进任何月份的报表",IF(NOT(ISNUMBER($B1096)),"※日期是文本不是日期（像 2026.6.28 这种），按日期取数的报表全会漏掉这一笔",IF(AND($F1096&lt;&gt;"",$G1096&lt;&gt;""),"※收入和支出不能同时填",IF(AND(N($F1096)=0,N($G1096)=0),"※收入和支出都没填",IF(OR(N($F1096)&lt;0,N($G1096)&lt;0),"※金额不能填负数，方向反了就换一列填",IF($D1096="","※没填收支类别，分类报表会漏掉这一笔",IF(ISNA(MATCH($D1096,类别表,0)),"※收支类别不在【基础资料】的清单里",IF(AND($L1096="内部转账",$M1096=""),"△内部转账要在「对方账户」写上另一头",IF(AND($L1096="内部转账",$M1096=$C1096),"※对方账户跟本账户是同一个",IF(AND($L1096&lt;&gt;"内部转账",$M1096&lt;&gt;""),"△填了对方账户，但类别不是内部转账",IF(YEAR($B1096)&lt;&gt;管理年度,"△不是管理年度的单据，按月的三张报表里看不到",IF($H1096&lt;0,"△这一笔之后该账户余额成负数了，核一下",""))))))))))))))</f>
        <v/>
      </c>
    </row>
    <row r="1097" ht="16.5" spans="1:16">
      <c r="A1097" s="4" t="str">
        <f>IF($C1097="","",COUNTA($C$5:$C1097))</f>
        <v/>
      </c>
      <c r="B1097" s="52"/>
      <c r="C1097" s="53"/>
      <c r="D1097" s="53"/>
      <c r="E1097" s="32"/>
      <c r="F1097" s="54"/>
      <c r="G1097" s="54"/>
      <c r="H1097" s="24" t="str">
        <f>IFERROR(ROUND(VLOOKUP($C1097,基础资料!$B$5:$E$34,3,0)+SUMIF($C$5:$C1097,$C1097,$F$5:$F1097)-SUMIF($C$5:$C1097,$C1097,$G$5:$G1097),2),"")</f>
        <v/>
      </c>
      <c r="I1097" s="53"/>
      <c r="J1097" s="53"/>
      <c r="K1097" s="25" t="str">
        <f t="shared" si="17"/>
        <v/>
      </c>
      <c r="L1097" s="13" t="str">
        <f>IF($D1097="","",IFERROR(INDEX(类别属性,MATCH($D1097,类别表,0)),""))</f>
        <v/>
      </c>
      <c r="M1097" s="53"/>
      <c r="N1097" s="53"/>
      <c r="O1097" s="32"/>
      <c r="P1097" s="6" t="str">
        <f>IF($C1097="","",IF(ISNA(MATCH($C1097,账户表,0)),"※这个账户不在【基础资料】的账户档案里",IF($B1097="","※没填日期，这一笔不会进任何月份的报表",IF(NOT(ISNUMBER($B1097)),"※日期是文本不是日期（像 2026.6.28 这种），按日期取数的报表全会漏掉这一笔",IF(AND($F1097&lt;&gt;"",$G1097&lt;&gt;""),"※收入和支出不能同时填",IF(AND(N($F1097)=0,N($G1097)=0),"※收入和支出都没填",IF(OR(N($F1097)&lt;0,N($G1097)&lt;0),"※金额不能填负数，方向反了就换一列填",IF($D1097="","※没填收支类别，分类报表会漏掉这一笔",IF(ISNA(MATCH($D1097,类别表,0)),"※收支类别不在【基础资料】的清单里",IF(AND($L1097="内部转账",$M1097=""),"△内部转账要在「对方账户」写上另一头",IF(AND($L1097="内部转账",$M1097=$C1097),"※对方账户跟本账户是同一个",IF(AND($L1097&lt;&gt;"内部转账",$M1097&lt;&gt;""),"△填了对方账户，但类别不是内部转账",IF(YEAR($B1097)&lt;&gt;管理年度,"△不是管理年度的单据，按月的三张报表里看不到",IF($H1097&lt;0,"△这一笔之后该账户余额成负数了，核一下",""))))))))))))))</f>
        <v/>
      </c>
    </row>
    <row r="1098" ht="16.5" spans="1:16">
      <c r="A1098" s="4" t="str">
        <f>IF($C1098="","",COUNTA($C$5:$C1098))</f>
        <v/>
      </c>
      <c r="B1098" s="52"/>
      <c r="C1098" s="53"/>
      <c r="D1098" s="53"/>
      <c r="E1098" s="32"/>
      <c r="F1098" s="54"/>
      <c r="G1098" s="54"/>
      <c r="H1098" s="24" t="str">
        <f>IFERROR(ROUND(VLOOKUP($C1098,基础资料!$B$5:$E$34,3,0)+SUMIF($C$5:$C1098,$C1098,$F$5:$F1098)-SUMIF($C$5:$C1098,$C1098,$G$5:$G1098),2),"")</f>
        <v/>
      </c>
      <c r="I1098" s="53"/>
      <c r="J1098" s="53"/>
      <c r="K1098" s="25" t="str">
        <f t="shared" si="17"/>
        <v/>
      </c>
      <c r="L1098" s="13" t="str">
        <f>IF($D1098="","",IFERROR(INDEX(类别属性,MATCH($D1098,类别表,0)),""))</f>
        <v/>
      </c>
      <c r="M1098" s="53"/>
      <c r="N1098" s="53"/>
      <c r="O1098" s="32"/>
      <c r="P1098" s="6" t="str">
        <f>IF($C1098="","",IF(ISNA(MATCH($C1098,账户表,0)),"※这个账户不在【基础资料】的账户档案里",IF($B1098="","※没填日期，这一笔不会进任何月份的报表",IF(NOT(ISNUMBER($B1098)),"※日期是文本不是日期（像 2026.6.28 这种），按日期取数的报表全会漏掉这一笔",IF(AND($F1098&lt;&gt;"",$G1098&lt;&gt;""),"※收入和支出不能同时填",IF(AND(N($F1098)=0,N($G1098)=0),"※收入和支出都没填",IF(OR(N($F1098)&lt;0,N($G1098)&lt;0),"※金额不能填负数，方向反了就换一列填",IF($D1098="","※没填收支类别，分类报表会漏掉这一笔",IF(ISNA(MATCH($D1098,类别表,0)),"※收支类别不在【基础资料】的清单里",IF(AND($L1098="内部转账",$M1098=""),"△内部转账要在「对方账户」写上另一头",IF(AND($L1098="内部转账",$M1098=$C1098),"※对方账户跟本账户是同一个",IF(AND($L1098&lt;&gt;"内部转账",$M1098&lt;&gt;""),"△填了对方账户，但类别不是内部转账",IF(YEAR($B1098)&lt;&gt;管理年度,"△不是管理年度的单据，按月的三张报表里看不到",IF($H1098&lt;0,"△这一笔之后该账户余额成负数了，核一下",""))))))))))))))</f>
        <v/>
      </c>
    </row>
    <row r="1099" ht="16.5" spans="1:16">
      <c r="A1099" s="4" t="str">
        <f>IF($C1099="","",COUNTA($C$5:$C1099))</f>
        <v/>
      </c>
      <c r="B1099" s="52"/>
      <c r="C1099" s="53"/>
      <c r="D1099" s="53"/>
      <c r="E1099" s="32"/>
      <c r="F1099" s="54"/>
      <c r="G1099" s="54"/>
      <c r="H1099" s="24" t="str">
        <f>IFERROR(ROUND(VLOOKUP($C1099,基础资料!$B$5:$E$34,3,0)+SUMIF($C$5:$C1099,$C1099,$F$5:$F1099)-SUMIF($C$5:$C1099,$C1099,$G$5:$G1099),2),"")</f>
        <v/>
      </c>
      <c r="I1099" s="53"/>
      <c r="J1099" s="53"/>
      <c r="K1099" s="25" t="str">
        <f t="shared" si="17"/>
        <v/>
      </c>
      <c r="L1099" s="13" t="str">
        <f>IF($D1099="","",IFERROR(INDEX(类别属性,MATCH($D1099,类别表,0)),""))</f>
        <v/>
      </c>
      <c r="M1099" s="53"/>
      <c r="N1099" s="53"/>
      <c r="O1099" s="32"/>
      <c r="P1099" s="6" t="str">
        <f>IF($C1099="","",IF(ISNA(MATCH($C1099,账户表,0)),"※这个账户不在【基础资料】的账户档案里",IF($B1099="","※没填日期，这一笔不会进任何月份的报表",IF(NOT(ISNUMBER($B1099)),"※日期是文本不是日期（像 2026.6.28 这种），按日期取数的报表全会漏掉这一笔",IF(AND($F1099&lt;&gt;"",$G1099&lt;&gt;""),"※收入和支出不能同时填",IF(AND(N($F1099)=0,N($G1099)=0),"※收入和支出都没填",IF(OR(N($F1099)&lt;0,N($G1099)&lt;0),"※金额不能填负数，方向反了就换一列填",IF($D1099="","※没填收支类别，分类报表会漏掉这一笔",IF(ISNA(MATCH($D1099,类别表,0)),"※收支类别不在【基础资料】的清单里",IF(AND($L1099="内部转账",$M1099=""),"△内部转账要在「对方账户」写上另一头",IF(AND($L1099="内部转账",$M1099=$C1099),"※对方账户跟本账户是同一个",IF(AND($L1099&lt;&gt;"内部转账",$M1099&lt;&gt;""),"△填了对方账户，但类别不是内部转账",IF(YEAR($B1099)&lt;&gt;管理年度,"△不是管理年度的单据，按月的三张报表里看不到",IF($H1099&lt;0,"△这一笔之后该账户余额成负数了，核一下",""))))))))))))))</f>
        <v/>
      </c>
    </row>
    <row r="1100" ht="16.5" spans="1:16">
      <c r="A1100" s="4" t="str">
        <f>IF($C1100="","",COUNTA($C$5:$C1100))</f>
        <v/>
      </c>
      <c r="B1100" s="52"/>
      <c r="C1100" s="53"/>
      <c r="D1100" s="53"/>
      <c r="E1100" s="32"/>
      <c r="F1100" s="54"/>
      <c r="G1100" s="54"/>
      <c r="H1100" s="24" t="str">
        <f>IFERROR(ROUND(VLOOKUP($C1100,基础资料!$B$5:$E$34,3,0)+SUMIF($C$5:$C1100,$C1100,$F$5:$F1100)-SUMIF($C$5:$C1100,$C1100,$G$5:$G1100),2),"")</f>
        <v/>
      </c>
      <c r="I1100" s="53"/>
      <c r="J1100" s="53"/>
      <c r="K1100" s="25" t="str">
        <f t="shared" si="17"/>
        <v/>
      </c>
      <c r="L1100" s="13" t="str">
        <f>IF($D1100="","",IFERROR(INDEX(类别属性,MATCH($D1100,类别表,0)),""))</f>
        <v/>
      </c>
      <c r="M1100" s="53"/>
      <c r="N1100" s="53"/>
      <c r="O1100" s="32"/>
      <c r="P1100" s="6" t="str">
        <f>IF($C1100="","",IF(ISNA(MATCH($C1100,账户表,0)),"※这个账户不在【基础资料】的账户档案里",IF($B1100="","※没填日期，这一笔不会进任何月份的报表",IF(NOT(ISNUMBER($B1100)),"※日期是文本不是日期（像 2026.6.28 这种），按日期取数的报表全会漏掉这一笔",IF(AND($F1100&lt;&gt;"",$G1100&lt;&gt;""),"※收入和支出不能同时填",IF(AND(N($F1100)=0,N($G1100)=0),"※收入和支出都没填",IF(OR(N($F1100)&lt;0,N($G1100)&lt;0),"※金额不能填负数，方向反了就换一列填",IF($D1100="","※没填收支类别，分类报表会漏掉这一笔",IF(ISNA(MATCH($D1100,类别表,0)),"※收支类别不在【基础资料】的清单里",IF(AND($L1100="内部转账",$M1100=""),"△内部转账要在「对方账户」写上另一头",IF(AND($L1100="内部转账",$M1100=$C1100),"※对方账户跟本账户是同一个",IF(AND($L1100&lt;&gt;"内部转账",$M1100&lt;&gt;""),"△填了对方账户，但类别不是内部转账",IF(YEAR($B1100)&lt;&gt;管理年度,"△不是管理年度的单据，按月的三张报表里看不到",IF($H1100&lt;0,"△这一笔之后该账户余额成负数了，核一下",""))))))))))))))</f>
        <v/>
      </c>
    </row>
    <row r="1101" ht="16.5" spans="1:16">
      <c r="A1101" s="4" t="str">
        <f>IF($C1101="","",COUNTA($C$5:$C1101))</f>
        <v/>
      </c>
      <c r="B1101" s="52"/>
      <c r="C1101" s="53"/>
      <c r="D1101" s="53"/>
      <c r="E1101" s="32"/>
      <c r="F1101" s="54"/>
      <c r="G1101" s="54"/>
      <c r="H1101" s="24" t="str">
        <f>IFERROR(ROUND(VLOOKUP($C1101,基础资料!$B$5:$E$34,3,0)+SUMIF($C$5:$C1101,$C1101,$F$5:$F1101)-SUMIF($C$5:$C1101,$C1101,$G$5:$G1101),2),"")</f>
        <v/>
      </c>
      <c r="I1101" s="53"/>
      <c r="J1101" s="53"/>
      <c r="K1101" s="25" t="str">
        <f t="shared" si="17"/>
        <v/>
      </c>
      <c r="L1101" s="13" t="str">
        <f>IF($D1101="","",IFERROR(INDEX(类别属性,MATCH($D1101,类别表,0)),""))</f>
        <v/>
      </c>
      <c r="M1101" s="53"/>
      <c r="N1101" s="53"/>
      <c r="O1101" s="32"/>
      <c r="P1101" s="6" t="str">
        <f>IF($C1101="","",IF(ISNA(MATCH($C1101,账户表,0)),"※这个账户不在【基础资料】的账户档案里",IF($B1101="","※没填日期，这一笔不会进任何月份的报表",IF(NOT(ISNUMBER($B1101)),"※日期是文本不是日期（像 2026.6.28 这种），按日期取数的报表全会漏掉这一笔",IF(AND($F1101&lt;&gt;"",$G1101&lt;&gt;""),"※收入和支出不能同时填",IF(AND(N($F1101)=0,N($G1101)=0),"※收入和支出都没填",IF(OR(N($F1101)&lt;0,N($G1101)&lt;0),"※金额不能填负数，方向反了就换一列填",IF($D1101="","※没填收支类别，分类报表会漏掉这一笔",IF(ISNA(MATCH($D1101,类别表,0)),"※收支类别不在【基础资料】的清单里",IF(AND($L1101="内部转账",$M1101=""),"△内部转账要在「对方账户」写上另一头",IF(AND($L1101="内部转账",$M1101=$C1101),"※对方账户跟本账户是同一个",IF(AND($L1101&lt;&gt;"内部转账",$M1101&lt;&gt;""),"△填了对方账户，但类别不是内部转账",IF(YEAR($B1101)&lt;&gt;管理年度,"△不是管理年度的单据，按月的三张报表里看不到",IF($H1101&lt;0,"△这一笔之后该账户余额成负数了，核一下",""))))))))))))))</f>
        <v/>
      </c>
    </row>
    <row r="1102" ht="16.5" spans="1:16">
      <c r="A1102" s="4" t="str">
        <f>IF($C1102="","",COUNTA($C$5:$C1102))</f>
        <v/>
      </c>
      <c r="B1102" s="52"/>
      <c r="C1102" s="53"/>
      <c r="D1102" s="53"/>
      <c r="E1102" s="32"/>
      <c r="F1102" s="54"/>
      <c r="G1102" s="54"/>
      <c r="H1102" s="24" t="str">
        <f>IFERROR(ROUND(VLOOKUP($C1102,基础资料!$B$5:$E$34,3,0)+SUMIF($C$5:$C1102,$C1102,$F$5:$F1102)-SUMIF($C$5:$C1102,$C1102,$G$5:$G1102),2),"")</f>
        <v/>
      </c>
      <c r="I1102" s="53"/>
      <c r="J1102" s="53"/>
      <c r="K1102" s="25" t="str">
        <f t="shared" si="17"/>
        <v/>
      </c>
      <c r="L1102" s="13" t="str">
        <f>IF($D1102="","",IFERROR(INDEX(类别属性,MATCH($D1102,类别表,0)),""))</f>
        <v/>
      </c>
      <c r="M1102" s="53"/>
      <c r="N1102" s="53"/>
      <c r="O1102" s="32"/>
      <c r="P1102" s="6" t="str">
        <f>IF($C1102="","",IF(ISNA(MATCH($C1102,账户表,0)),"※这个账户不在【基础资料】的账户档案里",IF($B1102="","※没填日期，这一笔不会进任何月份的报表",IF(NOT(ISNUMBER($B1102)),"※日期是文本不是日期（像 2026.6.28 这种），按日期取数的报表全会漏掉这一笔",IF(AND($F1102&lt;&gt;"",$G1102&lt;&gt;""),"※收入和支出不能同时填",IF(AND(N($F1102)=0,N($G1102)=0),"※收入和支出都没填",IF(OR(N($F1102)&lt;0,N($G1102)&lt;0),"※金额不能填负数，方向反了就换一列填",IF($D1102="","※没填收支类别，分类报表会漏掉这一笔",IF(ISNA(MATCH($D1102,类别表,0)),"※收支类别不在【基础资料】的清单里",IF(AND($L1102="内部转账",$M1102=""),"△内部转账要在「对方账户」写上另一头",IF(AND($L1102="内部转账",$M1102=$C1102),"※对方账户跟本账户是同一个",IF(AND($L1102&lt;&gt;"内部转账",$M1102&lt;&gt;""),"△填了对方账户，但类别不是内部转账",IF(YEAR($B1102)&lt;&gt;管理年度,"△不是管理年度的单据，按月的三张报表里看不到",IF($H1102&lt;0,"△这一笔之后该账户余额成负数了，核一下",""))))))))))))))</f>
        <v/>
      </c>
    </row>
    <row r="1103" ht="16.5" spans="1:16">
      <c r="A1103" s="4" t="str">
        <f>IF($C1103="","",COUNTA($C$5:$C1103))</f>
        <v/>
      </c>
      <c r="B1103" s="52"/>
      <c r="C1103" s="53"/>
      <c r="D1103" s="53"/>
      <c r="E1103" s="32"/>
      <c r="F1103" s="54"/>
      <c r="G1103" s="54"/>
      <c r="H1103" s="24" t="str">
        <f>IFERROR(ROUND(VLOOKUP($C1103,基础资料!$B$5:$E$34,3,0)+SUMIF($C$5:$C1103,$C1103,$F$5:$F1103)-SUMIF($C$5:$C1103,$C1103,$G$5:$G1103),2),"")</f>
        <v/>
      </c>
      <c r="I1103" s="53"/>
      <c r="J1103" s="53"/>
      <c r="K1103" s="25" t="str">
        <f t="shared" si="17"/>
        <v/>
      </c>
      <c r="L1103" s="13" t="str">
        <f>IF($D1103="","",IFERROR(INDEX(类别属性,MATCH($D1103,类别表,0)),""))</f>
        <v/>
      </c>
      <c r="M1103" s="53"/>
      <c r="N1103" s="53"/>
      <c r="O1103" s="32"/>
      <c r="P1103" s="6" t="str">
        <f>IF($C1103="","",IF(ISNA(MATCH($C1103,账户表,0)),"※这个账户不在【基础资料】的账户档案里",IF($B1103="","※没填日期，这一笔不会进任何月份的报表",IF(NOT(ISNUMBER($B1103)),"※日期是文本不是日期（像 2026.6.28 这种），按日期取数的报表全会漏掉这一笔",IF(AND($F1103&lt;&gt;"",$G1103&lt;&gt;""),"※收入和支出不能同时填",IF(AND(N($F1103)=0,N($G1103)=0),"※收入和支出都没填",IF(OR(N($F1103)&lt;0,N($G1103)&lt;0),"※金额不能填负数，方向反了就换一列填",IF($D1103="","※没填收支类别，分类报表会漏掉这一笔",IF(ISNA(MATCH($D1103,类别表,0)),"※收支类别不在【基础资料】的清单里",IF(AND($L1103="内部转账",$M1103=""),"△内部转账要在「对方账户」写上另一头",IF(AND($L1103="内部转账",$M1103=$C1103),"※对方账户跟本账户是同一个",IF(AND($L1103&lt;&gt;"内部转账",$M1103&lt;&gt;""),"△填了对方账户，但类别不是内部转账",IF(YEAR($B1103)&lt;&gt;管理年度,"△不是管理年度的单据，按月的三张报表里看不到",IF($H1103&lt;0,"△这一笔之后该账户余额成负数了，核一下",""))))))))))))))</f>
        <v/>
      </c>
    </row>
    <row r="1104" ht="16.5" spans="1:16">
      <c r="A1104" s="4" t="str">
        <f>IF($C1104="","",COUNTA($C$5:$C1104))</f>
        <v/>
      </c>
      <c r="B1104" s="52"/>
      <c r="C1104" s="53"/>
      <c r="D1104" s="53"/>
      <c r="E1104" s="32"/>
      <c r="F1104" s="54"/>
      <c r="G1104" s="54"/>
      <c r="H1104" s="24" t="str">
        <f>IFERROR(ROUND(VLOOKUP($C1104,基础资料!$B$5:$E$34,3,0)+SUMIF($C$5:$C1104,$C1104,$F$5:$F1104)-SUMIF($C$5:$C1104,$C1104,$G$5:$G1104),2),"")</f>
        <v/>
      </c>
      <c r="I1104" s="53"/>
      <c r="J1104" s="53"/>
      <c r="K1104" s="25" t="str">
        <f t="shared" si="17"/>
        <v/>
      </c>
      <c r="L1104" s="13" t="str">
        <f>IF($D1104="","",IFERROR(INDEX(类别属性,MATCH($D1104,类别表,0)),""))</f>
        <v/>
      </c>
      <c r="M1104" s="53"/>
      <c r="N1104" s="53"/>
      <c r="O1104" s="32"/>
      <c r="P1104" s="6" t="str">
        <f>IF($C1104="","",IF(ISNA(MATCH($C1104,账户表,0)),"※这个账户不在【基础资料】的账户档案里",IF($B1104="","※没填日期，这一笔不会进任何月份的报表",IF(NOT(ISNUMBER($B1104)),"※日期是文本不是日期（像 2026.6.28 这种），按日期取数的报表全会漏掉这一笔",IF(AND($F1104&lt;&gt;"",$G1104&lt;&gt;""),"※收入和支出不能同时填",IF(AND(N($F1104)=0,N($G1104)=0),"※收入和支出都没填",IF(OR(N($F1104)&lt;0,N($G1104)&lt;0),"※金额不能填负数，方向反了就换一列填",IF($D1104="","※没填收支类别，分类报表会漏掉这一笔",IF(ISNA(MATCH($D1104,类别表,0)),"※收支类别不在【基础资料】的清单里",IF(AND($L1104="内部转账",$M1104=""),"△内部转账要在「对方账户」写上另一头",IF(AND($L1104="内部转账",$M1104=$C1104),"※对方账户跟本账户是同一个",IF(AND($L1104&lt;&gt;"内部转账",$M1104&lt;&gt;""),"△填了对方账户，但类别不是内部转账",IF(YEAR($B1104)&lt;&gt;管理年度,"△不是管理年度的单据，按月的三张报表里看不到",IF($H1104&lt;0,"△这一笔之后该账户余额成负数了，核一下",""))))))))))))))</f>
        <v/>
      </c>
    </row>
    <row r="1105" ht="16.5" spans="1:16">
      <c r="A1105" s="4" t="str">
        <f>IF($C1105="","",COUNTA($C$5:$C1105))</f>
        <v/>
      </c>
      <c r="B1105" s="52"/>
      <c r="C1105" s="53"/>
      <c r="D1105" s="53"/>
      <c r="E1105" s="32"/>
      <c r="F1105" s="54"/>
      <c r="G1105" s="54"/>
      <c r="H1105" s="24" t="str">
        <f>IFERROR(ROUND(VLOOKUP($C1105,基础资料!$B$5:$E$34,3,0)+SUMIF($C$5:$C1105,$C1105,$F$5:$F1105)-SUMIF($C$5:$C1105,$C1105,$G$5:$G1105),2),"")</f>
        <v/>
      </c>
      <c r="I1105" s="53"/>
      <c r="J1105" s="53"/>
      <c r="K1105" s="25" t="str">
        <f t="shared" si="17"/>
        <v/>
      </c>
      <c r="L1105" s="13" t="str">
        <f>IF($D1105="","",IFERROR(INDEX(类别属性,MATCH($D1105,类别表,0)),""))</f>
        <v/>
      </c>
      <c r="M1105" s="53"/>
      <c r="N1105" s="53"/>
      <c r="O1105" s="32"/>
      <c r="P1105" s="6" t="str">
        <f>IF($C1105="","",IF(ISNA(MATCH($C1105,账户表,0)),"※这个账户不在【基础资料】的账户档案里",IF($B1105="","※没填日期，这一笔不会进任何月份的报表",IF(NOT(ISNUMBER($B1105)),"※日期是文本不是日期（像 2026.6.28 这种），按日期取数的报表全会漏掉这一笔",IF(AND($F1105&lt;&gt;"",$G1105&lt;&gt;""),"※收入和支出不能同时填",IF(AND(N($F1105)=0,N($G1105)=0),"※收入和支出都没填",IF(OR(N($F1105)&lt;0,N($G1105)&lt;0),"※金额不能填负数，方向反了就换一列填",IF($D1105="","※没填收支类别，分类报表会漏掉这一笔",IF(ISNA(MATCH($D1105,类别表,0)),"※收支类别不在【基础资料】的清单里",IF(AND($L1105="内部转账",$M1105=""),"△内部转账要在「对方账户」写上另一头",IF(AND($L1105="内部转账",$M1105=$C1105),"※对方账户跟本账户是同一个",IF(AND($L1105&lt;&gt;"内部转账",$M1105&lt;&gt;""),"△填了对方账户，但类别不是内部转账",IF(YEAR($B1105)&lt;&gt;管理年度,"△不是管理年度的单据，按月的三张报表里看不到",IF($H1105&lt;0,"△这一笔之后该账户余额成负数了，核一下",""))))))))))))))</f>
        <v/>
      </c>
    </row>
    <row r="1106" ht="16.5" spans="1:16">
      <c r="A1106" s="4" t="str">
        <f>IF($C1106="","",COUNTA($C$5:$C1106))</f>
        <v/>
      </c>
      <c r="B1106" s="52"/>
      <c r="C1106" s="53"/>
      <c r="D1106" s="53"/>
      <c r="E1106" s="32"/>
      <c r="F1106" s="54"/>
      <c r="G1106" s="54"/>
      <c r="H1106" s="24" t="str">
        <f>IFERROR(ROUND(VLOOKUP($C1106,基础资料!$B$5:$E$34,3,0)+SUMIF($C$5:$C1106,$C1106,$F$5:$F1106)-SUMIF($C$5:$C1106,$C1106,$G$5:$G1106),2),"")</f>
        <v/>
      </c>
      <c r="I1106" s="53"/>
      <c r="J1106" s="53"/>
      <c r="K1106" s="25" t="str">
        <f t="shared" si="17"/>
        <v/>
      </c>
      <c r="L1106" s="13" t="str">
        <f>IF($D1106="","",IFERROR(INDEX(类别属性,MATCH($D1106,类别表,0)),""))</f>
        <v/>
      </c>
      <c r="M1106" s="53"/>
      <c r="N1106" s="53"/>
      <c r="O1106" s="32"/>
      <c r="P1106" s="6" t="str">
        <f>IF($C1106="","",IF(ISNA(MATCH($C1106,账户表,0)),"※这个账户不在【基础资料】的账户档案里",IF($B1106="","※没填日期，这一笔不会进任何月份的报表",IF(NOT(ISNUMBER($B1106)),"※日期是文本不是日期（像 2026.6.28 这种），按日期取数的报表全会漏掉这一笔",IF(AND($F1106&lt;&gt;"",$G1106&lt;&gt;""),"※收入和支出不能同时填",IF(AND(N($F1106)=0,N($G1106)=0),"※收入和支出都没填",IF(OR(N($F1106)&lt;0,N($G1106)&lt;0),"※金额不能填负数，方向反了就换一列填",IF($D1106="","※没填收支类别，分类报表会漏掉这一笔",IF(ISNA(MATCH($D1106,类别表,0)),"※收支类别不在【基础资料】的清单里",IF(AND($L1106="内部转账",$M1106=""),"△内部转账要在「对方账户」写上另一头",IF(AND($L1106="内部转账",$M1106=$C1106),"※对方账户跟本账户是同一个",IF(AND($L1106&lt;&gt;"内部转账",$M1106&lt;&gt;""),"△填了对方账户，但类别不是内部转账",IF(YEAR($B1106)&lt;&gt;管理年度,"△不是管理年度的单据，按月的三张报表里看不到",IF($H1106&lt;0,"△这一笔之后该账户余额成负数了，核一下",""))))))))))))))</f>
        <v/>
      </c>
    </row>
    <row r="1107" ht="16.5" spans="1:16">
      <c r="A1107" s="4" t="str">
        <f>IF($C1107="","",COUNTA($C$5:$C1107))</f>
        <v/>
      </c>
      <c r="B1107" s="52"/>
      <c r="C1107" s="53"/>
      <c r="D1107" s="53"/>
      <c r="E1107" s="32"/>
      <c r="F1107" s="54"/>
      <c r="G1107" s="54"/>
      <c r="H1107" s="24" t="str">
        <f>IFERROR(ROUND(VLOOKUP($C1107,基础资料!$B$5:$E$34,3,0)+SUMIF($C$5:$C1107,$C1107,$F$5:$F1107)-SUMIF($C$5:$C1107,$C1107,$G$5:$G1107),2),"")</f>
        <v/>
      </c>
      <c r="I1107" s="53"/>
      <c r="J1107" s="53"/>
      <c r="K1107" s="25" t="str">
        <f t="shared" si="17"/>
        <v/>
      </c>
      <c r="L1107" s="13" t="str">
        <f>IF($D1107="","",IFERROR(INDEX(类别属性,MATCH($D1107,类别表,0)),""))</f>
        <v/>
      </c>
      <c r="M1107" s="53"/>
      <c r="N1107" s="53"/>
      <c r="O1107" s="32"/>
      <c r="P1107" s="6" t="str">
        <f>IF($C1107="","",IF(ISNA(MATCH($C1107,账户表,0)),"※这个账户不在【基础资料】的账户档案里",IF($B1107="","※没填日期，这一笔不会进任何月份的报表",IF(NOT(ISNUMBER($B1107)),"※日期是文本不是日期（像 2026.6.28 这种），按日期取数的报表全会漏掉这一笔",IF(AND($F1107&lt;&gt;"",$G1107&lt;&gt;""),"※收入和支出不能同时填",IF(AND(N($F1107)=0,N($G1107)=0),"※收入和支出都没填",IF(OR(N($F1107)&lt;0,N($G1107)&lt;0),"※金额不能填负数，方向反了就换一列填",IF($D1107="","※没填收支类别，分类报表会漏掉这一笔",IF(ISNA(MATCH($D1107,类别表,0)),"※收支类别不在【基础资料】的清单里",IF(AND($L1107="内部转账",$M1107=""),"△内部转账要在「对方账户」写上另一头",IF(AND($L1107="内部转账",$M1107=$C1107),"※对方账户跟本账户是同一个",IF(AND($L1107&lt;&gt;"内部转账",$M1107&lt;&gt;""),"△填了对方账户，但类别不是内部转账",IF(YEAR($B1107)&lt;&gt;管理年度,"△不是管理年度的单据，按月的三张报表里看不到",IF($H1107&lt;0,"△这一笔之后该账户余额成负数了，核一下",""))))))))))))))</f>
        <v/>
      </c>
    </row>
    <row r="1108" ht="16.5" spans="1:16">
      <c r="A1108" s="4" t="str">
        <f>IF($C1108="","",COUNTA($C$5:$C1108))</f>
        <v/>
      </c>
      <c r="B1108" s="52"/>
      <c r="C1108" s="53"/>
      <c r="D1108" s="53"/>
      <c r="E1108" s="32"/>
      <c r="F1108" s="54"/>
      <c r="G1108" s="54"/>
      <c r="H1108" s="24" t="str">
        <f>IFERROR(ROUND(VLOOKUP($C1108,基础资料!$B$5:$E$34,3,0)+SUMIF($C$5:$C1108,$C1108,$F$5:$F1108)-SUMIF($C$5:$C1108,$C1108,$G$5:$G1108),2),"")</f>
        <v/>
      </c>
      <c r="I1108" s="53"/>
      <c r="J1108" s="53"/>
      <c r="K1108" s="25" t="str">
        <f t="shared" si="17"/>
        <v/>
      </c>
      <c r="L1108" s="13" t="str">
        <f>IF($D1108="","",IFERROR(INDEX(类别属性,MATCH($D1108,类别表,0)),""))</f>
        <v/>
      </c>
      <c r="M1108" s="53"/>
      <c r="N1108" s="53"/>
      <c r="O1108" s="32"/>
      <c r="P1108" s="6" t="str">
        <f>IF($C1108="","",IF(ISNA(MATCH($C1108,账户表,0)),"※这个账户不在【基础资料】的账户档案里",IF($B1108="","※没填日期，这一笔不会进任何月份的报表",IF(NOT(ISNUMBER($B1108)),"※日期是文本不是日期（像 2026.6.28 这种），按日期取数的报表全会漏掉这一笔",IF(AND($F1108&lt;&gt;"",$G1108&lt;&gt;""),"※收入和支出不能同时填",IF(AND(N($F1108)=0,N($G1108)=0),"※收入和支出都没填",IF(OR(N($F1108)&lt;0,N($G1108)&lt;0),"※金额不能填负数，方向反了就换一列填",IF($D1108="","※没填收支类别，分类报表会漏掉这一笔",IF(ISNA(MATCH($D1108,类别表,0)),"※收支类别不在【基础资料】的清单里",IF(AND($L1108="内部转账",$M1108=""),"△内部转账要在「对方账户」写上另一头",IF(AND($L1108="内部转账",$M1108=$C1108),"※对方账户跟本账户是同一个",IF(AND($L1108&lt;&gt;"内部转账",$M1108&lt;&gt;""),"△填了对方账户，但类别不是内部转账",IF(YEAR($B1108)&lt;&gt;管理年度,"△不是管理年度的单据，按月的三张报表里看不到",IF($H1108&lt;0,"△这一笔之后该账户余额成负数了，核一下",""))))))))))))))</f>
        <v/>
      </c>
    </row>
    <row r="1109" ht="16.5" spans="1:16">
      <c r="A1109" s="4" t="str">
        <f>IF($C1109="","",COUNTA($C$5:$C1109))</f>
        <v/>
      </c>
      <c r="B1109" s="52"/>
      <c r="C1109" s="53"/>
      <c r="D1109" s="53"/>
      <c r="E1109" s="32"/>
      <c r="F1109" s="54"/>
      <c r="G1109" s="54"/>
      <c r="H1109" s="24" t="str">
        <f>IFERROR(ROUND(VLOOKUP($C1109,基础资料!$B$5:$E$34,3,0)+SUMIF($C$5:$C1109,$C1109,$F$5:$F1109)-SUMIF($C$5:$C1109,$C1109,$G$5:$G1109),2),"")</f>
        <v/>
      </c>
      <c r="I1109" s="53"/>
      <c r="J1109" s="53"/>
      <c r="K1109" s="25" t="str">
        <f t="shared" si="17"/>
        <v/>
      </c>
      <c r="L1109" s="13" t="str">
        <f>IF($D1109="","",IFERROR(INDEX(类别属性,MATCH($D1109,类别表,0)),""))</f>
        <v/>
      </c>
      <c r="M1109" s="53"/>
      <c r="N1109" s="53"/>
      <c r="O1109" s="32"/>
      <c r="P1109" s="6" t="str">
        <f>IF($C1109="","",IF(ISNA(MATCH($C1109,账户表,0)),"※这个账户不在【基础资料】的账户档案里",IF($B1109="","※没填日期，这一笔不会进任何月份的报表",IF(NOT(ISNUMBER($B1109)),"※日期是文本不是日期（像 2026.6.28 这种），按日期取数的报表全会漏掉这一笔",IF(AND($F1109&lt;&gt;"",$G1109&lt;&gt;""),"※收入和支出不能同时填",IF(AND(N($F1109)=0,N($G1109)=0),"※收入和支出都没填",IF(OR(N($F1109)&lt;0,N($G1109)&lt;0),"※金额不能填负数，方向反了就换一列填",IF($D1109="","※没填收支类别，分类报表会漏掉这一笔",IF(ISNA(MATCH($D1109,类别表,0)),"※收支类别不在【基础资料】的清单里",IF(AND($L1109="内部转账",$M1109=""),"△内部转账要在「对方账户」写上另一头",IF(AND($L1109="内部转账",$M1109=$C1109),"※对方账户跟本账户是同一个",IF(AND($L1109&lt;&gt;"内部转账",$M1109&lt;&gt;""),"△填了对方账户，但类别不是内部转账",IF(YEAR($B1109)&lt;&gt;管理年度,"△不是管理年度的单据，按月的三张报表里看不到",IF($H1109&lt;0,"△这一笔之后该账户余额成负数了，核一下",""))))))))))))))</f>
        <v/>
      </c>
    </row>
    <row r="1110" ht="16.5" spans="1:16">
      <c r="A1110" s="4" t="str">
        <f>IF($C1110="","",COUNTA($C$5:$C1110))</f>
        <v/>
      </c>
      <c r="B1110" s="52"/>
      <c r="C1110" s="53"/>
      <c r="D1110" s="53"/>
      <c r="E1110" s="32"/>
      <c r="F1110" s="54"/>
      <c r="G1110" s="54"/>
      <c r="H1110" s="24" t="str">
        <f>IFERROR(ROUND(VLOOKUP($C1110,基础资料!$B$5:$E$34,3,0)+SUMIF($C$5:$C1110,$C1110,$F$5:$F1110)-SUMIF($C$5:$C1110,$C1110,$G$5:$G1110),2),"")</f>
        <v/>
      </c>
      <c r="I1110" s="53"/>
      <c r="J1110" s="53"/>
      <c r="K1110" s="25" t="str">
        <f t="shared" si="17"/>
        <v/>
      </c>
      <c r="L1110" s="13" t="str">
        <f>IF($D1110="","",IFERROR(INDEX(类别属性,MATCH($D1110,类别表,0)),""))</f>
        <v/>
      </c>
      <c r="M1110" s="53"/>
      <c r="N1110" s="53"/>
      <c r="O1110" s="32"/>
      <c r="P1110" s="6" t="str">
        <f>IF($C1110="","",IF(ISNA(MATCH($C1110,账户表,0)),"※这个账户不在【基础资料】的账户档案里",IF($B1110="","※没填日期，这一笔不会进任何月份的报表",IF(NOT(ISNUMBER($B1110)),"※日期是文本不是日期（像 2026.6.28 这种），按日期取数的报表全会漏掉这一笔",IF(AND($F1110&lt;&gt;"",$G1110&lt;&gt;""),"※收入和支出不能同时填",IF(AND(N($F1110)=0,N($G1110)=0),"※收入和支出都没填",IF(OR(N($F1110)&lt;0,N($G1110)&lt;0),"※金额不能填负数，方向反了就换一列填",IF($D1110="","※没填收支类别，分类报表会漏掉这一笔",IF(ISNA(MATCH($D1110,类别表,0)),"※收支类别不在【基础资料】的清单里",IF(AND($L1110="内部转账",$M1110=""),"△内部转账要在「对方账户」写上另一头",IF(AND($L1110="内部转账",$M1110=$C1110),"※对方账户跟本账户是同一个",IF(AND($L1110&lt;&gt;"内部转账",$M1110&lt;&gt;""),"△填了对方账户，但类别不是内部转账",IF(YEAR($B1110)&lt;&gt;管理年度,"△不是管理年度的单据，按月的三张报表里看不到",IF($H1110&lt;0,"△这一笔之后该账户余额成负数了，核一下",""))))))))))))))</f>
        <v/>
      </c>
    </row>
    <row r="1111" ht="16.5" spans="1:16">
      <c r="A1111" s="4" t="str">
        <f>IF($C1111="","",COUNTA($C$5:$C1111))</f>
        <v/>
      </c>
      <c r="B1111" s="52"/>
      <c r="C1111" s="53"/>
      <c r="D1111" s="53"/>
      <c r="E1111" s="32"/>
      <c r="F1111" s="54"/>
      <c r="G1111" s="54"/>
      <c r="H1111" s="24" t="str">
        <f>IFERROR(ROUND(VLOOKUP($C1111,基础资料!$B$5:$E$34,3,0)+SUMIF($C$5:$C1111,$C1111,$F$5:$F1111)-SUMIF($C$5:$C1111,$C1111,$G$5:$G1111),2),"")</f>
        <v/>
      </c>
      <c r="I1111" s="53"/>
      <c r="J1111" s="53"/>
      <c r="K1111" s="25" t="str">
        <f t="shared" si="17"/>
        <v/>
      </c>
      <c r="L1111" s="13" t="str">
        <f>IF($D1111="","",IFERROR(INDEX(类别属性,MATCH($D1111,类别表,0)),""))</f>
        <v/>
      </c>
      <c r="M1111" s="53"/>
      <c r="N1111" s="53"/>
      <c r="O1111" s="32"/>
      <c r="P1111" s="6" t="str">
        <f>IF($C1111="","",IF(ISNA(MATCH($C1111,账户表,0)),"※这个账户不在【基础资料】的账户档案里",IF($B1111="","※没填日期，这一笔不会进任何月份的报表",IF(NOT(ISNUMBER($B1111)),"※日期是文本不是日期（像 2026.6.28 这种），按日期取数的报表全会漏掉这一笔",IF(AND($F1111&lt;&gt;"",$G1111&lt;&gt;""),"※收入和支出不能同时填",IF(AND(N($F1111)=0,N($G1111)=0),"※收入和支出都没填",IF(OR(N($F1111)&lt;0,N($G1111)&lt;0),"※金额不能填负数，方向反了就换一列填",IF($D1111="","※没填收支类别，分类报表会漏掉这一笔",IF(ISNA(MATCH($D1111,类别表,0)),"※收支类别不在【基础资料】的清单里",IF(AND($L1111="内部转账",$M1111=""),"△内部转账要在「对方账户」写上另一头",IF(AND($L1111="内部转账",$M1111=$C1111),"※对方账户跟本账户是同一个",IF(AND($L1111&lt;&gt;"内部转账",$M1111&lt;&gt;""),"△填了对方账户，但类别不是内部转账",IF(YEAR($B1111)&lt;&gt;管理年度,"△不是管理年度的单据，按月的三张报表里看不到",IF($H1111&lt;0,"△这一笔之后该账户余额成负数了，核一下",""))))))))))))))</f>
        <v/>
      </c>
    </row>
    <row r="1112" ht="16.5" spans="1:16">
      <c r="A1112" s="4" t="str">
        <f>IF($C1112="","",COUNTA($C$5:$C1112))</f>
        <v/>
      </c>
      <c r="B1112" s="52"/>
      <c r="C1112" s="53"/>
      <c r="D1112" s="53"/>
      <c r="E1112" s="32"/>
      <c r="F1112" s="54"/>
      <c r="G1112" s="54"/>
      <c r="H1112" s="24" t="str">
        <f>IFERROR(ROUND(VLOOKUP($C1112,基础资料!$B$5:$E$34,3,0)+SUMIF($C$5:$C1112,$C1112,$F$5:$F1112)-SUMIF($C$5:$C1112,$C1112,$G$5:$G1112),2),"")</f>
        <v/>
      </c>
      <c r="I1112" s="53"/>
      <c r="J1112" s="53"/>
      <c r="K1112" s="25" t="str">
        <f t="shared" si="17"/>
        <v/>
      </c>
      <c r="L1112" s="13" t="str">
        <f>IF($D1112="","",IFERROR(INDEX(类别属性,MATCH($D1112,类别表,0)),""))</f>
        <v/>
      </c>
      <c r="M1112" s="53"/>
      <c r="N1112" s="53"/>
      <c r="O1112" s="32"/>
      <c r="P1112" s="6" t="str">
        <f>IF($C1112="","",IF(ISNA(MATCH($C1112,账户表,0)),"※这个账户不在【基础资料】的账户档案里",IF($B1112="","※没填日期，这一笔不会进任何月份的报表",IF(NOT(ISNUMBER($B1112)),"※日期是文本不是日期（像 2026.6.28 这种），按日期取数的报表全会漏掉这一笔",IF(AND($F1112&lt;&gt;"",$G1112&lt;&gt;""),"※收入和支出不能同时填",IF(AND(N($F1112)=0,N($G1112)=0),"※收入和支出都没填",IF(OR(N($F1112)&lt;0,N($G1112)&lt;0),"※金额不能填负数，方向反了就换一列填",IF($D1112="","※没填收支类别，分类报表会漏掉这一笔",IF(ISNA(MATCH($D1112,类别表,0)),"※收支类别不在【基础资料】的清单里",IF(AND($L1112="内部转账",$M1112=""),"△内部转账要在「对方账户」写上另一头",IF(AND($L1112="内部转账",$M1112=$C1112),"※对方账户跟本账户是同一个",IF(AND($L1112&lt;&gt;"内部转账",$M1112&lt;&gt;""),"△填了对方账户，但类别不是内部转账",IF(YEAR($B1112)&lt;&gt;管理年度,"△不是管理年度的单据，按月的三张报表里看不到",IF($H1112&lt;0,"△这一笔之后该账户余额成负数了，核一下",""))))))))))))))</f>
        <v/>
      </c>
    </row>
    <row r="1113" ht="16.5" spans="1:16">
      <c r="A1113" s="4" t="str">
        <f>IF($C1113="","",COUNTA($C$5:$C1113))</f>
        <v/>
      </c>
      <c r="B1113" s="52"/>
      <c r="C1113" s="53"/>
      <c r="D1113" s="53"/>
      <c r="E1113" s="32"/>
      <c r="F1113" s="54"/>
      <c r="G1113" s="54"/>
      <c r="H1113" s="24" t="str">
        <f>IFERROR(ROUND(VLOOKUP($C1113,基础资料!$B$5:$E$34,3,0)+SUMIF($C$5:$C1113,$C1113,$F$5:$F1113)-SUMIF($C$5:$C1113,$C1113,$G$5:$G1113),2),"")</f>
        <v/>
      </c>
      <c r="I1113" s="53"/>
      <c r="J1113" s="53"/>
      <c r="K1113" s="25" t="str">
        <f t="shared" si="17"/>
        <v/>
      </c>
      <c r="L1113" s="13" t="str">
        <f>IF($D1113="","",IFERROR(INDEX(类别属性,MATCH($D1113,类别表,0)),""))</f>
        <v/>
      </c>
      <c r="M1113" s="53"/>
      <c r="N1113" s="53"/>
      <c r="O1113" s="32"/>
      <c r="P1113" s="6" t="str">
        <f>IF($C1113="","",IF(ISNA(MATCH($C1113,账户表,0)),"※这个账户不在【基础资料】的账户档案里",IF($B1113="","※没填日期，这一笔不会进任何月份的报表",IF(NOT(ISNUMBER($B1113)),"※日期是文本不是日期（像 2026.6.28 这种），按日期取数的报表全会漏掉这一笔",IF(AND($F1113&lt;&gt;"",$G1113&lt;&gt;""),"※收入和支出不能同时填",IF(AND(N($F1113)=0,N($G1113)=0),"※收入和支出都没填",IF(OR(N($F1113)&lt;0,N($G1113)&lt;0),"※金额不能填负数，方向反了就换一列填",IF($D1113="","※没填收支类别，分类报表会漏掉这一笔",IF(ISNA(MATCH($D1113,类别表,0)),"※收支类别不在【基础资料】的清单里",IF(AND($L1113="内部转账",$M1113=""),"△内部转账要在「对方账户」写上另一头",IF(AND($L1113="内部转账",$M1113=$C1113),"※对方账户跟本账户是同一个",IF(AND($L1113&lt;&gt;"内部转账",$M1113&lt;&gt;""),"△填了对方账户，但类别不是内部转账",IF(YEAR($B1113)&lt;&gt;管理年度,"△不是管理年度的单据，按月的三张报表里看不到",IF($H1113&lt;0,"△这一笔之后该账户余额成负数了，核一下",""))))))))))))))</f>
        <v/>
      </c>
    </row>
    <row r="1114" ht="16.5" spans="1:16">
      <c r="A1114" s="4" t="str">
        <f>IF($C1114="","",COUNTA($C$5:$C1114))</f>
        <v/>
      </c>
      <c r="B1114" s="52"/>
      <c r="C1114" s="53"/>
      <c r="D1114" s="53"/>
      <c r="E1114" s="32"/>
      <c r="F1114" s="54"/>
      <c r="G1114" s="54"/>
      <c r="H1114" s="24" t="str">
        <f>IFERROR(ROUND(VLOOKUP($C1114,基础资料!$B$5:$E$34,3,0)+SUMIF($C$5:$C1114,$C1114,$F$5:$F1114)-SUMIF($C$5:$C1114,$C1114,$G$5:$G1114),2),"")</f>
        <v/>
      </c>
      <c r="I1114" s="53"/>
      <c r="J1114" s="53"/>
      <c r="K1114" s="25" t="str">
        <f t="shared" si="17"/>
        <v/>
      </c>
      <c r="L1114" s="13" t="str">
        <f>IF($D1114="","",IFERROR(INDEX(类别属性,MATCH($D1114,类别表,0)),""))</f>
        <v/>
      </c>
      <c r="M1114" s="53"/>
      <c r="N1114" s="53"/>
      <c r="O1114" s="32"/>
      <c r="P1114" s="6" t="str">
        <f>IF($C1114="","",IF(ISNA(MATCH($C1114,账户表,0)),"※这个账户不在【基础资料】的账户档案里",IF($B1114="","※没填日期，这一笔不会进任何月份的报表",IF(NOT(ISNUMBER($B1114)),"※日期是文本不是日期（像 2026.6.28 这种），按日期取数的报表全会漏掉这一笔",IF(AND($F1114&lt;&gt;"",$G1114&lt;&gt;""),"※收入和支出不能同时填",IF(AND(N($F1114)=0,N($G1114)=0),"※收入和支出都没填",IF(OR(N($F1114)&lt;0,N($G1114)&lt;0),"※金额不能填负数，方向反了就换一列填",IF($D1114="","※没填收支类别，分类报表会漏掉这一笔",IF(ISNA(MATCH($D1114,类别表,0)),"※收支类别不在【基础资料】的清单里",IF(AND($L1114="内部转账",$M1114=""),"△内部转账要在「对方账户」写上另一头",IF(AND($L1114="内部转账",$M1114=$C1114),"※对方账户跟本账户是同一个",IF(AND($L1114&lt;&gt;"内部转账",$M1114&lt;&gt;""),"△填了对方账户，但类别不是内部转账",IF(YEAR($B1114)&lt;&gt;管理年度,"△不是管理年度的单据，按月的三张报表里看不到",IF($H1114&lt;0,"△这一笔之后该账户余额成负数了，核一下",""))))))))))))))</f>
        <v/>
      </c>
    </row>
    <row r="1115" ht="16.5" spans="1:16">
      <c r="A1115" s="4" t="str">
        <f>IF($C1115="","",COUNTA($C$5:$C1115))</f>
        <v/>
      </c>
      <c r="B1115" s="52"/>
      <c r="C1115" s="53"/>
      <c r="D1115" s="53"/>
      <c r="E1115" s="32"/>
      <c r="F1115" s="54"/>
      <c r="G1115" s="54"/>
      <c r="H1115" s="24" t="str">
        <f>IFERROR(ROUND(VLOOKUP($C1115,基础资料!$B$5:$E$34,3,0)+SUMIF($C$5:$C1115,$C1115,$F$5:$F1115)-SUMIF($C$5:$C1115,$C1115,$G$5:$G1115),2),"")</f>
        <v/>
      </c>
      <c r="I1115" s="53"/>
      <c r="J1115" s="53"/>
      <c r="K1115" s="25" t="str">
        <f t="shared" si="17"/>
        <v/>
      </c>
      <c r="L1115" s="13" t="str">
        <f>IF($D1115="","",IFERROR(INDEX(类别属性,MATCH($D1115,类别表,0)),""))</f>
        <v/>
      </c>
      <c r="M1115" s="53"/>
      <c r="N1115" s="53"/>
      <c r="O1115" s="32"/>
      <c r="P1115" s="6" t="str">
        <f>IF($C1115="","",IF(ISNA(MATCH($C1115,账户表,0)),"※这个账户不在【基础资料】的账户档案里",IF($B1115="","※没填日期，这一笔不会进任何月份的报表",IF(NOT(ISNUMBER($B1115)),"※日期是文本不是日期（像 2026.6.28 这种），按日期取数的报表全会漏掉这一笔",IF(AND($F1115&lt;&gt;"",$G1115&lt;&gt;""),"※收入和支出不能同时填",IF(AND(N($F1115)=0,N($G1115)=0),"※收入和支出都没填",IF(OR(N($F1115)&lt;0,N($G1115)&lt;0),"※金额不能填负数，方向反了就换一列填",IF($D1115="","※没填收支类别，分类报表会漏掉这一笔",IF(ISNA(MATCH($D1115,类别表,0)),"※收支类别不在【基础资料】的清单里",IF(AND($L1115="内部转账",$M1115=""),"△内部转账要在「对方账户」写上另一头",IF(AND($L1115="内部转账",$M1115=$C1115),"※对方账户跟本账户是同一个",IF(AND($L1115&lt;&gt;"内部转账",$M1115&lt;&gt;""),"△填了对方账户，但类别不是内部转账",IF(YEAR($B1115)&lt;&gt;管理年度,"△不是管理年度的单据，按月的三张报表里看不到",IF($H1115&lt;0,"△这一笔之后该账户余额成负数了，核一下",""))))))))))))))</f>
        <v/>
      </c>
    </row>
    <row r="1116" ht="16.5" spans="1:16">
      <c r="A1116" s="4" t="str">
        <f>IF($C1116="","",COUNTA($C$5:$C1116))</f>
        <v/>
      </c>
      <c r="B1116" s="52"/>
      <c r="C1116" s="53"/>
      <c r="D1116" s="53"/>
      <c r="E1116" s="32"/>
      <c r="F1116" s="54"/>
      <c r="G1116" s="54"/>
      <c r="H1116" s="24" t="str">
        <f>IFERROR(ROUND(VLOOKUP($C1116,基础资料!$B$5:$E$34,3,0)+SUMIF($C$5:$C1116,$C1116,$F$5:$F1116)-SUMIF($C$5:$C1116,$C1116,$G$5:$G1116),2),"")</f>
        <v/>
      </c>
      <c r="I1116" s="53"/>
      <c r="J1116" s="53"/>
      <c r="K1116" s="25" t="str">
        <f t="shared" si="17"/>
        <v/>
      </c>
      <c r="L1116" s="13" t="str">
        <f>IF($D1116="","",IFERROR(INDEX(类别属性,MATCH($D1116,类别表,0)),""))</f>
        <v/>
      </c>
      <c r="M1116" s="53"/>
      <c r="N1116" s="53"/>
      <c r="O1116" s="32"/>
      <c r="P1116" s="6" t="str">
        <f>IF($C1116="","",IF(ISNA(MATCH($C1116,账户表,0)),"※这个账户不在【基础资料】的账户档案里",IF($B1116="","※没填日期，这一笔不会进任何月份的报表",IF(NOT(ISNUMBER($B1116)),"※日期是文本不是日期（像 2026.6.28 这种），按日期取数的报表全会漏掉这一笔",IF(AND($F1116&lt;&gt;"",$G1116&lt;&gt;""),"※收入和支出不能同时填",IF(AND(N($F1116)=0,N($G1116)=0),"※收入和支出都没填",IF(OR(N($F1116)&lt;0,N($G1116)&lt;0),"※金额不能填负数，方向反了就换一列填",IF($D1116="","※没填收支类别，分类报表会漏掉这一笔",IF(ISNA(MATCH($D1116,类别表,0)),"※收支类别不在【基础资料】的清单里",IF(AND($L1116="内部转账",$M1116=""),"△内部转账要在「对方账户」写上另一头",IF(AND($L1116="内部转账",$M1116=$C1116),"※对方账户跟本账户是同一个",IF(AND($L1116&lt;&gt;"内部转账",$M1116&lt;&gt;""),"△填了对方账户，但类别不是内部转账",IF(YEAR($B1116)&lt;&gt;管理年度,"△不是管理年度的单据，按月的三张报表里看不到",IF($H1116&lt;0,"△这一笔之后该账户余额成负数了，核一下",""))))))))))))))</f>
        <v/>
      </c>
    </row>
    <row r="1117" ht="16.5" spans="1:16">
      <c r="A1117" s="4" t="str">
        <f>IF($C1117="","",COUNTA($C$5:$C1117))</f>
        <v/>
      </c>
      <c r="B1117" s="52"/>
      <c r="C1117" s="53"/>
      <c r="D1117" s="53"/>
      <c r="E1117" s="32"/>
      <c r="F1117" s="54"/>
      <c r="G1117" s="54"/>
      <c r="H1117" s="24" t="str">
        <f>IFERROR(ROUND(VLOOKUP($C1117,基础资料!$B$5:$E$34,3,0)+SUMIF($C$5:$C1117,$C1117,$F$5:$F1117)-SUMIF($C$5:$C1117,$C1117,$G$5:$G1117),2),"")</f>
        <v/>
      </c>
      <c r="I1117" s="53"/>
      <c r="J1117" s="53"/>
      <c r="K1117" s="25" t="str">
        <f t="shared" si="17"/>
        <v/>
      </c>
      <c r="L1117" s="13" t="str">
        <f>IF($D1117="","",IFERROR(INDEX(类别属性,MATCH($D1117,类别表,0)),""))</f>
        <v/>
      </c>
      <c r="M1117" s="53"/>
      <c r="N1117" s="53"/>
      <c r="O1117" s="32"/>
      <c r="P1117" s="6" t="str">
        <f>IF($C1117="","",IF(ISNA(MATCH($C1117,账户表,0)),"※这个账户不在【基础资料】的账户档案里",IF($B1117="","※没填日期，这一笔不会进任何月份的报表",IF(NOT(ISNUMBER($B1117)),"※日期是文本不是日期（像 2026.6.28 这种），按日期取数的报表全会漏掉这一笔",IF(AND($F1117&lt;&gt;"",$G1117&lt;&gt;""),"※收入和支出不能同时填",IF(AND(N($F1117)=0,N($G1117)=0),"※收入和支出都没填",IF(OR(N($F1117)&lt;0,N($G1117)&lt;0),"※金额不能填负数，方向反了就换一列填",IF($D1117="","※没填收支类别，分类报表会漏掉这一笔",IF(ISNA(MATCH($D1117,类别表,0)),"※收支类别不在【基础资料】的清单里",IF(AND($L1117="内部转账",$M1117=""),"△内部转账要在「对方账户」写上另一头",IF(AND($L1117="内部转账",$M1117=$C1117),"※对方账户跟本账户是同一个",IF(AND($L1117&lt;&gt;"内部转账",$M1117&lt;&gt;""),"△填了对方账户，但类别不是内部转账",IF(YEAR($B1117)&lt;&gt;管理年度,"△不是管理年度的单据，按月的三张报表里看不到",IF($H1117&lt;0,"△这一笔之后该账户余额成负数了，核一下",""))))))))))))))</f>
        <v/>
      </c>
    </row>
    <row r="1118" ht="16.5" spans="1:16">
      <c r="A1118" s="4" t="str">
        <f>IF($C1118="","",COUNTA($C$5:$C1118))</f>
        <v/>
      </c>
      <c r="B1118" s="52"/>
      <c r="C1118" s="53"/>
      <c r="D1118" s="53"/>
      <c r="E1118" s="32"/>
      <c r="F1118" s="54"/>
      <c r="G1118" s="54"/>
      <c r="H1118" s="24" t="str">
        <f>IFERROR(ROUND(VLOOKUP($C1118,基础资料!$B$5:$E$34,3,0)+SUMIF($C$5:$C1118,$C1118,$F$5:$F1118)-SUMIF($C$5:$C1118,$C1118,$G$5:$G1118),2),"")</f>
        <v/>
      </c>
      <c r="I1118" s="53"/>
      <c r="J1118" s="53"/>
      <c r="K1118" s="25" t="str">
        <f t="shared" si="17"/>
        <v/>
      </c>
      <c r="L1118" s="13" t="str">
        <f>IF($D1118="","",IFERROR(INDEX(类别属性,MATCH($D1118,类别表,0)),""))</f>
        <v/>
      </c>
      <c r="M1118" s="53"/>
      <c r="N1118" s="53"/>
      <c r="O1118" s="32"/>
      <c r="P1118" s="6" t="str">
        <f>IF($C1118="","",IF(ISNA(MATCH($C1118,账户表,0)),"※这个账户不在【基础资料】的账户档案里",IF($B1118="","※没填日期，这一笔不会进任何月份的报表",IF(NOT(ISNUMBER($B1118)),"※日期是文本不是日期（像 2026.6.28 这种），按日期取数的报表全会漏掉这一笔",IF(AND($F1118&lt;&gt;"",$G1118&lt;&gt;""),"※收入和支出不能同时填",IF(AND(N($F1118)=0,N($G1118)=0),"※收入和支出都没填",IF(OR(N($F1118)&lt;0,N($G1118)&lt;0),"※金额不能填负数，方向反了就换一列填",IF($D1118="","※没填收支类别，分类报表会漏掉这一笔",IF(ISNA(MATCH($D1118,类别表,0)),"※收支类别不在【基础资料】的清单里",IF(AND($L1118="内部转账",$M1118=""),"△内部转账要在「对方账户」写上另一头",IF(AND($L1118="内部转账",$M1118=$C1118),"※对方账户跟本账户是同一个",IF(AND($L1118&lt;&gt;"内部转账",$M1118&lt;&gt;""),"△填了对方账户，但类别不是内部转账",IF(YEAR($B1118)&lt;&gt;管理年度,"△不是管理年度的单据，按月的三张报表里看不到",IF($H1118&lt;0,"△这一笔之后该账户余额成负数了，核一下",""))))))))))))))</f>
        <v/>
      </c>
    </row>
    <row r="1119" ht="16.5" spans="1:16">
      <c r="A1119" s="4" t="str">
        <f>IF($C1119="","",COUNTA($C$5:$C1119))</f>
        <v/>
      </c>
      <c r="B1119" s="52"/>
      <c r="C1119" s="53"/>
      <c r="D1119" s="53"/>
      <c r="E1119" s="32"/>
      <c r="F1119" s="54"/>
      <c r="G1119" s="54"/>
      <c r="H1119" s="24" t="str">
        <f>IFERROR(ROUND(VLOOKUP($C1119,基础资料!$B$5:$E$34,3,0)+SUMIF($C$5:$C1119,$C1119,$F$5:$F1119)-SUMIF($C$5:$C1119,$C1119,$G$5:$G1119),2),"")</f>
        <v/>
      </c>
      <c r="I1119" s="53"/>
      <c r="J1119" s="53"/>
      <c r="K1119" s="25" t="str">
        <f t="shared" si="17"/>
        <v/>
      </c>
      <c r="L1119" s="13" t="str">
        <f>IF($D1119="","",IFERROR(INDEX(类别属性,MATCH($D1119,类别表,0)),""))</f>
        <v/>
      </c>
      <c r="M1119" s="53"/>
      <c r="N1119" s="53"/>
      <c r="O1119" s="32"/>
      <c r="P1119" s="6" t="str">
        <f>IF($C1119="","",IF(ISNA(MATCH($C1119,账户表,0)),"※这个账户不在【基础资料】的账户档案里",IF($B1119="","※没填日期，这一笔不会进任何月份的报表",IF(NOT(ISNUMBER($B1119)),"※日期是文本不是日期（像 2026.6.28 这种），按日期取数的报表全会漏掉这一笔",IF(AND($F1119&lt;&gt;"",$G1119&lt;&gt;""),"※收入和支出不能同时填",IF(AND(N($F1119)=0,N($G1119)=0),"※收入和支出都没填",IF(OR(N($F1119)&lt;0,N($G1119)&lt;0),"※金额不能填负数，方向反了就换一列填",IF($D1119="","※没填收支类别，分类报表会漏掉这一笔",IF(ISNA(MATCH($D1119,类别表,0)),"※收支类别不在【基础资料】的清单里",IF(AND($L1119="内部转账",$M1119=""),"△内部转账要在「对方账户」写上另一头",IF(AND($L1119="内部转账",$M1119=$C1119),"※对方账户跟本账户是同一个",IF(AND($L1119&lt;&gt;"内部转账",$M1119&lt;&gt;""),"△填了对方账户，但类别不是内部转账",IF(YEAR($B1119)&lt;&gt;管理年度,"△不是管理年度的单据，按月的三张报表里看不到",IF($H1119&lt;0,"△这一笔之后该账户余额成负数了，核一下",""))))))))))))))</f>
        <v/>
      </c>
    </row>
    <row r="1120" ht="16.5" spans="1:16">
      <c r="A1120" s="4" t="str">
        <f>IF($C1120="","",COUNTA($C$5:$C1120))</f>
        <v/>
      </c>
      <c r="B1120" s="52"/>
      <c r="C1120" s="53"/>
      <c r="D1120" s="53"/>
      <c r="E1120" s="32"/>
      <c r="F1120" s="54"/>
      <c r="G1120" s="54"/>
      <c r="H1120" s="24" t="str">
        <f>IFERROR(ROUND(VLOOKUP($C1120,基础资料!$B$5:$E$34,3,0)+SUMIF($C$5:$C1120,$C1120,$F$5:$F1120)-SUMIF($C$5:$C1120,$C1120,$G$5:$G1120),2),"")</f>
        <v/>
      </c>
      <c r="I1120" s="53"/>
      <c r="J1120" s="53"/>
      <c r="K1120" s="25" t="str">
        <f t="shared" si="17"/>
        <v/>
      </c>
      <c r="L1120" s="13" t="str">
        <f>IF($D1120="","",IFERROR(INDEX(类别属性,MATCH($D1120,类别表,0)),""))</f>
        <v/>
      </c>
      <c r="M1120" s="53"/>
      <c r="N1120" s="53"/>
      <c r="O1120" s="32"/>
      <c r="P1120" s="6" t="str">
        <f>IF($C1120="","",IF(ISNA(MATCH($C1120,账户表,0)),"※这个账户不在【基础资料】的账户档案里",IF($B1120="","※没填日期，这一笔不会进任何月份的报表",IF(NOT(ISNUMBER($B1120)),"※日期是文本不是日期（像 2026.6.28 这种），按日期取数的报表全会漏掉这一笔",IF(AND($F1120&lt;&gt;"",$G1120&lt;&gt;""),"※收入和支出不能同时填",IF(AND(N($F1120)=0,N($G1120)=0),"※收入和支出都没填",IF(OR(N($F1120)&lt;0,N($G1120)&lt;0),"※金额不能填负数，方向反了就换一列填",IF($D1120="","※没填收支类别，分类报表会漏掉这一笔",IF(ISNA(MATCH($D1120,类别表,0)),"※收支类别不在【基础资料】的清单里",IF(AND($L1120="内部转账",$M1120=""),"△内部转账要在「对方账户」写上另一头",IF(AND($L1120="内部转账",$M1120=$C1120),"※对方账户跟本账户是同一个",IF(AND($L1120&lt;&gt;"内部转账",$M1120&lt;&gt;""),"△填了对方账户，但类别不是内部转账",IF(YEAR($B1120)&lt;&gt;管理年度,"△不是管理年度的单据，按月的三张报表里看不到",IF($H1120&lt;0,"△这一笔之后该账户余额成负数了，核一下",""))))))))))))))</f>
        <v/>
      </c>
    </row>
    <row r="1121" ht="16.5" spans="1:16">
      <c r="A1121" s="4" t="str">
        <f>IF($C1121="","",COUNTA($C$5:$C1121))</f>
        <v/>
      </c>
      <c r="B1121" s="52"/>
      <c r="C1121" s="53"/>
      <c r="D1121" s="53"/>
      <c r="E1121" s="32"/>
      <c r="F1121" s="54"/>
      <c r="G1121" s="54"/>
      <c r="H1121" s="24" t="str">
        <f>IFERROR(ROUND(VLOOKUP($C1121,基础资料!$B$5:$E$34,3,0)+SUMIF($C$5:$C1121,$C1121,$F$5:$F1121)-SUMIF($C$5:$C1121,$C1121,$G$5:$G1121),2),"")</f>
        <v/>
      </c>
      <c r="I1121" s="53"/>
      <c r="J1121" s="53"/>
      <c r="K1121" s="25" t="str">
        <f t="shared" si="17"/>
        <v/>
      </c>
      <c r="L1121" s="13" t="str">
        <f>IF($D1121="","",IFERROR(INDEX(类别属性,MATCH($D1121,类别表,0)),""))</f>
        <v/>
      </c>
      <c r="M1121" s="53"/>
      <c r="N1121" s="53"/>
      <c r="O1121" s="32"/>
      <c r="P1121" s="6" t="str">
        <f>IF($C1121="","",IF(ISNA(MATCH($C1121,账户表,0)),"※这个账户不在【基础资料】的账户档案里",IF($B1121="","※没填日期，这一笔不会进任何月份的报表",IF(NOT(ISNUMBER($B1121)),"※日期是文本不是日期（像 2026.6.28 这种），按日期取数的报表全会漏掉这一笔",IF(AND($F1121&lt;&gt;"",$G1121&lt;&gt;""),"※收入和支出不能同时填",IF(AND(N($F1121)=0,N($G1121)=0),"※收入和支出都没填",IF(OR(N($F1121)&lt;0,N($G1121)&lt;0),"※金额不能填负数，方向反了就换一列填",IF($D1121="","※没填收支类别，分类报表会漏掉这一笔",IF(ISNA(MATCH($D1121,类别表,0)),"※收支类别不在【基础资料】的清单里",IF(AND($L1121="内部转账",$M1121=""),"△内部转账要在「对方账户」写上另一头",IF(AND($L1121="内部转账",$M1121=$C1121),"※对方账户跟本账户是同一个",IF(AND($L1121&lt;&gt;"内部转账",$M1121&lt;&gt;""),"△填了对方账户，但类别不是内部转账",IF(YEAR($B1121)&lt;&gt;管理年度,"△不是管理年度的单据，按月的三张报表里看不到",IF($H1121&lt;0,"△这一笔之后该账户余额成负数了，核一下",""))))))))))))))</f>
        <v/>
      </c>
    </row>
    <row r="1122" ht="16.5" spans="1:16">
      <c r="A1122" s="4" t="str">
        <f>IF($C1122="","",COUNTA($C$5:$C1122))</f>
        <v/>
      </c>
      <c r="B1122" s="52"/>
      <c r="C1122" s="53"/>
      <c r="D1122" s="53"/>
      <c r="E1122" s="32"/>
      <c r="F1122" s="54"/>
      <c r="G1122" s="54"/>
      <c r="H1122" s="24" t="str">
        <f>IFERROR(ROUND(VLOOKUP($C1122,基础资料!$B$5:$E$34,3,0)+SUMIF($C$5:$C1122,$C1122,$F$5:$F1122)-SUMIF($C$5:$C1122,$C1122,$G$5:$G1122),2),"")</f>
        <v/>
      </c>
      <c r="I1122" s="53"/>
      <c r="J1122" s="53"/>
      <c r="K1122" s="25" t="str">
        <f t="shared" si="17"/>
        <v/>
      </c>
      <c r="L1122" s="13" t="str">
        <f>IF($D1122="","",IFERROR(INDEX(类别属性,MATCH($D1122,类别表,0)),""))</f>
        <v/>
      </c>
      <c r="M1122" s="53"/>
      <c r="N1122" s="53"/>
      <c r="O1122" s="32"/>
      <c r="P1122" s="6" t="str">
        <f>IF($C1122="","",IF(ISNA(MATCH($C1122,账户表,0)),"※这个账户不在【基础资料】的账户档案里",IF($B1122="","※没填日期，这一笔不会进任何月份的报表",IF(NOT(ISNUMBER($B1122)),"※日期是文本不是日期（像 2026.6.28 这种），按日期取数的报表全会漏掉这一笔",IF(AND($F1122&lt;&gt;"",$G1122&lt;&gt;""),"※收入和支出不能同时填",IF(AND(N($F1122)=0,N($G1122)=0),"※收入和支出都没填",IF(OR(N($F1122)&lt;0,N($G1122)&lt;0),"※金额不能填负数，方向反了就换一列填",IF($D1122="","※没填收支类别，分类报表会漏掉这一笔",IF(ISNA(MATCH($D1122,类别表,0)),"※收支类别不在【基础资料】的清单里",IF(AND($L1122="内部转账",$M1122=""),"△内部转账要在「对方账户」写上另一头",IF(AND($L1122="内部转账",$M1122=$C1122),"※对方账户跟本账户是同一个",IF(AND($L1122&lt;&gt;"内部转账",$M1122&lt;&gt;""),"△填了对方账户，但类别不是内部转账",IF(YEAR($B1122)&lt;&gt;管理年度,"△不是管理年度的单据，按月的三张报表里看不到",IF($H1122&lt;0,"△这一笔之后该账户余额成负数了，核一下",""))))))))))))))</f>
        <v/>
      </c>
    </row>
    <row r="1123" ht="16.5" spans="1:16">
      <c r="A1123" s="4" t="str">
        <f>IF($C1123="","",COUNTA($C$5:$C1123))</f>
        <v/>
      </c>
      <c r="B1123" s="52"/>
      <c r="C1123" s="53"/>
      <c r="D1123" s="53"/>
      <c r="E1123" s="32"/>
      <c r="F1123" s="54"/>
      <c r="G1123" s="54"/>
      <c r="H1123" s="24" t="str">
        <f>IFERROR(ROUND(VLOOKUP($C1123,基础资料!$B$5:$E$34,3,0)+SUMIF($C$5:$C1123,$C1123,$F$5:$F1123)-SUMIF($C$5:$C1123,$C1123,$G$5:$G1123),2),"")</f>
        <v/>
      </c>
      <c r="I1123" s="53"/>
      <c r="J1123" s="53"/>
      <c r="K1123" s="25" t="str">
        <f t="shared" si="17"/>
        <v/>
      </c>
      <c r="L1123" s="13" t="str">
        <f>IF($D1123="","",IFERROR(INDEX(类别属性,MATCH($D1123,类别表,0)),""))</f>
        <v/>
      </c>
      <c r="M1123" s="53"/>
      <c r="N1123" s="53"/>
      <c r="O1123" s="32"/>
      <c r="P1123" s="6" t="str">
        <f>IF($C1123="","",IF(ISNA(MATCH($C1123,账户表,0)),"※这个账户不在【基础资料】的账户档案里",IF($B1123="","※没填日期，这一笔不会进任何月份的报表",IF(NOT(ISNUMBER($B1123)),"※日期是文本不是日期（像 2026.6.28 这种），按日期取数的报表全会漏掉这一笔",IF(AND($F1123&lt;&gt;"",$G1123&lt;&gt;""),"※收入和支出不能同时填",IF(AND(N($F1123)=0,N($G1123)=0),"※收入和支出都没填",IF(OR(N($F1123)&lt;0,N($G1123)&lt;0),"※金额不能填负数，方向反了就换一列填",IF($D1123="","※没填收支类别，分类报表会漏掉这一笔",IF(ISNA(MATCH($D1123,类别表,0)),"※收支类别不在【基础资料】的清单里",IF(AND($L1123="内部转账",$M1123=""),"△内部转账要在「对方账户」写上另一头",IF(AND($L1123="内部转账",$M1123=$C1123),"※对方账户跟本账户是同一个",IF(AND($L1123&lt;&gt;"内部转账",$M1123&lt;&gt;""),"△填了对方账户，但类别不是内部转账",IF(YEAR($B1123)&lt;&gt;管理年度,"△不是管理年度的单据，按月的三张报表里看不到",IF($H1123&lt;0,"△这一笔之后该账户余额成负数了，核一下",""))))))))))))))</f>
        <v/>
      </c>
    </row>
    <row r="1124" ht="16.5" spans="1:16">
      <c r="A1124" s="4" t="str">
        <f>IF($C1124="","",COUNTA($C$5:$C1124))</f>
        <v/>
      </c>
      <c r="B1124" s="52"/>
      <c r="C1124" s="53"/>
      <c r="D1124" s="53"/>
      <c r="E1124" s="32"/>
      <c r="F1124" s="54"/>
      <c r="G1124" s="54"/>
      <c r="H1124" s="24" t="str">
        <f>IFERROR(ROUND(VLOOKUP($C1124,基础资料!$B$5:$E$34,3,0)+SUMIF($C$5:$C1124,$C1124,$F$5:$F1124)-SUMIF($C$5:$C1124,$C1124,$G$5:$G1124),2),"")</f>
        <v/>
      </c>
      <c r="I1124" s="53"/>
      <c r="J1124" s="53"/>
      <c r="K1124" s="25" t="str">
        <f t="shared" si="17"/>
        <v/>
      </c>
      <c r="L1124" s="13" t="str">
        <f>IF($D1124="","",IFERROR(INDEX(类别属性,MATCH($D1124,类别表,0)),""))</f>
        <v/>
      </c>
      <c r="M1124" s="53"/>
      <c r="N1124" s="53"/>
      <c r="O1124" s="32"/>
      <c r="P1124" s="6" t="str">
        <f>IF($C1124="","",IF(ISNA(MATCH($C1124,账户表,0)),"※这个账户不在【基础资料】的账户档案里",IF($B1124="","※没填日期，这一笔不会进任何月份的报表",IF(NOT(ISNUMBER($B1124)),"※日期是文本不是日期（像 2026.6.28 这种），按日期取数的报表全会漏掉这一笔",IF(AND($F1124&lt;&gt;"",$G1124&lt;&gt;""),"※收入和支出不能同时填",IF(AND(N($F1124)=0,N($G1124)=0),"※收入和支出都没填",IF(OR(N($F1124)&lt;0,N($G1124)&lt;0),"※金额不能填负数，方向反了就换一列填",IF($D1124="","※没填收支类别，分类报表会漏掉这一笔",IF(ISNA(MATCH($D1124,类别表,0)),"※收支类别不在【基础资料】的清单里",IF(AND($L1124="内部转账",$M1124=""),"△内部转账要在「对方账户」写上另一头",IF(AND($L1124="内部转账",$M1124=$C1124),"※对方账户跟本账户是同一个",IF(AND($L1124&lt;&gt;"内部转账",$M1124&lt;&gt;""),"△填了对方账户，但类别不是内部转账",IF(YEAR($B1124)&lt;&gt;管理年度,"△不是管理年度的单据，按月的三张报表里看不到",IF($H1124&lt;0,"△这一笔之后该账户余额成负数了，核一下",""))))))))))))))</f>
        <v/>
      </c>
    </row>
    <row r="1125" ht="16.5" spans="1:16">
      <c r="A1125" s="4" t="str">
        <f>IF($C1125="","",COUNTA($C$5:$C1125))</f>
        <v/>
      </c>
      <c r="B1125" s="52"/>
      <c r="C1125" s="53"/>
      <c r="D1125" s="53"/>
      <c r="E1125" s="32"/>
      <c r="F1125" s="54"/>
      <c r="G1125" s="54"/>
      <c r="H1125" s="24" t="str">
        <f>IFERROR(ROUND(VLOOKUP($C1125,基础资料!$B$5:$E$34,3,0)+SUMIF($C$5:$C1125,$C1125,$F$5:$F1125)-SUMIF($C$5:$C1125,$C1125,$G$5:$G1125),2),"")</f>
        <v/>
      </c>
      <c r="I1125" s="53"/>
      <c r="J1125" s="53"/>
      <c r="K1125" s="25" t="str">
        <f t="shared" si="17"/>
        <v/>
      </c>
      <c r="L1125" s="13" t="str">
        <f>IF($D1125="","",IFERROR(INDEX(类别属性,MATCH($D1125,类别表,0)),""))</f>
        <v/>
      </c>
      <c r="M1125" s="53"/>
      <c r="N1125" s="53"/>
      <c r="O1125" s="32"/>
      <c r="P1125" s="6" t="str">
        <f>IF($C1125="","",IF(ISNA(MATCH($C1125,账户表,0)),"※这个账户不在【基础资料】的账户档案里",IF($B1125="","※没填日期，这一笔不会进任何月份的报表",IF(NOT(ISNUMBER($B1125)),"※日期是文本不是日期（像 2026.6.28 这种），按日期取数的报表全会漏掉这一笔",IF(AND($F1125&lt;&gt;"",$G1125&lt;&gt;""),"※收入和支出不能同时填",IF(AND(N($F1125)=0,N($G1125)=0),"※收入和支出都没填",IF(OR(N($F1125)&lt;0,N($G1125)&lt;0),"※金额不能填负数，方向反了就换一列填",IF($D1125="","※没填收支类别，分类报表会漏掉这一笔",IF(ISNA(MATCH($D1125,类别表,0)),"※收支类别不在【基础资料】的清单里",IF(AND($L1125="内部转账",$M1125=""),"△内部转账要在「对方账户」写上另一头",IF(AND($L1125="内部转账",$M1125=$C1125),"※对方账户跟本账户是同一个",IF(AND($L1125&lt;&gt;"内部转账",$M1125&lt;&gt;""),"△填了对方账户，但类别不是内部转账",IF(YEAR($B1125)&lt;&gt;管理年度,"△不是管理年度的单据，按月的三张报表里看不到",IF($H1125&lt;0,"△这一笔之后该账户余额成负数了，核一下",""))))))))))))))</f>
        <v/>
      </c>
    </row>
    <row r="1126" ht="16.5" spans="1:16">
      <c r="A1126" s="4" t="str">
        <f>IF($C1126="","",COUNTA($C$5:$C1126))</f>
        <v/>
      </c>
      <c r="B1126" s="52"/>
      <c r="C1126" s="53"/>
      <c r="D1126" s="53"/>
      <c r="E1126" s="32"/>
      <c r="F1126" s="54"/>
      <c r="G1126" s="54"/>
      <c r="H1126" s="24" t="str">
        <f>IFERROR(ROUND(VLOOKUP($C1126,基础资料!$B$5:$E$34,3,0)+SUMIF($C$5:$C1126,$C1126,$F$5:$F1126)-SUMIF($C$5:$C1126,$C1126,$G$5:$G1126),2),"")</f>
        <v/>
      </c>
      <c r="I1126" s="53"/>
      <c r="J1126" s="53"/>
      <c r="K1126" s="25" t="str">
        <f t="shared" si="17"/>
        <v/>
      </c>
      <c r="L1126" s="13" t="str">
        <f>IF($D1126="","",IFERROR(INDEX(类别属性,MATCH($D1126,类别表,0)),""))</f>
        <v/>
      </c>
      <c r="M1126" s="53"/>
      <c r="N1126" s="53"/>
      <c r="O1126" s="32"/>
      <c r="P1126" s="6" t="str">
        <f>IF($C1126="","",IF(ISNA(MATCH($C1126,账户表,0)),"※这个账户不在【基础资料】的账户档案里",IF($B1126="","※没填日期，这一笔不会进任何月份的报表",IF(NOT(ISNUMBER($B1126)),"※日期是文本不是日期（像 2026.6.28 这种），按日期取数的报表全会漏掉这一笔",IF(AND($F1126&lt;&gt;"",$G1126&lt;&gt;""),"※收入和支出不能同时填",IF(AND(N($F1126)=0,N($G1126)=0),"※收入和支出都没填",IF(OR(N($F1126)&lt;0,N($G1126)&lt;0),"※金额不能填负数，方向反了就换一列填",IF($D1126="","※没填收支类别，分类报表会漏掉这一笔",IF(ISNA(MATCH($D1126,类别表,0)),"※收支类别不在【基础资料】的清单里",IF(AND($L1126="内部转账",$M1126=""),"△内部转账要在「对方账户」写上另一头",IF(AND($L1126="内部转账",$M1126=$C1126),"※对方账户跟本账户是同一个",IF(AND($L1126&lt;&gt;"内部转账",$M1126&lt;&gt;""),"△填了对方账户，但类别不是内部转账",IF(YEAR($B1126)&lt;&gt;管理年度,"△不是管理年度的单据，按月的三张报表里看不到",IF($H1126&lt;0,"△这一笔之后该账户余额成负数了，核一下",""))))))))))))))</f>
        <v/>
      </c>
    </row>
    <row r="1127" ht="16.5" spans="1:16">
      <c r="A1127" s="4" t="str">
        <f>IF($C1127="","",COUNTA($C$5:$C1127))</f>
        <v/>
      </c>
      <c r="B1127" s="52"/>
      <c r="C1127" s="53"/>
      <c r="D1127" s="53"/>
      <c r="E1127" s="32"/>
      <c r="F1127" s="54"/>
      <c r="G1127" s="54"/>
      <c r="H1127" s="24" t="str">
        <f>IFERROR(ROUND(VLOOKUP($C1127,基础资料!$B$5:$E$34,3,0)+SUMIF($C$5:$C1127,$C1127,$F$5:$F1127)-SUMIF($C$5:$C1127,$C1127,$G$5:$G1127),2),"")</f>
        <v/>
      </c>
      <c r="I1127" s="53"/>
      <c r="J1127" s="53"/>
      <c r="K1127" s="25" t="str">
        <f t="shared" si="17"/>
        <v/>
      </c>
      <c r="L1127" s="13" t="str">
        <f>IF($D1127="","",IFERROR(INDEX(类别属性,MATCH($D1127,类别表,0)),""))</f>
        <v/>
      </c>
      <c r="M1127" s="53"/>
      <c r="N1127" s="53"/>
      <c r="O1127" s="32"/>
      <c r="P1127" s="6" t="str">
        <f>IF($C1127="","",IF(ISNA(MATCH($C1127,账户表,0)),"※这个账户不在【基础资料】的账户档案里",IF($B1127="","※没填日期，这一笔不会进任何月份的报表",IF(NOT(ISNUMBER($B1127)),"※日期是文本不是日期（像 2026.6.28 这种），按日期取数的报表全会漏掉这一笔",IF(AND($F1127&lt;&gt;"",$G1127&lt;&gt;""),"※收入和支出不能同时填",IF(AND(N($F1127)=0,N($G1127)=0),"※收入和支出都没填",IF(OR(N($F1127)&lt;0,N($G1127)&lt;0),"※金额不能填负数，方向反了就换一列填",IF($D1127="","※没填收支类别，分类报表会漏掉这一笔",IF(ISNA(MATCH($D1127,类别表,0)),"※收支类别不在【基础资料】的清单里",IF(AND($L1127="内部转账",$M1127=""),"△内部转账要在「对方账户」写上另一头",IF(AND($L1127="内部转账",$M1127=$C1127),"※对方账户跟本账户是同一个",IF(AND($L1127&lt;&gt;"内部转账",$M1127&lt;&gt;""),"△填了对方账户，但类别不是内部转账",IF(YEAR($B1127)&lt;&gt;管理年度,"△不是管理年度的单据，按月的三张报表里看不到",IF($H1127&lt;0,"△这一笔之后该账户余额成负数了，核一下",""))))))))))))))</f>
        <v/>
      </c>
    </row>
    <row r="1128" ht="16.5" spans="1:16">
      <c r="A1128" s="4" t="str">
        <f>IF($C1128="","",COUNTA($C$5:$C1128))</f>
        <v/>
      </c>
      <c r="B1128" s="52"/>
      <c r="C1128" s="53"/>
      <c r="D1128" s="53"/>
      <c r="E1128" s="32"/>
      <c r="F1128" s="54"/>
      <c r="G1128" s="54"/>
      <c r="H1128" s="24" t="str">
        <f>IFERROR(ROUND(VLOOKUP($C1128,基础资料!$B$5:$E$34,3,0)+SUMIF($C$5:$C1128,$C1128,$F$5:$F1128)-SUMIF($C$5:$C1128,$C1128,$G$5:$G1128),2),"")</f>
        <v/>
      </c>
      <c r="I1128" s="53"/>
      <c r="J1128" s="53"/>
      <c r="K1128" s="25" t="str">
        <f t="shared" si="17"/>
        <v/>
      </c>
      <c r="L1128" s="13" t="str">
        <f>IF($D1128="","",IFERROR(INDEX(类别属性,MATCH($D1128,类别表,0)),""))</f>
        <v/>
      </c>
      <c r="M1128" s="53"/>
      <c r="N1128" s="53"/>
      <c r="O1128" s="32"/>
      <c r="P1128" s="6" t="str">
        <f>IF($C1128="","",IF(ISNA(MATCH($C1128,账户表,0)),"※这个账户不在【基础资料】的账户档案里",IF($B1128="","※没填日期，这一笔不会进任何月份的报表",IF(NOT(ISNUMBER($B1128)),"※日期是文本不是日期（像 2026.6.28 这种），按日期取数的报表全会漏掉这一笔",IF(AND($F1128&lt;&gt;"",$G1128&lt;&gt;""),"※收入和支出不能同时填",IF(AND(N($F1128)=0,N($G1128)=0),"※收入和支出都没填",IF(OR(N($F1128)&lt;0,N($G1128)&lt;0),"※金额不能填负数，方向反了就换一列填",IF($D1128="","※没填收支类别，分类报表会漏掉这一笔",IF(ISNA(MATCH($D1128,类别表,0)),"※收支类别不在【基础资料】的清单里",IF(AND($L1128="内部转账",$M1128=""),"△内部转账要在「对方账户」写上另一头",IF(AND($L1128="内部转账",$M1128=$C1128),"※对方账户跟本账户是同一个",IF(AND($L1128&lt;&gt;"内部转账",$M1128&lt;&gt;""),"△填了对方账户，但类别不是内部转账",IF(YEAR($B1128)&lt;&gt;管理年度,"△不是管理年度的单据，按月的三张报表里看不到",IF($H1128&lt;0,"△这一笔之后该账户余额成负数了，核一下",""))))))))))))))</f>
        <v/>
      </c>
    </row>
    <row r="1129" ht="16.5" spans="1:16">
      <c r="A1129" s="4" t="str">
        <f>IF($C1129="","",COUNTA($C$5:$C1129))</f>
        <v/>
      </c>
      <c r="B1129" s="52"/>
      <c r="C1129" s="53"/>
      <c r="D1129" s="53"/>
      <c r="E1129" s="32"/>
      <c r="F1129" s="54"/>
      <c r="G1129" s="54"/>
      <c r="H1129" s="24" t="str">
        <f>IFERROR(ROUND(VLOOKUP($C1129,基础资料!$B$5:$E$34,3,0)+SUMIF($C$5:$C1129,$C1129,$F$5:$F1129)-SUMIF($C$5:$C1129,$C1129,$G$5:$G1129),2),"")</f>
        <v/>
      </c>
      <c r="I1129" s="53"/>
      <c r="J1129" s="53"/>
      <c r="K1129" s="25" t="str">
        <f t="shared" si="17"/>
        <v/>
      </c>
      <c r="L1129" s="13" t="str">
        <f>IF($D1129="","",IFERROR(INDEX(类别属性,MATCH($D1129,类别表,0)),""))</f>
        <v/>
      </c>
      <c r="M1129" s="53"/>
      <c r="N1129" s="53"/>
      <c r="O1129" s="32"/>
      <c r="P1129" s="6" t="str">
        <f>IF($C1129="","",IF(ISNA(MATCH($C1129,账户表,0)),"※这个账户不在【基础资料】的账户档案里",IF($B1129="","※没填日期，这一笔不会进任何月份的报表",IF(NOT(ISNUMBER($B1129)),"※日期是文本不是日期（像 2026.6.28 这种），按日期取数的报表全会漏掉这一笔",IF(AND($F1129&lt;&gt;"",$G1129&lt;&gt;""),"※收入和支出不能同时填",IF(AND(N($F1129)=0,N($G1129)=0),"※收入和支出都没填",IF(OR(N($F1129)&lt;0,N($G1129)&lt;0),"※金额不能填负数，方向反了就换一列填",IF($D1129="","※没填收支类别，分类报表会漏掉这一笔",IF(ISNA(MATCH($D1129,类别表,0)),"※收支类别不在【基础资料】的清单里",IF(AND($L1129="内部转账",$M1129=""),"△内部转账要在「对方账户」写上另一头",IF(AND($L1129="内部转账",$M1129=$C1129),"※对方账户跟本账户是同一个",IF(AND($L1129&lt;&gt;"内部转账",$M1129&lt;&gt;""),"△填了对方账户，但类别不是内部转账",IF(YEAR($B1129)&lt;&gt;管理年度,"△不是管理年度的单据，按月的三张报表里看不到",IF($H1129&lt;0,"△这一笔之后该账户余额成负数了，核一下",""))))))))))))))</f>
        <v/>
      </c>
    </row>
    <row r="1130" ht="16.5" spans="1:16">
      <c r="A1130" s="4" t="str">
        <f>IF($C1130="","",COUNTA($C$5:$C1130))</f>
        <v/>
      </c>
      <c r="B1130" s="52"/>
      <c r="C1130" s="53"/>
      <c r="D1130" s="53"/>
      <c r="E1130" s="32"/>
      <c r="F1130" s="54"/>
      <c r="G1130" s="54"/>
      <c r="H1130" s="24" t="str">
        <f>IFERROR(ROUND(VLOOKUP($C1130,基础资料!$B$5:$E$34,3,0)+SUMIF($C$5:$C1130,$C1130,$F$5:$F1130)-SUMIF($C$5:$C1130,$C1130,$G$5:$G1130),2),"")</f>
        <v/>
      </c>
      <c r="I1130" s="53"/>
      <c r="J1130" s="53"/>
      <c r="K1130" s="25" t="str">
        <f t="shared" si="17"/>
        <v/>
      </c>
      <c r="L1130" s="13" t="str">
        <f>IF($D1130="","",IFERROR(INDEX(类别属性,MATCH($D1130,类别表,0)),""))</f>
        <v/>
      </c>
      <c r="M1130" s="53"/>
      <c r="N1130" s="53"/>
      <c r="O1130" s="32"/>
      <c r="P1130" s="6" t="str">
        <f>IF($C1130="","",IF(ISNA(MATCH($C1130,账户表,0)),"※这个账户不在【基础资料】的账户档案里",IF($B1130="","※没填日期，这一笔不会进任何月份的报表",IF(NOT(ISNUMBER($B1130)),"※日期是文本不是日期（像 2026.6.28 这种），按日期取数的报表全会漏掉这一笔",IF(AND($F1130&lt;&gt;"",$G1130&lt;&gt;""),"※收入和支出不能同时填",IF(AND(N($F1130)=0,N($G1130)=0),"※收入和支出都没填",IF(OR(N($F1130)&lt;0,N($G1130)&lt;0),"※金额不能填负数，方向反了就换一列填",IF($D1130="","※没填收支类别，分类报表会漏掉这一笔",IF(ISNA(MATCH($D1130,类别表,0)),"※收支类别不在【基础资料】的清单里",IF(AND($L1130="内部转账",$M1130=""),"△内部转账要在「对方账户」写上另一头",IF(AND($L1130="内部转账",$M1130=$C1130),"※对方账户跟本账户是同一个",IF(AND($L1130&lt;&gt;"内部转账",$M1130&lt;&gt;""),"△填了对方账户，但类别不是内部转账",IF(YEAR($B1130)&lt;&gt;管理年度,"△不是管理年度的单据，按月的三张报表里看不到",IF($H1130&lt;0,"△这一笔之后该账户余额成负数了，核一下",""))))))))))))))</f>
        <v/>
      </c>
    </row>
    <row r="1131" ht="16.5" spans="1:16">
      <c r="A1131" s="4" t="str">
        <f>IF($C1131="","",COUNTA($C$5:$C1131))</f>
        <v/>
      </c>
      <c r="B1131" s="52"/>
      <c r="C1131" s="53"/>
      <c r="D1131" s="53"/>
      <c r="E1131" s="32"/>
      <c r="F1131" s="54"/>
      <c r="G1131" s="54"/>
      <c r="H1131" s="24" t="str">
        <f>IFERROR(ROUND(VLOOKUP($C1131,基础资料!$B$5:$E$34,3,0)+SUMIF($C$5:$C1131,$C1131,$F$5:$F1131)-SUMIF($C$5:$C1131,$C1131,$G$5:$G1131),2),"")</f>
        <v/>
      </c>
      <c r="I1131" s="53"/>
      <c r="J1131" s="53"/>
      <c r="K1131" s="25" t="str">
        <f t="shared" si="17"/>
        <v/>
      </c>
      <c r="L1131" s="13" t="str">
        <f>IF($D1131="","",IFERROR(INDEX(类别属性,MATCH($D1131,类别表,0)),""))</f>
        <v/>
      </c>
      <c r="M1131" s="53"/>
      <c r="N1131" s="53"/>
      <c r="O1131" s="32"/>
      <c r="P1131" s="6" t="str">
        <f>IF($C1131="","",IF(ISNA(MATCH($C1131,账户表,0)),"※这个账户不在【基础资料】的账户档案里",IF($B1131="","※没填日期，这一笔不会进任何月份的报表",IF(NOT(ISNUMBER($B1131)),"※日期是文本不是日期（像 2026.6.28 这种），按日期取数的报表全会漏掉这一笔",IF(AND($F1131&lt;&gt;"",$G1131&lt;&gt;""),"※收入和支出不能同时填",IF(AND(N($F1131)=0,N($G1131)=0),"※收入和支出都没填",IF(OR(N($F1131)&lt;0,N($G1131)&lt;0),"※金额不能填负数，方向反了就换一列填",IF($D1131="","※没填收支类别，分类报表会漏掉这一笔",IF(ISNA(MATCH($D1131,类别表,0)),"※收支类别不在【基础资料】的清单里",IF(AND($L1131="内部转账",$M1131=""),"△内部转账要在「对方账户」写上另一头",IF(AND($L1131="内部转账",$M1131=$C1131),"※对方账户跟本账户是同一个",IF(AND($L1131&lt;&gt;"内部转账",$M1131&lt;&gt;""),"△填了对方账户，但类别不是内部转账",IF(YEAR($B1131)&lt;&gt;管理年度,"△不是管理年度的单据，按月的三张报表里看不到",IF($H1131&lt;0,"△这一笔之后该账户余额成负数了，核一下",""))))))))))))))</f>
        <v/>
      </c>
    </row>
    <row r="1132" ht="16.5" spans="1:16">
      <c r="A1132" s="4" t="str">
        <f>IF($C1132="","",COUNTA($C$5:$C1132))</f>
        <v/>
      </c>
      <c r="B1132" s="52"/>
      <c r="C1132" s="53"/>
      <c r="D1132" s="53"/>
      <c r="E1132" s="32"/>
      <c r="F1132" s="54"/>
      <c r="G1132" s="54"/>
      <c r="H1132" s="24" t="str">
        <f>IFERROR(ROUND(VLOOKUP($C1132,基础资料!$B$5:$E$34,3,0)+SUMIF($C$5:$C1132,$C1132,$F$5:$F1132)-SUMIF($C$5:$C1132,$C1132,$G$5:$G1132),2),"")</f>
        <v/>
      </c>
      <c r="I1132" s="53"/>
      <c r="J1132" s="53"/>
      <c r="K1132" s="25" t="str">
        <f t="shared" si="17"/>
        <v/>
      </c>
      <c r="L1132" s="13" t="str">
        <f>IF($D1132="","",IFERROR(INDEX(类别属性,MATCH($D1132,类别表,0)),""))</f>
        <v/>
      </c>
      <c r="M1132" s="53"/>
      <c r="N1132" s="53"/>
      <c r="O1132" s="32"/>
      <c r="P1132" s="6" t="str">
        <f>IF($C1132="","",IF(ISNA(MATCH($C1132,账户表,0)),"※这个账户不在【基础资料】的账户档案里",IF($B1132="","※没填日期，这一笔不会进任何月份的报表",IF(NOT(ISNUMBER($B1132)),"※日期是文本不是日期（像 2026.6.28 这种），按日期取数的报表全会漏掉这一笔",IF(AND($F1132&lt;&gt;"",$G1132&lt;&gt;""),"※收入和支出不能同时填",IF(AND(N($F1132)=0,N($G1132)=0),"※收入和支出都没填",IF(OR(N($F1132)&lt;0,N($G1132)&lt;0),"※金额不能填负数，方向反了就换一列填",IF($D1132="","※没填收支类别，分类报表会漏掉这一笔",IF(ISNA(MATCH($D1132,类别表,0)),"※收支类别不在【基础资料】的清单里",IF(AND($L1132="内部转账",$M1132=""),"△内部转账要在「对方账户」写上另一头",IF(AND($L1132="内部转账",$M1132=$C1132),"※对方账户跟本账户是同一个",IF(AND($L1132&lt;&gt;"内部转账",$M1132&lt;&gt;""),"△填了对方账户，但类别不是内部转账",IF(YEAR($B1132)&lt;&gt;管理年度,"△不是管理年度的单据，按月的三张报表里看不到",IF($H1132&lt;0,"△这一笔之后该账户余额成负数了，核一下",""))))))))))))))</f>
        <v/>
      </c>
    </row>
    <row r="1133" ht="16.5" spans="1:16">
      <c r="A1133" s="4" t="str">
        <f>IF($C1133="","",COUNTA($C$5:$C1133))</f>
        <v/>
      </c>
      <c r="B1133" s="52"/>
      <c r="C1133" s="53"/>
      <c r="D1133" s="53"/>
      <c r="E1133" s="32"/>
      <c r="F1133" s="54"/>
      <c r="G1133" s="54"/>
      <c r="H1133" s="24" t="str">
        <f>IFERROR(ROUND(VLOOKUP($C1133,基础资料!$B$5:$E$34,3,0)+SUMIF($C$5:$C1133,$C1133,$F$5:$F1133)-SUMIF($C$5:$C1133,$C1133,$G$5:$G1133),2),"")</f>
        <v/>
      </c>
      <c r="I1133" s="53"/>
      <c r="J1133" s="53"/>
      <c r="K1133" s="25" t="str">
        <f t="shared" si="17"/>
        <v/>
      </c>
      <c r="L1133" s="13" t="str">
        <f>IF($D1133="","",IFERROR(INDEX(类别属性,MATCH($D1133,类别表,0)),""))</f>
        <v/>
      </c>
      <c r="M1133" s="53"/>
      <c r="N1133" s="53"/>
      <c r="O1133" s="32"/>
      <c r="P1133" s="6" t="str">
        <f>IF($C1133="","",IF(ISNA(MATCH($C1133,账户表,0)),"※这个账户不在【基础资料】的账户档案里",IF($B1133="","※没填日期，这一笔不会进任何月份的报表",IF(NOT(ISNUMBER($B1133)),"※日期是文本不是日期（像 2026.6.28 这种），按日期取数的报表全会漏掉这一笔",IF(AND($F1133&lt;&gt;"",$G1133&lt;&gt;""),"※收入和支出不能同时填",IF(AND(N($F1133)=0,N($G1133)=0),"※收入和支出都没填",IF(OR(N($F1133)&lt;0,N($G1133)&lt;0),"※金额不能填负数，方向反了就换一列填",IF($D1133="","※没填收支类别，分类报表会漏掉这一笔",IF(ISNA(MATCH($D1133,类别表,0)),"※收支类别不在【基础资料】的清单里",IF(AND($L1133="内部转账",$M1133=""),"△内部转账要在「对方账户」写上另一头",IF(AND($L1133="内部转账",$M1133=$C1133),"※对方账户跟本账户是同一个",IF(AND($L1133&lt;&gt;"内部转账",$M1133&lt;&gt;""),"△填了对方账户，但类别不是内部转账",IF(YEAR($B1133)&lt;&gt;管理年度,"△不是管理年度的单据，按月的三张报表里看不到",IF($H1133&lt;0,"△这一笔之后该账户余额成负数了，核一下",""))))))))))))))</f>
        <v/>
      </c>
    </row>
    <row r="1134" ht="16.5" spans="1:16">
      <c r="A1134" s="4" t="str">
        <f>IF($C1134="","",COUNTA($C$5:$C1134))</f>
        <v/>
      </c>
      <c r="B1134" s="52"/>
      <c r="C1134" s="53"/>
      <c r="D1134" s="53"/>
      <c r="E1134" s="32"/>
      <c r="F1134" s="54"/>
      <c r="G1134" s="54"/>
      <c r="H1134" s="24" t="str">
        <f>IFERROR(ROUND(VLOOKUP($C1134,基础资料!$B$5:$E$34,3,0)+SUMIF($C$5:$C1134,$C1134,$F$5:$F1134)-SUMIF($C$5:$C1134,$C1134,$G$5:$G1134),2),"")</f>
        <v/>
      </c>
      <c r="I1134" s="53"/>
      <c r="J1134" s="53"/>
      <c r="K1134" s="25" t="str">
        <f t="shared" si="17"/>
        <v/>
      </c>
      <c r="L1134" s="13" t="str">
        <f>IF($D1134="","",IFERROR(INDEX(类别属性,MATCH($D1134,类别表,0)),""))</f>
        <v/>
      </c>
      <c r="M1134" s="53"/>
      <c r="N1134" s="53"/>
      <c r="O1134" s="32"/>
      <c r="P1134" s="6" t="str">
        <f>IF($C1134="","",IF(ISNA(MATCH($C1134,账户表,0)),"※这个账户不在【基础资料】的账户档案里",IF($B1134="","※没填日期，这一笔不会进任何月份的报表",IF(NOT(ISNUMBER($B1134)),"※日期是文本不是日期（像 2026.6.28 这种），按日期取数的报表全会漏掉这一笔",IF(AND($F1134&lt;&gt;"",$G1134&lt;&gt;""),"※收入和支出不能同时填",IF(AND(N($F1134)=0,N($G1134)=0),"※收入和支出都没填",IF(OR(N($F1134)&lt;0,N($G1134)&lt;0),"※金额不能填负数，方向反了就换一列填",IF($D1134="","※没填收支类别，分类报表会漏掉这一笔",IF(ISNA(MATCH($D1134,类别表,0)),"※收支类别不在【基础资料】的清单里",IF(AND($L1134="内部转账",$M1134=""),"△内部转账要在「对方账户」写上另一头",IF(AND($L1134="内部转账",$M1134=$C1134),"※对方账户跟本账户是同一个",IF(AND($L1134&lt;&gt;"内部转账",$M1134&lt;&gt;""),"△填了对方账户，但类别不是内部转账",IF(YEAR($B1134)&lt;&gt;管理年度,"△不是管理年度的单据，按月的三张报表里看不到",IF($H1134&lt;0,"△这一笔之后该账户余额成负数了，核一下",""))))))))))))))</f>
        <v/>
      </c>
    </row>
    <row r="1135" ht="16.5" spans="1:16">
      <c r="A1135" s="4" t="str">
        <f>IF($C1135="","",COUNTA($C$5:$C1135))</f>
        <v/>
      </c>
      <c r="B1135" s="52"/>
      <c r="C1135" s="53"/>
      <c r="D1135" s="53"/>
      <c r="E1135" s="32"/>
      <c r="F1135" s="54"/>
      <c r="G1135" s="54"/>
      <c r="H1135" s="24" t="str">
        <f>IFERROR(ROUND(VLOOKUP($C1135,基础资料!$B$5:$E$34,3,0)+SUMIF($C$5:$C1135,$C1135,$F$5:$F1135)-SUMIF($C$5:$C1135,$C1135,$G$5:$G1135),2),"")</f>
        <v/>
      </c>
      <c r="I1135" s="53"/>
      <c r="J1135" s="53"/>
      <c r="K1135" s="25" t="str">
        <f t="shared" si="17"/>
        <v/>
      </c>
      <c r="L1135" s="13" t="str">
        <f>IF($D1135="","",IFERROR(INDEX(类别属性,MATCH($D1135,类别表,0)),""))</f>
        <v/>
      </c>
      <c r="M1135" s="53"/>
      <c r="N1135" s="53"/>
      <c r="O1135" s="32"/>
      <c r="P1135" s="6" t="str">
        <f>IF($C1135="","",IF(ISNA(MATCH($C1135,账户表,0)),"※这个账户不在【基础资料】的账户档案里",IF($B1135="","※没填日期，这一笔不会进任何月份的报表",IF(NOT(ISNUMBER($B1135)),"※日期是文本不是日期（像 2026.6.28 这种），按日期取数的报表全会漏掉这一笔",IF(AND($F1135&lt;&gt;"",$G1135&lt;&gt;""),"※收入和支出不能同时填",IF(AND(N($F1135)=0,N($G1135)=0),"※收入和支出都没填",IF(OR(N($F1135)&lt;0,N($G1135)&lt;0),"※金额不能填负数，方向反了就换一列填",IF($D1135="","※没填收支类别，分类报表会漏掉这一笔",IF(ISNA(MATCH($D1135,类别表,0)),"※收支类别不在【基础资料】的清单里",IF(AND($L1135="内部转账",$M1135=""),"△内部转账要在「对方账户」写上另一头",IF(AND($L1135="内部转账",$M1135=$C1135),"※对方账户跟本账户是同一个",IF(AND($L1135&lt;&gt;"内部转账",$M1135&lt;&gt;""),"△填了对方账户，但类别不是内部转账",IF(YEAR($B1135)&lt;&gt;管理年度,"△不是管理年度的单据，按月的三张报表里看不到",IF($H1135&lt;0,"△这一笔之后该账户余额成负数了，核一下",""))))))))))))))</f>
        <v/>
      </c>
    </row>
    <row r="1136" ht="16.5" spans="1:16">
      <c r="A1136" s="4" t="str">
        <f>IF($C1136="","",COUNTA($C$5:$C1136))</f>
        <v/>
      </c>
      <c r="B1136" s="52"/>
      <c r="C1136" s="53"/>
      <c r="D1136" s="53"/>
      <c r="E1136" s="32"/>
      <c r="F1136" s="54"/>
      <c r="G1136" s="54"/>
      <c r="H1136" s="24" t="str">
        <f>IFERROR(ROUND(VLOOKUP($C1136,基础资料!$B$5:$E$34,3,0)+SUMIF($C$5:$C1136,$C1136,$F$5:$F1136)-SUMIF($C$5:$C1136,$C1136,$G$5:$G1136),2),"")</f>
        <v/>
      </c>
      <c r="I1136" s="53"/>
      <c r="J1136" s="53"/>
      <c r="K1136" s="25" t="str">
        <f t="shared" si="17"/>
        <v/>
      </c>
      <c r="L1136" s="13" t="str">
        <f>IF($D1136="","",IFERROR(INDEX(类别属性,MATCH($D1136,类别表,0)),""))</f>
        <v/>
      </c>
      <c r="M1136" s="53"/>
      <c r="N1136" s="53"/>
      <c r="O1136" s="32"/>
      <c r="P1136" s="6" t="str">
        <f>IF($C1136="","",IF(ISNA(MATCH($C1136,账户表,0)),"※这个账户不在【基础资料】的账户档案里",IF($B1136="","※没填日期，这一笔不会进任何月份的报表",IF(NOT(ISNUMBER($B1136)),"※日期是文本不是日期（像 2026.6.28 这种），按日期取数的报表全会漏掉这一笔",IF(AND($F1136&lt;&gt;"",$G1136&lt;&gt;""),"※收入和支出不能同时填",IF(AND(N($F1136)=0,N($G1136)=0),"※收入和支出都没填",IF(OR(N($F1136)&lt;0,N($G1136)&lt;0),"※金额不能填负数，方向反了就换一列填",IF($D1136="","※没填收支类别，分类报表会漏掉这一笔",IF(ISNA(MATCH($D1136,类别表,0)),"※收支类别不在【基础资料】的清单里",IF(AND($L1136="内部转账",$M1136=""),"△内部转账要在「对方账户」写上另一头",IF(AND($L1136="内部转账",$M1136=$C1136),"※对方账户跟本账户是同一个",IF(AND($L1136&lt;&gt;"内部转账",$M1136&lt;&gt;""),"△填了对方账户，但类别不是内部转账",IF(YEAR($B1136)&lt;&gt;管理年度,"△不是管理年度的单据，按月的三张报表里看不到",IF($H1136&lt;0,"△这一笔之后该账户余额成负数了，核一下",""))))))))))))))</f>
        <v/>
      </c>
    </row>
    <row r="1137" ht="16.5" spans="1:16">
      <c r="A1137" s="4" t="str">
        <f>IF($C1137="","",COUNTA($C$5:$C1137))</f>
        <v/>
      </c>
      <c r="B1137" s="52"/>
      <c r="C1137" s="53"/>
      <c r="D1137" s="53"/>
      <c r="E1137" s="32"/>
      <c r="F1137" s="54"/>
      <c r="G1137" s="54"/>
      <c r="H1137" s="24" t="str">
        <f>IFERROR(ROUND(VLOOKUP($C1137,基础资料!$B$5:$E$34,3,0)+SUMIF($C$5:$C1137,$C1137,$F$5:$F1137)-SUMIF($C$5:$C1137,$C1137,$G$5:$G1137),2),"")</f>
        <v/>
      </c>
      <c r="I1137" s="53"/>
      <c r="J1137" s="53"/>
      <c r="K1137" s="25" t="str">
        <f t="shared" si="17"/>
        <v/>
      </c>
      <c r="L1137" s="13" t="str">
        <f>IF($D1137="","",IFERROR(INDEX(类别属性,MATCH($D1137,类别表,0)),""))</f>
        <v/>
      </c>
      <c r="M1137" s="53"/>
      <c r="N1137" s="53"/>
      <c r="O1137" s="32"/>
      <c r="P1137" s="6" t="str">
        <f>IF($C1137="","",IF(ISNA(MATCH($C1137,账户表,0)),"※这个账户不在【基础资料】的账户档案里",IF($B1137="","※没填日期，这一笔不会进任何月份的报表",IF(NOT(ISNUMBER($B1137)),"※日期是文本不是日期（像 2026.6.28 这种），按日期取数的报表全会漏掉这一笔",IF(AND($F1137&lt;&gt;"",$G1137&lt;&gt;""),"※收入和支出不能同时填",IF(AND(N($F1137)=0,N($G1137)=0),"※收入和支出都没填",IF(OR(N($F1137)&lt;0,N($G1137)&lt;0),"※金额不能填负数，方向反了就换一列填",IF($D1137="","※没填收支类别，分类报表会漏掉这一笔",IF(ISNA(MATCH($D1137,类别表,0)),"※收支类别不在【基础资料】的清单里",IF(AND($L1137="内部转账",$M1137=""),"△内部转账要在「对方账户」写上另一头",IF(AND($L1137="内部转账",$M1137=$C1137),"※对方账户跟本账户是同一个",IF(AND($L1137&lt;&gt;"内部转账",$M1137&lt;&gt;""),"△填了对方账户，但类别不是内部转账",IF(YEAR($B1137)&lt;&gt;管理年度,"△不是管理年度的单据，按月的三张报表里看不到",IF($H1137&lt;0,"△这一笔之后该账户余额成负数了，核一下",""))))))))))))))</f>
        <v/>
      </c>
    </row>
    <row r="1138" ht="16.5" spans="1:16">
      <c r="A1138" s="4" t="str">
        <f>IF($C1138="","",COUNTA($C$5:$C1138))</f>
        <v/>
      </c>
      <c r="B1138" s="52"/>
      <c r="C1138" s="53"/>
      <c r="D1138" s="53"/>
      <c r="E1138" s="32"/>
      <c r="F1138" s="54"/>
      <c r="G1138" s="54"/>
      <c r="H1138" s="24" t="str">
        <f>IFERROR(ROUND(VLOOKUP($C1138,基础资料!$B$5:$E$34,3,0)+SUMIF($C$5:$C1138,$C1138,$F$5:$F1138)-SUMIF($C$5:$C1138,$C1138,$G$5:$G1138),2),"")</f>
        <v/>
      </c>
      <c r="I1138" s="53"/>
      <c r="J1138" s="53"/>
      <c r="K1138" s="25" t="str">
        <f t="shared" si="17"/>
        <v/>
      </c>
      <c r="L1138" s="13" t="str">
        <f>IF($D1138="","",IFERROR(INDEX(类别属性,MATCH($D1138,类别表,0)),""))</f>
        <v/>
      </c>
      <c r="M1138" s="53"/>
      <c r="N1138" s="53"/>
      <c r="O1138" s="32"/>
      <c r="P1138" s="6" t="str">
        <f>IF($C1138="","",IF(ISNA(MATCH($C1138,账户表,0)),"※这个账户不在【基础资料】的账户档案里",IF($B1138="","※没填日期，这一笔不会进任何月份的报表",IF(NOT(ISNUMBER($B1138)),"※日期是文本不是日期（像 2026.6.28 这种），按日期取数的报表全会漏掉这一笔",IF(AND($F1138&lt;&gt;"",$G1138&lt;&gt;""),"※收入和支出不能同时填",IF(AND(N($F1138)=0,N($G1138)=0),"※收入和支出都没填",IF(OR(N($F1138)&lt;0,N($G1138)&lt;0),"※金额不能填负数，方向反了就换一列填",IF($D1138="","※没填收支类别，分类报表会漏掉这一笔",IF(ISNA(MATCH($D1138,类别表,0)),"※收支类别不在【基础资料】的清单里",IF(AND($L1138="内部转账",$M1138=""),"△内部转账要在「对方账户」写上另一头",IF(AND($L1138="内部转账",$M1138=$C1138),"※对方账户跟本账户是同一个",IF(AND($L1138&lt;&gt;"内部转账",$M1138&lt;&gt;""),"△填了对方账户，但类别不是内部转账",IF(YEAR($B1138)&lt;&gt;管理年度,"△不是管理年度的单据，按月的三张报表里看不到",IF($H1138&lt;0,"△这一笔之后该账户余额成负数了，核一下",""))))))))))))))</f>
        <v/>
      </c>
    </row>
    <row r="1139" ht="16.5" spans="1:16">
      <c r="A1139" s="4" t="str">
        <f>IF($C1139="","",COUNTA($C$5:$C1139))</f>
        <v/>
      </c>
      <c r="B1139" s="52"/>
      <c r="C1139" s="53"/>
      <c r="D1139" s="53"/>
      <c r="E1139" s="32"/>
      <c r="F1139" s="54"/>
      <c r="G1139" s="54"/>
      <c r="H1139" s="24" t="str">
        <f>IFERROR(ROUND(VLOOKUP($C1139,基础资料!$B$5:$E$34,3,0)+SUMIF($C$5:$C1139,$C1139,$F$5:$F1139)-SUMIF($C$5:$C1139,$C1139,$G$5:$G1139),2),"")</f>
        <v/>
      </c>
      <c r="I1139" s="53"/>
      <c r="J1139" s="53"/>
      <c r="K1139" s="25" t="str">
        <f t="shared" si="17"/>
        <v/>
      </c>
      <c r="L1139" s="13" t="str">
        <f>IF($D1139="","",IFERROR(INDEX(类别属性,MATCH($D1139,类别表,0)),""))</f>
        <v/>
      </c>
      <c r="M1139" s="53"/>
      <c r="N1139" s="53"/>
      <c r="O1139" s="32"/>
      <c r="P1139" s="6" t="str">
        <f>IF($C1139="","",IF(ISNA(MATCH($C1139,账户表,0)),"※这个账户不在【基础资料】的账户档案里",IF($B1139="","※没填日期，这一笔不会进任何月份的报表",IF(NOT(ISNUMBER($B1139)),"※日期是文本不是日期（像 2026.6.28 这种），按日期取数的报表全会漏掉这一笔",IF(AND($F1139&lt;&gt;"",$G1139&lt;&gt;""),"※收入和支出不能同时填",IF(AND(N($F1139)=0,N($G1139)=0),"※收入和支出都没填",IF(OR(N($F1139)&lt;0,N($G1139)&lt;0),"※金额不能填负数，方向反了就换一列填",IF($D1139="","※没填收支类别，分类报表会漏掉这一笔",IF(ISNA(MATCH($D1139,类别表,0)),"※收支类别不在【基础资料】的清单里",IF(AND($L1139="内部转账",$M1139=""),"△内部转账要在「对方账户」写上另一头",IF(AND($L1139="内部转账",$M1139=$C1139),"※对方账户跟本账户是同一个",IF(AND($L1139&lt;&gt;"内部转账",$M1139&lt;&gt;""),"△填了对方账户，但类别不是内部转账",IF(YEAR($B1139)&lt;&gt;管理年度,"△不是管理年度的单据，按月的三张报表里看不到",IF($H1139&lt;0,"△这一笔之后该账户余额成负数了，核一下",""))))))))))))))</f>
        <v/>
      </c>
    </row>
    <row r="1140" ht="16.5" spans="1:16">
      <c r="A1140" s="4" t="str">
        <f>IF($C1140="","",COUNTA($C$5:$C1140))</f>
        <v/>
      </c>
      <c r="B1140" s="52"/>
      <c r="C1140" s="53"/>
      <c r="D1140" s="53"/>
      <c r="E1140" s="32"/>
      <c r="F1140" s="54"/>
      <c r="G1140" s="54"/>
      <c r="H1140" s="24" t="str">
        <f>IFERROR(ROUND(VLOOKUP($C1140,基础资料!$B$5:$E$34,3,0)+SUMIF($C$5:$C1140,$C1140,$F$5:$F1140)-SUMIF($C$5:$C1140,$C1140,$G$5:$G1140),2),"")</f>
        <v/>
      </c>
      <c r="I1140" s="53"/>
      <c r="J1140" s="53"/>
      <c r="K1140" s="25" t="str">
        <f t="shared" si="17"/>
        <v/>
      </c>
      <c r="L1140" s="13" t="str">
        <f>IF($D1140="","",IFERROR(INDEX(类别属性,MATCH($D1140,类别表,0)),""))</f>
        <v/>
      </c>
      <c r="M1140" s="53"/>
      <c r="N1140" s="53"/>
      <c r="O1140" s="32"/>
      <c r="P1140" s="6" t="str">
        <f>IF($C1140="","",IF(ISNA(MATCH($C1140,账户表,0)),"※这个账户不在【基础资料】的账户档案里",IF($B1140="","※没填日期，这一笔不会进任何月份的报表",IF(NOT(ISNUMBER($B1140)),"※日期是文本不是日期（像 2026.6.28 这种），按日期取数的报表全会漏掉这一笔",IF(AND($F1140&lt;&gt;"",$G1140&lt;&gt;""),"※收入和支出不能同时填",IF(AND(N($F1140)=0,N($G1140)=0),"※收入和支出都没填",IF(OR(N($F1140)&lt;0,N($G1140)&lt;0),"※金额不能填负数，方向反了就换一列填",IF($D1140="","※没填收支类别，分类报表会漏掉这一笔",IF(ISNA(MATCH($D1140,类别表,0)),"※收支类别不在【基础资料】的清单里",IF(AND($L1140="内部转账",$M1140=""),"△内部转账要在「对方账户」写上另一头",IF(AND($L1140="内部转账",$M1140=$C1140),"※对方账户跟本账户是同一个",IF(AND($L1140&lt;&gt;"内部转账",$M1140&lt;&gt;""),"△填了对方账户，但类别不是内部转账",IF(YEAR($B1140)&lt;&gt;管理年度,"△不是管理年度的单据，按月的三张报表里看不到",IF($H1140&lt;0,"△这一笔之后该账户余额成负数了，核一下",""))))))))))))))</f>
        <v/>
      </c>
    </row>
    <row r="1141" ht="16.5" spans="1:16">
      <c r="A1141" s="4" t="str">
        <f>IF($C1141="","",COUNTA($C$5:$C1141))</f>
        <v/>
      </c>
      <c r="B1141" s="52"/>
      <c r="C1141" s="53"/>
      <c r="D1141" s="53"/>
      <c r="E1141" s="32"/>
      <c r="F1141" s="54"/>
      <c r="G1141" s="54"/>
      <c r="H1141" s="24" t="str">
        <f>IFERROR(ROUND(VLOOKUP($C1141,基础资料!$B$5:$E$34,3,0)+SUMIF($C$5:$C1141,$C1141,$F$5:$F1141)-SUMIF($C$5:$C1141,$C1141,$G$5:$G1141),2),"")</f>
        <v/>
      </c>
      <c r="I1141" s="53"/>
      <c r="J1141" s="53"/>
      <c r="K1141" s="25" t="str">
        <f t="shared" si="17"/>
        <v/>
      </c>
      <c r="L1141" s="13" t="str">
        <f>IF($D1141="","",IFERROR(INDEX(类别属性,MATCH($D1141,类别表,0)),""))</f>
        <v/>
      </c>
      <c r="M1141" s="53"/>
      <c r="N1141" s="53"/>
      <c r="O1141" s="32"/>
      <c r="P1141" s="6" t="str">
        <f>IF($C1141="","",IF(ISNA(MATCH($C1141,账户表,0)),"※这个账户不在【基础资料】的账户档案里",IF($B1141="","※没填日期，这一笔不会进任何月份的报表",IF(NOT(ISNUMBER($B1141)),"※日期是文本不是日期（像 2026.6.28 这种），按日期取数的报表全会漏掉这一笔",IF(AND($F1141&lt;&gt;"",$G1141&lt;&gt;""),"※收入和支出不能同时填",IF(AND(N($F1141)=0,N($G1141)=0),"※收入和支出都没填",IF(OR(N($F1141)&lt;0,N($G1141)&lt;0),"※金额不能填负数，方向反了就换一列填",IF($D1141="","※没填收支类别，分类报表会漏掉这一笔",IF(ISNA(MATCH($D1141,类别表,0)),"※收支类别不在【基础资料】的清单里",IF(AND($L1141="内部转账",$M1141=""),"△内部转账要在「对方账户」写上另一头",IF(AND($L1141="内部转账",$M1141=$C1141),"※对方账户跟本账户是同一个",IF(AND($L1141&lt;&gt;"内部转账",$M1141&lt;&gt;""),"△填了对方账户，但类别不是内部转账",IF(YEAR($B1141)&lt;&gt;管理年度,"△不是管理年度的单据，按月的三张报表里看不到",IF($H1141&lt;0,"△这一笔之后该账户余额成负数了，核一下",""))))))))))))))</f>
        <v/>
      </c>
    </row>
    <row r="1142" ht="16.5" spans="1:16">
      <c r="A1142" s="4" t="str">
        <f>IF($C1142="","",COUNTA($C$5:$C1142))</f>
        <v/>
      </c>
      <c r="B1142" s="52"/>
      <c r="C1142" s="53"/>
      <c r="D1142" s="53"/>
      <c r="E1142" s="32"/>
      <c r="F1142" s="54"/>
      <c r="G1142" s="54"/>
      <c r="H1142" s="24" t="str">
        <f>IFERROR(ROUND(VLOOKUP($C1142,基础资料!$B$5:$E$34,3,0)+SUMIF($C$5:$C1142,$C1142,$F$5:$F1142)-SUMIF($C$5:$C1142,$C1142,$G$5:$G1142),2),"")</f>
        <v/>
      </c>
      <c r="I1142" s="53"/>
      <c r="J1142" s="53"/>
      <c r="K1142" s="25" t="str">
        <f t="shared" si="17"/>
        <v/>
      </c>
      <c r="L1142" s="13" t="str">
        <f>IF($D1142="","",IFERROR(INDEX(类别属性,MATCH($D1142,类别表,0)),""))</f>
        <v/>
      </c>
      <c r="M1142" s="53"/>
      <c r="N1142" s="53"/>
      <c r="O1142" s="32"/>
      <c r="P1142" s="6" t="str">
        <f>IF($C1142="","",IF(ISNA(MATCH($C1142,账户表,0)),"※这个账户不在【基础资料】的账户档案里",IF($B1142="","※没填日期，这一笔不会进任何月份的报表",IF(NOT(ISNUMBER($B1142)),"※日期是文本不是日期（像 2026.6.28 这种），按日期取数的报表全会漏掉这一笔",IF(AND($F1142&lt;&gt;"",$G1142&lt;&gt;""),"※收入和支出不能同时填",IF(AND(N($F1142)=0,N($G1142)=0),"※收入和支出都没填",IF(OR(N($F1142)&lt;0,N($G1142)&lt;0),"※金额不能填负数，方向反了就换一列填",IF($D1142="","※没填收支类别，分类报表会漏掉这一笔",IF(ISNA(MATCH($D1142,类别表,0)),"※收支类别不在【基础资料】的清单里",IF(AND($L1142="内部转账",$M1142=""),"△内部转账要在「对方账户」写上另一头",IF(AND($L1142="内部转账",$M1142=$C1142),"※对方账户跟本账户是同一个",IF(AND($L1142&lt;&gt;"内部转账",$M1142&lt;&gt;""),"△填了对方账户，但类别不是内部转账",IF(YEAR($B1142)&lt;&gt;管理年度,"△不是管理年度的单据，按月的三张报表里看不到",IF($H1142&lt;0,"△这一笔之后该账户余额成负数了，核一下",""))))))))))))))</f>
        <v/>
      </c>
    </row>
    <row r="1143" ht="16.5" spans="1:16">
      <c r="A1143" s="4" t="str">
        <f>IF($C1143="","",COUNTA($C$5:$C1143))</f>
        <v/>
      </c>
      <c r="B1143" s="52"/>
      <c r="C1143" s="53"/>
      <c r="D1143" s="53"/>
      <c r="E1143" s="32"/>
      <c r="F1143" s="54"/>
      <c r="G1143" s="54"/>
      <c r="H1143" s="24" t="str">
        <f>IFERROR(ROUND(VLOOKUP($C1143,基础资料!$B$5:$E$34,3,0)+SUMIF($C$5:$C1143,$C1143,$F$5:$F1143)-SUMIF($C$5:$C1143,$C1143,$G$5:$G1143),2),"")</f>
        <v/>
      </c>
      <c r="I1143" s="53"/>
      <c r="J1143" s="53"/>
      <c r="K1143" s="25" t="str">
        <f t="shared" si="17"/>
        <v/>
      </c>
      <c r="L1143" s="13" t="str">
        <f>IF($D1143="","",IFERROR(INDEX(类别属性,MATCH($D1143,类别表,0)),""))</f>
        <v/>
      </c>
      <c r="M1143" s="53"/>
      <c r="N1143" s="53"/>
      <c r="O1143" s="32"/>
      <c r="P1143" s="6" t="str">
        <f>IF($C1143="","",IF(ISNA(MATCH($C1143,账户表,0)),"※这个账户不在【基础资料】的账户档案里",IF($B1143="","※没填日期，这一笔不会进任何月份的报表",IF(NOT(ISNUMBER($B1143)),"※日期是文本不是日期（像 2026.6.28 这种），按日期取数的报表全会漏掉这一笔",IF(AND($F1143&lt;&gt;"",$G1143&lt;&gt;""),"※收入和支出不能同时填",IF(AND(N($F1143)=0,N($G1143)=0),"※收入和支出都没填",IF(OR(N($F1143)&lt;0,N($G1143)&lt;0),"※金额不能填负数，方向反了就换一列填",IF($D1143="","※没填收支类别，分类报表会漏掉这一笔",IF(ISNA(MATCH($D1143,类别表,0)),"※收支类别不在【基础资料】的清单里",IF(AND($L1143="内部转账",$M1143=""),"△内部转账要在「对方账户」写上另一头",IF(AND($L1143="内部转账",$M1143=$C1143),"※对方账户跟本账户是同一个",IF(AND($L1143&lt;&gt;"内部转账",$M1143&lt;&gt;""),"△填了对方账户，但类别不是内部转账",IF(YEAR($B1143)&lt;&gt;管理年度,"△不是管理年度的单据，按月的三张报表里看不到",IF($H1143&lt;0,"△这一笔之后该账户余额成负数了，核一下",""))))))))))))))</f>
        <v/>
      </c>
    </row>
    <row r="1144" ht="16.5" spans="1:16">
      <c r="A1144" s="4" t="str">
        <f>IF($C1144="","",COUNTA($C$5:$C1144))</f>
        <v/>
      </c>
      <c r="B1144" s="52"/>
      <c r="C1144" s="53"/>
      <c r="D1144" s="53"/>
      <c r="E1144" s="32"/>
      <c r="F1144" s="54"/>
      <c r="G1144" s="54"/>
      <c r="H1144" s="24" t="str">
        <f>IFERROR(ROUND(VLOOKUP($C1144,基础资料!$B$5:$E$34,3,0)+SUMIF($C$5:$C1144,$C1144,$F$5:$F1144)-SUMIF($C$5:$C1144,$C1144,$G$5:$G1144),2),"")</f>
        <v/>
      </c>
      <c r="I1144" s="53"/>
      <c r="J1144" s="53"/>
      <c r="K1144" s="25" t="str">
        <f t="shared" si="17"/>
        <v/>
      </c>
      <c r="L1144" s="13" t="str">
        <f>IF($D1144="","",IFERROR(INDEX(类别属性,MATCH($D1144,类别表,0)),""))</f>
        <v/>
      </c>
      <c r="M1144" s="53"/>
      <c r="N1144" s="53"/>
      <c r="O1144" s="32"/>
      <c r="P1144" s="6" t="str">
        <f>IF($C1144="","",IF(ISNA(MATCH($C1144,账户表,0)),"※这个账户不在【基础资料】的账户档案里",IF($B1144="","※没填日期，这一笔不会进任何月份的报表",IF(NOT(ISNUMBER($B1144)),"※日期是文本不是日期（像 2026.6.28 这种），按日期取数的报表全会漏掉这一笔",IF(AND($F1144&lt;&gt;"",$G1144&lt;&gt;""),"※收入和支出不能同时填",IF(AND(N($F1144)=0,N($G1144)=0),"※收入和支出都没填",IF(OR(N($F1144)&lt;0,N($G1144)&lt;0),"※金额不能填负数，方向反了就换一列填",IF($D1144="","※没填收支类别，分类报表会漏掉这一笔",IF(ISNA(MATCH($D1144,类别表,0)),"※收支类别不在【基础资料】的清单里",IF(AND($L1144="内部转账",$M1144=""),"△内部转账要在「对方账户」写上另一头",IF(AND($L1144="内部转账",$M1144=$C1144),"※对方账户跟本账户是同一个",IF(AND($L1144&lt;&gt;"内部转账",$M1144&lt;&gt;""),"△填了对方账户，但类别不是内部转账",IF(YEAR($B1144)&lt;&gt;管理年度,"△不是管理年度的单据，按月的三张报表里看不到",IF($H1144&lt;0,"△这一笔之后该账户余额成负数了，核一下",""))))))))))))))</f>
        <v/>
      </c>
    </row>
    <row r="1145" ht="16.5" spans="1:16">
      <c r="A1145" s="4" t="str">
        <f>IF($C1145="","",COUNTA($C$5:$C1145))</f>
        <v/>
      </c>
      <c r="B1145" s="52"/>
      <c r="C1145" s="53"/>
      <c r="D1145" s="53"/>
      <c r="E1145" s="32"/>
      <c r="F1145" s="54"/>
      <c r="G1145" s="54"/>
      <c r="H1145" s="24" t="str">
        <f>IFERROR(ROUND(VLOOKUP($C1145,基础资料!$B$5:$E$34,3,0)+SUMIF($C$5:$C1145,$C1145,$F$5:$F1145)-SUMIF($C$5:$C1145,$C1145,$G$5:$G1145),2),"")</f>
        <v/>
      </c>
      <c r="I1145" s="53"/>
      <c r="J1145" s="53"/>
      <c r="K1145" s="25" t="str">
        <f t="shared" si="17"/>
        <v/>
      </c>
      <c r="L1145" s="13" t="str">
        <f>IF($D1145="","",IFERROR(INDEX(类别属性,MATCH($D1145,类别表,0)),""))</f>
        <v/>
      </c>
      <c r="M1145" s="53"/>
      <c r="N1145" s="53"/>
      <c r="O1145" s="32"/>
      <c r="P1145" s="6" t="str">
        <f>IF($C1145="","",IF(ISNA(MATCH($C1145,账户表,0)),"※这个账户不在【基础资料】的账户档案里",IF($B1145="","※没填日期，这一笔不会进任何月份的报表",IF(NOT(ISNUMBER($B1145)),"※日期是文本不是日期（像 2026.6.28 这种），按日期取数的报表全会漏掉这一笔",IF(AND($F1145&lt;&gt;"",$G1145&lt;&gt;""),"※收入和支出不能同时填",IF(AND(N($F1145)=0,N($G1145)=0),"※收入和支出都没填",IF(OR(N($F1145)&lt;0,N($G1145)&lt;0),"※金额不能填负数，方向反了就换一列填",IF($D1145="","※没填收支类别，分类报表会漏掉这一笔",IF(ISNA(MATCH($D1145,类别表,0)),"※收支类别不在【基础资料】的清单里",IF(AND($L1145="内部转账",$M1145=""),"△内部转账要在「对方账户」写上另一头",IF(AND($L1145="内部转账",$M1145=$C1145),"※对方账户跟本账户是同一个",IF(AND($L1145&lt;&gt;"内部转账",$M1145&lt;&gt;""),"△填了对方账户，但类别不是内部转账",IF(YEAR($B1145)&lt;&gt;管理年度,"△不是管理年度的单据，按月的三张报表里看不到",IF($H1145&lt;0,"△这一笔之后该账户余额成负数了，核一下",""))))))))))))))</f>
        <v/>
      </c>
    </row>
    <row r="1146" ht="16.5" spans="1:16">
      <c r="A1146" s="4" t="str">
        <f>IF($C1146="","",COUNTA($C$5:$C1146))</f>
        <v/>
      </c>
      <c r="B1146" s="52"/>
      <c r="C1146" s="53"/>
      <c r="D1146" s="53"/>
      <c r="E1146" s="32"/>
      <c r="F1146" s="54"/>
      <c r="G1146" s="54"/>
      <c r="H1146" s="24" t="str">
        <f>IFERROR(ROUND(VLOOKUP($C1146,基础资料!$B$5:$E$34,3,0)+SUMIF($C$5:$C1146,$C1146,$F$5:$F1146)-SUMIF($C$5:$C1146,$C1146,$G$5:$G1146),2),"")</f>
        <v/>
      </c>
      <c r="I1146" s="53"/>
      <c r="J1146" s="53"/>
      <c r="K1146" s="25" t="str">
        <f t="shared" si="17"/>
        <v/>
      </c>
      <c r="L1146" s="13" t="str">
        <f>IF($D1146="","",IFERROR(INDEX(类别属性,MATCH($D1146,类别表,0)),""))</f>
        <v/>
      </c>
      <c r="M1146" s="53"/>
      <c r="N1146" s="53"/>
      <c r="O1146" s="32"/>
      <c r="P1146" s="6" t="str">
        <f>IF($C1146="","",IF(ISNA(MATCH($C1146,账户表,0)),"※这个账户不在【基础资料】的账户档案里",IF($B1146="","※没填日期，这一笔不会进任何月份的报表",IF(NOT(ISNUMBER($B1146)),"※日期是文本不是日期（像 2026.6.28 这种），按日期取数的报表全会漏掉这一笔",IF(AND($F1146&lt;&gt;"",$G1146&lt;&gt;""),"※收入和支出不能同时填",IF(AND(N($F1146)=0,N($G1146)=0),"※收入和支出都没填",IF(OR(N($F1146)&lt;0,N($G1146)&lt;0),"※金额不能填负数，方向反了就换一列填",IF($D1146="","※没填收支类别，分类报表会漏掉这一笔",IF(ISNA(MATCH($D1146,类别表,0)),"※收支类别不在【基础资料】的清单里",IF(AND($L1146="内部转账",$M1146=""),"△内部转账要在「对方账户」写上另一头",IF(AND($L1146="内部转账",$M1146=$C1146),"※对方账户跟本账户是同一个",IF(AND($L1146&lt;&gt;"内部转账",$M1146&lt;&gt;""),"△填了对方账户，但类别不是内部转账",IF(YEAR($B1146)&lt;&gt;管理年度,"△不是管理年度的单据，按月的三张报表里看不到",IF($H1146&lt;0,"△这一笔之后该账户余额成负数了，核一下",""))))))))))))))</f>
        <v/>
      </c>
    </row>
    <row r="1147" ht="16.5" spans="1:16">
      <c r="A1147" s="4" t="str">
        <f>IF($C1147="","",COUNTA($C$5:$C1147))</f>
        <v/>
      </c>
      <c r="B1147" s="52"/>
      <c r="C1147" s="53"/>
      <c r="D1147" s="53"/>
      <c r="E1147" s="32"/>
      <c r="F1147" s="54"/>
      <c r="G1147" s="54"/>
      <c r="H1147" s="24" t="str">
        <f>IFERROR(ROUND(VLOOKUP($C1147,基础资料!$B$5:$E$34,3,0)+SUMIF($C$5:$C1147,$C1147,$F$5:$F1147)-SUMIF($C$5:$C1147,$C1147,$G$5:$G1147),2),"")</f>
        <v/>
      </c>
      <c r="I1147" s="53"/>
      <c r="J1147" s="53"/>
      <c r="K1147" s="25" t="str">
        <f t="shared" si="17"/>
        <v/>
      </c>
      <c r="L1147" s="13" t="str">
        <f>IF($D1147="","",IFERROR(INDEX(类别属性,MATCH($D1147,类别表,0)),""))</f>
        <v/>
      </c>
      <c r="M1147" s="53"/>
      <c r="N1147" s="53"/>
      <c r="O1147" s="32"/>
      <c r="P1147" s="6" t="str">
        <f>IF($C1147="","",IF(ISNA(MATCH($C1147,账户表,0)),"※这个账户不在【基础资料】的账户档案里",IF($B1147="","※没填日期，这一笔不会进任何月份的报表",IF(NOT(ISNUMBER($B1147)),"※日期是文本不是日期（像 2026.6.28 这种），按日期取数的报表全会漏掉这一笔",IF(AND($F1147&lt;&gt;"",$G1147&lt;&gt;""),"※收入和支出不能同时填",IF(AND(N($F1147)=0,N($G1147)=0),"※收入和支出都没填",IF(OR(N($F1147)&lt;0,N($G1147)&lt;0),"※金额不能填负数，方向反了就换一列填",IF($D1147="","※没填收支类别，分类报表会漏掉这一笔",IF(ISNA(MATCH($D1147,类别表,0)),"※收支类别不在【基础资料】的清单里",IF(AND($L1147="内部转账",$M1147=""),"△内部转账要在「对方账户」写上另一头",IF(AND($L1147="内部转账",$M1147=$C1147),"※对方账户跟本账户是同一个",IF(AND($L1147&lt;&gt;"内部转账",$M1147&lt;&gt;""),"△填了对方账户，但类别不是内部转账",IF(YEAR($B1147)&lt;&gt;管理年度,"△不是管理年度的单据，按月的三张报表里看不到",IF($H1147&lt;0,"△这一笔之后该账户余额成负数了，核一下",""))))))))))))))</f>
        <v/>
      </c>
    </row>
    <row r="1148" ht="16.5" spans="1:16">
      <c r="A1148" s="4" t="str">
        <f>IF($C1148="","",COUNTA($C$5:$C1148))</f>
        <v/>
      </c>
      <c r="B1148" s="52"/>
      <c r="C1148" s="53"/>
      <c r="D1148" s="53"/>
      <c r="E1148" s="32"/>
      <c r="F1148" s="54"/>
      <c r="G1148" s="54"/>
      <c r="H1148" s="24" t="str">
        <f>IFERROR(ROUND(VLOOKUP($C1148,基础资料!$B$5:$E$34,3,0)+SUMIF($C$5:$C1148,$C1148,$F$5:$F1148)-SUMIF($C$5:$C1148,$C1148,$G$5:$G1148),2),"")</f>
        <v/>
      </c>
      <c r="I1148" s="53"/>
      <c r="J1148" s="53"/>
      <c r="K1148" s="25" t="str">
        <f t="shared" si="17"/>
        <v/>
      </c>
      <c r="L1148" s="13" t="str">
        <f>IF($D1148="","",IFERROR(INDEX(类别属性,MATCH($D1148,类别表,0)),""))</f>
        <v/>
      </c>
      <c r="M1148" s="53"/>
      <c r="N1148" s="53"/>
      <c r="O1148" s="32"/>
      <c r="P1148" s="6" t="str">
        <f>IF($C1148="","",IF(ISNA(MATCH($C1148,账户表,0)),"※这个账户不在【基础资料】的账户档案里",IF($B1148="","※没填日期，这一笔不会进任何月份的报表",IF(NOT(ISNUMBER($B1148)),"※日期是文本不是日期（像 2026.6.28 这种），按日期取数的报表全会漏掉这一笔",IF(AND($F1148&lt;&gt;"",$G1148&lt;&gt;""),"※收入和支出不能同时填",IF(AND(N($F1148)=0,N($G1148)=0),"※收入和支出都没填",IF(OR(N($F1148)&lt;0,N($G1148)&lt;0),"※金额不能填负数，方向反了就换一列填",IF($D1148="","※没填收支类别，分类报表会漏掉这一笔",IF(ISNA(MATCH($D1148,类别表,0)),"※收支类别不在【基础资料】的清单里",IF(AND($L1148="内部转账",$M1148=""),"△内部转账要在「对方账户」写上另一头",IF(AND($L1148="内部转账",$M1148=$C1148),"※对方账户跟本账户是同一个",IF(AND($L1148&lt;&gt;"内部转账",$M1148&lt;&gt;""),"△填了对方账户，但类别不是内部转账",IF(YEAR($B1148)&lt;&gt;管理年度,"△不是管理年度的单据，按月的三张报表里看不到",IF($H1148&lt;0,"△这一笔之后该账户余额成负数了，核一下",""))))))))))))))</f>
        <v/>
      </c>
    </row>
    <row r="1149" ht="16.5" spans="1:16">
      <c r="A1149" s="4" t="str">
        <f>IF($C1149="","",COUNTA($C$5:$C1149))</f>
        <v/>
      </c>
      <c r="B1149" s="52"/>
      <c r="C1149" s="53"/>
      <c r="D1149" s="53"/>
      <c r="E1149" s="32"/>
      <c r="F1149" s="54"/>
      <c r="G1149" s="54"/>
      <c r="H1149" s="24" t="str">
        <f>IFERROR(ROUND(VLOOKUP($C1149,基础资料!$B$5:$E$34,3,0)+SUMIF($C$5:$C1149,$C1149,$F$5:$F1149)-SUMIF($C$5:$C1149,$C1149,$G$5:$G1149),2),"")</f>
        <v/>
      </c>
      <c r="I1149" s="53"/>
      <c r="J1149" s="53"/>
      <c r="K1149" s="25" t="str">
        <f t="shared" si="17"/>
        <v/>
      </c>
      <c r="L1149" s="13" t="str">
        <f>IF($D1149="","",IFERROR(INDEX(类别属性,MATCH($D1149,类别表,0)),""))</f>
        <v/>
      </c>
      <c r="M1149" s="53"/>
      <c r="N1149" s="53"/>
      <c r="O1149" s="32"/>
      <c r="P1149" s="6" t="str">
        <f>IF($C1149="","",IF(ISNA(MATCH($C1149,账户表,0)),"※这个账户不在【基础资料】的账户档案里",IF($B1149="","※没填日期，这一笔不会进任何月份的报表",IF(NOT(ISNUMBER($B1149)),"※日期是文本不是日期（像 2026.6.28 这种），按日期取数的报表全会漏掉这一笔",IF(AND($F1149&lt;&gt;"",$G1149&lt;&gt;""),"※收入和支出不能同时填",IF(AND(N($F1149)=0,N($G1149)=0),"※收入和支出都没填",IF(OR(N($F1149)&lt;0,N($G1149)&lt;0),"※金额不能填负数，方向反了就换一列填",IF($D1149="","※没填收支类别，分类报表会漏掉这一笔",IF(ISNA(MATCH($D1149,类别表,0)),"※收支类别不在【基础资料】的清单里",IF(AND($L1149="内部转账",$M1149=""),"△内部转账要在「对方账户」写上另一头",IF(AND($L1149="内部转账",$M1149=$C1149),"※对方账户跟本账户是同一个",IF(AND($L1149&lt;&gt;"内部转账",$M1149&lt;&gt;""),"△填了对方账户，但类别不是内部转账",IF(YEAR($B1149)&lt;&gt;管理年度,"△不是管理年度的单据，按月的三张报表里看不到",IF($H1149&lt;0,"△这一笔之后该账户余额成负数了，核一下",""))))))))))))))</f>
        <v/>
      </c>
    </row>
    <row r="1150" ht="16.5" spans="1:16">
      <c r="A1150" s="4" t="str">
        <f>IF($C1150="","",COUNTA($C$5:$C1150))</f>
        <v/>
      </c>
      <c r="B1150" s="52"/>
      <c r="C1150" s="53"/>
      <c r="D1150" s="53"/>
      <c r="E1150" s="32"/>
      <c r="F1150" s="54"/>
      <c r="G1150" s="54"/>
      <c r="H1150" s="24" t="str">
        <f>IFERROR(ROUND(VLOOKUP($C1150,基础资料!$B$5:$E$34,3,0)+SUMIF($C$5:$C1150,$C1150,$F$5:$F1150)-SUMIF($C$5:$C1150,$C1150,$G$5:$G1150),2),"")</f>
        <v/>
      </c>
      <c r="I1150" s="53"/>
      <c r="J1150" s="53"/>
      <c r="K1150" s="25" t="str">
        <f t="shared" si="17"/>
        <v/>
      </c>
      <c r="L1150" s="13" t="str">
        <f>IF($D1150="","",IFERROR(INDEX(类别属性,MATCH($D1150,类别表,0)),""))</f>
        <v/>
      </c>
      <c r="M1150" s="53"/>
      <c r="N1150" s="53"/>
      <c r="O1150" s="32"/>
      <c r="P1150" s="6" t="str">
        <f>IF($C1150="","",IF(ISNA(MATCH($C1150,账户表,0)),"※这个账户不在【基础资料】的账户档案里",IF($B1150="","※没填日期，这一笔不会进任何月份的报表",IF(NOT(ISNUMBER($B1150)),"※日期是文本不是日期（像 2026.6.28 这种），按日期取数的报表全会漏掉这一笔",IF(AND($F1150&lt;&gt;"",$G1150&lt;&gt;""),"※收入和支出不能同时填",IF(AND(N($F1150)=0,N($G1150)=0),"※收入和支出都没填",IF(OR(N($F1150)&lt;0,N($G1150)&lt;0),"※金额不能填负数，方向反了就换一列填",IF($D1150="","※没填收支类别，分类报表会漏掉这一笔",IF(ISNA(MATCH($D1150,类别表,0)),"※收支类别不在【基础资料】的清单里",IF(AND($L1150="内部转账",$M1150=""),"△内部转账要在「对方账户」写上另一头",IF(AND($L1150="内部转账",$M1150=$C1150),"※对方账户跟本账户是同一个",IF(AND($L1150&lt;&gt;"内部转账",$M1150&lt;&gt;""),"△填了对方账户，但类别不是内部转账",IF(YEAR($B1150)&lt;&gt;管理年度,"△不是管理年度的单据，按月的三张报表里看不到",IF($H1150&lt;0,"△这一笔之后该账户余额成负数了，核一下",""))))))))))))))</f>
        <v/>
      </c>
    </row>
    <row r="1151" ht="16.5" spans="1:16">
      <c r="A1151" s="4" t="str">
        <f>IF($C1151="","",COUNTA($C$5:$C1151))</f>
        <v/>
      </c>
      <c r="B1151" s="52"/>
      <c r="C1151" s="53"/>
      <c r="D1151" s="53"/>
      <c r="E1151" s="32"/>
      <c r="F1151" s="54"/>
      <c r="G1151" s="54"/>
      <c r="H1151" s="24" t="str">
        <f>IFERROR(ROUND(VLOOKUP($C1151,基础资料!$B$5:$E$34,3,0)+SUMIF($C$5:$C1151,$C1151,$F$5:$F1151)-SUMIF($C$5:$C1151,$C1151,$G$5:$G1151),2),"")</f>
        <v/>
      </c>
      <c r="I1151" s="53"/>
      <c r="J1151" s="53"/>
      <c r="K1151" s="25" t="str">
        <f t="shared" si="17"/>
        <v/>
      </c>
      <c r="L1151" s="13" t="str">
        <f>IF($D1151="","",IFERROR(INDEX(类别属性,MATCH($D1151,类别表,0)),""))</f>
        <v/>
      </c>
      <c r="M1151" s="53"/>
      <c r="N1151" s="53"/>
      <c r="O1151" s="32"/>
      <c r="P1151" s="6" t="str">
        <f>IF($C1151="","",IF(ISNA(MATCH($C1151,账户表,0)),"※这个账户不在【基础资料】的账户档案里",IF($B1151="","※没填日期，这一笔不会进任何月份的报表",IF(NOT(ISNUMBER($B1151)),"※日期是文本不是日期（像 2026.6.28 这种），按日期取数的报表全会漏掉这一笔",IF(AND($F1151&lt;&gt;"",$G1151&lt;&gt;""),"※收入和支出不能同时填",IF(AND(N($F1151)=0,N($G1151)=0),"※收入和支出都没填",IF(OR(N($F1151)&lt;0,N($G1151)&lt;0),"※金额不能填负数，方向反了就换一列填",IF($D1151="","※没填收支类别，分类报表会漏掉这一笔",IF(ISNA(MATCH($D1151,类别表,0)),"※收支类别不在【基础资料】的清单里",IF(AND($L1151="内部转账",$M1151=""),"△内部转账要在「对方账户」写上另一头",IF(AND($L1151="内部转账",$M1151=$C1151),"※对方账户跟本账户是同一个",IF(AND($L1151&lt;&gt;"内部转账",$M1151&lt;&gt;""),"△填了对方账户，但类别不是内部转账",IF(YEAR($B1151)&lt;&gt;管理年度,"△不是管理年度的单据，按月的三张报表里看不到",IF($H1151&lt;0,"△这一笔之后该账户余额成负数了，核一下",""))))))))))))))</f>
        <v/>
      </c>
    </row>
    <row r="1152" ht="16.5" spans="1:16">
      <c r="A1152" s="4" t="str">
        <f>IF($C1152="","",COUNTA($C$5:$C1152))</f>
        <v/>
      </c>
      <c r="B1152" s="52"/>
      <c r="C1152" s="53"/>
      <c r="D1152" s="53"/>
      <c r="E1152" s="32"/>
      <c r="F1152" s="54"/>
      <c r="G1152" s="54"/>
      <c r="H1152" s="24" t="str">
        <f>IFERROR(ROUND(VLOOKUP($C1152,基础资料!$B$5:$E$34,3,0)+SUMIF($C$5:$C1152,$C1152,$F$5:$F1152)-SUMIF($C$5:$C1152,$C1152,$G$5:$G1152),2),"")</f>
        <v/>
      </c>
      <c r="I1152" s="53"/>
      <c r="J1152" s="53"/>
      <c r="K1152" s="25" t="str">
        <f t="shared" si="17"/>
        <v/>
      </c>
      <c r="L1152" s="13" t="str">
        <f>IF($D1152="","",IFERROR(INDEX(类别属性,MATCH($D1152,类别表,0)),""))</f>
        <v/>
      </c>
      <c r="M1152" s="53"/>
      <c r="N1152" s="53"/>
      <c r="O1152" s="32"/>
      <c r="P1152" s="6" t="str">
        <f>IF($C1152="","",IF(ISNA(MATCH($C1152,账户表,0)),"※这个账户不在【基础资料】的账户档案里",IF($B1152="","※没填日期，这一笔不会进任何月份的报表",IF(NOT(ISNUMBER($B1152)),"※日期是文本不是日期（像 2026.6.28 这种），按日期取数的报表全会漏掉这一笔",IF(AND($F1152&lt;&gt;"",$G1152&lt;&gt;""),"※收入和支出不能同时填",IF(AND(N($F1152)=0,N($G1152)=0),"※收入和支出都没填",IF(OR(N($F1152)&lt;0,N($G1152)&lt;0),"※金额不能填负数，方向反了就换一列填",IF($D1152="","※没填收支类别，分类报表会漏掉这一笔",IF(ISNA(MATCH($D1152,类别表,0)),"※收支类别不在【基础资料】的清单里",IF(AND($L1152="内部转账",$M1152=""),"△内部转账要在「对方账户」写上另一头",IF(AND($L1152="内部转账",$M1152=$C1152),"※对方账户跟本账户是同一个",IF(AND($L1152&lt;&gt;"内部转账",$M1152&lt;&gt;""),"△填了对方账户，但类别不是内部转账",IF(YEAR($B1152)&lt;&gt;管理年度,"△不是管理年度的单据，按月的三张报表里看不到",IF($H1152&lt;0,"△这一笔之后该账户余额成负数了，核一下",""))))))))))))))</f>
        <v/>
      </c>
    </row>
    <row r="1153" ht="16.5" spans="1:16">
      <c r="A1153" s="4" t="str">
        <f>IF($C1153="","",COUNTA($C$5:$C1153))</f>
        <v/>
      </c>
      <c r="B1153" s="52"/>
      <c r="C1153" s="53"/>
      <c r="D1153" s="53"/>
      <c r="E1153" s="32"/>
      <c r="F1153" s="54"/>
      <c r="G1153" s="54"/>
      <c r="H1153" s="24" t="str">
        <f>IFERROR(ROUND(VLOOKUP($C1153,基础资料!$B$5:$E$34,3,0)+SUMIF($C$5:$C1153,$C1153,$F$5:$F1153)-SUMIF($C$5:$C1153,$C1153,$G$5:$G1153),2),"")</f>
        <v/>
      </c>
      <c r="I1153" s="53"/>
      <c r="J1153" s="53"/>
      <c r="K1153" s="25" t="str">
        <f t="shared" si="17"/>
        <v/>
      </c>
      <c r="L1153" s="13" t="str">
        <f>IF($D1153="","",IFERROR(INDEX(类别属性,MATCH($D1153,类别表,0)),""))</f>
        <v/>
      </c>
      <c r="M1153" s="53"/>
      <c r="N1153" s="53"/>
      <c r="O1153" s="32"/>
      <c r="P1153" s="6" t="str">
        <f>IF($C1153="","",IF(ISNA(MATCH($C1153,账户表,0)),"※这个账户不在【基础资料】的账户档案里",IF($B1153="","※没填日期，这一笔不会进任何月份的报表",IF(NOT(ISNUMBER($B1153)),"※日期是文本不是日期（像 2026.6.28 这种），按日期取数的报表全会漏掉这一笔",IF(AND($F1153&lt;&gt;"",$G1153&lt;&gt;""),"※收入和支出不能同时填",IF(AND(N($F1153)=0,N($G1153)=0),"※收入和支出都没填",IF(OR(N($F1153)&lt;0,N($G1153)&lt;0),"※金额不能填负数，方向反了就换一列填",IF($D1153="","※没填收支类别，分类报表会漏掉这一笔",IF(ISNA(MATCH($D1153,类别表,0)),"※收支类别不在【基础资料】的清单里",IF(AND($L1153="内部转账",$M1153=""),"△内部转账要在「对方账户」写上另一头",IF(AND($L1153="内部转账",$M1153=$C1153),"※对方账户跟本账户是同一个",IF(AND($L1153&lt;&gt;"内部转账",$M1153&lt;&gt;""),"△填了对方账户，但类别不是内部转账",IF(YEAR($B1153)&lt;&gt;管理年度,"△不是管理年度的单据，按月的三张报表里看不到",IF($H1153&lt;0,"△这一笔之后该账户余额成负数了，核一下",""))))))))))))))</f>
        <v/>
      </c>
    </row>
    <row r="1154" ht="16.5" spans="1:16">
      <c r="A1154" s="4" t="str">
        <f>IF($C1154="","",COUNTA($C$5:$C1154))</f>
        <v/>
      </c>
      <c r="B1154" s="52"/>
      <c r="C1154" s="53"/>
      <c r="D1154" s="53"/>
      <c r="E1154" s="32"/>
      <c r="F1154" s="54"/>
      <c r="G1154" s="54"/>
      <c r="H1154" s="24" t="str">
        <f>IFERROR(ROUND(VLOOKUP($C1154,基础资料!$B$5:$E$34,3,0)+SUMIF($C$5:$C1154,$C1154,$F$5:$F1154)-SUMIF($C$5:$C1154,$C1154,$G$5:$G1154),2),"")</f>
        <v/>
      </c>
      <c r="I1154" s="53"/>
      <c r="J1154" s="53"/>
      <c r="K1154" s="25" t="str">
        <f t="shared" si="17"/>
        <v/>
      </c>
      <c r="L1154" s="13" t="str">
        <f>IF($D1154="","",IFERROR(INDEX(类别属性,MATCH($D1154,类别表,0)),""))</f>
        <v/>
      </c>
      <c r="M1154" s="53"/>
      <c r="N1154" s="53"/>
      <c r="O1154" s="32"/>
      <c r="P1154" s="6" t="str">
        <f>IF($C1154="","",IF(ISNA(MATCH($C1154,账户表,0)),"※这个账户不在【基础资料】的账户档案里",IF($B1154="","※没填日期，这一笔不会进任何月份的报表",IF(NOT(ISNUMBER($B1154)),"※日期是文本不是日期（像 2026.6.28 这种），按日期取数的报表全会漏掉这一笔",IF(AND($F1154&lt;&gt;"",$G1154&lt;&gt;""),"※收入和支出不能同时填",IF(AND(N($F1154)=0,N($G1154)=0),"※收入和支出都没填",IF(OR(N($F1154)&lt;0,N($G1154)&lt;0),"※金额不能填负数，方向反了就换一列填",IF($D1154="","※没填收支类别，分类报表会漏掉这一笔",IF(ISNA(MATCH($D1154,类别表,0)),"※收支类别不在【基础资料】的清单里",IF(AND($L1154="内部转账",$M1154=""),"△内部转账要在「对方账户」写上另一头",IF(AND($L1154="内部转账",$M1154=$C1154),"※对方账户跟本账户是同一个",IF(AND($L1154&lt;&gt;"内部转账",$M1154&lt;&gt;""),"△填了对方账户，但类别不是内部转账",IF(YEAR($B1154)&lt;&gt;管理年度,"△不是管理年度的单据，按月的三张报表里看不到",IF($H1154&lt;0,"△这一笔之后该账户余额成负数了，核一下",""))))))))))))))</f>
        <v/>
      </c>
    </row>
    <row r="1155" ht="16.5" spans="1:16">
      <c r="A1155" s="4" t="str">
        <f>IF($C1155="","",COUNTA($C$5:$C1155))</f>
        <v/>
      </c>
      <c r="B1155" s="52"/>
      <c r="C1155" s="53"/>
      <c r="D1155" s="53"/>
      <c r="E1155" s="32"/>
      <c r="F1155" s="54"/>
      <c r="G1155" s="54"/>
      <c r="H1155" s="24" t="str">
        <f>IFERROR(ROUND(VLOOKUP($C1155,基础资料!$B$5:$E$34,3,0)+SUMIF($C$5:$C1155,$C1155,$F$5:$F1155)-SUMIF($C$5:$C1155,$C1155,$G$5:$G1155),2),"")</f>
        <v/>
      </c>
      <c r="I1155" s="53"/>
      <c r="J1155" s="53"/>
      <c r="K1155" s="25" t="str">
        <f t="shared" si="17"/>
        <v/>
      </c>
      <c r="L1155" s="13" t="str">
        <f>IF($D1155="","",IFERROR(INDEX(类别属性,MATCH($D1155,类别表,0)),""))</f>
        <v/>
      </c>
      <c r="M1155" s="53"/>
      <c r="N1155" s="53"/>
      <c r="O1155" s="32"/>
      <c r="P1155" s="6" t="str">
        <f>IF($C1155="","",IF(ISNA(MATCH($C1155,账户表,0)),"※这个账户不在【基础资料】的账户档案里",IF($B1155="","※没填日期，这一笔不会进任何月份的报表",IF(NOT(ISNUMBER($B1155)),"※日期是文本不是日期（像 2026.6.28 这种），按日期取数的报表全会漏掉这一笔",IF(AND($F1155&lt;&gt;"",$G1155&lt;&gt;""),"※收入和支出不能同时填",IF(AND(N($F1155)=0,N($G1155)=0),"※收入和支出都没填",IF(OR(N($F1155)&lt;0,N($G1155)&lt;0),"※金额不能填负数，方向反了就换一列填",IF($D1155="","※没填收支类别，分类报表会漏掉这一笔",IF(ISNA(MATCH($D1155,类别表,0)),"※收支类别不在【基础资料】的清单里",IF(AND($L1155="内部转账",$M1155=""),"△内部转账要在「对方账户」写上另一头",IF(AND($L1155="内部转账",$M1155=$C1155),"※对方账户跟本账户是同一个",IF(AND($L1155&lt;&gt;"内部转账",$M1155&lt;&gt;""),"△填了对方账户，但类别不是内部转账",IF(YEAR($B1155)&lt;&gt;管理年度,"△不是管理年度的单据，按月的三张报表里看不到",IF($H1155&lt;0,"△这一笔之后该账户余额成负数了，核一下",""))))))))))))))</f>
        <v/>
      </c>
    </row>
    <row r="1156" ht="16.5" spans="1:16">
      <c r="A1156" s="4" t="str">
        <f>IF($C1156="","",COUNTA($C$5:$C1156))</f>
        <v/>
      </c>
      <c r="B1156" s="52"/>
      <c r="C1156" s="53"/>
      <c r="D1156" s="53"/>
      <c r="E1156" s="32"/>
      <c r="F1156" s="54"/>
      <c r="G1156" s="54"/>
      <c r="H1156" s="24" t="str">
        <f>IFERROR(ROUND(VLOOKUP($C1156,基础资料!$B$5:$E$34,3,0)+SUMIF($C$5:$C1156,$C1156,$F$5:$F1156)-SUMIF($C$5:$C1156,$C1156,$G$5:$G1156),2),"")</f>
        <v/>
      </c>
      <c r="I1156" s="53"/>
      <c r="J1156" s="53"/>
      <c r="K1156" s="25" t="str">
        <f t="shared" si="17"/>
        <v/>
      </c>
      <c r="L1156" s="13" t="str">
        <f>IF($D1156="","",IFERROR(INDEX(类别属性,MATCH($D1156,类别表,0)),""))</f>
        <v/>
      </c>
      <c r="M1156" s="53"/>
      <c r="N1156" s="53"/>
      <c r="O1156" s="32"/>
      <c r="P1156" s="6" t="str">
        <f>IF($C1156="","",IF(ISNA(MATCH($C1156,账户表,0)),"※这个账户不在【基础资料】的账户档案里",IF($B1156="","※没填日期，这一笔不会进任何月份的报表",IF(NOT(ISNUMBER($B1156)),"※日期是文本不是日期（像 2026.6.28 这种），按日期取数的报表全会漏掉这一笔",IF(AND($F1156&lt;&gt;"",$G1156&lt;&gt;""),"※收入和支出不能同时填",IF(AND(N($F1156)=0,N($G1156)=0),"※收入和支出都没填",IF(OR(N($F1156)&lt;0,N($G1156)&lt;0),"※金额不能填负数，方向反了就换一列填",IF($D1156="","※没填收支类别，分类报表会漏掉这一笔",IF(ISNA(MATCH($D1156,类别表,0)),"※收支类别不在【基础资料】的清单里",IF(AND($L1156="内部转账",$M1156=""),"△内部转账要在「对方账户」写上另一头",IF(AND($L1156="内部转账",$M1156=$C1156),"※对方账户跟本账户是同一个",IF(AND($L1156&lt;&gt;"内部转账",$M1156&lt;&gt;""),"△填了对方账户，但类别不是内部转账",IF(YEAR($B1156)&lt;&gt;管理年度,"△不是管理年度的单据，按月的三张报表里看不到",IF($H1156&lt;0,"△这一笔之后该账户余额成负数了，核一下",""))))))))))))))</f>
        <v/>
      </c>
    </row>
    <row r="1157" ht="16.5" spans="1:16">
      <c r="A1157" s="4" t="str">
        <f>IF($C1157="","",COUNTA($C$5:$C1157))</f>
        <v/>
      </c>
      <c r="B1157" s="52"/>
      <c r="C1157" s="53"/>
      <c r="D1157" s="53"/>
      <c r="E1157" s="32"/>
      <c r="F1157" s="54"/>
      <c r="G1157" s="54"/>
      <c r="H1157" s="24" t="str">
        <f>IFERROR(ROUND(VLOOKUP($C1157,基础资料!$B$5:$E$34,3,0)+SUMIF($C$5:$C1157,$C1157,$F$5:$F1157)-SUMIF($C$5:$C1157,$C1157,$G$5:$G1157),2),"")</f>
        <v/>
      </c>
      <c r="I1157" s="53"/>
      <c r="J1157" s="53"/>
      <c r="K1157" s="25" t="str">
        <f t="shared" ref="K1157:K1220" si="18">IF(OR($B1157="",NOT(ISNUMBER($B1157))),"",--TEXT($B1157,"yyyymm"))</f>
        <v/>
      </c>
      <c r="L1157" s="13" t="str">
        <f>IF($D1157="","",IFERROR(INDEX(类别属性,MATCH($D1157,类别表,0)),""))</f>
        <v/>
      </c>
      <c r="M1157" s="53"/>
      <c r="N1157" s="53"/>
      <c r="O1157" s="32"/>
      <c r="P1157" s="6" t="str">
        <f>IF($C1157="","",IF(ISNA(MATCH($C1157,账户表,0)),"※这个账户不在【基础资料】的账户档案里",IF($B1157="","※没填日期，这一笔不会进任何月份的报表",IF(NOT(ISNUMBER($B1157)),"※日期是文本不是日期（像 2026.6.28 这种），按日期取数的报表全会漏掉这一笔",IF(AND($F1157&lt;&gt;"",$G1157&lt;&gt;""),"※收入和支出不能同时填",IF(AND(N($F1157)=0,N($G1157)=0),"※收入和支出都没填",IF(OR(N($F1157)&lt;0,N($G1157)&lt;0),"※金额不能填负数，方向反了就换一列填",IF($D1157="","※没填收支类别，分类报表会漏掉这一笔",IF(ISNA(MATCH($D1157,类别表,0)),"※收支类别不在【基础资料】的清单里",IF(AND($L1157="内部转账",$M1157=""),"△内部转账要在「对方账户」写上另一头",IF(AND($L1157="内部转账",$M1157=$C1157),"※对方账户跟本账户是同一个",IF(AND($L1157&lt;&gt;"内部转账",$M1157&lt;&gt;""),"△填了对方账户，但类别不是内部转账",IF(YEAR($B1157)&lt;&gt;管理年度,"△不是管理年度的单据，按月的三张报表里看不到",IF($H1157&lt;0,"△这一笔之后该账户余额成负数了，核一下",""))))))))))))))</f>
        <v/>
      </c>
    </row>
    <row r="1158" ht="16.5" spans="1:16">
      <c r="A1158" s="4" t="str">
        <f>IF($C1158="","",COUNTA($C$5:$C1158))</f>
        <v/>
      </c>
      <c r="B1158" s="52"/>
      <c r="C1158" s="53"/>
      <c r="D1158" s="53"/>
      <c r="E1158" s="32"/>
      <c r="F1158" s="54"/>
      <c r="G1158" s="54"/>
      <c r="H1158" s="24" t="str">
        <f>IFERROR(ROUND(VLOOKUP($C1158,基础资料!$B$5:$E$34,3,0)+SUMIF($C$5:$C1158,$C1158,$F$5:$F1158)-SUMIF($C$5:$C1158,$C1158,$G$5:$G1158),2),"")</f>
        <v/>
      </c>
      <c r="I1158" s="53"/>
      <c r="J1158" s="53"/>
      <c r="K1158" s="25" t="str">
        <f t="shared" si="18"/>
        <v/>
      </c>
      <c r="L1158" s="13" t="str">
        <f>IF($D1158="","",IFERROR(INDEX(类别属性,MATCH($D1158,类别表,0)),""))</f>
        <v/>
      </c>
      <c r="M1158" s="53"/>
      <c r="N1158" s="53"/>
      <c r="O1158" s="32"/>
      <c r="P1158" s="6" t="str">
        <f>IF($C1158="","",IF(ISNA(MATCH($C1158,账户表,0)),"※这个账户不在【基础资料】的账户档案里",IF($B1158="","※没填日期，这一笔不会进任何月份的报表",IF(NOT(ISNUMBER($B1158)),"※日期是文本不是日期（像 2026.6.28 这种），按日期取数的报表全会漏掉这一笔",IF(AND($F1158&lt;&gt;"",$G1158&lt;&gt;""),"※收入和支出不能同时填",IF(AND(N($F1158)=0,N($G1158)=0),"※收入和支出都没填",IF(OR(N($F1158)&lt;0,N($G1158)&lt;0),"※金额不能填负数，方向反了就换一列填",IF($D1158="","※没填收支类别，分类报表会漏掉这一笔",IF(ISNA(MATCH($D1158,类别表,0)),"※收支类别不在【基础资料】的清单里",IF(AND($L1158="内部转账",$M1158=""),"△内部转账要在「对方账户」写上另一头",IF(AND($L1158="内部转账",$M1158=$C1158),"※对方账户跟本账户是同一个",IF(AND($L1158&lt;&gt;"内部转账",$M1158&lt;&gt;""),"△填了对方账户，但类别不是内部转账",IF(YEAR($B1158)&lt;&gt;管理年度,"△不是管理年度的单据，按月的三张报表里看不到",IF($H1158&lt;0,"△这一笔之后该账户余额成负数了，核一下",""))))))))))))))</f>
        <v/>
      </c>
    </row>
    <row r="1159" ht="16.5" spans="1:16">
      <c r="A1159" s="4" t="str">
        <f>IF($C1159="","",COUNTA($C$5:$C1159))</f>
        <v/>
      </c>
      <c r="B1159" s="52"/>
      <c r="C1159" s="53"/>
      <c r="D1159" s="53"/>
      <c r="E1159" s="32"/>
      <c r="F1159" s="54"/>
      <c r="G1159" s="54"/>
      <c r="H1159" s="24" t="str">
        <f>IFERROR(ROUND(VLOOKUP($C1159,基础资料!$B$5:$E$34,3,0)+SUMIF($C$5:$C1159,$C1159,$F$5:$F1159)-SUMIF($C$5:$C1159,$C1159,$G$5:$G1159),2),"")</f>
        <v/>
      </c>
      <c r="I1159" s="53"/>
      <c r="J1159" s="53"/>
      <c r="K1159" s="25" t="str">
        <f t="shared" si="18"/>
        <v/>
      </c>
      <c r="L1159" s="13" t="str">
        <f>IF($D1159="","",IFERROR(INDEX(类别属性,MATCH($D1159,类别表,0)),""))</f>
        <v/>
      </c>
      <c r="M1159" s="53"/>
      <c r="N1159" s="53"/>
      <c r="O1159" s="32"/>
      <c r="P1159" s="6" t="str">
        <f>IF($C1159="","",IF(ISNA(MATCH($C1159,账户表,0)),"※这个账户不在【基础资料】的账户档案里",IF($B1159="","※没填日期，这一笔不会进任何月份的报表",IF(NOT(ISNUMBER($B1159)),"※日期是文本不是日期（像 2026.6.28 这种），按日期取数的报表全会漏掉这一笔",IF(AND($F1159&lt;&gt;"",$G1159&lt;&gt;""),"※收入和支出不能同时填",IF(AND(N($F1159)=0,N($G1159)=0),"※收入和支出都没填",IF(OR(N($F1159)&lt;0,N($G1159)&lt;0),"※金额不能填负数，方向反了就换一列填",IF($D1159="","※没填收支类别，分类报表会漏掉这一笔",IF(ISNA(MATCH($D1159,类别表,0)),"※收支类别不在【基础资料】的清单里",IF(AND($L1159="内部转账",$M1159=""),"△内部转账要在「对方账户」写上另一头",IF(AND($L1159="内部转账",$M1159=$C1159),"※对方账户跟本账户是同一个",IF(AND($L1159&lt;&gt;"内部转账",$M1159&lt;&gt;""),"△填了对方账户，但类别不是内部转账",IF(YEAR($B1159)&lt;&gt;管理年度,"△不是管理年度的单据，按月的三张报表里看不到",IF($H1159&lt;0,"△这一笔之后该账户余额成负数了，核一下",""))))))))))))))</f>
        <v/>
      </c>
    </row>
    <row r="1160" ht="16.5" spans="1:16">
      <c r="A1160" s="4" t="str">
        <f>IF($C1160="","",COUNTA($C$5:$C1160))</f>
        <v/>
      </c>
      <c r="B1160" s="52"/>
      <c r="C1160" s="53"/>
      <c r="D1160" s="53"/>
      <c r="E1160" s="32"/>
      <c r="F1160" s="54"/>
      <c r="G1160" s="54"/>
      <c r="H1160" s="24" t="str">
        <f>IFERROR(ROUND(VLOOKUP($C1160,基础资料!$B$5:$E$34,3,0)+SUMIF($C$5:$C1160,$C1160,$F$5:$F1160)-SUMIF($C$5:$C1160,$C1160,$G$5:$G1160),2),"")</f>
        <v/>
      </c>
      <c r="I1160" s="53"/>
      <c r="J1160" s="53"/>
      <c r="K1160" s="25" t="str">
        <f t="shared" si="18"/>
        <v/>
      </c>
      <c r="L1160" s="13" t="str">
        <f>IF($D1160="","",IFERROR(INDEX(类别属性,MATCH($D1160,类别表,0)),""))</f>
        <v/>
      </c>
      <c r="M1160" s="53"/>
      <c r="N1160" s="53"/>
      <c r="O1160" s="32"/>
      <c r="P1160" s="6" t="str">
        <f>IF($C1160="","",IF(ISNA(MATCH($C1160,账户表,0)),"※这个账户不在【基础资料】的账户档案里",IF($B1160="","※没填日期，这一笔不会进任何月份的报表",IF(NOT(ISNUMBER($B1160)),"※日期是文本不是日期（像 2026.6.28 这种），按日期取数的报表全会漏掉这一笔",IF(AND($F1160&lt;&gt;"",$G1160&lt;&gt;""),"※收入和支出不能同时填",IF(AND(N($F1160)=0,N($G1160)=0),"※收入和支出都没填",IF(OR(N($F1160)&lt;0,N($G1160)&lt;0),"※金额不能填负数，方向反了就换一列填",IF($D1160="","※没填收支类别，分类报表会漏掉这一笔",IF(ISNA(MATCH($D1160,类别表,0)),"※收支类别不在【基础资料】的清单里",IF(AND($L1160="内部转账",$M1160=""),"△内部转账要在「对方账户」写上另一头",IF(AND($L1160="内部转账",$M1160=$C1160),"※对方账户跟本账户是同一个",IF(AND($L1160&lt;&gt;"内部转账",$M1160&lt;&gt;""),"△填了对方账户，但类别不是内部转账",IF(YEAR($B1160)&lt;&gt;管理年度,"△不是管理年度的单据，按月的三张报表里看不到",IF($H1160&lt;0,"△这一笔之后该账户余额成负数了，核一下",""))))))))))))))</f>
        <v/>
      </c>
    </row>
    <row r="1161" ht="16.5" spans="1:16">
      <c r="A1161" s="4" t="str">
        <f>IF($C1161="","",COUNTA($C$5:$C1161))</f>
        <v/>
      </c>
      <c r="B1161" s="52"/>
      <c r="C1161" s="53"/>
      <c r="D1161" s="53"/>
      <c r="E1161" s="32"/>
      <c r="F1161" s="54"/>
      <c r="G1161" s="54"/>
      <c r="H1161" s="24" t="str">
        <f>IFERROR(ROUND(VLOOKUP($C1161,基础资料!$B$5:$E$34,3,0)+SUMIF($C$5:$C1161,$C1161,$F$5:$F1161)-SUMIF($C$5:$C1161,$C1161,$G$5:$G1161),2),"")</f>
        <v/>
      </c>
      <c r="I1161" s="53"/>
      <c r="J1161" s="53"/>
      <c r="K1161" s="25" t="str">
        <f t="shared" si="18"/>
        <v/>
      </c>
      <c r="L1161" s="13" t="str">
        <f>IF($D1161="","",IFERROR(INDEX(类别属性,MATCH($D1161,类别表,0)),""))</f>
        <v/>
      </c>
      <c r="M1161" s="53"/>
      <c r="N1161" s="53"/>
      <c r="O1161" s="32"/>
      <c r="P1161" s="6" t="str">
        <f>IF($C1161="","",IF(ISNA(MATCH($C1161,账户表,0)),"※这个账户不在【基础资料】的账户档案里",IF($B1161="","※没填日期，这一笔不会进任何月份的报表",IF(NOT(ISNUMBER($B1161)),"※日期是文本不是日期（像 2026.6.28 这种），按日期取数的报表全会漏掉这一笔",IF(AND($F1161&lt;&gt;"",$G1161&lt;&gt;""),"※收入和支出不能同时填",IF(AND(N($F1161)=0,N($G1161)=0),"※收入和支出都没填",IF(OR(N($F1161)&lt;0,N($G1161)&lt;0),"※金额不能填负数，方向反了就换一列填",IF($D1161="","※没填收支类别，分类报表会漏掉这一笔",IF(ISNA(MATCH($D1161,类别表,0)),"※收支类别不在【基础资料】的清单里",IF(AND($L1161="内部转账",$M1161=""),"△内部转账要在「对方账户」写上另一头",IF(AND($L1161="内部转账",$M1161=$C1161),"※对方账户跟本账户是同一个",IF(AND($L1161&lt;&gt;"内部转账",$M1161&lt;&gt;""),"△填了对方账户，但类别不是内部转账",IF(YEAR($B1161)&lt;&gt;管理年度,"△不是管理年度的单据，按月的三张报表里看不到",IF($H1161&lt;0,"△这一笔之后该账户余额成负数了，核一下",""))))))))))))))</f>
        <v/>
      </c>
    </row>
    <row r="1162" ht="16.5" spans="1:16">
      <c r="A1162" s="4" t="str">
        <f>IF($C1162="","",COUNTA($C$5:$C1162))</f>
        <v/>
      </c>
      <c r="B1162" s="52"/>
      <c r="C1162" s="53"/>
      <c r="D1162" s="53"/>
      <c r="E1162" s="32"/>
      <c r="F1162" s="54"/>
      <c r="G1162" s="54"/>
      <c r="H1162" s="24" t="str">
        <f>IFERROR(ROUND(VLOOKUP($C1162,基础资料!$B$5:$E$34,3,0)+SUMIF($C$5:$C1162,$C1162,$F$5:$F1162)-SUMIF($C$5:$C1162,$C1162,$G$5:$G1162),2),"")</f>
        <v/>
      </c>
      <c r="I1162" s="53"/>
      <c r="J1162" s="53"/>
      <c r="K1162" s="25" t="str">
        <f t="shared" si="18"/>
        <v/>
      </c>
      <c r="L1162" s="13" t="str">
        <f>IF($D1162="","",IFERROR(INDEX(类别属性,MATCH($D1162,类别表,0)),""))</f>
        <v/>
      </c>
      <c r="M1162" s="53"/>
      <c r="N1162" s="53"/>
      <c r="O1162" s="32"/>
      <c r="P1162" s="6" t="str">
        <f>IF($C1162="","",IF(ISNA(MATCH($C1162,账户表,0)),"※这个账户不在【基础资料】的账户档案里",IF($B1162="","※没填日期，这一笔不会进任何月份的报表",IF(NOT(ISNUMBER($B1162)),"※日期是文本不是日期（像 2026.6.28 这种），按日期取数的报表全会漏掉这一笔",IF(AND($F1162&lt;&gt;"",$G1162&lt;&gt;""),"※收入和支出不能同时填",IF(AND(N($F1162)=0,N($G1162)=0),"※收入和支出都没填",IF(OR(N($F1162)&lt;0,N($G1162)&lt;0),"※金额不能填负数，方向反了就换一列填",IF($D1162="","※没填收支类别，分类报表会漏掉这一笔",IF(ISNA(MATCH($D1162,类别表,0)),"※收支类别不在【基础资料】的清单里",IF(AND($L1162="内部转账",$M1162=""),"△内部转账要在「对方账户」写上另一头",IF(AND($L1162="内部转账",$M1162=$C1162),"※对方账户跟本账户是同一个",IF(AND($L1162&lt;&gt;"内部转账",$M1162&lt;&gt;""),"△填了对方账户，但类别不是内部转账",IF(YEAR($B1162)&lt;&gt;管理年度,"△不是管理年度的单据，按月的三张报表里看不到",IF($H1162&lt;0,"△这一笔之后该账户余额成负数了，核一下",""))))))))))))))</f>
        <v/>
      </c>
    </row>
    <row r="1163" ht="16.5" spans="1:16">
      <c r="A1163" s="4" t="str">
        <f>IF($C1163="","",COUNTA($C$5:$C1163))</f>
        <v/>
      </c>
      <c r="B1163" s="52"/>
      <c r="C1163" s="53"/>
      <c r="D1163" s="53"/>
      <c r="E1163" s="32"/>
      <c r="F1163" s="54"/>
      <c r="G1163" s="54"/>
      <c r="H1163" s="24" t="str">
        <f>IFERROR(ROUND(VLOOKUP($C1163,基础资料!$B$5:$E$34,3,0)+SUMIF($C$5:$C1163,$C1163,$F$5:$F1163)-SUMIF($C$5:$C1163,$C1163,$G$5:$G1163),2),"")</f>
        <v/>
      </c>
      <c r="I1163" s="53"/>
      <c r="J1163" s="53"/>
      <c r="K1163" s="25" t="str">
        <f t="shared" si="18"/>
        <v/>
      </c>
      <c r="L1163" s="13" t="str">
        <f>IF($D1163="","",IFERROR(INDEX(类别属性,MATCH($D1163,类别表,0)),""))</f>
        <v/>
      </c>
      <c r="M1163" s="53"/>
      <c r="N1163" s="53"/>
      <c r="O1163" s="32"/>
      <c r="P1163" s="6" t="str">
        <f>IF($C1163="","",IF(ISNA(MATCH($C1163,账户表,0)),"※这个账户不在【基础资料】的账户档案里",IF($B1163="","※没填日期，这一笔不会进任何月份的报表",IF(NOT(ISNUMBER($B1163)),"※日期是文本不是日期（像 2026.6.28 这种），按日期取数的报表全会漏掉这一笔",IF(AND($F1163&lt;&gt;"",$G1163&lt;&gt;""),"※收入和支出不能同时填",IF(AND(N($F1163)=0,N($G1163)=0),"※收入和支出都没填",IF(OR(N($F1163)&lt;0,N($G1163)&lt;0),"※金额不能填负数，方向反了就换一列填",IF($D1163="","※没填收支类别，分类报表会漏掉这一笔",IF(ISNA(MATCH($D1163,类别表,0)),"※收支类别不在【基础资料】的清单里",IF(AND($L1163="内部转账",$M1163=""),"△内部转账要在「对方账户」写上另一头",IF(AND($L1163="内部转账",$M1163=$C1163),"※对方账户跟本账户是同一个",IF(AND($L1163&lt;&gt;"内部转账",$M1163&lt;&gt;""),"△填了对方账户，但类别不是内部转账",IF(YEAR($B1163)&lt;&gt;管理年度,"△不是管理年度的单据，按月的三张报表里看不到",IF($H1163&lt;0,"△这一笔之后该账户余额成负数了，核一下",""))))))))))))))</f>
        <v/>
      </c>
    </row>
    <row r="1164" ht="16.5" spans="1:16">
      <c r="A1164" s="4" t="str">
        <f>IF($C1164="","",COUNTA($C$5:$C1164))</f>
        <v/>
      </c>
      <c r="B1164" s="52"/>
      <c r="C1164" s="53"/>
      <c r="D1164" s="53"/>
      <c r="E1164" s="32"/>
      <c r="F1164" s="54"/>
      <c r="G1164" s="54"/>
      <c r="H1164" s="24" t="str">
        <f>IFERROR(ROUND(VLOOKUP($C1164,基础资料!$B$5:$E$34,3,0)+SUMIF($C$5:$C1164,$C1164,$F$5:$F1164)-SUMIF($C$5:$C1164,$C1164,$G$5:$G1164),2),"")</f>
        <v/>
      </c>
      <c r="I1164" s="53"/>
      <c r="J1164" s="53"/>
      <c r="K1164" s="25" t="str">
        <f t="shared" si="18"/>
        <v/>
      </c>
      <c r="L1164" s="13" t="str">
        <f>IF($D1164="","",IFERROR(INDEX(类别属性,MATCH($D1164,类别表,0)),""))</f>
        <v/>
      </c>
      <c r="M1164" s="53"/>
      <c r="N1164" s="53"/>
      <c r="O1164" s="32"/>
      <c r="P1164" s="6" t="str">
        <f>IF($C1164="","",IF(ISNA(MATCH($C1164,账户表,0)),"※这个账户不在【基础资料】的账户档案里",IF($B1164="","※没填日期，这一笔不会进任何月份的报表",IF(NOT(ISNUMBER($B1164)),"※日期是文本不是日期（像 2026.6.28 这种），按日期取数的报表全会漏掉这一笔",IF(AND($F1164&lt;&gt;"",$G1164&lt;&gt;""),"※收入和支出不能同时填",IF(AND(N($F1164)=0,N($G1164)=0),"※收入和支出都没填",IF(OR(N($F1164)&lt;0,N($G1164)&lt;0),"※金额不能填负数，方向反了就换一列填",IF($D1164="","※没填收支类别，分类报表会漏掉这一笔",IF(ISNA(MATCH($D1164,类别表,0)),"※收支类别不在【基础资料】的清单里",IF(AND($L1164="内部转账",$M1164=""),"△内部转账要在「对方账户」写上另一头",IF(AND($L1164="内部转账",$M1164=$C1164),"※对方账户跟本账户是同一个",IF(AND($L1164&lt;&gt;"内部转账",$M1164&lt;&gt;""),"△填了对方账户，但类别不是内部转账",IF(YEAR($B1164)&lt;&gt;管理年度,"△不是管理年度的单据，按月的三张报表里看不到",IF($H1164&lt;0,"△这一笔之后该账户余额成负数了，核一下",""))))))))))))))</f>
        <v/>
      </c>
    </row>
    <row r="1165" ht="16.5" spans="1:16">
      <c r="A1165" s="4" t="str">
        <f>IF($C1165="","",COUNTA($C$5:$C1165))</f>
        <v/>
      </c>
      <c r="B1165" s="52"/>
      <c r="C1165" s="53"/>
      <c r="D1165" s="53"/>
      <c r="E1165" s="32"/>
      <c r="F1165" s="54"/>
      <c r="G1165" s="54"/>
      <c r="H1165" s="24" t="str">
        <f>IFERROR(ROUND(VLOOKUP($C1165,基础资料!$B$5:$E$34,3,0)+SUMIF($C$5:$C1165,$C1165,$F$5:$F1165)-SUMIF($C$5:$C1165,$C1165,$G$5:$G1165),2),"")</f>
        <v/>
      </c>
      <c r="I1165" s="53"/>
      <c r="J1165" s="53"/>
      <c r="K1165" s="25" t="str">
        <f t="shared" si="18"/>
        <v/>
      </c>
      <c r="L1165" s="13" t="str">
        <f>IF($D1165="","",IFERROR(INDEX(类别属性,MATCH($D1165,类别表,0)),""))</f>
        <v/>
      </c>
      <c r="M1165" s="53"/>
      <c r="N1165" s="53"/>
      <c r="O1165" s="32"/>
      <c r="P1165" s="6" t="str">
        <f>IF($C1165="","",IF(ISNA(MATCH($C1165,账户表,0)),"※这个账户不在【基础资料】的账户档案里",IF($B1165="","※没填日期，这一笔不会进任何月份的报表",IF(NOT(ISNUMBER($B1165)),"※日期是文本不是日期（像 2026.6.28 这种），按日期取数的报表全会漏掉这一笔",IF(AND($F1165&lt;&gt;"",$G1165&lt;&gt;""),"※收入和支出不能同时填",IF(AND(N($F1165)=0,N($G1165)=0),"※收入和支出都没填",IF(OR(N($F1165)&lt;0,N($G1165)&lt;0),"※金额不能填负数，方向反了就换一列填",IF($D1165="","※没填收支类别，分类报表会漏掉这一笔",IF(ISNA(MATCH($D1165,类别表,0)),"※收支类别不在【基础资料】的清单里",IF(AND($L1165="内部转账",$M1165=""),"△内部转账要在「对方账户」写上另一头",IF(AND($L1165="内部转账",$M1165=$C1165),"※对方账户跟本账户是同一个",IF(AND($L1165&lt;&gt;"内部转账",$M1165&lt;&gt;""),"△填了对方账户，但类别不是内部转账",IF(YEAR($B1165)&lt;&gt;管理年度,"△不是管理年度的单据，按月的三张报表里看不到",IF($H1165&lt;0,"△这一笔之后该账户余额成负数了，核一下",""))))))))))))))</f>
        <v/>
      </c>
    </row>
    <row r="1166" ht="16.5" spans="1:16">
      <c r="A1166" s="4" t="str">
        <f>IF($C1166="","",COUNTA($C$5:$C1166))</f>
        <v/>
      </c>
      <c r="B1166" s="52"/>
      <c r="C1166" s="53"/>
      <c r="D1166" s="53"/>
      <c r="E1166" s="32"/>
      <c r="F1166" s="54"/>
      <c r="G1166" s="54"/>
      <c r="H1166" s="24" t="str">
        <f>IFERROR(ROUND(VLOOKUP($C1166,基础资料!$B$5:$E$34,3,0)+SUMIF($C$5:$C1166,$C1166,$F$5:$F1166)-SUMIF($C$5:$C1166,$C1166,$G$5:$G1166),2),"")</f>
        <v/>
      </c>
      <c r="I1166" s="53"/>
      <c r="J1166" s="53"/>
      <c r="K1166" s="25" t="str">
        <f t="shared" si="18"/>
        <v/>
      </c>
      <c r="L1166" s="13" t="str">
        <f>IF($D1166="","",IFERROR(INDEX(类别属性,MATCH($D1166,类别表,0)),""))</f>
        <v/>
      </c>
      <c r="M1166" s="53"/>
      <c r="N1166" s="53"/>
      <c r="O1166" s="32"/>
      <c r="P1166" s="6" t="str">
        <f>IF($C1166="","",IF(ISNA(MATCH($C1166,账户表,0)),"※这个账户不在【基础资料】的账户档案里",IF($B1166="","※没填日期，这一笔不会进任何月份的报表",IF(NOT(ISNUMBER($B1166)),"※日期是文本不是日期（像 2026.6.28 这种），按日期取数的报表全会漏掉这一笔",IF(AND($F1166&lt;&gt;"",$G1166&lt;&gt;""),"※收入和支出不能同时填",IF(AND(N($F1166)=0,N($G1166)=0),"※收入和支出都没填",IF(OR(N($F1166)&lt;0,N($G1166)&lt;0),"※金额不能填负数，方向反了就换一列填",IF($D1166="","※没填收支类别，分类报表会漏掉这一笔",IF(ISNA(MATCH($D1166,类别表,0)),"※收支类别不在【基础资料】的清单里",IF(AND($L1166="内部转账",$M1166=""),"△内部转账要在「对方账户」写上另一头",IF(AND($L1166="内部转账",$M1166=$C1166),"※对方账户跟本账户是同一个",IF(AND($L1166&lt;&gt;"内部转账",$M1166&lt;&gt;""),"△填了对方账户，但类别不是内部转账",IF(YEAR($B1166)&lt;&gt;管理年度,"△不是管理年度的单据，按月的三张报表里看不到",IF($H1166&lt;0,"△这一笔之后该账户余额成负数了，核一下",""))))))))))))))</f>
        <v/>
      </c>
    </row>
    <row r="1167" ht="16.5" spans="1:16">
      <c r="A1167" s="4" t="str">
        <f>IF($C1167="","",COUNTA($C$5:$C1167))</f>
        <v/>
      </c>
      <c r="B1167" s="52"/>
      <c r="C1167" s="53"/>
      <c r="D1167" s="53"/>
      <c r="E1167" s="32"/>
      <c r="F1167" s="54"/>
      <c r="G1167" s="54"/>
      <c r="H1167" s="24" t="str">
        <f>IFERROR(ROUND(VLOOKUP($C1167,基础资料!$B$5:$E$34,3,0)+SUMIF($C$5:$C1167,$C1167,$F$5:$F1167)-SUMIF($C$5:$C1167,$C1167,$G$5:$G1167),2),"")</f>
        <v/>
      </c>
      <c r="I1167" s="53"/>
      <c r="J1167" s="53"/>
      <c r="K1167" s="25" t="str">
        <f t="shared" si="18"/>
        <v/>
      </c>
      <c r="L1167" s="13" t="str">
        <f>IF($D1167="","",IFERROR(INDEX(类别属性,MATCH($D1167,类别表,0)),""))</f>
        <v/>
      </c>
      <c r="M1167" s="53"/>
      <c r="N1167" s="53"/>
      <c r="O1167" s="32"/>
      <c r="P1167" s="6" t="str">
        <f>IF($C1167="","",IF(ISNA(MATCH($C1167,账户表,0)),"※这个账户不在【基础资料】的账户档案里",IF($B1167="","※没填日期，这一笔不会进任何月份的报表",IF(NOT(ISNUMBER($B1167)),"※日期是文本不是日期（像 2026.6.28 这种），按日期取数的报表全会漏掉这一笔",IF(AND($F1167&lt;&gt;"",$G1167&lt;&gt;""),"※收入和支出不能同时填",IF(AND(N($F1167)=0,N($G1167)=0),"※收入和支出都没填",IF(OR(N($F1167)&lt;0,N($G1167)&lt;0),"※金额不能填负数，方向反了就换一列填",IF($D1167="","※没填收支类别，分类报表会漏掉这一笔",IF(ISNA(MATCH($D1167,类别表,0)),"※收支类别不在【基础资料】的清单里",IF(AND($L1167="内部转账",$M1167=""),"△内部转账要在「对方账户」写上另一头",IF(AND($L1167="内部转账",$M1167=$C1167),"※对方账户跟本账户是同一个",IF(AND($L1167&lt;&gt;"内部转账",$M1167&lt;&gt;""),"△填了对方账户，但类别不是内部转账",IF(YEAR($B1167)&lt;&gt;管理年度,"△不是管理年度的单据，按月的三张报表里看不到",IF($H1167&lt;0,"△这一笔之后该账户余额成负数了，核一下",""))))))))))))))</f>
        <v/>
      </c>
    </row>
    <row r="1168" ht="16.5" spans="1:16">
      <c r="A1168" s="4" t="str">
        <f>IF($C1168="","",COUNTA($C$5:$C1168))</f>
        <v/>
      </c>
      <c r="B1168" s="52"/>
      <c r="C1168" s="53"/>
      <c r="D1168" s="53"/>
      <c r="E1168" s="32"/>
      <c r="F1168" s="54"/>
      <c r="G1168" s="54"/>
      <c r="H1168" s="24" t="str">
        <f>IFERROR(ROUND(VLOOKUP($C1168,基础资料!$B$5:$E$34,3,0)+SUMIF($C$5:$C1168,$C1168,$F$5:$F1168)-SUMIF($C$5:$C1168,$C1168,$G$5:$G1168),2),"")</f>
        <v/>
      </c>
      <c r="I1168" s="53"/>
      <c r="J1168" s="53"/>
      <c r="K1168" s="25" t="str">
        <f t="shared" si="18"/>
        <v/>
      </c>
      <c r="L1168" s="13" t="str">
        <f>IF($D1168="","",IFERROR(INDEX(类别属性,MATCH($D1168,类别表,0)),""))</f>
        <v/>
      </c>
      <c r="M1168" s="53"/>
      <c r="N1168" s="53"/>
      <c r="O1168" s="32"/>
      <c r="P1168" s="6" t="str">
        <f>IF($C1168="","",IF(ISNA(MATCH($C1168,账户表,0)),"※这个账户不在【基础资料】的账户档案里",IF($B1168="","※没填日期，这一笔不会进任何月份的报表",IF(NOT(ISNUMBER($B1168)),"※日期是文本不是日期（像 2026.6.28 这种），按日期取数的报表全会漏掉这一笔",IF(AND($F1168&lt;&gt;"",$G1168&lt;&gt;""),"※收入和支出不能同时填",IF(AND(N($F1168)=0,N($G1168)=0),"※收入和支出都没填",IF(OR(N($F1168)&lt;0,N($G1168)&lt;0),"※金额不能填负数，方向反了就换一列填",IF($D1168="","※没填收支类别，分类报表会漏掉这一笔",IF(ISNA(MATCH($D1168,类别表,0)),"※收支类别不在【基础资料】的清单里",IF(AND($L1168="内部转账",$M1168=""),"△内部转账要在「对方账户」写上另一头",IF(AND($L1168="内部转账",$M1168=$C1168),"※对方账户跟本账户是同一个",IF(AND($L1168&lt;&gt;"内部转账",$M1168&lt;&gt;""),"△填了对方账户，但类别不是内部转账",IF(YEAR($B1168)&lt;&gt;管理年度,"△不是管理年度的单据，按月的三张报表里看不到",IF($H1168&lt;0,"△这一笔之后该账户余额成负数了，核一下",""))))))))))))))</f>
        <v/>
      </c>
    </row>
    <row r="1169" ht="16.5" spans="1:16">
      <c r="A1169" s="4" t="str">
        <f>IF($C1169="","",COUNTA($C$5:$C1169))</f>
        <v/>
      </c>
      <c r="B1169" s="52"/>
      <c r="C1169" s="53"/>
      <c r="D1169" s="53"/>
      <c r="E1169" s="32"/>
      <c r="F1169" s="54"/>
      <c r="G1169" s="54"/>
      <c r="H1169" s="24" t="str">
        <f>IFERROR(ROUND(VLOOKUP($C1169,基础资料!$B$5:$E$34,3,0)+SUMIF($C$5:$C1169,$C1169,$F$5:$F1169)-SUMIF($C$5:$C1169,$C1169,$G$5:$G1169),2),"")</f>
        <v/>
      </c>
      <c r="I1169" s="53"/>
      <c r="J1169" s="53"/>
      <c r="K1169" s="25" t="str">
        <f t="shared" si="18"/>
        <v/>
      </c>
      <c r="L1169" s="13" t="str">
        <f>IF($D1169="","",IFERROR(INDEX(类别属性,MATCH($D1169,类别表,0)),""))</f>
        <v/>
      </c>
      <c r="M1169" s="53"/>
      <c r="N1169" s="53"/>
      <c r="O1169" s="32"/>
      <c r="P1169" s="6" t="str">
        <f>IF($C1169="","",IF(ISNA(MATCH($C1169,账户表,0)),"※这个账户不在【基础资料】的账户档案里",IF($B1169="","※没填日期，这一笔不会进任何月份的报表",IF(NOT(ISNUMBER($B1169)),"※日期是文本不是日期（像 2026.6.28 这种），按日期取数的报表全会漏掉这一笔",IF(AND($F1169&lt;&gt;"",$G1169&lt;&gt;""),"※收入和支出不能同时填",IF(AND(N($F1169)=0,N($G1169)=0),"※收入和支出都没填",IF(OR(N($F1169)&lt;0,N($G1169)&lt;0),"※金额不能填负数，方向反了就换一列填",IF($D1169="","※没填收支类别，分类报表会漏掉这一笔",IF(ISNA(MATCH($D1169,类别表,0)),"※收支类别不在【基础资料】的清单里",IF(AND($L1169="内部转账",$M1169=""),"△内部转账要在「对方账户」写上另一头",IF(AND($L1169="内部转账",$M1169=$C1169),"※对方账户跟本账户是同一个",IF(AND($L1169&lt;&gt;"内部转账",$M1169&lt;&gt;""),"△填了对方账户，但类别不是内部转账",IF(YEAR($B1169)&lt;&gt;管理年度,"△不是管理年度的单据，按月的三张报表里看不到",IF($H1169&lt;0,"△这一笔之后该账户余额成负数了，核一下",""))))))))))))))</f>
        <v/>
      </c>
    </row>
    <row r="1170" ht="16.5" spans="1:16">
      <c r="A1170" s="4" t="str">
        <f>IF($C1170="","",COUNTA($C$5:$C1170))</f>
        <v/>
      </c>
      <c r="B1170" s="52"/>
      <c r="C1170" s="53"/>
      <c r="D1170" s="53"/>
      <c r="E1170" s="32"/>
      <c r="F1170" s="54"/>
      <c r="G1170" s="54"/>
      <c r="H1170" s="24" t="str">
        <f>IFERROR(ROUND(VLOOKUP($C1170,基础资料!$B$5:$E$34,3,0)+SUMIF($C$5:$C1170,$C1170,$F$5:$F1170)-SUMIF($C$5:$C1170,$C1170,$G$5:$G1170),2),"")</f>
        <v/>
      </c>
      <c r="I1170" s="53"/>
      <c r="J1170" s="53"/>
      <c r="K1170" s="25" t="str">
        <f t="shared" si="18"/>
        <v/>
      </c>
      <c r="L1170" s="13" t="str">
        <f>IF($D1170="","",IFERROR(INDEX(类别属性,MATCH($D1170,类别表,0)),""))</f>
        <v/>
      </c>
      <c r="M1170" s="53"/>
      <c r="N1170" s="53"/>
      <c r="O1170" s="32"/>
      <c r="P1170" s="6" t="str">
        <f>IF($C1170="","",IF(ISNA(MATCH($C1170,账户表,0)),"※这个账户不在【基础资料】的账户档案里",IF($B1170="","※没填日期，这一笔不会进任何月份的报表",IF(NOT(ISNUMBER($B1170)),"※日期是文本不是日期（像 2026.6.28 这种），按日期取数的报表全会漏掉这一笔",IF(AND($F1170&lt;&gt;"",$G1170&lt;&gt;""),"※收入和支出不能同时填",IF(AND(N($F1170)=0,N($G1170)=0),"※收入和支出都没填",IF(OR(N($F1170)&lt;0,N($G1170)&lt;0),"※金额不能填负数，方向反了就换一列填",IF($D1170="","※没填收支类别，分类报表会漏掉这一笔",IF(ISNA(MATCH($D1170,类别表,0)),"※收支类别不在【基础资料】的清单里",IF(AND($L1170="内部转账",$M1170=""),"△内部转账要在「对方账户」写上另一头",IF(AND($L1170="内部转账",$M1170=$C1170),"※对方账户跟本账户是同一个",IF(AND($L1170&lt;&gt;"内部转账",$M1170&lt;&gt;""),"△填了对方账户，但类别不是内部转账",IF(YEAR($B1170)&lt;&gt;管理年度,"△不是管理年度的单据，按月的三张报表里看不到",IF($H1170&lt;0,"△这一笔之后该账户余额成负数了，核一下",""))))))))))))))</f>
        <v/>
      </c>
    </row>
    <row r="1171" ht="16.5" spans="1:16">
      <c r="A1171" s="4" t="str">
        <f>IF($C1171="","",COUNTA($C$5:$C1171))</f>
        <v/>
      </c>
      <c r="B1171" s="52"/>
      <c r="C1171" s="53"/>
      <c r="D1171" s="53"/>
      <c r="E1171" s="32"/>
      <c r="F1171" s="54"/>
      <c r="G1171" s="54"/>
      <c r="H1171" s="24" t="str">
        <f>IFERROR(ROUND(VLOOKUP($C1171,基础资料!$B$5:$E$34,3,0)+SUMIF($C$5:$C1171,$C1171,$F$5:$F1171)-SUMIF($C$5:$C1171,$C1171,$G$5:$G1171),2),"")</f>
        <v/>
      </c>
      <c r="I1171" s="53"/>
      <c r="J1171" s="53"/>
      <c r="K1171" s="25" t="str">
        <f t="shared" si="18"/>
        <v/>
      </c>
      <c r="L1171" s="13" t="str">
        <f>IF($D1171="","",IFERROR(INDEX(类别属性,MATCH($D1171,类别表,0)),""))</f>
        <v/>
      </c>
      <c r="M1171" s="53"/>
      <c r="N1171" s="53"/>
      <c r="O1171" s="32"/>
      <c r="P1171" s="6" t="str">
        <f>IF($C1171="","",IF(ISNA(MATCH($C1171,账户表,0)),"※这个账户不在【基础资料】的账户档案里",IF($B1171="","※没填日期，这一笔不会进任何月份的报表",IF(NOT(ISNUMBER($B1171)),"※日期是文本不是日期（像 2026.6.28 这种），按日期取数的报表全会漏掉这一笔",IF(AND($F1171&lt;&gt;"",$G1171&lt;&gt;""),"※收入和支出不能同时填",IF(AND(N($F1171)=0,N($G1171)=0),"※收入和支出都没填",IF(OR(N($F1171)&lt;0,N($G1171)&lt;0),"※金额不能填负数，方向反了就换一列填",IF($D1171="","※没填收支类别，分类报表会漏掉这一笔",IF(ISNA(MATCH($D1171,类别表,0)),"※收支类别不在【基础资料】的清单里",IF(AND($L1171="内部转账",$M1171=""),"△内部转账要在「对方账户」写上另一头",IF(AND($L1171="内部转账",$M1171=$C1171),"※对方账户跟本账户是同一个",IF(AND($L1171&lt;&gt;"内部转账",$M1171&lt;&gt;""),"△填了对方账户，但类别不是内部转账",IF(YEAR($B1171)&lt;&gt;管理年度,"△不是管理年度的单据，按月的三张报表里看不到",IF($H1171&lt;0,"△这一笔之后该账户余额成负数了，核一下",""))))))))))))))</f>
        <v/>
      </c>
    </row>
    <row r="1172" ht="16.5" spans="1:16">
      <c r="A1172" s="4" t="str">
        <f>IF($C1172="","",COUNTA($C$5:$C1172))</f>
        <v/>
      </c>
      <c r="B1172" s="52"/>
      <c r="C1172" s="53"/>
      <c r="D1172" s="53"/>
      <c r="E1172" s="32"/>
      <c r="F1172" s="54"/>
      <c r="G1172" s="54"/>
      <c r="H1172" s="24" t="str">
        <f>IFERROR(ROUND(VLOOKUP($C1172,基础资料!$B$5:$E$34,3,0)+SUMIF($C$5:$C1172,$C1172,$F$5:$F1172)-SUMIF($C$5:$C1172,$C1172,$G$5:$G1172),2),"")</f>
        <v/>
      </c>
      <c r="I1172" s="53"/>
      <c r="J1172" s="53"/>
      <c r="K1172" s="25" t="str">
        <f t="shared" si="18"/>
        <v/>
      </c>
      <c r="L1172" s="13" t="str">
        <f>IF($D1172="","",IFERROR(INDEX(类别属性,MATCH($D1172,类别表,0)),""))</f>
        <v/>
      </c>
      <c r="M1172" s="53"/>
      <c r="N1172" s="53"/>
      <c r="O1172" s="32"/>
      <c r="P1172" s="6" t="str">
        <f>IF($C1172="","",IF(ISNA(MATCH($C1172,账户表,0)),"※这个账户不在【基础资料】的账户档案里",IF($B1172="","※没填日期，这一笔不会进任何月份的报表",IF(NOT(ISNUMBER($B1172)),"※日期是文本不是日期（像 2026.6.28 这种），按日期取数的报表全会漏掉这一笔",IF(AND($F1172&lt;&gt;"",$G1172&lt;&gt;""),"※收入和支出不能同时填",IF(AND(N($F1172)=0,N($G1172)=0),"※收入和支出都没填",IF(OR(N($F1172)&lt;0,N($G1172)&lt;0),"※金额不能填负数，方向反了就换一列填",IF($D1172="","※没填收支类别，分类报表会漏掉这一笔",IF(ISNA(MATCH($D1172,类别表,0)),"※收支类别不在【基础资料】的清单里",IF(AND($L1172="内部转账",$M1172=""),"△内部转账要在「对方账户」写上另一头",IF(AND($L1172="内部转账",$M1172=$C1172),"※对方账户跟本账户是同一个",IF(AND($L1172&lt;&gt;"内部转账",$M1172&lt;&gt;""),"△填了对方账户，但类别不是内部转账",IF(YEAR($B1172)&lt;&gt;管理年度,"△不是管理年度的单据，按月的三张报表里看不到",IF($H1172&lt;0,"△这一笔之后该账户余额成负数了，核一下",""))))))))))))))</f>
        <v/>
      </c>
    </row>
    <row r="1173" ht="16.5" spans="1:16">
      <c r="A1173" s="4" t="str">
        <f>IF($C1173="","",COUNTA($C$5:$C1173))</f>
        <v/>
      </c>
      <c r="B1173" s="52"/>
      <c r="C1173" s="53"/>
      <c r="D1173" s="53"/>
      <c r="E1173" s="32"/>
      <c r="F1173" s="54"/>
      <c r="G1173" s="54"/>
      <c r="H1173" s="24" t="str">
        <f>IFERROR(ROUND(VLOOKUP($C1173,基础资料!$B$5:$E$34,3,0)+SUMIF($C$5:$C1173,$C1173,$F$5:$F1173)-SUMIF($C$5:$C1173,$C1173,$G$5:$G1173),2),"")</f>
        <v/>
      </c>
      <c r="I1173" s="53"/>
      <c r="J1173" s="53"/>
      <c r="K1173" s="25" t="str">
        <f t="shared" si="18"/>
        <v/>
      </c>
      <c r="L1173" s="13" t="str">
        <f>IF($D1173="","",IFERROR(INDEX(类别属性,MATCH($D1173,类别表,0)),""))</f>
        <v/>
      </c>
      <c r="M1173" s="53"/>
      <c r="N1173" s="53"/>
      <c r="O1173" s="32"/>
      <c r="P1173" s="6" t="str">
        <f>IF($C1173="","",IF(ISNA(MATCH($C1173,账户表,0)),"※这个账户不在【基础资料】的账户档案里",IF($B1173="","※没填日期，这一笔不会进任何月份的报表",IF(NOT(ISNUMBER($B1173)),"※日期是文本不是日期（像 2026.6.28 这种），按日期取数的报表全会漏掉这一笔",IF(AND($F1173&lt;&gt;"",$G1173&lt;&gt;""),"※收入和支出不能同时填",IF(AND(N($F1173)=0,N($G1173)=0),"※收入和支出都没填",IF(OR(N($F1173)&lt;0,N($G1173)&lt;0),"※金额不能填负数，方向反了就换一列填",IF($D1173="","※没填收支类别，分类报表会漏掉这一笔",IF(ISNA(MATCH($D1173,类别表,0)),"※收支类别不在【基础资料】的清单里",IF(AND($L1173="内部转账",$M1173=""),"△内部转账要在「对方账户」写上另一头",IF(AND($L1173="内部转账",$M1173=$C1173),"※对方账户跟本账户是同一个",IF(AND($L1173&lt;&gt;"内部转账",$M1173&lt;&gt;""),"△填了对方账户，但类别不是内部转账",IF(YEAR($B1173)&lt;&gt;管理年度,"△不是管理年度的单据，按月的三张报表里看不到",IF($H1173&lt;0,"△这一笔之后该账户余额成负数了，核一下",""))))))))))))))</f>
        <v/>
      </c>
    </row>
    <row r="1174" ht="16.5" spans="1:16">
      <c r="A1174" s="4" t="str">
        <f>IF($C1174="","",COUNTA($C$5:$C1174))</f>
        <v/>
      </c>
      <c r="B1174" s="52"/>
      <c r="C1174" s="53"/>
      <c r="D1174" s="53"/>
      <c r="E1174" s="32"/>
      <c r="F1174" s="54"/>
      <c r="G1174" s="54"/>
      <c r="H1174" s="24" t="str">
        <f>IFERROR(ROUND(VLOOKUP($C1174,基础资料!$B$5:$E$34,3,0)+SUMIF($C$5:$C1174,$C1174,$F$5:$F1174)-SUMIF($C$5:$C1174,$C1174,$G$5:$G1174),2),"")</f>
        <v/>
      </c>
      <c r="I1174" s="53"/>
      <c r="J1174" s="53"/>
      <c r="K1174" s="25" t="str">
        <f t="shared" si="18"/>
        <v/>
      </c>
      <c r="L1174" s="13" t="str">
        <f>IF($D1174="","",IFERROR(INDEX(类别属性,MATCH($D1174,类别表,0)),""))</f>
        <v/>
      </c>
      <c r="M1174" s="53"/>
      <c r="N1174" s="53"/>
      <c r="O1174" s="32"/>
      <c r="P1174" s="6" t="str">
        <f>IF($C1174="","",IF(ISNA(MATCH($C1174,账户表,0)),"※这个账户不在【基础资料】的账户档案里",IF($B1174="","※没填日期，这一笔不会进任何月份的报表",IF(NOT(ISNUMBER($B1174)),"※日期是文本不是日期（像 2026.6.28 这种），按日期取数的报表全会漏掉这一笔",IF(AND($F1174&lt;&gt;"",$G1174&lt;&gt;""),"※收入和支出不能同时填",IF(AND(N($F1174)=0,N($G1174)=0),"※收入和支出都没填",IF(OR(N($F1174)&lt;0,N($G1174)&lt;0),"※金额不能填负数，方向反了就换一列填",IF($D1174="","※没填收支类别，分类报表会漏掉这一笔",IF(ISNA(MATCH($D1174,类别表,0)),"※收支类别不在【基础资料】的清单里",IF(AND($L1174="内部转账",$M1174=""),"△内部转账要在「对方账户」写上另一头",IF(AND($L1174="内部转账",$M1174=$C1174),"※对方账户跟本账户是同一个",IF(AND($L1174&lt;&gt;"内部转账",$M1174&lt;&gt;""),"△填了对方账户，但类别不是内部转账",IF(YEAR($B1174)&lt;&gt;管理年度,"△不是管理年度的单据，按月的三张报表里看不到",IF($H1174&lt;0,"△这一笔之后该账户余额成负数了，核一下",""))))))))))))))</f>
        <v/>
      </c>
    </row>
    <row r="1175" ht="16.5" spans="1:16">
      <c r="A1175" s="4" t="str">
        <f>IF($C1175="","",COUNTA($C$5:$C1175))</f>
        <v/>
      </c>
      <c r="B1175" s="52"/>
      <c r="C1175" s="53"/>
      <c r="D1175" s="53"/>
      <c r="E1175" s="32"/>
      <c r="F1175" s="54"/>
      <c r="G1175" s="54"/>
      <c r="H1175" s="24" t="str">
        <f>IFERROR(ROUND(VLOOKUP($C1175,基础资料!$B$5:$E$34,3,0)+SUMIF($C$5:$C1175,$C1175,$F$5:$F1175)-SUMIF($C$5:$C1175,$C1175,$G$5:$G1175),2),"")</f>
        <v/>
      </c>
      <c r="I1175" s="53"/>
      <c r="J1175" s="53"/>
      <c r="K1175" s="25" t="str">
        <f t="shared" si="18"/>
        <v/>
      </c>
      <c r="L1175" s="13" t="str">
        <f>IF($D1175="","",IFERROR(INDEX(类别属性,MATCH($D1175,类别表,0)),""))</f>
        <v/>
      </c>
      <c r="M1175" s="53"/>
      <c r="N1175" s="53"/>
      <c r="O1175" s="32"/>
      <c r="P1175" s="6" t="str">
        <f>IF($C1175="","",IF(ISNA(MATCH($C1175,账户表,0)),"※这个账户不在【基础资料】的账户档案里",IF($B1175="","※没填日期，这一笔不会进任何月份的报表",IF(NOT(ISNUMBER($B1175)),"※日期是文本不是日期（像 2026.6.28 这种），按日期取数的报表全会漏掉这一笔",IF(AND($F1175&lt;&gt;"",$G1175&lt;&gt;""),"※收入和支出不能同时填",IF(AND(N($F1175)=0,N($G1175)=0),"※收入和支出都没填",IF(OR(N($F1175)&lt;0,N($G1175)&lt;0),"※金额不能填负数，方向反了就换一列填",IF($D1175="","※没填收支类别，分类报表会漏掉这一笔",IF(ISNA(MATCH($D1175,类别表,0)),"※收支类别不在【基础资料】的清单里",IF(AND($L1175="内部转账",$M1175=""),"△内部转账要在「对方账户」写上另一头",IF(AND($L1175="内部转账",$M1175=$C1175),"※对方账户跟本账户是同一个",IF(AND($L1175&lt;&gt;"内部转账",$M1175&lt;&gt;""),"△填了对方账户，但类别不是内部转账",IF(YEAR($B1175)&lt;&gt;管理年度,"△不是管理年度的单据，按月的三张报表里看不到",IF($H1175&lt;0,"△这一笔之后该账户余额成负数了，核一下",""))))))))))))))</f>
        <v/>
      </c>
    </row>
    <row r="1176" ht="16.5" spans="1:16">
      <c r="A1176" s="4" t="str">
        <f>IF($C1176="","",COUNTA($C$5:$C1176))</f>
        <v/>
      </c>
      <c r="B1176" s="52"/>
      <c r="C1176" s="53"/>
      <c r="D1176" s="53"/>
      <c r="E1176" s="32"/>
      <c r="F1176" s="54"/>
      <c r="G1176" s="54"/>
      <c r="H1176" s="24" t="str">
        <f>IFERROR(ROUND(VLOOKUP($C1176,基础资料!$B$5:$E$34,3,0)+SUMIF($C$5:$C1176,$C1176,$F$5:$F1176)-SUMIF($C$5:$C1176,$C1176,$G$5:$G1176),2),"")</f>
        <v/>
      </c>
      <c r="I1176" s="53"/>
      <c r="J1176" s="53"/>
      <c r="K1176" s="25" t="str">
        <f t="shared" si="18"/>
        <v/>
      </c>
      <c r="L1176" s="13" t="str">
        <f>IF($D1176="","",IFERROR(INDEX(类别属性,MATCH($D1176,类别表,0)),""))</f>
        <v/>
      </c>
      <c r="M1176" s="53"/>
      <c r="N1176" s="53"/>
      <c r="O1176" s="32"/>
      <c r="P1176" s="6" t="str">
        <f>IF($C1176="","",IF(ISNA(MATCH($C1176,账户表,0)),"※这个账户不在【基础资料】的账户档案里",IF($B1176="","※没填日期，这一笔不会进任何月份的报表",IF(NOT(ISNUMBER($B1176)),"※日期是文本不是日期（像 2026.6.28 这种），按日期取数的报表全会漏掉这一笔",IF(AND($F1176&lt;&gt;"",$G1176&lt;&gt;""),"※收入和支出不能同时填",IF(AND(N($F1176)=0,N($G1176)=0),"※收入和支出都没填",IF(OR(N($F1176)&lt;0,N($G1176)&lt;0),"※金额不能填负数，方向反了就换一列填",IF($D1176="","※没填收支类别，分类报表会漏掉这一笔",IF(ISNA(MATCH($D1176,类别表,0)),"※收支类别不在【基础资料】的清单里",IF(AND($L1176="内部转账",$M1176=""),"△内部转账要在「对方账户」写上另一头",IF(AND($L1176="内部转账",$M1176=$C1176),"※对方账户跟本账户是同一个",IF(AND($L1176&lt;&gt;"内部转账",$M1176&lt;&gt;""),"△填了对方账户，但类别不是内部转账",IF(YEAR($B1176)&lt;&gt;管理年度,"△不是管理年度的单据，按月的三张报表里看不到",IF($H1176&lt;0,"△这一笔之后该账户余额成负数了，核一下",""))))))))))))))</f>
        <v/>
      </c>
    </row>
    <row r="1177" ht="16.5" spans="1:16">
      <c r="A1177" s="4" t="str">
        <f>IF($C1177="","",COUNTA($C$5:$C1177))</f>
        <v/>
      </c>
      <c r="B1177" s="52"/>
      <c r="C1177" s="53"/>
      <c r="D1177" s="53"/>
      <c r="E1177" s="32"/>
      <c r="F1177" s="54"/>
      <c r="G1177" s="54"/>
      <c r="H1177" s="24" t="str">
        <f>IFERROR(ROUND(VLOOKUP($C1177,基础资料!$B$5:$E$34,3,0)+SUMIF($C$5:$C1177,$C1177,$F$5:$F1177)-SUMIF($C$5:$C1177,$C1177,$G$5:$G1177),2),"")</f>
        <v/>
      </c>
      <c r="I1177" s="53"/>
      <c r="J1177" s="53"/>
      <c r="K1177" s="25" t="str">
        <f t="shared" si="18"/>
        <v/>
      </c>
      <c r="L1177" s="13" t="str">
        <f>IF($D1177="","",IFERROR(INDEX(类别属性,MATCH($D1177,类别表,0)),""))</f>
        <v/>
      </c>
      <c r="M1177" s="53"/>
      <c r="N1177" s="53"/>
      <c r="O1177" s="32"/>
      <c r="P1177" s="6" t="str">
        <f>IF($C1177="","",IF(ISNA(MATCH($C1177,账户表,0)),"※这个账户不在【基础资料】的账户档案里",IF($B1177="","※没填日期，这一笔不会进任何月份的报表",IF(NOT(ISNUMBER($B1177)),"※日期是文本不是日期（像 2026.6.28 这种），按日期取数的报表全会漏掉这一笔",IF(AND($F1177&lt;&gt;"",$G1177&lt;&gt;""),"※收入和支出不能同时填",IF(AND(N($F1177)=0,N($G1177)=0),"※收入和支出都没填",IF(OR(N($F1177)&lt;0,N($G1177)&lt;0),"※金额不能填负数，方向反了就换一列填",IF($D1177="","※没填收支类别，分类报表会漏掉这一笔",IF(ISNA(MATCH($D1177,类别表,0)),"※收支类别不在【基础资料】的清单里",IF(AND($L1177="内部转账",$M1177=""),"△内部转账要在「对方账户」写上另一头",IF(AND($L1177="内部转账",$M1177=$C1177),"※对方账户跟本账户是同一个",IF(AND($L1177&lt;&gt;"内部转账",$M1177&lt;&gt;""),"△填了对方账户，但类别不是内部转账",IF(YEAR($B1177)&lt;&gt;管理年度,"△不是管理年度的单据，按月的三张报表里看不到",IF($H1177&lt;0,"△这一笔之后该账户余额成负数了，核一下",""))))))))))))))</f>
        <v/>
      </c>
    </row>
    <row r="1178" ht="16.5" spans="1:16">
      <c r="A1178" s="4" t="str">
        <f>IF($C1178="","",COUNTA($C$5:$C1178))</f>
        <v/>
      </c>
      <c r="B1178" s="52"/>
      <c r="C1178" s="53"/>
      <c r="D1178" s="53"/>
      <c r="E1178" s="32"/>
      <c r="F1178" s="54"/>
      <c r="G1178" s="54"/>
      <c r="H1178" s="24" t="str">
        <f>IFERROR(ROUND(VLOOKUP($C1178,基础资料!$B$5:$E$34,3,0)+SUMIF($C$5:$C1178,$C1178,$F$5:$F1178)-SUMIF($C$5:$C1178,$C1178,$G$5:$G1178),2),"")</f>
        <v/>
      </c>
      <c r="I1178" s="53"/>
      <c r="J1178" s="53"/>
      <c r="K1178" s="25" t="str">
        <f t="shared" si="18"/>
        <v/>
      </c>
      <c r="L1178" s="13" t="str">
        <f>IF($D1178="","",IFERROR(INDEX(类别属性,MATCH($D1178,类别表,0)),""))</f>
        <v/>
      </c>
      <c r="M1178" s="53"/>
      <c r="N1178" s="53"/>
      <c r="O1178" s="32"/>
      <c r="P1178" s="6" t="str">
        <f>IF($C1178="","",IF(ISNA(MATCH($C1178,账户表,0)),"※这个账户不在【基础资料】的账户档案里",IF($B1178="","※没填日期，这一笔不会进任何月份的报表",IF(NOT(ISNUMBER($B1178)),"※日期是文本不是日期（像 2026.6.28 这种），按日期取数的报表全会漏掉这一笔",IF(AND($F1178&lt;&gt;"",$G1178&lt;&gt;""),"※收入和支出不能同时填",IF(AND(N($F1178)=0,N($G1178)=0),"※收入和支出都没填",IF(OR(N($F1178)&lt;0,N($G1178)&lt;0),"※金额不能填负数，方向反了就换一列填",IF($D1178="","※没填收支类别，分类报表会漏掉这一笔",IF(ISNA(MATCH($D1178,类别表,0)),"※收支类别不在【基础资料】的清单里",IF(AND($L1178="内部转账",$M1178=""),"△内部转账要在「对方账户」写上另一头",IF(AND($L1178="内部转账",$M1178=$C1178),"※对方账户跟本账户是同一个",IF(AND($L1178&lt;&gt;"内部转账",$M1178&lt;&gt;""),"△填了对方账户，但类别不是内部转账",IF(YEAR($B1178)&lt;&gt;管理年度,"△不是管理年度的单据，按月的三张报表里看不到",IF($H1178&lt;0,"△这一笔之后该账户余额成负数了，核一下",""))))))))))))))</f>
        <v/>
      </c>
    </row>
    <row r="1179" ht="16.5" spans="1:16">
      <c r="A1179" s="4" t="str">
        <f>IF($C1179="","",COUNTA($C$5:$C1179))</f>
        <v/>
      </c>
      <c r="B1179" s="52"/>
      <c r="C1179" s="53"/>
      <c r="D1179" s="53"/>
      <c r="E1179" s="32"/>
      <c r="F1179" s="54"/>
      <c r="G1179" s="54"/>
      <c r="H1179" s="24" t="str">
        <f>IFERROR(ROUND(VLOOKUP($C1179,基础资料!$B$5:$E$34,3,0)+SUMIF($C$5:$C1179,$C1179,$F$5:$F1179)-SUMIF($C$5:$C1179,$C1179,$G$5:$G1179),2),"")</f>
        <v/>
      </c>
      <c r="I1179" s="53"/>
      <c r="J1179" s="53"/>
      <c r="K1179" s="25" t="str">
        <f t="shared" si="18"/>
        <v/>
      </c>
      <c r="L1179" s="13" t="str">
        <f>IF($D1179="","",IFERROR(INDEX(类别属性,MATCH($D1179,类别表,0)),""))</f>
        <v/>
      </c>
      <c r="M1179" s="53"/>
      <c r="N1179" s="53"/>
      <c r="O1179" s="32"/>
      <c r="P1179" s="6" t="str">
        <f>IF($C1179="","",IF(ISNA(MATCH($C1179,账户表,0)),"※这个账户不在【基础资料】的账户档案里",IF($B1179="","※没填日期，这一笔不会进任何月份的报表",IF(NOT(ISNUMBER($B1179)),"※日期是文本不是日期（像 2026.6.28 这种），按日期取数的报表全会漏掉这一笔",IF(AND($F1179&lt;&gt;"",$G1179&lt;&gt;""),"※收入和支出不能同时填",IF(AND(N($F1179)=0,N($G1179)=0),"※收入和支出都没填",IF(OR(N($F1179)&lt;0,N($G1179)&lt;0),"※金额不能填负数，方向反了就换一列填",IF($D1179="","※没填收支类别，分类报表会漏掉这一笔",IF(ISNA(MATCH($D1179,类别表,0)),"※收支类别不在【基础资料】的清单里",IF(AND($L1179="内部转账",$M1179=""),"△内部转账要在「对方账户」写上另一头",IF(AND($L1179="内部转账",$M1179=$C1179),"※对方账户跟本账户是同一个",IF(AND($L1179&lt;&gt;"内部转账",$M1179&lt;&gt;""),"△填了对方账户，但类别不是内部转账",IF(YEAR($B1179)&lt;&gt;管理年度,"△不是管理年度的单据，按月的三张报表里看不到",IF($H1179&lt;0,"△这一笔之后该账户余额成负数了，核一下",""))))))))))))))</f>
        <v/>
      </c>
    </row>
    <row r="1180" ht="16.5" spans="1:16">
      <c r="A1180" s="4" t="str">
        <f>IF($C1180="","",COUNTA($C$5:$C1180))</f>
        <v/>
      </c>
      <c r="B1180" s="52"/>
      <c r="C1180" s="53"/>
      <c r="D1180" s="53"/>
      <c r="E1180" s="32"/>
      <c r="F1180" s="54"/>
      <c r="G1180" s="54"/>
      <c r="H1180" s="24" t="str">
        <f>IFERROR(ROUND(VLOOKUP($C1180,基础资料!$B$5:$E$34,3,0)+SUMIF($C$5:$C1180,$C1180,$F$5:$F1180)-SUMIF($C$5:$C1180,$C1180,$G$5:$G1180),2),"")</f>
        <v/>
      </c>
      <c r="I1180" s="53"/>
      <c r="J1180" s="53"/>
      <c r="K1180" s="25" t="str">
        <f t="shared" si="18"/>
        <v/>
      </c>
      <c r="L1180" s="13" t="str">
        <f>IF($D1180="","",IFERROR(INDEX(类别属性,MATCH($D1180,类别表,0)),""))</f>
        <v/>
      </c>
      <c r="M1180" s="53"/>
      <c r="N1180" s="53"/>
      <c r="O1180" s="32"/>
      <c r="P1180" s="6" t="str">
        <f>IF($C1180="","",IF(ISNA(MATCH($C1180,账户表,0)),"※这个账户不在【基础资料】的账户档案里",IF($B1180="","※没填日期，这一笔不会进任何月份的报表",IF(NOT(ISNUMBER($B1180)),"※日期是文本不是日期（像 2026.6.28 这种），按日期取数的报表全会漏掉这一笔",IF(AND($F1180&lt;&gt;"",$G1180&lt;&gt;""),"※收入和支出不能同时填",IF(AND(N($F1180)=0,N($G1180)=0),"※收入和支出都没填",IF(OR(N($F1180)&lt;0,N($G1180)&lt;0),"※金额不能填负数，方向反了就换一列填",IF($D1180="","※没填收支类别，分类报表会漏掉这一笔",IF(ISNA(MATCH($D1180,类别表,0)),"※收支类别不在【基础资料】的清单里",IF(AND($L1180="内部转账",$M1180=""),"△内部转账要在「对方账户」写上另一头",IF(AND($L1180="内部转账",$M1180=$C1180),"※对方账户跟本账户是同一个",IF(AND($L1180&lt;&gt;"内部转账",$M1180&lt;&gt;""),"△填了对方账户，但类别不是内部转账",IF(YEAR($B1180)&lt;&gt;管理年度,"△不是管理年度的单据，按月的三张报表里看不到",IF($H1180&lt;0,"△这一笔之后该账户余额成负数了，核一下",""))))))))))))))</f>
        <v/>
      </c>
    </row>
    <row r="1181" ht="16.5" spans="1:16">
      <c r="A1181" s="4" t="str">
        <f>IF($C1181="","",COUNTA($C$5:$C1181))</f>
        <v/>
      </c>
      <c r="B1181" s="52"/>
      <c r="C1181" s="53"/>
      <c r="D1181" s="53"/>
      <c r="E1181" s="32"/>
      <c r="F1181" s="54"/>
      <c r="G1181" s="54"/>
      <c r="H1181" s="24" t="str">
        <f>IFERROR(ROUND(VLOOKUP($C1181,基础资料!$B$5:$E$34,3,0)+SUMIF($C$5:$C1181,$C1181,$F$5:$F1181)-SUMIF($C$5:$C1181,$C1181,$G$5:$G1181),2),"")</f>
        <v/>
      </c>
      <c r="I1181" s="53"/>
      <c r="J1181" s="53"/>
      <c r="K1181" s="25" t="str">
        <f t="shared" si="18"/>
        <v/>
      </c>
      <c r="L1181" s="13" t="str">
        <f>IF($D1181="","",IFERROR(INDEX(类别属性,MATCH($D1181,类别表,0)),""))</f>
        <v/>
      </c>
      <c r="M1181" s="53"/>
      <c r="N1181" s="53"/>
      <c r="O1181" s="32"/>
      <c r="P1181" s="6" t="str">
        <f>IF($C1181="","",IF(ISNA(MATCH($C1181,账户表,0)),"※这个账户不在【基础资料】的账户档案里",IF($B1181="","※没填日期，这一笔不会进任何月份的报表",IF(NOT(ISNUMBER($B1181)),"※日期是文本不是日期（像 2026.6.28 这种），按日期取数的报表全会漏掉这一笔",IF(AND($F1181&lt;&gt;"",$G1181&lt;&gt;""),"※收入和支出不能同时填",IF(AND(N($F1181)=0,N($G1181)=0),"※收入和支出都没填",IF(OR(N($F1181)&lt;0,N($G1181)&lt;0),"※金额不能填负数，方向反了就换一列填",IF($D1181="","※没填收支类别，分类报表会漏掉这一笔",IF(ISNA(MATCH($D1181,类别表,0)),"※收支类别不在【基础资料】的清单里",IF(AND($L1181="内部转账",$M1181=""),"△内部转账要在「对方账户」写上另一头",IF(AND($L1181="内部转账",$M1181=$C1181),"※对方账户跟本账户是同一个",IF(AND($L1181&lt;&gt;"内部转账",$M1181&lt;&gt;""),"△填了对方账户，但类别不是内部转账",IF(YEAR($B1181)&lt;&gt;管理年度,"△不是管理年度的单据，按月的三张报表里看不到",IF($H1181&lt;0,"△这一笔之后该账户余额成负数了，核一下",""))))))))))))))</f>
        <v/>
      </c>
    </row>
    <row r="1182" ht="16.5" spans="1:16">
      <c r="A1182" s="4" t="str">
        <f>IF($C1182="","",COUNTA($C$5:$C1182))</f>
        <v/>
      </c>
      <c r="B1182" s="52"/>
      <c r="C1182" s="53"/>
      <c r="D1182" s="53"/>
      <c r="E1182" s="32"/>
      <c r="F1182" s="54"/>
      <c r="G1182" s="54"/>
      <c r="H1182" s="24" t="str">
        <f>IFERROR(ROUND(VLOOKUP($C1182,基础资料!$B$5:$E$34,3,0)+SUMIF($C$5:$C1182,$C1182,$F$5:$F1182)-SUMIF($C$5:$C1182,$C1182,$G$5:$G1182),2),"")</f>
        <v/>
      </c>
      <c r="I1182" s="53"/>
      <c r="J1182" s="53"/>
      <c r="K1182" s="25" t="str">
        <f t="shared" si="18"/>
        <v/>
      </c>
      <c r="L1182" s="13" t="str">
        <f>IF($D1182="","",IFERROR(INDEX(类别属性,MATCH($D1182,类别表,0)),""))</f>
        <v/>
      </c>
      <c r="M1182" s="53"/>
      <c r="N1182" s="53"/>
      <c r="O1182" s="32"/>
      <c r="P1182" s="6" t="str">
        <f>IF($C1182="","",IF(ISNA(MATCH($C1182,账户表,0)),"※这个账户不在【基础资料】的账户档案里",IF($B1182="","※没填日期，这一笔不会进任何月份的报表",IF(NOT(ISNUMBER($B1182)),"※日期是文本不是日期（像 2026.6.28 这种），按日期取数的报表全会漏掉这一笔",IF(AND($F1182&lt;&gt;"",$G1182&lt;&gt;""),"※收入和支出不能同时填",IF(AND(N($F1182)=0,N($G1182)=0),"※收入和支出都没填",IF(OR(N($F1182)&lt;0,N($G1182)&lt;0),"※金额不能填负数，方向反了就换一列填",IF($D1182="","※没填收支类别，分类报表会漏掉这一笔",IF(ISNA(MATCH($D1182,类别表,0)),"※收支类别不在【基础资料】的清单里",IF(AND($L1182="内部转账",$M1182=""),"△内部转账要在「对方账户」写上另一头",IF(AND($L1182="内部转账",$M1182=$C1182),"※对方账户跟本账户是同一个",IF(AND($L1182&lt;&gt;"内部转账",$M1182&lt;&gt;""),"△填了对方账户，但类别不是内部转账",IF(YEAR($B1182)&lt;&gt;管理年度,"△不是管理年度的单据，按月的三张报表里看不到",IF($H1182&lt;0,"△这一笔之后该账户余额成负数了，核一下",""))))))))))))))</f>
        <v/>
      </c>
    </row>
    <row r="1183" ht="16.5" spans="1:16">
      <c r="A1183" s="4" t="str">
        <f>IF($C1183="","",COUNTA($C$5:$C1183))</f>
        <v/>
      </c>
      <c r="B1183" s="52"/>
      <c r="C1183" s="53"/>
      <c r="D1183" s="53"/>
      <c r="E1183" s="32"/>
      <c r="F1183" s="54"/>
      <c r="G1183" s="54"/>
      <c r="H1183" s="24" t="str">
        <f>IFERROR(ROUND(VLOOKUP($C1183,基础资料!$B$5:$E$34,3,0)+SUMIF($C$5:$C1183,$C1183,$F$5:$F1183)-SUMIF($C$5:$C1183,$C1183,$G$5:$G1183),2),"")</f>
        <v/>
      </c>
      <c r="I1183" s="53"/>
      <c r="J1183" s="53"/>
      <c r="K1183" s="25" t="str">
        <f t="shared" si="18"/>
        <v/>
      </c>
      <c r="L1183" s="13" t="str">
        <f>IF($D1183="","",IFERROR(INDEX(类别属性,MATCH($D1183,类别表,0)),""))</f>
        <v/>
      </c>
      <c r="M1183" s="53"/>
      <c r="N1183" s="53"/>
      <c r="O1183" s="32"/>
      <c r="P1183" s="6" t="str">
        <f>IF($C1183="","",IF(ISNA(MATCH($C1183,账户表,0)),"※这个账户不在【基础资料】的账户档案里",IF($B1183="","※没填日期，这一笔不会进任何月份的报表",IF(NOT(ISNUMBER($B1183)),"※日期是文本不是日期（像 2026.6.28 这种），按日期取数的报表全会漏掉这一笔",IF(AND($F1183&lt;&gt;"",$G1183&lt;&gt;""),"※收入和支出不能同时填",IF(AND(N($F1183)=0,N($G1183)=0),"※收入和支出都没填",IF(OR(N($F1183)&lt;0,N($G1183)&lt;0),"※金额不能填负数，方向反了就换一列填",IF($D1183="","※没填收支类别，分类报表会漏掉这一笔",IF(ISNA(MATCH($D1183,类别表,0)),"※收支类别不在【基础资料】的清单里",IF(AND($L1183="内部转账",$M1183=""),"△内部转账要在「对方账户」写上另一头",IF(AND($L1183="内部转账",$M1183=$C1183),"※对方账户跟本账户是同一个",IF(AND($L1183&lt;&gt;"内部转账",$M1183&lt;&gt;""),"△填了对方账户，但类别不是内部转账",IF(YEAR($B1183)&lt;&gt;管理年度,"△不是管理年度的单据，按月的三张报表里看不到",IF($H1183&lt;0,"△这一笔之后该账户余额成负数了，核一下",""))))))))))))))</f>
        <v/>
      </c>
    </row>
    <row r="1184" ht="16.5" spans="1:16">
      <c r="A1184" s="4" t="str">
        <f>IF($C1184="","",COUNTA($C$5:$C1184))</f>
        <v/>
      </c>
      <c r="B1184" s="52"/>
      <c r="C1184" s="53"/>
      <c r="D1184" s="53"/>
      <c r="E1184" s="32"/>
      <c r="F1184" s="54"/>
      <c r="G1184" s="54"/>
      <c r="H1184" s="24" t="str">
        <f>IFERROR(ROUND(VLOOKUP($C1184,基础资料!$B$5:$E$34,3,0)+SUMIF($C$5:$C1184,$C1184,$F$5:$F1184)-SUMIF($C$5:$C1184,$C1184,$G$5:$G1184),2),"")</f>
        <v/>
      </c>
      <c r="I1184" s="53"/>
      <c r="J1184" s="53"/>
      <c r="K1184" s="25" t="str">
        <f t="shared" si="18"/>
        <v/>
      </c>
      <c r="L1184" s="13" t="str">
        <f>IF($D1184="","",IFERROR(INDEX(类别属性,MATCH($D1184,类别表,0)),""))</f>
        <v/>
      </c>
      <c r="M1184" s="53"/>
      <c r="N1184" s="53"/>
      <c r="O1184" s="32"/>
      <c r="P1184" s="6" t="str">
        <f>IF($C1184="","",IF(ISNA(MATCH($C1184,账户表,0)),"※这个账户不在【基础资料】的账户档案里",IF($B1184="","※没填日期，这一笔不会进任何月份的报表",IF(NOT(ISNUMBER($B1184)),"※日期是文本不是日期（像 2026.6.28 这种），按日期取数的报表全会漏掉这一笔",IF(AND($F1184&lt;&gt;"",$G1184&lt;&gt;""),"※收入和支出不能同时填",IF(AND(N($F1184)=0,N($G1184)=0),"※收入和支出都没填",IF(OR(N($F1184)&lt;0,N($G1184)&lt;0),"※金额不能填负数，方向反了就换一列填",IF($D1184="","※没填收支类别，分类报表会漏掉这一笔",IF(ISNA(MATCH($D1184,类别表,0)),"※收支类别不在【基础资料】的清单里",IF(AND($L1184="内部转账",$M1184=""),"△内部转账要在「对方账户」写上另一头",IF(AND($L1184="内部转账",$M1184=$C1184),"※对方账户跟本账户是同一个",IF(AND($L1184&lt;&gt;"内部转账",$M1184&lt;&gt;""),"△填了对方账户，但类别不是内部转账",IF(YEAR($B1184)&lt;&gt;管理年度,"△不是管理年度的单据，按月的三张报表里看不到",IF($H1184&lt;0,"△这一笔之后该账户余额成负数了，核一下",""))))))))))))))</f>
        <v/>
      </c>
    </row>
    <row r="1185" ht="16.5" spans="1:16">
      <c r="A1185" s="4" t="str">
        <f>IF($C1185="","",COUNTA($C$5:$C1185))</f>
        <v/>
      </c>
      <c r="B1185" s="52"/>
      <c r="C1185" s="53"/>
      <c r="D1185" s="53"/>
      <c r="E1185" s="32"/>
      <c r="F1185" s="54"/>
      <c r="G1185" s="54"/>
      <c r="H1185" s="24" t="str">
        <f>IFERROR(ROUND(VLOOKUP($C1185,基础资料!$B$5:$E$34,3,0)+SUMIF($C$5:$C1185,$C1185,$F$5:$F1185)-SUMIF($C$5:$C1185,$C1185,$G$5:$G1185),2),"")</f>
        <v/>
      </c>
      <c r="I1185" s="53"/>
      <c r="J1185" s="53"/>
      <c r="K1185" s="25" t="str">
        <f t="shared" si="18"/>
        <v/>
      </c>
      <c r="L1185" s="13" t="str">
        <f>IF($D1185="","",IFERROR(INDEX(类别属性,MATCH($D1185,类别表,0)),""))</f>
        <v/>
      </c>
      <c r="M1185" s="53"/>
      <c r="N1185" s="53"/>
      <c r="O1185" s="32"/>
      <c r="P1185" s="6" t="str">
        <f>IF($C1185="","",IF(ISNA(MATCH($C1185,账户表,0)),"※这个账户不在【基础资料】的账户档案里",IF($B1185="","※没填日期，这一笔不会进任何月份的报表",IF(NOT(ISNUMBER($B1185)),"※日期是文本不是日期（像 2026.6.28 这种），按日期取数的报表全会漏掉这一笔",IF(AND($F1185&lt;&gt;"",$G1185&lt;&gt;""),"※收入和支出不能同时填",IF(AND(N($F1185)=0,N($G1185)=0),"※收入和支出都没填",IF(OR(N($F1185)&lt;0,N($G1185)&lt;0),"※金额不能填负数，方向反了就换一列填",IF($D1185="","※没填收支类别，分类报表会漏掉这一笔",IF(ISNA(MATCH($D1185,类别表,0)),"※收支类别不在【基础资料】的清单里",IF(AND($L1185="内部转账",$M1185=""),"△内部转账要在「对方账户」写上另一头",IF(AND($L1185="内部转账",$M1185=$C1185),"※对方账户跟本账户是同一个",IF(AND($L1185&lt;&gt;"内部转账",$M1185&lt;&gt;""),"△填了对方账户，但类别不是内部转账",IF(YEAR($B1185)&lt;&gt;管理年度,"△不是管理年度的单据，按月的三张报表里看不到",IF($H1185&lt;0,"△这一笔之后该账户余额成负数了，核一下",""))))))))))))))</f>
        <v/>
      </c>
    </row>
    <row r="1186" ht="16.5" spans="1:16">
      <c r="A1186" s="4" t="str">
        <f>IF($C1186="","",COUNTA($C$5:$C1186))</f>
        <v/>
      </c>
      <c r="B1186" s="52"/>
      <c r="C1186" s="53"/>
      <c r="D1186" s="53"/>
      <c r="E1186" s="32"/>
      <c r="F1186" s="54"/>
      <c r="G1186" s="54"/>
      <c r="H1186" s="24" t="str">
        <f>IFERROR(ROUND(VLOOKUP($C1186,基础资料!$B$5:$E$34,3,0)+SUMIF($C$5:$C1186,$C1186,$F$5:$F1186)-SUMIF($C$5:$C1186,$C1186,$G$5:$G1186),2),"")</f>
        <v/>
      </c>
      <c r="I1186" s="53"/>
      <c r="J1186" s="53"/>
      <c r="K1186" s="25" t="str">
        <f t="shared" si="18"/>
        <v/>
      </c>
      <c r="L1186" s="13" t="str">
        <f>IF($D1186="","",IFERROR(INDEX(类别属性,MATCH($D1186,类别表,0)),""))</f>
        <v/>
      </c>
      <c r="M1186" s="53"/>
      <c r="N1186" s="53"/>
      <c r="O1186" s="32"/>
      <c r="P1186" s="6" t="str">
        <f>IF($C1186="","",IF(ISNA(MATCH($C1186,账户表,0)),"※这个账户不在【基础资料】的账户档案里",IF($B1186="","※没填日期，这一笔不会进任何月份的报表",IF(NOT(ISNUMBER($B1186)),"※日期是文本不是日期（像 2026.6.28 这种），按日期取数的报表全会漏掉这一笔",IF(AND($F1186&lt;&gt;"",$G1186&lt;&gt;""),"※收入和支出不能同时填",IF(AND(N($F1186)=0,N($G1186)=0),"※收入和支出都没填",IF(OR(N($F1186)&lt;0,N($G1186)&lt;0),"※金额不能填负数，方向反了就换一列填",IF($D1186="","※没填收支类别，分类报表会漏掉这一笔",IF(ISNA(MATCH($D1186,类别表,0)),"※收支类别不在【基础资料】的清单里",IF(AND($L1186="内部转账",$M1186=""),"△内部转账要在「对方账户」写上另一头",IF(AND($L1186="内部转账",$M1186=$C1186),"※对方账户跟本账户是同一个",IF(AND($L1186&lt;&gt;"内部转账",$M1186&lt;&gt;""),"△填了对方账户，但类别不是内部转账",IF(YEAR($B1186)&lt;&gt;管理年度,"△不是管理年度的单据，按月的三张报表里看不到",IF($H1186&lt;0,"△这一笔之后该账户余额成负数了，核一下",""))))))))))))))</f>
        <v/>
      </c>
    </row>
    <row r="1187" ht="16.5" spans="1:16">
      <c r="A1187" s="4" t="str">
        <f>IF($C1187="","",COUNTA($C$5:$C1187))</f>
        <v/>
      </c>
      <c r="B1187" s="52"/>
      <c r="C1187" s="53"/>
      <c r="D1187" s="53"/>
      <c r="E1187" s="32"/>
      <c r="F1187" s="54"/>
      <c r="G1187" s="54"/>
      <c r="H1187" s="24" t="str">
        <f>IFERROR(ROUND(VLOOKUP($C1187,基础资料!$B$5:$E$34,3,0)+SUMIF($C$5:$C1187,$C1187,$F$5:$F1187)-SUMIF($C$5:$C1187,$C1187,$G$5:$G1187),2),"")</f>
        <v/>
      </c>
      <c r="I1187" s="53"/>
      <c r="J1187" s="53"/>
      <c r="K1187" s="25" t="str">
        <f t="shared" si="18"/>
        <v/>
      </c>
      <c r="L1187" s="13" t="str">
        <f>IF($D1187="","",IFERROR(INDEX(类别属性,MATCH($D1187,类别表,0)),""))</f>
        <v/>
      </c>
      <c r="M1187" s="53"/>
      <c r="N1187" s="53"/>
      <c r="O1187" s="32"/>
      <c r="P1187" s="6" t="str">
        <f>IF($C1187="","",IF(ISNA(MATCH($C1187,账户表,0)),"※这个账户不在【基础资料】的账户档案里",IF($B1187="","※没填日期，这一笔不会进任何月份的报表",IF(NOT(ISNUMBER($B1187)),"※日期是文本不是日期（像 2026.6.28 这种），按日期取数的报表全会漏掉这一笔",IF(AND($F1187&lt;&gt;"",$G1187&lt;&gt;""),"※收入和支出不能同时填",IF(AND(N($F1187)=0,N($G1187)=0),"※收入和支出都没填",IF(OR(N($F1187)&lt;0,N($G1187)&lt;0),"※金额不能填负数，方向反了就换一列填",IF($D1187="","※没填收支类别，分类报表会漏掉这一笔",IF(ISNA(MATCH($D1187,类别表,0)),"※收支类别不在【基础资料】的清单里",IF(AND($L1187="内部转账",$M1187=""),"△内部转账要在「对方账户」写上另一头",IF(AND($L1187="内部转账",$M1187=$C1187),"※对方账户跟本账户是同一个",IF(AND($L1187&lt;&gt;"内部转账",$M1187&lt;&gt;""),"△填了对方账户，但类别不是内部转账",IF(YEAR($B1187)&lt;&gt;管理年度,"△不是管理年度的单据，按月的三张报表里看不到",IF($H1187&lt;0,"△这一笔之后该账户余额成负数了，核一下",""))))))))))))))</f>
        <v/>
      </c>
    </row>
    <row r="1188" ht="16.5" spans="1:16">
      <c r="A1188" s="4" t="str">
        <f>IF($C1188="","",COUNTA($C$5:$C1188))</f>
        <v/>
      </c>
      <c r="B1188" s="52"/>
      <c r="C1188" s="53"/>
      <c r="D1188" s="53"/>
      <c r="E1188" s="32"/>
      <c r="F1188" s="54"/>
      <c r="G1188" s="54"/>
      <c r="H1188" s="24" t="str">
        <f>IFERROR(ROUND(VLOOKUP($C1188,基础资料!$B$5:$E$34,3,0)+SUMIF($C$5:$C1188,$C1188,$F$5:$F1188)-SUMIF($C$5:$C1188,$C1188,$G$5:$G1188),2),"")</f>
        <v/>
      </c>
      <c r="I1188" s="53"/>
      <c r="J1188" s="53"/>
      <c r="K1188" s="25" t="str">
        <f t="shared" si="18"/>
        <v/>
      </c>
      <c r="L1188" s="13" t="str">
        <f>IF($D1188="","",IFERROR(INDEX(类别属性,MATCH($D1188,类别表,0)),""))</f>
        <v/>
      </c>
      <c r="M1188" s="53"/>
      <c r="N1188" s="53"/>
      <c r="O1188" s="32"/>
      <c r="P1188" s="6" t="str">
        <f>IF($C1188="","",IF(ISNA(MATCH($C1188,账户表,0)),"※这个账户不在【基础资料】的账户档案里",IF($B1188="","※没填日期，这一笔不会进任何月份的报表",IF(NOT(ISNUMBER($B1188)),"※日期是文本不是日期（像 2026.6.28 这种），按日期取数的报表全会漏掉这一笔",IF(AND($F1188&lt;&gt;"",$G1188&lt;&gt;""),"※收入和支出不能同时填",IF(AND(N($F1188)=0,N($G1188)=0),"※收入和支出都没填",IF(OR(N($F1188)&lt;0,N($G1188)&lt;0),"※金额不能填负数，方向反了就换一列填",IF($D1188="","※没填收支类别，分类报表会漏掉这一笔",IF(ISNA(MATCH($D1188,类别表,0)),"※收支类别不在【基础资料】的清单里",IF(AND($L1188="内部转账",$M1188=""),"△内部转账要在「对方账户」写上另一头",IF(AND($L1188="内部转账",$M1188=$C1188),"※对方账户跟本账户是同一个",IF(AND($L1188&lt;&gt;"内部转账",$M1188&lt;&gt;""),"△填了对方账户，但类别不是内部转账",IF(YEAR($B1188)&lt;&gt;管理年度,"△不是管理年度的单据，按月的三张报表里看不到",IF($H1188&lt;0,"△这一笔之后该账户余额成负数了，核一下",""))))))))))))))</f>
        <v/>
      </c>
    </row>
    <row r="1189" ht="16.5" spans="1:16">
      <c r="A1189" s="4" t="str">
        <f>IF($C1189="","",COUNTA($C$5:$C1189))</f>
        <v/>
      </c>
      <c r="B1189" s="52"/>
      <c r="C1189" s="53"/>
      <c r="D1189" s="53"/>
      <c r="E1189" s="32"/>
      <c r="F1189" s="54"/>
      <c r="G1189" s="54"/>
      <c r="H1189" s="24" t="str">
        <f>IFERROR(ROUND(VLOOKUP($C1189,基础资料!$B$5:$E$34,3,0)+SUMIF($C$5:$C1189,$C1189,$F$5:$F1189)-SUMIF($C$5:$C1189,$C1189,$G$5:$G1189),2),"")</f>
        <v/>
      </c>
      <c r="I1189" s="53"/>
      <c r="J1189" s="53"/>
      <c r="K1189" s="25" t="str">
        <f t="shared" si="18"/>
        <v/>
      </c>
      <c r="L1189" s="13" t="str">
        <f>IF($D1189="","",IFERROR(INDEX(类别属性,MATCH($D1189,类别表,0)),""))</f>
        <v/>
      </c>
      <c r="M1189" s="53"/>
      <c r="N1189" s="53"/>
      <c r="O1189" s="32"/>
      <c r="P1189" s="6" t="str">
        <f>IF($C1189="","",IF(ISNA(MATCH($C1189,账户表,0)),"※这个账户不在【基础资料】的账户档案里",IF($B1189="","※没填日期，这一笔不会进任何月份的报表",IF(NOT(ISNUMBER($B1189)),"※日期是文本不是日期（像 2026.6.28 这种），按日期取数的报表全会漏掉这一笔",IF(AND($F1189&lt;&gt;"",$G1189&lt;&gt;""),"※收入和支出不能同时填",IF(AND(N($F1189)=0,N($G1189)=0),"※收入和支出都没填",IF(OR(N($F1189)&lt;0,N($G1189)&lt;0),"※金额不能填负数，方向反了就换一列填",IF($D1189="","※没填收支类别，分类报表会漏掉这一笔",IF(ISNA(MATCH($D1189,类别表,0)),"※收支类别不在【基础资料】的清单里",IF(AND($L1189="内部转账",$M1189=""),"△内部转账要在「对方账户」写上另一头",IF(AND($L1189="内部转账",$M1189=$C1189),"※对方账户跟本账户是同一个",IF(AND($L1189&lt;&gt;"内部转账",$M1189&lt;&gt;""),"△填了对方账户，但类别不是内部转账",IF(YEAR($B1189)&lt;&gt;管理年度,"△不是管理年度的单据，按月的三张报表里看不到",IF($H1189&lt;0,"△这一笔之后该账户余额成负数了，核一下",""))))))))))))))</f>
        <v/>
      </c>
    </row>
    <row r="1190" ht="16.5" spans="1:16">
      <c r="A1190" s="4" t="str">
        <f>IF($C1190="","",COUNTA($C$5:$C1190))</f>
        <v/>
      </c>
      <c r="B1190" s="52"/>
      <c r="C1190" s="53"/>
      <c r="D1190" s="53"/>
      <c r="E1190" s="32"/>
      <c r="F1190" s="54"/>
      <c r="G1190" s="54"/>
      <c r="H1190" s="24" t="str">
        <f>IFERROR(ROUND(VLOOKUP($C1190,基础资料!$B$5:$E$34,3,0)+SUMIF($C$5:$C1190,$C1190,$F$5:$F1190)-SUMIF($C$5:$C1190,$C1190,$G$5:$G1190),2),"")</f>
        <v/>
      </c>
      <c r="I1190" s="53"/>
      <c r="J1190" s="53"/>
      <c r="K1190" s="25" t="str">
        <f t="shared" si="18"/>
        <v/>
      </c>
      <c r="L1190" s="13" t="str">
        <f>IF($D1190="","",IFERROR(INDEX(类别属性,MATCH($D1190,类别表,0)),""))</f>
        <v/>
      </c>
      <c r="M1190" s="53"/>
      <c r="N1190" s="53"/>
      <c r="O1190" s="32"/>
      <c r="P1190" s="6" t="str">
        <f>IF($C1190="","",IF(ISNA(MATCH($C1190,账户表,0)),"※这个账户不在【基础资料】的账户档案里",IF($B1190="","※没填日期，这一笔不会进任何月份的报表",IF(NOT(ISNUMBER($B1190)),"※日期是文本不是日期（像 2026.6.28 这种），按日期取数的报表全会漏掉这一笔",IF(AND($F1190&lt;&gt;"",$G1190&lt;&gt;""),"※收入和支出不能同时填",IF(AND(N($F1190)=0,N($G1190)=0),"※收入和支出都没填",IF(OR(N($F1190)&lt;0,N($G1190)&lt;0),"※金额不能填负数，方向反了就换一列填",IF($D1190="","※没填收支类别，分类报表会漏掉这一笔",IF(ISNA(MATCH($D1190,类别表,0)),"※收支类别不在【基础资料】的清单里",IF(AND($L1190="内部转账",$M1190=""),"△内部转账要在「对方账户」写上另一头",IF(AND($L1190="内部转账",$M1190=$C1190),"※对方账户跟本账户是同一个",IF(AND($L1190&lt;&gt;"内部转账",$M1190&lt;&gt;""),"△填了对方账户，但类别不是内部转账",IF(YEAR($B1190)&lt;&gt;管理年度,"△不是管理年度的单据，按月的三张报表里看不到",IF($H1190&lt;0,"△这一笔之后该账户余额成负数了，核一下",""))))))))))))))</f>
        <v/>
      </c>
    </row>
    <row r="1191" ht="16.5" spans="1:16">
      <c r="A1191" s="4" t="str">
        <f>IF($C1191="","",COUNTA($C$5:$C1191))</f>
        <v/>
      </c>
      <c r="B1191" s="52"/>
      <c r="C1191" s="53"/>
      <c r="D1191" s="53"/>
      <c r="E1191" s="32"/>
      <c r="F1191" s="54"/>
      <c r="G1191" s="54"/>
      <c r="H1191" s="24" t="str">
        <f>IFERROR(ROUND(VLOOKUP($C1191,基础资料!$B$5:$E$34,3,0)+SUMIF($C$5:$C1191,$C1191,$F$5:$F1191)-SUMIF($C$5:$C1191,$C1191,$G$5:$G1191),2),"")</f>
        <v/>
      </c>
      <c r="I1191" s="53"/>
      <c r="J1191" s="53"/>
      <c r="K1191" s="25" t="str">
        <f t="shared" si="18"/>
        <v/>
      </c>
      <c r="L1191" s="13" t="str">
        <f>IF($D1191="","",IFERROR(INDEX(类别属性,MATCH($D1191,类别表,0)),""))</f>
        <v/>
      </c>
      <c r="M1191" s="53"/>
      <c r="N1191" s="53"/>
      <c r="O1191" s="32"/>
      <c r="P1191" s="6" t="str">
        <f>IF($C1191="","",IF(ISNA(MATCH($C1191,账户表,0)),"※这个账户不在【基础资料】的账户档案里",IF($B1191="","※没填日期，这一笔不会进任何月份的报表",IF(NOT(ISNUMBER($B1191)),"※日期是文本不是日期（像 2026.6.28 这种），按日期取数的报表全会漏掉这一笔",IF(AND($F1191&lt;&gt;"",$G1191&lt;&gt;""),"※收入和支出不能同时填",IF(AND(N($F1191)=0,N($G1191)=0),"※收入和支出都没填",IF(OR(N($F1191)&lt;0,N($G1191)&lt;0),"※金额不能填负数，方向反了就换一列填",IF($D1191="","※没填收支类别，分类报表会漏掉这一笔",IF(ISNA(MATCH($D1191,类别表,0)),"※收支类别不在【基础资料】的清单里",IF(AND($L1191="内部转账",$M1191=""),"△内部转账要在「对方账户」写上另一头",IF(AND($L1191="内部转账",$M1191=$C1191),"※对方账户跟本账户是同一个",IF(AND($L1191&lt;&gt;"内部转账",$M1191&lt;&gt;""),"△填了对方账户，但类别不是内部转账",IF(YEAR($B1191)&lt;&gt;管理年度,"△不是管理年度的单据，按月的三张报表里看不到",IF($H1191&lt;0,"△这一笔之后该账户余额成负数了，核一下",""))))))))))))))</f>
        <v/>
      </c>
    </row>
    <row r="1192" ht="16.5" spans="1:16">
      <c r="A1192" s="4" t="str">
        <f>IF($C1192="","",COUNTA($C$5:$C1192))</f>
        <v/>
      </c>
      <c r="B1192" s="52"/>
      <c r="C1192" s="53"/>
      <c r="D1192" s="53"/>
      <c r="E1192" s="32"/>
      <c r="F1192" s="54"/>
      <c r="G1192" s="54"/>
      <c r="H1192" s="24" t="str">
        <f>IFERROR(ROUND(VLOOKUP($C1192,基础资料!$B$5:$E$34,3,0)+SUMIF($C$5:$C1192,$C1192,$F$5:$F1192)-SUMIF($C$5:$C1192,$C1192,$G$5:$G1192),2),"")</f>
        <v/>
      </c>
      <c r="I1192" s="53"/>
      <c r="J1192" s="53"/>
      <c r="K1192" s="25" t="str">
        <f t="shared" si="18"/>
        <v/>
      </c>
      <c r="L1192" s="13" t="str">
        <f>IF($D1192="","",IFERROR(INDEX(类别属性,MATCH($D1192,类别表,0)),""))</f>
        <v/>
      </c>
      <c r="M1192" s="53"/>
      <c r="N1192" s="53"/>
      <c r="O1192" s="32"/>
      <c r="P1192" s="6" t="str">
        <f>IF($C1192="","",IF(ISNA(MATCH($C1192,账户表,0)),"※这个账户不在【基础资料】的账户档案里",IF($B1192="","※没填日期，这一笔不会进任何月份的报表",IF(NOT(ISNUMBER($B1192)),"※日期是文本不是日期（像 2026.6.28 这种），按日期取数的报表全会漏掉这一笔",IF(AND($F1192&lt;&gt;"",$G1192&lt;&gt;""),"※收入和支出不能同时填",IF(AND(N($F1192)=0,N($G1192)=0),"※收入和支出都没填",IF(OR(N($F1192)&lt;0,N($G1192)&lt;0),"※金额不能填负数，方向反了就换一列填",IF($D1192="","※没填收支类别，分类报表会漏掉这一笔",IF(ISNA(MATCH($D1192,类别表,0)),"※收支类别不在【基础资料】的清单里",IF(AND($L1192="内部转账",$M1192=""),"△内部转账要在「对方账户」写上另一头",IF(AND($L1192="内部转账",$M1192=$C1192),"※对方账户跟本账户是同一个",IF(AND($L1192&lt;&gt;"内部转账",$M1192&lt;&gt;""),"△填了对方账户，但类别不是内部转账",IF(YEAR($B1192)&lt;&gt;管理年度,"△不是管理年度的单据，按月的三张报表里看不到",IF($H1192&lt;0,"△这一笔之后该账户余额成负数了，核一下",""))))))))))))))</f>
        <v/>
      </c>
    </row>
    <row r="1193" ht="16.5" spans="1:16">
      <c r="A1193" s="4" t="str">
        <f>IF($C1193="","",COUNTA($C$5:$C1193))</f>
        <v/>
      </c>
      <c r="B1193" s="52"/>
      <c r="C1193" s="53"/>
      <c r="D1193" s="53"/>
      <c r="E1193" s="32"/>
      <c r="F1193" s="54"/>
      <c r="G1193" s="54"/>
      <c r="H1193" s="24" t="str">
        <f>IFERROR(ROUND(VLOOKUP($C1193,基础资料!$B$5:$E$34,3,0)+SUMIF($C$5:$C1193,$C1193,$F$5:$F1193)-SUMIF($C$5:$C1193,$C1193,$G$5:$G1193),2),"")</f>
        <v/>
      </c>
      <c r="I1193" s="53"/>
      <c r="J1193" s="53"/>
      <c r="K1193" s="25" t="str">
        <f t="shared" si="18"/>
        <v/>
      </c>
      <c r="L1193" s="13" t="str">
        <f>IF($D1193="","",IFERROR(INDEX(类别属性,MATCH($D1193,类别表,0)),""))</f>
        <v/>
      </c>
      <c r="M1193" s="53"/>
      <c r="N1193" s="53"/>
      <c r="O1193" s="32"/>
      <c r="P1193" s="6" t="str">
        <f>IF($C1193="","",IF(ISNA(MATCH($C1193,账户表,0)),"※这个账户不在【基础资料】的账户档案里",IF($B1193="","※没填日期，这一笔不会进任何月份的报表",IF(NOT(ISNUMBER($B1193)),"※日期是文本不是日期（像 2026.6.28 这种），按日期取数的报表全会漏掉这一笔",IF(AND($F1193&lt;&gt;"",$G1193&lt;&gt;""),"※收入和支出不能同时填",IF(AND(N($F1193)=0,N($G1193)=0),"※收入和支出都没填",IF(OR(N($F1193)&lt;0,N($G1193)&lt;0),"※金额不能填负数，方向反了就换一列填",IF($D1193="","※没填收支类别，分类报表会漏掉这一笔",IF(ISNA(MATCH($D1193,类别表,0)),"※收支类别不在【基础资料】的清单里",IF(AND($L1193="内部转账",$M1193=""),"△内部转账要在「对方账户」写上另一头",IF(AND($L1193="内部转账",$M1193=$C1193),"※对方账户跟本账户是同一个",IF(AND($L1193&lt;&gt;"内部转账",$M1193&lt;&gt;""),"△填了对方账户，但类别不是内部转账",IF(YEAR($B1193)&lt;&gt;管理年度,"△不是管理年度的单据，按月的三张报表里看不到",IF($H1193&lt;0,"△这一笔之后该账户余额成负数了，核一下",""))))))))))))))</f>
        <v/>
      </c>
    </row>
    <row r="1194" ht="16.5" spans="1:16">
      <c r="A1194" s="4" t="str">
        <f>IF($C1194="","",COUNTA($C$5:$C1194))</f>
        <v/>
      </c>
      <c r="B1194" s="52"/>
      <c r="C1194" s="53"/>
      <c r="D1194" s="53"/>
      <c r="E1194" s="32"/>
      <c r="F1194" s="54"/>
      <c r="G1194" s="54"/>
      <c r="H1194" s="24" t="str">
        <f>IFERROR(ROUND(VLOOKUP($C1194,基础资料!$B$5:$E$34,3,0)+SUMIF($C$5:$C1194,$C1194,$F$5:$F1194)-SUMIF($C$5:$C1194,$C1194,$G$5:$G1194),2),"")</f>
        <v/>
      </c>
      <c r="I1194" s="53"/>
      <c r="J1194" s="53"/>
      <c r="K1194" s="25" t="str">
        <f t="shared" si="18"/>
        <v/>
      </c>
      <c r="L1194" s="13" t="str">
        <f>IF($D1194="","",IFERROR(INDEX(类别属性,MATCH($D1194,类别表,0)),""))</f>
        <v/>
      </c>
      <c r="M1194" s="53"/>
      <c r="N1194" s="53"/>
      <c r="O1194" s="32"/>
      <c r="P1194" s="6" t="str">
        <f>IF($C1194="","",IF(ISNA(MATCH($C1194,账户表,0)),"※这个账户不在【基础资料】的账户档案里",IF($B1194="","※没填日期，这一笔不会进任何月份的报表",IF(NOT(ISNUMBER($B1194)),"※日期是文本不是日期（像 2026.6.28 这种），按日期取数的报表全会漏掉这一笔",IF(AND($F1194&lt;&gt;"",$G1194&lt;&gt;""),"※收入和支出不能同时填",IF(AND(N($F1194)=0,N($G1194)=0),"※收入和支出都没填",IF(OR(N($F1194)&lt;0,N($G1194)&lt;0),"※金额不能填负数，方向反了就换一列填",IF($D1194="","※没填收支类别，分类报表会漏掉这一笔",IF(ISNA(MATCH($D1194,类别表,0)),"※收支类别不在【基础资料】的清单里",IF(AND($L1194="内部转账",$M1194=""),"△内部转账要在「对方账户」写上另一头",IF(AND($L1194="内部转账",$M1194=$C1194),"※对方账户跟本账户是同一个",IF(AND($L1194&lt;&gt;"内部转账",$M1194&lt;&gt;""),"△填了对方账户，但类别不是内部转账",IF(YEAR($B1194)&lt;&gt;管理年度,"△不是管理年度的单据，按月的三张报表里看不到",IF($H1194&lt;0,"△这一笔之后该账户余额成负数了，核一下",""))))))))))))))</f>
        <v/>
      </c>
    </row>
    <row r="1195" ht="16.5" spans="1:16">
      <c r="A1195" s="4" t="str">
        <f>IF($C1195="","",COUNTA($C$5:$C1195))</f>
        <v/>
      </c>
      <c r="B1195" s="52"/>
      <c r="C1195" s="53"/>
      <c r="D1195" s="53"/>
      <c r="E1195" s="32"/>
      <c r="F1195" s="54"/>
      <c r="G1195" s="54"/>
      <c r="H1195" s="24" t="str">
        <f>IFERROR(ROUND(VLOOKUP($C1195,基础资料!$B$5:$E$34,3,0)+SUMIF($C$5:$C1195,$C1195,$F$5:$F1195)-SUMIF($C$5:$C1195,$C1195,$G$5:$G1195),2),"")</f>
        <v/>
      </c>
      <c r="I1195" s="53"/>
      <c r="J1195" s="53"/>
      <c r="K1195" s="25" t="str">
        <f t="shared" si="18"/>
        <v/>
      </c>
      <c r="L1195" s="13" t="str">
        <f>IF($D1195="","",IFERROR(INDEX(类别属性,MATCH($D1195,类别表,0)),""))</f>
        <v/>
      </c>
      <c r="M1195" s="53"/>
      <c r="N1195" s="53"/>
      <c r="O1195" s="32"/>
      <c r="P1195" s="6" t="str">
        <f>IF($C1195="","",IF(ISNA(MATCH($C1195,账户表,0)),"※这个账户不在【基础资料】的账户档案里",IF($B1195="","※没填日期，这一笔不会进任何月份的报表",IF(NOT(ISNUMBER($B1195)),"※日期是文本不是日期（像 2026.6.28 这种），按日期取数的报表全会漏掉这一笔",IF(AND($F1195&lt;&gt;"",$G1195&lt;&gt;""),"※收入和支出不能同时填",IF(AND(N($F1195)=0,N($G1195)=0),"※收入和支出都没填",IF(OR(N($F1195)&lt;0,N($G1195)&lt;0),"※金额不能填负数，方向反了就换一列填",IF($D1195="","※没填收支类别，分类报表会漏掉这一笔",IF(ISNA(MATCH($D1195,类别表,0)),"※收支类别不在【基础资料】的清单里",IF(AND($L1195="内部转账",$M1195=""),"△内部转账要在「对方账户」写上另一头",IF(AND($L1195="内部转账",$M1195=$C1195),"※对方账户跟本账户是同一个",IF(AND($L1195&lt;&gt;"内部转账",$M1195&lt;&gt;""),"△填了对方账户，但类别不是内部转账",IF(YEAR($B1195)&lt;&gt;管理年度,"△不是管理年度的单据，按月的三张报表里看不到",IF($H1195&lt;0,"△这一笔之后该账户余额成负数了，核一下",""))))))))))))))</f>
        <v/>
      </c>
    </row>
    <row r="1196" ht="16.5" spans="1:16">
      <c r="A1196" s="4" t="str">
        <f>IF($C1196="","",COUNTA($C$5:$C1196))</f>
        <v/>
      </c>
      <c r="B1196" s="52"/>
      <c r="C1196" s="53"/>
      <c r="D1196" s="53"/>
      <c r="E1196" s="32"/>
      <c r="F1196" s="54"/>
      <c r="G1196" s="54"/>
      <c r="H1196" s="24" t="str">
        <f>IFERROR(ROUND(VLOOKUP($C1196,基础资料!$B$5:$E$34,3,0)+SUMIF($C$5:$C1196,$C1196,$F$5:$F1196)-SUMIF($C$5:$C1196,$C1196,$G$5:$G1196),2),"")</f>
        <v/>
      </c>
      <c r="I1196" s="53"/>
      <c r="J1196" s="53"/>
      <c r="K1196" s="25" t="str">
        <f t="shared" si="18"/>
        <v/>
      </c>
      <c r="L1196" s="13" t="str">
        <f>IF($D1196="","",IFERROR(INDEX(类别属性,MATCH($D1196,类别表,0)),""))</f>
        <v/>
      </c>
      <c r="M1196" s="53"/>
      <c r="N1196" s="53"/>
      <c r="O1196" s="32"/>
      <c r="P1196" s="6" t="str">
        <f>IF($C1196="","",IF(ISNA(MATCH($C1196,账户表,0)),"※这个账户不在【基础资料】的账户档案里",IF($B1196="","※没填日期，这一笔不会进任何月份的报表",IF(NOT(ISNUMBER($B1196)),"※日期是文本不是日期（像 2026.6.28 这种），按日期取数的报表全会漏掉这一笔",IF(AND($F1196&lt;&gt;"",$G1196&lt;&gt;""),"※收入和支出不能同时填",IF(AND(N($F1196)=0,N($G1196)=0),"※收入和支出都没填",IF(OR(N($F1196)&lt;0,N($G1196)&lt;0),"※金额不能填负数，方向反了就换一列填",IF($D1196="","※没填收支类别，分类报表会漏掉这一笔",IF(ISNA(MATCH($D1196,类别表,0)),"※收支类别不在【基础资料】的清单里",IF(AND($L1196="内部转账",$M1196=""),"△内部转账要在「对方账户」写上另一头",IF(AND($L1196="内部转账",$M1196=$C1196),"※对方账户跟本账户是同一个",IF(AND($L1196&lt;&gt;"内部转账",$M1196&lt;&gt;""),"△填了对方账户，但类别不是内部转账",IF(YEAR($B1196)&lt;&gt;管理年度,"△不是管理年度的单据，按月的三张报表里看不到",IF($H1196&lt;0,"△这一笔之后该账户余额成负数了，核一下",""))))))))))))))</f>
        <v/>
      </c>
    </row>
    <row r="1197" ht="16.5" spans="1:16">
      <c r="A1197" s="4" t="str">
        <f>IF($C1197="","",COUNTA($C$5:$C1197))</f>
        <v/>
      </c>
      <c r="B1197" s="52"/>
      <c r="C1197" s="53"/>
      <c r="D1197" s="53"/>
      <c r="E1197" s="32"/>
      <c r="F1197" s="54"/>
      <c r="G1197" s="54"/>
      <c r="H1197" s="24" t="str">
        <f>IFERROR(ROUND(VLOOKUP($C1197,基础资料!$B$5:$E$34,3,0)+SUMIF($C$5:$C1197,$C1197,$F$5:$F1197)-SUMIF($C$5:$C1197,$C1197,$G$5:$G1197),2),"")</f>
        <v/>
      </c>
      <c r="I1197" s="53"/>
      <c r="J1197" s="53"/>
      <c r="K1197" s="25" t="str">
        <f t="shared" si="18"/>
        <v/>
      </c>
      <c r="L1197" s="13" t="str">
        <f>IF($D1197="","",IFERROR(INDEX(类别属性,MATCH($D1197,类别表,0)),""))</f>
        <v/>
      </c>
      <c r="M1197" s="53"/>
      <c r="N1197" s="53"/>
      <c r="O1197" s="32"/>
      <c r="P1197" s="6" t="str">
        <f>IF($C1197="","",IF(ISNA(MATCH($C1197,账户表,0)),"※这个账户不在【基础资料】的账户档案里",IF($B1197="","※没填日期，这一笔不会进任何月份的报表",IF(NOT(ISNUMBER($B1197)),"※日期是文本不是日期（像 2026.6.28 这种），按日期取数的报表全会漏掉这一笔",IF(AND($F1197&lt;&gt;"",$G1197&lt;&gt;""),"※收入和支出不能同时填",IF(AND(N($F1197)=0,N($G1197)=0),"※收入和支出都没填",IF(OR(N($F1197)&lt;0,N($G1197)&lt;0),"※金额不能填负数，方向反了就换一列填",IF($D1197="","※没填收支类别，分类报表会漏掉这一笔",IF(ISNA(MATCH($D1197,类别表,0)),"※收支类别不在【基础资料】的清单里",IF(AND($L1197="内部转账",$M1197=""),"△内部转账要在「对方账户」写上另一头",IF(AND($L1197="内部转账",$M1197=$C1197),"※对方账户跟本账户是同一个",IF(AND($L1197&lt;&gt;"内部转账",$M1197&lt;&gt;""),"△填了对方账户，但类别不是内部转账",IF(YEAR($B1197)&lt;&gt;管理年度,"△不是管理年度的单据，按月的三张报表里看不到",IF($H1197&lt;0,"△这一笔之后该账户余额成负数了，核一下",""))))))))))))))</f>
        <v/>
      </c>
    </row>
    <row r="1198" ht="16.5" spans="1:16">
      <c r="A1198" s="4" t="str">
        <f>IF($C1198="","",COUNTA($C$5:$C1198))</f>
        <v/>
      </c>
      <c r="B1198" s="52"/>
      <c r="C1198" s="53"/>
      <c r="D1198" s="53"/>
      <c r="E1198" s="32"/>
      <c r="F1198" s="54"/>
      <c r="G1198" s="54"/>
      <c r="H1198" s="24" t="str">
        <f>IFERROR(ROUND(VLOOKUP($C1198,基础资料!$B$5:$E$34,3,0)+SUMIF($C$5:$C1198,$C1198,$F$5:$F1198)-SUMIF($C$5:$C1198,$C1198,$G$5:$G1198),2),"")</f>
        <v/>
      </c>
      <c r="I1198" s="53"/>
      <c r="J1198" s="53"/>
      <c r="K1198" s="25" t="str">
        <f t="shared" si="18"/>
        <v/>
      </c>
      <c r="L1198" s="13" t="str">
        <f>IF($D1198="","",IFERROR(INDEX(类别属性,MATCH($D1198,类别表,0)),""))</f>
        <v/>
      </c>
      <c r="M1198" s="53"/>
      <c r="N1198" s="53"/>
      <c r="O1198" s="32"/>
      <c r="P1198" s="6" t="str">
        <f>IF($C1198="","",IF(ISNA(MATCH($C1198,账户表,0)),"※这个账户不在【基础资料】的账户档案里",IF($B1198="","※没填日期，这一笔不会进任何月份的报表",IF(NOT(ISNUMBER($B1198)),"※日期是文本不是日期（像 2026.6.28 这种），按日期取数的报表全会漏掉这一笔",IF(AND($F1198&lt;&gt;"",$G1198&lt;&gt;""),"※收入和支出不能同时填",IF(AND(N($F1198)=0,N($G1198)=0),"※收入和支出都没填",IF(OR(N($F1198)&lt;0,N($G1198)&lt;0),"※金额不能填负数，方向反了就换一列填",IF($D1198="","※没填收支类别，分类报表会漏掉这一笔",IF(ISNA(MATCH($D1198,类别表,0)),"※收支类别不在【基础资料】的清单里",IF(AND($L1198="内部转账",$M1198=""),"△内部转账要在「对方账户」写上另一头",IF(AND($L1198="内部转账",$M1198=$C1198),"※对方账户跟本账户是同一个",IF(AND($L1198&lt;&gt;"内部转账",$M1198&lt;&gt;""),"△填了对方账户，但类别不是内部转账",IF(YEAR($B1198)&lt;&gt;管理年度,"△不是管理年度的单据，按月的三张报表里看不到",IF($H1198&lt;0,"△这一笔之后该账户余额成负数了，核一下",""))))))))))))))</f>
        <v/>
      </c>
    </row>
    <row r="1199" ht="16.5" spans="1:16">
      <c r="A1199" s="4" t="str">
        <f>IF($C1199="","",COUNTA($C$5:$C1199))</f>
        <v/>
      </c>
      <c r="B1199" s="52"/>
      <c r="C1199" s="53"/>
      <c r="D1199" s="53"/>
      <c r="E1199" s="32"/>
      <c r="F1199" s="54"/>
      <c r="G1199" s="54"/>
      <c r="H1199" s="24" t="str">
        <f>IFERROR(ROUND(VLOOKUP($C1199,基础资料!$B$5:$E$34,3,0)+SUMIF($C$5:$C1199,$C1199,$F$5:$F1199)-SUMIF($C$5:$C1199,$C1199,$G$5:$G1199),2),"")</f>
        <v/>
      </c>
      <c r="I1199" s="53"/>
      <c r="J1199" s="53"/>
      <c r="K1199" s="25" t="str">
        <f t="shared" si="18"/>
        <v/>
      </c>
      <c r="L1199" s="13" t="str">
        <f>IF($D1199="","",IFERROR(INDEX(类别属性,MATCH($D1199,类别表,0)),""))</f>
        <v/>
      </c>
      <c r="M1199" s="53"/>
      <c r="N1199" s="53"/>
      <c r="O1199" s="32"/>
      <c r="P1199" s="6" t="str">
        <f>IF($C1199="","",IF(ISNA(MATCH($C1199,账户表,0)),"※这个账户不在【基础资料】的账户档案里",IF($B1199="","※没填日期，这一笔不会进任何月份的报表",IF(NOT(ISNUMBER($B1199)),"※日期是文本不是日期（像 2026.6.28 这种），按日期取数的报表全会漏掉这一笔",IF(AND($F1199&lt;&gt;"",$G1199&lt;&gt;""),"※收入和支出不能同时填",IF(AND(N($F1199)=0,N($G1199)=0),"※收入和支出都没填",IF(OR(N($F1199)&lt;0,N($G1199)&lt;0),"※金额不能填负数，方向反了就换一列填",IF($D1199="","※没填收支类别，分类报表会漏掉这一笔",IF(ISNA(MATCH($D1199,类别表,0)),"※收支类别不在【基础资料】的清单里",IF(AND($L1199="内部转账",$M1199=""),"△内部转账要在「对方账户」写上另一头",IF(AND($L1199="内部转账",$M1199=$C1199),"※对方账户跟本账户是同一个",IF(AND($L1199&lt;&gt;"内部转账",$M1199&lt;&gt;""),"△填了对方账户，但类别不是内部转账",IF(YEAR($B1199)&lt;&gt;管理年度,"△不是管理年度的单据，按月的三张报表里看不到",IF($H1199&lt;0,"△这一笔之后该账户余额成负数了，核一下",""))))))))))))))</f>
        <v/>
      </c>
    </row>
    <row r="1200" ht="16.5" spans="1:16">
      <c r="A1200" s="4" t="str">
        <f>IF($C1200="","",COUNTA($C$5:$C1200))</f>
        <v/>
      </c>
      <c r="B1200" s="52"/>
      <c r="C1200" s="53"/>
      <c r="D1200" s="53"/>
      <c r="E1200" s="32"/>
      <c r="F1200" s="54"/>
      <c r="G1200" s="54"/>
      <c r="H1200" s="24" t="str">
        <f>IFERROR(ROUND(VLOOKUP($C1200,基础资料!$B$5:$E$34,3,0)+SUMIF($C$5:$C1200,$C1200,$F$5:$F1200)-SUMIF($C$5:$C1200,$C1200,$G$5:$G1200),2),"")</f>
        <v/>
      </c>
      <c r="I1200" s="53"/>
      <c r="J1200" s="53"/>
      <c r="K1200" s="25" t="str">
        <f t="shared" si="18"/>
        <v/>
      </c>
      <c r="L1200" s="13" t="str">
        <f>IF($D1200="","",IFERROR(INDEX(类别属性,MATCH($D1200,类别表,0)),""))</f>
        <v/>
      </c>
      <c r="M1200" s="53"/>
      <c r="N1200" s="53"/>
      <c r="O1200" s="32"/>
      <c r="P1200" s="6" t="str">
        <f>IF($C1200="","",IF(ISNA(MATCH($C1200,账户表,0)),"※这个账户不在【基础资料】的账户档案里",IF($B1200="","※没填日期，这一笔不会进任何月份的报表",IF(NOT(ISNUMBER($B1200)),"※日期是文本不是日期（像 2026.6.28 这种），按日期取数的报表全会漏掉这一笔",IF(AND($F1200&lt;&gt;"",$G1200&lt;&gt;""),"※收入和支出不能同时填",IF(AND(N($F1200)=0,N($G1200)=0),"※收入和支出都没填",IF(OR(N($F1200)&lt;0,N($G1200)&lt;0),"※金额不能填负数，方向反了就换一列填",IF($D1200="","※没填收支类别，分类报表会漏掉这一笔",IF(ISNA(MATCH($D1200,类别表,0)),"※收支类别不在【基础资料】的清单里",IF(AND($L1200="内部转账",$M1200=""),"△内部转账要在「对方账户」写上另一头",IF(AND($L1200="内部转账",$M1200=$C1200),"※对方账户跟本账户是同一个",IF(AND($L1200&lt;&gt;"内部转账",$M1200&lt;&gt;""),"△填了对方账户，但类别不是内部转账",IF(YEAR($B1200)&lt;&gt;管理年度,"△不是管理年度的单据，按月的三张报表里看不到",IF($H1200&lt;0,"△这一笔之后该账户余额成负数了，核一下",""))))))))))))))</f>
        <v/>
      </c>
    </row>
    <row r="1201" ht="16.5" spans="1:16">
      <c r="A1201" s="4" t="str">
        <f>IF($C1201="","",COUNTA($C$5:$C1201))</f>
        <v/>
      </c>
      <c r="B1201" s="52"/>
      <c r="C1201" s="53"/>
      <c r="D1201" s="53"/>
      <c r="E1201" s="32"/>
      <c r="F1201" s="54"/>
      <c r="G1201" s="54"/>
      <c r="H1201" s="24" t="str">
        <f>IFERROR(ROUND(VLOOKUP($C1201,基础资料!$B$5:$E$34,3,0)+SUMIF($C$5:$C1201,$C1201,$F$5:$F1201)-SUMIF($C$5:$C1201,$C1201,$G$5:$G1201),2),"")</f>
        <v/>
      </c>
      <c r="I1201" s="53"/>
      <c r="J1201" s="53"/>
      <c r="K1201" s="25" t="str">
        <f t="shared" si="18"/>
        <v/>
      </c>
      <c r="L1201" s="13" t="str">
        <f>IF($D1201="","",IFERROR(INDEX(类别属性,MATCH($D1201,类别表,0)),""))</f>
        <v/>
      </c>
      <c r="M1201" s="53"/>
      <c r="N1201" s="53"/>
      <c r="O1201" s="32"/>
      <c r="P1201" s="6" t="str">
        <f>IF($C1201="","",IF(ISNA(MATCH($C1201,账户表,0)),"※这个账户不在【基础资料】的账户档案里",IF($B1201="","※没填日期，这一笔不会进任何月份的报表",IF(NOT(ISNUMBER($B1201)),"※日期是文本不是日期（像 2026.6.28 这种），按日期取数的报表全会漏掉这一笔",IF(AND($F1201&lt;&gt;"",$G1201&lt;&gt;""),"※收入和支出不能同时填",IF(AND(N($F1201)=0,N($G1201)=0),"※收入和支出都没填",IF(OR(N($F1201)&lt;0,N($G1201)&lt;0),"※金额不能填负数，方向反了就换一列填",IF($D1201="","※没填收支类别，分类报表会漏掉这一笔",IF(ISNA(MATCH($D1201,类别表,0)),"※收支类别不在【基础资料】的清单里",IF(AND($L1201="内部转账",$M1201=""),"△内部转账要在「对方账户」写上另一头",IF(AND($L1201="内部转账",$M1201=$C1201),"※对方账户跟本账户是同一个",IF(AND($L1201&lt;&gt;"内部转账",$M1201&lt;&gt;""),"△填了对方账户，但类别不是内部转账",IF(YEAR($B1201)&lt;&gt;管理年度,"△不是管理年度的单据，按月的三张报表里看不到",IF($H1201&lt;0,"△这一笔之后该账户余额成负数了，核一下",""))))))))))))))</f>
        <v/>
      </c>
    </row>
    <row r="1202" ht="16.5" spans="1:16">
      <c r="A1202" s="4" t="str">
        <f>IF($C1202="","",COUNTA($C$5:$C1202))</f>
        <v/>
      </c>
      <c r="B1202" s="52"/>
      <c r="C1202" s="53"/>
      <c r="D1202" s="53"/>
      <c r="E1202" s="32"/>
      <c r="F1202" s="54"/>
      <c r="G1202" s="54"/>
      <c r="H1202" s="24" t="str">
        <f>IFERROR(ROUND(VLOOKUP($C1202,基础资料!$B$5:$E$34,3,0)+SUMIF($C$5:$C1202,$C1202,$F$5:$F1202)-SUMIF($C$5:$C1202,$C1202,$G$5:$G1202),2),"")</f>
        <v/>
      </c>
      <c r="I1202" s="53"/>
      <c r="J1202" s="53"/>
      <c r="K1202" s="25" t="str">
        <f t="shared" si="18"/>
        <v/>
      </c>
      <c r="L1202" s="13" t="str">
        <f>IF($D1202="","",IFERROR(INDEX(类别属性,MATCH($D1202,类别表,0)),""))</f>
        <v/>
      </c>
      <c r="M1202" s="53"/>
      <c r="N1202" s="53"/>
      <c r="O1202" s="32"/>
      <c r="P1202" s="6" t="str">
        <f>IF($C1202="","",IF(ISNA(MATCH($C1202,账户表,0)),"※这个账户不在【基础资料】的账户档案里",IF($B1202="","※没填日期，这一笔不会进任何月份的报表",IF(NOT(ISNUMBER($B1202)),"※日期是文本不是日期（像 2026.6.28 这种），按日期取数的报表全会漏掉这一笔",IF(AND($F1202&lt;&gt;"",$G1202&lt;&gt;""),"※收入和支出不能同时填",IF(AND(N($F1202)=0,N($G1202)=0),"※收入和支出都没填",IF(OR(N($F1202)&lt;0,N($G1202)&lt;0),"※金额不能填负数，方向反了就换一列填",IF($D1202="","※没填收支类别，分类报表会漏掉这一笔",IF(ISNA(MATCH($D1202,类别表,0)),"※收支类别不在【基础资料】的清单里",IF(AND($L1202="内部转账",$M1202=""),"△内部转账要在「对方账户」写上另一头",IF(AND($L1202="内部转账",$M1202=$C1202),"※对方账户跟本账户是同一个",IF(AND($L1202&lt;&gt;"内部转账",$M1202&lt;&gt;""),"△填了对方账户，但类别不是内部转账",IF(YEAR($B1202)&lt;&gt;管理年度,"△不是管理年度的单据，按月的三张报表里看不到",IF($H1202&lt;0,"△这一笔之后该账户余额成负数了，核一下",""))))))))))))))</f>
        <v/>
      </c>
    </row>
    <row r="1203" ht="16.5" spans="1:16">
      <c r="A1203" s="4" t="str">
        <f>IF($C1203="","",COUNTA($C$5:$C1203))</f>
        <v/>
      </c>
      <c r="B1203" s="52"/>
      <c r="C1203" s="53"/>
      <c r="D1203" s="53"/>
      <c r="E1203" s="32"/>
      <c r="F1203" s="54"/>
      <c r="G1203" s="54"/>
      <c r="H1203" s="24" t="str">
        <f>IFERROR(ROUND(VLOOKUP($C1203,基础资料!$B$5:$E$34,3,0)+SUMIF($C$5:$C1203,$C1203,$F$5:$F1203)-SUMIF($C$5:$C1203,$C1203,$G$5:$G1203),2),"")</f>
        <v/>
      </c>
      <c r="I1203" s="53"/>
      <c r="J1203" s="53"/>
      <c r="K1203" s="25" t="str">
        <f t="shared" si="18"/>
        <v/>
      </c>
      <c r="L1203" s="13" t="str">
        <f>IF($D1203="","",IFERROR(INDEX(类别属性,MATCH($D1203,类别表,0)),""))</f>
        <v/>
      </c>
      <c r="M1203" s="53"/>
      <c r="N1203" s="53"/>
      <c r="O1203" s="32"/>
      <c r="P1203" s="6" t="str">
        <f>IF($C1203="","",IF(ISNA(MATCH($C1203,账户表,0)),"※这个账户不在【基础资料】的账户档案里",IF($B1203="","※没填日期，这一笔不会进任何月份的报表",IF(NOT(ISNUMBER($B1203)),"※日期是文本不是日期（像 2026.6.28 这种），按日期取数的报表全会漏掉这一笔",IF(AND($F1203&lt;&gt;"",$G1203&lt;&gt;""),"※收入和支出不能同时填",IF(AND(N($F1203)=0,N($G1203)=0),"※收入和支出都没填",IF(OR(N($F1203)&lt;0,N($G1203)&lt;0),"※金额不能填负数，方向反了就换一列填",IF($D1203="","※没填收支类别，分类报表会漏掉这一笔",IF(ISNA(MATCH($D1203,类别表,0)),"※收支类别不在【基础资料】的清单里",IF(AND($L1203="内部转账",$M1203=""),"△内部转账要在「对方账户」写上另一头",IF(AND($L1203="内部转账",$M1203=$C1203),"※对方账户跟本账户是同一个",IF(AND($L1203&lt;&gt;"内部转账",$M1203&lt;&gt;""),"△填了对方账户，但类别不是内部转账",IF(YEAR($B1203)&lt;&gt;管理年度,"△不是管理年度的单据，按月的三张报表里看不到",IF($H1203&lt;0,"△这一笔之后该账户余额成负数了，核一下",""))))))))))))))</f>
        <v/>
      </c>
    </row>
    <row r="1204" ht="16.5" spans="1:16">
      <c r="A1204" s="4" t="str">
        <f>IF($C1204="","",COUNTA($C$5:$C1204))</f>
        <v/>
      </c>
      <c r="B1204" s="52"/>
      <c r="C1204" s="53"/>
      <c r="D1204" s="53"/>
      <c r="E1204" s="32"/>
      <c r="F1204" s="54"/>
      <c r="G1204" s="54"/>
      <c r="H1204" s="24" t="str">
        <f>IFERROR(ROUND(VLOOKUP($C1204,基础资料!$B$5:$E$34,3,0)+SUMIF($C$5:$C1204,$C1204,$F$5:$F1204)-SUMIF($C$5:$C1204,$C1204,$G$5:$G1204),2),"")</f>
        <v/>
      </c>
      <c r="I1204" s="53"/>
      <c r="J1204" s="53"/>
      <c r="K1204" s="25" t="str">
        <f t="shared" si="18"/>
        <v/>
      </c>
      <c r="L1204" s="13" t="str">
        <f>IF($D1204="","",IFERROR(INDEX(类别属性,MATCH($D1204,类别表,0)),""))</f>
        <v/>
      </c>
      <c r="M1204" s="53"/>
      <c r="N1204" s="53"/>
      <c r="O1204" s="32"/>
      <c r="P1204" s="6" t="str">
        <f>IF($C1204="","",IF(ISNA(MATCH($C1204,账户表,0)),"※这个账户不在【基础资料】的账户档案里",IF($B1204="","※没填日期，这一笔不会进任何月份的报表",IF(NOT(ISNUMBER($B1204)),"※日期是文本不是日期（像 2026.6.28 这种），按日期取数的报表全会漏掉这一笔",IF(AND($F1204&lt;&gt;"",$G1204&lt;&gt;""),"※收入和支出不能同时填",IF(AND(N($F1204)=0,N($G1204)=0),"※收入和支出都没填",IF(OR(N($F1204)&lt;0,N($G1204)&lt;0),"※金额不能填负数，方向反了就换一列填",IF($D1204="","※没填收支类别，分类报表会漏掉这一笔",IF(ISNA(MATCH($D1204,类别表,0)),"※收支类别不在【基础资料】的清单里",IF(AND($L1204="内部转账",$M1204=""),"△内部转账要在「对方账户」写上另一头",IF(AND($L1204="内部转账",$M1204=$C1204),"※对方账户跟本账户是同一个",IF(AND($L1204&lt;&gt;"内部转账",$M1204&lt;&gt;""),"△填了对方账户，但类别不是内部转账",IF(YEAR($B1204)&lt;&gt;管理年度,"△不是管理年度的单据，按月的三张报表里看不到",IF($H1204&lt;0,"△这一笔之后该账户余额成负数了，核一下",""))))))))))))))</f>
        <v/>
      </c>
    </row>
    <row r="1205" ht="16.5" spans="1:16">
      <c r="A1205" s="4" t="str">
        <f>IF($C1205="","",COUNTA($C$5:$C1205))</f>
        <v/>
      </c>
      <c r="B1205" s="52"/>
      <c r="C1205" s="53"/>
      <c r="D1205" s="53"/>
      <c r="E1205" s="32"/>
      <c r="F1205" s="54"/>
      <c r="G1205" s="54"/>
      <c r="H1205" s="24" t="str">
        <f>IFERROR(ROUND(VLOOKUP($C1205,基础资料!$B$5:$E$34,3,0)+SUMIF($C$5:$C1205,$C1205,$F$5:$F1205)-SUMIF($C$5:$C1205,$C1205,$G$5:$G1205),2),"")</f>
        <v/>
      </c>
      <c r="I1205" s="53"/>
      <c r="J1205" s="53"/>
      <c r="K1205" s="25" t="str">
        <f t="shared" si="18"/>
        <v/>
      </c>
      <c r="L1205" s="13" t="str">
        <f>IF($D1205="","",IFERROR(INDEX(类别属性,MATCH($D1205,类别表,0)),""))</f>
        <v/>
      </c>
      <c r="M1205" s="53"/>
      <c r="N1205" s="53"/>
      <c r="O1205" s="32"/>
      <c r="P1205" s="6" t="str">
        <f>IF($C1205="","",IF(ISNA(MATCH($C1205,账户表,0)),"※这个账户不在【基础资料】的账户档案里",IF($B1205="","※没填日期，这一笔不会进任何月份的报表",IF(NOT(ISNUMBER($B1205)),"※日期是文本不是日期（像 2026.6.28 这种），按日期取数的报表全会漏掉这一笔",IF(AND($F1205&lt;&gt;"",$G1205&lt;&gt;""),"※收入和支出不能同时填",IF(AND(N($F1205)=0,N($G1205)=0),"※收入和支出都没填",IF(OR(N($F1205)&lt;0,N($G1205)&lt;0),"※金额不能填负数，方向反了就换一列填",IF($D1205="","※没填收支类别，分类报表会漏掉这一笔",IF(ISNA(MATCH($D1205,类别表,0)),"※收支类别不在【基础资料】的清单里",IF(AND($L1205="内部转账",$M1205=""),"△内部转账要在「对方账户」写上另一头",IF(AND($L1205="内部转账",$M1205=$C1205),"※对方账户跟本账户是同一个",IF(AND($L1205&lt;&gt;"内部转账",$M1205&lt;&gt;""),"△填了对方账户，但类别不是内部转账",IF(YEAR($B1205)&lt;&gt;管理年度,"△不是管理年度的单据，按月的三张报表里看不到",IF($H1205&lt;0,"△这一笔之后该账户余额成负数了，核一下",""))))))))))))))</f>
        <v/>
      </c>
    </row>
    <row r="1206" ht="16.5" spans="1:16">
      <c r="A1206" s="4" t="str">
        <f>IF($C1206="","",COUNTA($C$5:$C1206))</f>
        <v/>
      </c>
      <c r="B1206" s="52"/>
      <c r="C1206" s="53"/>
      <c r="D1206" s="53"/>
      <c r="E1206" s="32"/>
      <c r="F1206" s="54"/>
      <c r="G1206" s="54"/>
      <c r="H1206" s="24" t="str">
        <f>IFERROR(ROUND(VLOOKUP($C1206,基础资料!$B$5:$E$34,3,0)+SUMIF($C$5:$C1206,$C1206,$F$5:$F1206)-SUMIF($C$5:$C1206,$C1206,$G$5:$G1206),2),"")</f>
        <v/>
      </c>
      <c r="I1206" s="53"/>
      <c r="J1206" s="53"/>
      <c r="K1206" s="25" t="str">
        <f t="shared" si="18"/>
        <v/>
      </c>
      <c r="L1206" s="13" t="str">
        <f>IF($D1206="","",IFERROR(INDEX(类别属性,MATCH($D1206,类别表,0)),""))</f>
        <v/>
      </c>
      <c r="M1206" s="53"/>
      <c r="N1206" s="53"/>
      <c r="O1206" s="32"/>
      <c r="P1206" s="6" t="str">
        <f>IF($C1206="","",IF(ISNA(MATCH($C1206,账户表,0)),"※这个账户不在【基础资料】的账户档案里",IF($B1206="","※没填日期，这一笔不会进任何月份的报表",IF(NOT(ISNUMBER($B1206)),"※日期是文本不是日期（像 2026.6.28 这种），按日期取数的报表全会漏掉这一笔",IF(AND($F1206&lt;&gt;"",$G1206&lt;&gt;""),"※收入和支出不能同时填",IF(AND(N($F1206)=0,N($G1206)=0),"※收入和支出都没填",IF(OR(N($F1206)&lt;0,N($G1206)&lt;0),"※金额不能填负数，方向反了就换一列填",IF($D1206="","※没填收支类别，分类报表会漏掉这一笔",IF(ISNA(MATCH($D1206,类别表,0)),"※收支类别不在【基础资料】的清单里",IF(AND($L1206="内部转账",$M1206=""),"△内部转账要在「对方账户」写上另一头",IF(AND($L1206="内部转账",$M1206=$C1206),"※对方账户跟本账户是同一个",IF(AND($L1206&lt;&gt;"内部转账",$M1206&lt;&gt;""),"△填了对方账户，但类别不是内部转账",IF(YEAR($B1206)&lt;&gt;管理年度,"△不是管理年度的单据，按月的三张报表里看不到",IF($H1206&lt;0,"△这一笔之后该账户余额成负数了，核一下",""))))))))))))))</f>
        <v/>
      </c>
    </row>
    <row r="1207" ht="16.5" spans="1:16">
      <c r="A1207" s="4" t="str">
        <f>IF($C1207="","",COUNTA($C$5:$C1207))</f>
        <v/>
      </c>
      <c r="B1207" s="52"/>
      <c r="C1207" s="53"/>
      <c r="D1207" s="53"/>
      <c r="E1207" s="32"/>
      <c r="F1207" s="54"/>
      <c r="G1207" s="54"/>
      <c r="H1207" s="24" t="str">
        <f>IFERROR(ROUND(VLOOKUP($C1207,基础资料!$B$5:$E$34,3,0)+SUMIF($C$5:$C1207,$C1207,$F$5:$F1207)-SUMIF($C$5:$C1207,$C1207,$G$5:$G1207),2),"")</f>
        <v/>
      </c>
      <c r="I1207" s="53"/>
      <c r="J1207" s="53"/>
      <c r="K1207" s="25" t="str">
        <f t="shared" si="18"/>
        <v/>
      </c>
      <c r="L1207" s="13" t="str">
        <f>IF($D1207="","",IFERROR(INDEX(类别属性,MATCH($D1207,类别表,0)),""))</f>
        <v/>
      </c>
      <c r="M1207" s="53"/>
      <c r="N1207" s="53"/>
      <c r="O1207" s="32"/>
      <c r="P1207" s="6" t="str">
        <f>IF($C1207="","",IF(ISNA(MATCH($C1207,账户表,0)),"※这个账户不在【基础资料】的账户档案里",IF($B1207="","※没填日期，这一笔不会进任何月份的报表",IF(NOT(ISNUMBER($B1207)),"※日期是文本不是日期（像 2026.6.28 这种），按日期取数的报表全会漏掉这一笔",IF(AND($F1207&lt;&gt;"",$G1207&lt;&gt;""),"※收入和支出不能同时填",IF(AND(N($F1207)=0,N($G1207)=0),"※收入和支出都没填",IF(OR(N($F1207)&lt;0,N($G1207)&lt;0),"※金额不能填负数，方向反了就换一列填",IF($D1207="","※没填收支类别，分类报表会漏掉这一笔",IF(ISNA(MATCH($D1207,类别表,0)),"※收支类别不在【基础资料】的清单里",IF(AND($L1207="内部转账",$M1207=""),"△内部转账要在「对方账户」写上另一头",IF(AND($L1207="内部转账",$M1207=$C1207),"※对方账户跟本账户是同一个",IF(AND($L1207&lt;&gt;"内部转账",$M1207&lt;&gt;""),"△填了对方账户，但类别不是内部转账",IF(YEAR($B1207)&lt;&gt;管理年度,"△不是管理年度的单据，按月的三张报表里看不到",IF($H1207&lt;0,"△这一笔之后该账户余额成负数了，核一下",""))))))))))))))</f>
        <v/>
      </c>
    </row>
    <row r="1208" ht="16.5" spans="1:16">
      <c r="A1208" s="4" t="str">
        <f>IF($C1208="","",COUNTA($C$5:$C1208))</f>
        <v/>
      </c>
      <c r="B1208" s="52"/>
      <c r="C1208" s="53"/>
      <c r="D1208" s="53"/>
      <c r="E1208" s="32"/>
      <c r="F1208" s="54"/>
      <c r="G1208" s="54"/>
      <c r="H1208" s="24" t="str">
        <f>IFERROR(ROUND(VLOOKUP($C1208,基础资料!$B$5:$E$34,3,0)+SUMIF($C$5:$C1208,$C1208,$F$5:$F1208)-SUMIF($C$5:$C1208,$C1208,$G$5:$G1208),2),"")</f>
        <v/>
      </c>
      <c r="I1208" s="53"/>
      <c r="J1208" s="53"/>
      <c r="K1208" s="25" t="str">
        <f t="shared" si="18"/>
        <v/>
      </c>
      <c r="L1208" s="13" t="str">
        <f>IF($D1208="","",IFERROR(INDEX(类别属性,MATCH($D1208,类别表,0)),""))</f>
        <v/>
      </c>
      <c r="M1208" s="53"/>
      <c r="N1208" s="53"/>
      <c r="O1208" s="32"/>
      <c r="P1208" s="6" t="str">
        <f>IF($C1208="","",IF(ISNA(MATCH($C1208,账户表,0)),"※这个账户不在【基础资料】的账户档案里",IF($B1208="","※没填日期，这一笔不会进任何月份的报表",IF(NOT(ISNUMBER($B1208)),"※日期是文本不是日期（像 2026.6.28 这种），按日期取数的报表全会漏掉这一笔",IF(AND($F1208&lt;&gt;"",$G1208&lt;&gt;""),"※收入和支出不能同时填",IF(AND(N($F1208)=0,N($G1208)=0),"※收入和支出都没填",IF(OR(N($F1208)&lt;0,N($G1208)&lt;0),"※金额不能填负数，方向反了就换一列填",IF($D1208="","※没填收支类别，分类报表会漏掉这一笔",IF(ISNA(MATCH($D1208,类别表,0)),"※收支类别不在【基础资料】的清单里",IF(AND($L1208="内部转账",$M1208=""),"△内部转账要在「对方账户」写上另一头",IF(AND($L1208="内部转账",$M1208=$C1208),"※对方账户跟本账户是同一个",IF(AND($L1208&lt;&gt;"内部转账",$M1208&lt;&gt;""),"△填了对方账户，但类别不是内部转账",IF(YEAR($B1208)&lt;&gt;管理年度,"△不是管理年度的单据，按月的三张报表里看不到",IF($H1208&lt;0,"△这一笔之后该账户余额成负数了，核一下",""))))))))))))))</f>
        <v/>
      </c>
    </row>
    <row r="1209" ht="16.5" spans="1:16">
      <c r="A1209" s="4" t="str">
        <f>IF($C1209="","",COUNTA($C$5:$C1209))</f>
        <v/>
      </c>
      <c r="B1209" s="52"/>
      <c r="C1209" s="53"/>
      <c r="D1209" s="53"/>
      <c r="E1209" s="32"/>
      <c r="F1209" s="54"/>
      <c r="G1209" s="54"/>
      <c r="H1209" s="24" t="str">
        <f>IFERROR(ROUND(VLOOKUP($C1209,基础资料!$B$5:$E$34,3,0)+SUMIF($C$5:$C1209,$C1209,$F$5:$F1209)-SUMIF($C$5:$C1209,$C1209,$G$5:$G1209),2),"")</f>
        <v/>
      </c>
      <c r="I1209" s="53"/>
      <c r="J1209" s="53"/>
      <c r="K1209" s="25" t="str">
        <f t="shared" si="18"/>
        <v/>
      </c>
      <c r="L1209" s="13" t="str">
        <f>IF($D1209="","",IFERROR(INDEX(类别属性,MATCH($D1209,类别表,0)),""))</f>
        <v/>
      </c>
      <c r="M1209" s="53"/>
      <c r="N1209" s="53"/>
      <c r="O1209" s="32"/>
      <c r="P1209" s="6" t="str">
        <f>IF($C1209="","",IF(ISNA(MATCH($C1209,账户表,0)),"※这个账户不在【基础资料】的账户档案里",IF($B1209="","※没填日期，这一笔不会进任何月份的报表",IF(NOT(ISNUMBER($B1209)),"※日期是文本不是日期（像 2026.6.28 这种），按日期取数的报表全会漏掉这一笔",IF(AND($F1209&lt;&gt;"",$G1209&lt;&gt;""),"※收入和支出不能同时填",IF(AND(N($F1209)=0,N($G1209)=0),"※收入和支出都没填",IF(OR(N($F1209)&lt;0,N($G1209)&lt;0),"※金额不能填负数，方向反了就换一列填",IF($D1209="","※没填收支类别，分类报表会漏掉这一笔",IF(ISNA(MATCH($D1209,类别表,0)),"※收支类别不在【基础资料】的清单里",IF(AND($L1209="内部转账",$M1209=""),"△内部转账要在「对方账户」写上另一头",IF(AND($L1209="内部转账",$M1209=$C1209),"※对方账户跟本账户是同一个",IF(AND($L1209&lt;&gt;"内部转账",$M1209&lt;&gt;""),"△填了对方账户，但类别不是内部转账",IF(YEAR($B1209)&lt;&gt;管理年度,"△不是管理年度的单据，按月的三张报表里看不到",IF($H1209&lt;0,"△这一笔之后该账户余额成负数了，核一下",""))))))))))))))</f>
        <v/>
      </c>
    </row>
    <row r="1210" ht="16.5" spans="1:16">
      <c r="A1210" s="4" t="str">
        <f>IF($C1210="","",COUNTA($C$5:$C1210))</f>
        <v/>
      </c>
      <c r="B1210" s="52"/>
      <c r="C1210" s="53"/>
      <c r="D1210" s="53"/>
      <c r="E1210" s="32"/>
      <c r="F1210" s="54"/>
      <c r="G1210" s="54"/>
      <c r="H1210" s="24" t="str">
        <f>IFERROR(ROUND(VLOOKUP($C1210,基础资料!$B$5:$E$34,3,0)+SUMIF($C$5:$C1210,$C1210,$F$5:$F1210)-SUMIF($C$5:$C1210,$C1210,$G$5:$G1210),2),"")</f>
        <v/>
      </c>
      <c r="I1210" s="53"/>
      <c r="J1210" s="53"/>
      <c r="K1210" s="25" t="str">
        <f t="shared" si="18"/>
        <v/>
      </c>
      <c r="L1210" s="13" t="str">
        <f>IF($D1210="","",IFERROR(INDEX(类别属性,MATCH($D1210,类别表,0)),""))</f>
        <v/>
      </c>
      <c r="M1210" s="53"/>
      <c r="N1210" s="53"/>
      <c r="O1210" s="32"/>
      <c r="P1210" s="6" t="str">
        <f>IF($C1210="","",IF(ISNA(MATCH($C1210,账户表,0)),"※这个账户不在【基础资料】的账户档案里",IF($B1210="","※没填日期，这一笔不会进任何月份的报表",IF(NOT(ISNUMBER($B1210)),"※日期是文本不是日期（像 2026.6.28 这种），按日期取数的报表全会漏掉这一笔",IF(AND($F1210&lt;&gt;"",$G1210&lt;&gt;""),"※收入和支出不能同时填",IF(AND(N($F1210)=0,N($G1210)=0),"※收入和支出都没填",IF(OR(N($F1210)&lt;0,N($G1210)&lt;0),"※金额不能填负数，方向反了就换一列填",IF($D1210="","※没填收支类别，分类报表会漏掉这一笔",IF(ISNA(MATCH($D1210,类别表,0)),"※收支类别不在【基础资料】的清单里",IF(AND($L1210="内部转账",$M1210=""),"△内部转账要在「对方账户」写上另一头",IF(AND($L1210="内部转账",$M1210=$C1210),"※对方账户跟本账户是同一个",IF(AND($L1210&lt;&gt;"内部转账",$M1210&lt;&gt;""),"△填了对方账户，但类别不是内部转账",IF(YEAR($B1210)&lt;&gt;管理年度,"△不是管理年度的单据，按月的三张报表里看不到",IF($H1210&lt;0,"△这一笔之后该账户余额成负数了，核一下",""))))))))))))))</f>
        <v/>
      </c>
    </row>
    <row r="1211" ht="16.5" spans="1:16">
      <c r="A1211" s="4" t="str">
        <f>IF($C1211="","",COUNTA($C$5:$C1211))</f>
        <v/>
      </c>
      <c r="B1211" s="52"/>
      <c r="C1211" s="53"/>
      <c r="D1211" s="53"/>
      <c r="E1211" s="32"/>
      <c r="F1211" s="54"/>
      <c r="G1211" s="54"/>
      <c r="H1211" s="24" t="str">
        <f>IFERROR(ROUND(VLOOKUP($C1211,基础资料!$B$5:$E$34,3,0)+SUMIF($C$5:$C1211,$C1211,$F$5:$F1211)-SUMIF($C$5:$C1211,$C1211,$G$5:$G1211),2),"")</f>
        <v/>
      </c>
      <c r="I1211" s="53"/>
      <c r="J1211" s="53"/>
      <c r="K1211" s="25" t="str">
        <f t="shared" si="18"/>
        <v/>
      </c>
      <c r="L1211" s="13" t="str">
        <f>IF($D1211="","",IFERROR(INDEX(类别属性,MATCH($D1211,类别表,0)),""))</f>
        <v/>
      </c>
      <c r="M1211" s="53"/>
      <c r="N1211" s="53"/>
      <c r="O1211" s="32"/>
      <c r="P1211" s="6" t="str">
        <f>IF($C1211="","",IF(ISNA(MATCH($C1211,账户表,0)),"※这个账户不在【基础资料】的账户档案里",IF($B1211="","※没填日期，这一笔不会进任何月份的报表",IF(NOT(ISNUMBER($B1211)),"※日期是文本不是日期（像 2026.6.28 这种），按日期取数的报表全会漏掉这一笔",IF(AND($F1211&lt;&gt;"",$G1211&lt;&gt;""),"※收入和支出不能同时填",IF(AND(N($F1211)=0,N($G1211)=0),"※收入和支出都没填",IF(OR(N($F1211)&lt;0,N($G1211)&lt;0),"※金额不能填负数，方向反了就换一列填",IF($D1211="","※没填收支类别，分类报表会漏掉这一笔",IF(ISNA(MATCH($D1211,类别表,0)),"※收支类别不在【基础资料】的清单里",IF(AND($L1211="内部转账",$M1211=""),"△内部转账要在「对方账户」写上另一头",IF(AND($L1211="内部转账",$M1211=$C1211),"※对方账户跟本账户是同一个",IF(AND($L1211&lt;&gt;"内部转账",$M1211&lt;&gt;""),"△填了对方账户，但类别不是内部转账",IF(YEAR($B1211)&lt;&gt;管理年度,"△不是管理年度的单据，按月的三张报表里看不到",IF($H1211&lt;0,"△这一笔之后该账户余额成负数了，核一下",""))))))))))))))</f>
        <v/>
      </c>
    </row>
    <row r="1212" ht="16.5" spans="1:16">
      <c r="A1212" s="4" t="str">
        <f>IF($C1212="","",COUNTA($C$5:$C1212))</f>
        <v/>
      </c>
      <c r="B1212" s="52"/>
      <c r="C1212" s="53"/>
      <c r="D1212" s="53"/>
      <c r="E1212" s="32"/>
      <c r="F1212" s="54"/>
      <c r="G1212" s="54"/>
      <c r="H1212" s="24" t="str">
        <f>IFERROR(ROUND(VLOOKUP($C1212,基础资料!$B$5:$E$34,3,0)+SUMIF($C$5:$C1212,$C1212,$F$5:$F1212)-SUMIF($C$5:$C1212,$C1212,$G$5:$G1212),2),"")</f>
        <v/>
      </c>
      <c r="I1212" s="53"/>
      <c r="J1212" s="53"/>
      <c r="K1212" s="25" t="str">
        <f t="shared" si="18"/>
        <v/>
      </c>
      <c r="L1212" s="13" t="str">
        <f>IF($D1212="","",IFERROR(INDEX(类别属性,MATCH($D1212,类别表,0)),""))</f>
        <v/>
      </c>
      <c r="M1212" s="53"/>
      <c r="N1212" s="53"/>
      <c r="O1212" s="32"/>
      <c r="P1212" s="6" t="str">
        <f>IF($C1212="","",IF(ISNA(MATCH($C1212,账户表,0)),"※这个账户不在【基础资料】的账户档案里",IF($B1212="","※没填日期，这一笔不会进任何月份的报表",IF(NOT(ISNUMBER($B1212)),"※日期是文本不是日期（像 2026.6.28 这种），按日期取数的报表全会漏掉这一笔",IF(AND($F1212&lt;&gt;"",$G1212&lt;&gt;""),"※收入和支出不能同时填",IF(AND(N($F1212)=0,N($G1212)=0),"※收入和支出都没填",IF(OR(N($F1212)&lt;0,N($G1212)&lt;0),"※金额不能填负数，方向反了就换一列填",IF($D1212="","※没填收支类别，分类报表会漏掉这一笔",IF(ISNA(MATCH($D1212,类别表,0)),"※收支类别不在【基础资料】的清单里",IF(AND($L1212="内部转账",$M1212=""),"△内部转账要在「对方账户」写上另一头",IF(AND($L1212="内部转账",$M1212=$C1212),"※对方账户跟本账户是同一个",IF(AND($L1212&lt;&gt;"内部转账",$M1212&lt;&gt;""),"△填了对方账户，但类别不是内部转账",IF(YEAR($B1212)&lt;&gt;管理年度,"△不是管理年度的单据，按月的三张报表里看不到",IF($H1212&lt;0,"△这一笔之后该账户余额成负数了，核一下",""))))))))))))))</f>
        <v/>
      </c>
    </row>
    <row r="1213" ht="16.5" spans="1:16">
      <c r="A1213" s="4" t="str">
        <f>IF($C1213="","",COUNTA($C$5:$C1213))</f>
        <v/>
      </c>
      <c r="B1213" s="52"/>
      <c r="C1213" s="53"/>
      <c r="D1213" s="53"/>
      <c r="E1213" s="32"/>
      <c r="F1213" s="54"/>
      <c r="G1213" s="54"/>
      <c r="H1213" s="24" t="str">
        <f>IFERROR(ROUND(VLOOKUP($C1213,基础资料!$B$5:$E$34,3,0)+SUMIF($C$5:$C1213,$C1213,$F$5:$F1213)-SUMIF($C$5:$C1213,$C1213,$G$5:$G1213),2),"")</f>
        <v/>
      </c>
      <c r="I1213" s="53"/>
      <c r="J1213" s="53"/>
      <c r="K1213" s="25" t="str">
        <f t="shared" si="18"/>
        <v/>
      </c>
      <c r="L1213" s="13" t="str">
        <f>IF($D1213="","",IFERROR(INDEX(类别属性,MATCH($D1213,类别表,0)),""))</f>
        <v/>
      </c>
      <c r="M1213" s="53"/>
      <c r="N1213" s="53"/>
      <c r="O1213" s="32"/>
      <c r="P1213" s="6" t="str">
        <f>IF($C1213="","",IF(ISNA(MATCH($C1213,账户表,0)),"※这个账户不在【基础资料】的账户档案里",IF($B1213="","※没填日期，这一笔不会进任何月份的报表",IF(NOT(ISNUMBER($B1213)),"※日期是文本不是日期（像 2026.6.28 这种），按日期取数的报表全会漏掉这一笔",IF(AND($F1213&lt;&gt;"",$G1213&lt;&gt;""),"※收入和支出不能同时填",IF(AND(N($F1213)=0,N($G1213)=0),"※收入和支出都没填",IF(OR(N($F1213)&lt;0,N($G1213)&lt;0),"※金额不能填负数，方向反了就换一列填",IF($D1213="","※没填收支类别，分类报表会漏掉这一笔",IF(ISNA(MATCH($D1213,类别表,0)),"※收支类别不在【基础资料】的清单里",IF(AND($L1213="内部转账",$M1213=""),"△内部转账要在「对方账户」写上另一头",IF(AND($L1213="内部转账",$M1213=$C1213),"※对方账户跟本账户是同一个",IF(AND($L1213&lt;&gt;"内部转账",$M1213&lt;&gt;""),"△填了对方账户，但类别不是内部转账",IF(YEAR($B1213)&lt;&gt;管理年度,"△不是管理年度的单据，按月的三张报表里看不到",IF($H1213&lt;0,"△这一笔之后该账户余额成负数了，核一下",""))))))))))))))</f>
        <v/>
      </c>
    </row>
    <row r="1214" ht="16.5" spans="1:16">
      <c r="A1214" s="4" t="str">
        <f>IF($C1214="","",COUNTA($C$5:$C1214))</f>
        <v/>
      </c>
      <c r="B1214" s="52"/>
      <c r="C1214" s="53"/>
      <c r="D1214" s="53"/>
      <c r="E1214" s="32"/>
      <c r="F1214" s="54"/>
      <c r="G1214" s="54"/>
      <c r="H1214" s="24" t="str">
        <f>IFERROR(ROUND(VLOOKUP($C1214,基础资料!$B$5:$E$34,3,0)+SUMIF($C$5:$C1214,$C1214,$F$5:$F1214)-SUMIF($C$5:$C1214,$C1214,$G$5:$G1214),2),"")</f>
        <v/>
      </c>
      <c r="I1214" s="53"/>
      <c r="J1214" s="53"/>
      <c r="K1214" s="25" t="str">
        <f t="shared" si="18"/>
        <v/>
      </c>
      <c r="L1214" s="13" t="str">
        <f>IF($D1214="","",IFERROR(INDEX(类别属性,MATCH($D1214,类别表,0)),""))</f>
        <v/>
      </c>
      <c r="M1214" s="53"/>
      <c r="N1214" s="53"/>
      <c r="O1214" s="32"/>
      <c r="P1214" s="6" t="str">
        <f>IF($C1214="","",IF(ISNA(MATCH($C1214,账户表,0)),"※这个账户不在【基础资料】的账户档案里",IF($B1214="","※没填日期，这一笔不会进任何月份的报表",IF(NOT(ISNUMBER($B1214)),"※日期是文本不是日期（像 2026.6.28 这种），按日期取数的报表全会漏掉这一笔",IF(AND($F1214&lt;&gt;"",$G1214&lt;&gt;""),"※收入和支出不能同时填",IF(AND(N($F1214)=0,N($G1214)=0),"※收入和支出都没填",IF(OR(N($F1214)&lt;0,N($G1214)&lt;0),"※金额不能填负数，方向反了就换一列填",IF($D1214="","※没填收支类别，分类报表会漏掉这一笔",IF(ISNA(MATCH($D1214,类别表,0)),"※收支类别不在【基础资料】的清单里",IF(AND($L1214="内部转账",$M1214=""),"△内部转账要在「对方账户」写上另一头",IF(AND($L1214="内部转账",$M1214=$C1214),"※对方账户跟本账户是同一个",IF(AND($L1214&lt;&gt;"内部转账",$M1214&lt;&gt;""),"△填了对方账户，但类别不是内部转账",IF(YEAR($B1214)&lt;&gt;管理年度,"△不是管理年度的单据，按月的三张报表里看不到",IF($H1214&lt;0,"△这一笔之后该账户余额成负数了，核一下",""))))))))))))))</f>
        <v/>
      </c>
    </row>
    <row r="1215" ht="16.5" spans="1:16">
      <c r="A1215" s="4" t="str">
        <f>IF($C1215="","",COUNTA($C$5:$C1215))</f>
        <v/>
      </c>
      <c r="B1215" s="52"/>
      <c r="C1215" s="53"/>
      <c r="D1215" s="53"/>
      <c r="E1215" s="32"/>
      <c r="F1215" s="54"/>
      <c r="G1215" s="54"/>
      <c r="H1215" s="24" t="str">
        <f>IFERROR(ROUND(VLOOKUP($C1215,基础资料!$B$5:$E$34,3,0)+SUMIF($C$5:$C1215,$C1215,$F$5:$F1215)-SUMIF($C$5:$C1215,$C1215,$G$5:$G1215),2),"")</f>
        <v/>
      </c>
      <c r="I1215" s="53"/>
      <c r="J1215" s="53"/>
      <c r="K1215" s="25" t="str">
        <f t="shared" si="18"/>
        <v/>
      </c>
      <c r="L1215" s="13" t="str">
        <f>IF($D1215="","",IFERROR(INDEX(类别属性,MATCH($D1215,类别表,0)),""))</f>
        <v/>
      </c>
      <c r="M1215" s="53"/>
      <c r="N1215" s="53"/>
      <c r="O1215" s="32"/>
      <c r="P1215" s="6" t="str">
        <f>IF($C1215="","",IF(ISNA(MATCH($C1215,账户表,0)),"※这个账户不在【基础资料】的账户档案里",IF($B1215="","※没填日期，这一笔不会进任何月份的报表",IF(NOT(ISNUMBER($B1215)),"※日期是文本不是日期（像 2026.6.28 这种），按日期取数的报表全会漏掉这一笔",IF(AND($F1215&lt;&gt;"",$G1215&lt;&gt;""),"※收入和支出不能同时填",IF(AND(N($F1215)=0,N($G1215)=0),"※收入和支出都没填",IF(OR(N($F1215)&lt;0,N($G1215)&lt;0),"※金额不能填负数，方向反了就换一列填",IF($D1215="","※没填收支类别，分类报表会漏掉这一笔",IF(ISNA(MATCH($D1215,类别表,0)),"※收支类别不在【基础资料】的清单里",IF(AND($L1215="内部转账",$M1215=""),"△内部转账要在「对方账户」写上另一头",IF(AND($L1215="内部转账",$M1215=$C1215),"※对方账户跟本账户是同一个",IF(AND($L1215&lt;&gt;"内部转账",$M1215&lt;&gt;""),"△填了对方账户，但类别不是内部转账",IF(YEAR($B1215)&lt;&gt;管理年度,"△不是管理年度的单据，按月的三张报表里看不到",IF($H1215&lt;0,"△这一笔之后该账户余额成负数了，核一下",""))))))))))))))</f>
        <v/>
      </c>
    </row>
    <row r="1216" ht="16.5" spans="1:16">
      <c r="A1216" s="4" t="str">
        <f>IF($C1216="","",COUNTA($C$5:$C1216))</f>
        <v/>
      </c>
      <c r="B1216" s="52"/>
      <c r="C1216" s="53"/>
      <c r="D1216" s="53"/>
      <c r="E1216" s="32"/>
      <c r="F1216" s="54"/>
      <c r="G1216" s="54"/>
      <c r="H1216" s="24" t="str">
        <f>IFERROR(ROUND(VLOOKUP($C1216,基础资料!$B$5:$E$34,3,0)+SUMIF($C$5:$C1216,$C1216,$F$5:$F1216)-SUMIF($C$5:$C1216,$C1216,$G$5:$G1216),2),"")</f>
        <v/>
      </c>
      <c r="I1216" s="53"/>
      <c r="J1216" s="53"/>
      <c r="K1216" s="25" t="str">
        <f t="shared" si="18"/>
        <v/>
      </c>
      <c r="L1216" s="13" t="str">
        <f>IF($D1216="","",IFERROR(INDEX(类别属性,MATCH($D1216,类别表,0)),""))</f>
        <v/>
      </c>
      <c r="M1216" s="53"/>
      <c r="N1216" s="53"/>
      <c r="O1216" s="32"/>
      <c r="P1216" s="6" t="str">
        <f>IF($C1216="","",IF(ISNA(MATCH($C1216,账户表,0)),"※这个账户不在【基础资料】的账户档案里",IF($B1216="","※没填日期，这一笔不会进任何月份的报表",IF(NOT(ISNUMBER($B1216)),"※日期是文本不是日期（像 2026.6.28 这种），按日期取数的报表全会漏掉这一笔",IF(AND($F1216&lt;&gt;"",$G1216&lt;&gt;""),"※收入和支出不能同时填",IF(AND(N($F1216)=0,N($G1216)=0),"※收入和支出都没填",IF(OR(N($F1216)&lt;0,N($G1216)&lt;0),"※金额不能填负数，方向反了就换一列填",IF($D1216="","※没填收支类别，分类报表会漏掉这一笔",IF(ISNA(MATCH($D1216,类别表,0)),"※收支类别不在【基础资料】的清单里",IF(AND($L1216="内部转账",$M1216=""),"△内部转账要在「对方账户」写上另一头",IF(AND($L1216="内部转账",$M1216=$C1216),"※对方账户跟本账户是同一个",IF(AND($L1216&lt;&gt;"内部转账",$M1216&lt;&gt;""),"△填了对方账户，但类别不是内部转账",IF(YEAR($B1216)&lt;&gt;管理年度,"△不是管理年度的单据，按月的三张报表里看不到",IF($H1216&lt;0,"△这一笔之后该账户余额成负数了，核一下",""))))))))))))))</f>
        <v/>
      </c>
    </row>
    <row r="1217" ht="16.5" spans="1:16">
      <c r="A1217" s="4" t="str">
        <f>IF($C1217="","",COUNTA($C$5:$C1217))</f>
        <v/>
      </c>
      <c r="B1217" s="52"/>
      <c r="C1217" s="53"/>
      <c r="D1217" s="53"/>
      <c r="E1217" s="32"/>
      <c r="F1217" s="54"/>
      <c r="G1217" s="54"/>
      <c r="H1217" s="24" t="str">
        <f>IFERROR(ROUND(VLOOKUP($C1217,基础资料!$B$5:$E$34,3,0)+SUMIF($C$5:$C1217,$C1217,$F$5:$F1217)-SUMIF($C$5:$C1217,$C1217,$G$5:$G1217),2),"")</f>
        <v/>
      </c>
      <c r="I1217" s="53"/>
      <c r="J1217" s="53"/>
      <c r="K1217" s="25" t="str">
        <f t="shared" si="18"/>
        <v/>
      </c>
      <c r="L1217" s="13" t="str">
        <f>IF($D1217="","",IFERROR(INDEX(类别属性,MATCH($D1217,类别表,0)),""))</f>
        <v/>
      </c>
      <c r="M1217" s="53"/>
      <c r="N1217" s="53"/>
      <c r="O1217" s="32"/>
      <c r="P1217" s="6" t="str">
        <f>IF($C1217="","",IF(ISNA(MATCH($C1217,账户表,0)),"※这个账户不在【基础资料】的账户档案里",IF($B1217="","※没填日期，这一笔不会进任何月份的报表",IF(NOT(ISNUMBER($B1217)),"※日期是文本不是日期（像 2026.6.28 这种），按日期取数的报表全会漏掉这一笔",IF(AND($F1217&lt;&gt;"",$G1217&lt;&gt;""),"※收入和支出不能同时填",IF(AND(N($F1217)=0,N($G1217)=0),"※收入和支出都没填",IF(OR(N($F1217)&lt;0,N($G1217)&lt;0),"※金额不能填负数，方向反了就换一列填",IF($D1217="","※没填收支类别，分类报表会漏掉这一笔",IF(ISNA(MATCH($D1217,类别表,0)),"※收支类别不在【基础资料】的清单里",IF(AND($L1217="内部转账",$M1217=""),"△内部转账要在「对方账户」写上另一头",IF(AND($L1217="内部转账",$M1217=$C1217),"※对方账户跟本账户是同一个",IF(AND($L1217&lt;&gt;"内部转账",$M1217&lt;&gt;""),"△填了对方账户，但类别不是内部转账",IF(YEAR($B1217)&lt;&gt;管理年度,"△不是管理年度的单据，按月的三张报表里看不到",IF($H1217&lt;0,"△这一笔之后该账户余额成负数了，核一下",""))))))))))))))</f>
        <v/>
      </c>
    </row>
    <row r="1218" ht="16.5" spans="1:16">
      <c r="A1218" s="4" t="str">
        <f>IF($C1218="","",COUNTA($C$5:$C1218))</f>
        <v/>
      </c>
      <c r="B1218" s="52"/>
      <c r="C1218" s="53"/>
      <c r="D1218" s="53"/>
      <c r="E1218" s="32"/>
      <c r="F1218" s="54"/>
      <c r="G1218" s="54"/>
      <c r="H1218" s="24" t="str">
        <f>IFERROR(ROUND(VLOOKUP($C1218,基础资料!$B$5:$E$34,3,0)+SUMIF($C$5:$C1218,$C1218,$F$5:$F1218)-SUMIF($C$5:$C1218,$C1218,$G$5:$G1218),2),"")</f>
        <v/>
      </c>
      <c r="I1218" s="53"/>
      <c r="J1218" s="53"/>
      <c r="K1218" s="25" t="str">
        <f t="shared" si="18"/>
        <v/>
      </c>
      <c r="L1218" s="13" t="str">
        <f>IF($D1218="","",IFERROR(INDEX(类别属性,MATCH($D1218,类别表,0)),""))</f>
        <v/>
      </c>
      <c r="M1218" s="53"/>
      <c r="N1218" s="53"/>
      <c r="O1218" s="32"/>
      <c r="P1218" s="6" t="str">
        <f>IF($C1218="","",IF(ISNA(MATCH($C1218,账户表,0)),"※这个账户不在【基础资料】的账户档案里",IF($B1218="","※没填日期，这一笔不会进任何月份的报表",IF(NOT(ISNUMBER($B1218)),"※日期是文本不是日期（像 2026.6.28 这种），按日期取数的报表全会漏掉这一笔",IF(AND($F1218&lt;&gt;"",$G1218&lt;&gt;""),"※收入和支出不能同时填",IF(AND(N($F1218)=0,N($G1218)=0),"※收入和支出都没填",IF(OR(N($F1218)&lt;0,N($G1218)&lt;0),"※金额不能填负数，方向反了就换一列填",IF($D1218="","※没填收支类别，分类报表会漏掉这一笔",IF(ISNA(MATCH($D1218,类别表,0)),"※收支类别不在【基础资料】的清单里",IF(AND($L1218="内部转账",$M1218=""),"△内部转账要在「对方账户」写上另一头",IF(AND($L1218="内部转账",$M1218=$C1218),"※对方账户跟本账户是同一个",IF(AND($L1218&lt;&gt;"内部转账",$M1218&lt;&gt;""),"△填了对方账户，但类别不是内部转账",IF(YEAR($B1218)&lt;&gt;管理年度,"△不是管理年度的单据，按月的三张报表里看不到",IF($H1218&lt;0,"△这一笔之后该账户余额成负数了，核一下",""))))))))))))))</f>
        <v/>
      </c>
    </row>
    <row r="1219" ht="16.5" spans="1:16">
      <c r="A1219" s="4" t="str">
        <f>IF($C1219="","",COUNTA($C$5:$C1219))</f>
        <v/>
      </c>
      <c r="B1219" s="52"/>
      <c r="C1219" s="53"/>
      <c r="D1219" s="53"/>
      <c r="E1219" s="32"/>
      <c r="F1219" s="54"/>
      <c r="G1219" s="54"/>
      <c r="H1219" s="24" t="str">
        <f>IFERROR(ROUND(VLOOKUP($C1219,基础资料!$B$5:$E$34,3,0)+SUMIF($C$5:$C1219,$C1219,$F$5:$F1219)-SUMIF($C$5:$C1219,$C1219,$G$5:$G1219),2),"")</f>
        <v/>
      </c>
      <c r="I1219" s="53"/>
      <c r="J1219" s="53"/>
      <c r="K1219" s="25" t="str">
        <f t="shared" si="18"/>
        <v/>
      </c>
      <c r="L1219" s="13" t="str">
        <f>IF($D1219="","",IFERROR(INDEX(类别属性,MATCH($D1219,类别表,0)),""))</f>
        <v/>
      </c>
      <c r="M1219" s="53"/>
      <c r="N1219" s="53"/>
      <c r="O1219" s="32"/>
      <c r="P1219" s="6" t="str">
        <f>IF($C1219="","",IF(ISNA(MATCH($C1219,账户表,0)),"※这个账户不在【基础资料】的账户档案里",IF($B1219="","※没填日期，这一笔不会进任何月份的报表",IF(NOT(ISNUMBER($B1219)),"※日期是文本不是日期（像 2026.6.28 这种），按日期取数的报表全会漏掉这一笔",IF(AND($F1219&lt;&gt;"",$G1219&lt;&gt;""),"※收入和支出不能同时填",IF(AND(N($F1219)=0,N($G1219)=0),"※收入和支出都没填",IF(OR(N($F1219)&lt;0,N($G1219)&lt;0),"※金额不能填负数，方向反了就换一列填",IF($D1219="","※没填收支类别，分类报表会漏掉这一笔",IF(ISNA(MATCH($D1219,类别表,0)),"※收支类别不在【基础资料】的清单里",IF(AND($L1219="内部转账",$M1219=""),"△内部转账要在「对方账户」写上另一头",IF(AND($L1219="内部转账",$M1219=$C1219),"※对方账户跟本账户是同一个",IF(AND($L1219&lt;&gt;"内部转账",$M1219&lt;&gt;""),"△填了对方账户，但类别不是内部转账",IF(YEAR($B1219)&lt;&gt;管理年度,"△不是管理年度的单据，按月的三张报表里看不到",IF($H1219&lt;0,"△这一笔之后该账户余额成负数了，核一下",""))))))))))))))</f>
        <v/>
      </c>
    </row>
    <row r="1220" ht="16.5" spans="1:16">
      <c r="A1220" s="4" t="str">
        <f>IF($C1220="","",COUNTA($C$5:$C1220))</f>
        <v/>
      </c>
      <c r="B1220" s="52"/>
      <c r="C1220" s="53"/>
      <c r="D1220" s="53"/>
      <c r="E1220" s="32"/>
      <c r="F1220" s="54"/>
      <c r="G1220" s="54"/>
      <c r="H1220" s="24" t="str">
        <f>IFERROR(ROUND(VLOOKUP($C1220,基础资料!$B$5:$E$34,3,0)+SUMIF($C$5:$C1220,$C1220,$F$5:$F1220)-SUMIF($C$5:$C1220,$C1220,$G$5:$G1220),2),"")</f>
        <v/>
      </c>
      <c r="I1220" s="53"/>
      <c r="J1220" s="53"/>
      <c r="K1220" s="25" t="str">
        <f t="shared" si="18"/>
        <v/>
      </c>
      <c r="L1220" s="13" t="str">
        <f>IF($D1220="","",IFERROR(INDEX(类别属性,MATCH($D1220,类别表,0)),""))</f>
        <v/>
      </c>
      <c r="M1220" s="53"/>
      <c r="N1220" s="53"/>
      <c r="O1220" s="32"/>
      <c r="P1220" s="6" t="str">
        <f>IF($C1220="","",IF(ISNA(MATCH($C1220,账户表,0)),"※这个账户不在【基础资料】的账户档案里",IF($B1220="","※没填日期，这一笔不会进任何月份的报表",IF(NOT(ISNUMBER($B1220)),"※日期是文本不是日期（像 2026.6.28 这种），按日期取数的报表全会漏掉这一笔",IF(AND($F1220&lt;&gt;"",$G1220&lt;&gt;""),"※收入和支出不能同时填",IF(AND(N($F1220)=0,N($G1220)=0),"※收入和支出都没填",IF(OR(N($F1220)&lt;0,N($G1220)&lt;0),"※金额不能填负数，方向反了就换一列填",IF($D1220="","※没填收支类别，分类报表会漏掉这一笔",IF(ISNA(MATCH($D1220,类别表,0)),"※收支类别不在【基础资料】的清单里",IF(AND($L1220="内部转账",$M1220=""),"△内部转账要在「对方账户」写上另一头",IF(AND($L1220="内部转账",$M1220=$C1220),"※对方账户跟本账户是同一个",IF(AND($L1220&lt;&gt;"内部转账",$M1220&lt;&gt;""),"△填了对方账户，但类别不是内部转账",IF(YEAR($B1220)&lt;&gt;管理年度,"△不是管理年度的单据，按月的三张报表里看不到",IF($H1220&lt;0,"△这一笔之后该账户余额成负数了，核一下",""))))))))))))))</f>
        <v/>
      </c>
    </row>
    <row r="1221" ht="16.5" spans="1:16">
      <c r="A1221" s="4" t="str">
        <f>IF($C1221="","",COUNTA($C$5:$C1221))</f>
        <v/>
      </c>
      <c r="B1221" s="52"/>
      <c r="C1221" s="53"/>
      <c r="D1221" s="53"/>
      <c r="E1221" s="32"/>
      <c r="F1221" s="54"/>
      <c r="G1221" s="54"/>
      <c r="H1221" s="24" t="str">
        <f>IFERROR(ROUND(VLOOKUP($C1221,基础资料!$B$5:$E$34,3,0)+SUMIF($C$5:$C1221,$C1221,$F$5:$F1221)-SUMIF($C$5:$C1221,$C1221,$G$5:$G1221),2),"")</f>
        <v/>
      </c>
      <c r="I1221" s="53"/>
      <c r="J1221" s="53"/>
      <c r="K1221" s="25" t="str">
        <f t="shared" ref="K1221:K1284" si="19">IF(OR($B1221="",NOT(ISNUMBER($B1221))),"",--TEXT($B1221,"yyyymm"))</f>
        <v/>
      </c>
      <c r="L1221" s="13" t="str">
        <f>IF($D1221="","",IFERROR(INDEX(类别属性,MATCH($D1221,类别表,0)),""))</f>
        <v/>
      </c>
      <c r="M1221" s="53"/>
      <c r="N1221" s="53"/>
      <c r="O1221" s="32"/>
      <c r="P1221" s="6" t="str">
        <f>IF($C1221="","",IF(ISNA(MATCH($C1221,账户表,0)),"※这个账户不在【基础资料】的账户档案里",IF($B1221="","※没填日期，这一笔不会进任何月份的报表",IF(NOT(ISNUMBER($B1221)),"※日期是文本不是日期（像 2026.6.28 这种），按日期取数的报表全会漏掉这一笔",IF(AND($F1221&lt;&gt;"",$G1221&lt;&gt;""),"※收入和支出不能同时填",IF(AND(N($F1221)=0,N($G1221)=0),"※收入和支出都没填",IF(OR(N($F1221)&lt;0,N($G1221)&lt;0),"※金额不能填负数，方向反了就换一列填",IF($D1221="","※没填收支类别，分类报表会漏掉这一笔",IF(ISNA(MATCH($D1221,类别表,0)),"※收支类别不在【基础资料】的清单里",IF(AND($L1221="内部转账",$M1221=""),"△内部转账要在「对方账户」写上另一头",IF(AND($L1221="内部转账",$M1221=$C1221),"※对方账户跟本账户是同一个",IF(AND($L1221&lt;&gt;"内部转账",$M1221&lt;&gt;""),"△填了对方账户，但类别不是内部转账",IF(YEAR($B1221)&lt;&gt;管理年度,"△不是管理年度的单据，按月的三张报表里看不到",IF($H1221&lt;0,"△这一笔之后该账户余额成负数了，核一下",""))))))))))))))</f>
        <v/>
      </c>
    </row>
    <row r="1222" ht="16.5" spans="1:16">
      <c r="A1222" s="4" t="str">
        <f>IF($C1222="","",COUNTA($C$5:$C1222))</f>
        <v/>
      </c>
      <c r="B1222" s="52"/>
      <c r="C1222" s="53"/>
      <c r="D1222" s="53"/>
      <c r="E1222" s="32"/>
      <c r="F1222" s="54"/>
      <c r="G1222" s="54"/>
      <c r="H1222" s="24" t="str">
        <f>IFERROR(ROUND(VLOOKUP($C1222,基础资料!$B$5:$E$34,3,0)+SUMIF($C$5:$C1222,$C1222,$F$5:$F1222)-SUMIF($C$5:$C1222,$C1222,$G$5:$G1222),2),"")</f>
        <v/>
      </c>
      <c r="I1222" s="53"/>
      <c r="J1222" s="53"/>
      <c r="K1222" s="25" t="str">
        <f t="shared" si="19"/>
        <v/>
      </c>
      <c r="L1222" s="13" t="str">
        <f>IF($D1222="","",IFERROR(INDEX(类别属性,MATCH($D1222,类别表,0)),""))</f>
        <v/>
      </c>
      <c r="M1222" s="53"/>
      <c r="N1222" s="53"/>
      <c r="O1222" s="32"/>
      <c r="P1222" s="6" t="str">
        <f>IF($C1222="","",IF(ISNA(MATCH($C1222,账户表,0)),"※这个账户不在【基础资料】的账户档案里",IF($B1222="","※没填日期，这一笔不会进任何月份的报表",IF(NOT(ISNUMBER($B1222)),"※日期是文本不是日期（像 2026.6.28 这种），按日期取数的报表全会漏掉这一笔",IF(AND($F1222&lt;&gt;"",$G1222&lt;&gt;""),"※收入和支出不能同时填",IF(AND(N($F1222)=0,N($G1222)=0),"※收入和支出都没填",IF(OR(N($F1222)&lt;0,N($G1222)&lt;0),"※金额不能填负数，方向反了就换一列填",IF($D1222="","※没填收支类别，分类报表会漏掉这一笔",IF(ISNA(MATCH($D1222,类别表,0)),"※收支类别不在【基础资料】的清单里",IF(AND($L1222="内部转账",$M1222=""),"△内部转账要在「对方账户」写上另一头",IF(AND($L1222="内部转账",$M1222=$C1222),"※对方账户跟本账户是同一个",IF(AND($L1222&lt;&gt;"内部转账",$M1222&lt;&gt;""),"△填了对方账户，但类别不是内部转账",IF(YEAR($B1222)&lt;&gt;管理年度,"△不是管理年度的单据，按月的三张报表里看不到",IF($H1222&lt;0,"△这一笔之后该账户余额成负数了，核一下",""))))))))))))))</f>
        <v/>
      </c>
    </row>
    <row r="1223" ht="16.5" spans="1:16">
      <c r="A1223" s="4" t="str">
        <f>IF($C1223="","",COUNTA($C$5:$C1223))</f>
        <v/>
      </c>
      <c r="B1223" s="52"/>
      <c r="C1223" s="53"/>
      <c r="D1223" s="53"/>
      <c r="E1223" s="32"/>
      <c r="F1223" s="54"/>
      <c r="G1223" s="54"/>
      <c r="H1223" s="24" t="str">
        <f>IFERROR(ROUND(VLOOKUP($C1223,基础资料!$B$5:$E$34,3,0)+SUMIF($C$5:$C1223,$C1223,$F$5:$F1223)-SUMIF($C$5:$C1223,$C1223,$G$5:$G1223),2),"")</f>
        <v/>
      </c>
      <c r="I1223" s="53"/>
      <c r="J1223" s="53"/>
      <c r="K1223" s="25" t="str">
        <f t="shared" si="19"/>
        <v/>
      </c>
      <c r="L1223" s="13" t="str">
        <f>IF($D1223="","",IFERROR(INDEX(类别属性,MATCH($D1223,类别表,0)),""))</f>
        <v/>
      </c>
      <c r="M1223" s="53"/>
      <c r="N1223" s="53"/>
      <c r="O1223" s="32"/>
      <c r="P1223" s="6" t="str">
        <f>IF($C1223="","",IF(ISNA(MATCH($C1223,账户表,0)),"※这个账户不在【基础资料】的账户档案里",IF($B1223="","※没填日期，这一笔不会进任何月份的报表",IF(NOT(ISNUMBER($B1223)),"※日期是文本不是日期（像 2026.6.28 这种），按日期取数的报表全会漏掉这一笔",IF(AND($F1223&lt;&gt;"",$G1223&lt;&gt;""),"※收入和支出不能同时填",IF(AND(N($F1223)=0,N($G1223)=0),"※收入和支出都没填",IF(OR(N($F1223)&lt;0,N($G1223)&lt;0),"※金额不能填负数，方向反了就换一列填",IF($D1223="","※没填收支类别，分类报表会漏掉这一笔",IF(ISNA(MATCH($D1223,类别表,0)),"※收支类别不在【基础资料】的清单里",IF(AND($L1223="内部转账",$M1223=""),"△内部转账要在「对方账户」写上另一头",IF(AND($L1223="内部转账",$M1223=$C1223),"※对方账户跟本账户是同一个",IF(AND($L1223&lt;&gt;"内部转账",$M1223&lt;&gt;""),"△填了对方账户，但类别不是内部转账",IF(YEAR($B1223)&lt;&gt;管理年度,"△不是管理年度的单据，按月的三张报表里看不到",IF($H1223&lt;0,"△这一笔之后该账户余额成负数了，核一下",""))))))))))))))</f>
        <v/>
      </c>
    </row>
    <row r="1224" ht="16.5" spans="1:16">
      <c r="A1224" s="4" t="str">
        <f>IF($C1224="","",COUNTA($C$5:$C1224))</f>
        <v/>
      </c>
      <c r="B1224" s="52"/>
      <c r="C1224" s="53"/>
      <c r="D1224" s="53"/>
      <c r="E1224" s="32"/>
      <c r="F1224" s="54"/>
      <c r="G1224" s="54"/>
      <c r="H1224" s="24" t="str">
        <f>IFERROR(ROUND(VLOOKUP($C1224,基础资料!$B$5:$E$34,3,0)+SUMIF($C$5:$C1224,$C1224,$F$5:$F1224)-SUMIF($C$5:$C1224,$C1224,$G$5:$G1224),2),"")</f>
        <v/>
      </c>
      <c r="I1224" s="53"/>
      <c r="J1224" s="53"/>
      <c r="K1224" s="25" t="str">
        <f t="shared" si="19"/>
        <v/>
      </c>
      <c r="L1224" s="13" t="str">
        <f>IF($D1224="","",IFERROR(INDEX(类别属性,MATCH($D1224,类别表,0)),""))</f>
        <v/>
      </c>
      <c r="M1224" s="53"/>
      <c r="N1224" s="53"/>
      <c r="O1224" s="32"/>
      <c r="P1224" s="6" t="str">
        <f>IF($C1224="","",IF(ISNA(MATCH($C1224,账户表,0)),"※这个账户不在【基础资料】的账户档案里",IF($B1224="","※没填日期，这一笔不会进任何月份的报表",IF(NOT(ISNUMBER($B1224)),"※日期是文本不是日期（像 2026.6.28 这种），按日期取数的报表全会漏掉这一笔",IF(AND($F1224&lt;&gt;"",$G1224&lt;&gt;""),"※收入和支出不能同时填",IF(AND(N($F1224)=0,N($G1224)=0),"※收入和支出都没填",IF(OR(N($F1224)&lt;0,N($G1224)&lt;0),"※金额不能填负数，方向反了就换一列填",IF($D1224="","※没填收支类别，分类报表会漏掉这一笔",IF(ISNA(MATCH($D1224,类别表,0)),"※收支类别不在【基础资料】的清单里",IF(AND($L1224="内部转账",$M1224=""),"△内部转账要在「对方账户」写上另一头",IF(AND($L1224="内部转账",$M1224=$C1224),"※对方账户跟本账户是同一个",IF(AND($L1224&lt;&gt;"内部转账",$M1224&lt;&gt;""),"△填了对方账户，但类别不是内部转账",IF(YEAR($B1224)&lt;&gt;管理年度,"△不是管理年度的单据，按月的三张报表里看不到",IF($H1224&lt;0,"△这一笔之后该账户余额成负数了，核一下",""))))))))))))))</f>
        <v/>
      </c>
    </row>
    <row r="1225" ht="16.5" spans="1:16">
      <c r="A1225" s="4" t="str">
        <f>IF($C1225="","",COUNTA($C$5:$C1225))</f>
        <v/>
      </c>
      <c r="B1225" s="52"/>
      <c r="C1225" s="53"/>
      <c r="D1225" s="53"/>
      <c r="E1225" s="32"/>
      <c r="F1225" s="54"/>
      <c r="G1225" s="54"/>
      <c r="H1225" s="24" t="str">
        <f>IFERROR(ROUND(VLOOKUP($C1225,基础资料!$B$5:$E$34,3,0)+SUMIF($C$5:$C1225,$C1225,$F$5:$F1225)-SUMIF($C$5:$C1225,$C1225,$G$5:$G1225),2),"")</f>
        <v/>
      </c>
      <c r="I1225" s="53"/>
      <c r="J1225" s="53"/>
      <c r="K1225" s="25" t="str">
        <f t="shared" si="19"/>
        <v/>
      </c>
      <c r="L1225" s="13" t="str">
        <f>IF($D1225="","",IFERROR(INDEX(类别属性,MATCH($D1225,类别表,0)),""))</f>
        <v/>
      </c>
      <c r="M1225" s="53"/>
      <c r="N1225" s="53"/>
      <c r="O1225" s="32"/>
      <c r="P1225" s="6" t="str">
        <f>IF($C1225="","",IF(ISNA(MATCH($C1225,账户表,0)),"※这个账户不在【基础资料】的账户档案里",IF($B1225="","※没填日期，这一笔不会进任何月份的报表",IF(NOT(ISNUMBER($B1225)),"※日期是文本不是日期（像 2026.6.28 这种），按日期取数的报表全会漏掉这一笔",IF(AND($F1225&lt;&gt;"",$G1225&lt;&gt;""),"※收入和支出不能同时填",IF(AND(N($F1225)=0,N($G1225)=0),"※收入和支出都没填",IF(OR(N($F1225)&lt;0,N($G1225)&lt;0),"※金额不能填负数，方向反了就换一列填",IF($D1225="","※没填收支类别，分类报表会漏掉这一笔",IF(ISNA(MATCH($D1225,类别表,0)),"※收支类别不在【基础资料】的清单里",IF(AND($L1225="内部转账",$M1225=""),"△内部转账要在「对方账户」写上另一头",IF(AND($L1225="内部转账",$M1225=$C1225),"※对方账户跟本账户是同一个",IF(AND($L1225&lt;&gt;"内部转账",$M1225&lt;&gt;""),"△填了对方账户，但类别不是内部转账",IF(YEAR($B1225)&lt;&gt;管理年度,"△不是管理年度的单据，按月的三张报表里看不到",IF($H1225&lt;0,"△这一笔之后该账户余额成负数了，核一下",""))))))))))))))</f>
        <v/>
      </c>
    </row>
    <row r="1226" ht="16.5" spans="1:16">
      <c r="A1226" s="4" t="str">
        <f>IF($C1226="","",COUNTA($C$5:$C1226))</f>
        <v/>
      </c>
      <c r="B1226" s="52"/>
      <c r="C1226" s="53"/>
      <c r="D1226" s="53"/>
      <c r="E1226" s="32"/>
      <c r="F1226" s="54"/>
      <c r="G1226" s="54"/>
      <c r="H1226" s="24" t="str">
        <f>IFERROR(ROUND(VLOOKUP($C1226,基础资料!$B$5:$E$34,3,0)+SUMIF($C$5:$C1226,$C1226,$F$5:$F1226)-SUMIF($C$5:$C1226,$C1226,$G$5:$G1226),2),"")</f>
        <v/>
      </c>
      <c r="I1226" s="53"/>
      <c r="J1226" s="53"/>
      <c r="K1226" s="25" t="str">
        <f t="shared" si="19"/>
        <v/>
      </c>
      <c r="L1226" s="13" t="str">
        <f>IF($D1226="","",IFERROR(INDEX(类别属性,MATCH($D1226,类别表,0)),""))</f>
        <v/>
      </c>
      <c r="M1226" s="53"/>
      <c r="N1226" s="53"/>
      <c r="O1226" s="32"/>
      <c r="P1226" s="6" t="str">
        <f>IF($C1226="","",IF(ISNA(MATCH($C1226,账户表,0)),"※这个账户不在【基础资料】的账户档案里",IF($B1226="","※没填日期，这一笔不会进任何月份的报表",IF(NOT(ISNUMBER($B1226)),"※日期是文本不是日期（像 2026.6.28 这种），按日期取数的报表全会漏掉这一笔",IF(AND($F1226&lt;&gt;"",$G1226&lt;&gt;""),"※收入和支出不能同时填",IF(AND(N($F1226)=0,N($G1226)=0),"※收入和支出都没填",IF(OR(N($F1226)&lt;0,N($G1226)&lt;0),"※金额不能填负数，方向反了就换一列填",IF($D1226="","※没填收支类别，分类报表会漏掉这一笔",IF(ISNA(MATCH($D1226,类别表,0)),"※收支类别不在【基础资料】的清单里",IF(AND($L1226="内部转账",$M1226=""),"△内部转账要在「对方账户」写上另一头",IF(AND($L1226="内部转账",$M1226=$C1226),"※对方账户跟本账户是同一个",IF(AND($L1226&lt;&gt;"内部转账",$M1226&lt;&gt;""),"△填了对方账户，但类别不是内部转账",IF(YEAR($B1226)&lt;&gt;管理年度,"△不是管理年度的单据，按月的三张报表里看不到",IF($H1226&lt;0,"△这一笔之后该账户余额成负数了，核一下",""))))))))))))))</f>
        <v/>
      </c>
    </row>
    <row r="1227" ht="16.5" spans="1:16">
      <c r="A1227" s="4" t="str">
        <f>IF($C1227="","",COUNTA($C$5:$C1227))</f>
        <v/>
      </c>
      <c r="B1227" s="52"/>
      <c r="C1227" s="53"/>
      <c r="D1227" s="53"/>
      <c r="E1227" s="32"/>
      <c r="F1227" s="54"/>
      <c r="G1227" s="54"/>
      <c r="H1227" s="24" t="str">
        <f>IFERROR(ROUND(VLOOKUP($C1227,基础资料!$B$5:$E$34,3,0)+SUMIF($C$5:$C1227,$C1227,$F$5:$F1227)-SUMIF($C$5:$C1227,$C1227,$G$5:$G1227),2),"")</f>
        <v/>
      </c>
      <c r="I1227" s="53"/>
      <c r="J1227" s="53"/>
      <c r="K1227" s="25" t="str">
        <f t="shared" si="19"/>
        <v/>
      </c>
      <c r="L1227" s="13" t="str">
        <f>IF($D1227="","",IFERROR(INDEX(类别属性,MATCH($D1227,类别表,0)),""))</f>
        <v/>
      </c>
      <c r="M1227" s="53"/>
      <c r="N1227" s="53"/>
      <c r="O1227" s="32"/>
      <c r="P1227" s="6" t="str">
        <f>IF($C1227="","",IF(ISNA(MATCH($C1227,账户表,0)),"※这个账户不在【基础资料】的账户档案里",IF($B1227="","※没填日期，这一笔不会进任何月份的报表",IF(NOT(ISNUMBER($B1227)),"※日期是文本不是日期（像 2026.6.28 这种），按日期取数的报表全会漏掉这一笔",IF(AND($F1227&lt;&gt;"",$G1227&lt;&gt;""),"※收入和支出不能同时填",IF(AND(N($F1227)=0,N($G1227)=0),"※收入和支出都没填",IF(OR(N($F1227)&lt;0,N($G1227)&lt;0),"※金额不能填负数，方向反了就换一列填",IF($D1227="","※没填收支类别，分类报表会漏掉这一笔",IF(ISNA(MATCH($D1227,类别表,0)),"※收支类别不在【基础资料】的清单里",IF(AND($L1227="内部转账",$M1227=""),"△内部转账要在「对方账户」写上另一头",IF(AND($L1227="内部转账",$M1227=$C1227),"※对方账户跟本账户是同一个",IF(AND($L1227&lt;&gt;"内部转账",$M1227&lt;&gt;""),"△填了对方账户，但类别不是内部转账",IF(YEAR($B1227)&lt;&gt;管理年度,"△不是管理年度的单据，按月的三张报表里看不到",IF($H1227&lt;0,"△这一笔之后该账户余额成负数了，核一下",""))))))))))))))</f>
        <v/>
      </c>
    </row>
    <row r="1228" ht="16.5" spans="1:16">
      <c r="A1228" s="4" t="str">
        <f>IF($C1228="","",COUNTA($C$5:$C1228))</f>
        <v/>
      </c>
      <c r="B1228" s="52"/>
      <c r="C1228" s="53"/>
      <c r="D1228" s="53"/>
      <c r="E1228" s="32"/>
      <c r="F1228" s="54"/>
      <c r="G1228" s="54"/>
      <c r="H1228" s="24" t="str">
        <f>IFERROR(ROUND(VLOOKUP($C1228,基础资料!$B$5:$E$34,3,0)+SUMIF($C$5:$C1228,$C1228,$F$5:$F1228)-SUMIF($C$5:$C1228,$C1228,$G$5:$G1228),2),"")</f>
        <v/>
      </c>
      <c r="I1228" s="53"/>
      <c r="J1228" s="53"/>
      <c r="K1228" s="25" t="str">
        <f t="shared" si="19"/>
        <v/>
      </c>
      <c r="L1228" s="13" t="str">
        <f>IF($D1228="","",IFERROR(INDEX(类别属性,MATCH($D1228,类别表,0)),""))</f>
        <v/>
      </c>
      <c r="M1228" s="53"/>
      <c r="N1228" s="53"/>
      <c r="O1228" s="32"/>
      <c r="P1228" s="6" t="str">
        <f>IF($C1228="","",IF(ISNA(MATCH($C1228,账户表,0)),"※这个账户不在【基础资料】的账户档案里",IF($B1228="","※没填日期，这一笔不会进任何月份的报表",IF(NOT(ISNUMBER($B1228)),"※日期是文本不是日期（像 2026.6.28 这种），按日期取数的报表全会漏掉这一笔",IF(AND($F1228&lt;&gt;"",$G1228&lt;&gt;""),"※收入和支出不能同时填",IF(AND(N($F1228)=0,N($G1228)=0),"※收入和支出都没填",IF(OR(N($F1228)&lt;0,N($G1228)&lt;0),"※金额不能填负数，方向反了就换一列填",IF($D1228="","※没填收支类别，分类报表会漏掉这一笔",IF(ISNA(MATCH($D1228,类别表,0)),"※收支类别不在【基础资料】的清单里",IF(AND($L1228="内部转账",$M1228=""),"△内部转账要在「对方账户」写上另一头",IF(AND($L1228="内部转账",$M1228=$C1228),"※对方账户跟本账户是同一个",IF(AND($L1228&lt;&gt;"内部转账",$M1228&lt;&gt;""),"△填了对方账户，但类别不是内部转账",IF(YEAR($B1228)&lt;&gt;管理年度,"△不是管理年度的单据，按月的三张报表里看不到",IF($H1228&lt;0,"△这一笔之后该账户余额成负数了，核一下",""))))))))))))))</f>
        <v/>
      </c>
    </row>
    <row r="1229" ht="16.5" spans="1:16">
      <c r="A1229" s="4" t="str">
        <f>IF($C1229="","",COUNTA($C$5:$C1229))</f>
        <v/>
      </c>
      <c r="B1229" s="52"/>
      <c r="C1229" s="53"/>
      <c r="D1229" s="53"/>
      <c r="E1229" s="32"/>
      <c r="F1229" s="54"/>
      <c r="G1229" s="54"/>
      <c r="H1229" s="24" t="str">
        <f>IFERROR(ROUND(VLOOKUP($C1229,基础资料!$B$5:$E$34,3,0)+SUMIF($C$5:$C1229,$C1229,$F$5:$F1229)-SUMIF($C$5:$C1229,$C1229,$G$5:$G1229),2),"")</f>
        <v/>
      </c>
      <c r="I1229" s="53"/>
      <c r="J1229" s="53"/>
      <c r="K1229" s="25" t="str">
        <f t="shared" si="19"/>
        <v/>
      </c>
      <c r="L1229" s="13" t="str">
        <f>IF($D1229="","",IFERROR(INDEX(类别属性,MATCH($D1229,类别表,0)),""))</f>
        <v/>
      </c>
      <c r="M1229" s="53"/>
      <c r="N1229" s="53"/>
      <c r="O1229" s="32"/>
      <c r="P1229" s="6" t="str">
        <f>IF($C1229="","",IF(ISNA(MATCH($C1229,账户表,0)),"※这个账户不在【基础资料】的账户档案里",IF($B1229="","※没填日期，这一笔不会进任何月份的报表",IF(NOT(ISNUMBER($B1229)),"※日期是文本不是日期（像 2026.6.28 这种），按日期取数的报表全会漏掉这一笔",IF(AND($F1229&lt;&gt;"",$G1229&lt;&gt;""),"※收入和支出不能同时填",IF(AND(N($F1229)=0,N($G1229)=0),"※收入和支出都没填",IF(OR(N($F1229)&lt;0,N($G1229)&lt;0),"※金额不能填负数，方向反了就换一列填",IF($D1229="","※没填收支类别，分类报表会漏掉这一笔",IF(ISNA(MATCH($D1229,类别表,0)),"※收支类别不在【基础资料】的清单里",IF(AND($L1229="内部转账",$M1229=""),"△内部转账要在「对方账户」写上另一头",IF(AND($L1229="内部转账",$M1229=$C1229),"※对方账户跟本账户是同一个",IF(AND($L1229&lt;&gt;"内部转账",$M1229&lt;&gt;""),"△填了对方账户，但类别不是内部转账",IF(YEAR($B1229)&lt;&gt;管理年度,"△不是管理年度的单据，按月的三张报表里看不到",IF($H1229&lt;0,"△这一笔之后该账户余额成负数了，核一下",""))))))))))))))</f>
        <v/>
      </c>
    </row>
    <row r="1230" ht="16.5" spans="1:16">
      <c r="A1230" s="4" t="str">
        <f>IF($C1230="","",COUNTA($C$5:$C1230))</f>
        <v/>
      </c>
      <c r="B1230" s="52"/>
      <c r="C1230" s="53"/>
      <c r="D1230" s="53"/>
      <c r="E1230" s="32"/>
      <c r="F1230" s="54"/>
      <c r="G1230" s="54"/>
      <c r="H1230" s="24" t="str">
        <f>IFERROR(ROUND(VLOOKUP($C1230,基础资料!$B$5:$E$34,3,0)+SUMIF($C$5:$C1230,$C1230,$F$5:$F1230)-SUMIF($C$5:$C1230,$C1230,$G$5:$G1230),2),"")</f>
        <v/>
      </c>
      <c r="I1230" s="53"/>
      <c r="J1230" s="53"/>
      <c r="K1230" s="25" t="str">
        <f t="shared" si="19"/>
        <v/>
      </c>
      <c r="L1230" s="13" t="str">
        <f>IF($D1230="","",IFERROR(INDEX(类别属性,MATCH($D1230,类别表,0)),""))</f>
        <v/>
      </c>
      <c r="M1230" s="53"/>
      <c r="N1230" s="53"/>
      <c r="O1230" s="32"/>
      <c r="P1230" s="6" t="str">
        <f>IF($C1230="","",IF(ISNA(MATCH($C1230,账户表,0)),"※这个账户不在【基础资料】的账户档案里",IF($B1230="","※没填日期，这一笔不会进任何月份的报表",IF(NOT(ISNUMBER($B1230)),"※日期是文本不是日期（像 2026.6.28 这种），按日期取数的报表全会漏掉这一笔",IF(AND($F1230&lt;&gt;"",$G1230&lt;&gt;""),"※收入和支出不能同时填",IF(AND(N($F1230)=0,N($G1230)=0),"※收入和支出都没填",IF(OR(N($F1230)&lt;0,N($G1230)&lt;0),"※金额不能填负数，方向反了就换一列填",IF($D1230="","※没填收支类别，分类报表会漏掉这一笔",IF(ISNA(MATCH($D1230,类别表,0)),"※收支类别不在【基础资料】的清单里",IF(AND($L1230="内部转账",$M1230=""),"△内部转账要在「对方账户」写上另一头",IF(AND($L1230="内部转账",$M1230=$C1230),"※对方账户跟本账户是同一个",IF(AND($L1230&lt;&gt;"内部转账",$M1230&lt;&gt;""),"△填了对方账户，但类别不是内部转账",IF(YEAR($B1230)&lt;&gt;管理年度,"△不是管理年度的单据，按月的三张报表里看不到",IF($H1230&lt;0,"△这一笔之后该账户余额成负数了，核一下",""))))))))))))))</f>
        <v/>
      </c>
    </row>
    <row r="1231" ht="16.5" spans="1:16">
      <c r="A1231" s="4" t="str">
        <f>IF($C1231="","",COUNTA($C$5:$C1231))</f>
        <v/>
      </c>
      <c r="B1231" s="52"/>
      <c r="C1231" s="53"/>
      <c r="D1231" s="53"/>
      <c r="E1231" s="32"/>
      <c r="F1231" s="54"/>
      <c r="G1231" s="54"/>
      <c r="H1231" s="24" t="str">
        <f>IFERROR(ROUND(VLOOKUP($C1231,基础资料!$B$5:$E$34,3,0)+SUMIF($C$5:$C1231,$C1231,$F$5:$F1231)-SUMIF($C$5:$C1231,$C1231,$G$5:$G1231),2),"")</f>
        <v/>
      </c>
      <c r="I1231" s="53"/>
      <c r="J1231" s="53"/>
      <c r="K1231" s="25" t="str">
        <f t="shared" si="19"/>
        <v/>
      </c>
      <c r="L1231" s="13" t="str">
        <f>IF($D1231="","",IFERROR(INDEX(类别属性,MATCH($D1231,类别表,0)),""))</f>
        <v/>
      </c>
      <c r="M1231" s="53"/>
      <c r="N1231" s="53"/>
      <c r="O1231" s="32"/>
      <c r="P1231" s="6" t="str">
        <f>IF($C1231="","",IF(ISNA(MATCH($C1231,账户表,0)),"※这个账户不在【基础资料】的账户档案里",IF($B1231="","※没填日期，这一笔不会进任何月份的报表",IF(NOT(ISNUMBER($B1231)),"※日期是文本不是日期（像 2026.6.28 这种），按日期取数的报表全会漏掉这一笔",IF(AND($F1231&lt;&gt;"",$G1231&lt;&gt;""),"※收入和支出不能同时填",IF(AND(N($F1231)=0,N($G1231)=0),"※收入和支出都没填",IF(OR(N($F1231)&lt;0,N($G1231)&lt;0),"※金额不能填负数，方向反了就换一列填",IF($D1231="","※没填收支类别，分类报表会漏掉这一笔",IF(ISNA(MATCH($D1231,类别表,0)),"※收支类别不在【基础资料】的清单里",IF(AND($L1231="内部转账",$M1231=""),"△内部转账要在「对方账户」写上另一头",IF(AND($L1231="内部转账",$M1231=$C1231),"※对方账户跟本账户是同一个",IF(AND($L1231&lt;&gt;"内部转账",$M1231&lt;&gt;""),"△填了对方账户，但类别不是内部转账",IF(YEAR($B1231)&lt;&gt;管理年度,"△不是管理年度的单据，按月的三张报表里看不到",IF($H1231&lt;0,"△这一笔之后该账户余额成负数了，核一下",""))))))))))))))</f>
        <v/>
      </c>
    </row>
    <row r="1232" ht="16.5" spans="1:16">
      <c r="A1232" s="4" t="str">
        <f>IF($C1232="","",COUNTA($C$5:$C1232))</f>
        <v/>
      </c>
      <c r="B1232" s="52"/>
      <c r="C1232" s="53"/>
      <c r="D1232" s="53"/>
      <c r="E1232" s="32"/>
      <c r="F1232" s="54"/>
      <c r="G1232" s="54"/>
      <c r="H1232" s="24" t="str">
        <f>IFERROR(ROUND(VLOOKUP($C1232,基础资料!$B$5:$E$34,3,0)+SUMIF($C$5:$C1232,$C1232,$F$5:$F1232)-SUMIF($C$5:$C1232,$C1232,$G$5:$G1232),2),"")</f>
        <v/>
      </c>
      <c r="I1232" s="53"/>
      <c r="J1232" s="53"/>
      <c r="K1232" s="25" t="str">
        <f t="shared" si="19"/>
        <v/>
      </c>
      <c r="L1232" s="13" t="str">
        <f>IF($D1232="","",IFERROR(INDEX(类别属性,MATCH($D1232,类别表,0)),""))</f>
        <v/>
      </c>
      <c r="M1232" s="53"/>
      <c r="N1232" s="53"/>
      <c r="O1232" s="32"/>
      <c r="P1232" s="6" t="str">
        <f>IF($C1232="","",IF(ISNA(MATCH($C1232,账户表,0)),"※这个账户不在【基础资料】的账户档案里",IF($B1232="","※没填日期，这一笔不会进任何月份的报表",IF(NOT(ISNUMBER($B1232)),"※日期是文本不是日期（像 2026.6.28 这种），按日期取数的报表全会漏掉这一笔",IF(AND($F1232&lt;&gt;"",$G1232&lt;&gt;""),"※收入和支出不能同时填",IF(AND(N($F1232)=0,N($G1232)=0),"※收入和支出都没填",IF(OR(N($F1232)&lt;0,N($G1232)&lt;0),"※金额不能填负数，方向反了就换一列填",IF($D1232="","※没填收支类别，分类报表会漏掉这一笔",IF(ISNA(MATCH($D1232,类别表,0)),"※收支类别不在【基础资料】的清单里",IF(AND($L1232="内部转账",$M1232=""),"△内部转账要在「对方账户」写上另一头",IF(AND($L1232="内部转账",$M1232=$C1232),"※对方账户跟本账户是同一个",IF(AND($L1232&lt;&gt;"内部转账",$M1232&lt;&gt;""),"△填了对方账户，但类别不是内部转账",IF(YEAR($B1232)&lt;&gt;管理年度,"△不是管理年度的单据，按月的三张报表里看不到",IF($H1232&lt;0,"△这一笔之后该账户余额成负数了，核一下",""))))))))))))))</f>
        <v/>
      </c>
    </row>
    <row r="1233" ht="16.5" spans="1:16">
      <c r="A1233" s="4" t="str">
        <f>IF($C1233="","",COUNTA($C$5:$C1233))</f>
        <v/>
      </c>
      <c r="B1233" s="52"/>
      <c r="C1233" s="53"/>
      <c r="D1233" s="53"/>
      <c r="E1233" s="32"/>
      <c r="F1233" s="54"/>
      <c r="G1233" s="54"/>
      <c r="H1233" s="24" t="str">
        <f>IFERROR(ROUND(VLOOKUP($C1233,基础资料!$B$5:$E$34,3,0)+SUMIF($C$5:$C1233,$C1233,$F$5:$F1233)-SUMIF($C$5:$C1233,$C1233,$G$5:$G1233),2),"")</f>
        <v/>
      </c>
      <c r="I1233" s="53"/>
      <c r="J1233" s="53"/>
      <c r="K1233" s="25" t="str">
        <f t="shared" si="19"/>
        <v/>
      </c>
      <c r="L1233" s="13" t="str">
        <f>IF($D1233="","",IFERROR(INDEX(类别属性,MATCH($D1233,类别表,0)),""))</f>
        <v/>
      </c>
      <c r="M1233" s="53"/>
      <c r="N1233" s="53"/>
      <c r="O1233" s="32"/>
      <c r="P1233" s="6" t="str">
        <f>IF($C1233="","",IF(ISNA(MATCH($C1233,账户表,0)),"※这个账户不在【基础资料】的账户档案里",IF($B1233="","※没填日期，这一笔不会进任何月份的报表",IF(NOT(ISNUMBER($B1233)),"※日期是文本不是日期（像 2026.6.28 这种），按日期取数的报表全会漏掉这一笔",IF(AND($F1233&lt;&gt;"",$G1233&lt;&gt;""),"※收入和支出不能同时填",IF(AND(N($F1233)=0,N($G1233)=0),"※收入和支出都没填",IF(OR(N($F1233)&lt;0,N($G1233)&lt;0),"※金额不能填负数，方向反了就换一列填",IF($D1233="","※没填收支类别，分类报表会漏掉这一笔",IF(ISNA(MATCH($D1233,类别表,0)),"※收支类别不在【基础资料】的清单里",IF(AND($L1233="内部转账",$M1233=""),"△内部转账要在「对方账户」写上另一头",IF(AND($L1233="内部转账",$M1233=$C1233),"※对方账户跟本账户是同一个",IF(AND($L1233&lt;&gt;"内部转账",$M1233&lt;&gt;""),"△填了对方账户，但类别不是内部转账",IF(YEAR($B1233)&lt;&gt;管理年度,"△不是管理年度的单据，按月的三张报表里看不到",IF($H1233&lt;0,"△这一笔之后该账户余额成负数了，核一下",""))))))))))))))</f>
        <v/>
      </c>
    </row>
    <row r="1234" ht="16.5" spans="1:16">
      <c r="A1234" s="4" t="str">
        <f>IF($C1234="","",COUNTA($C$5:$C1234))</f>
        <v/>
      </c>
      <c r="B1234" s="52"/>
      <c r="C1234" s="53"/>
      <c r="D1234" s="53"/>
      <c r="E1234" s="32"/>
      <c r="F1234" s="54"/>
      <c r="G1234" s="54"/>
      <c r="H1234" s="24" t="str">
        <f>IFERROR(ROUND(VLOOKUP($C1234,基础资料!$B$5:$E$34,3,0)+SUMIF($C$5:$C1234,$C1234,$F$5:$F1234)-SUMIF($C$5:$C1234,$C1234,$G$5:$G1234),2),"")</f>
        <v/>
      </c>
      <c r="I1234" s="53"/>
      <c r="J1234" s="53"/>
      <c r="K1234" s="25" t="str">
        <f t="shared" si="19"/>
        <v/>
      </c>
      <c r="L1234" s="13" t="str">
        <f>IF($D1234="","",IFERROR(INDEX(类别属性,MATCH($D1234,类别表,0)),""))</f>
        <v/>
      </c>
      <c r="M1234" s="53"/>
      <c r="N1234" s="53"/>
      <c r="O1234" s="32"/>
      <c r="P1234" s="6" t="str">
        <f>IF($C1234="","",IF(ISNA(MATCH($C1234,账户表,0)),"※这个账户不在【基础资料】的账户档案里",IF($B1234="","※没填日期，这一笔不会进任何月份的报表",IF(NOT(ISNUMBER($B1234)),"※日期是文本不是日期（像 2026.6.28 这种），按日期取数的报表全会漏掉这一笔",IF(AND($F1234&lt;&gt;"",$G1234&lt;&gt;""),"※收入和支出不能同时填",IF(AND(N($F1234)=0,N($G1234)=0),"※收入和支出都没填",IF(OR(N($F1234)&lt;0,N($G1234)&lt;0),"※金额不能填负数，方向反了就换一列填",IF($D1234="","※没填收支类别，分类报表会漏掉这一笔",IF(ISNA(MATCH($D1234,类别表,0)),"※收支类别不在【基础资料】的清单里",IF(AND($L1234="内部转账",$M1234=""),"△内部转账要在「对方账户」写上另一头",IF(AND($L1234="内部转账",$M1234=$C1234),"※对方账户跟本账户是同一个",IF(AND($L1234&lt;&gt;"内部转账",$M1234&lt;&gt;""),"△填了对方账户，但类别不是内部转账",IF(YEAR($B1234)&lt;&gt;管理年度,"△不是管理年度的单据，按月的三张报表里看不到",IF($H1234&lt;0,"△这一笔之后该账户余额成负数了，核一下",""))))))))))))))</f>
        <v/>
      </c>
    </row>
    <row r="1235" ht="16.5" spans="1:16">
      <c r="A1235" s="4" t="str">
        <f>IF($C1235="","",COUNTA($C$5:$C1235))</f>
        <v/>
      </c>
      <c r="B1235" s="52"/>
      <c r="C1235" s="53"/>
      <c r="D1235" s="53"/>
      <c r="E1235" s="32"/>
      <c r="F1235" s="54"/>
      <c r="G1235" s="54"/>
      <c r="H1235" s="24" t="str">
        <f>IFERROR(ROUND(VLOOKUP($C1235,基础资料!$B$5:$E$34,3,0)+SUMIF($C$5:$C1235,$C1235,$F$5:$F1235)-SUMIF($C$5:$C1235,$C1235,$G$5:$G1235),2),"")</f>
        <v/>
      </c>
      <c r="I1235" s="53"/>
      <c r="J1235" s="53"/>
      <c r="K1235" s="25" t="str">
        <f t="shared" si="19"/>
        <v/>
      </c>
      <c r="L1235" s="13" t="str">
        <f>IF($D1235="","",IFERROR(INDEX(类别属性,MATCH($D1235,类别表,0)),""))</f>
        <v/>
      </c>
      <c r="M1235" s="53"/>
      <c r="N1235" s="53"/>
      <c r="O1235" s="32"/>
      <c r="P1235" s="6" t="str">
        <f>IF($C1235="","",IF(ISNA(MATCH($C1235,账户表,0)),"※这个账户不在【基础资料】的账户档案里",IF($B1235="","※没填日期，这一笔不会进任何月份的报表",IF(NOT(ISNUMBER($B1235)),"※日期是文本不是日期（像 2026.6.28 这种），按日期取数的报表全会漏掉这一笔",IF(AND($F1235&lt;&gt;"",$G1235&lt;&gt;""),"※收入和支出不能同时填",IF(AND(N($F1235)=0,N($G1235)=0),"※收入和支出都没填",IF(OR(N($F1235)&lt;0,N($G1235)&lt;0),"※金额不能填负数，方向反了就换一列填",IF($D1235="","※没填收支类别，分类报表会漏掉这一笔",IF(ISNA(MATCH($D1235,类别表,0)),"※收支类别不在【基础资料】的清单里",IF(AND($L1235="内部转账",$M1235=""),"△内部转账要在「对方账户」写上另一头",IF(AND($L1235="内部转账",$M1235=$C1235),"※对方账户跟本账户是同一个",IF(AND($L1235&lt;&gt;"内部转账",$M1235&lt;&gt;""),"△填了对方账户，但类别不是内部转账",IF(YEAR($B1235)&lt;&gt;管理年度,"△不是管理年度的单据，按月的三张报表里看不到",IF($H1235&lt;0,"△这一笔之后该账户余额成负数了，核一下",""))))))))))))))</f>
        <v/>
      </c>
    </row>
    <row r="1236" ht="16.5" spans="1:16">
      <c r="A1236" s="4" t="str">
        <f>IF($C1236="","",COUNTA($C$5:$C1236))</f>
        <v/>
      </c>
      <c r="B1236" s="52"/>
      <c r="C1236" s="53"/>
      <c r="D1236" s="53"/>
      <c r="E1236" s="32"/>
      <c r="F1236" s="54"/>
      <c r="G1236" s="54"/>
      <c r="H1236" s="24" t="str">
        <f>IFERROR(ROUND(VLOOKUP($C1236,基础资料!$B$5:$E$34,3,0)+SUMIF($C$5:$C1236,$C1236,$F$5:$F1236)-SUMIF($C$5:$C1236,$C1236,$G$5:$G1236),2),"")</f>
        <v/>
      </c>
      <c r="I1236" s="53"/>
      <c r="J1236" s="53"/>
      <c r="K1236" s="25" t="str">
        <f t="shared" si="19"/>
        <v/>
      </c>
      <c r="L1236" s="13" t="str">
        <f>IF($D1236="","",IFERROR(INDEX(类别属性,MATCH($D1236,类别表,0)),""))</f>
        <v/>
      </c>
      <c r="M1236" s="53"/>
      <c r="N1236" s="53"/>
      <c r="O1236" s="32"/>
      <c r="P1236" s="6" t="str">
        <f>IF($C1236="","",IF(ISNA(MATCH($C1236,账户表,0)),"※这个账户不在【基础资料】的账户档案里",IF($B1236="","※没填日期，这一笔不会进任何月份的报表",IF(NOT(ISNUMBER($B1236)),"※日期是文本不是日期（像 2026.6.28 这种），按日期取数的报表全会漏掉这一笔",IF(AND($F1236&lt;&gt;"",$G1236&lt;&gt;""),"※收入和支出不能同时填",IF(AND(N($F1236)=0,N($G1236)=0),"※收入和支出都没填",IF(OR(N($F1236)&lt;0,N($G1236)&lt;0),"※金额不能填负数，方向反了就换一列填",IF($D1236="","※没填收支类别，分类报表会漏掉这一笔",IF(ISNA(MATCH($D1236,类别表,0)),"※收支类别不在【基础资料】的清单里",IF(AND($L1236="内部转账",$M1236=""),"△内部转账要在「对方账户」写上另一头",IF(AND($L1236="内部转账",$M1236=$C1236),"※对方账户跟本账户是同一个",IF(AND($L1236&lt;&gt;"内部转账",$M1236&lt;&gt;""),"△填了对方账户，但类别不是内部转账",IF(YEAR($B1236)&lt;&gt;管理年度,"△不是管理年度的单据，按月的三张报表里看不到",IF($H1236&lt;0,"△这一笔之后该账户余额成负数了，核一下",""))))))))))))))</f>
        <v/>
      </c>
    </row>
    <row r="1237" ht="16.5" spans="1:16">
      <c r="A1237" s="4" t="str">
        <f>IF($C1237="","",COUNTA($C$5:$C1237))</f>
        <v/>
      </c>
      <c r="B1237" s="52"/>
      <c r="C1237" s="53"/>
      <c r="D1237" s="53"/>
      <c r="E1237" s="32"/>
      <c r="F1237" s="54"/>
      <c r="G1237" s="54"/>
      <c r="H1237" s="24" t="str">
        <f>IFERROR(ROUND(VLOOKUP($C1237,基础资料!$B$5:$E$34,3,0)+SUMIF($C$5:$C1237,$C1237,$F$5:$F1237)-SUMIF($C$5:$C1237,$C1237,$G$5:$G1237),2),"")</f>
        <v/>
      </c>
      <c r="I1237" s="53"/>
      <c r="J1237" s="53"/>
      <c r="K1237" s="25" t="str">
        <f t="shared" si="19"/>
        <v/>
      </c>
      <c r="L1237" s="13" t="str">
        <f>IF($D1237="","",IFERROR(INDEX(类别属性,MATCH($D1237,类别表,0)),""))</f>
        <v/>
      </c>
      <c r="M1237" s="53"/>
      <c r="N1237" s="53"/>
      <c r="O1237" s="32"/>
      <c r="P1237" s="6" t="str">
        <f>IF($C1237="","",IF(ISNA(MATCH($C1237,账户表,0)),"※这个账户不在【基础资料】的账户档案里",IF($B1237="","※没填日期，这一笔不会进任何月份的报表",IF(NOT(ISNUMBER($B1237)),"※日期是文本不是日期（像 2026.6.28 这种），按日期取数的报表全会漏掉这一笔",IF(AND($F1237&lt;&gt;"",$G1237&lt;&gt;""),"※收入和支出不能同时填",IF(AND(N($F1237)=0,N($G1237)=0),"※收入和支出都没填",IF(OR(N($F1237)&lt;0,N($G1237)&lt;0),"※金额不能填负数，方向反了就换一列填",IF($D1237="","※没填收支类别，分类报表会漏掉这一笔",IF(ISNA(MATCH($D1237,类别表,0)),"※收支类别不在【基础资料】的清单里",IF(AND($L1237="内部转账",$M1237=""),"△内部转账要在「对方账户」写上另一头",IF(AND($L1237="内部转账",$M1237=$C1237),"※对方账户跟本账户是同一个",IF(AND($L1237&lt;&gt;"内部转账",$M1237&lt;&gt;""),"△填了对方账户，但类别不是内部转账",IF(YEAR($B1237)&lt;&gt;管理年度,"△不是管理年度的单据，按月的三张报表里看不到",IF($H1237&lt;0,"△这一笔之后该账户余额成负数了，核一下",""))))))))))))))</f>
        <v/>
      </c>
    </row>
    <row r="1238" ht="16.5" spans="1:16">
      <c r="A1238" s="4" t="str">
        <f>IF($C1238="","",COUNTA($C$5:$C1238))</f>
        <v/>
      </c>
      <c r="B1238" s="52"/>
      <c r="C1238" s="53"/>
      <c r="D1238" s="53"/>
      <c r="E1238" s="32"/>
      <c r="F1238" s="54"/>
      <c r="G1238" s="54"/>
      <c r="H1238" s="24" t="str">
        <f>IFERROR(ROUND(VLOOKUP($C1238,基础资料!$B$5:$E$34,3,0)+SUMIF($C$5:$C1238,$C1238,$F$5:$F1238)-SUMIF($C$5:$C1238,$C1238,$G$5:$G1238),2),"")</f>
        <v/>
      </c>
      <c r="I1238" s="53"/>
      <c r="J1238" s="53"/>
      <c r="K1238" s="25" t="str">
        <f t="shared" si="19"/>
        <v/>
      </c>
      <c r="L1238" s="13" t="str">
        <f>IF($D1238="","",IFERROR(INDEX(类别属性,MATCH($D1238,类别表,0)),""))</f>
        <v/>
      </c>
      <c r="M1238" s="53"/>
      <c r="N1238" s="53"/>
      <c r="O1238" s="32"/>
      <c r="P1238" s="6" t="str">
        <f>IF($C1238="","",IF(ISNA(MATCH($C1238,账户表,0)),"※这个账户不在【基础资料】的账户档案里",IF($B1238="","※没填日期，这一笔不会进任何月份的报表",IF(NOT(ISNUMBER($B1238)),"※日期是文本不是日期（像 2026.6.28 这种），按日期取数的报表全会漏掉这一笔",IF(AND($F1238&lt;&gt;"",$G1238&lt;&gt;""),"※收入和支出不能同时填",IF(AND(N($F1238)=0,N($G1238)=0),"※收入和支出都没填",IF(OR(N($F1238)&lt;0,N($G1238)&lt;0),"※金额不能填负数，方向反了就换一列填",IF($D1238="","※没填收支类别，分类报表会漏掉这一笔",IF(ISNA(MATCH($D1238,类别表,0)),"※收支类别不在【基础资料】的清单里",IF(AND($L1238="内部转账",$M1238=""),"△内部转账要在「对方账户」写上另一头",IF(AND($L1238="内部转账",$M1238=$C1238),"※对方账户跟本账户是同一个",IF(AND($L1238&lt;&gt;"内部转账",$M1238&lt;&gt;""),"△填了对方账户，但类别不是内部转账",IF(YEAR($B1238)&lt;&gt;管理年度,"△不是管理年度的单据，按月的三张报表里看不到",IF($H1238&lt;0,"△这一笔之后该账户余额成负数了，核一下",""))))))))))))))</f>
        <v/>
      </c>
    </row>
    <row r="1239" ht="16.5" spans="1:16">
      <c r="A1239" s="4" t="str">
        <f>IF($C1239="","",COUNTA($C$5:$C1239))</f>
        <v/>
      </c>
      <c r="B1239" s="52"/>
      <c r="C1239" s="53"/>
      <c r="D1239" s="53"/>
      <c r="E1239" s="32"/>
      <c r="F1239" s="54"/>
      <c r="G1239" s="54"/>
      <c r="H1239" s="24" t="str">
        <f>IFERROR(ROUND(VLOOKUP($C1239,基础资料!$B$5:$E$34,3,0)+SUMIF($C$5:$C1239,$C1239,$F$5:$F1239)-SUMIF($C$5:$C1239,$C1239,$G$5:$G1239),2),"")</f>
        <v/>
      </c>
      <c r="I1239" s="53"/>
      <c r="J1239" s="53"/>
      <c r="K1239" s="25" t="str">
        <f t="shared" si="19"/>
        <v/>
      </c>
      <c r="L1239" s="13" t="str">
        <f>IF($D1239="","",IFERROR(INDEX(类别属性,MATCH($D1239,类别表,0)),""))</f>
        <v/>
      </c>
      <c r="M1239" s="53"/>
      <c r="N1239" s="53"/>
      <c r="O1239" s="32"/>
      <c r="P1239" s="6" t="str">
        <f>IF($C1239="","",IF(ISNA(MATCH($C1239,账户表,0)),"※这个账户不在【基础资料】的账户档案里",IF($B1239="","※没填日期，这一笔不会进任何月份的报表",IF(NOT(ISNUMBER($B1239)),"※日期是文本不是日期（像 2026.6.28 这种），按日期取数的报表全会漏掉这一笔",IF(AND($F1239&lt;&gt;"",$G1239&lt;&gt;""),"※收入和支出不能同时填",IF(AND(N($F1239)=0,N($G1239)=0),"※收入和支出都没填",IF(OR(N($F1239)&lt;0,N($G1239)&lt;0),"※金额不能填负数，方向反了就换一列填",IF($D1239="","※没填收支类别，分类报表会漏掉这一笔",IF(ISNA(MATCH($D1239,类别表,0)),"※收支类别不在【基础资料】的清单里",IF(AND($L1239="内部转账",$M1239=""),"△内部转账要在「对方账户」写上另一头",IF(AND($L1239="内部转账",$M1239=$C1239),"※对方账户跟本账户是同一个",IF(AND($L1239&lt;&gt;"内部转账",$M1239&lt;&gt;""),"△填了对方账户，但类别不是内部转账",IF(YEAR($B1239)&lt;&gt;管理年度,"△不是管理年度的单据，按月的三张报表里看不到",IF($H1239&lt;0,"△这一笔之后该账户余额成负数了，核一下",""))))))))))))))</f>
        <v/>
      </c>
    </row>
    <row r="1240" ht="16.5" spans="1:16">
      <c r="A1240" s="4" t="str">
        <f>IF($C1240="","",COUNTA($C$5:$C1240))</f>
        <v/>
      </c>
      <c r="B1240" s="52"/>
      <c r="C1240" s="53"/>
      <c r="D1240" s="53"/>
      <c r="E1240" s="32"/>
      <c r="F1240" s="54"/>
      <c r="G1240" s="54"/>
      <c r="H1240" s="24" t="str">
        <f>IFERROR(ROUND(VLOOKUP($C1240,基础资料!$B$5:$E$34,3,0)+SUMIF($C$5:$C1240,$C1240,$F$5:$F1240)-SUMIF($C$5:$C1240,$C1240,$G$5:$G1240),2),"")</f>
        <v/>
      </c>
      <c r="I1240" s="53"/>
      <c r="J1240" s="53"/>
      <c r="K1240" s="25" t="str">
        <f t="shared" si="19"/>
        <v/>
      </c>
      <c r="L1240" s="13" t="str">
        <f>IF($D1240="","",IFERROR(INDEX(类别属性,MATCH($D1240,类别表,0)),""))</f>
        <v/>
      </c>
      <c r="M1240" s="53"/>
      <c r="N1240" s="53"/>
      <c r="O1240" s="32"/>
      <c r="P1240" s="6" t="str">
        <f>IF($C1240="","",IF(ISNA(MATCH($C1240,账户表,0)),"※这个账户不在【基础资料】的账户档案里",IF($B1240="","※没填日期，这一笔不会进任何月份的报表",IF(NOT(ISNUMBER($B1240)),"※日期是文本不是日期（像 2026.6.28 这种），按日期取数的报表全会漏掉这一笔",IF(AND($F1240&lt;&gt;"",$G1240&lt;&gt;""),"※收入和支出不能同时填",IF(AND(N($F1240)=0,N($G1240)=0),"※收入和支出都没填",IF(OR(N($F1240)&lt;0,N($G1240)&lt;0),"※金额不能填负数，方向反了就换一列填",IF($D1240="","※没填收支类别，分类报表会漏掉这一笔",IF(ISNA(MATCH($D1240,类别表,0)),"※收支类别不在【基础资料】的清单里",IF(AND($L1240="内部转账",$M1240=""),"△内部转账要在「对方账户」写上另一头",IF(AND($L1240="内部转账",$M1240=$C1240),"※对方账户跟本账户是同一个",IF(AND($L1240&lt;&gt;"内部转账",$M1240&lt;&gt;""),"△填了对方账户，但类别不是内部转账",IF(YEAR($B1240)&lt;&gt;管理年度,"△不是管理年度的单据，按月的三张报表里看不到",IF($H1240&lt;0,"△这一笔之后该账户余额成负数了，核一下",""))))))))))))))</f>
        <v/>
      </c>
    </row>
    <row r="1241" ht="16.5" spans="1:16">
      <c r="A1241" s="4" t="str">
        <f>IF($C1241="","",COUNTA($C$5:$C1241))</f>
        <v/>
      </c>
      <c r="B1241" s="52"/>
      <c r="C1241" s="53"/>
      <c r="D1241" s="53"/>
      <c r="E1241" s="32"/>
      <c r="F1241" s="54"/>
      <c r="G1241" s="54"/>
      <c r="H1241" s="24" t="str">
        <f>IFERROR(ROUND(VLOOKUP($C1241,基础资料!$B$5:$E$34,3,0)+SUMIF($C$5:$C1241,$C1241,$F$5:$F1241)-SUMIF($C$5:$C1241,$C1241,$G$5:$G1241),2),"")</f>
        <v/>
      </c>
      <c r="I1241" s="53"/>
      <c r="J1241" s="53"/>
      <c r="K1241" s="25" t="str">
        <f t="shared" si="19"/>
        <v/>
      </c>
      <c r="L1241" s="13" t="str">
        <f>IF($D1241="","",IFERROR(INDEX(类别属性,MATCH($D1241,类别表,0)),""))</f>
        <v/>
      </c>
      <c r="M1241" s="53"/>
      <c r="N1241" s="53"/>
      <c r="O1241" s="32"/>
      <c r="P1241" s="6" t="str">
        <f>IF($C1241="","",IF(ISNA(MATCH($C1241,账户表,0)),"※这个账户不在【基础资料】的账户档案里",IF($B1241="","※没填日期，这一笔不会进任何月份的报表",IF(NOT(ISNUMBER($B1241)),"※日期是文本不是日期（像 2026.6.28 这种），按日期取数的报表全会漏掉这一笔",IF(AND($F1241&lt;&gt;"",$G1241&lt;&gt;""),"※收入和支出不能同时填",IF(AND(N($F1241)=0,N($G1241)=0),"※收入和支出都没填",IF(OR(N($F1241)&lt;0,N($G1241)&lt;0),"※金额不能填负数，方向反了就换一列填",IF($D1241="","※没填收支类别，分类报表会漏掉这一笔",IF(ISNA(MATCH($D1241,类别表,0)),"※收支类别不在【基础资料】的清单里",IF(AND($L1241="内部转账",$M1241=""),"△内部转账要在「对方账户」写上另一头",IF(AND($L1241="内部转账",$M1241=$C1241),"※对方账户跟本账户是同一个",IF(AND($L1241&lt;&gt;"内部转账",$M1241&lt;&gt;""),"△填了对方账户，但类别不是内部转账",IF(YEAR($B1241)&lt;&gt;管理年度,"△不是管理年度的单据，按月的三张报表里看不到",IF($H1241&lt;0,"△这一笔之后该账户余额成负数了，核一下",""))))))))))))))</f>
        <v/>
      </c>
    </row>
    <row r="1242" ht="16.5" spans="1:16">
      <c r="A1242" s="4" t="str">
        <f>IF($C1242="","",COUNTA($C$5:$C1242))</f>
        <v/>
      </c>
      <c r="B1242" s="52"/>
      <c r="C1242" s="53"/>
      <c r="D1242" s="53"/>
      <c r="E1242" s="32"/>
      <c r="F1242" s="54"/>
      <c r="G1242" s="54"/>
      <c r="H1242" s="24" t="str">
        <f>IFERROR(ROUND(VLOOKUP($C1242,基础资料!$B$5:$E$34,3,0)+SUMIF($C$5:$C1242,$C1242,$F$5:$F1242)-SUMIF($C$5:$C1242,$C1242,$G$5:$G1242),2),"")</f>
        <v/>
      </c>
      <c r="I1242" s="53"/>
      <c r="J1242" s="53"/>
      <c r="K1242" s="25" t="str">
        <f t="shared" si="19"/>
        <v/>
      </c>
      <c r="L1242" s="13" t="str">
        <f>IF($D1242="","",IFERROR(INDEX(类别属性,MATCH($D1242,类别表,0)),""))</f>
        <v/>
      </c>
      <c r="M1242" s="53"/>
      <c r="N1242" s="53"/>
      <c r="O1242" s="32"/>
      <c r="P1242" s="6" t="str">
        <f>IF($C1242="","",IF(ISNA(MATCH($C1242,账户表,0)),"※这个账户不在【基础资料】的账户档案里",IF($B1242="","※没填日期，这一笔不会进任何月份的报表",IF(NOT(ISNUMBER($B1242)),"※日期是文本不是日期（像 2026.6.28 这种），按日期取数的报表全会漏掉这一笔",IF(AND($F1242&lt;&gt;"",$G1242&lt;&gt;""),"※收入和支出不能同时填",IF(AND(N($F1242)=0,N($G1242)=0),"※收入和支出都没填",IF(OR(N($F1242)&lt;0,N($G1242)&lt;0),"※金额不能填负数，方向反了就换一列填",IF($D1242="","※没填收支类别，分类报表会漏掉这一笔",IF(ISNA(MATCH($D1242,类别表,0)),"※收支类别不在【基础资料】的清单里",IF(AND($L1242="内部转账",$M1242=""),"△内部转账要在「对方账户」写上另一头",IF(AND($L1242="内部转账",$M1242=$C1242),"※对方账户跟本账户是同一个",IF(AND($L1242&lt;&gt;"内部转账",$M1242&lt;&gt;""),"△填了对方账户，但类别不是内部转账",IF(YEAR($B1242)&lt;&gt;管理年度,"△不是管理年度的单据，按月的三张报表里看不到",IF($H1242&lt;0,"△这一笔之后该账户余额成负数了，核一下",""))))))))))))))</f>
        <v/>
      </c>
    </row>
    <row r="1243" ht="16.5" spans="1:16">
      <c r="A1243" s="4" t="str">
        <f>IF($C1243="","",COUNTA($C$5:$C1243))</f>
        <v/>
      </c>
      <c r="B1243" s="52"/>
      <c r="C1243" s="53"/>
      <c r="D1243" s="53"/>
      <c r="E1243" s="32"/>
      <c r="F1243" s="54"/>
      <c r="G1243" s="54"/>
      <c r="H1243" s="24" t="str">
        <f>IFERROR(ROUND(VLOOKUP($C1243,基础资料!$B$5:$E$34,3,0)+SUMIF($C$5:$C1243,$C1243,$F$5:$F1243)-SUMIF($C$5:$C1243,$C1243,$G$5:$G1243),2),"")</f>
        <v/>
      </c>
      <c r="I1243" s="53"/>
      <c r="J1243" s="53"/>
      <c r="K1243" s="25" t="str">
        <f t="shared" si="19"/>
        <v/>
      </c>
      <c r="L1243" s="13" t="str">
        <f>IF($D1243="","",IFERROR(INDEX(类别属性,MATCH($D1243,类别表,0)),""))</f>
        <v/>
      </c>
      <c r="M1243" s="53"/>
      <c r="N1243" s="53"/>
      <c r="O1243" s="32"/>
      <c r="P1243" s="6" t="str">
        <f>IF($C1243="","",IF(ISNA(MATCH($C1243,账户表,0)),"※这个账户不在【基础资料】的账户档案里",IF($B1243="","※没填日期，这一笔不会进任何月份的报表",IF(NOT(ISNUMBER($B1243)),"※日期是文本不是日期（像 2026.6.28 这种），按日期取数的报表全会漏掉这一笔",IF(AND($F1243&lt;&gt;"",$G1243&lt;&gt;""),"※收入和支出不能同时填",IF(AND(N($F1243)=0,N($G1243)=0),"※收入和支出都没填",IF(OR(N($F1243)&lt;0,N($G1243)&lt;0),"※金额不能填负数，方向反了就换一列填",IF($D1243="","※没填收支类别，分类报表会漏掉这一笔",IF(ISNA(MATCH($D1243,类别表,0)),"※收支类别不在【基础资料】的清单里",IF(AND($L1243="内部转账",$M1243=""),"△内部转账要在「对方账户」写上另一头",IF(AND($L1243="内部转账",$M1243=$C1243),"※对方账户跟本账户是同一个",IF(AND($L1243&lt;&gt;"内部转账",$M1243&lt;&gt;""),"△填了对方账户，但类别不是内部转账",IF(YEAR($B1243)&lt;&gt;管理年度,"△不是管理年度的单据，按月的三张报表里看不到",IF($H1243&lt;0,"△这一笔之后该账户余额成负数了，核一下",""))))))))))))))</f>
        <v/>
      </c>
    </row>
    <row r="1244" ht="16.5" spans="1:16">
      <c r="A1244" s="4" t="str">
        <f>IF($C1244="","",COUNTA($C$5:$C1244))</f>
        <v/>
      </c>
      <c r="B1244" s="52"/>
      <c r="C1244" s="53"/>
      <c r="D1244" s="53"/>
      <c r="E1244" s="32"/>
      <c r="F1244" s="54"/>
      <c r="G1244" s="54"/>
      <c r="H1244" s="24" t="str">
        <f>IFERROR(ROUND(VLOOKUP($C1244,基础资料!$B$5:$E$34,3,0)+SUMIF($C$5:$C1244,$C1244,$F$5:$F1244)-SUMIF($C$5:$C1244,$C1244,$G$5:$G1244),2),"")</f>
        <v/>
      </c>
      <c r="I1244" s="53"/>
      <c r="J1244" s="53"/>
      <c r="K1244" s="25" t="str">
        <f t="shared" si="19"/>
        <v/>
      </c>
      <c r="L1244" s="13" t="str">
        <f>IF($D1244="","",IFERROR(INDEX(类别属性,MATCH($D1244,类别表,0)),""))</f>
        <v/>
      </c>
      <c r="M1244" s="53"/>
      <c r="N1244" s="53"/>
      <c r="O1244" s="32"/>
      <c r="P1244" s="6" t="str">
        <f>IF($C1244="","",IF(ISNA(MATCH($C1244,账户表,0)),"※这个账户不在【基础资料】的账户档案里",IF($B1244="","※没填日期，这一笔不会进任何月份的报表",IF(NOT(ISNUMBER($B1244)),"※日期是文本不是日期（像 2026.6.28 这种），按日期取数的报表全会漏掉这一笔",IF(AND($F1244&lt;&gt;"",$G1244&lt;&gt;""),"※收入和支出不能同时填",IF(AND(N($F1244)=0,N($G1244)=0),"※收入和支出都没填",IF(OR(N($F1244)&lt;0,N($G1244)&lt;0),"※金额不能填负数，方向反了就换一列填",IF($D1244="","※没填收支类别，分类报表会漏掉这一笔",IF(ISNA(MATCH($D1244,类别表,0)),"※收支类别不在【基础资料】的清单里",IF(AND($L1244="内部转账",$M1244=""),"△内部转账要在「对方账户」写上另一头",IF(AND($L1244="内部转账",$M1244=$C1244),"※对方账户跟本账户是同一个",IF(AND($L1244&lt;&gt;"内部转账",$M1244&lt;&gt;""),"△填了对方账户，但类别不是内部转账",IF(YEAR($B1244)&lt;&gt;管理年度,"△不是管理年度的单据，按月的三张报表里看不到",IF($H1244&lt;0,"△这一笔之后该账户余额成负数了，核一下",""))))))))))))))</f>
        <v/>
      </c>
    </row>
    <row r="1245" ht="16.5" spans="1:16">
      <c r="A1245" s="4" t="str">
        <f>IF($C1245="","",COUNTA($C$5:$C1245))</f>
        <v/>
      </c>
      <c r="B1245" s="52"/>
      <c r="C1245" s="53"/>
      <c r="D1245" s="53"/>
      <c r="E1245" s="32"/>
      <c r="F1245" s="54"/>
      <c r="G1245" s="54"/>
      <c r="H1245" s="24" t="str">
        <f>IFERROR(ROUND(VLOOKUP($C1245,基础资料!$B$5:$E$34,3,0)+SUMIF($C$5:$C1245,$C1245,$F$5:$F1245)-SUMIF($C$5:$C1245,$C1245,$G$5:$G1245),2),"")</f>
        <v/>
      </c>
      <c r="I1245" s="53"/>
      <c r="J1245" s="53"/>
      <c r="K1245" s="25" t="str">
        <f t="shared" si="19"/>
        <v/>
      </c>
      <c r="L1245" s="13" t="str">
        <f>IF($D1245="","",IFERROR(INDEX(类别属性,MATCH($D1245,类别表,0)),""))</f>
        <v/>
      </c>
      <c r="M1245" s="53"/>
      <c r="N1245" s="53"/>
      <c r="O1245" s="32"/>
      <c r="P1245" s="6" t="str">
        <f>IF($C1245="","",IF(ISNA(MATCH($C1245,账户表,0)),"※这个账户不在【基础资料】的账户档案里",IF($B1245="","※没填日期，这一笔不会进任何月份的报表",IF(NOT(ISNUMBER($B1245)),"※日期是文本不是日期（像 2026.6.28 这种），按日期取数的报表全会漏掉这一笔",IF(AND($F1245&lt;&gt;"",$G1245&lt;&gt;""),"※收入和支出不能同时填",IF(AND(N($F1245)=0,N($G1245)=0),"※收入和支出都没填",IF(OR(N($F1245)&lt;0,N($G1245)&lt;0),"※金额不能填负数，方向反了就换一列填",IF($D1245="","※没填收支类别，分类报表会漏掉这一笔",IF(ISNA(MATCH($D1245,类别表,0)),"※收支类别不在【基础资料】的清单里",IF(AND($L1245="内部转账",$M1245=""),"△内部转账要在「对方账户」写上另一头",IF(AND($L1245="内部转账",$M1245=$C1245),"※对方账户跟本账户是同一个",IF(AND($L1245&lt;&gt;"内部转账",$M1245&lt;&gt;""),"△填了对方账户，但类别不是内部转账",IF(YEAR($B1245)&lt;&gt;管理年度,"△不是管理年度的单据，按月的三张报表里看不到",IF($H1245&lt;0,"△这一笔之后该账户余额成负数了，核一下",""))))))))))))))</f>
        <v/>
      </c>
    </row>
    <row r="1246" ht="16.5" spans="1:16">
      <c r="A1246" s="4" t="str">
        <f>IF($C1246="","",COUNTA($C$5:$C1246))</f>
        <v/>
      </c>
      <c r="B1246" s="52"/>
      <c r="C1246" s="53"/>
      <c r="D1246" s="53"/>
      <c r="E1246" s="32"/>
      <c r="F1246" s="54"/>
      <c r="G1246" s="54"/>
      <c r="H1246" s="24" t="str">
        <f>IFERROR(ROUND(VLOOKUP($C1246,基础资料!$B$5:$E$34,3,0)+SUMIF($C$5:$C1246,$C1246,$F$5:$F1246)-SUMIF($C$5:$C1246,$C1246,$G$5:$G1246),2),"")</f>
        <v/>
      </c>
      <c r="I1246" s="53"/>
      <c r="J1246" s="53"/>
      <c r="K1246" s="25" t="str">
        <f t="shared" si="19"/>
        <v/>
      </c>
      <c r="L1246" s="13" t="str">
        <f>IF($D1246="","",IFERROR(INDEX(类别属性,MATCH($D1246,类别表,0)),""))</f>
        <v/>
      </c>
      <c r="M1246" s="53"/>
      <c r="N1246" s="53"/>
      <c r="O1246" s="32"/>
      <c r="P1246" s="6" t="str">
        <f>IF($C1246="","",IF(ISNA(MATCH($C1246,账户表,0)),"※这个账户不在【基础资料】的账户档案里",IF($B1246="","※没填日期，这一笔不会进任何月份的报表",IF(NOT(ISNUMBER($B1246)),"※日期是文本不是日期（像 2026.6.28 这种），按日期取数的报表全会漏掉这一笔",IF(AND($F1246&lt;&gt;"",$G1246&lt;&gt;""),"※收入和支出不能同时填",IF(AND(N($F1246)=0,N($G1246)=0),"※收入和支出都没填",IF(OR(N($F1246)&lt;0,N($G1246)&lt;0),"※金额不能填负数，方向反了就换一列填",IF($D1246="","※没填收支类别，分类报表会漏掉这一笔",IF(ISNA(MATCH($D1246,类别表,0)),"※收支类别不在【基础资料】的清单里",IF(AND($L1246="内部转账",$M1246=""),"△内部转账要在「对方账户」写上另一头",IF(AND($L1246="内部转账",$M1246=$C1246),"※对方账户跟本账户是同一个",IF(AND($L1246&lt;&gt;"内部转账",$M1246&lt;&gt;""),"△填了对方账户，但类别不是内部转账",IF(YEAR($B1246)&lt;&gt;管理年度,"△不是管理年度的单据，按月的三张报表里看不到",IF($H1246&lt;0,"△这一笔之后该账户余额成负数了，核一下",""))))))))))))))</f>
        <v/>
      </c>
    </row>
    <row r="1247" ht="16.5" spans="1:16">
      <c r="A1247" s="4" t="str">
        <f>IF($C1247="","",COUNTA($C$5:$C1247))</f>
        <v/>
      </c>
      <c r="B1247" s="52"/>
      <c r="C1247" s="53"/>
      <c r="D1247" s="53"/>
      <c r="E1247" s="32"/>
      <c r="F1247" s="54"/>
      <c r="G1247" s="54"/>
      <c r="H1247" s="24" t="str">
        <f>IFERROR(ROUND(VLOOKUP($C1247,基础资料!$B$5:$E$34,3,0)+SUMIF($C$5:$C1247,$C1247,$F$5:$F1247)-SUMIF($C$5:$C1247,$C1247,$G$5:$G1247),2),"")</f>
        <v/>
      </c>
      <c r="I1247" s="53"/>
      <c r="J1247" s="53"/>
      <c r="K1247" s="25" t="str">
        <f t="shared" si="19"/>
        <v/>
      </c>
      <c r="L1247" s="13" t="str">
        <f>IF($D1247="","",IFERROR(INDEX(类别属性,MATCH($D1247,类别表,0)),""))</f>
        <v/>
      </c>
      <c r="M1247" s="53"/>
      <c r="N1247" s="53"/>
      <c r="O1247" s="32"/>
      <c r="P1247" s="6" t="str">
        <f>IF($C1247="","",IF(ISNA(MATCH($C1247,账户表,0)),"※这个账户不在【基础资料】的账户档案里",IF($B1247="","※没填日期，这一笔不会进任何月份的报表",IF(NOT(ISNUMBER($B1247)),"※日期是文本不是日期（像 2026.6.28 这种），按日期取数的报表全会漏掉这一笔",IF(AND($F1247&lt;&gt;"",$G1247&lt;&gt;""),"※收入和支出不能同时填",IF(AND(N($F1247)=0,N($G1247)=0),"※收入和支出都没填",IF(OR(N($F1247)&lt;0,N($G1247)&lt;0),"※金额不能填负数，方向反了就换一列填",IF($D1247="","※没填收支类别，分类报表会漏掉这一笔",IF(ISNA(MATCH($D1247,类别表,0)),"※收支类别不在【基础资料】的清单里",IF(AND($L1247="内部转账",$M1247=""),"△内部转账要在「对方账户」写上另一头",IF(AND($L1247="内部转账",$M1247=$C1247),"※对方账户跟本账户是同一个",IF(AND($L1247&lt;&gt;"内部转账",$M1247&lt;&gt;""),"△填了对方账户，但类别不是内部转账",IF(YEAR($B1247)&lt;&gt;管理年度,"△不是管理年度的单据，按月的三张报表里看不到",IF($H1247&lt;0,"△这一笔之后该账户余额成负数了，核一下",""))))))))))))))</f>
        <v/>
      </c>
    </row>
    <row r="1248" ht="16.5" spans="1:16">
      <c r="A1248" s="4" t="str">
        <f>IF($C1248="","",COUNTA($C$5:$C1248))</f>
        <v/>
      </c>
      <c r="B1248" s="52"/>
      <c r="C1248" s="53"/>
      <c r="D1248" s="53"/>
      <c r="E1248" s="32"/>
      <c r="F1248" s="54"/>
      <c r="G1248" s="54"/>
      <c r="H1248" s="24" t="str">
        <f>IFERROR(ROUND(VLOOKUP($C1248,基础资料!$B$5:$E$34,3,0)+SUMIF($C$5:$C1248,$C1248,$F$5:$F1248)-SUMIF($C$5:$C1248,$C1248,$G$5:$G1248),2),"")</f>
        <v/>
      </c>
      <c r="I1248" s="53"/>
      <c r="J1248" s="53"/>
      <c r="K1248" s="25" t="str">
        <f t="shared" si="19"/>
        <v/>
      </c>
      <c r="L1248" s="13" t="str">
        <f>IF($D1248="","",IFERROR(INDEX(类别属性,MATCH($D1248,类别表,0)),""))</f>
        <v/>
      </c>
      <c r="M1248" s="53"/>
      <c r="N1248" s="53"/>
      <c r="O1248" s="32"/>
      <c r="P1248" s="6" t="str">
        <f>IF($C1248="","",IF(ISNA(MATCH($C1248,账户表,0)),"※这个账户不在【基础资料】的账户档案里",IF($B1248="","※没填日期，这一笔不会进任何月份的报表",IF(NOT(ISNUMBER($B1248)),"※日期是文本不是日期（像 2026.6.28 这种），按日期取数的报表全会漏掉这一笔",IF(AND($F1248&lt;&gt;"",$G1248&lt;&gt;""),"※收入和支出不能同时填",IF(AND(N($F1248)=0,N($G1248)=0),"※收入和支出都没填",IF(OR(N($F1248)&lt;0,N($G1248)&lt;0),"※金额不能填负数，方向反了就换一列填",IF($D1248="","※没填收支类别，分类报表会漏掉这一笔",IF(ISNA(MATCH($D1248,类别表,0)),"※收支类别不在【基础资料】的清单里",IF(AND($L1248="内部转账",$M1248=""),"△内部转账要在「对方账户」写上另一头",IF(AND($L1248="内部转账",$M1248=$C1248),"※对方账户跟本账户是同一个",IF(AND($L1248&lt;&gt;"内部转账",$M1248&lt;&gt;""),"△填了对方账户，但类别不是内部转账",IF(YEAR($B1248)&lt;&gt;管理年度,"△不是管理年度的单据，按月的三张报表里看不到",IF($H1248&lt;0,"△这一笔之后该账户余额成负数了，核一下",""))))))))))))))</f>
        <v/>
      </c>
    </row>
    <row r="1249" ht="16.5" spans="1:16">
      <c r="A1249" s="4" t="str">
        <f>IF($C1249="","",COUNTA($C$5:$C1249))</f>
        <v/>
      </c>
      <c r="B1249" s="52"/>
      <c r="C1249" s="53"/>
      <c r="D1249" s="53"/>
      <c r="E1249" s="32"/>
      <c r="F1249" s="54"/>
      <c r="G1249" s="54"/>
      <c r="H1249" s="24" t="str">
        <f>IFERROR(ROUND(VLOOKUP($C1249,基础资料!$B$5:$E$34,3,0)+SUMIF($C$5:$C1249,$C1249,$F$5:$F1249)-SUMIF($C$5:$C1249,$C1249,$G$5:$G1249),2),"")</f>
        <v/>
      </c>
      <c r="I1249" s="53"/>
      <c r="J1249" s="53"/>
      <c r="K1249" s="25" t="str">
        <f t="shared" si="19"/>
        <v/>
      </c>
      <c r="L1249" s="13" t="str">
        <f>IF($D1249="","",IFERROR(INDEX(类别属性,MATCH($D1249,类别表,0)),""))</f>
        <v/>
      </c>
      <c r="M1249" s="53"/>
      <c r="N1249" s="53"/>
      <c r="O1249" s="32"/>
      <c r="P1249" s="6" t="str">
        <f>IF($C1249="","",IF(ISNA(MATCH($C1249,账户表,0)),"※这个账户不在【基础资料】的账户档案里",IF($B1249="","※没填日期，这一笔不会进任何月份的报表",IF(NOT(ISNUMBER($B1249)),"※日期是文本不是日期（像 2026.6.28 这种），按日期取数的报表全会漏掉这一笔",IF(AND($F1249&lt;&gt;"",$G1249&lt;&gt;""),"※收入和支出不能同时填",IF(AND(N($F1249)=0,N($G1249)=0),"※收入和支出都没填",IF(OR(N($F1249)&lt;0,N($G1249)&lt;0),"※金额不能填负数，方向反了就换一列填",IF($D1249="","※没填收支类别，分类报表会漏掉这一笔",IF(ISNA(MATCH($D1249,类别表,0)),"※收支类别不在【基础资料】的清单里",IF(AND($L1249="内部转账",$M1249=""),"△内部转账要在「对方账户」写上另一头",IF(AND($L1249="内部转账",$M1249=$C1249),"※对方账户跟本账户是同一个",IF(AND($L1249&lt;&gt;"内部转账",$M1249&lt;&gt;""),"△填了对方账户，但类别不是内部转账",IF(YEAR($B1249)&lt;&gt;管理年度,"△不是管理年度的单据，按月的三张报表里看不到",IF($H1249&lt;0,"△这一笔之后该账户余额成负数了，核一下",""))))))))))))))</f>
        <v/>
      </c>
    </row>
    <row r="1250" ht="16.5" spans="1:16">
      <c r="A1250" s="4" t="str">
        <f>IF($C1250="","",COUNTA($C$5:$C1250))</f>
        <v/>
      </c>
      <c r="B1250" s="52"/>
      <c r="C1250" s="53"/>
      <c r="D1250" s="53"/>
      <c r="E1250" s="32"/>
      <c r="F1250" s="54"/>
      <c r="G1250" s="54"/>
      <c r="H1250" s="24" t="str">
        <f>IFERROR(ROUND(VLOOKUP($C1250,基础资料!$B$5:$E$34,3,0)+SUMIF($C$5:$C1250,$C1250,$F$5:$F1250)-SUMIF($C$5:$C1250,$C1250,$G$5:$G1250),2),"")</f>
        <v/>
      </c>
      <c r="I1250" s="53"/>
      <c r="J1250" s="53"/>
      <c r="K1250" s="25" t="str">
        <f t="shared" si="19"/>
        <v/>
      </c>
      <c r="L1250" s="13" t="str">
        <f>IF($D1250="","",IFERROR(INDEX(类别属性,MATCH($D1250,类别表,0)),""))</f>
        <v/>
      </c>
      <c r="M1250" s="53"/>
      <c r="N1250" s="53"/>
      <c r="O1250" s="32"/>
      <c r="P1250" s="6" t="str">
        <f>IF($C1250="","",IF(ISNA(MATCH($C1250,账户表,0)),"※这个账户不在【基础资料】的账户档案里",IF($B1250="","※没填日期，这一笔不会进任何月份的报表",IF(NOT(ISNUMBER($B1250)),"※日期是文本不是日期（像 2026.6.28 这种），按日期取数的报表全会漏掉这一笔",IF(AND($F1250&lt;&gt;"",$G1250&lt;&gt;""),"※收入和支出不能同时填",IF(AND(N($F1250)=0,N($G1250)=0),"※收入和支出都没填",IF(OR(N($F1250)&lt;0,N($G1250)&lt;0),"※金额不能填负数，方向反了就换一列填",IF($D1250="","※没填收支类别，分类报表会漏掉这一笔",IF(ISNA(MATCH($D1250,类别表,0)),"※收支类别不在【基础资料】的清单里",IF(AND($L1250="内部转账",$M1250=""),"△内部转账要在「对方账户」写上另一头",IF(AND($L1250="内部转账",$M1250=$C1250),"※对方账户跟本账户是同一个",IF(AND($L1250&lt;&gt;"内部转账",$M1250&lt;&gt;""),"△填了对方账户，但类别不是内部转账",IF(YEAR($B1250)&lt;&gt;管理年度,"△不是管理年度的单据，按月的三张报表里看不到",IF($H1250&lt;0,"△这一笔之后该账户余额成负数了，核一下",""))))))))))))))</f>
        <v/>
      </c>
    </row>
    <row r="1251" ht="16.5" spans="1:16">
      <c r="A1251" s="4" t="str">
        <f>IF($C1251="","",COUNTA($C$5:$C1251))</f>
        <v/>
      </c>
      <c r="B1251" s="52"/>
      <c r="C1251" s="53"/>
      <c r="D1251" s="53"/>
      <c r="E1251" s="32"/>
      <c r="F1251" s="54"/>
      <c r="G1251" s="54"/>
      <c r="H1251" s="24" t="str">
        <f>IFERROR(ROUND(VLOOKUP($C1251,基础资料!$B$5:$E$34,3,0)+SUMIF($C$5:$C1251,$C1251,$F$5:$F1251)-SUMIF($C$5:$C1251,$C1251,$G$5:$G1251),2),"")</f>
        <v/>
      </c>
      <c r="I1251" s="53"/>
      <c r="J1251" s="53"/>
      <c r="K1251" s="25" t="str">
        <f t="shared" si="19"/>
        <v/>
      </c>
      <c r="L1251" s="13" t="str">
        <f>IF($D1251="","",IFERROR(INDEX(类别属性,MATCH($D1251,类别表,0)),""))</f>
        <v/>
      </c>
      <c r="M1251" s="53"/>
      <c r="N1251" s="53"/>
      <c r="O1251" s="32"/>
      <c r="P1251" s="6" t="str">
        <f>IF($C1251="","",IF(ISNA(MATCH($C1251,账户表,0)),"※这个账户不在【基础资料】的账户档案里",IF($B1251="","※没填日期，这一笔不会进任何月份的报表",IF(NOT(ISNUMBER($B1251)),"※日期是文本不是日期（像 2026.6.28 这种），按日期取数的报表全会漏掉这一笔",IF(AND($F1251&lt;&gt;"",$G1251&lt;&gt;""),"※收入和支出不能同时填",IF(AND(N($F1251)=0,N($G1251)=0),"※收入和支出都没填",IF(OR(N($F1251)&lt;0,N($G1251)&lt;0),"※金额不能填负数，方向反了就换一列填",IF($D1251="","※没填收支类别，分类报表会漏掉这一笔",IF(ISNA(MATCH($D1251,类别表,0)),"※收支类别不在【基础资料】的清单里",IF(AND($L1251="内部转账",$M1251=""),"△内部转账要在「对方账户」写上另一头",IF(AND($L1251="内部转账",$M1251=$C1251),"※对方账户跟本账户是同一个",IF(AND($L1251&lt;&gt;"内部转账",$M1251&lt;&gt;""),"△填了对方账户，但类别不是内部转账",IF(YEAR($B1251)&lt;&gt;管理年度,"△不是管理年度的单据，按月的三张报表里看不到",IF($H1251&lt;0,"△这一笔之后该账户余额成负数了，核一下",""))))))))))))))</f>
        <v/>
      </c>
    </row>
    <row r="1252" ht="16.5" spans="1:16">
      <c r="A1252" s="4" t="str">
        <f>IF($C1252="","",COUNTA($C$5:$C1252))</f>
        <v/>
      </c>
      <c r="B1252" s="52"/>
      <c r="C1252" s="53"/>
      <c r="D1252" s="53"/>
      <c r="E1252" s="32"/>
      <c r="F1252" s="54"/>
      <c r="G1252" s="54"/>
      <c r="H1252" s="24" t="str">
        <f>IFERROR(ROUND(VLOOKUP($C1252,基础资料!$B$5:$E$34,3,0)+SUMIF($C$5:$C1252,$C1252,$F$5:$F1252)-SUMIF($C$5:$C1252,$C1252,$G$5:$G1252),2),"")</f>
        <v/>
      </c>
      <c r="I1252" s="53"/>
      <c r="J1252" s="53"/>
      <c r="K1252" s="25" t="str">
        <f t="shared" si="19"/>
        <v/>
      </c>
      <c r="L1252" s="13" t="str">
        <f>IF($D1252="","",IFERROR(INDEX(类别属性,MATCH($D1252,类别表,0)),""))</f>
        <v/>
      </c>
      <c r="M1252" s="53"/>
      <c r="N1252" s="53"/>
      <c r="O1252" s="32"/>
      <c r="P1252" s="6" t="str">
        <f>IF($C1252="","",IF(ISNA(MATCH($C1252,账户表,0)),"※这个账户不在【基础资料】的账户档案里",IF($B1252="","※没填日期，这一笔不会进任何月份的报表",IF(NOT(ISNUMBER($B1252)),"※日期是文本不是日期（像 2026.6.28 这种），按日期取数的报表全会漏掉这一笔",IF(AND($F1252&lt;&gt;"",$G1252&lt;&gt;""),"※收入和支出不能同时填",IF(AND(N($F1252)=0,N($G1252)=0),"※收入和支出都没填",IF(OR(N($F1252)&lt;0,N($G1252)&lt;0),"※金额不能填负数，方向反了就换一列填",IF($D1252="","※没填收支类别，分类报表会漏掉这一笔",IF(ISNA(MATCH($D1252,类别表,0)),"※收支类别不在【基础资料】的清单里",IF(AND($L1252="内部转账",$M1252=""),"△内部转账要在「对方账户」写上另一头",IF(AND($L1252="内部转账",$M1252=$C1252),"※对方账户跟本账户是同一个",IF(AND($L1252&lt;&gt;"内部转账",$M1252&lt;&gt;""),"△填了对方账户，但类别不是内部转账",IF(YEAR($B1252)&lt;&gt;管理年度,"△不是管理年度的单据，按月的三张报表里看不到",IF($H1252&lt;0,"△这一笔之后该账户余额成负数了，核一下",""))))))))))))))</f>
        <v/>
      </c>
    </row>
    <row r="1253" ht="16.5" spans="1:16">
      <c r="A1253" s="4" t="str">
        <f>IF($C1253="","",COUNTA($C$5:$C1253))</f>
        <v/>
      </c>
      <c r="B1253" s="52"/>
      <c r="C1253" s="53"/>
      <c r="D1253" s="53"/>
      <c r="E1253" s="32"/>
      <c r="F1253" s="54"/>
      <c r="G1253" s="54"/>
      <c r="H1253" s="24" t="str">
        <f>IFERROR(ROUND(VLOOKUP($C1253,基础资料!$B$5:$E$34,3,0)+SUMIF($C$5:$C1253,$C1253,$F$5:$F1253)-SUMIF($C$5:$C1253,$C1253,$G$5:$G1253),2),"")</f>
        <v/>
      </c>
      <c r="I1253" s="53"/>
      <c r="J1253" s="53"/>
      <c r="K1253" s="25" t="str">
        <f t="shared" si="19"/>
        <v/>
      </c>
      <c r="L1253" s="13" t="str">
        <f>IF($D1253="","",IFERROR(INDEX(类别属性,MATCH($D1253,类别表,0)),""))</f>
        <v/>
      </c>
      <c r="M1253" s="53"/>
      <c r="N1253" s="53"/>
      <c r="O1253" s="32"/>
      <c r="P1253" s="6" t="str">
        <f>IF($C1253="","",IF(ISNA(MATCH($C1253,账户表,0)),"※这个账户不在【基础资料】的账户档案里",IF($B1253="","※没填日期，这一笔不会进任何月份的报表",IF(NOT(ISNUMBER($B1253)),"※日期是文本不是日期（像 2026.6.28 这种），按日期取数的报表全会漏掉这一笔",IF(AND($F1253&lt;&gt;"",$G1253&lt;&gt;""),"※收入和支出不能同时填",IF(AND(N($F1253)=0,N($G1253)=0),"※收入和支出都没填",IF(OR(N($F1253)&lt;0,N($G1253)&lt;0),"※金额不能填负数，方向反了就换一列填",IF($D1253="","※没填收支类别，分类报表会漏掉这一笔",IF(ISNA(MATCH($D1253,类别表,0)),"※收支类别不在【基础资料】的清单里",IF(AND($L1253="内部转账",$M1253=""),"△内部转账要在「对方账户」写上另一头",IF(AND($L1253="内部转账",$M1253=$C1253),"※对方账户跟本账户是同一个",IF(AND($L1253&lt;&gt;"内部转账",$M1253&lt;&gt;""),"△填了对方账户，但类别不是内部转账",IF(YEAR($B1253)&lt;&gt;管理年度,"△不是管理年度的单据，按月的三张报表里看不到",IF($H1253&lt;0,"△这一笔之后该账户余额成负数了，核一下",""))))))))))))))</f>
        <v/>
      </c>
    </row>
    <row r="1254" ht="16.5" spans="1:16">
      <c r="A1254" s="4" t="str">
        <f>IF($C1254="","",COUNTA($C$5:$C1254))</f>
        <v/>
      </c>
      <c r="B1254" s="52"/>
      <c r="C1254" s="53"/>
      <c r="D1254" s="53"/>
      <c r="E1254" s="32"/>
      <c r="F1254" s="54"/>
      <c r="G1254" s="54"/>
      <c r="H1254" s="24" t="str">
        <f>IFERROR(ROUND(VLOOKUP($C1254,基础资料!$B$5:$E$34,3,0)+SUMIF($C$5:$C1254,$C1254,$F$5:$F1254)-SUMIF($C$5:$C1254,$C1254,$G$5:$G1254),2),"")</f>
        <v/>
      </c>
      <c r="I1254" s="53"/>
      <c r="J1254" s="53"/>
      <c r="K1254" s="25" t="str">
        <f t="shared" si="19"/>
        <v/>
      </c>
      <c r="L1254" s="13" t="str">
        <f>IF($D1254="","",IFERROR(INDEX(类别属性,MATCH($D1254,类别表,0)),""))</f>
        <v/>
      </c>
      <c r="M1254" s="53"/>
      <c r="N1254" s="53"/>
      <c r="O1254" s="32"/>
      <c r="P1254" s="6" t="str">
        <f>IF($C1254="","",IF(ISNA(MATCH($C1254,账户表,0)),"※这个账户不在【基础资料】的账户档案里",IF($B1254="","※没填日期，这一笔不会进任何月份的报表",IF(NOT(ISNUMBER($B1254)),"※日期是文本不是日期（像 2026.6.28 这种），按日期取数的报表全会漏掉这一笔",IF(AND($F1254&lt;&gt;"",$G1254&lt;&gt;""),"※收入和支出不能同时填",IF(AND(N($F1254)=0,N($G1254)=0),"※收入和支出都没填",IF(OR(N($F1254)&lt;0,N($G1254)&lt;0),"※金额不能填负数，方向反了就换一列填",IF($D1254="","※没填收支类别，分类报表会漏掉这一笔",IF(ISNA(MATCH($D1254,类别表,0)),"※收支类别不在【基础资料】的清单里",IF(AND($L1254="内部转账",$M1254=""),"△内部转账要在「对方账户」写上另一头",IF(AND($L1254="内部转账",$M1254=$C1254),"※对方账户跟本账户是同一个",IF(AND($L1254&lt;&gt;"内部转账",$M1254&lt;&gt;""),"△填了对方账户，但类别不是内部转账",IF(YEAR($B1254)&lt;&gt;管理年度,"△不是管理年度的单据，按月的三张报表里看不到",IF($H1254&lt;0,"△这一笔之后该账户余额成负数了，核一下",""))))))))))))))</f>
        <v/>
      </c>
    </row>
    <row r="1255" ht="16.5" spans="1:16">
      <c r="A1255" s="4" t="str">
        <f>IF($C1255="","",COUNTA($C$5:$C1255))</f>
        <v/>
      </c>
      <c r="B1255" s="52"/>
      <c r="C1255" s="53"/>
      <c r="D1255" s="53"/>
      <c r="E1255" s="32"/>
      <c r="F1255" s="54"/>
      <c r="G1255" s="54"/>
      <c r="H1255" s="24" t="str">
        <f>IFERROR(ROUND(VLOOKUP($C1255,基础资料!$B$5:$E$34,3,0)+SUMIF($C$5:$C1255,$C1255,$F$5:$F1255)-SUMIF($C$5:$C1255,$C1255,$G$5:$G1255),2),"")</f>
        <v/>
      </c>
      <c r="I1255" s="53"/>
      <c r="J1255" s="53"/>
      <c r="K1255" s="25" t="str">
        <f t="shared" si="19"/>
        <v/>
      </c>
      <c r="L1255" s="13" t="str">
        <f>IF($D1255="","",IFERROR(INDEX(类别属性,MATCH($D1255,类别表,0)),""))</f>
        <v/>
      </c>
      <c r="M1255" s="53"/>
      <c r="N1255" s="53"/>
      <c r="O1255" s="32"/>
      <c r="P1255" s="6" t="str">
        <f>IF($C1255="","",IF(ISNA(MATCH($C1255,账户表,0)),"※这个账户不在【基础资料】的账户档案里",IF($B1255="","※没填日期，这一笔不会进任何月份的报表",IF(NOT(ISNUMBER($B1255)),"※日期是文本不是日期（像 2026.6.28 这种），按日期取数的报表全会漏掉这一笔",IF(AND($F1255&lt;&gt;"",$G1255&lt;&gt;""),"※收入和支出不能同时填",IF(AND(N($F1255)=0,N($G1255)=0),"※收入和支出都没填",IF(OR(N($F1255)&lt;0,N($G1255)&lt;0),"※金额不能填负数，方向反了就换一列填",IF($D1255="","※没填收支类别，分类报表会漏掉这一笔",IF(ISNA(MATCH($D1255,类别表,0)),"※收支类别不在【基础资料】的清单里",IF(AND($L1255="内部转账",$M1255=""),"△内部转账要在「对方账户」写上另一头",IF(AND($L1255="内部转账",$M1255=$C1255),"※对方账户跟本账户是同一个",IF(AND($L1255&lt;&gt;"内部转账",$M1255&lt;&gt;""),"△填了对方账户，但类别不是内部转账",IF(YEAR($B1255)&lt;&gt;管理年度,"△不是管理年度的单据，按月的三张报表里看不到",IF($H1255&lt;0,"△这一笔之后该账户余额成负数了，核一下",""))))))))))))))</f>
        <v/>
      </c>
    </row>
    <row r="1256" ht="16.5" spans="1:16">
      <c r="A1256" s="4" t="str">
        <f>IF($C1256="","",COUNTA($C$5:$C1256))</f>
        <v/>
      </c>
      <c r="B1256" s="52"/>
      <c r="C1256" s="53"/>
      <c r="D1256" s="53"/>
      <c r="E1256" s="32"/>
      <c r="F1256" s="54"/>
      <c r="G1256" s="54"/>
      <c r="H1256" s="24" t="str">
        <f>IFERROR(ROUND(VLOOKUP($C1256,基础资料!$B$5:$E$34,3,0)+SUMIF($C$5:$C1256,$C1256,$F$5:$F1256)-SUMIF($C$5:$C1256,$C1256,$G$5:$G1256),2),"")</f>
        <v/>
      </c>
      <c r="I1256" s="53"/>
      <c r="J1256" s="53"/>
      <c r="K1256" s="25" t="str">
        <f t="shared" si="19"/>
        <v/>
      </c>
      <c r="L1256" s="13" t="str">
        <f>IF($D1256="","",IFERROR(INDEX(类别属性,MATCH($D1256,类别表,0)),""))</f>
        <v/>
      </c>
      <c r="M1256" s="53"/>
      <c r="N1256" s="53"/>
      <c r="O1256" s="32"/>
      <c r="P1256" s="6" t="str">
        <f>IF($C1256="","",IF(ISNA(MATCH($C1256,账户表,0)),"※这个账户不在【基础资料】的账户档案里",IF($B1256="","※没填日期，这一笔不会进任何月份的报表",IF(NOT(ISNUMBER($B1256)),"※日期是文本不是日期（像 2026.6.28 这种），按日期取数的报表全会漏掉这一笔",IF(AND($F1256&lt;&gt;"",$G1256&lt;&gt;""),"※收入和支出不能同时填",IF(AND(N($F1256)=0,N($G1256)=0),"※收入和支出都没填",IF(OR(N($F1256)&lt;0,N($G1256)&lt;0),"※金额不能填负数，方向反了就换一列填",IF($D1256="","※没填收支类别，分类报表会漏掉这一笔",IF(ISNA(MATCH($D1256,类别表,0)),"※收支类别不在【基础资料】的清单里",IF(AND($L1256="内部转账",$M1256=""),"△内部转账要在「对方账户」写上另一头",IF(AND($L1256="内部转账",$M1256=$C1256),"※对方账户跟本账户是同一个",IF(AND($L1256&lt;&gt;"内部转账",$M1256&lt;&gt;""),"△填了对方账户，但类别不是内部转账",IF(YEAR($B1256)&lt;&gt;管理年度,"△不是管理年度的单据，按月的三张报表里看不到",IF($H1256&lt;0,"△这一笔之后该账户余额成负数了，核一下",""))))))))))))))</f>
        <v/>
      </c>
    </row>
    <row r="1257" ht="16.5" spans="1:16">
      <c r="A1257" s="4" t="str">
        <f>IF($C1257="","",COUNTA($C$5:$C1257))</f>
        <v/>
      </c>
      <c r="B1257" s="52"/>
      <c r="C1257" s="53"/>
      <c r="D1257" s="53"/>
      <c r="E1257" s="32"/>
      <c r="F1257" s="54"/>
      <c r="G1257" s="54"/>
      <c r="H1257" s="24" t="str">
        <f>IFERROR(ROUND(VLOOKUP($C1257,基础资料!$B$5:$E$34,3,0)+SUMIF($C$5:$C1257,$C1257,$F$5:$F1257)-SUMIF($C$5:$C1257,$C1257,$G$5:$G1257),2),"")</f>
        <v/>
      </c>
      <c r="I1257" s="53"/>
      <c r="J1257" s="53"/>
      <c r="K1257" s="25" t="str">
        <f t="shared" si="19"/>
        <v/>
      </c>
      <c r="L1257" s="13" t="str">
        <f>IF($D1257="","",IFERROR(INDEX(类别属性,MATCH($D1257,类别表,0)),""))</f>
        <v/>
      </c>
      <c r="M1257" s="53"/>
      <c r="N1257" s="53"/>
      <c r="O1257" s="32"/>
      <c r="P1257" s="6" t="str">
        <f>IF($C1257="","",IF(ISNA(MATCH($C1257,账户表,0)),"※这个账户不在【基础资料】的账户档案里",IF($B1257="","※没填日期，这一笔不会进任何月份的报表",IF(NOT(ISNUMBER($B1257)),"※日期是文本不是日期（像 2026.6.28 这种），按日期取数的报表全会漏掉这一笔",IF(AND($F1257&lt;&gt;"",$G1257&lt;&gt;""),"※收入和支出不能同时填",IF(AND(N($F1257)=0,N($G1257)=0),"※收入和支出都没填",IF(OR(N($F1257)&lt;0,N($G1257)&lt;0),"※金额不能填负数，方向反了就换一列填",IF($D1257="","※没填收支类别，分类报表会漏掉这一笔",IF(ISNA(MATCH($D1257,类别表,0)),"※收支类别不在【基础资料】的清单里",IF(AND($L1257="内部转账",$M1257=""),"△内部转账要在「对方账户」写上另一头",IF(AND($L1257="内部转账",$M1257=$C1257),"※对方账户跟本账户是同一个",IF(AND($L1257&lt;&gt;"内部转账",$M1257&lt;&gt;""),"△填了对方账户，但类别不是内部转账",IF(YEAR($B1257)&lt;&gt;管理年度,"△不是管理年度的单据，按月的三张报表里看不到",IF($H1257&lt;0,"△这一笔之后该账户余额成负数了，核一下",""))))))))))))))</f>
        <v/>
      </c>
    </row>
    <row r="1258" ht="16.5" spans="1:16">
      <c r="A1258" s="4" t="str">
        <f>IF($C1258="","",COUNTA($C$5:$C1258))</f>
        <v/>
      </c>
      <c r="B1258" s="52"/>
      <c r="C1258" s="53"/>
      <c r="D1258" s="53"/>
      <c r="E1258" s="32"/>
      <c r="F1258" s="54"/>
      <c r="G1258" s="54"/>
      <c r="H1258" s="24" t="str">
        <f>IFERROR(ROUND(VLOOKUP($C1258,基础资料!$B$5:$E$34,3,0)+SUMIF($C$5:$C1258,$C1258,$F$5:$F1258)-SUMIF($C$5:$C1258,$C1258,$G$5:$G1258),2),"")</f>
        <v/>
      </c>
      <c r="I1258" s="53"/>
      <c r="J1258" s="53"/>
      <c r="K1258" s="25" t="str">
        <f t="shared" si="19"/>
        <v/>
      </c>
      <c r="L1258" s="13" t="str">
        <f>IF($D1258="","",IFERROR(INDEX(类别属性,MATCH($D1258,类别表,0)),""))</f>
        <v/>
      </c>
      <c r="M1258" s="53"/>
      <c r="N1258" s="53"/>
      <c r="O1258" s="32"/>
      <c r="P1258" s="6" t="str">
        <f>IF($C1258="","",IF(ISNA(MATCH($C1258,账户表,0)),"※这个账户不在【基础资料】的账户档案里",IF($B1258="","※没填日期，这一笔不会进任何月份的报表",IF(NOT(ISNUMBER($B1258)),"※日期是文本不是日期（像 2026.6.28 这种），按日期取数的报表全会漏掉这一笔",IF(AND($F1258&lt;&gt;"",$G1258&lt;&gt;""),"※收入和支出不能同时填",IF(AND(N($F1258)=0,N($G1258)=0),"※收入和支出都没填",IF(OR(N($F1258)&lt;0,N($G1258)&lt;0),"※金额不能填负数，方向反了就换一列填",IF($D1258="","※没填收支类别，分类报表会漏掉这一笔",IF(ISNA(MATCH($D1258,类别表,0)),"※收支类别不在【基础资料】的清单里",IF(AND($L1258="内部转账",$M1258=""),"△内部转账要在「对方账户」写上另一头",IF(AND($L1258="内部转账",$M1258=$C1258),"※对方账户跟本账户是同一个",IF(AND($L1258&lt;&gt;"内部转账",$M1258&lt;&gt;""),"△填了对方账户，但类别不是内部转账",IF(YEAR($B1258)&lt;&gt;管理年度,"△不是管理年度的单据，按月的三张报表里看不到",IF($H1258&lt;0,"△这一笔之后该账户余额成负数了，核一下",""))))))))))))))</f>
        <v/>
      </c>
    </row>
    <row r="1259" ht="16.5" spans="1:16">
      <c r="A1259" s="4" t="str">
        <f>IF($C1259="","",COUNTA($C$5:$C1259))</f>
        <v/>
      </c>
      <c r="B1259" s="52"/>
      <c r="C1259" s="53"/>
      <c r="D1259" s="53"/>
      <c r="E1259" s="32"/>
      <c r="F1259" s="54"/>
      <c r="G1259" s="54"/>
      <c r="H1259" s="24" t="str">
        <f>IFERROR(ROUND(VLOOKUP($C1259,基础资料!$B$5:$E$34,3,0)+SUMIF($C$5:$C1259,$C1259,$F$5:$F1259)-SUMIF($C$5:$C1259,$C1259,$G$5:$G1259),2),"")</f>
        <v/>
      </c>
      <c r="I1259" s="53"/>
      <c r="J1259" s="53"/>
      <c r="K1259" s="25" t="str">
        <f t="shared" si="19"/>
        <v/>
      </c>
      <c r="L1259" s="13" t="str">
        <f>IF($D1259="","",IFERROR(INDEX(类别属性,MATCH($D1259,类别表,0)),""))</f>
        <v/>
      </c>
      <c r="M1259" s="53"/>
      <c r="N1259" s="53"/>
      <c r="O1259" s="32"/>
      <c r="P1259" s="6" t="str">
        <f>IF($C1259="","",IF(ISNA(MATCH($C1259,账户表,0)),"※这个账户不在【基础资料】的账户档案里",IF($B1259="","※没填日期，这一笔不会进任何月份的报表",IF(NOT(ISNUMBER($B1259)),"※日期是文本不是日期（像 2026.6.28 这种），按日期取数的报表全会漏掉这一笔",IF(AND($F1259&lt;&gt;"",$G1259&lt;&gt;""),"※收入和支出不能同时填",IF(AND(N($F1259)=0,N($G1259)=0),"※收入和支出都没填",IF(OR(N($F1259)&lt;0,N($G1259)&lt;0),"※金额不能填负数，方向反了就换一列填",IF($D1259="","※没填收支类别，分类报表会漏掉这一笔",IF(ISNA(MATCH($D1259,类别表,0)),"※收支类别不在【基础资料】的清单里",IF(AND($L1259="内部转账",$M1259=""),"△内部转账要在「对方账户」写上另一头",IF(AND($L1259="内部转账",$M1259=$C1259),"※对方账户跟本账户是同一个",IF(AND($L1259&lt;&gt;"内部转账",$M1259&lt;&gt;""),"△填了对方账户，但类别不是内部转账",IF(YEAR($B1259)&lt;&gt;管理年度,"△不是管理年度的单据，按月的三张报表里看不到",IF($H1259&lt;0,"△这一笔之后该账户余额成负数了，核一下",""))))))))))))))</f>
        <v/>
      </c>
    </row>
    <row r="1260" ht="16.5" spans="1:16">
      <c r="A1260" s="4" t="str">
        <f>IF($C1260="","",COUNTA($C$5:$C1260))</f>
        <v/>
      </c>
      <c r="B1260" s="52"/>
      <c r="C1260" s="53"/>
      <c r="D1260" s="53"/>
      <c r="E1260" s="32"/>
      <c r="F1260" s="54"/>
      <c r="G1260" s="54"/>
      <c r="H1260" s="24" t="str">
        <f>IFERROR(ROUND(VLOOKUP($C1260,基础资料!$B$5:$E$34,3,0)+SUMIF($C$5:$C1260,$C1260,$F$5:$F1260)-SUMIF($C$5:$C1260,$C1260,$G$5:$G1260),2),"")</f>
        <v/>
      </c>
      <c r="I1260" s="53"/>
      <c r="J1260" s="53"/>
      <c r="K1260" s="25" t="str">
        <f t="shared" si="19"/>
        <v/>
      </c>
      <c r="L1260" s="13" t="str">
        <f>IF($D1260="","",IFERROR(INDEX(类别属性,MATCH($D1260,类别表,0)),""))</f>
        <v/>
      </c>
      <c r="M1260" s="53"/>
      <c r="N1260" s="53"/>
      <c r="O1260" s="32"/>
      <c r="P1260" s="6" t="str">
        <f>IF($C1260="","",IF(ISNA(MATCH($C1260,账户表,0)),"※这个账户不在【基础资料】的账户档案里",IF($B1260="","※没填日期，这一笔不会进任何月份的报表",IF(NOT(ISNUMBER($B1260)),"※日期是文本不是日期（像 2026.6.28 这种），按日期取数的报表全会漏掉这一笔",IF(AND($F1260&lt;&gt;"",$G1260&lt;&gt;""),"※收入和支出不能同时填",IF(AND(N($F1260)=0,N($G1260)=0),"※收入和支出都没填",IF(OR(N($F1260)&lt;0,N($G1260)&lt;0),"※金额不能填负数，方向反了就换一列填",IF($D1260="","※没填收支类别，分类报表会漏掉这一笔",IF(ISNA(MATCH($D1260,类别表,0)),"※收支类别不在【基础资料】的清单里",IF(AND($L1260="内部转账",$M1260=""),"△内部转账要在「对方账户」写上另一头",IF(AND($L1260="内部转账",$M1260=$C1260),"※对方账户跟本账户是同一个",IF(AND($L1260&lt;&gt;"内部转账",$M1260&lt;&gt;""),"△填了对方账户，但类别不是内部转账",IF(YEAR($B1260)&lt;&gt;管理年度,"△不是管理年度的单据，按月的三张报表里看不到",IF($H1260&lt;0,"△这一笔之后该账户余额成负数了，核一下",""))))))))))))))</f>
        <v/>
      </c>
    </row>
    <row r="1261" ht="16.5" spans="1:16">
      <c r="A1261" s="4" t="str">
        <f>IF($C1261="","",COUNTA($C$5:$C1261))</f>
        <v/>
      </c>
      <c r="B1261" s="52"/>
      <c r="C1261" s="53"/>
      <c r="D1261" s="53"/>
      <c r="E1261" s="32"/>
      <c r="F1261" s="54"/>
      <c r="G1261" s="54"/>
      <c r="H1261" s="24" t="str">
        <f>IFERROR(ROUND(VLOOKUP($C1261,基础资料!$B$5:$E$34,3,0)+SUMIF($C$5:$C1261,$C1261,$F$5:$F1261)-SUMIF($C$5:$C1261,$C1261,$G$5:$G1261),2),"")</f>
        <v/>
      </c>
      <c r="I1261" s="53"/>
      <c r="J1261" s="53"/>
      <c r="K1261" s="25" t="str">
        <f t="shared" si="19"/>
        <v/>
      </c>
      <c r="L1261" s="13" t="str">
        <f>IF($D1261="","",IFERROR(INDEX(类别属性,MATCH($D1261,类别表,0)),""))</f>
        <v/>
      </c>
      <c r="M1261" s="53"/>
      <c r="N1261" s="53"/>
      <c r="O1261" s="32"/>
      <c r="P1261" s="6" t="str">
        <f>IF($C1261="","",IF(ISNA(MATCH($C1261,账户表,0)),"※这个账户不在【基础资料】的账户档案里",IF($B1261="","※没填日期，这一笔不会进任何月份的报表",IF(NOT(ISNUMBER($B1261)),"※日期是文本不是日期（像 2026.6.28 这种），按日期取数的报表全会漏掉这一笔",IF(AND($F1261&lt;&gt;"",$G1261&lt;&gt;""),"※收入和支出不能同时填",IF(AND(N($F1261)=0,N($G1261)=0),"※收入和支出都没填",IF(OR(N($F1261)&lt;0,N($G1261)&lt;0),"※金额不能填负数，方向反了就换一列填",IF($D1261="","※没填收支类别，分类报表会漏掉这一笔",IF(ISNA(MATCH($D1261,类别表,0)),"※收支类别不在【基础资料】的清单里",IF(AND($L1261="内部转账",$M1261=""),"△内部转账要在「对方账户」写上另一头",IF(AND($L1261="内部转账",$M1261=$C1261),"※对方账户跟本账户是同一个",IF(AND($L1261&lt;&gt;"内部转账",$M1261&lt;&gt;""),"△填了对方账户，但类别不是内部转账",IF(YEAR($B1261)&lt;&gt;管理年度,"△不是管理年度的单据，按月的三张报表里看不到",IF($H1261&lt;0,"△这一笔之后该账户余额成负数了，核一下",""))))))))))))))</f>
        <v/>
      </c>
    </row>
    <row r="1262" ht="16.5" spans="1:16">
      <c r="A1262" s="4" t="str">
        <f>IF($C1262="","",COUNTA($C$5:$C1262))</f>
        <v/>
      </c>
      <c r="B1262" s="52"/>
      <c r="C1262" s="53"/>
      <c r="D1262" s="53"/>
      <c r="E1262" s="32"/>
      <c r="F1262" s="54"/>
      <c r="G1262" s="54"/>
      <c r="H1262" s="24" t="str">
        <f>IFERROR(ROUND(VLOOKUP($C1262,基础资料!$B$5:$E$34,3,0)+SUMIF($C$5:$C1262,$C1262,$F$5:$F1262)-SUMIF($C$5:$C1262,$C1262,$G$5:$G1262),2),"")</f>
        <v/>
      </c>
      <c r="I1262" s="53"/>
      <c r="J1262" s="53"/>
      <c r="K1262" s="25" t="str">
        <f t="shared" si="19"/>
        <v/>
      </c>
      <c r="L1262" s="13" t="str">
        <f>IF($D1262="","",IFERROR(INDEX(类别属性,MATCH($D1262,类别表,0)),""))</f>
        <v/>
      </c>
      <c r="M1262" s="53"/>
      <c r="N1262" s="53"/>
      <c r="O1262" s="32"/>
      <c r="P1262" s="6" t="str">
        <f>IF($C1262="","",IF(ISNA(MATCH($C1262,账户表,0)),"※这个账户不在【基础资料】的账户档案里",IF($B1262="","※没填日期，这一笔不会进任何月份的报表",IF(NOT(ISNUMBER($B1262)),"※日期是文本不是日期（像 2026.6.28 这种），按日期取数的报表全会漏掉这一笔",IF(AND($F1262&lt;&gt;"",$G1262&lt;&gt;""),"※收入和支出不能同时填",IF(AND(N($F1262)=0,N($G1262)=0),"※收入和支出都没填",IF(OR(N($F1262)&lt;0,N($G1262)&lt;0),"※金额不能填负数，方向反了就换一列填",IF($D1262="","※没填收支类别，分类报表会漏掉这一笔",IF(ISNA(MATCH($D1262,类别表,0)),"※收支类别不在【基础资料】的清单里",IF(AND($L1262="内部转账",$M1262=""),"△内部转账要在「对方账户」写上另一头",IF(AND($L1262="内部转账",$M1262=$C1262),"※对方账户跟本账户是同一个",IF(AND($L1262&lt;&gt;"内部转账",$M1262&lt;&gt;""),"△填了对方账户，但类别不是内部转账",IF(YEAR($B1262)&lt;&gt;管理年度,"△不是管理年度的单据，按月的三张报表里看不到",IF($H1262&lt;0,"△这一笔之后该账户余额成负数了，核一下",""))))))))))))))</f>
        <v/>
      </c>
    </row>
    <row r="1263" ht="16.5" spans="1:16">
      <c r="A1263" s="4" t="str">
        <f>IF($C1263="","",COUNTA($C$5:$C1263))</f>
        <v/>
      </c>
      <c r="B1263" s="52"/>
      <c r="C1263" s="53"/>
      <c r="D1263" s="53"/>
      <c r="E1263" s="32"/>
      <c r="F1263" s="54"/>
      <c r="G1263" s="54"/>
      <c r="H1263" s="24" t="str">
        <f>IFERROR(ROUND(VLOOKUP($C1263,基础资料!$B$5:$E$34,3,0)+SUMIF($C$5:$C1263,$C1263,$F$5:$F1263)-SUMIF($C$5:$C1263,$C1263,$G$5:$G1263),2),"")</f>
        <v/>
      </c>
      <c r="I1263" s="53"/>
      <c r="J1263" s="53"/>
      <c r="K1263" s="25" t="str">
        <f t="shared" si="19"/>
        <v/>
      </c>
      <c r="L1263" s="13" t="str">
        <f>IF($D1263="","",IFERROR(INDEX(类别属性,MATCH($D1263,类别表,0)),""))</f>
        <v/>
      </c>
      <c r="M1263" s="53"/>
      <c r="N1263" s="53"/>
      <c r="O1263" s="32"/>
      <c r="P1263" s="6" t="str">
        <f>IF($C1263="","",IF(ISNA(MATCH($C1263,账户表,0)),"※这个账户不在【基础资料】的账户档案里",IF($B1263="","※没填日期，这一笔不会进任何月份的报表",IF(NOT(ISNUMBER($B1263)),"※日期是文本不是日期（像 2026.6.28 这种），按日期取数的报表全会漏掉这一笔",IF(AND($F1263&lt;&gt;"",$G1263&lt;&gt;""),"※收入和支出不能同时填",IF(AND(N($F1263)=0,N($G1263)=0),"※收入和支出都没填",IF(OR(N($F1263)&lt;0,N($G1263)&lt;0),"※金额不能填负数，方向反了就换一列填",IF($D1263="","※没填收支类别，分类报表会漏掉这一笔",IF(ISNA(MATCH($D1263,类别表,0)),"※收支类别不在【基础资料】的清单里",IF(AND($L1263="内部转账",$M1263=""),"△内部转账要在「对方账户」写上另一头",IF(AND($L1263="内部转账",$M1263=$C1263),"※对方账户跟本账户是同一个",IF(AND($L1263&lt;&gt;"内部转账",$M1263&lt;&gt;""),"△填了对方账户，但类别不是内部转账",IF(YEAR($B1263)&lt;&gt;管理年度,"△不是管理年度的单据，按月的三张报表里看不到",IF($H1263&lt;0,"△这一笔之后该账户余额成负数了，核一下",""))))))))))))))</f>
        <v/>
      </c>
    </row>
    <row r="1264" ht="16.5" spans="1:16">
      <c r="A1264" s="4" t="str">
        <f>IF($C1264="","",COUNTA($C$5:$C1264))</f>
        <v/>
      </c>
      <c r="B1264" s="52"/>
      <c r="C1264" s="53"/>
      <c r="D1264" s="53"/>
      <c r="E1264" s="32"/>
      <c r="F1264" s="54"/>
      <c r="G1264" s="54"/>
      <c r="H1264" s="24" t="str">
        <f>IFERROR(ROUND(VLOOKUP($C1264,基础资料!$B$5:$E$34,3,0)+SUMIF($C$5:$C1264,$C1264,$F$5:$F1264)-SUMIF($C$5:$C1264,$C1264,$G$5:$G1264),2),"")</f>
        <v/>
      </c>
      <c r="I1264" s="53"/>
      <c r="J1264" s="53"/>
      <c r="K1264" s="25" t="str">
        <f t="shared" si="19"/>
        <v/>
      </c>
      <c r="L1264" s="13" t="str">
        <f>IF($D1264="","",IFERROR(INDEX(类别属性,MATCH($D1264,类别表,0)),""))</f>
        <v/>
      </c>
      <c r="M1264" s="53"/>
      <c r="N1264" s="53"/>
      <c r="O1264" s="32"/>
      <c r="P1264" s="6" t="str">
        <f>IF($C1264="","",IF(ISNA(MATCH($C1264,账户表,0)),"※这个账户不在【基础资料】的账户档案里",IF($B1264="","※没填日期，这一笔不会进任何月份的报表",IF(NOT(ISNUMBER($B1264)),"※日期是文本不是日期（像 2026.6.28 这种），按日期取数的报表全会漏掉这一笔",IF(AND($F1264&lt;&gt;"",$G1264&lt;&gt;""),"※收入和支出不能同时填",IF(AND(N($F1264)=0,N($G1264)=0),"※收入和支出都没填",IF(OR(N($F1264)&lt;0,N($G1264)&lt;0),"※金额不能填负数，方向反了就换一列填",IF($D1264="","※没填收支类别，分类报表会漏掉这一笔",IF(ISNA(MATCH($D1264,类别表,0)),"※收支类别不在【基础资料】的清单里",IF(AND($L1264="内部转账",$M1264=""),"△内部转账要在「对方账户」写上另一头",IF(AND($L1264="内部转账",$M1264=$C1264),"※对方账户跟本账户是同一个",IF(AND($L1264&lt;&gt;"内部转账",$M1264&lt;&gt;""),"△填了对方账户，但类别不是内部转账",IF(YEAR($B1264)&lt;&gt;管理年度,"△不是管理年度的单据，按月的三张报表里看不到",IF($H1264&lt;0,"△这一笔之后该账户余额成负数了，核一下",""))))))))))))))</f>
        <v/>
      </c>
    </row>
    <row r="1265" ht="16.5" spans="1:16">
      <c r="A1265" s="4" t="str">
        <f>IF($C1265="","",COUNTA($C$5:$C1265))</f>
        <v/>
      </c>
      <c r="B1265" s="52"/>
      <c r="C1265" s="53"/>
      <c r="D1265" s="53"/>
      <c r="E1265" s="32"/>
      <c r="F1265" s="54"/>
      <c r="G1265" s="54"/>
      <c r="H1265" s="24" t="str">
        <f>IFERROR(ROUND(VLOOKUP($C1265,基础资料!$B$5:$E$34,3,0)+SUMIF($C$5:$C1265,$C1265,$F$5:$F1265)-SUMIF($C$5:$C1265,$C1265,$G$5:$G1265),2),"")</f>
        <v/>
      </c>
      <c r="I1265" s="53"/>
      <c r="J1265" s="53"/>
      <c r="K1265" s="25" t="str">
        <f t="shared" si="19"/>
        <v/>
      </c>
      <c r="L1265" s="13" t="str">
        <f>IF($D1265="","",IFERROR(INDEX(类别属性,MATCH($D1265,类别表,0)),""))</f>
        <v/>
      </c>
      <c r="M1265" s="53"/>
      <c r="N1265" s="53"/>
      <c r="O1265" s="32"/>
      <c r="P1265" s="6" t="str">
        <f>IF($C1265="","",IF(ISNA(MATCH($C1265,账户表,0)),"※这个账户不在【基础资料】的账户档案里",IF($B1265="","※没填日期，这一笔不会进任何月份的报表",IF(NOT(ISNUMBER($B1265)),"※日期是文本不是日期（像 2026.6.28 这种），按日期取数的报表全会漏掉这一笔",IF(AND($F1265&lt;&gt;"",$G1265&lt;&gt;""),"※收入和支出不能同时填",IF(AND(N($F1265)=0,N($G1265)=0),"※收入和支出都没填",IF(OR(N($F1265)&lt;0,N($G1265)&lt;0),"※金额不能填负数，方向反了就换一列填",IF($D1265="","※没填收支类别，分类报表会漏掉这一笔",IF(ISNA(MATCH($D1265,类别表,0)),"※收支类别不在【基础资料】的清单里",IF(AND($L1265="内部转账",$M1265=""),"△内部转账要在「对方账户」写上另一头",IF(AND($L1265="内部转账",$M1265=$C1265),"※对方账户跟本账户是同一个",IF(AND($L1265&lt;&gt;"内部转账",$M1265&lt;&gt;""),"△填了对方账户，但类别不是内部转账",IF(YEAR($B1265)&lt;&gt;管理年度,"△不是管理年度的单据，按月的三张报表里看不到",IF($H1265&lt;0,"△这一笔之后该账户余额成负数了，核一下",""))))))))))))))</f>
        <v/>
      </c>
    </row>
    <row r="1266" ht="16.5" spans="1:16">
      <c r="A1266" s="4" t="str">
        <f>IF($C1266="","",COUNTA($C$5:$C1266))</f>
        <v/>
      </c>
      <c r="B1266" s="52"/>
      <c r="C1266" s="53"/>
      <c r="D1266" s="53"/>
      <c r="E1266" s="32"/>
      <c r="F1266" s="54"/>
      <c r="G1266" s="54"/>
      <c r="H1266" s="24" t="str">
        <f>IFERROR(ROUND(VLOOKUP($C1266,基础资料!$B$5:$E$34,3,0)+SUMIF($C$5:$C1266,$C1266,$F$5:$F1266)-SUMIF($C$5:$C1266,$C1266,$G$5:$G1266),2),"")</f>
        <v/>
      </c>
      <c r="I1266" s="53"/>
      <c r="J1266" s="53"/>
      <c r="K1266" s="25" t="str">
        <f t="shared" si="19"/>
        <v/>
      </c>
      <c r="L1266" s="13" t="str">
        <f>IF($D1266="","",IFERROR(INDEX(类别属性,MATCH($D1266,类别表,0)),""))</f>
        <v/>
      </c>
      <c r="M1266" s="53"/>
      <c r="N1266" s="53"/>
      <c r="O1266" s="32"/>
      <c r="P1266" s="6" t="str">
        <f>IF($C1266="","",IF(ISNA(MATCH($C1266,账户表,0)),"※这个账户不在【基础资料】的账户档案里",IF($B1266="","※没填日期，这一笔不会进任何月份的报表",IF(NOT(ISNUMBER($B1266)),"※日期是文本不是日期（像 2026.6.28 这种），按日期取数的报表全会漏掉这一笔",IF(AND($F1266&lt;&gt;"",$G1266&lt;&gt;""),"※收入和支出不能同时填",IF(AND(N($F1266)=0,N($G1266)=0),"※收入和支出都没填",IF(OR(N($F1266)&lt;0,N($G1266)&lt;0),"※金额不能填负数，方向反了就换一列填",IF($D1266="","※没填收支类别，分类报表会漏掉这一笔",IF(ISNA(MATCH($D1266,类别表,0)),"※收支类别不在【基础资料】的清单里",IF(AND($L1266="内部转账",$M1266=""),"△内部转账要在「对方账户」写上另一头",IF(AND($L1266="内部转账",$M1266=$C1266),"※对方账户跟本账户是同一个",IF(AND($L1266&lt;&gt;"内部转账",$M1266&lt;&gt;""),"△填了对方账户，但类别不是内部转账",IF(YEAR($B1266)&lt;&gt;管理年度,"△不是管理年度的单据，按月的三张报表里看不到",IF($H1266&lt;0,"△这一笔之后该账户余额成负数了，核一下",""))))))))))))))</f>
        <v/>
      </c>
    </row>
    <row r="1267" ht="16.5" spans="1:16">
      <c r="A1267" s="4" t="str">
        <f>IF($C1267="","",COUNTA($C$5:$C1267))</f>
        <v/>
      </c>
      <c r="B1267" s="52"/>
      <c r="C1267" s="53"/>
      <c r="D1267" s="53"/>
      <c r="E1267" s="32"/>
      <c r="F1267" s="54"/>
      <c r="G1267" s="54"/>
      <c r="H1267" s="24" t="str">
        <f>IFERROR(ROUND(VLOOKUP($C1267,基础资料!$B$5:$E$34,3,0)+SUMIF($C$5:$C1267,$C1267,$F$5:$F1267)-SUMIF($C$5:$C1267,$C1267,$G$5:$G1267),2),"")</f>
        <v/>
      </c>
      <c r="I1267" s="53"/>
      <c r="J1267" s="53"/>
      <c r="K1267" s="25" t="str">
        <f t="shared" si="19"/>
        <v/>
      </c>
      <c r="L1267" s="13" t="str">
        <f>IF($D1267="","",IFERROR(INDEX(类别属性,MATCH($D1267,类别表,0)),""))</f>
        <v/>
      </c>
      <c r="M1267" s="53"/>
      <c r="N1267" s="53"/>
      <c r="O1267" s="32"/>
      <c r="P1267" s="6" t="str">
        <f>IF($C1267="","",IF(ISNA(MATCH($C1267,账户表,0)),"※这个账户不在【基础资料】的账户档案里",IF($B1267="","※没填日期，这一笔不会进任何月份的报表",IF(NOT(ISNUMBER($B1267)),"※日期是文本不是日期（像 2026.6.28 这种），按日期取数的报表全会漏掉这一笔",IF(AND($F1267&lt;&gt;"",$G1267&lt;&gt;""),"※收入和支出不能同时填",IF(AND(N($F1267)=0,N($G1267)=0),"※收入和支出都没填",IF(OR(N($F1267)&lt;0,N($G1267)&lt;0),"※金额不能填负数，方向反了就换一列填",IF($D1267="","※没填收支类别，分类报表会漏掉这一笔",IF(ISNA(MATCH($D1267,类别表,0)),"※收支类别不在【基础资料】的清单里",IF(AND($L1267="内部转账",$M1267=""),"△内部转账要在「对方账户」写上另一头",IF(AND($L1267="内部转账",$M1267=$C1267),"※对方账户跟本账户是同一个",IF(AND($L1267&lt;&gt;"内部转账",$M1267&lt;&gt;""),"△填了对方账户，但类别不是内部转账",IF(YEAR($B1267)&lt;&gt;管理年度,"△不是管理年度的单据，按月的三张报表里看不到",IF($H1267&lt;0,"△这一笔之后该账户余额成负数了，核一下",""))))))))))))))</f>
        <v/>
      </c>
    </row>
    <row r="1268" ht="16.5" spans="1:16">
      <c r="A1268" s="4" t="str">
        <f>IF($C1268="","",COUNTA($C$5:$C1268))</f>
        <v/>
      </c>
      <c r="B1268" s="52"/>
      <c r="C1268" s="53"/>
      <c r="D1268" s="53"/>
      <c r="E1268" s="32"/>
      <c r="F1268" s="54"/>
      <c r="G1268" s="54"/>
      <c r="H1268" s="24" t="str">
        <f>IFERROR(ROUND(VLOOKUP($C1268,基础资料!$B$5:$E$34,3,0)+SUMIF($C$5:$C1268,$C1268,$F$5:$F1268)-SUMIF($C$5:$C1268,$C1268,$G$5:$G1268),2),"")</f>
        <v/>
      </c>
      <c r="I1268" s="53"/>
      <c r="J1268" s="53"/>
      <c r="K1268" s="25" t="str">
        <f t="shared" si="19"/>
        <v/>
      </c>
      <c r="L1268" s="13" t="str">
        <f>IF($D1268="","",IFERROR(INDEX(类别属性,MATCH($D1268,类别表,0)),""))</f>
        <v/>
      </c>
      <c r="M1268" s="53"/>
      <c r="N1268" s="53"/>
      <c r="O1268" s="32"/>
      <c r="P1268" s="6" t="str">
        <f>IF($C1268="","",IF(ISNA(MATCH($C1268,账户表,0)),"※这个账户不在【基础资料】的账户档案里",IF($B1268="","※没填日期，这一笔不会进任何月份的报表",IF(NOT(ISNUMBER($B1268)),"※日期是文本不是日期（像 2026.6.28 这种），按日期取数的报表全会漏掉这一笔",IF(AND($F1268&lt;&gt;"",$G1268&lt;&gt;""),"※收入和支出不能同时填",IF(AND(N($F1268)=0,N($G1268)=0),"※收入和支出都没填",IF(OR(N($F1268)&lt;0,N($G1268)&lt;0),"※金额不能填负数，方向反了就换一列填",IF($D1268="","※没填收支类别，分类报表会漏掉这一笔",IF(ISNA(MATCH($D1268,类别表,0)),"※收支类别不在【基础资料】的清单里",IF(AND($L1268="内部转账",$M1268=""),"△内部转账要在「对方账户」写上另一头",IF(AND($L1268="内部转账",$M1268=$C1268),"※对方账户跟本账户是同一个",IF(AND($L1268&lt;&gt;"内部转账",$M1268&lt;&gt;""),"△填了对方账户，但类别不是内部转账",IF(YEAR($B1268)&lt;&gt;管理年度,"△不是管理年度的单据，按月的三张报表里看不到",IF($H1268&lt;0,"△这一笔之后该账户余额成负数了，核一下",""))))))))))))))</f>
        <v/>
      </c>
    </row>
    <row r="1269" ht="16.5" spans="1:16">
      <c r="A1269" s="4" t="str">
        <f>IF($C1269="","",COUNTA($C$5:$C1269))</f>
        <v/>
      </c>
      <c r="B1269" s="52"/>
      <c r="C1269" s="53"/>
      <c r="D1269" s="53"/>
      <c r="E1269" s="32"/>
      <c r="F1269" s="54"/>
      <c r="G1269" s="54"/>
      <c r="H1269" s="24" t="str">
        <f>IFERROR(ROUND(VLOOKUP($C1269,基础资料!$B$5:$E$34,3,0)+SUMIF($C$5:$C1269,$C1269,$F$5:$F1269)-SUMIF($C$5:$C1269,$C1269,$G$5:$G1269),2),"")</f>
        <v/>
      </c>
      <c r="I1269" s="53"/>
      <c r="J1269" s="53"/>
      <c r="K1269" s="25" t="str">
        <f t="shared" si="19"/>
        <v/>
      </c>
      <c r="L1269" s="13" t="str">
        <f>IF($D1269="","",IFERROR(INDEX(类别属性,MATCH($D1269,类别表,0)),""))</f>
        <v/>
      </c>
      <c r="M1269" s="53"/>
      <c r="N1269" s="53"/>
      <c r="O1269" s="32"/>
      <c r="P1269" s="6" t="str">
        <f>IF($C1269="","",IF(ISNA(MATCH($C1269,账户表,0)),"※这个账户不在【基础资料】的账户档案里",IF($B1269="","※没填日期，这一笔不会进任何月份的报表",IF(NOT(ISNUMBER($B1269)),"※日期是文本不是日期（像 2026.6.28 这种），按日期取数的报表全会漏掉这一笔",IF(AND($F1269&lt;&gt;"",$G1269&lt;&gt;""),"※收入和支出不能同时填",IF(AND(N($F1269)=0,N($G1269)=0),"※收入和支出都没填",IF(OR(N($F1269)&lt;0,N($G1269)&lt;0),"※金额不能填负数，方向反了就换一列填",IF($D1269="","※没填收支类别，分类报表会漏掉这一笔",IF(ISNA(MATCH($D1269,类别表,0)),"※收支类别不在【基础资料】的清单里",IF(AND($L1269="内部转账",$M1269=""),"△内部转账要在「对方账户」写上另一头",IF(AND($L1269="内部转账",$M1269=$C1269),"※对方账户跟本账户是同一个",IF(AND($L1269&lt;&gt;"内部转账",$M1269&lt;&gt;""),"△填了对方账户，但类别不是内部转账",IF(YEAR($B1269)&lt;&gt;管理年度,"△不是管理年度的单据，按月的三张报表里看不到",IF($H1269&lt;0,"△这一笔之后该账户余额成负数了，核一下",""))))))))))))))</f>
        <v/>
      </c>
    </row>
    <row r="1270" ht="16.5" spans="1:16">
      <c r="A1270" s="4" t="str">
        <f>IF($C1270="","",COUNTA($C$5:$C1270))</f>
        <v/>
      </c>
      <c r="B1270" s="52"/>
      <c r="C1270" s="53"/>
      <c r="D1270" s="53"/>
      <c r="E1270" s="32"/>
      <c r="F1270" s="54"/>
      <c r="G1270" s="54"/>
      <c r="H1270" s="24" t="str">
        <f>IFERROR(ROUND(VLOOKUP($C1270,基础资料!$B$5:$E$34,3,0)+SUMIF($C$5:$C1270,$C1270,$F$5:$F1270)-SUMIF($C$5:$C1270,$C1270,$G$5:$G1270),2),"")</f>
        <v/>
      </c>
      <c r="I1270" s="53"/>
      <c r="J1270" s="53"/>
      <c r="K1270" s="25" t="str">
        <f t="shared" si="19"/>
        <v/>
      </c>
      <c r="L1270" s="13" t="str">
        <f>IF($D1270="","",IFERROR(INDEX(类别属性,MATCH($D1270,类别表,0)),""))</f>
        <v/>
      </c>
      <c r="M1270" s="53"/>
      <c r="N1270" s="53"/>
      <c r="O1270" s="32"/>
      <c r="P1270" s="6" t="str">
        <f>IF($C1270="","",IF(ISNA(MATCH($C1270,账户表,0)),"※这个账户不在【基础资料】的账户档案里",IF($B1270="","※没填日期，这一笔不会进任何月份的报表",IF(NOT(ISNUMBER($B1270)),"※日期是文本不是日期（像 2026.6.28 这种），按日期取数的报表全会漏掉这一笔",IF(AND($F1270&lt;&gt;"",$G1270&lt;&gt;""),"※收入和支出不能同时填",IF(AND(N($F1270)=0,N($G1270)=0),"※收入和支出都没填",IF(OR(N($F1270)&lt;0,N($G1270)&lt;0),"※金额不能填负数，方向反了就换一列填",IF($D1270="","※没填收支类别，分类报表会漏掉这一笔",IF(ISNA(MATCH($D1270,类别表,0)),"※收支类别不在【基础资料】的清单里",IF(AND($L1270="内部转账",$M1270=""),"△内部转账要在「对方账户」写上另一头",IF(AND($L1270="内部转账",$M1270=$C1270),"※对方账户跟本账户是同一个",IF(AND($L1270&lt;&gt;"内部转账",$M1270&lt;&gt;""),"△填了对方账户，但类别不是内部转账",IF(YEAR($B1270)&lt;&gt;管理年度,"△不是管理年度的单据，按月的三张报表里看不到",IF($H1270&lt;0,"△这一笔之后该账户余额成负数了，核一下",""))))))))))))))</f>
        <v/>
      </c>
    </row>
    <row r="1271" ht="16.5" spans="1:16">
      <c r="A1271" s="4" t="str">
        <f>IF($C1271="","",COUNTA($C$5:$C1271))</f>
        <v/>
      </c>
      <c r="B1271" s="52"/>
      <c r="C1271" s="53"/>
      <c r="D1271" s="53"/>
      <c r="E1271" s="32"/>
      <c r="F1271" s="54"/>
      <c r="G1271" s="54"/>
      <c r="H1271" s="24" t="str">
        <f>IFERROR(ROUND(VLOOKUP($C1271,基础资料!$B$5:$E$34,3,0)+SUMIF($C$5:$C1271,$C1271,$F$5:$F1271)-SUMIF($C$5:$C1271,$C1271,$G$5:$G1271),2),"")</f>
        <v/>
      </c>
      <c r="I1271" s="53"/>
      <c r="J1271" s="53"/>
      <c r="K1271" s="25" t="str">
        <f t="shared" si="19"/>
        <v/>
      </c>
      <c r="L1271" s="13" t="str">
        <f>IF($D1271="","",IFERROR(INDEX(类别属性,MATCH($D1271,类别表,0)),""))</f>
        <v/>
      </c>
      <c r="M1271" s="53"/>
      <c r="N1271" s="53"/>
      <c r="O1271" s="32"/>
      <c r="P1271" s="6" t="str">
        <f>IF($C1271="","",IF(ISNA(MATCH($C1271,账户表,0)),"※这个账户不在【基础资料】的账户档案里",IF($B1271="","※没填日期，这一笔不会进任何月份的报表",IF(NOT(ISNUMBER($B1271)),"※日期是文本不是日期（像 2026.6.28 这种），按日期取数的报表全会漏掉这一笔",IF(AND($F1271&lt;&gt;"",$G1271&lt;&gt;""),"※收入和支出不能同时填",IF(AND(N($F1271)=0,N($G1271)=0),"※收入和支出都没填",IF(OR(N($F1271)&lt;0,N($G1271)&lt;0),"※金额不能填负数，方向反了就换一列填",IF($D1271="","※没填收支类别，分类报表会漏掉这一笔",IF(ISNA(MATCH($D1271,类别表,0)),"※收支类别不在【基础资料】的清单里",IF(AND($L1271="内部转账",$M1271=""),"△内部转账要在「对方账户」写上另一头",IF(AND($L1271="内部转账",$M1271=$C1271),"※对方账户跟本账户是同一个",IF(AND($L1271&lt;&gt;"内部转账",$M1271&lt;&gt;""),"△填了对方账户，但类别不是内部转账",IF(YEAR($B1271)&lt;&gt;管理年度,"△不是管理年度的单据，按月的三张报表里看不到",IF($H1271&lt;0,"△这一笔之后该账户余额成负数了，核一下",""))))))))))))))</f>
        <v/>
      </c>
    </row>
    <row r="1272" ht="16.5" spans="1:16">
      <c r="A1272" s="4" t="str">
        <f>IF($C1272="","",COUNTA($C$5:$C1272))</f>
        <v/>
      </c>
      <c r="B1272" s="52"/>
      <c r="C1272" s="53"/>
      <c r="D1272" s="53"/>
      <c r="E1272" s="32"/>
      <c r="F1272" s="54"/>
      <c r="G1272" s="54"/>
      <c r="H1272" s="24" t="str">
        <f>IFERROR(ROUND(VLOOKUP($C1272,基础资料!$B$5:$E$34,3,0)+SUMIF($C$5:$C1272,$C1272,$F$5:$F1272)-SUMIF($C$5:$C1272,$C1272,$G$5:$G1272),2),"")</f>
        <v/>
      </c>
      <c r="I1272" s="53"/>
      <c r="J1272" s="53"/>
      <c r="K1272" s="25" t="str">
        <f t="shared" si="19"/>
        <v/>
      </c>
      <c r="L1272" s="13" t="str">
        <f>IF($D1272="","",IFERROR(INDEX(类别属性,MATCH($D1272,类别表,0)),""))</f>
        <v/>
      </c>
      <c r="M1272" s="53"/>
      <c r="N1272" s="53"/>
      <c r="O1272" s="32"/>
      <c r="P1272" s="6" t="str">
        <f>IF($C1272="","",IF(ISNA(MATCH($C1272,账户表,0)),"※这个账户不在【基础资料】的账户档案里",IF($B1272="","※没填日期，这一笔不会进任何月份的报表",IF(NOT(ISNUMBER($B1272)),"※日期是文本不是日期（像 2026.6.28 这种），按日期取数的报表全会漏掉这一笔",IF(AND($F1272&lt;&gt;"",$G1272&lt;&gt;""),"※收入和支出不能同时填",IF(AND(N($F1272)=0,N($G1272)=0),"※收入和支出都没填",IF(OR(N($F1272)&lt;0,N($G1272)&lt;0),"※金额不能填负数，方向反了就换一列填",IF($D1272="","※没填收支类别，分类报表会漏掉这一笔",IF(ISNA(MATCH($D1272,类别表,0)),"※收支类别不在【基础资料】的清单里",IF(AND($L1272="内部转账",$M1272=""),"△内部转账要在「对方账户」写上另一头",IF(AND($L1272="内部转账",$M1272=$C1272),"※对方账户跟本账户是同一个",IF(AND($L1272&lt;&gt;"内部转账",$M1272&lt;&gt;""),"△填了对方账户，但类别不是内部转账",IF(YEAR($B1272)&lt;&gt;管理年度,"△不是管理年度的单据，按月的三张报表里看不到",IF($H1272&lt;0,"△这一笔之后该账户余额成负数了，核一下",""))))))))))))))</f>
        <v/>
      </c>
    </row>
    <row r="1273" ht="16.5" spans="1:16">
      <c r="A1273" s="4" t="str">
        <f>IF($C1273="","",COUNTA($C$5:$C1273))</f>
        <v/>
      </c>
      <c r="B1273" s="52"/>
      <c r="C1273" s="53"/>
      <c r="D1273" s="53"/>
      <c r="E1273" s="32"/>
      <c r="F1273" s="54"/>
      <c r="G1273" s="54"/>
      <c r="H1273" s="24" t="str">
        <f>IFERROR(ROUND(VLOOKUP($C1273,基础资料!$B$5:$E$34,3,0)+SUMIF($C$5:$C1273,$C1273,$F$5:$F1273)-SUMIF($C$5:$C1273,$C1273,$G$5:$G1273),2),"")</f>
        <v/>
      </c>
      <c r="I1273" s="53"/>
      <c r="J1273" s="53"/>
      <c r="K1273" s="25" t="str">
        <f t="shared" si="19"/>
        <v/>
      </c>
      <c r="L1273" s="13" t="str">
        <f>IF($D1273="","",IFERROR(INDEX(类别属性,MATCH($D1273,类别表,0)),""))</f>
        <v/>
      </c>
      <c r="M1273" s="53"/>
      <c r="N1273" s="53"/>
      <c r="O1273" s="32"/>
      <c r="P1273" s="6" t="str">
        <f>IF($C1273="","",IF(ISNA(MATCH($C1273,账户表,0)),"※这个账户不在【基础资料】的账户档案里",IF($B1273="","※没填日期，这一笔不会进任何月份的报表",IF(NOT(ISNUMBER($B1273)),"※日期是文本不是日期（像 2026.6.28 这种），按日期取数的报表全会漏掉这一笔",IF(AND($F1273&lt;&gt;"",$G1273&lt;&gt;""),"※收入和支出不能同时填",IF(AND(N($F1273)=0,N($G1273)=0),"※收入和支出都没填",IF(OR(N($F1273)&lt;0,N($G1273)&lt;0),"※金额不能填负数，方向反了就换一列填",IF($D1273="","※没填收支类别，分类报表会漏掉这一笔",IF(ISNA(MATCH($D1273,类别表,0)),"※收支类别不在【基础资料】的清单里",IF(AND($L1273="内部转账",$M1273=""),"△内部转账要在「对方账户」写上另一头",IF(AND($L1273="内部转账",$M1273=$C1273),"※对方账户跟本账户是同一个",IF(AND($L1273&lt;&gt;"内部转账",$M1273&lt;&gt;""),"△填了对方账户，但类别不是内部转账",IF(YEAR($B1273)&lt;&gt;管理年度,"△不是管理年度的单据，按月的三张报表里看不到",IF($H1273&lt;0,"△这一笔之后该账户余额成负数了，核一下",""))))))))))))))</f>
        <v/>
      </c>
    </row>
    <row r="1274" ht="16.5" spans="1:16">
      <c r="A1274" s="4" t="str">
        <f>IF($C1274="","",COUNTA($C$5:$C1274))</f>
        <v/>
      </c>
      <c r="B1274" s="52"/>
      <c r="C1274" s="53"/>
      <c r="D1274" s="53"/>
      <c r="E1274" s="32"/>
      <c r="F1274" s="54"/>
      <c r="G1274" s="54"/>
      <c r="H1274" s="24" t="str">
        <f>IFERROR(ROUND(VLOOKUP($C1274,基础资料!$B$5:$E$34,3,0)+SUMIF($C$5:$C1274,$C1274,$F$5:$F1274)-SUMIF($C$5:$C1274,$C1274,$G$5:$G1274),2),"")</f>
        <v/>
      </c>
      <c r="I1274" s="53"/>
      <c r="J1274" s="53"/>
      <c r="K1274" s="25" t="str">
        <f t="shared" si="19"/>
        <v/>
      </c>
      <c r="L1274" s="13" t="str">
        <f>IF($D1274="","",IFERROR(INDEX(类别属性,MATCH($D1274,类别表,0)),""))</f>
        <v/>
      </c>
      <c r="M1274" s="53"/>
      <c r="N1274" s="53"/>
      <c r="O1274" s="32"/>
      <c r="P1274" s="6" t="str">
        <f>IF($C1274="","",IF(ISNA(MATCH($C1274,账户表,0)),"※这个账户不在【基础资料】的账户档案里",IF($B1274="","※没填日期，这一笔不会进任何月份的报表",IF(NOT(ISNUMBER($B1274)),"※日期是文本不是日期（像 2026.6.28 这种），按日期取数的报表全会漏掉这一笔",IF(AND($F1274&lt;&gt;"",$G1274&lt;&gt;""),"※收入和支出不能同时填",IF(AND(N($F1274)=0,N($G1274)=0),"※收入和支出都没填",IF(OR(N($F1274)&lt;0,N($G1274)&lt;0),"※金额不能填负数，方向反了就换一列填",IF($D1274="","※没填收支类别，分类报表会漏掉这一笔",IF(ISNA(MATCH($D1274,类别表,0)),"※收支类别不在【基础资料】的清单里",IF(AND($L1274="内部转账",$M1274=""),"△内部转账要在「对方账户」写上另一头",IF(AND($L1274="内部转账",$M1274=$C1274),"※对方账户跟本账户是同一个",IF(AND($L1274&lt;&gt;"内部转账",$M1274&lt;&gt;""),"△填了对方账户，但类别不是内部转账",IF(YEAR($B1274)&lt;&gt;管理年度,"△不是管理年度的单据，按月的三张报表里看不到",IF($H1274&lt;0,"△这一笔之后该账户余额成负数了，核一下",""))))))))))))))</f>
        <v/>
      </c>
    </row>
    <row r="1275" ht="16.5" spans="1:16">
      <c r="A1275" s="4" t="str">
        <f>IF($C1275="","",COUNTA($C$5:$C1275))</f>
        <v/>
      </c>
      <c r="B1275" s="52"/>
      <c r="C1275" s="53"/>
      <c r="D1275" s="53"/>
      <c r="E1275" s="32"/>
      <c r="F1275" s="54"/>
      <c r="G1275" s="54"/>
      <c r="H1275" s="24" t="str">
        <f>IFERROR(ROUND(VLOOKUP($C1275,基础资料!$B$5:$E$34,3,0)+SUMIF($C$5:$C1275,$C1275,$F$5:$F1275)-SUMIF($C$5:$C1275,$C1275,$G$5:$G1275),2),"")</f>
        <v/>
      </c>
      <c r="I1275" s="53"/>
      <c r="J1275" s="53"/>
      <c r="K1275" s="25" t="str">
        <f t="shared" si="19"/>
        <v/>
      </c>
      <c r="L1275" s="13" t="str">
        <f>IF($D1275="","",IFERROR(INDEX(类别属性,MATCH($D1275,类别表,0)),""))</f>
        <v/>
      </c>
      <c r="M1275" s="53"/>
      <c r="N1275" s="53"/>
      <c r="O1275" s="32"/>
      <c r="P1275" s="6" t="str">
        <f>IF($C1275="","",IF(ISNA(MATCH($C1275,账户表,0)),"※这个账户不在【基础资料】的账户档案里",IF($B1275="","※没填日期，这一笔不会进任何月份的报表",IF(NOT(ISNUMBER($B1275)),"※日期是文本不是日期（像 2026.6.28 这种），按日期取数的报表全会漏掉这一笔",IF(AND($F1275&lt;&gt;"",$G1275&lt;&gt;""),"※收入和支出不能同时填",IF(AND(N($F1275)=0,N($G1275)=0),"※收入和支出都没填",IF(OR(N($F1275)&lt;0,N($G1275)&lt;0),"※金额不能填负数，方向反了就换一列填",IF($D1275="","※没填收支类别，分类报表会漏掉这一笔",IF(ISNA(MATCH($D1275,类别表,0)),"※收支类别不在【基础资料】的清单里",IF(AND($L1275="内部转账",$M1275=""),"△内部转账要在「对方账户」写上另一头",IF(AND($L1275="内部转账",$M1275=$C1275),"※对方账户跟本账户是同一个",IF(AND($L1275&lt;&gt;"内部转账",$M1275&lt;&gt;""),"△填了对方账户，但类别不是内部转账",IF(YEAR($B1275)&lt;&gt;管理年度,"△不是管理年度的单据，按月的三张报表里看不到",IF($H1275&lt;0,"△这一笔之后该账户余额成负数了，核一下",""))))))))))))))</f>
        <v/>
      </c>
    </row>
    <row r="1276" ht="16.5" spans="1:16">
      <c r="A1276" s="4" t="str">
        <f>IF($C1276="","",COUNTA($C$5:$C1276))</f>
        <v/>
      </c>
      <c r="B1276" s="52"/>
      <c r="C1276" s="53"/>
      <c r="D1276" s="53"/>
      <c r="E1276" s="32"/>
      <c r="F1276" s="54"/>
      <c r="G1276" s="54"/>
      <c r="H1276" s="24" t="str">
        <f>IFERROR(ROUND(VLOOKUP($C1276,基础资料!$B$5:$E$34,3,0)+SUMIF($C$5:$C1276,$C1276,$F$5:$F1276)-SUMIF($C$5:$C1276,$C1276,$G$5:$G1276),2),"")</f>
        <v/>
      </c>
      <c r="I1276" s="53"/>
      <c r="J1276" s="53"/>
      <c r="K1276" s="25" t="str">
        <f t="shared" si="19"/>
        <v/>
      </c>
      <c r="L1276" s="13" t="str">
        <f>IF($D1276="","",IFERROR(INDEX(类别属性,MATCH($D1276,类别表,0)),""))</f>
        <v/>
      </c>
      <c r="M1276" s="53"/>
      <c r="N1276" s="53"/>
      <c r="O1276" s="32"/>
      <c r="P1276" s="6" t="str">
        <f>IF($C1276="","",IF(ISNA(MATCH($C1276,账户表,0)),"※这个账户不在【基础资料】的账户档案里",IF($B1276="","※没填日期，这一笔不会进任何月份的报表",IF(NOT(ISNUMBER($B1276)),"※日期是文本不是日期（像 2026.6.28 这种），按日期取数的报表全会漏掉这一笔",IF(AND($F1276&lt;&gt;"",$G1276&lt;&gt;""),"※收入和支出不能同时填",IF(AND(N($F1276)=0,N($G1276)=0),"※收入和支出都没填",IF(OR(N($F1276)&lt;0,N($G1276)&lt;0),"※金额不能填负数，方向反了就换一列填",IF($D1276="","※没填收支类别，分类报表会漏掉这一笔",IF(ISNA(MATCH($D1276,类别表,0)),"※收支类别不在【基础资料】的清单里",IF(AND($L1276="内部转账",$M1276=""),"△内部转账要在「对方账户」写上另一头",IF(AND($L1276="内部转账",$M1276=$C1276),"※对方账户跟本账户是同一个",IF(AND($L1276&lt;&gt;"内部转账",$M1276&lt;&gt;""),"△填了对方账户，但类别不是内部转账",IF(YEAR($B1276)&lt;&gt;管理年度,"△不是管理年度的单据，按月的三张报表里看不到",IF($H1276&lt;0,"△这一笔之后该账户余额成负数了，核一下",""))))))))))))))</f>
        <v/>
      </c>
    </row>
    <row r="1277" ht="16.5" spans="1:16">
      <c r="A1277" s="4" t="str">
        <f>IF($C1277="","",COUNTA($C$5:$C1277))</f>
        <v/>
      </c>
      <c r="B1277" s="52"/>
      <c r="C1277" s="53"/>
      <c r="D1277" s="53"/>
      <c r="E1277" s="32"/>
      <c r="F1277" s="54"/>
      <c r="G1277" s="54"/>
      <c r="H1277" s="24" t="str">
        <f>IFERROR(ROUND(VLOOKUP($C1277,基础资料!$B$5:$E$34,3,0)+SUMIF($C$5:$C1277,$C1277,$F$5:$F1277)-SUMIF($C$5:$C1277,$C1277,$G$5:$G1277),2),"")</f>
        <v/>
      </c>
      <c r="I1277" s="53"/>
      <c r="J1277" s="53"/>
      <c r="K1277" s="25" t="str">
        <f t="shared" si="19"/>
        <v/>
      </c>
      <c r="L1277" s="13" t="str">
        <f>IF($D1277="","",IFERROR(INDEX(类别属性,MATCH($D1277,类别表,0)),""))</f>
        <v/>
      </c>
      <c r="M1277" s="53"/>
      <c r="N1277" s="53"/>
      <c r="O1277" s="32"/>
      <c r="P1277" s="6" t="str">
        <f>IF($C1277="","",IF(ISNA(MATCH($C1277,账户表,0)),"※这个账户不在【基础资料】的账户档案里",IF($B1277="","※没填日期，这一笔不会进任何月份的报表",IF(NOT(ISNUMBER($B1277)),"※日期是文本不是日期（像 2026.6.28 这种），按日期取数的报表全会漏掉这一笔",IF(AND($F1277&lt;&gt;"",$G1277&lt;&gt;""),"※收入和支出不能同时填",IF(AND(N($F1277)=0,N($G1277)=0),"※收入和支出都没填",IF(OR(N($F1277)&lt;0,N($G1277)&lt;0),"※金额不能填负数，方向反了就换一列填",IF($D1277="","※没填收支类别，分类报表会漏掉这一笔",IF(ISNA(MATCH($D1277,类别表,0)),"※收支类别不在【基础资料】的清单里",IF(AND($L1277="内部转账",$M1277=""),"△内部转账要在「对方账户」写上另一头",IF(AND($L1277="内部转账",$M1277=$C1277),"※对方账户跟本账户是同一个",IF(AND($L1277&lt;&gt;"内部转账",$M1277&lt;&gt;""),"△填了对方账户，但类别不是内部转账",IF(YEAR($B1277)&lt;&gt;管理年度,"△不是管理年度的单据，按月的三张报表里看不到",IF($H1277&lt;0,"△这一笔之后该账户余额成负数了，核一下",""))))))))))))))</f>
        <v/>
      </c>
    </row>
    <row r="1278" ht="16.5" spans="1:16">
      <c r="A1278" s="4" t="str">
        <f>IF($C1278="","",COUNTA($C$5:$C1278))</f>
        <v/>
      </c>
      <c r="B1278" s="52"/>
      <c r="C1278" s="53"/>
      <c r="D1278" s="53"/>
      <c r="E1278" s="32"/>
      <c r="F1278" s="54"/>
      <c r="G1278" s="54"/>
      <c r="H1278" s="24" t="str">
        <f>IFERROR(ROUND(VLOOKUP($C1278,基础资料!$B$5:$E$34,3,0)+SUMIF($C$5:$C1278,$C1278,$F$5:$F1278)-SUMIF($C$5:$C1278,$C1278,$G$5:$G1278),2),"")</f>
        <v/>
      </c>
      <c r="I1278" s="53"/>
      <c r="J1278" s="53"/>
      <c r="K1278" s="25" t="str">
        <f t="shared" si="19"/>
        <v/>
      </c>
      <c r="L1278" s="13" t="str">
        <f>IF($D1278="","",IFERROR(INDEX(类别属性,MATCH($D1278,类别表,0)),""))</f>
        <v/>
      </c>
      <c r="M1278" s="53"/>
      <c r="N1278" s="53"/>
      <c r="O1278" s="32"/>
      <c r="P1278" s="6" t="str">
        <f>IF($C1278="","",IF(ISNA(MATCH($C1278,账户表,0)),"※这个账户不在【基础资料】的账户档案里",IF($B1278="","※没填日期，这一笔不会进任何月份的报表",IF(NOT(ISNUMBER($B1278)),"※日期是文本不是日期（像 2026.6.28 这种），按日期取数的报表全会漏掉这一笔",IF(AND($F1278&lt;&gt;"",$G1278&lt;&gt;""),"※收入和支出不能同时填",IF(AND(N($F1278)=0,N($G1278)=0),"※收入和支出都没填",IF(OR(N($F1278)&lt;0,N($G1278)&lt;0),"※金额不能填负数，方向反了就换一列填",IF($D1278="","※没填收支类别，分类报表会漏掉这一笔",IF(ISNA(MATCH($D1278,类别表,0)),"※收支类别不在【基础资料】的清单里",IF(AND($L1278="内部转账",$M1278=""),"△内部转账要在「对方账户」写上另一头",IF(AND($L1278="内部转账",$M1278=$C1278),"※对方账户跟本账户是同一个",IF(AND($L1278&lt;&gt;"内部转账",$M1278&lt;&gt;""),"△填了对方账户，但类别不是内部转账",IF(YEAR($B1278)&lt;&gt;管理年度,"△不是管理年度的单据，按月的三张报表里看不到",IF($H1278&lt;0,"△这一笔之后该账户余额成负数了，核一下",""))))))))))))))</f>
        <v/>
      </c>
    </row>
    <row r="1279" ht="16.5" spans="1:16">
      <c r="A1279" s="4" t="str">
        <f>IF($C1279="","",COUNTA($C$5:$C1279))</f>
        <v/>
      </c>
      <c r="B1279" s="52"/>
      <c r="C1279" s="53"/>
      <c r="D1279" s="53"/>
      <c r="E1279" s="32"/>
      <c r="F1279" s="54"/>
      <c r="G1279" s="54"/>
      <c r="H1279" s="24" t="str">
        <f>IFERROR(ROUND(VLOOKUP($C1279,基础资料!$B$5:$E$34,3,0)+SUMIF($C$5:$C1279,$C1279,$F$5:$F1279)-SUMIF($C$5:$C1279,$C1279,$G$5:$G1279),2),"")</f>
        <v/>
      </c>
      <c r="I1279" s="53"/>
      <c r="J1279" s="53"/>
      <c r="K1279" s="25" t="str">
        <f t="shared" si="19"/>
        <v/>
      </c>
      <c r="L1279" s="13" t="str">
        <f>IF($D1279="","",IFERROR(INDEX(类别属性,MATCH($D1279,类别表,0)),""))</f>
        <v/>
      </c>
      <c r="M1279" s="53"/>
      <c r="N1279" s="53"/>
      <c r="O1279" s="32"/>
      <c r="P1279" s="6" t="str">
        <f>IF($C1279="","",IF(ISNA(MATCH($C1279,账户表,0)),"※这个账户不在【基础资料】的账户档案里",IF($B1279="","※没填日期，这一笔不会进任何月份的报表",IF(NOT(ISNUMBER($B1279)),"※日期是文本不是日期（像 2026.6.28 这种），按日期取数的报表全会漏掉这一笔",IF(AND($F1279&lt;&gt;"",$G1279&lt;&gt;""),"※收入和支出不能同时填",IF(AND(N($F1279)=0,N($G1279)=0),"※收入和支出都没填",IF(OR(N($F1279)&lt;0,N($G1279)&lt;0),"※金额不能填负数，方向反了就换一列填",IF($D1279="","※没填收支类别，分类报表会漏掉这一笔",IF(ISNA(MATCH($D1279,类别表,0)),"※收支类别不在【基础资料】的清单里",IF(AND($L1279="内部转账",$M1279=""),"△内部转账要在「对方账户」写上另一头",IF(AND($L1279="内部转账",$M1279=$C1279),"※对方账户跟本账户是同一个",IF(AND($L1279&lt;&gt;"内部转账",$M1279&lt;&gt;""),"△填了对方账户，但类别不是内部转账",IF(YEAR($B1279)&lt;&gt;管理年度,"△不是管理年度的单据，按月的三张报表里看不到",IF($H1279&lt;0,"△这一笔之后该账户余额成负数了，核一下",""))))))))))))))</f>
        <v/>
      </c>
    </row>
    <row r="1280" ht="16.5" spans="1:16">
      <c r="A1280" s="4" t="str">
        <f>IF($C1280="","",COUNTA($C$5:$C1280))</f>
        <v/>
      </c>
      <c r="B1280" s="52"/>
      <c r="C1280" s="53"/>
      <c r="D1280" s="53"/>
      <c r="E1280" s="32"/>
      <c r="F1280" s="54"/>
      <c r="G1280" s="54"/>
      <c r="H1280" s="24" t="str">
        <f>IFERROR(ROUND(VLOOKUP($C1280,基础资料!$B$5:$E$34,3,0)+SUMIF($C$5:$C1280,$C1280,$F$5:$F1280)-SUMIF($C$5:$C1280,$C1280,$G$5:$G1280),2),"")</f>
        <v/>
      </c>
      <c r="I1280" s="53"/>
      <c r="J1280" s="53"/>
      <c r="K1280" s="25" t="str">
        <f t="shared" si="19"/>
        <v/>
      </c>
      <c r="L1280" s="13" t="str">
        <f>IF($D1280="","",IFERROR(INDEX(类别属性,MATCH($D1280,类别表,0)),""))</f>
        <v/>
      </c>
      <c r="M1280" s="53"/>
      <c r="N1280" s="53"/>
      <c r="O1280" s="32"/>
      <c r="P1280" s="6" t="str">
        <f>IF($C1280="","",IF(ISNA(MATCH($C1280,账户表,0)),"※这个账户不在【基础资料】的账户档案里",IF($B1280="","※没填日期，这一笔不会进任何月份的报表",IF(NOT(ISNUMBER($B1280)),"※日期是文本不是日期（像 2026.6.28 这种），按日期取数的报表全会漏掉这一笔",IF(AND($F1280&lt;&gt;"",$G1280&lt;&gt;""),"※收入和支出不能同时填",IF(AND(N($F1280)=0,N($G1280)=0),"※收入和支出都没填",IF(OR(N($F1280)&lt;0,N($G1280)&lt;0),"※金额不能填负数，方向反了就换一列填",IF($D1280="","※没填收支类别，分类报表会漏掉这一笔",IF(ISNA(MATCH($D1280,类别表,0)),"※收支类别不在【基础资料】的清单里",IF(AND($L1280="内部转账",$M1280=""),"△内部转账要在「对方账户」写上另一头",IF(AND($L1280="内部转账",$M1280=$C1280),"※对方账户跟本账户是同一个",IF(AND($L1280&lt;&gt;"内部转账",$M1280&lt;&gt;""),"△填了对方账户，但类别不是内部转账",IF(YEAR($B1280)&lt;&gt;管理年度,"△不是管理年度的单据，按月的三张报表里看不到",IF($H1280&lt;0,"△这一笔之后该账户余额成负数了，核一下",""))))))))))))))</f>
        <v/>
      </c>
    </row>
    <row r="1281" ht="16.5" spans="1:16">
      <c r="A1281" s="4" t="str">
        <f>IF($C1281="","",COUNTA($C$5:$C1281))</f>
        <v/>
      </c>
      <c r="B1281" s="52"/>
      <c r="C1281" s="53"/>
      <c r="D1281" s="53"/>
      <c r="E1281" s="32"/>
      <c r="F1281" s="54"/>
      <c r="G1281" s="54"/>
      <c r="H1281" s="24" t="str">
        <f>IFERROR(ROUND(VLOOKUP($C1281,基础资料!$B$5:$E$34,3,0)+SUMIF($C$5:$C1281,$C1281,$F$5:$F1281)-SUMIF($C$5:$C1281,$C1281,$G$5:$G1281),2),"")</f>
        <v/>
      </c>
      <c r="I1281" s="53"/>
      <c r="J1281" s="53"/>
      <c r="K1281" s="25" t="str">
        <f t="shared" si="19"/>
        <v/>
      </c>
      <c r="L1281" s="13" t="str">
        <f>IF($D1281="","",IFERROR(INDEX(类别属性,MATCH($D1281,类别表,0)),""))</f>
        <v/>
      </c>
      <c r="M1281" s="53"/>
      <c r="N1281" s="53"/>
      <c r="O1281" s="32"/>
      <c r="P1281" s="6" t="str">
        <f>IF($C1281="","",IF(ISNA(MATCH($C1281,账户表,0)),"※这个账户不在【基础资料】的账户档案里",IF($B1281="","※没填日期，这一笔不会进任何月份的报表",IF(NOT(ISNUMBER($B1281)),"※日期是文本不是日期（像 2026.6.28 这种），按日期取数的报表全会漏掉这一笔",IF(AND($F1281&lt;&gt;"",$G1281&lt;&gt;""),"※收入和支出不能同时填",IF(AND(N($F1281)=0,N($G1281)=0),"※收入和支出都没填",IF(OR(N($F1281)&lt;0,N($G1281)&lt;0),"※金额不能填负数，方向反了就换一列填",IF($D1281="","※没填收支类别，分类报表会漏掉这一笔",IF(ISNA(MATCH($D1281,类别表,0)),"※收支类别不在【基础资料】的清单里",IF(AND($L1281="内部转账",$M1281=""),"△内部转账要在「对方账户」写上另一头",IF(AND($L1281="内部转账",$M1281=$C1281),"※对方账户跟本账户是同一个",IF(AND($L1281&lt;&gt;"内部转账",$M1281&lt;&gt;""),"△填了对方账户，但类别不是内部转账",IF(YEAR($B1281)&lt;&gt;管理年度,"△不是管理年度的单据，按月的三张报表里看不到",IF($H1281&lt;0,"△这一笔之后该账户余额成负数了，核一下",""))))))))))))))</f>
        <v/>
      </c>
    </row>
    <row r="1282" ht="16.5" spans="1:16">
      <c r="A1282" s="4" t="str">
        <f>IF($C1282="","",COUNTA($C$5:$C1282))</f>
        <v/>
      </c>
      <c r="B1282" s="52"/>
      <c r="C1282" s="53"/>
      <c r="D1282" s="53"/>
      <c r="E1282" s="32"/>
      <c r="F1282" s="54"/>
      <c r="G1282" s="54"/>
      <c r="H1282" s="24" t="str">
        <f>IFERROR(ROUND(VLOOKUP($C1282,基础资料!$B$5:$E$34,3,0)+SUMIF($C$5:$C1282,$C1282,$F$5:$F1282)-SUMIF($C$5:$C1282,$C1282,$G$5:$G1282),2),"")</f>
        <v/>
      </c>
      <c r="I1282" s="53"/>
      <c r="J1282" s="53"/>
      <c r="K1282" s="25" t="str">
        <f t="shared" si="19"/>
        <v/>
      </c>
      <c r="L1282" s="13" t="str">
        <f>IF($D1282="","",IFERROR(INDEX(类别属性,MATCH($D1282,类别表,0)),""))</f>
        <v/>
      </c>
      <c r="M1282" s="53"/>
      <c r="N1282" s="53"/>
      <c r="O1282" s="32"/>
      <c r="P1282" s="6" t="str">
        <f>IF($C1282="","",IF(ISNA(MATCH($C1282,账户表,0)),"※这个账户不在【基础资料】的账户档案里",IF($B1282="","※没填日期，这一笔不会进任何月份的报表",IF(NOT(ISNUMBER($B1282)),"※日期是文本不是日期（像 2026.6.28 这种），按日期取数的报表全会漏掉这一笔",IF(AND($F1282&lt;&gt;"",$G1282&lt;&gt;""),"※收入和支出不能同时填",IF(AND(N($F1282)=0,N($G1282)=0),"※收入和支出都没填",IF(OR(N($F1282)&lt;0,N($G1282)&lt;0),"※金额不能填负数，方向反了就换一列填",IF($D1282="","※没填收支类别，分类报表会漏掉这一笔",IF(ISNA(MATCH($D1282,类别表,0)),"※收支类别不在【基础资料】的清单里",IF(AND($L1282="内部转账",$M1282=""),"△内部转账要在「对方账户」写上另一头",IF(AND($L1282="内部转账",$M1282=$C1282),"※对方账户跟本账户是同一个",IF(AND($L1282&lt;&gt;"内部转账",$M1282&lt;&gt;""),"△填了对方账户，但类别不是内部转账",IF(YEAR($B1282)&lt;&gt;管理年度,"△不是管理年度的单据，按月的三张报表里看不到",IF($H1282&lt;0,"△这一笔之后该账户余额成负数了，核一下",""))))))))))))))</f>
        <v/>
      </c>
    </row>
    <row r="1283" ht="16.5" spans="1:16">
      <c r="A1283" s="4" t="str">
        <f>IF($C1283="","",COUNTA($C$5:$C1283))</f>
        <v/>
      </c>
      <c r="B1283" s="52"/>
      <c r="C1283" s="53"/>
      <c r="D1283" s="53"/>
      <c r="E1283" s="32"/>
      <c r="F1283" s="54"/>
      <c r="G1283" s="54"/>
      <c r="H1283" s="24" t="str">
        <f>IFERROR(ROUND(VLOOKUP($C1283,基础资料!$B$5:$E$34,3,0)+SUMIF($C$5:$C1283,$C1283,$F$5:$F1283)-SUMIF($C$5:$C1283,$C1283,$G$5:$G1283),2),"")</f>
        <v/>
      </c>
      <c r="I1283" s="53"/>
      <c r="J1283" s="53"/>
      <c r="K1283" s="25" t="str">
        <f t="shared" si="19"/>
        <v/>
      </c>
      <c r="L1283" s="13" t="str">
        <f>IF($D1283="","",IFERROR(INDEX(类别属性,MATCH($D1283,类别表,0)),""))</f>
        <v/>
      </c>
      <c r="M1283" s="53"/>
      <c r="N1283" s="53"/>
      <c r="O1283" s="32"/>
      <c r="P1283" s="6" t="str">
        <f>IF($C1283="","",IF(ISNA(MATCH($C1283,账户表,0)),"※这个账户不在【基础资料】的账户档案里",IF($B1283="","※没填日期，这一笔不会进任何月份的报表",IF(NOT(ISNUMBER($B1283)),"※日期是文本不是日期（像 2026.6.28 这种），按日期取数的报表全会漏掉这一笔",IF(AND($F1283&lt;&gt;"",$G1283&lt;&gt;""),"※收入和支出不能同时填",IF(AND(N($F1283)=0,N($G1283)=0),"※收入和支出都没填",IF(OR(N($F1283)&lt;0,N($G1283)&lt;0),"※金额不能填负数，方向反了就换一列填",IF($D1283="","※没填收支类别，分类报表会漏掉这一笔",IF(ISNA(MATCH($D1283,类别表,0)),"※收支类别不在【基础资料】的清单里",IF(AND($L1283="内部转账",$M1283=""),"△内部转账要在「对方账户」写上另一头",IF(AND($L1283="内部转账",$M1283=$C1283),"※对方账户跟本账户是同一个",IF(AND($L1283&lt;&gt;"内部转账",$M1283&lt;&gt;""),"△填了对方账户，但类别不是内部转账",IF(YEAR($B1283)&lt;&gt;管理年度,"△不是管理年度的单据，按月的三张报表里看不到",IF($H1283&lt;0,"△这一笔之后该账户余额成负数了，核一下",""))))))))))))))</f>
        <v/>
      </c>
    </row>
    <row r="1284" ht="16.5" spans="1:16">
      <c r="A1284" s="4" t="str">
        <f>IF($C1284="","",COUNTA($C$5:$C1284))</f>
        <v/>
      </c>
      <c r="B1284" s="52"/>
      <c r="C1284" s="53"/>
      <c r="D1284" s="53"/>
      <c r="E1284" s="32"/>
      <c r="F1284" s="54"/>
      <c r="G1284" s="54"/>
      <c r="H1284" s="24" t="str">
        <f>IFERROR(ROUND(VLOOKUP($C1284,基础资料!$B$5:$E$34,3,0)+SUMIF($C$5:$C1284,$C1284,$F$5:$F1284)-SUMIF($C$5:$C1284,$C1284,$G$5:$G1284),2),"")</f>
        <v/>
      </c>
      <c r="I1284" s="53"/>
      <c r="J1284" s="53"/>
      <c r="K1284" s="25" t="str">
        <f t="shared" si="19"/>
        <v/>
      </c>
      <c r="L1284" s="13" t="str">
        <f>IF($D1284="","",IFERROR(INDEX(类别属性,MATCH($D1284,类别表,0)),""))</f>
        <v/>
      </c>
      <c r="M1284" s="53"/>
      <c r="N1284" s="53"/>
      <c r="O1284" s="32"/>
      <c r="P1284" s="6" t="str">
        <f>IF($C1284="","",IF(ISNA(MATCH($C1284,账户表,0)),"※这个账户不在【基础资料】的账户档案里",IF($B1284="","※没填日期，这一笔不会进任何月份的报表",IF(NOT(ISNUMBER($B1284)),"※日期是文本不是日期（像 2026.6.28 这种），按日期取数的报表全会漏掉这一笔",IF(AND($F1284&lt;&gt;"",$G1284&lt;&gt;""),"※收入和支出不能同时填",IF(AND(N($F1284)=0,N($G1284)=0),"※收入和支出都没填",IF(OR(N($F1284)&lt;0,N($G1284)&lt;0),"※金额不能填负数，方向反了就换一列填",IF($D1284="","※没填收支类别，分类报表会漏掉这一笔",IF(ISNA(MATCH($D1284,类别表,0)),"※收支类别不在【基础资料】的清单里",IF(AND($L1284="内部转账",$M1284=""),"△内部转账要在「对方账户」写上另一头",IF(AND($L1284="内部转账",$M1284=$C1284),"※对方账户跟本账户是同一个",IF(AND($L1284&lt;&gt;"内部转账",$M1284&lt;&gt;""),"△填了对方账户，但类别不是内部转账",IF(YEAR($B1284)&lt;&gt;管理年度,"△不是管理年度的单据，按月的三张报表里看不到",IF($H1284&lt;0,"△这一笔之后该账户余额成负数了，核一下",""))))))))))))))</f>
        <v/>
      </c>
    </row>
    <row r="1285" ht="16.5" spans="1:16">
      <c r="A1285" s="4" t="str">
        <f>IF($C1285="","",COUNTA($C$5:$C1285))</f>
        <v/>
      </c>
      <c r="B1285" s="52"/>
      <c r="C1285" s="53"/>
      <c r="D1285" s="53"/>
      <c r="E1285" s="32"/>
      <c r="F1285" s="54"/>
      <c r="G1285" s="54"/>
      <c r="H1285" s="24" t="str">
        <f>IFERROR(ROUND(VLOOKUP($C1285,基础资料!$B$5:$E$34,3,0)+SUMIF($C$5:$C1285,$C1285,$F$5:$F1285)-SUMIF($C$5:$C1285,$C1285,$G$5:$G1285),2),"")</f>
        <v/>
      </c>
      <c r="I1285" s="53"/>
      <c r="J1285" s="53"/>
      <c r="K1285" s="25" t="str">
        <f t="shared" ref="K1285:K1348" si="20">IF(OR($B1285="",NOT(ISNUMBER($B1285))),"",--TEXT($B1285,"yyyymm"))</f>
        <v/>
      </c>
      <c r="L1285" s="13" t="str">
        <f>IF($D1285="","",IFERROR(INDEX(类别属性,MATCH($D1285,类别表,0)),""))</f>
        <v/>
      </c>
      <c r="M1285" s="53"/>
      <c r="N1285" s="53"/>
      <c r="O1285" s="32"/>
      <c r="P1285" s="6" t="str">
        <f>IF($C1285="","",IF(ISNA(MATCH($C1285,账户表,0)),"※这个账户不在【基础资料】的账户档案里",IF($B1285="","※没填日期，这一笔不会进任何月份的报表",IF(NOT(ISNUMBER($B1285)),"※日期是文本不是日期（像 2026.6.28 这种），按日期取数的报表全会漏掉这一笔",IF(AND($F1285&lt;&gt;"",$G1285&lt;&gt;""),"※收入和支出不能同时填",IF(AND(N($F1285)=0,N($G1285)=0),"※收入和支出都没填",IF(OR(N($F1285)&lt;0,N($G1285)&lt;0),"※金额不能填负数，方向反了就换一列填",IF($D1285="","※没填收支类别，分类报表会漏掉这一笔",IF(ISNA(MATCH($D1285,类别表,0)),"※收支类别不在【基础资料】的清单里",IF(AND($L1285="内部转账",$M1285=""),"△内部转账要在「对方账户」写上另一头",IF(AND($L1285="内部转账",$M1285=$C1285),"※对方账户跟本账户是同一个",IF(AND($L1285&lt;&gt;"内部转账",$M1285&lt;&gt;""),"△填了对方账户，但类别不是内部转账",IF(YEAR($B1285)&lt;&gt;管理年度,"△不是管理年度的单据，按月的三张报表里看不到",IF($H1285&lt;0,"△这一笔之后该账户余额成负数了，核一下",""))))))))))))))</f>
        <v/>
      </c>
    </row>
    <row r="1286" ht="16.5" spans="1:16">
      <c r="A1286" s="4" t="str">
        <f>IF($C1286="","",COUNTA($C$5:$C1286))</f>
        <v/>
      </c>
      <c r="B1286" s="52"/>
      <c r="C1286" s="53"/>
      <c r="D1286" s="53"/>
      <c r="E1286" s="32"/>
      <c r="F1286" s="54"/>
      <c r="G1286" s="54"/>
      <c r="H1286" s="24" t="str">
        <f>IFERROR(ROUND(VLOOKUP($C1286,基础资料!$B$5:$E$34,3,0)+SUMIF($C$5:$C1286,$C1286,$F$5:$F1286)-SUMIF($C$5:$C1286,$C1286,$G$5:$G1286),2),"")</f>
        <v/>
      </c>
      <c r="I1286" s="53"/>
      <c r="J1286" s="53"/>
      <c r="K1286" s="25" t="str">
        <f t="shared" si="20"/>
        <v/>
      </c>
      <c r="L1286" s="13" t="str">
        <f>IF($D1286="","",IFERROR(INDEX(类别属性,MATCH($D1286,类别表,0)),""))</f>
        <v/>
      </c>
      <c r="M1286" s="53"/>
      <c r="N1286" s="53"/>
      <c r="O1286" s="32"/>
      <c r="P1286" s="6" t="str">
        <f>IF($C1286="","",IF(ISNA(MATCH($C1286,账户表,0)),"※这个账户不在【基础资料】的账户档案里",IF($B1286="","※没填日期，这一笔不会进任何月份的报表",IF(NOT(ISNUMBER($B1286)),"※日期是文本不是日期（像 2026.6.28 这种），按日期取数的报表全会漏掉这一笔",IF(AND($F1286&lt;&gt;"",$G1286&lt;&gt;""),"※收入和支出不能同时填",IF(AND(N($F1286)=0,N($G1286)=0),"※收入和支出都没填",IF(OR(N($F1286)&lt;0,N($G1286)&lt;0),"※金额不能填负数，方向反了就换一列填",IF($D1286="","※没填收支类别，分类报表会漏掉这一笔",IF(ISNA(MATCH($D1286,类别表,0)),"※收支类别不在【基础资料】的清单里",IF(AND($L1286="内部转账",$M1286=""),"△内部转账要在「对方账户」写上另一头",IF(AND($L1286="内部转账",$M1286=$C1286),"※对方账户跟本账户是同一个",IF(AND($L1286&lt;&gt;"内部转账",$M1286&lt;&gt;""),"△填了对方账户，但类别不是内部转账",IF(YEAR($B1286)&lt;&gt;管理年度,"△不是管理年度的单据，按月的三张报表里看不到",IF($H1286&lt;0,"△这一笔之后该账户余额成负数了，核一下",""))))))))))))))</f>
        <v/>
      </c>
    </row>
    <row r="1287" ht="16.5" spans="1:16">
      <c r="A1287" s="4" t="str">
        <f>IF($C1287="","",COUNTA($C$5:$C1287))</f>
        <v/>
      </c>
      <c r="B1287" s="52"/>
      <c r="C1287" s="53"/>
      <c r="D1287" s="53"/>
      <c r="E1287" s="32"/>
      <c r="F1287" s="54"/>
      <c r="G1287" s="54"/>
      <c r="H1287" s="24" t="str">
        <f>IFERROR(ROUND(VLOOKUP($C1287,基础资料!$B$5:$E$34,3,0)+SUMIF($C$5:$C1287,$C1287,$F$5:$F1287)-SUMIF($C$5:$C1287,$C1287,$G$5:$G1287),2),"")</f>
        <v/>
      </c>
      <c r="I1287" s="53"/>
      <c r="J1287" s="53"/>
      <c r="K1287" s="25" t="str">
        <f t="shared" si="20"/>
        <v/>
      </c>
      <c r="L1287" s="13" t="str">
        <f>IF($D1287="","",IFERROR(INDEX(类别属性,MATCH($D1287,类别表,0)),""))</f>
        <v/>
      </c>
      <c r="M1287" s="53"/>
      <c r="N1287" s="53"/>
      <c r="O1287" s="32"/>
      <c r="P1287" s="6" t="str">
        <f>IF($C1287="","",IF(ISNA(MATCH($C1287,账户表,0)),"※这个账户不在【基础资料】的账户档案里",IF($B1287="","※没填日期，这一笔不会进任何月份的报表",IF(NOT(ISNUMBER($B1287)),"※日期是文本不是日期（像 2026.6.28 这种），按日期取数的报表全会漏掉这一笔",IF(AND($F1287&lt;&gt;"",$G1287&lt;&gt;""),"※收入和支出不能同时填",IF(AND(N($F1287)=0,N($G1287)=0),"※收入和支出都没填",IF(OR(N($F1287)&lt;0,N($G1287)&lt;0),"※金额不能填负数，方向反了就换一列填",IF($D1287="","※没填收支类别，分类报表会漏掉这一笔",IF(ISNA(MATCH($D1287,类别表,0)),"※收支类别不在【基础资料】的清单里",IF(AND($L1287="内部转账",$M1287=""),"△内部转账要在「对方账户」写上另一头",IF(AND($L1287="内部转账",$M1287=$C1287),"※对方账户跟本账户是同一个",IF(AND($L1287&lt;&gt;"内部转账",$M1287&lt;&gt;""),"△填了对方账户，但类别不是内部转账",IF(YEAR($B1287)&lt;&gt;管理年度,"△不是管理年度的单据，按月的三张报表里看不到",IF($H1287&lt;0,"△这一笔之后该账户余额成负数了，核一下",""))))))))))))))</f>
        <v/>
      </c>
    </row>
    <row r="1288" ht="16.5" spans="1:16">
      <c r="A1288" s="4" t="str">
        <f>IF($C1288="","",COUNTA($C$5:$C1288))</f>
        <v/>
      </c>
      <c r="B1288" s="52"/>
      <c r="C1288" s="53"/>
      <c r="D1288" s="53"/>
      <c r="E1288" s="32"/>
      <c r="F1288" s="54"/>
      <c r="G1288" s="54"/>
      <c r="H1288" s="24" t="str">
        <f>IFERROR(ROUND(VLOOKUP($C1288,基础资料!$B$5:$E$34,3,0)+SUMIF($C$5:$C1288,$C1288,$F$5:$F1288)-SUMIF($C$5:$C1288,$C1288,$G$5:$G1288),2),"")</f>
        <v/>
      </c>
      <c r="I1288" s="53"/>
      <c r="J1288" s="53"/>
      <c r="K1288" s="25" t="str">
        <f t="shared" si="20"/>
        <v/>
      </c>
      <c r="L1288" s="13" t="str">
        <f>IF($D1288="","",IFERROR(INDEX(类别属性,MATCH($D1288,类别表,0)),""))</f>
        <v/>
      </c>
      <c r="M1288" s="53"/>
      <c r="N1288" s="53"/>
      <c r="O1288" s="32"/>
      <c r="P1288" s="6" t="str">
        <f>IF($C1288="","",IF(ISNA(MATCH($C1288,账户表,0)),"※这个账户不在【基础资料】的账户档案里",IF($B1288="","※没填日期，这一笔不会进任何月份的报表",IF(NOT(ISNUMBER($B1288)),"※日期是文本不是日期（像 2026.6.28 这种），按日期取数的报表全会漏掉这一笔",IF(AND($F1288&lt;&gt;"",$G1288&lt;&gt;""),"※收入和支出不能同时填",IF(AND(N($F1288)=0,N($G1288)=0),"※收入和支出都没填",IF(OR(N($F1288)&lt;0,N($G1288)&lt;0),"※金额不能填负数，方向反了就换一列填",IF($D1288="","※没填收支类别，分类报表会漏掉这一笔",IF(ISNA(MATCH($D1288,类别表,0)),"※收支类别不在【基础资料】的清单里",IF(AND($L1288="内部转账",$M1288=""),"△内部转账要在「对方账户」写上另一头",IF(AND($L1288="内部转账",$M1288=$C1288),"※对方账户跟本账户是同一个",IF(AND($L1288&lt;&gt;"内部转账",$M1288&lt;&gt;""),"△填了对方账户，但类别不是内部转账",IF(YEAR($B1288)&lt;&gt;管理年度,"△不是管理年度的单据，按月的三张报表里看不到",IF($H1288&lt;0,"△这一笔之后该账户余额成负数了，核一下",""))))))))))))))</f>
        <v/>
      </c>
    </row>
    <row r="1289" ht="16.5" spans="1:16">
      <c r="A1289" s="4" t="str">
        <f>IF($C1289="","",COUNTA($C$5:$C1289))</f>
        <v/>
      </c>
      <c r="B1289" s="52"/>
      <c r="C1289" s="53"/>
      <c r="D1289" s="53"/>
      <c r="E1289" s="32"/>
      <c r="F1289" s="54"/>
      <c r="G1289" s="54"/>
      <c r="H1289" s="24" t="str">
        <f>IFERROR(ROUND(VLOOKUP($C1289,基础资料!$B$5:$E$34,3,0)+SUMIF($C$5:$C1289,$C1289,$F$5:$F1289)-SUMIF($C$5:$C1289,$C1289,$G$5:$G1289),2),"")</f>
        <v/>
      </c>
      <c r="I1289" s="53"/>
      <c r="J1289" s="53"/>
      <c r="K1289" s="25" t="str">
        <f t="shared" si="20"/>
        <v/>
      </c>
      <c r="L1289" s="13" t="str">
        <f>IF($D1289="","",IFERROR(INDEX(类别属性,MATCH($D1289,类别表,0)),""))</f>
        <v/>
      </c>
      <c r="M1289" s="53"/>
      <c r="N1289" s="53"/>
      <c r="O1289" s="32"/>
      <c r="P1289" s="6" t="str">
        <f>IF($C1289="","",IF(ISNA(MATCH($C1289,账户表,0)),"※这个账户不在【基础资料】的账户档案里",IF($B1289="","※没填日期，这一笔不会进任何月份的报表",IF(NOT(ISNUMBER($B1289)),"※日期是文本不是日期（像 2026.6.28 这种），按日期取数的报表全会漏掉这一笔",IF(AND($F1289&lt;&gt;"",$G1289&lt;&gt;""),"※收入和支出不能同时填",IF(AND(N($F1289)=0,N($G1289)=0),"※收入和支出都没填",IF(OR(N($F1289)&lt;0,N($G1289)&lt;0),"※金额不能填负数，方向反了就换一列填",IF($D1289="","※没填收支类别，分类报表会漏掉这一笔",IF(ISNA(MATCH($D1289,类别表,0)),"※收支类别不在【基础资料】的清单里",IF(AND($L1289="内部转账",$M1289=""),"△内部转账要在「对方账户」写上另一头",IF(AND($L1289="内部转账",$M1289=$C1289),"※对方账户跟本账户是同一个",IF(AND($L1289&lt;&gt;"内部转账",$M1289&lt;&gt;""),"△填了对方账户，但类别不是内部转账",IF(YEAR($B1289)&lt;&gt;管理年度,"△不是管理年度的单据，按月的三张报表里看不到",IF($H1289&lt;0,"△这一笔之后该账户余额成负数了，核一下",""))))))))))))))</f>
        <v/>
      </c>
    </row>
    <row r="1290" ht="16.5" spans="1:16">
      <c r="A1290" s="4" t="str">
        <f>IF($C1290="","",COUNTA($C$5:$C1290))</f>
        <v/>
      </c>
      <c r="B1290" s="52"/>
      <c r="C1290" s="53"/>
      <c r="D1290" s="53"/>
      <c r="E1290" s="32"/>
      <c r="F1290" s="54"/>
      <c r="G1290" s="54"/>
      <c r="H1290" s="24" t="str">
        <f>IFERROR(ROUND(VLOOKUP($C1290,基础资料!$B$5:$E$34,3,0)+SUMIF($C$5:$C1290,$C1290,$F$5:$F1290)-SUMIF($C$5:$C1290,$C1290,$G$5:$G1290),2),"")</f>
        <v/>
      </c>
      <c r="I1290" s="53"/>
      <c r="J1290" s="53"/>
      <c r="K1290" s="25" t="str">
        <f t="shared" si="20"/>
        <v/>
      </c>
      <c r="L1290" s="13" t="str">
        <f>IF($D1290="","",IFERROR(INDEX(类别属性,MATCH($D1290,类别表,0)),""))</f>
        <v/>
      </c>
      <c r="M1290" s="53"/>
      <c r="N1290" s="53"/>
      <c r="O1290" s="32"/>
      <c r="P1290" s="6" t="str">
        <f>IF($C1290="","",IF(ISNA(MATCH($C1290,账户表,0)),"※这个账户不在【基础资料】的账户档案里",IF($B1290="","※没填日期，这一笔不会进任何月份的报表",IF(NOT(ISNUMBER($B1290)),"※日期是文本不是日期（像 2026.6.28 这种），按日期取数的报表全会漏掉这一笔",IF(AND($F1290&lt;&gt;"",$G1290&lt;&gt;""),"※收入和支出不能同时填",IF(AND(N($F1290)=0,N($G1290)=0),"※收入和支出都没填",IF(OR(N($F1290)&lt;0,N($G1290)&lt;0),"※金额不能填负数，方向反了就换一列填",IF($D1290="","※没填收支类别，分类报表会漏掉这一笔",IF(ISNA(MATCH($D1290,类别表,0)),"※收支类别不在【基础资料】的清单里",IF(AND($L1290="内部转账",$M1290=""),"△内部转账要在「对方账户」写上另一头",IF(AND($L1290="内部转账",$M1290=$C1290),"※对方账户跟本账户是同一个",IF(AND($L1290&lt;&gt;"内部转账",$M1290&lt;&gt;""),"△填了对方账户，但类别不是内部转账",IF(YEAR($B1290)&lt;&gt;管理年度,"△不是管理年度的单据，按月的三张报表里看不到",IF($H1290&lt;0,"△这一笔之后该账户余额成负数了，核一下",""))))))))))))))</f>
        <v/>
      </c>
    </row>
    <row r="1291" ht="16.5" spans="1:16">
      <c r="A1291" s="4" t="str">
        <f>IF($C1291="","",COUNTA($C$5:$C1291))</f>
        <v/>
      </c>
      <c r="B1291" s="52"/>
      <c r="C1291" s="53"/>
      <c r="D1291" s="53"/>
      <c r="E1291" s="32"/>
      <c r="F1291" s="54"/>
      <c r="G1291" s="54"/>
      <c r="H1291" s="24" t="str">
        <f>IFERROR(ROUND(VLOOKUP($C1291,基础资料!$B$5:$E$34,3,0)+SUMIF($C$5:$C1291,$C1291,$F$5:$F1291)-SUMIF($C$5:$C1291,$C1291,$G$5:$G1291),2),"")</f>
        <v/>
      </c>
      <c r="I1291" s="53"/>
      <c r="J1291" s="53"/>
      <c r="K1291" s="25" t="str">
        <f t="shared" si="20"/>
        <v/>
      </c>
      <c r="L1291" s="13" t="str">
        <f>IF($D1291="","",IFERROR(INDEX(类别属性,MATCH($D1291,类别表,0)),""))</f>
        <v/>
      </c>
      <c r="M1291" s="53"/>
      <c r="N1291" s="53"/>
      <c r="O1291" s="32"/>
      <c r="P1291" s="6" t="str">
        <f>IF($C1291="","",IF(ISNA(MATCH($C1291,账户表,0)),"※这个账户不在【基础资料】的账户档案里",IF($B1291="","※没填日期，这一笔不会进任何月份的报表",IF(NOT(ISNUMBER($B1291)),"※日期是文本不是日期（像 2026.6.28 这种），按日期取数的报表全会漏掉这一笔",IF(AND($F1291&lt;&gt;"",$G1291&lt;&gt;""),"※收入和支出不能同时填",IF(AND(N($F1291)=0,N($G1291)=0),"※收入和支出都没填",IF(OR(N($F1291)&lt;0,N($G1291)&lt;0),"※金额不能填负数，方向反了就换一列填",IF($D1291="","※没填收支类别，分类报表会漏掉这一笔",IF(ISNA(MATCH($D1291,类别表,0)),"※收支类别不在【基础资料】的清单里",IF(AND($L1291="内部转账",$M1291=""),"△内部转账要在「对方账户」写上另一头",IF(AND($L1291="内部转账",$M1291=$C1291),"※对方账户跟本账户是同一个",IF(AND($L1291&lt;&gt;"内部转账",$M1291&lt;&gt;""),"△填了对方账户，但类别不是内部转账",IF(YEAR($B1291)&lt;&gt;管理年度,"△不是管理年度的单据，按月的三张报表里看不到",IF($H1291&lt;0,"△这一笔之后该账户余额成负数了，核一下",""))))))))))))))</f>
        <v/>
      </c>
    </row>
    <row r="1292" ht="16.5" spans="1:16">
      <c r="A1292" s="4" t="str">
        <f>IF($C1292="","",COUNTA($C$5:$C1292))</f>
        <v/>
      </c>
      <c r="B1292" s="52"/>
      <c r="C1292" s="53"/>
      <c r="D1292" s="53"/>
      <c r="E1292" s="32"/>
      <c r="F1292" s="54"/>
      <c r="G1292" s="54"/>
      <c r="H1292" s="24" t="str">
        <f>IFERROR(ROUND(VLOOKUP($C1292,基础资料!$B$5:$E$34,3,0)+SUMIF($C$5:$C1292,$C1292,$F$5:$F1292)-SUMIF($C$5:$C1292,$C1292,$G$5:$G1292),2),"")</f>
        <v/>
      </c>
      <c r="I1292" s="53"/>
      <c r="J1292" s="53"/>
      <c r="K1292" s="25" t="str">
        <f t="shared" si="20"/>
        <v/>
      </c>
      <c r="L1292" s="13" t="str">
        <f>IF($D1292="","",IFERROR(INDEX(类别属性,MATCH($D1292,类别表,0)),""))</f>
        <v/>
      </c>
      <c r="M1292" s="53"/>
      <c r="N1292" s="53"/>
      <c r="O1292" s="32"/>
      <c r="P1292" s="6" t="str">
        <f>IF($C1292="","",IF(ISNA(MATCH($C1292,账户表,0)),"※这个账户不在【基础资料】的账户档案里",IF($B1292="","※没填日期，这一笔不会进任何月份的报表",IF(NOT(ISNUMBER($B1292)),"※日期是文本不是日期（像 2026.6.28 这种），按日期取数的报表全会漏掉这一笔",IF(AND($F1292&lt;&gt;"",$G1292&lt;&gt;""),"※收入和支出不能同时填",IF(AND(N($F1292)=0,N($G1292)=0),"※收入和支出都没填",IF(OR(N($F1292)&lt;0,N($G1292)&lt;0),"※金额不能填负数，方向反了就换一列填",IF($D1292="","※没填收支类别，分类报表会漏掉这一笔",IF(ISNA(MATCH($D1292,类别表,0)),"※收支类别不在【基础资料】的清单里",IF(AND($L1292="内部转账",$M1292=""),"△内部转账要在「对方账户」写上另一头",IF(AND($L1292="内部转账",$M1292=$C1292),"※对方账户跟本账户是同一个",IF(AND($L1292&lt;&gt;"内部转账",$M1292&lt;&gt;""),"△填了对方账户，但类别不是内部转账",IF(YEAR($B1292)&lt;&gt;管理年度,"△不是管理年度的单据，按月的三张报表里看不到",IF($H1292&lt;0,"△这一笔之后该账户余额成负数了，核一下",""))))))))))))))</f>
        <v/>
      </c>
    </row>
    <row r="1293" ht="16.5" spans="1:16">
      <c r="A1293" s="4" t="str">
        <f>IF($C1293="","",COUNTA($C$5:$C1293))</f>
        <v/>
      </c>
      <c r="B1293" s="52"/>
      <c r="C1293" s="53"/>
      <c r="D1293" s="53"/>
      <c r="E1293" s="32"/>
      <c r="F1293" s="54"/>
      <c r="G1293" s="54"/>
      <c r="H1293" s="24" t="str">
        <f>IFERROR(ROUND(VLOOKUP($C1293,基础资料!$B$5:$E$34,3,0)+SUMIF($C$5:$C1293,$C1293,$F$5:$F1293)-SUMIF($C$5:$C1293,$C1293,$G$5:$G1293),2),"")</f>
        <v/>
      </c>
      <c r="I1293" s="53"/>
      <c r="J1293" s="53"/>
      <c r="K1293" s="25" t="str">
        <f t="shared" si="20"/>
        <v/>
      </c>
      <c r="L1293" s="13" t="str">
        <f>IF($D1293="","",IFERROR(INDEX(类别属性,MATCH($D1293,类别表,0)),""))</f>
        <v/>
      </c>
      <c r="M1293" s="53"/>
      <c r="N1293" s="53"/>
      <c r="O1293" s="32"/>
      <c r="P1293" s="6" t="str">
        <f>IF($C1293="","",IF(ISNA(MATCH($C1293,账户表,0)),"※这个账户不在【基础资料】的账户档案里",IF($B1293="","※没填日期，这一笔不会进任何月份的报表",IF(NOT(ISNUMBER($B1293)),"※日期是文本不是日期（像 2026.6.28 这种），按日期取数的报表全会漏掉这一笔",IF(AND($F1293&lt;&gt;"",$G1293&lt;&gt;""),"※收入和支出不能同时填",IF(AND(N($F1293)=0,N($G1293)=0),"※收入和支出都没填",IF(OR(N($F1293)&lt;0,N($G1293)&lt;0),"※金额不能填负数，方向反了就换一列填",IF($D1293="","※没填收支类别，分类报表会漏掉这一笔",IF(ISNA(MATCH($D1293,类别表,0)),"※收支类别不在【基础资料】的清单里",IF(AND($L1293="内部转账",$M1293=""),"△内部转账要在「对方账户」写上另一头",IF(AND($L1293="内部转账",$M1293=$C1293),"※对方账户跟本账户是同一个",IF(AND($L1293&lt;&gt;"内部转账",$M1293&lt;&gt;""),"△填了对方账户，但类别不是内部转账",IF(YEAR($B1293)&lt;&gt;管理年度,"△不是管理年度的单据，按月的三张报表里看不到",IF($H1293&lt;0,"△这一笔之后该账户余额成负数了，核一下",""))))))))))))))</f>
        <v/>
      </c>
    </row>
    <row r="1294" ht="16.5" spans="1:16">
      <c r="A1294" s="4" t="str">
        <f>IF($C1294="","",COUNTA($C$5:$C1294))</f>
        <v/>
      </c>
      <c r="B1294" s="52"/>
      <c r="C1294" s="53"/>
      <c r="D1294" s="53"/>
      <c r="E1294" s="32"/>
      <c r="F1294" s="54"/>
      <c r="G1294" s="54"/>
      <c r="H1294" s="24" t="str">
        <f>IFERROR(ROUND(VLOOKUP($C1294,基础资料!$B$5:$E$34,3,0)+SUMIF($C$5:$C1294,$C1294,$F$5:$F1294)-SUMIF($C$5:$C1294,$C1294,$G$5:$G1294),2),"")</f>
        <v/>
      </c>
      <c r="I1294" s="53"/>
      <c r="J1294" s="53"/>
      <c r="K1294" s="25" t="str">
        <f t="shared" si="20"/>
        <v/>
      </c>
      <c r="L1294" s="13" t="str">
        <f>IF($D1294="","",IFERROR(INDEX(类别属性,MATCH($D1294,类别表,0)),""))</f>
        <v/>
      </c>
      <c r="M1294" s="53"/>
      <c r="N1294" s="53"/>
      <c r="O1294" s="32"/>
      <c r="P1294" s="6" t="str">
        <f>IF($C1294="","",IF(ISNA(MATCH($C1294,账户表,0)),"※这个账户不在【基础资料】的账户档案里",IF($B1294="","※没填日期，这一笔不会进任何月份的报表",IF(NOT(ISNUMBER($B1294)),"※日期是文本不是日期（像 2026.6.28 这种），按日期取数的报表全会漏掉这一笔",IF(AND($F1294&lt;&gt;"",$G1294&lt;&gt;""),"※收入和支出不能同时填",IF(AND(N($F1294)=0,N($G1294)=0),"※收入和支出都没填",IF(OR(N($F1294)&lt;0,N($G1294)&lt;0),"※金额不能填负数，方向反了就换一列填",IF($D1294="","※没填收支类别，分类报表会漏掉这一笔",IF(ISNA(MATCH($D1294,类别表,0)),"※收支类别不在【基础资料】的清单里",IF(AND($L1294="内部转账",$M1294=""),"△内部转账要在「对方账户」写上另一头",IF(AND($L1294="内部转账",$M1294=$C1294),"※对方账户跟本账户是同一个",IF(AND($L1294&lt;&gt;"内部转账",$M1294&lt;&gt;""),"△填了对方账户，但类别不是内部转账",IF(YEAR($B1294)&lt;&gt;管理年度,"△不是管理年度的单据，按月的三张报表里看不到",IF($H1294&lt;0,"△这一笔之后该账户余额成负数了，核一下",""))))))))))))))</f>
        <v/>
      </c>
    </row>
    <row r="1295" ht="16.5" spans="1:16">
      <c r="A1295" s="4" t="str">
        <f>IF($C1295="","",COUNTA($C$5:$C1295))</f>
        <v/>
      </c>
      <c r="B1295" s="52"/>
      <c r="C1295" s="53"/>
      <c r="D1295" s="53"/>
      <c r="E1295" s="32"/>
      <c r="F1295" s="54"/>
      <c r="G1295" s="54"/>
      <c r="H1295" s="24" t="str">
        <f>IFERROR(ROUND(VLOOKUP($C1295,基础资料!$B$5:$E$34,3,0)+SUMIF($C$5:$C1295,$C1295,$F$5:$F1295)-SUMIF($C$5:$C1295,$C1295,$G$5:$G1295),2),"")</f>
        <v/>
      </c>
      <c r="I1295" s="53"/>
      <c r="J1295" s="53"/>
      <c r="K1295" s="25" t="str">
        <f t="shared" si="20"/>
        <v/>
      </c>
      <c r="L1295" s="13" t="str">
        <f>IF($D1295="","",IFERROR(INDEX(类别属性,MATCH($D1295,类别表,0)),""))</f>
        <v/>
      </c>
      <c r="M1295" s="53"/>
      <c r="N1295" s="53"/>
      <c r="O1295" s="32"/>
      <c r="P1295" s="6" t="str">
        <f>IF($C1295="","",IF(ISNA(MATCH($C1295,账户表,0)),"※这个账户不在【基础资料】的账户档案里",IF($B1295="","※没填日期，这一笔不会进任何月份的报表",IF(NOT(ISNUMBER($B1295)),"※日期是文本不是日期（像 2026.6.28 这种），按日期取数的报表全会漏掉这一笔",IF(AND($F1295&lt;&gt;"",$G1295&lt;&gt;""),"※收入和支出不能同时填",IF(AND(N($F1295)=0,N($G1295)=0),"※收入和支出都没填",IF(OR(N($F1295)&lt;0,N($G1295)&lt;0),"※金额不能填负数，方向反了就换一列填",IF($D1295="","※没填收支类别，分类报表会漏掉这一笔",IF(ISNA(MATCH($D1295,类别表,0)),"※收支类别不在【基础资料】的清单里",IF(AND($L1295="内部转账",$M1295=""),"△内部转账要在「对方账户」写上另一头",IF(AND($L1295="内部转账",$M1295=$C1295),"※对方账户跟本账户是同一个",IF(AND($L1295&lt;&gt;"内部转账",$M1295&lt;&gt;""),"△填了对方账户，但类别不是内部转账",IF(YEAR($B1295)&lt;&gt;管理年度,"△不是管理年度的单据，按月的三张报表里看不到",IF($H1295&lt;0,"△这一笔之后该账户余额成负数了，核一下",""))))))))))))))</f>
        <v/>
      </c>
    </row>
    <row r="1296" ht="16.5" spans="1:16">
      <c r="A1296" s="4" t="str">
        <f>IF($C1296="","",COUNTA($C$5:$C1296))</f>
        <v/>
      </c>
      <c r="B1296" s="52"/>
      <c r="C1296" s="53"/>
      <c r="D1296" s="53"/>
      <c r="E1296" s="32"/>
      <c r="F1296" s="54"/>
      <c r="G1296" s="54"/>
      <c r="H1296" s="24" t="str">
        <f>IFERROR(ROUND(VLOOKUP($C1296,基础资料!$B$5:$E$34,3,0)+SUMIF($C$5:$C1296,$C1296,$F$5:$F1296)-SUMIF($C$5:$C1296,$C1296,$G$5:$G1296),2),"")</f>
        <v/>
      </c>
      <c r="I1296" s="53"/>
      <c r="J1296" s="53"/>
      <c r="K1296" s="25" t="str">
        <f t="shared" si="20"/>
        <v/>
      </c>
      <c r="L1296" s="13" t="str">
        <f>IF($D1296="","",IFERROR(INDEX(类别属性,MATCH($D1296,类别表,0)),""))</f>
        <v/>
      </c>
      <c r="M1296" s="53"/>
      <c r="N1296" s="53"/>
      <c r="O1296" s="32"/>
      <c r="P1296" s="6" t="str">
        <f>IF($C1296="","",IF(ISNA(MATCH($C1296,账户表,0)),"※这个账户不在【基础资料】的账户档案里",IF($B1296="","※没填日期，这一笔不会进任何月份的报表",IF(NOT(ISNUMBER($B1296)),"※日期是文本不是日期（像 2026.6.28 这种），按日期取数的报表全会漏掉这一笔",IF(AND($F1296&lt;&gt;"",$G1296&lt;&gt;""),"※收入和支出不能同时填",IF(AND(N($F1296)=0,N($G1296)=0),"※收入和支出都没填",IF(OR(N($F1296)&lt;0,N($G1296)&lt;0),"※金额不能填负数，方向反了就换一列填",IF($D1296="","※没填收支类别，分类报表会漏掉这一笔",IF(ISNA(MATCH($D1296,类别表,0)),"※收支类别不在【基础资料】的清单里",IF(AND($L1296="内部转账",$M1296=""),"△内部转账要在「对方账户」写上另一头",IF(AND($L1296="内部转账",$M1296=$C1296),"※对方账户跟本账户是同一个",IF(AND($L1296&lt;&gt;"内部转账",$M1296&lt;&gt;""),"△填了对方账户，但类别不是内部转账",IF(YEAR($B1296)&lt;&gt;管理年度,"△不是管理年度的单据，按月的三张报表里看不到",IF($H1296&lt;0,"△这一笔之后该账户余额成负数了，核一下",""))))))))))))))</f>
        <v/>
      </c>
    </row>
    <row r="1297" ht="16.5" spans="1:16">
      <c r="A1297" s="4" t="str">
        <f>IF($C1297="","",COUNTA($C$5:$C1297))</f>
        <v/>
      </c>
      <c r="B1297" s="52"/>
      <c r="C1297" s="53"/>
      <c r="D1297" s="53"/>
      <c r="E1297" s="32"/>
      <c r="F1297" s="54"/>
      <c r="G1297" s="54"/>
      <c r="H1297" s="24" t="str">
        <f>IFERROR(ROUND(VLOOKUP($C1297,基础资料!$B$5:$E$34,3,0)+SUMIF($C$5:$C1297,$C1297,$F$5:$F1297)-SUMIF($C$5:$C1297,$C1297,$G$5:$G1297),2),"")</f>
        <v/>
      </c>
      <c r="I1297" s="53"/>
      <c r="J1297" s="53"/>
      <c r="K1297" s="25" t="str">
        <f t="shared" si="20"/>
        <v/>
      </c>
      <c r="L1297" s="13" t="str">
        <f>IF($D1297="","",IFERROR(INDEX(类别属性,MATCH($D1297,类别表,0)),""))</f>
        <v/>
      </c>
      <c r="M1297" s="53"/>
      <c r="N1297" s="53"/>
      <c r="O1297" s="32"/>
      <c r="P1297" s="6" t="str">
        <f>IF($C1297="","",IF(ISNA(MATCH($C1297,账户表,0)),"※这个账户不在【基础资料】的账户档案里",IF($B1297="","※没填日期，这一笔不会进任何月份的报表",IF(NOT(ISNUMBER($B1297)),"※日期是文本不是日期（像 2026.6.28 这种），按日期取数的报表全会漏掉这一笔",IF(AND($F1297&lt;&gt;"",$G1297&lt;&gt;""),"※收入和支出不能同时填",IF(AND(N($F1297)=0,N($G1297)=0),"※收入和支出都没填",IF(OR(N($F1297)&lt;0,N($G1297)&lt;0),"※金额不能填负数，方向反了就换一列填",IF($D1297="","※没填收支类别，分类报表会漏掉这一笔",IF(ISNA(MATCH($D1297,类别表,0)),"※收支类别不在【基础资料】的清单里",IF(AND($L1297="内部转账",$M1297=""),"△内部转账要在「对方账户」写上另一头",IF(AND($L1297="内部转账",$M1297=$C1297),"※对方账户跟本账户是同一个",IF(AND($L1297&lt;&gt;"内部转账",$M1297&lt;&gt;""),"△填了对方账户，但类别不是内部转账",IF(YEAR($B1297)&lt;&gt;管理年度,"△不是管理年度的单据，按月的三张报表里看不到",IF($H1297&lt;0,"△这一笔之后该账户余额成负数了，核一下",""))))))))))))))</f>
        <v/>
      </c>
    </row>
    <row r="1298" ht="16.5" spans="1:16">
      <c r="A1298" s="4" t="str">
        <f>IF($C1298="","",COUNTA($C$5:$C1298))</f>
        <v/>
      </c>
      <c r="B1298" s="52"/>
      <c r="C1298" s="53"/>
      <c r="D1298" s="53"/>
      <c r="E1298" s="32"/>
      <c r="F1298" s="54"/>
      <c r="G1298" s="54"/>
      <c r="H1298" s="24" t="str">
        <f>IFERROR(ROUND(VLOOKUP($C1298,基础资料!$B$5:$E$34,3,0)+SUMIF($C$5:$C1298,$C1298,$F$5:$F1298)-SUMIF($C$5:$C1298,$C1298,$G$5:$G1298),2),"")</f>
        <v/>
      </c>
      <c r="I1298" s="53"/>
      <c r="J1298" s="53"/>
      <c r="K1298" s="25" t="str">
        <f t="shared" si="20"/>
        <v/>
      </c>
      <c r="L1298" s="13" t="str">
        <f>IF($D1298="","",IFERROR(INDEX(类别属性,MATCH($D1298,类别表,0)),""))</f>
        <v/>
      </c>
      <c r="M1298" s="53"/>
      <c r="N1298" s="53"/>
      <c r="O1298" s="32"/>
      <c r="P1298" s="6" t="str">
        <f>IF($C1298="","",IF(ISNA(MATCH($C1298,账户表,0)),"※这个账户不在【基础资料】的账户档案里",IF($B1298="","※没填日期，这一笔不会进任何月份的报表",IF(NOT(ISNUMBER($B1298)),"※日期是文本不是日期（像 2026.6.28 这种），按日期取数的报表全会漏掉这一笔",IF(AND($F1298&lt;&gt;"",$G1298&lt;&gt;""),"※收入和支出不能同时填",IF(AND(N($F1298)=0,N($G1298)=0),"※收入和支出都没填",IF(OR(N($F1298)&lt;0,N($G1298)&lt;0),"※金额不能填负数，方向反了就换一列填",IF($D1298="","※没填收支类别，分类报表会漏掉这一笔",IF(ISNA(MATCH($D1298,类别表,0)),"※收支类别不在【基础资料】的清单里",IF(AND($L1298="内部转账",$M1298=""),"△内部转账要在「对方账户」写上另一头",IF(AND($L1298="内部转账",$M1298=$C1298),"※对方账户跟本账户是同一个",IF(AND($L1298&lt;&gt;"内部转账",$M1298&lt;&gt;""),"△填了对方账户，但类别不是内部转账",IF(YEAR($B1298)&lt;&gt;管理年度,"△不是管理年度的单据，按月的三张报表里看不到",IF($H1298&lt;0,"△这一笔之后该账户余额成负数了，核一下",""))))))))))))))</f>
        <v/>
      </c>
    </row>
    <row r="1299" ht="16.5" spans="1:16">
      <c r="A1299" s="4" t="str">
        <f>IF($C1299="","",COUNTA($C$5:$C1299))</f>
        <v/>
      </c>
      <c r="B1299" s="52"/>
      <c r="C1299" s="53"/>
      <c r="D1299" s="53"/>
      <c r="E1299" s="32"/>
      <c r="F1299" s="54"/>
      <c r="G1299" s="54"/>
      <c r="H1299" s="24" t="str">
        <f>IFERROR(ROUND(VLOOKUP($C1299,基础资料!$B$5:$E$34,3,0)+SUMIF($C$5:$C1299,$C1299,$F$5:$F1299)-SUMIF($C$5:$C1299,$C1299,$G$5:$G1299),2),"")</f>
        <v/>
      </c>
      <c r="I1299" s="53"/>
      <c r="J1299" s="53"/>
      <c r="K1299" s="25" t="str">
        <f t="shared" si="20"/>
        <v/>
      </c>
      <c r="L1299" s="13" t="str">
        <f>IF($D1299="","",IFERROR(INDEX(类别属性,MATCH($D1299,类别表,0)),""))</f>
        <v/>
      </c>
      <c r="M1299" s="53"/>
      <c r="N1299" s="53"/>
      <c r="O1299" s="32"/>
      <c r="P1299" s="6" t="str">
        <f>IF($C1299="","",IF(ISNA(MATCH($C1299,账户表,0)),"※这个账户不在【基础资料】的账户档案里",IF($B1299="","※没填日期，这一笔不会进任何月份的报表",IF(NOT(ISNUMBER($B1299)),"※日期是文本不是日期（像 2026.6.28 这种），按日期取数的报表全会漏掉这一笔",IF(AND($F1299&lt;&gt;"",$G1299&lt;&gt;""),"※收入和支出不能同时填",IF(AND(N($F1299)=0,N($G1299)=0),"※收入和支出都没填",IF(OR(N($F1299)&lt;0,N($G1299)&lt;0),"※金额不能填负数，方向反了就换一列填",IF($D1299="","※没填收支类别，分类报表会漏掉这一笔",IF(ISNA(MATCH($D1299,类别表,0)),"※收支类别不在【基础资料】的清单里",IF(AND($L1299="内部转账",$M1299=""),"△内部转账要在「对方账户」写上另一头",IF(AND($L1299="内部转账",$M1299=$C1299),"※对方账户跟本账户是同一个",IF(AND($L1299&lt;&gt;"内部转账",$M1299&lt;&gt;""),"△填了对方账户，但类别不是内部转账",IF(YEAR($B1299)&lt;&gt;管理年度,"△不是管理年度的单据，按月的三张报表里看不到",IF($H1299&lt;0,"△这一笔之后该账户余额成负数了，核一下",""))))))))))))))</f>
        <v/>
      </c>
    </row>
    <row r="1300" ht="16.5" spans="1:16">
      <c r="A1300" s="4" t="str">
        <f>IF($C1300="","",COUNTA($C$5:$C1300))</f>
        <v/>
      </c>
      <c r="B1300" s="52"/>
      <c r="C1300" s="53"/>
      <c r="D1300" s="53"/>
      <c r="E1300" s="32"/>
      <c r="F1300" s="54"/>
      <c r="G1300" s="54"/>
      <c r="H1300" s="24" t="str">
        <f>IFERROR(ROUND(VLOOKUP($C1300,基础资料!$B$5:$E$34,3,0)+SUMIF($C$5:$C1300,$C1300,$F$5:$F1300)-SUMIF($C$5:$C1300,$C1300,$G$5:$G1300),2),"")</f>
        <v/>
      </c>
      <c r="I1300" s="53"/>
      <c r="J1300" s="53"/>
      <c r="K1300" s="25" t="str">
        <f t="shared" si="20"/>
        <v/>
      </c>
      <c r="L1300" s="13" t="str">
        <f>IF($D1300="","",IFERROR(INDEX(类别属性,MATCH($D1300,类别表,0)),""))</f>
        <v/>
      </c>
      <c r="M1300" s="53"/>
      <c r="N1300" s="53"/>
      <c r="O1300" s="32"/>
      <c r="P1300" s="6" t="str">
        <f>IF($C1300="","",IF(ISNA(MATCH($C1300,账户表,0)),"※这个账户不在【基础资料】的账户档案里",IF($B1300="","※没填日期，这一笔不会进任何月份的报表",IF(NOT(ISNUMBER($B1300)),"※日期是文本不是日期（像 2026.6.28 这种），按日期取数的报表全会漏掉这一笔",IF(AND($F1300&lt;&gt;"",$G1300&lt;&gt;""),"※收入和支出不能同时填",IF(AND(N($F1300)=0,N($G1300)=0),"※收入和支出都没填",IF(OR(N($F1300)&lt;0,N($G1300)&lt;0),"※金额不能填负数，方向反了就换一列填",IF($D1300="","※没填收支类别，分类报表会漏掉这一笔",IF(ISNA(MATCH($D1300,类别表,0)),"※收支类别不在【基础资料】的清单里",IF(AND($L1300="内部转账",$M1300=""),"△内部转账要在「对方账户」写上另一头",IF(AND($L1300="内部转账",$M1300=$C1300),"※对方账户跟本账户是同一个",IF(AND($L1300&lt;&gt;"内部转账",$M1300&lt;&gt;""),"△填了对方账户，但类别不是内部转账",IF(YEAR($B1300)&lt;&gt;管理年度,"△不是管理年度的单据，按月的三张报表里看不到",IF($H1300&lt;0,"△这一笔之后该账户余额成负数了，核一下",""))))))))))))))</f>
        <v/>
      </c>
    </row>
    <row r="1301" ht="16.5" spans="1:16">
      <c r="A1301" s="4" t="str">
        <f>IF($C1301="","",COUNTA($C$5:$C1301))</f>
        <v/>
      </c>
      <c r="B1301" s="52"/>
      <c r="C1301" s="53"/>
      <c r="D1301" s="53"/>
      <c r="E1301" s="32"/>
      <c r="F1301" s="54"/>
      <c r="G1301" s="54"/>
      <c r="H1301" s="24" t="str">
        <f>IFERROR(ROUND(VLOOKUP($C1301,基础资料!$B$5:$E$34,3,0)+SUMIF($C$5:$C1301,$C1301,$F$5:$F1301)-SUMIF($C$5:$C1301,$C1301,$G$5:$G1301),2),"")</f>
        <v/>
      </c>
      <c r="I1301" s="53"/>
      <c r="J1301" s="53"/>
      <c r="K1301" s="25" t="str">
        <f t="shared" si="20"/>
        <v/>
      </c>
      <c r="L1301" s="13" t="str">
        <f>IF($D1301="","",IFERROR(INDEX(类别属性,MATCH($D1301,类别表,0)),""))</f>
        <v/>
      </c>
      <c r="M1301" s="53"/>
      <c r="N1301" s="53"/>
      <c r="O1301" s="32"/>
      <c r="P1301" s="6" t="str">
        <f>IF($C1301="","",IF(ISNA(MATCH($C1301,账户表,0)),"※这个账户不在【基础资料】的账户档案里",IF($B1301="","※没填日期，这一笔不会进任何月份的报表",IF(NOT(ISNUMBER($B1301)),"※日期是文本不是日期（像 2026.6.28 这种），按日期取数的报表全会漏掉这一笔",IF(AND($F1301&lt;&gt;"",$G1301&lt;&gt;""),"※收入和支出不能同时填",IF(AND(N($F1301)=0,N($G1301)=0),"※收入和支出都没填",IF(OR(N($F1301)&lt;0,N($G1301)&lt;0),"※金额不能填负数，方向反了就换一列填",IF($D1301="","※没填收支类别，分类报表会漏掉这一笔",IF(ISNA(MATCH($D1301,类别表,0)),"※收支类别不在【基础资料】的清单里",IF(AND($L1301="内部转账",$M1301=""),"△内部转账要在「对方账户」写上另一头",IF(AND($L1301="内部转账",$M1301=$C1301),"※对方账户跟本账户是同一个",IF(AND($L1301&lt;&gt;"内部转账",$M1301&lt;&gt;""),"△填了对方账户，但类别不是内部转账",IF(YEAR($B1301)&lt;&gt;管理年度,"△不是管理年度的单据，按月的三张报表里看不到",IF($H1301&lt;0,"△这一笔之后该账户余额成负数了，核一下",""))))))))))))))</f>
        <v/>
      </c>
    </row>
    <row r="1302" ht="16.5" spans="1:16">
      <c r="A1302" s="4" t="str">
        <f>IF($C1302="","",COUNTA($C$5:$C1302))</f>
        <v/>
      </c>
      <c r="B1302" s="52"/>
      <c r="C1302" s="53"/>
      <c r="D1302" s="53"/>
      <c r="E1302" s="32"/>
      <c r="F1302" s="54"/>
      <c r="G1302" s="54"/>
      <c r="H1302" s="24" t="str">
        <f>IFERROR(ROUND(VLOOKUP($C1302,基础资料!$B$5:$E$34,3,0)+SUMIF($C$5:$C1302,$C1302,$F$5:$F1302)-SUMIF($C$5:$C1302,$C1302,$G$5:$G1302),2),"")</f>
        <v/>
      </c>
      <c r="I1302" s="53"/>
      <c r="J1302" s="53"/>
      <c r="K1302" s="25" t="str">
        <f t="shared" si="20"/>
        <v/>
      </c>
      <c r="L1302" s="13" t="str">
        <f>IF($D1302="","",IFERROR(INDEX(类别属性,MATCH($D1302,类别表,0)),""))</f>
        <v/>
      </c>
      <c r="M1302" s="53"/>
      <c r="N1302" s="53"/>
      <c r="O1302" s="32"/>
      <c r="P1302" s="6" t="str">
        <f>IF($C1302="","",IF(ISNA(MATCH($C1302,账户表,0)),"※这个账户不在【基础资料】的账户档案里",IF($B1302="","※没填日期，这一笔不会进任何月份的报表",IF(NOT(ISNUMBER($B1302)),"※日期是文本不是日期（像 2026.6.28 这种），按日期取数的报表全会漏掉这一笔",IF(AND($F1302&lt;&gt;"",$G1302&lt;&gt;""),"※收入和支出不能同时填",IF(AND(N($F1302)=0,N($G1302)=0),"※收入和支出都没填",IF(OR(N($F1302)&lt;0,N($G1302)&lt;0),"※金额不能填负数，方向反了就换一列填",IF($D1302="","※没填收支类别，分类报表会漏掉这一笔",IF(ISNA(MATCH($D1302,类别表,0)),"※收支类别不在【基础资料】的清单里",IF(AND($L1302="内部转账",$M1302=""),"△内部转账要在「对方账户」写上另一头",IF(AND($L1302="内部转账",$M1302=$C1302),"※对方账户跟本账户是同一个",IF(AND($L1302&lt;&gt;"内部转账",$M1302&lt;&gt;""),"△填了对方账户，但类别不是内部转账",IF(YEAR($B1302)&lt;&gt;管理年度,"△不是管理年度的单据，按月的三张报表里看不到",IF($H1302&lt;0,"△这一笔之后该账户余额成负数了，核一下",""))))))))))))))</f>
        <v/>
      </c>
    </row>
    <row r="1303" ht="16.5" spans="1:16">
      <c r="A1303" s="4" t="str">
        <f>IF($C1303="","",COUNTA($C$5:$C1303))</f>
        <v/>
      </c>
      <c r="B1303" s="52"/>
      <c r="C1303" s="53"/>
      <c r="D1303" s="53"/>
      <c r="E1303" s="32"/>
      <c r="F1303" s="54"/>
      <c r="G1303" s="54"/>
      <c r="H1303" s="24" t="str">
        <f>IFERROR(ROUND(VLOOKUP($C1303,基础资料!$B$5:$E$34,3,0)+SUMIF($C$5:$C1303,$C1303,$F$5:$F1303)-SUMIF($C$5:$C1303,$C1303,$G$5:$G1303),2),"")</f>
        <v/>
      </c>
      <c r="I1303" s="53"/>
      <c r="J1303" s="53"/>
      <c r="K1303" s="25" t="str">
        <f t="shared" si="20"/>
        <v/>
      </c>
      <c r="L1303" s="13" t="str">
        <f>IF($D1303="","",IFERROR(INDEX(类别属性,MATCH($D1303,类别表,0)),""))</f>
        <v/>
      </c>
      <c r="M1303" s="53"/>
      <c r="N1303" s="53"/>
      <c r="O1303" s="32"/>
      <c r="P1303" s="6" t="str">
        <f>IF($C1303="","",IF(ISNA(MATCH($C1303,账户表,0)),"※这个账户不在【基础资料】的账户档案里",IF($B1303="","※没填日期，这一笔不会进任何月份的报表",IF(NOT(ISNUMBER($B1303)),"※日期是文本不是日期（像 2026.6.28 这种），按日期取数的报表全会漏掉这一笔",IF(AND($F1303&lt;&gt;"",$G1303&lt;&gt;""),"※收入和支出不能同时填",IF(AND(N($F1303)=0,N($G1303)=0),"※收入和支出都没填",IF(OR(N($F1303)&lt;0,N($G1303)&lt;0),"※金额不能填负数，方向反了就换一列填",IF($D1303="","※没填收支类别，分类报表会漏掉这一笔",IF(ISNA(MATCH($D1303,类别表,0)),"※收支类别不在【基础资料】的清单里",IF(AND($L1303="内部转账",$M1303=""),"△内部转账要在「对方账户」写上另一头",IF(AND($L1303="内部转账",$M1303=$C1303),"※对方账户跟本账户是同一个",IF(AND($L1303&lt;&gt;"内部转账",$M1303&lt;&gt;""),"△填了对方账户，但类别不是内部转账",IF(YEAR($B1303)&lt;&gt;管理年度,"△不是管理年度的单据，按月的三张报表里看不到",IF($H1303&lt;0,"△这一笔之后该账户余额成负数了，核一下",""))))))))))))))</f>
        <v/>
      </c>
    </row>
    <row r="1304" ht="16.5" spans="1:16">
      <c r="A1304" s="4" t="str">
        <f>IF($C1304="","",COUNTA($C$5:$C1304))</f>
        <v/>
      </c>
      <c r="B1304" s="52"/>
      <c r="C1304" s="53"/>
      <c r="D1304" s="53"/>
      <c r="E1304" s="32"/>
      <c r="F1304" s="54"/>
      <c r="G1304" s="54"/>
      <c r="H1304" s="24" t="str">
        <f>IFERROR(ROUND(VLOOKUP($C1304,基础资料!$B$5:$E$34,3,0)+SUMIF($C$5:$C1304,$C1304,$F$5:$F1304)-SUMIF($C$5:$C1304,$C1304,$G$5:$G1304),2),"")</f>
        <v/>
      </c>
      <c r="I1304" s="53"/>
      <c r="J1304" s="53"/>
      <c r="K1304" s="25" t="str">
        <f t="shared" si="20"/>
        <v/>
      </c>
      <c r="L1304" s="13" t="str">
        <f>IF($D1304="","",IFERROR(INDEX(类别属性,MATCH($D1304,类别表,0)),""))</f>
        <v/>
      </c>
      <c r="M1304" s="53"/>
      <c r="N1304" s="53"/>
      <c r="O1304" s="32"/>
      <c r="P1304" s="6" t="str">
        <f>IF($C1304="","",IF(ISNA(MATCH($C1304,账户表,0)),"※这个账户不在【基础资料】的账户档案里",IF($B1304="","※没填日期，这一笔不会进任何月份的报表",IF(NOT(ISNUMBER($B1304)),"※日期是文本不是日期（像 2026.6.28 这种），按日期取数的报表全会漏掉这一笔",IF(AND($F1304&lt;&gt;"",$G1304&lt;&gt;""),"※收入和支出不能同时填",IF(AND(N($F1304)=0,N($G1304)=0),"※收入和支出都没填",IF(OR(N($F1304)&lt;0,N($G1304)&lt;0),"※金额不能填负数，方向反了就换一列填",IF($D1304="","※没填收支类别，分类报表会漏掉这一笔",IF(ISNA(MATCH($D1304,类别表,0)),"※收支类别不在【基础资料】的清单里",IF(AND($L1304="内部转账",$M1304=""),"△内部转账要在「对方账户」写上另一头",IF(AND($L1304="内部转账",$M1304=$C1304),"※对方账户跟本账户是同一个",IF(AND($L1304&lt;&gt;"内部转账",$M1304&lt;&gt;""),"△填了对方账户，但类别不是内部转账",IF(YEAR($B1304)&lt;&gt;管理年度,"△不是管理年度的单据，按月的三张报表里看不到",IF($H1304&lt;0,"△这一笔之后该账户余额成负数了，核一下",""))))))))))))))</f>
        <v/>
      </c>
    </row>
    <row r="1305" ht="16.5" spans="1:16">
      <c r="A1305" s="4" t="str">
        <f>IF($C1305="","",COUNTA($C$5:$C1305))</f>
        <v/>
      </c>
      <c r="B1305" s="52"/>
      <c r="C1305" s="53"/>
      <c r="D1305" s="53"/>
      <c r="E1305" s="32"/>
      <c r="F1305" s="54"/>
      <c r="G1305" s="54"/>
      <c r="H1305" s="24" t="str">
        <f>IFERROR(ROUND(VLOOKUP($C1305,基础资料!$B$5:$E$34,3,0)+SUMIF($C$5:$C1305,$C1305,$F$5:$F1305)-SUMIF($C$5:$C1305,$C1305,$G$5:$G1305),2),"")</f>
        <v/>
      </c>
      <c r="I1305" s="53"/>
      <c r="J1305" s="53"/>
      <c r="K1305" s="25" t="str">
        <f t="shared" si="20"/>
        <v/>
      </c>
      <c r="L1305" s="13" t="str">
        <f>IF($D1305="","",IFERROR(INDEX(类别属性,MATCH($D1305,类别表,0)),""))</f>
        <v/>
      </c>
      <c r="M1305" s="53"/>
      <c r="N1305" s="53"/>
      <c r="O1305" s="32"/>
      <c r="P1305" s="6" t="str">
        <f>IF($C1305="","",IF(ISNA(MATCH($C1305,账户表,0)),"※这个账户不在【基础资料】的账户档案里",IF($B1305="","※没填日期，这一笔不会进任何月份的报表",IF(NOT(ISNUMBER($B1305)),"※日期是文本不是日期（像 2026.6.28 这种），按日期取数的报表全会漏掉这一笔",IF(AND($F1305&lt;&gt;"",$G1305&lt;&gt;""),"※收入和支出不能同时填",IF(AND(N($F1305)=0,N($G1305)=0),"※收入和支出都没填",IF(OR(N($F1305)&lt;0,N($G1305)&lt;0),"※金额不能填负数，方向反了就换一列填",IF($D1305="","※没填收支类别，分类报表会漏掉这一笔",IF(ISNA(MATCH($D1305,类别表,0)),"※收支类别不在【基础资料】的清单里",IF(AND($L1305="内部转账",$M1305=""),"△内部转账要在「对方账户」写上另一头",IF(AND($L1305="内部转账",$M1305=$C1305),"※对方账户跟本账户是同一个",IF(AND($L1305&lt;&gt;"内部转账",$M1305&lt;&gt;""),"△填了对方账户，但类别不是内部转账",IF(YEAR($B1305)&lt;&gt;管理年度,"△不是管理年度的单据，按月的三张报表里看不到",IF($H1305&lt;0,"△这一笔之后该账户余额成负数了，核一下",""))))))))))))))</f>
        <v/>
      </c>
    </row>
    <row r="1306" ht="16.5" spans="1:16">
      <c r="A1306" s="4" t="str">
        <f>IF($C1306="","",COUNTA($C$5:$C1306))</f>
        <v/>
      </c>
      <c r="B1306" s="52"/>
      <c r="C1306" s="53"/>
      <c r="D1306" s="53"/>
      <c r="E1306" s="32"/>
      <c r="F1306" s="54"/>
      <c r="G1306" s="54"/>
      <c r="H1306" s="24" t="str">
        <f>IFERROR(ROUND(VLOOKUP($C1306,基础资料!$B$5:$E$34,3,0)+SUMIF($C$5:$C1306,$C1306,$F$5:$F1306)-SUMIF($C$5:$C1306,$C1306,$G$5:$G1306),2),"")</f>
        <v/>
      </c>
      <c r="I1306" s="53"/>
      <c r="J1306" s="53"/>
      <c r="K1306" s="25" t="str">
        <f t="shared" si="20"/>
        <v/>
      </c>
      <c r="L1306" s="13" t="str">
        <f>IF($D1306="","",IFERROR(INDEX(类别属性,MATCH($D1306,类别表,0)),""))</f>
        <v/>
      </c>
      <c r="M1306" s="53"/>
      <c r="N1306" s="53"/>
      <c r="O1306" s="32"/>
      <c r="P1306" s="6" t="str">
        <f>IF($C1306="","",IF(ISNA(MATCH($C1306,账户表,0)),"※这个账户不在【基础资料】的账户档案里",IF($B1306="","※没填日期，这一笔不会进任何月份的报表",IF(NOT(ISNUMBER($B1306)),"※日期是文本不是日期（像 2026.6.28 这种），按日期取数的报表全会漏掉这一笔",IF(AND($F1306&lt;&gt;"",$G1306&lt;&gt;""),"※收入和支出不能同时填",IF(AND(N($F1306)=0,N($G1306)=0),"※收入和支出都没填",IF(OR(N($F1306)&lt;0,N($G1306)&lt;0),"※金额不能填负数，方向反了就换一列填",IF($D1306="","※没填收支类别，分类报表会漏掉这一笔",IF(ISNA(MATCH($D1306,类别表,0)),"※收支类别不在【基础资料】的清单里",IF(AND($L1306="内部转账",$M1306=""),"△内部转账要在「对方账户」写上另一头",IF(AND($L1306="内部转账",$M1306=$C1306),"※对方账户跟本账户是同一个",IF(AND($L1306&lt;&gt;"内部转账",$M1306&lt;&gt;""),"△填了对方账户，但类别不是内部转账",IF(YEAR($B1306)&lt;&gt;管理年度,"△不是管理年度的单据，按月的三张报表里看不到",IF($H1306&lt;0,"△这一笔之后该账户余额成负数了，核一下",""))))))))))))))</f>
        <v/>
      </c>
    </row>
    <row r="1307" ht="16.5" spans="1:16">
      <c r="A1307" s="4" t="str">
        <f>IF($C1307="","",COUNTA($C$5:$C1307))</f>
        <v/>
      </c>
      <c r="B1307" s="52"/>
      <c r="C1307" s="53"/>
      <c r="D1307" s="53"/>
      <c r="E1307" s="32"/>
      <c r="F1307" s="54"/>
      <c r="G1307" s="54"/>
      <c r="H1307" s="24" t="str">
        <f>IFERROR(ROUND(VLOOKUP($C1307,基础资料!$B$5:$E$34,3,0)+SUMIF($C$5:$C1307,$C1307,$F$5:$F1307)-SUMIF($C$5:$C1307,$C1307,$G$5:$G1307),2),"")</f>
        <v/>
      </c>
      <c r="I1307" s="53"/>
      <c r="J1307" s="53"/>
      <c r="K1307" s="25" t="str">
        <f t="shared" si="20"/>
        <v/>
      </c>
      <c r="L1307" s="13" t="str">
        <f>IF($D1307="","",IFERROR(INDEX(类别属性,MATCH($D1307,类别表,0)),""))</f>
        <v/>
      </c>
      <c r="M1307" s="53"/>
      <c r="N1307" s="53"/>
      <c r="O1307" s="32"/>
      <c r="P1307" s="6" t="str">
        <f>IF($C1307="","",IF(ISNA(MATCH($C1307,账户表,0)),"※这个账户不在【基础资料】的账户档案里",IF($B1307="","※没填日期，这一笔不会进任何月份的报表",IF(NOT(ISNUMBER($B1307)),"※日期是文本不是日期（像 2026.6.28 这种），按日期取数的报表全会漏掉这一笔",IF(AND($F1307&lt;&gt;"",$G1307&lt;&gt;""),"※收入和支出不能同时填",IF(AND(N($F1307)=0,N($G1307)=0),"※收入和支出都没填",IF(OR(N($F1307)&lt;0,N($G1307)&lt;0),"※金额不能填负数，方向反了就换一列填",IF($D1307="","※没填收支类别，分类报表会漏掉这一笔",IF(ISNA(MATCH($D1307,类别表,0)),"※收支类别不在【基础资料】的清单里",IF(AND($L1307="内部转账",$M1307=""),"△内部转账要在「对方账户」写上另一头",IF(AND($L1307="内部转账",$M1307=$C1307),"※对方账户跟本账户是同一个",IF(AND($L1307&lt;&gt;"内部转账",$M1307&lt;&gt;""),"△填了对方账户，但类别不是内部转账",IF(YEAR($B1307)&lt;&gt;管理年度,"△不是管理年度的单据，按月的三张报表里看不到",IF($H1307&lt;0,"△这一笔之后该账户余额成负数了，核一下",""))))))))))))))</f>
        <v/>
      </c>
    </row>
    <row r="1308" ht="16.5" spans="1:16">
      <c r="A1308" s="4" t="str">
        <f>IF($C1308="","",COUNTA($C$5:$C1308))</f>
        <v/>
      </c>
      <c r="B1308" s="52"/>
      <c r="C1308" s="53"/>
      <c r="D1308" s="53"/>
      <c r="E1308" s="32"/>
      <c r="F1308" s="54"/>
      <c r="G1308" s="54"/>
      <c r="H1308" s="24" t="str">
        <f>IFERROR(ROUND(VLOOKUP($C1308,基础资料!$B$5:$E$34,3,0)+SUMIF($C$5:$C1308,$C1308,$F$5:$F1308)-SUMIF($C$5:$C1308,$C1308,$G$5:$G1308),2),"")</f>
        <v/>
      </c>
      <c r="I1308" s="53"/>
      <c r="J1308" s="53"/>
      <c r="K1308" s="25" t="str">
        <f t="shared" si="20"/>
        <v/>
      </c>
      <c r="L1308" s="13" t="str">
        <f>IF($D1308="","",IFERROR(INDEX(类别属性,MATCH($D1308,类别表,0)),""))</f>
        <v/>
      </c>
      <c r="M1308" s="53"/>
      <c r="N1308" s="53"/>
      <c r="O1308" s="32"/>
      <c r="P1308" s="6" t="str">
        <f>IF($C1308="","",IF(ISNA(MATCH($C1308,账户表,0)),"※这个账户不在【基础资料】的账户档案里",IF($B1308="","※没填日期，这一笔不会进任何月份的报表",IF(NOT(ISNUMBER($B1308)),"※日期是文本不是日期（像 2026.6.28 这种），按日期取数的报表全会漏掉这一笔",IF(AND($F1308&lt;&gt;"",$G1308&lt;&gt;""),"※收入和支出不能同时填",IF(AND(N($F1308)=0,N($G1308)=0),"※收入和支出都没填",IF(OR(N($F1308)&lt;0,N($G1308)&lt;0),"※金额不能填负数，方向反了就换一列填",IF($D1308="","※没填收支类别，分类报表会漏掉这一笔",IF(ISNA(MATCH($D1308,类别表,0)),"※收支类别不在【基础资料】的清单里",IF(AND($L1308="内部转账",$M1308=""),"△内部转账要在「对方账户」写上另一头",IF(AND($L1308="内部转账",$M1308=$C1308),"※对方账户跟本账户是同一个",IF(AND($L1308&lt;&gt;"内部转账",$M1308&lt;&gt;""),"△填了对方账户，但类别不是内部转账",IF(YEAR($B1308)&lt;&gt;管理年度,"△不是管理年度的单据，按月的三张报表里看不到",IF($H1308&lt;0,"△这一笔之后该账户余额成负数了，核一下",""))))))))))))))</f>
        <v/>
      </c>
    </row>
    <row r="1309" ht="16.5" spans="1:16">
      <c r="A1309" s="4" t="str">
        <f>IF($C1309="","",COUNTA($C$5:$C1309))</f>
        <v/>
      </c>
      <c r="B1309" s="52"/>
      <c r="C1309" s="53"/>
      <c r="D1309" s="53"/>
      <c r="E1309" s="32"/>
      <c r="F1309" s="54"/>
      <c r="G1309" s="54"/>
      <c r="H1309" s="24" t="str">
        <f>IFERROR(ROUND(VLOOKUP($C1309,基础资料!$B$5:$E$34,3,0)+SUMIF($C$5:$C1309,$C1309,$F$5:$F1309)-SUMIF($C$5:$C1309,$C1309,$G$5:$G1309),2),"")</f>
        <v/>
      </c>
      <c r="I1309" s="53"/>
      <c r="J1309" s="53"/>
      <c r="K1309" s="25" t="str">
        <f t="shared" si="20"/>
        <v/>
      </c>
      <c r="L1309" s="13" t="str">
        <f>IF($D1309="","",IFERROR(INDEX(类别属性,MATCH($D1309,类别表,0)),""))</f>
        <v/>
      </c>
      <c r="M1309" s="53"/>
      <c r="N1309" s="53"/>
      <c r="O1309" s="32"/>
      <c r="P1309" s="6" t="str">
        <f>IF($C1309="","",IF(ISNA(MATCH($C1309,账户表,0)),"※这个账户不在【基础资料】的账户档案里",IF($B1309="","※没填日期，这一笔不会进任何月份的报表",IF(NOT(ISNUMBER($B1309)),"※日期是文本不是日期（像 2026.6.28 这种），按日期取数的报表全会漏掉这一笔",IF(AND($F1309&lt;&gt;"",$G1309&lt;&gt;""),"※收入和支出不能同时填",IF(AND(N($F1309)=0,N($G1309)=0),"※收入和支出都没填",IF(OR(N($F1309)&lt;0,N($G1309)&lt;0),"※金额不能填负数，方向反了就换一列填",IF($D1309="","※没填收支类别，分类报表会漏掉这一笔",IF(ISNA(MATCH($D1309,类别表,0)),"※收支类别不在【基础资料】的清单里",IF(AND($L1309="内部转账",$M1309=""),"△内部转账要在「对方账户」写上另一头",IF(AND($L1309="内部转账",$M1309=$C1309),"※对方账户跟本账户是同一个",IF(AND($L1309&lt;&gt;"内部转账",$M1309&lt;&gt;""),"△填了对方账户，但类别不是内部转账",IF(YEAR($B1309)&lt;&gt;管理年度,"△不是管理年度的单据，按月的三张报表里看不到",IF($H1309&lt;0,"△这一笔之后该账户余额成负数了，核一下",""))))))))))))))</f>
        <v/>
      </c>
    </row>
    <row r="1310" ht="16.5" spans="1:16">
      <c r="A1310" s="4" t="str">
        <f>IF($C1310="","",COUNTA($C$5:$C1310))</f>
        <v/>
      </c>
      <c r="B1310" s="52"/>
      <c r="C1310" s="53"/>
      <c r="D1310" s="53"/>
      <c r="E1310" s="32"/>
      <c r="F1310" s="54"/>
      <c r="G1310" s="54"/>
      <c r="H1310" s="24" t="str">
        <f>IFERROR(ROUND(VLOOKUP($C1310,基础资料!$B$5:$E$34,3,0)+SUMIF($C$5:$C1310,$C1310,$F$5:$F1310)-SUMIF($C$5:$C1310,$C1310,$G$5:$G1310),2),"")</f>
        <v/>
      </c>
      <c r="I1310" s="53"/>
      <c r="J1310" s="53"/>
      <c r="K1310" s="25" t="str">
        <f t="shared" si="20"/>
        <v/>
      </c>
      <c r="L1310" s="13" t="str">
        <f>IF($D1310="","",IFERROR(INDEX(类别属性,MATCH($D1310,类别表,0)),""))</f>
        <v/>
      </c>
      <c r="M1310" s="53"/>
      <c r="N1310" s="53"/>
      <c r="O1310" s="32"/>
      <c r="P1310" s="6" t="str">
        <f>IF($C1310="","",IF(ISNA(MATCH($C1310,账户表,0)),"※这个账户不在【基础资料】的账户档案里",IF($B1310="","※没填日期，这一笔不会进任何月份的报表",IF(NOT(ISNUMBER($B1310)),"※日期是文本不是日期（像 2026.6.28 这种），按日期取数的报表全会漏掉这一笔",IF(AND($F1310&lt;&gt;"",$G1310&lt;&gt;""),"※收入和支出不能同时填",IF(AND(N($F1310)=0,N($G1310)=0),"※收入和支出都没填",IF(OR(N($F1310)&lt;0,N($G1310)&lt;0),"※金额不能填负数，方向反了就换一列填",IF($D1310="","※没填收支类别，分类报表会漏掉这一笔",IF(ISNA(MATCH($D1310,类别表,0)),"※收支类别不在【基础资料】的清单里",IF(AND($L1310="内部转账",$M1310=""),"△内部转账要在「对方账户」写上另一头",IF(AND($L1310="内部转账",$M1310=$C1310),"※对方账户跟本账户是同一个",IF(AND($L1310&lt;&gt;"内部转账",$M1310&lt;&gt;""),"△填了对方账户，但类别不是内部转账",IF(YEAR($B1310)&lt;&gt;管理年度,"△不是管理年度的单据，按月的三张报表里看不到",IF($H1310&lt;0,"△这一笔之后该账户余额成负数了，核一下",""))))))))))))))</f>
        <v/>
      </c>
    </row>
    <row r="1311" ht="16.5" spans="1:16">
      <c r="A1311" s="4" t="str">
        <f>IF($C1311="","",COUNTA($C$5:$C1311))</f>
        <v/>
      </c>
      <c r="B1311" s="52"/>
      <c r="C1311" s="53"/>
      <c r="D1311" s="53"/>
      <c r="E1311" s="32"/>
      <c r="F1311" s="54"/>
      <c r="G1311" s="54"/>
      <c r="H1311" s="24" t="str">
        <f>IFERROR(ROUND(VLOOKUP($C1311,基础资料!$B$5:$E$34,3,0)+SUMIF($C$5:$C1311,$C1311,$F$5:$F1311)-SUMIF($C$5:$C1311,$C1311,$G$5:$G1311),2),"")</f>
        <v/>
      </c>
      <c r="I1311" s="53"/>
      <c r="J1311" s="53"/>
      <c r="K1311" s="25" t="str">
        <f t="shared" si="20"/>
        <v/>
      </c>
      <c r="L1311" s="13" t="str">
        <f>IF($D1311="","",IFERROR(INDEX(类别属性,MATCH($D1311,类别表,0)),""))</f>
        <v/>
      </c>
      <c r="M1311" s="53"/>
      <c r="N1311" s="53"/>
      <c r="O1311" s="32"/>
      <c r="P1311" s="6" t="str">
        <f>IF($C1311="","",IF(ISNA(MATCH($C1311,账户表,0)),"※这个账户不在【基础资料】的账户档案里",IF($B1311="","※没填日期，这一笔不会进任何月份的报表",IF(NOT(ISNUMBER($B1311)),"※日期是文本不是日期（像 2026.6.28 这种），按日期取数的报表全会漏掉这一笔",IF(AND($F1311&lt;&gt;"",$G1311&lt;&gt;""),"※收入和支出不能同时填",IF(AND(N($F1311)=0,N($G1311)=0),"※收入和支出都没填",IF(OR(N($F1311)&lt;0,N($G1311)&lt;0),"※金额不能填负数，方向反了就换一列填",IF($D1311="","※没填收支类别，分类报表会漏掉这一笔",IF(ISNA(MATCH($D1311,类别表,0)),"※收支类别不在【基础资料】的清单里",IF(AND($L1311="内部转账",$M1311=""),"△内部转账要在「对方账户」写上另一头",IF(AND($L1311="内部转账",$M1311=$C1311),"※对方账户跟本账户是同一个",IF(AND($L1311&lt;&gt;"内部转账",$M1311&lt;&gt;""),"△填了对方账户，但类别不是内部转账",IF(YEAR($B1311)&lt;&gt;管理年度,"△不是管理年度的单据，按月的三张报表里看不到",IF($H1311&lt;0,"△这一笔之后该账户余额成负数了，核一下",""))))))))))))))</f>
        <v/>
      </c>
    </row>
    <row r="1312" ht="16.5" spans="1:16">
      <c r="A1312" s="4" t="str">
        <f>IF($C1312="","",COUNTA($C$5:$C1312))</f>
        <v/>
      </c>
      <c r="B1312" s="52"/>
      <c r="C1312" s="53"/>
      <c r="D1312" s="53"/>
      <c r="E1312" s="32"/>
      <c r="F1312" s="54"/>
      <c r="G1312" s="54"/>
      <c r="H1312" s="24" t="str">
        <f>IFERROR(ROUND(VLOOKUP($C1312,基础资料!$B$5:$E$34,3,0)+SUMIF($C$5:$C1312,$C1312,$F$5:$F1312)-SUMIF($C$5:$C1312,$C1312,$G$5:$G1312),2),"")</f>
        <v/>
      </c>
      <c r="I1312" s="53"/>
      <c r="J1312" s="53"/>
      <c r="K1312" s="25" t="str">
        <f t="shared" si="20"/>
        <v/>
      </c>
      <c r="L1312" s="13" t="str">
        <f>IF($D1312="","",IFERROR(INDEX(类别属性,MATCH($D1312,类别表,0)),""))</f>
        <v/>
      </c>
      <c r="M1312" s="53"/>
      <c r="N1312" s="53"/>
      <c r="O1312" s="32"/>
      <c r="P1312" s="6" t="str">
        <f>IF($C1312="","",IF(ISNA(MATCH($C1312,账户表,0)),"※这个账户不在【基础资料】的账户档案里",IF($B1312="","※没填日期，这一笔不会进任何月份的报表",IF(NOT(ISNUMBER($B1312)),"※日期是文本不是日期（像 2026.6.28 这种），按日期取数的报表全会漏掉这一笔",IF(AND($F1312&lt;&gt;"",$G1312&lt;&gt;""),"※收入和支出不能同时填",IF(AND(N($F1312)=0,N($G1312)=0),"※收入和支出都没填",IF(OR(N($F1312)&lt;0,N($G1312)&lt;0),"※金额不能填负数，方向反了就换一列填",IF($D1312="","※没填收支类别，分类报表会漏掉这一笔",IF(ISNA(MATCH($D1312,类别表,0)),"※收支类别不在【基础资料】的清单里",IF(AND($L1312="内部转账",$M1312=""),"△内部转账要在「对方账户」写上另一头",IF(AND($L1312="内部转账",$M1312=$C1312),"※对方账户跟本账户是同一个",IF(AND($L1312&lt;&gt;"内部转账",$M1312&lt;&gt;""),"△填了对方账户，但类别不是内部转账",IF(YEAR($B1312)&lt;&gt;管理年度,"△不是管理年度的单据，按月的三张报表里看不到",IF($H1312&lt;0,"△这一笔之后该账户余额成负数了，核一下",""))))))))))))))</f>
        <v/>
      </c>
    </row>
    <row r="1313" ht="16.5" spans="1:16">
      <c r="A1313" s="4" t="str">
        <f>IF($C1313="","",COUNTA($C$5:$C1313))</f>
        <v/>
      </c>
      <c r="B1313" s="52"/>
      <c r="C1313" s="53"/>
      <c r="D1313" s="53"/>
      <c r="E1313" s="32"/>
      <c r="F1313" s="54"/>
      <c r="G1313" s="54"/>
      <c r="H1313" s="24" t="str">
        <f>IFERROR(ROUND(VLOOKUP($C1313,基础资料!$B$5:$E$34,3,0)+SUMIF($C$5:$C1313,$C1313,$F$5:$F1313)-SUMIF($C$5:$C1313,$C1313,$G$5:$G1313),2),"")</f>
        <v/>
      </c>
      <c r="I1313" s="53"/>
      <c r="J1313" s="53"/>
      <c r="K1313" s="25" t="str">
        <f t="shared" si="20"/>
        <v/>
      </c>
      <c r="L1313" s="13" t="str">
        <f>IF($D1313="","",IFERROR(INDEX(类别属性,MATCH($D1313,类别表,0)),""))</f>
        <v/>
      </c>
      <c r="M1313" s="53"/>
      <c r="N1313" s="53"/>
      <c r="O1313" s="32"/>
      <c r="P1313" s="6" t="str">
        <f>IF($C1313="","",IF(ISNA(MATCH($C1313,账户表,0)),"※这个账户不在【基础资料】的账户档案里",IF($B1313="","※没填日期，这一笔不会进任何月份的报表",IF(NOT(ISNUMBER($B1313)),"※日期是文本不是日期（像 2026.6.28 这种），按日期取数的报表全会漏掉这一笔",IF(AND($F1313&lt;&gt;"",$G1313&lt;&gt;""),"※收入和支出不能同时填",IF(AND(N($F1313)=0,N($G1313)=0),"※收入和支出都没填",IF(OR(N($F1313)&lt;0,N($G1313)&lt;0),"※金额不能填负数，方向反了就换一列填",IF($D1313="","※没填收支类别，分类报表会漏掉这一笔",IF(ISNA(MATCH($D1313,类别表,0)),"※收支类别不在【基础资料】的清单里",IF(AND($L1313="内部转账",$M1313=""),"△内部转账要在「对方账户」写上另一头",IF(AND($L1313="内部转账",$M1313=$C1313),"※对方账户跟本账户是同一个",IF(AND($L1313&lt;&gt;"内部转账",$M1313&lt;&gt;""),"△填了对方账户，但类别不是内部转账",IF(YEAR($B1313)&lt;&gt;管理年度,"△不是管理年度的单据，按月的三张报表里看不到",IF($H1313&lt;0,"△这一笔之后该账户余额成负数了，核一下",""))))))))))))))</f>
        <v/>
      </c>
    </row>
    <row r="1314" ht="16.5" spans="1:16">
      <c r="A1314" s="4" t="str">
        <f>IF($C1314="","",COUNTA($C$5:$C1314))</f>
        <v/>
      </c>
      <c r="B1314" s="52"/>
      <c r="C1314" s="53"/>
      <c r="D1314" s="53"/>
      <c r="E1314" s="32"/>
      <c r="F1314" s="54"/>
      <c r="G1314" s="54"/>
      <c r="H1314" s="24" t="str">
        <f>IFERROR(ROUND(VLOOKUP($C1314,基础资料!$B$5:$E$34,3,0)+SUMIF($C$5:$C1314,$C1314,$F$5:$F1314)-SUMIF($C$5:$C1314,$C1314,$G$5:$G1314),2),"")</f>
        <v/>
      </c>
      <c r="I1314" s="53"/>
      <c r="J1314" s="53"/>
      <c r="K1314" s="25" t="str">
        <f t="shared" si="20"/>
        <v/>
      </c>
      <c r="L1314" s="13" t="str">
        <f>IF($D1314="","",IFERROR(INDEX(类别属性,MATCH($D1314,类别表,0)),""))</f>
        <v/>
      </c>
      <c r="M1314" s="53"/>
      <c r="N1314" s="53"/>
      <c r="O1314" s="32"/>
      <c r="P1314" s="6" t="str">
        <f>IF($C1314="","",IF(ISNA(MATCH($C1314,账户表,0)),"※这个账户不在【基础资料】的账户档案里",IF($B1314="","※没填日期，这一笔不会进任何月份的报表",IF(NOT(ISNUMBER($B1314)),"※日期是文本不是日期（像 2026.6.28 这种），按日期取数的报表全会漏掉这一笔",IF(AND($F1314&lt;&gt;"",$G1314&lt;&gt;""),"※收入和支出不能同时填",IF(AND(N($F1314)=0,N($G1314)=0),"※收入和支出都没填",IF(OR(N($F1314)&lt;0,N($G1314)&lt;0),"※金额不能填负数，方向反了就换一列填",IF($D1314="","※没填收支类别，分类报表会漏掉这一笔",IF(ISNA(MATCH($D1314,类别表,0)),"※收支类别不在【基础资料】的清单里",IF(AND($L1314="内部转账",$M1314=""),"△内部转账要在「对方账户」写上另一头",IF(AND($L1314="内部转账",$M1314=$C1314),"※对方账户跟本账户是同一个",IF(AND($L1314&lt;&gt;"内部转账",$M1314&lt;&gt;""),"△填了对方账户，但类别不是内部转账",IF(YEAR($B1314)&lt;&gt;管理年度,"△不是管理年度的单据，按月的三张报表里看不到",IF($H1314&lt;0,"△这一笔之后该账户余额成负数了，核一下",""))))))))))))))</f>
        <v/>
      </c>
    </row>
    <row r="1315" ht="16.5" spans="1:16">
      <c r="A1315" s="4" t="str">
        <f>IF($C1315="","",COUNTA($C$5:$C1315))</f>
        <v/>
      </c>
      <c r="B1315" s="52"/>
      <c r="C1315" s="53"/>
      <c r="D1315" s="53"/>
      <c r="E1315" s="32"/>
      <c r="F1315" s="54"/>
      <c r="G1315" s="54"/>
      <c r="H1315" s="24" t="str">
        <f>IFERROR(ROUND(VLOOKUP($C1315,基础资料!$B$5:$E$34,3,0)+SUMIF($C$5:$C1315,$C1315,$F$5:$F1315)-SUMIF($C$5:$C1315,$C1315,$G$5:$G1315),2),"")</f>
        <v/>
      </c>
      <c r="I1315" s="53"/>
      <c r="J1315" s="53"/>
      <c r="K1315" s="25" t="str">
        <f t="shared" si="20"/>
        <v/>
      </c>
      <c r="L1315" s="13" t="str">
        <f>IF($D1315="","",IFERROR(INDEX(类别属性,MATCH($D1315,类别表,0)),""))</f>
        <v/>
      </c>
      <c r="M1315" s="53"/>
      <c r="N1315" s="53"/>
      <c r="O1315" s="32"/>
      <c r="P1315" s="6" t="str">
        <f>IF($C1315="","",IF(ISNA(MATCH($C1315,账户表,0)),"※这个账户不在【基础资料】的账户档案里",IF($B1315="","※没填日期，这一笔不会进任何月份的报表",IF(NOT(ISNUMBER($B1315)),"※日期是文本不是日期（像 2026.6.28 这种），按日期取数的报表全会漏掉这一笔",IF(AND($F1315&lt;&gt;"",$G1315&lt;&gt;""),"※收入和支出不能同时填",IF(AND(N($F1315)=0,N($G1315)=0),"※收入和支出都没填",IF(OR(N($F1315)&lt;0,N($G1315)&lt;0),"※金额不能填负数，方向反了就换一列填",IF($D1315="","※没填收支类别，分类报表会漏掉这一笔",IF(ISNA(MATCH($D1315,类别表,0)),"※收支类别不在【基础资料】的清单里",IF(AND($L1315="内部转账",$M1315=""),"△内部转账要在「对方账户」写上另一头",IF(AND($L1315="内部转账",$M1315=$C1315),"※对方账户跟本账户是同一个",IF(AND($L1315&lt;&gt;"内部转账",$M1315&lt;&gt;""),"△填了对方账户，但类别不是内部转账",IF(YEAR($B1315)&lt;&gt;管理年度,"△不是管理年度的单据，按月的三张报表里看不到",IF($H1315&lt;0,"△这一笔之后该账户余额成负数了，核一下",""))))))))))))))</f>
        <v/>
      </c>
    </row>
    <row r="1316" ht="16.5" spans="1:16">
      <c r="A1316" s="4" t="str">
        <f>IF($C1316="","",COUNTA($C$5:$C1316))</f>
        <v/>
      </c>
      <c r="B1316" s="52"/>
      <c r="C1316" s="53"/>
      <c r="D1316" s="53"/>
      <c r="E1316" s="32"/>
      <c r="F1316" s="54"/>
      <c r="G1316" s="54"/>
      <c r="H1316" s="24" t="str">
        <f>IFERROR(ROUND(VLOOKUP($C1316,基础资料!$B$5:$E$34,3,0)+SUMIF($C$5:$C1316,$C1316,$F$5:$F1316)-SUMIF($C$5:$C1316,$C1316,$G$5:$G1316),2),"")</f>
        <v/>
      </c>
      <c r="I1316" s="53"/>
      <c r="J1316" s="53"/>
      <c r="K1316" s="25" t="str">
        <f t="shared" si="20"/>
        <v/>
      </c>
      <c r="L1316" s="13" t="str">
        <f>IF($D1316="","",IFERROR(INDEX(类别属性,MATCH($D1316,类别表,0)),""))</f>
        <v/>
      </c>
      <c r="M1316" s="53"/>
      <c r="N1316" s="53"/>
      <c r="O1316" s="32"/>
      <c r="P1316" s="6" t="str">
        <f>IF($C1316="","",IF(ISNA(MATCH($C1316,账户表,0)),"※这个账户不在【基础资料】的账户档案里",IF($B1316="","※没填日期，这一笔不会进任何月份的报表",IF(NOT(ISNUMBER($B1316)),"※日期是文本不是日期（像 2026.6.28 这种），按日期取数的报表全会漏掉这一笔",IF(AND($F1316&lt;&gt;"",$G1316&lt;&gt;""),"※收入和支出不能同时填",IF(AND(N($F1316)=0,N($G1316)=0),"※收入和支出都没填",IF(OR(N($F1316)&lt;0,N($G1316)&lt;0),"※金额不能填负数，方向反了就换一列填",IF($D1316="","※没填收支类别，分类报表会漏掉这一笔",IF(ISNA(MATCH($D1316,类别表,0)),"※收支类别不在【基础资料】的清单里",IF(AND($L1316="内部转账",$M1316=""),"△内部转账要在「对方账户」写上另一头",IF(AND($L1316="内部转账",$M1316=$C1316),"※对方账户跟本账户是同一个",IF(AND($L1316&lt;&gt;"内部转账",$M1316&lt;&gt;""),"△填了对方账户，但类别不是内部转账",IF(YEAR($B1316)&lt;&gt;管理年度,"△不是管理年度的单据，按月的三张报表里看不到",IF($H1316&lt;0,"△这一笔之后该账户余额成负数了，核一下",""))))))))))))))</f>
        <v/>
      </c>
    </row>
    <row r="1317" ht="16.5" spans="1:16">
      <c r="A1317" s="4" t="str">
        <f>IF($C1317="","",COUNTA($C$5:$C1317))</f>
        <v/>
      </c>
      <c r="B1317" s="52"/>
      <c r="C1317" s="53"/>
      <c r="D1317" s="53"/>
      <c r="E1317" s="32"/>
      <c r="F1317" s="54"/>
      <c r="G1317" s="54"/>
      <c r="H1317" s="24" t="str">
        <f>IFERROR(ROUND(VLOOKUP($C1317,基础资料!$B$5:$E$34,3,0)+SUMIF($C$5:$C1317,$C1317,$F$5:$F1317)-SUMIF($C$5:$C1317,$C1317,$G$5:$G1317),2),"")</f>
        <v/>
      </c>
      <c r="I1317" s="53"/>
      <c r="J1317" s="53"/>
      <c r="K1317" s="25" t="str">
        <f t="shared" si="20"/>
        <v/>
      </c>
      <c r="L1317" s="13" t="str">
        <f>IF($D1317="","",IFERROR(INDEX(类别属性,MATCH($D1317,类别表,0)),""))</f>
        <v/>
      </c>
      <c r="M1317" s="53"/>
      <c r="N1317" s="53"/>
      <c r="O1317" s="32"/>
      <c r="P1317" s="6" t="str">
        <f>IF($C1317="","",IF(ISNA(MATCH($C1317,账户表,0)),"※这个账户不在【基础资料】的账户档案里",IF($B1317="","※没填日期，这一笔不会进任何月份的报表",IF(NOT(ISNUMBER($B1317)),"※日期是文本不是日期（像 2026.6.28 这种），按日期取数的报表全会漏掉这一笔",IF(AND($F1317&lt;&gt;"",$G1317&lt;&gt;""),"※收入和支出不能同时填",IF(AND(N($F1317)=0,N($G1317)=0),"※收入和支出都没填",IF(OR(N($F1317)&lt;0,N($G1317)&lt;0),"※金额不能填负数，方向反了就换一列填",IF($D1317="","※没填收支类别，分类报表会漏掉这一笔",IF(ISNA(MATCH($D1317,类别表,0)),"※收支类别不在【基础资料】的清单里",IF(AND($L1317="内部转账",$M1317=""),"△内部转账要在「对方账户」写上另一头",IF(AND($L1317="内部转账",$M1317=$C1317),"※对方账户跟本账户是同一个",IF(AND($L1317&lt;&gt;"内部转账",$M1317&lt;&gt;""),"△填了对方账户，但类别不是内部转账",IF(YEAR($B1317)&lt;&gt;管理年度,"△不是管理年度的单据，按月的三张报表里看不到",IF($H1317&lt;0,"△这一笔之后该账户余额成负数了，核一下",""))))))))))))))</f>
        <v/>
      </c>
    </row>
    <row r="1318" ht="16.5" spans="1:16">
      <c r="A1318" s="4" t="str">
        <f>IF($C1318="","",COUNTA($C$5:$C1318))</f>
        <v/>
      </c>
      <c r="B1318" s="52"/>
      <c r="C1318" s="53"/>
      <c r="D1318" s="53"/>
      <c r="E1318" s="32"/>
      <c r="F1318" s="54"/>
      <c r="G1318" s="54"/>
      <c r="H1318" s="24" t="str">
        <f>IFERROR(ROUND(VLOOKUP($C1318,基础资料!$B$5:$E$34,3,0)+SUMIF($C$5:$C1318,$C1318,$F$5:$F1318)-SUMIF($C$5:$C1318,$C1318,$G$5:$G1318),2),"")</f>
        <v/>
      </c>
      <c r="I1318" s="53"/>
      <c r="J1318" s="53"/>
      <c r="K1318" s="25" t="str">
        <f t="shared" si="20"/>
        <v/>
      </c>
      <c r="L1318" s="13" t="str">
        <f>IF($D1318="","",IFERROR(INDEX(类别属性,MATCH($D1318,类别表,0)),""))</f>
        <v/>
      </c>
      <c r="M1318" s="53"/>
      <c r="N1318" s="53"/>
      <c r="O1318" s="32"/>
      <c r="P1318" s="6" t="str">
        <f>IF($C1318="","",IF(ISNA(MATCH($C1318,账户表,0)),"※这个账户不在【基础资料】的账户档案里",IF($B1318="","※没填日期，这一笔不会进任何月份的报表",IF(NOT(ISNUMBER($B1318)),"※日期是文本不是日期（像 2026.6.28 这种），按日期取数的报表全会漏掉这一笔",IF(AND($F1318&lt;&gt;"",$G1318&lt;&gt;""),"※收入和支出不能同时填",IF(AND(N($F1318)=0,N($G1318)=0),"※收入和支出都没填",IF(OR(N($F1318)&lt;0,N($G1318)&lt;0),"※金额不能填负数，方向反了就换一列填",IF($D1318="","※没填收支类别，分类报表会漏掉这一笔",IF(ISNA(MATCH($D1318,类别表,0)),"※收支类别不在【基础资料】的清单里",IF(AND($L1318="内部转账",$M1318=""),"△内部转账要在「对方账户」写上另一头",IF(AND($L1318="内部转账",$M1318=$C1318),"※对方账户跟本账户是同一个",IF(AND($L1318&lt;&gt;"内部转账",$M1318&lt;&gt;""),"△填了对方账户，但类别不是内部转账",IF(YEAR($B1318)&lt;&gt;管理年度,"△不是管理年度的单据，按月的三张报表里看不到",IF($H1318&lt;0,"△这一笔之后该账户余额成负数了，核一下",""))))))))))))))</f>
        <v/>
      </c>
    </row>
    <row r="1319" ht="16.5" spans="1:16">
      <c r="A1319" s="4" t="str">
        <f>IF($C1319="","",COUNTA($C$5:$C1319))</f>
        <v/>
      </c>
      <c r="B1319" s="52"/>
      <c r="C1319" s="53"/>
      <c r="D1319" s="53"/>
      <c r="E1319" s="32"/>
      <c r="F1319" s="54"/>
      <c r="G1319" s="54"/>
      <c r="H1319" s="24" t="str">
        <f>IFERROR(ROUND(VLOOKUP($C1319,基础资料!$B$5:$E$34,3,0)+SUMIF($C$5:$C1319,$C1319,$F$5:$F1319)-SUMIF($C$5:$C1319,$C1319,$G$5:$G1319),2),"")</f>
        <v/>
      </c>
      <c r="I1319" s="53"/>
      <c r="J1319" s="53"/>
      <c r="K1319" s="25" t="str">
        <f t="shared" si="20"/>
        <v/>
      </c>
      <c r="L1319" s="13" t="str">
        <f>IF($D1319="","",IFERROR(INDEX(类别属性,MATCH($D1319,类别表,0)),""))</f>
        <v/>
      </c>
      <c r="M1319" s="53"/>
      <c r="N1319" s="53"/>
      <c r="O1319" s="32"/>
      <c r="P1319" s="6" t="str">
        <f>IF($C1319="","",IF(ISNA(MATCH($C1319,账户表,0)),"※这个账户不在【基础资料】的账户档案里",IF($B1319="","※没填日期，这一笔不会进任何月份的报表",IF(NOT(ISNUMBER($B1319)),"※日期是文本不是日期（像 2026.6.28 这种），按日期取数的报表全会漏掉这一笔",IF(AND($F1319&lt;&gt;"",$G1319&lt;&gt;""),"※收入和支出不能同时填",IF(AND(N($F1319)=0,N($G1319)=0),"※收入和支出都没填",IF(OR(N($F1319)&lt;0,N($G1319)&lt;0),"※金额不能填负数，方向反了就换一列填",IF($D1319="","※没填收支类别，分类报表会漏掉这一笔",IF(ISNA(MATCH($D1319,类别表,0)),"※收支类别不在【基础资料】的清单里",IF(AND($L1319="内部转账",$M1319=""),"△内部转账要在「对方账户」写上另一头",IF(AND($L1319="内部转账",$M1319=$C1319),"※对方账户跟本账户是同一个",IF(AND($L1319&lt;&gt;"内部转账",$M1319&lt;&gt;""),"△填了对方账户，但类别不是内部转账",IF(YEAR($B1319)&lt;&gt;管理年度,"△不是管理年度的单据，按月的三张报表里看不到",IF($H1319&lt;0,"△这一笔之后该账户余额成负数了，核一下",""))))))))))))))</f>
        <v/>
      </c>
    </row>
    <row r="1320" ht="16.5" spans="1:16">
      <c r="A1320" s="4" t="str">
        <f>IF($C1320="","",COUNTA($C$5:$C1320))</f>
        <v/>
      </c>
      <c r="B1320" s="52"/>
      <c r="C1320" s="53"/>
      <c r="D1320" s="53"/>
      <c r="E1320" s="32"/>
      <c r="F1320" s="54"/>
      <c r="G1320" s="54"/>
      <c r="H1320" s="24" t="str">
        <f>IFERROR(ROUND(VLOOKUP($C1320,基础资料!$B$5:$E$34,3,0)+SUMIF($C$5:$C1320,$C1320,$F$5:$F1320)-SUMIF($C$5:$C1320,$C1320,$G$5:$G1320),2),"")</f>
        <v/>
      </c>
      <c r="I1320" s="53"/>
      <c r="J1320" s="53"/>
      <c r="K1320" s="25" t="str">
        <f t="shared" si="20"/>
        <v/>
      </c>
      <c r="L1320" s="13" t="str">
        <f>IF($D1320="","",IFERROR(INDEX(类别属性,MATCH($D1320,类别表,0)),""))</f>
        <v/>
      </c>
      <c r="M1320" s="53"/>
      <c r="N1320" s="53"/>
      <c r="O1320" s="32"/>
      <c r="P1320" s="6" t="str">
        <f>IF($C1320="","",IF(ISNA(MATCH($C1320,账户表,0)),"※这个账户不在【基础资料】的账户档案里",IF($B1320="","※没填日期，这一笔不会进任何月份的报表",IF(NOT(ISNUMBER($B1320)),"※日期是文本不是日期（像 2026.6.28 这种），按日期取数的报表全会漏掉这一笔",IF(AND($F1320&lt;&gt;"",$G1320&lt;&gt;""),"※收入和支出不能同时填",IF(AND(N($F1320)=0,N($G1320)=0),"※收入和支出都没填",IF(OR(N($F1320)&lt;0,N($G1320)&lt;0),"※金额不能填负数，方向反了就换一列填",IF($D1320="","※没填收支类别，分类报表会漏掉这一笔",IF(ISNA(MATCH($D1320,类别表,0)),"※收支类别不在【基础资料】的清单里",IF(AND($L1320="内部转账",$M1320=""),"△内部转账要在「对方账户」写上另一头",IF(AND($L1320="内部转账",$M1320=$C1320),"※对方账户跟本账户是同一个",IF(AND($L1320&lt;&gt;"内部转账",$M1320&lt;&gt;""),"△填了对方账户，但类别不是内部转账",IF(YEAR($B1320)&lt;&gt;管理年度,"△不是管理年度的单据，按月的三张报表里看不到",IF($H1320&lt;0,"△这一笔之后该账户余额成负数了，核一下",""))))))))))))))</f>
        <v/>
      </c>
    </row>
    <row r="1321" ht="16.5" spans="1:16">
      <c r="A1321" s="4" t="str">
        <f>IF($C1321="","",COUNTA($C$5:$C1321))</f>
        <v/>
      </c>
      <c r="B1321" s="52"/>
      <c r="C1321" s="53"/>
      <c r="D1321" s="53"/>
      <c r="E1321" s="32"/>
      <c r="F1321" s="54"/>
      <c r="G1321" s="54"/>
      <c r="H1321" s="24" t="str">
        <f>IFERROR(ROUND(VLOOKUP($C1321,基础资料!$B$5:$E$34,3,0)+SUMIF($C$5:$C1321,$C1321,$F$5:$F1321)-SUMIF($C$5:$C1321,$C1321,$G$5:$G1321),2),"")</f>
        <v/>
      </c>
      <c r="I1321" s="53"/>
      <c r="J1321" s="53"/>
      <c r="K1321" s="25" t="str">
        <f t="shared" si="20"/>
        <v/>
      </c>
      <c r="L1321" s="13" t="str">
        <f>IF($D1321="","",IFERROR(INDEX(类别属性,MATCH($D1321,类别表,0)),""))</f>
        <v/>
      </c>
      <c r="M1321" s="53"/>
      <c r="N1321" s="53"/>
      <c r="O1321" s="32"/>
      <c r="P1321" s="6" t="str">
        <f>IF($C1321="","",IF(ISNA(MATCH($C1321,账户表,0)),"※这个账户不在【基础资料】的账户档案里",IF($B1321="","※没填日期，这一笔不会进任何月份的报表",IF(NOT(ISNUMBER($B1321)),"※日期是文本不是日期（像 2026.6.28 这种），按日期取数的报表全会漏掉这一笔",IF(AND($F1321&lt;&gt;"",$G1321&lt;&gt;""),"※收入和支出不能同时填",IF(AND(N($F1321)=0,N($G1321)=0),"※收入和支出都没填",IF(OR(N($F1321)&lt;0,N($G1321)&lt;0),"※金额不能填负数，方向反了就换一列填",IF($D1321="","※没填收支类别，分类报表会漏掉这一笔",IF(ISNA(MATCH($D1321,类别表,0)),"※收支类别不在【基础资料】的清单里",IF(AND($L1321="内部转账",$M1321=""),"△内部转账要在「对方账户」写上另一头",IF(AND($L1321="内部转账",$M1321=$C1321),"※对方账户跟本账户是同一个",IF(AND($L1321&lt;&gt;"内部转账",$M1321&lt;&gt;""),"△填了对方账户，但类别不是内部转账",IF(YEAR($B1321)&lt;&gt;管理年度,"△不是管理年度的单据，按月的三张报表里看不到",IF($H1321&lt;0,"△这一笔之后该账户余额成负数了，核一下",""))))))))))))))</f>
        <v/>
      </c>
    </row>
    <row r="1322" ht="16.5" spans="1:16">
      <c r="A1322" s="4" t="str">
        <f>IF($C1322="","",COUNTA($C$5:$C1322))</f>
        <v/>
      </c>
      <c r="B1322" s="52"/>
      <c r="C1322" s="53"/>
      <c r="D1322" s="53"/>
      <c r="E1322" s="32"/>
      <c r="F1322" s="54"/>
      <c r="G1322" s="54"/>
      <c r="H1322" s="24" t="str">
        <f>IFERROR(ROUND(VLOOKUP($C1322,基础资料!$B$5:$E$34,3,0)+SUMIF($C$5:$C1322,$C1322,$F$5:$F1322)-SUMIF($C$5:$C1322,$C1322,$G$5:$G1322),2),"")</f>
        <v/>
      </c>
      <c r="I1322" s="53"/>
      <c r="J1322" s="53"/>
      <c r="K1322" s="25" t="str">
        <f t="shared" si="20"/>
        <v/>
      </c>
      <c r="L1322" s="13" t="str">
        <f>IF($D1322="","",IFERROR(INDEX(类别属性,MATCH($D1322,类别表,0)),""))</f>
        <v/>
      </c>
      <c r="M1322" s="53"/>
      <c r="N1322" s="53"/>
      <c r="O1322" s="32"/>
      <c r="P1322" s="6" t="str">
        <f>IF($C1322="","",IF(ISNA(MATCH($C1322,账户表,0)),"※这个账户不在【基础资料】的账户档案里",IF($B1322="","※没填日期，这一笔不会进任何月份的报表",IF(NOT(ISNUMBER($B1322)),"※日期是文本不是日期（像 2026.6.28 这种），按日期取数的报表全会漏掉这一笔",IF(AND($F1322&lt;&gt;"",$G1322&lt;&gt;""),"※收入和支出不能同时填",IF(AND(N($F1322)=0,N($G1322)=0),"※收入和支出都没填",IF(OR(N($F1322)&lt;0,N($G1322)&lt;0),"※金额不能填负数，方向反了就换一列填",IF($D1322="","※没填收支类别，分类报表会漏掉这一笔",IF(ISNA(MATCH($D1322,类别表,0)),"※收支类别不在【基础资料】的清单里",IF(AND($L1322="内部转账",$M1322=""),"△内部转账要在「对方账户」写上另一头",IF(AND($L1322="内部转账",$M1322=$C1322),"※对方账户跟本账户是同一个",IF(AND($L1322&lt;&gt;"内部转账",$M1322&lt;&gt;""),"△填了对方账户，但类别不是内部转账",IF(YEAR($B1322)&lt;&gt;管理年度,"△不是管理年度的单据，按月的三张报表里看不到",IF($H1322&lt;0,"△这一笔之后该账户余额成负数了，核一下",""))))))))))))))</f>
        <v/>
      </c>
    </row>
    <row r="1323" ht="16.5" spans="1:16">
      <c r="A1323" s="4" t="str">
        <f>IF($C1323="","",COUNTA($C$5:$C1323))</f>
        <v/>
      </c>
      <c r="B1323" s="52"/>
      <c r="C1323" s="53"/>
      <c r="D1323" s="53"/>
      <c r="E1323" s="32"/>
      <c r="F1323" s="54"/>
      <c r="G1323" s="54"/>
      <c r="H1323" s="24" t="str">
        <f>IFERROR(ROUND(VLOOKUP($C1323,基础资料!$B$5:$E$34,3,0)+SUMIF($C$5:$C1323,$C1323,$F$5:$F1323)-SUMIF($C$5:$C1323,$C1323,$G$5:$G1323),2),"")</f>
        <v/>
      </c>
      <c r="I1323" s="53"/>
      <c r="J1323" s="53"/>
      <c r="K1323" s="25" t="str">
        <f t="shared" si="20"/>
        <v/>
      </c>
      <c r="L1323" s="13" t="str">
        <f>IF($D1323="","",IFERROR(INDEX(类别属性,MATCH($D1323,类别表,0)),""))</f>
        <v/>
      </c>
      <c r="M1323" s="53"/>
      <c r="N1323" s="53"/>
      <c r="O1323" s="32"/>
      <c r="P1323" s="6" t="str">
        <f>IF($C1323="","",IF(ISNA(MATCH($C1323,账户表,0)),"※这个账户不在【基础资料】的账户档案里",IF($B1323="","※没填日期，这一笔不会进任何月份的报表",IF(NOT(ISNUMBER($B1323)),"※日期是文本不是日期（像 2026.6.28 这种），按日期取数的报表全会漏掉这一笔",IF(AND($F1323&lt;&gt;"",$G1323&lt;&gt;""),"※收入和支出不能同时填",IF(AND(N($F1323)=0,N($G1323)=0),"※收入和支出都没填",IF(OR(N($F1323)&lt;0,N($G1323)&lt;0),"※金额不能填负数，方向反了就换一列填",IF($D1323="","※没填收支类别，分类报表会漏掉这一笔",IF(ISNA(MATCH($D1323,类别表,0)),"※收支类别不在【基础资料】的清单里",IF(AND($L1323="内部转账",$M1323=""),"△内部转账要在「对方账户」写上另一头",IF(AND($L1323="内部转账",$M1323=$C1323),"※对方账户跟本账户是同一个",IF(AND($L1323&lt;&gt;"内部转账",$M1323&lt;&gt;""),"△填了对方账户，但类别不是内部转账",IF(YEAR($B1323)&lt;&gt;管理年度,"△不是管理年度的单据，按月的三张报表里看不到",IF($H1323&lt;0,"△这一笔之后该账户余额成负数了，核一下",""))))))))))))))</f>
        <v/>
      </c>
    </row>
    <row r="1324" ht="16.5" spans="1:16">
      <c r="A1324" s="4" t="str">
        <f>IF($C1324="","",COUNTA($C$5:$C1324))</f>
        <v/>
      </c>
      <c r="B1324" s="52"/>
      <c r="C1324" s="53"/>
      <c r="D1324" s="53"/>
      <c r="E1324" s="32"/>
      <c r="F1324" s="54"/>
      <c r="G1324" s="54"/>
      <c r="H1324" s="24" t="str">
        <f>IFERROR(ROUND(VLOOKUP($C1324,基础资料!$B$5:$E$34,3,0)+SUMIF($C$5:$C1324,$C1324,$F$5:$F1324)-SUMIF($C$5:$C1324,$C1324,$G$5:$G1324),2),"")</f>
        <v/>
      </c>
      <c r="I1324" s="53"/>
      <c r="J1324" s="53"/>
      <c r="K1324" s="25" t="str">
        <f t="shared" si="20"/>
        <v/>
      </c>
      <c r="L1324" s="13" t="str">
        <f>IF($D1324="","",IFERROR(INDEX(类别属性,MATCH($D1324,类别表,0)),""))</f>
        <v/>
      </c>
      <c r="M1324" s="53"/>
      <c r="N1324" s="53"/>
      <c r="O1324" s="32"/>
      <c r="P1324" s="6" t="str">
        <f>IF($C1324="","",IF(ISNA(MATCH($C1324,账户表,0)),"※这个账户不在【基础资料】的账户档案里",IF($B1324="","※没填日期，这一笔不会进任何月份的报表",IF(NOT(ISNUMBER($B1324)),"※日期是文本不是日期（像 2026.6.28 这种），按日期取数的报表全会漏掉这一笔",IF(AND($F1324&lt;&gt;"",$G1324&lt;&gt;""),"※收入和支出不能同时填",IF(AND(N($F1324)=0,N($G1324)=0),"※收入和支出都没填",IF(OR(N($F1324)&lt;0,N($G1324)&lt;0),"※金额不能填负数，方向反了就换一列填",IF($D1324="","※没填收支类别，分类报表会漏掉这一笔",IF(ISNA(MATCH($D1324,类别表,0)),"※收支类别不在【基础资料】的清单里",IF(AND($L1324="内部转账",$M1324=""),"△内部转账要在「对方账户」写上另一头",IF(AND($L1324="内部转账",$M1324=$C1324),"※对方账户跟本账户是同一个",IF(AND($L1324&lt;&gt;"内部转账",$M1324&lt;&gt;""),"△填了对方账户，但类别不是内部转账",IF(YEAR($B1324)&lt;&gt;管理年度,"△不是管理年度的单据，按月的三张报表里看不到",IF($H1324&lt;0,"△这一笔之后该账户余额成负数了，核一下",""))))))))))))))</f>
        <v/>
      </c>
    </row>
    <row r="1325" ht="16.5" spans="1:16">
      <c r="A1325" s="4" t="str">
        <f>IF($C1325="","",COUNTA($C$5:$C1325))</f>
        <v/>
      </c>
      <c r="B1325" s="52"/>
      <c r="C1325" s="53"/>
      <c r="D1325" s="53"/>
      <c r="E1325" s="32"/>
      <c r="F1325" s="54"/>
      <c r="G1325" s="54"/>
      <c r="H1325" s="24" t="str">
        <f>IFERROR(ROUND(VLOOKUP($C1325,基础资料!$B$5:$E$34,3,0)+SUMIF($C$5:$C1325,$C1325,$F$5:$F1325)-SUMIF($C$5:$C1325,$C1325,$G$5:$G1325),2),"")</f>
        <v/>
      </c>
      <c r="I1325" s="53"/>
      <c r="J1325" s="53"/>
      <c r="K1325" s="25" t="str">
        <f t="shared" si="20"/>
        <v/>
      </c>
      <c r="L1325" s="13" t="str">
        <f>IF($D1325="","",IFERROR(INDEX(类别属性,MATCH($D1325,类别表,0)),""))</f>
        <v/>
      </c>
      <c r="M1325" s="53"/>
      <c r="N1325" s="53"/>
      <c r="O1325" s="32"/>
      <c r="P1325" s="6" t="str">
        <f>IF($C1325="","",IF(ISNA(MATCH($C1325,账户表,0)),"※这个账户不在【基础资料】的账户档案里",IF($B1325="","※没填日期，这一笔不会进任何月份的报表",IF(NOT(ISNUMBER($B1325)),"※日期是文本不是日期（像 2026.6.28 这种），按日期取数的报表全会漏掉这一笔",IF(AND($F1325&lt;&gt;"",$G1325&lt;&gt;""),"※收入和支出不能同时填",IF(AND(N($F1325)=0,N($G1325)=0),"※收入和支出都没填",IF(OR(N($F1325)&lt;0,N($G1325)&lt;0),"※金额不能填负数，方向反了就换一列填",IF($D1325="","※没填收支类别，分类报表会漏掉这一笔",IF(ISNA(MATCH($D1325,类别表,0)),"※收支类别不在【基础资料】的清单里",IF(AND($L1325="内部转账",$M1325=""),"△内部转账要在「对方账户」写上另一头",IF(AND($L1325="内部转账",$M1325=$C1325),"※对方账户跟本账户是同一个",IF(AND($L1325&lt;&gt;"内部转账",$M1325&lt;&gt;""),"△填了对方账户，但类别不是内部转账",IF(YEAR($B1325)&lt;&gt;管理年度,"△不是管理年度的单据，按月的三张报表里看不到",IF($H1325&lt;0,"△这一笔之后该账户余额成负数了，核一下",""))))))))))))))</f>
        <v/>
      </c>
    </row>
    <row r="1326" ht="16.5" spans="1:16">
      <c r="A1326" s="4" t="str">
        <f>IF($C1326="","",COUNTA($C$5:$C1326))</f>
        <v/>
      </c>
      <c r="B1326" s="52"/>
      <c r="C1326" s="53"/>
      <c r="D1326" s="53"/>
      <c r="E1326" s="32"/>
      <c r="F1326" s="54"/>
      <c r="G1326" s="54"/>
      <c r="H1326" s="24" t="str">
        <f>IFERROR(ROUND(VLOOKUP($C1326,基础资料!$B$5:$E$34,3,0)+SUMIF($C$5:$C1326,$C1326,$F$5:$F1326)-SUMIF($C$5:$C1326,$C1326,$G$5:$G1326),2),"")</f>
        <v/>
      </c>
      <c r="I1326" s="53"/>
      <c r="J1326" s="53"/>
      <c r="K1326" s="25" t="str">
        <f t="shared" si="20"/>
        <v/>
      </c>
      <c r="L1326" s="13" t="str">
        <f>IF($D1326="","",IFERROR(INDEX(类别属性,MATCH($D1326,类别表,0)),""))</f>
        <v/>
      </c>
      <c r="M1326" s="53"/>
      <c r="N1326" s="53"/>
      <c r="O1326" s="32"/>
      <c r="P1326" s="6" t="str">
        <f>IF($C1326="","",IF(ISNA(MATCH($C1326,账户表,0)),"※这个账户不在【基础资料】的账户档案里",IF($B1326="","※没填日期，这一笔不会进任何月份的报表",IF(NOT(ISNUMBER($B1326)),"※日期是文本不是日期（像 2026.6.28 这种），按日期取数的报表全会漏掉这一笔",IF(AND($F1326&lt;&gt;"",$G1326&lt;&gt;""),"※收入和支出不能同时填",IF(AND(N($F1326)=0,N($G1326)=0),"※收入和支出都没填",IF(OR(N($F1326)&lt;0,N($G1326)&lt;0),"※金额不能填负数，方向反了就换一列填",IF($D1326="","※没填收支类别，分类报表会漏掉这一笔",IF(ISNA(MATCH($D1326,类别表,0)),"※收支类别不在【基础资料】的清单里",IF(AND($L1326="内部转账",$M1326=""),"△内部转账要在「对方账户」写上另一头",IF(AND($L1326="内部转账",$M1326=$C1326),"※对方账户跟本账户是同一个",IF(AND($L1326&lt;&gt;"内部转账",$M1326&lt;&gt;""),"△填了对方账户，但类别不是内部转账",IF(YEAR($B1326)&lt;&gt;管理年度,"△不是管理年度的单据，按月的三张报表里看不到",IF($H1326&lt;0,"△这一笔之后该账户余额成负数了，核一下",""))))))))))))))</f>
        <v/>
      </c>
    </row>
    <row r="1327" ht="16.5" spans="1:16">
      <c r="A1327" s="4" t="str">
        <f>IF($C1327="","",COUNTA($C$5:$C1327))</f>
        <v/>
      </c>
      <c r="B1327" s="52"/>
      <c r="C1327" s="53"/>
      <c r="D1327" s="53"/>
      <c r="E1327" s="32"/>
      <c r="F1327" s="54"/>
      <c r="G1327" s="54"/>
      <c r="H1327" s="24" t="str">
        <f>IFERROR(ROUND(VLOOKUP($C1327,基础资料!$B$5:$E$34,3,0)+SUMIF($C$5:$C1327,$C1327,$F$5:$F1327)-SUMIF($C$5:$C1327,$C1327,$G$5:$G1327),2),"")</f>
        <v/>
      </c>
      <c r="I1327" s="53"/>
      <c r="J1327" s="53"/>
      <c r="K1327" s="25" t="str">
        <f t="shared" si="20"/>
        <v/>
      </c>
      <c r="L1327" s="13" t="str">
        <f>IF($D1327="","",IFERROR(INDEX(类别属性,MATCH($D1327,类别表,0)),""))</f>
        <v/>
      </c>
      <c r="M1327" s="53"/>
      <c r="N1327" s="53"/>
      <c r="O1327" s="32"/>
      <c r="P1327" s="6" t="str">
        <f>IF($C1327="","",IF(ISNA(MATCH($C1327,账户表,0)),"※这个账户不在【基础资料】的账户档案里",IF($B1327="","※没填日期，这一笔不会进任何月份的报表",IF(NOT(ISNUMBER($B1327)),"※日期是文本不是日期（像 2026.6.28 这种），按日期取数的报表全会漏掉这一笔",IF(AND($F1327&lt;&gt;"",$G1327&lt;&gt;""),"※收入和支出不能同时填",IF(AND(N($F1327)=0,N($G1327)=0),"※收入和支出都没填",IF(OR(N($F1327)&lt;0,N($G1327)&lt;0),"※金额不能填负数，方向反了就换一列填",IF($D1327="","※没填收支类别，分类报表会漏掉这一笔",IF(ISNA(MATCH($D1327,类别表,0)),"※收支类别不在【基础资料】的清单里",IF(AND($L1327="内部转账",$M1327=""),"△内部转账要在「对方账户」写上另一头",IF(AND($L1327="内部转账",$M1327=$C1327),"※对方账户跟本账户是同一个",IF(AND($L1327&lt;&gt;"内部转账",$M1327&lt;&gt;""),"△填了对方账户，但类别不是内部转账",IF(YEAR($B1327)&lt;&gt;管理年度,"△不是管理年度的单据，按月的三张报表里看不到",IF($H1327&lt;0,"△这一笔之后该账户余额成负数了，核一下",""))))))))))))))</f>
        <v/>
      </c>
    </row>
    <row r="1328" ht="16.5" spans="1:16">
      <c r="A1328" s="4" t="str">
        <f>IF($C1328="","",COUNTA($C$5:$C1328))</f>
        <v/>
      </c>
      <c r="B1328" s="52"/>
      <c r="C1328" s="53"/>
      <c r="D1328" s="53"/>
      <c r="E1328" s="32"/>
      <c r="F1328" s="54"/>
      <c r="G1328" s="54"/>
      <c r="H1328" s="24" t="str">
        <f>IFERROR(ROUND(VLOOKUP($C1328,基础资料!$B$5:$E$34,3,0)+SUMIF($C$5:$C1328,$C1328,$F$5:$F1328)-SUMIF($C$5:$C1328,$C1328,$G$5:$G1328),2),"")</f>
        <v/>
      </c>
      <c r="I1328" s="53"/>
      <c r="J1328" s="53"/>
      <c r="K1328" s="25" t="str">
        <f t="shared" si="20"/>
        <v/>
      </c>
      <c r="L1328" s="13" t="str">
        <f>IF($D1328="","",IFERROR(INDEX(类别属性,MATCH($D1328,类别表,0)),""))</f>
        <v/>
      </c>
      <c r="M1328" s="53"/>
      <c r="N1328" s="53"/>
      <c r="O1328" s="32"/>
      <c r="P1328" s="6" t="str">
        <f>IF($C1328="","",IF(ISNA(MATCH($C1328,账户表,0)),"※这个账户不在【基础资料】的账户档案里",IF($B1328="","※没填日期，这一笔不会进任何月份的报表",IF(NOT(ISNUMBER($B1328)),"※日期是文本不是日期（像 2026.6.28 这种），按日期取数的报表全会漏掉这一笔",IF(AND($F1328&lt;&gt;"",$G1328&lt;&gt;""),"※收入和支出不能同时填",IF(AND(N($F1328)=0,N($G1328)=0),"※收入和支出都没填",IF(OR(N($F1328)&lt;0,N($G1328)&lt;0),"※金额不能填负数，方向反了就换一列填",IF($D1328="","※没填收支类别，分类报表会漏掉这一笔",IF(ISNA(MATCH($D1328,类别表,0)),"※收支类别不在【基础资料】的清单里",IF(AND($L1328="内部转账",$M1328=""),"△内部转账要在「对方账户」写上另一头",IF(AND($L1328="内部转账",$M1328=$C1328),"※对方账户跟本账户是同一个",IF(AND($L1328&lt;&gt;"内部转账",$M1328&lt;&gt;""),"△填了对方账户，但类别不是内部转账",IF(YEAR($B1328)&lt;&gt;管理年度,"△不是管理年度的单据，按月的三张报表里看不到",IF($H1328&lt;0,"△这一笔之后该账户余额成负数了，核一下",""))))))))))))))</f>
        <v/>
      </c>
    </row>
    <row r="1329" ht="16.5" spans="1:16">
      <c r="A1329" s="4" t="str">
        <f>IF($C1329="","",COUNTA($C$5:$C1329))</f>
        <v/>
      </c>
      <c r="B1329" s="52"/>
      <c r="C1329" s="53"/>
      <c r="D1329" s="53"/>
      <c r="E1329" s="32"/>
      <c r="F1329" s="54"/>
      <c r="G1329" s="54"/>
      <c r="H1329" s="24" t="str">
        <f>IFERROR(ROUND(VLOOKUP($C1329,基础资料!$B$5:$E$34,3,0)+SUMIF($C$5:$C1329,$C1329,$F$5:$F1329)-SUMIF($C$5:$C1329,$C1329,$G$5:$G1329),2),"")</f>
        <v/>
      </c>
      <c r="I1329" s="53"/>
      <c r="J1329" s="53"/>
      <c r="K1329" s="25" t="str">
        <f t="shared" si="20"/>
        <v/>
      </c>
      <c r="L1329" s="13" t="str">
        <f>IF($D1329="","",IFERROR(INDEX(类别属性,MATCH($D1329,类别表,0)),""))</f>
        <v/>
      </c>
      <c r="M1329" s="53"/>
      <c r="N1329" s="53"/>
      <c r="O1329" s="32"/>
      <c r="P1329" s="6" t="str">
        <f>IF($C1329="","",IF(ISNA(MATCH($C1329,账户表,0)),"※这个账户不在【基础资料】的账户档案里",IF($B1329="","※没填日期，这一笔不会进任何月份的报表",IF(NOT(ISNUMBER($B1329)),"※日期是文本不是日期（像 2026.6.28 这种），按日期取数的报表全会漏掉这一笔",IF(AND($F1329&lt;&gt;"",$G1329&lt;&gt;""),"※收入和支出不能同时填",IF(AND(N($F1329)=0,N($G1329)=0),"※收入和支出都没填",IF(OR(N($F1329)&lt;0,N($G1329)&lt;0),"※金额不能填负数，方向反了就换一列填",IF($D1329="","※没填收支类别，分类报表会漏掉这一笔",IF(ISNA(MATCH($D1329,类别表,0)),"※收支类别不在【基础资料】的清单里",IF(AND($L1329="内部转账",$M1329=""),"△内部转账要在「对方账户」写上另一头",IF(AND($L1329="内部转账",$M1329=$C1329),"※对方账户跟本账户是同一个",IF(AND($L1329&lt;&gt;"内部转账",$M1329&lt;&gt;""),"△填了对方账户，但类别不是内部转账",IF(YEAR($B1329)&lt;&gt;管理年度,"△不是管理年度的单据，按月的三张报表里看不到",IF($H1329&lt;0,"△这一笔之后该账户余额成负数了，核一下",""))))))))))))))</f>
        <v/>
      </c>
    </row>
    <row r="1330" ht="16.5" spans="1:16">
      <c r="A1330" s="4" t="str">
        <f>IF($C1330="","",COUNTA($C$5:$C1330))</f>
        <v/>
      </c>
      <c r="B1330" s="52"/>
      <c r="C1330" s="53"/>
      <c r="D1330" s="53"/>
      <c r="E1330" s="32"/>
      <c r="F1330" s="54"/>
      <c r="G1330" s="54"/>
      <c r="H1330" s="24" t="str">
        <f>IFERROR(ROUND(VLOOKUP($C1330,基础资料!$B$5:$E$34,3,0)+SUMIF($C$5:$C1330,$C1330,$F$5:$F1330)-SUMIF($C$5:$C1330,$C1330,$G$5:$G1330),2),"")</f>
        <v/>
      </c>
      <c r="I1330" s="53"/>
      <c r="J1330" s="53"/>
      <c r="K1330" s="25" t="str">
        <f t="shared" si="20"/>
        <v/>
      </c>
      <c r="L1330" s="13" t="str">
        <f>IF($D1330="","",IFERROR(INDEX(类别属性,MATCH($D1330,类别表,0)),""))</f>
        <v/>
      </c>
      <c r="M1330" s="53"/>
      <c r="N1330" s="53"/>
      <c r="O1330" s="32"/>
      <c r="P1330" s="6" t="str">
        <f>IF($C1330="","",IF(ISNA(MATCH($C1330,账户表,0)),"※这个账户不在【基础资料】的账户档案里",IF($B1330="","※没填日期，这一笔不会进任何月份的报表",IF(NOT(ISNUMBER($B1330)),"※日期是文本不是日期（像 2026.6.28 这种），按日期取数的报表全会漏掉这一笔",IF(AND($F1330&lt;&gt;"",$G1330&lt;&gt;""),"※收入和支出不能同时填",IF(AND(N($F1330)=0,N($G1330)=0),"※收入和支出都没填",IF(OR(N($F1330)&lt;0,N($G1330)&lt;0),"※金额不能填负数，方向反了就换一列填",IF($D1330="","※没填收支类别，分类报表会漏掉这一笔",IF(ISNA(MATCH($D1330,类别表,0)),"※收支类别不在【基础资料】的清单里",IF(AND($L1330="内部转账",$M1330=""),"△内部转账要在「对方账户」写上另一头",IF(AND($L1330="内部转账",$M1330=$C1330),"※对方账户跟本账户是同一个",IF(AND($L1330&lt;&gt;"内部转账",$M1330&lt;&gt;""),"△填了对方账户，但类别不是内部转账",IF(YEAR($B1330)&lt;&gt;管理年度,"△不是管理年度的单据，按月的三张报表里看不到",IF($H1330&lt;0,"△这一笔之后该账户余额成负数了，核一下",""))))))))))))))</f>
        <v/>
      </c>
    </row>
    <row r="1331" ht="16.5" spans="1:16">
      <c r="A1331" s="4" t="str">
        <f>IF($C1331="","",COUNTA($C$5:$C1331))</f>
        <v/>
      </c>
      <c r="B1331" s="52"/>
      <c r="C1331" s="53"/>
      <c r="D1331" s="53"/>
      <c r="E1331" s="32"/>
      <c r="F1331" s="54"/>
      <c r="G1331" s="54"/>
      <c r="H1331" s="24" t="str">
        <f>IFERROR(ROUND(VLOOKUP($C1331,基础资料!$B$5:$E$34,3,0)+SUMIF($C$5:$C1331,$C1331,$F$5:$F1331)-SUMIF($C$5:$C1331,$C1331,$G$5:$G1331),2),"")</f>
        <v/>
      </c>
      <c r="I1331" s="53"/>
      <c r="J1331" s="53"/>
      <c r="K1331" s="25" t="str">
        <f t="shared" si="20"/>
        <v/>
      </c>
      <c r="L1331" s="13" t="str">
        <f>IF($D1331="","",IFERROR(INDEX(类别属性,MATCH($D1331,类别表,0)),""))</f>
        <v/>
      </c>
      <c r="M1331" s="53"/>
      <c r="N1331" s="53"/>
      <c r="O1331" s="32"/>
      <c r="P1331" s="6" t="str">
        <f>IF($C1331="","",IF(ISNA(MATCH($C1331,账户表,0)),"※这个账户不在【基础资料】的账户档案里",IF($B1331="","※没填日期，这一笔不会进任何月份的报表",IF(NOT(ISNUMBER($B1331)),"※日期是文本不是日期（像 2026.6.28 这种），按日期取数的报表全会漏掉这一笔",IF(AND($F1331&lt;&gt;"",$G1331&lt;&gt;""),"※收入和支出不能同时填",IF(AND(N($F1331)=0,N($G1331)=0),"※收入和支出都没填",IF(OR(N($F1331)&lt;0,N($G1331)&lt;0),"※金额不能填负数，方向反了就换一列填",IF($D1331="","※没填收支类别，分类报表会漏掉这一笔",IF(ISNA(MATCH($D1331,类别表,0)),"※收支类别不在【基础资料】的清单里",IF(AND($L1331="内部转账",$M1331=""),"△内部转账要在「对方账户」写上另一头",IF(AND($L1331="内部转账",$M1331=$C1331),"※对方账户跟本账户是同一个",IF(AND($L1331&lt;&gt;"内部转账",$M1331&lt;&gt;""),"△填了对方账户，但类别不是内部转账",IF(YEAR($B1331)&lt;&gt;管理年度,"△不是管理年度的单据，按月的三张报表里看不到",IF($H1331&lt;0,"△这一笔之后该账户余额成负数了，核一下",""))))))))))))))</f>
        <v/>
      </c>
    </row>
    <row r="1332" ht="16.5" spans="1:16">
      <c r="A1332" s="4" t="str">
        <f>IF($C1332="","",COUNTA($C$5:$C1332))</f>
        <v/>
      </c>
      <c r="B1332" s="52"/>
      <c r="C1332" s="53"/>
      <c r="D1332" s="53"/>
      <c r="E1332" s="32"/>
      <c r="F1332" s="54"/>
      <c r="G1332" s="54"/>
      <c r="H1332" s="24" t="str">
        <f>IFERROR(ROUND(VLOOKUP($C1332,基础资料!$B$5:$E$34,3,0)+SUMIF($C$5:$C1332,$C1332,$F$5:$F1332)-SUMIF($C$5:$C1332,$C1332,$G$5:$G1332),2),"")</f>
        <v/>
      </c>
      <c r="I1332" s="53"/>
      <c r="J1332" s="53"/>
      <c r="K1332" s="25" t="str">
        <f t="shared" si="20"/>
        <v/>
      </c>
      <c r="L1332" s="13" t="str">
        <f>IF($D1332="","",IFERROR(INDEX(类别属性,MATCH($D1332,类别表,0)),""))</f>
        <v/>
      </c>
      <c r="M1332" s="53"/>
      <c r="N1332" s="53"/>
      <c r="O1332" s="32"/>
      <c r="P1332" s="6" t="str">
        <f>IF($C1332="","",IF(ISNA(MATCH($C1332,账户表,0)),"※这个账户不在【基础资料】的账户档案里",IF($B1332="","※没填日期，这一笔不会进任何月份的报表",IF(NOT(ISNUMBER($B1332)),"※日期是文本不是日期（像 2026.6.28 这种），按日期取数的报表全会漏掉这一笔",IF(AND($F1332&lt;&gt;"",$G1332&lt;&gt;""),"※收入和支出不能同时填",IF(AND(N($F1332)=0,N($G1332)=0),"※收入和支出都没填",IF(OR(N($F1332)&lt;0,N($G1332)&lt;0),"※金额不能填负数，方向反了就换一列填",IF($D1332="","※没填收支类别，分类报表会漏掉这一笔",IF(ISNA(MATCH($D1332,类别表,0)),"※收支类别不在【基础资料】的清单里",IF(AND($L1332="内部转账",$M1332=""),"△内部转账要在「对方账户」写上另一头",IF(AND($L1332="内部转账",$M1332=$C1332),"※对方账户跟本账户是同一个",IF(AND($L1332&lt;&gt;"内部转账",$M1332&lt;&gt;""),"△填了对方账户，但类别不是内部转账",IF(YEAR($B1332)&lt;&gt;管理年度,"△不是管理年度的单据，按月的三张报表里看不到",IF($H1332&lt;0,"△这一笔之后该账户余额成负数了，核一下",""))))))))))))))</f>
        <v/>
      </c>
    </row>
    <row r="1333" ht="16.5" spans="1:16">
      <c r="A1333" s="4" t="str">
        <f>IF($C1333="","",COUNTA($C$5:$C1333))</f>
        <v/>
      </c>
      <c r="B1333" s="52"/>
      <c r="C1333" s="53"/>
      <c r="D1333" s="53"/>
      <c r="E1333" s="32"/>
      <c r="F1333" s="54"/>
      <c r="G1333" s="54"/>
      <c r="H1333" s="24" t="str">
        <f>IFERROR(ROUND(VLOOKUP($C1333,基础资料!$B$5:$E$34,3,0)+SUMIF($C$5:$C1333,$C1333,$F$5:$F1333)-SUMIF($C$5:$C1333,$C1333,$G$5:$G1333),2),"")</f>
        <v/>
      </c>
      <c r="I1333" s="53"/>
      <c r="J1333" s="53"/>
      <c r="K1333" s="25" t="str">
        <f t="shared" si="20"/>
        <v/>
      </c>
      <c r="L1333" s="13" t="str">
        <f>IF($D1333="","",IFERROR(INDEX(类别属性,MATCH($D1333,类别表,0)),""))</f>
        <v/>
      </c>
      <c r="M1333" s="53"/>
      <c r="N1333" s="53"/>
      <c r="O1333" s="32"/>
      <c r="P1333" s="6" t="str">
        <f>IF($C1333="","",IF(ISNA(MATCH($C1333,账户表,0)),"※这个账户不在【基础资料】的账户档案里",IF($B1333="","※没填日期，这一笔不会进任何月份的报表",IF(NOT(ISNUMBER($B1333)),"※日期是文本不是日期（像 2026.6.28 这种），按日期取数的报表全会漏掉这一笔",IF(AND($F1333&lt;&gt;"",$G1333&lt;&gt;""),"※收入和支出不能同时填",IF(AND(N($F1333)=0,N($G1333)=0),"※收入和支出都没填",IF(OR(N($F1333)&lt;0,N($G1333)&lt;0),"※金额不能填负数，方向反了就换一列填",IF($D1333="","※没填收支类别，分类报表会漏掉这一笔",IF(ISNA(MATCH($D1333,类别表,0)),"※收支类别不在【基础资料】的清单里",IF(AND($L1333="内部转账",$M1333=""),"△内部转账要在「对方账户」写上另一头",IF(AND($L1333="内部转账",$M1333=$C1333),"※对方账户跟本账户是同一个",IF(AND($L1333&lt;&gt;"内部转账",$M1333&lt;&gt;""),"△填了对方账户，但类别不是内部转账",IF(YEAR($B1333)&lt;&gt;管理年度,"△不是管理年度的单据，按月的三张报表里看不到",IF($H1333&lt;0,"△这一笔之后该账户余额成负数了，核一下",""))))))))))))))</f>
        <v/>
      </c>
    </row>
    <row r="1334" ht="16.5" spans="1:16">
      <c r="A1334" s="4" t="str">
        <f>IF($C1334="","",COUNTA($C$5:$C1334))</f>
        <v/>
      </c>
      <c r="B1334" s="52"/>
      <c r="C1334" s="53"/>
      <c r="D1334" s="53"/>
      <c r="E1334" s="32"/>
      <c r="F1334" s="54"/>
      <c r="G1334" s="54"/>
      <c r="H1334" s="24" t="str">
        <f>IFERROR(ROUND(VLOOKUP($C1334,基础资料!$B$5:$E$34,3,0)+SUMIF($C$5:$C1334,$C1334,$F$5:$F1334)-SUMIF($C$5:$C1334,$C1334,$G$5:$G1334),2),"")</f>
        <v/>
      </c>
      <c r="I1334" s="53"/>
      <c r="J1334" s="53"/>
      <c r="K1334" s="25" t="str">
        <f t="shared" si="20"/>
        <v/>
      </c>
      <c r="L1334" s="13" t="str">
        <f>IF($D1334="","",IFERROR(INDEX(类别属性,MATCH($D1334,类别表,0)),""))</f>
        <v/>
      </c>
      <c r="M1334" s="53"/>
      <c r="N1334" s="53"/>
      <c r="O1334" s="32"/>
      <c r="P1334" s="6" t="str">
        <f>IF($C1334="","",IF(ISNA(MATCH($C1334,账户表,0)),"※这个账户不在【基础资料】的账户档案里",IF($B1334="","※没填日期，这一笔不会进任何月份的报表",IF(NOT(ISNUMBER($B1334)),"※日期是文本不是日期（像 2026.6.28 这种），按日期取数的报表全会漏掉这一笔",IF(AND($F1334&lt;&gt;"",$G1334&lt;&gt;""),"※收入和支出不能同时填",IF(AND(N($F1334)=0,N($G1334)=0),"※收入和支出都没填",IF(OR(N($F1334)&lt;0,N($G1334)&lt;0),"※金额不能填负数，方向反了就换一列填",IF($D1334="","※没填收支类别，分类报表会漏掉这一笔",IF(ISNA(MATCH($D1334,类别表,0)),"※收支类别不在【基础资料】的清单里",IF(AND($L1334="内部转账",$M1334=""),"△内部转账要在「对方账户」写上另一头",IF(AND($L1334="内部转账",$M1334=$C1334),"※对方账户跟本账户是同一个",IF(AND($L1334&lt;&gt;"内部转账",$M1334&lt;&gt;""),"△填了对方账户，但类别不是内部转账",IF(YEAR($B1334)&lt;&gt;管理年度,"△不是管理年度的单据，按月的三张报表里看不到",IF($H1334&lt;0,"△这一笔之后该账户余额成负数了，核一下",""))))))))))))))</f>
        <v/>
      </c>
    </row>
    <row r="1335" ht="16.5" spans="1:16">
      <c r="A1335" s="4" t="str">
        <f>IF($C1335="","",COUNTA($C$5:$C1335))</f>
        <v/>
      </c>
      <c r="B1335" s="52"/>
      <c r="C1335" s="53"/>
      <c r="D1335" s="53"/>
      <c r="E1335" s="32"/>
      <c r="F1335" s="54"/>
      <c r="G1335" s="54"/>
      <c r="H1335" s="24" t="str">
        <f>IFERROR(ROUND(VLOOKUP($C1335,基础资料!$B$5:$E$34,3,0)+SUMIF($C$5:$C1335,$C1335,$F$5:$F1335)-SUMIF($C$5:$C1335,$C1335,$G$5:$G1335),2),"")</f>
        <v/>
      </c>
      <c r="I1335" s="53"/>
      <c r="J1335" s="53"/>
      <c r="K1335" s="25" t="str">
        <f t="shared" si="20"/>
        <v/>
      </c>
      <c r="L1335" s="13" t="str">
        <f>IF($D1335="","",IFERROR(INDEX(类别属性,MATCH($D1335,类别表,0)),""))</f>
        <v/>
      </c>
      <c r="M1335" s="53"/>
      <c r="N1335" s="53"/>
      <c r="O1335" s="32"/>
      <c r="P1335" s="6" t="str">
        <f>IF($C1335="","",IF(ISNA(MATCH($C1335,账户表,0)),"※这个账户不在【基础资料】的账户档案里",IF($B1335="","※没填日期，这一笔不会进任何月份的报表",IF(NOT(ISNUMBER($B1335)),"※日期是文本不是日期（像 2026.6.28 这种），按日期取数的报表全会漏掉这一笔",IF(AND($F1335&lt;&gt;"",$G1335&lt;&gt;""),"※收入和支出不能同时填",IF(AND(N($F1335)=0,N($G1335)=0),"※收入和支出都没填",IF(OR(N($F1335)&lt;0,N($G1335)&lt;0),"※金额不能填负数，方向反了就换一列填",IF($D1335="","※没填收支类别，分类报表会漏掉这一笔",IF(ISNA(MATCH($D1335,类别表,0)),"※收支类别不在【基础资料】的清单里",IF(AND($L1335="内部转账",$M1335=""),"△内部转账要在「对方账户」写上另一头",IF(AND($L1335="内部转账",$M1335=$C1335),"※对方账户跟本账户是同一个",IF(AND($L1335&lt;&gt;"内部转账",$M1335&lt;&gt;""),"△填了对方账户，但类别不是内部转账",IF(YEAR($B1335)&lt;&gt;管理年度,"△不是管理年度的单据，按月的三张报表里看不到",IF($H1335&lt;0,"△这一笔之后该账户余额成负数了，核一下",""))))))))))))))</f>
        <v/>
      </c>
    </row>
    <row r="1336" ht="16.5" spans="1:16">
      <c r="A1336" s="4" t="str">
        <f>IF($C1336="","",COUNTA($C$5:$C1336))</f>
        <v/>
      </c>
      <c r="B1336" s="52"/>
      <c r="C1336" s="53"/>
      <c r="D1336" s="53"/>
      <c r="E1336" s="32"/>
      <c r="F1336" s="54"/>
      <c r="G1336" s="54"/>
      <c r="H1336" s="24" t="str">
        <f>IFERROR(ROUND(VLOOKUP($C1336,基础资料!$B$5:$E$34,3,0)+SUMIF($C$5:$C1336,$C1336,$F$5:$F1336)-SUMIF($C$5:$C1336,$C1336,$G$5:$G1336),2),"")</f>
        <v/>
      </c>
      <c r="I1336" s="53"/>
      <c r="J1336" s="53"/>
      <c r="K1336" s="25" t="str">
        <f t="shared" si="20"/>
        <v/>
      </c>
      <c r="L1336" s="13" t="str">
        <f>IF($D1336="","",IFERROR(INDEX(类别属性,MATCH($D1336,类别表,0)),""))</f>
        <v/>
      </c>
      <c r="M1336" s="53"/>
      <c r="N1336" s="53"/>
      <c r="O1336" s="32"/>
      <c r="P1336" s="6" t="str">
        <f>IF($C1336="","",IF(ISNA(MATCH($C1336,账户表,0)),"※这个账户不在【基础资料】的账户档案里",IF($B1336="","※没填日期，这一笔不会进任何月份的报表",IF(NOT(ISNUMBER($B1336)),"※日期是文本不是日期（像 2026.6.28 这种），按日期取数的报表全会漏掉这一笔",IF(AND($F1336&lt;&gt;"",$G1336&lt;&gt;""),"※收入和支出不能同时填",IF(AND(N($F1336)=0,N($G1336)=0),"※收入和支出都没填",IF(OR(N($F1336)&lt;0,N($G1336)&lt;0),"※金额不能填负数，方向反了就换一列填",IF($D1336="","※没填收支类别，分类报表会漏掉这一笔",IF(ISNA(MATCH($D1336,类别表,0)),"※收支类别不在【基础资料】的清单里",IF(AND($L1336="内部转账",$M1336=""),"△内部转账要在「对方账户」写上另一头",IF(AND($L1336="内部转账",$M1336=$C1336),"※对方账户跟本账户是同一个",IF(AND($L1336&lt;&gt;"内部转账",$M1336&lt;&gt;""),"△填了对方账户，但类别不是内部转账",IF(YEAR($B1336)&lt;&gt;管理年度,"△不是管理年度的单据，按月的三张报表里看不到",IF($H1336&lt;0,"△这一笔之后该账户余额成负数了，核一下",""))))))))))))))</f>
        <v/>
      </c>
    </row>
    <row r="1337" ht="16.5" spans="1:16">
      <c r="A1337" s="4" t="str">
        <f>IF($C1337="","",COUNTA($C$5:$C1337))</f>
        <v/>
      </c>
      <c r="B1337" s="52"/>
      <c r="C1337" s="53"/>
      <c r="D1337" s="53"/>
      <c r="E1337" s="32"/>
      <c r="F1337" s="54"/>
      <c r="G1337" s="54"/>
      <c r="H1337" s="24" t="str">
        <f>IFERROR(ROUND(VLOOKUP($C1337,基础资料!$B$5:$E$34,3,0)+SUMIF($C$5:$C1337,$C1337,$F$5:$F1337)-SUMIF($C$5:$C1337,$C1337,$G$5:$G1337),2),"")</f>
        <v/>
      </c>
      <c r="I1337" s="53"/>
      <c r="J1337" s="53"/>
      <c r="K1337" s="25" t="str">
        <f t="shared" si="20"/>
        <v/>
      </c>
      <c r="L1337" s="13" t="str">
        <f>IF($D1337="","",IFERROR(INDEX(类别属性,MATCH($D1337,类别表,0)),""))</f>
        <v/>
      </c>
      <c r="M1337" s="53"/>
      <c r="N1337" s="53"/>
      <c r="O1337" s="32"/>
      <c r="P1337" s="6" t="str">
        <f>IF($C1337="","",IF(ISNA(MATCH($C1337,账户表,0)),"※这个账户不在【基础资料】的账户档案里",IF($B1337="","※没填日期，这一笔不会进任何月份的报表",IF(NOT(ISNUMBER($B1337)),"※日期是文本不是日期（像 2026.6.28 这种），按日期取数的报表全会漏掉这一笔",IF(AND($F1337&lt;&gt;"",$G1337&lt;&gt;""),"※收入和支出不能同时填",IF(AND(N($F1337)=0,N($G1337)=0),"※收入和支出都没填",IF(OR(N($F1337)&lt;0,N($G1337)&lt;0),"※金额不能填负数，方向反了就换一列填",IF($D1337="","※没填收支类别，分类报表会漏掉这一笔",IF(ISNA(MATCH($D1337,类别表,0)),"※收支类别不在【基础资料】的清单里",IF(AND($L1337="内部转账",$M1337=""),"△内部转账要在「对方账户」写上另一头",IF(AND($L1337="内部转账",$M1337=$C1337),"※对方账户跟本账户是同一个",IF(AND($L1337&lt;&gt;"内部转账",$M1337&lt;&gt;""),"△填了对方账户，但类别不是内部转账",IF(YEAR($B1337)&lt;&gt;管理年度,"△不是管理年度的单据，按月的三张报表里看不到",IF($H1337&lt;0,"△这一笔之后该账户余额成负数了，核一下",""))))))))))))))</f>
        <v/>
      </c>
    </row>
    <row r="1338" ht="16.5" spans="1:16">
      <c r="A1338" s="4" t="str">
        <f>IF($C1338="","",COUNTA($C$5:$C1338))</f>
        <v/>
      </c>
      <c r="B1338" s="52"/>
      <c r="C1338" s="53"/>
      <c r="D1338" s="53"/>
      <c r="E1338" s="32"/>
      <c r="F1338" s="54"/>
      <c r="G1338" s="54"/>
      <c r="H1338" s="24" t="str">
        <f>IFERROR(ROUND(VLOOKUP($C1338,基础资料!$B$5:$E$34,3,0)+SUMIF($C$5:$C1338,$C1338,$F$5:$F1338)-SUMIF($C$5:$C1338,$C1338,$G$5:$G1338),2),"")</f>
        <v/>
      </c>
      <c r="I1338" s="53"/>
      <c r="J1338" s="53"/>
      <c r="K1338" s="25" t="str">
        <f t="shared" si="20"/>
        <v/>
      </c>
      <c r="L1338" s="13" t="str">
        <f>IF($D1338="","",IFERROR(INDEX(类别属性,MATCH($D1338,类别表,0)),""))</f>
        <v/>
      </c>
      <c r="M1338" s="53"/>
      <c r="N1338" s="53"/>
      <c r="O1338" s="32"/>
      <c r="P1338" s="6" t="str">
        <f>IF($C1338="","",IF(ISNA(MATCH($C1338,账户表,0)),"※这个账户不在【基础资料】的账户档案里",IF($B1338="","※没填日期，这一笔不会进任何月份的报表",IF(NOT(ISNUMBER($B1338)),"※日期是文本不是日期（像 2026.6.28 这种），按日期取数的报表全会漏掉这一笔",IF(AND($F1338&lt;&gt;"",$G1338&lt;&gt;""),"※收入和支出不能同时填",IF(AND(N($F1338)=0,N($G1338)=0),"※收入和支出都没填",IF(OR(N($F1338)&lt;0,N($G1338)&lt;0),"※金额不能填负数，方向反了就换一列填",IF($D1338="","※没填收支类别，分类报表会漏掉这一笔",IF(ISNA(MATCH($D1338,类别表,0)),"※收支类别不在【基础资料】的清单里",IF(AND($L1338="内部转账",$M1338=""),"△内部转账要在「对方账户」写上另一头",IF(AND($L1338="内部转账",$M1338=$C1338),"※对方账户跟本账户是同一个",IF(AND($L1338&lt;&gt;"内部转账",$M1338&lt;&gt;""),"△填了对方账户，但类别不是内部转账",IF(YEAR($B1338)&lt;&gt;管理年度,"△不是管理年度的单据，按月的三张报表里看不到",IF($H1338&lt;0,"△这一笔之后该账户余额成负数了，核一下",""))))))))))))))</f>
        <v/>
      </c>
    </row>
    <row r="1339" ht="16.5" spans="1:16">
      <c r="A1339" s="4" t="str">
        <f>IF($C1339="","",COUNTA($C$5:$C1339))</f>
        <v/>
      </c>
      <c r="B1339" s="52"/>
      <c r="C1339" s="53"/>
      <c r="D1339" s="53"/>
      <c r="E1339" s="32"/>
      <c r="F1339" s="54"/>
      <c r="G1339" s="54"/>
      <c r="H1339" s="24" t="str">
        <f>IFERROR(ROUND(VLOOKUP($C1339,基础资料!$B$5:$E$34,3,0)+SUMIF($C$5:$C1339,$C1339,$F$5:$F1339)-SUMIF($C$5:$C1339,$C1339,$G$5:$G1339),2),"")</f>
        <v/>
      </c>
      <c r="I1339" s="53"/>
      <c r="J1339" s="53"/>
      <c r="K1339" s="25" t="str">
        <f t="shared" si="20"/>
        <v/>
      </c>
      <c r="L1339" s="13" t="str">
        <f>IF($D1339="","",IFERROR(INDEX(类别属性,MATCH($D1339,类别表,0)),""))</f>
        <v/>
      </c>
      <c r="M1339" s="53"/>
      <c r="N1339" s="53"/>
      <c r="O1339" s="32"/>
      <c r="P1339" s="6" t="str">
        <f>IF($C1339="","",IF(ISNA(MATCH($C1339,账户表,0)),"※这个账户不在【基础资料】的账户档案里",IF($B1339="","※没填日期，这一笔不会进任何月份的报表",IF(NOT(ISNUMBER($B1339)),"※日期是文本不是日期（像 2026.6.28 这种），按日期取数的报表全会漏掉这一笔",IF(AND($F1339&lt;&gt;"",$G1339&lt;&gt;""),"※收入和支出不能同时填",IF(AND(N($F1339)=0,N($G1339)=0),"※收入和支出都没填",IF(OR(N($F1339)&lt;0,N($G1339)&lt;0),"※金额不能填负数，方向反了就换一列填",IF($D1339="","※没填收支类别，分类报表会漏掉这一笔",IF(ISNA(MATCH($D1339,类别表,0)),"※收支类别不在【基础资料】的清单里",IF(AND($L1339="内部转账",$M1339=""),"△内部转账要在「对方账户」写上另一头",IF(AND($L1339="内部转账",$M1339=$C1339),"※对方账户跟本账户是同一个",IF(AND($L1339&lt;&gt;"内部转账",$M1339&lt;&gt;""),"△填了对方账户，但类别不是内部转账",IF(YEAR($B1339)&lt;&gt;管理年度,"△不是管理年度的单据，按月的三张报表里看不到",IF($H1339&lt;0,"△这一笔之后该账户余额成负数了，核一下",""))))))))))))))</f>
        <v/>
      </c>
    </row>
    <row r="1340" ht="16.5" spans="1:16">
      <c r="A1340" s="4" t="str">
        <f>IF($C1340="","",COUNTA($C$5:$C1340))</f>
        <v/>
      </c>
      <c r="B1340" s="52"/>
      <c r="C1340" s="53"/>
      <c r="D1340" s="53"/>
      <c r="E1340" s="32"/>
      <c r="F1340" s="54"/>
      <c r="G1340" s="54"/>
      <c r="H1340" s="24" t="str">
        <f>IFERROR(ROUND(VLOOKUP($C1340,基础资料!$B$5:$E$34,3,0)+SUMIF($C$5:$C1340,$C1340,$F$5:$F1340)-SUMIF($C$5:$C1340,$C1340,$G$5:$G1340),2),"")</f>
        <v/>
      </c>
      <c r="I1340" s="53"/>
      <c r="J1340" s="53"/>
      <c r="K1340" s="25" t="str">
        <f t="shared" si="20"/>
        <v/>
      </c>
      <c r="L1340" s="13" t="str">
        <f>IF($D1340="","",IFERROR(INDEX(类别属性,MATCH($D1340,类别表,0)),""))</f>
        <v/>
      </c>
      <c r="M1340" s="53"/>
      <c r="N1340" s="53"/>
      <c r="O1340" s="32"/>
      <c r="P1340" s="6" t="str">
        <f>IF($C1340="","",IF(ISNA(MATCH($C1340,账户表,0)),"※这个账户不在【基础资料】的账户档案里",IF($B1340="","※没填日期，这一笔不会进任何月份的报表",IF(NOT(ISNUMBER($B1340)),"※日期是文本不是日期（像 2026.6.28 这种），按日期取数的报表全会漏掉这一笔",IF(AND($F1340&lt;&gt;"",$G1340&lt;&gt;""),"※收入和支出不能同时填",IF(AND(N($F1340)=0,N($G1340)=0),"※收入和支出都没填",IF(OR(N($F1340)&lt;0,N($G1340)&lt;0),"※金额不能填负数，方向反了就换一列填",IF($D1340="","※没填收支类别，分类报表会漏掉这一笔",IF(ISNA(MATCH($D1340,类别表,0)),"※收支类别不在【基础资料】的清单里",IF(AND($L1340="内部转账",$M1340=""),"△内部转账要在「对方账户」写上另一头",IF(AND($L1340="内部转账",$M1340=$C1340),"※对方账户跟本账户是同一个",IF(AND($L1340&lt;&gt;"内部转账",$M1340&lt;&gt;""),"△填了对方账户，但类别不是内部转账",IF(YEAR($B1340)&lt;&gt;管理年度,"△不是管理年度的单据，按月的三张报表里看不到",IF($H1340&lt;0,"△这一笔之后该账户余额成负数了，核一下",""))))))))))))))</f>
        <v/>
      </c>
    </row>
    <row r="1341" ht="16.5" spans="1:16">
      <c r="A1341" s="4" t="str">
        <f>IF($C1341="","",COUNTA($C$5:$C1341))</f>
        <v/>
      </c>
      <c r="B1341" s="52"/>
      <c r="C1341" s="53"/>
      <c r="D1341" s="53"/>
      <c r="E1341" s="32"/>
      <c r="F1341" s="54"/>
      <c r="G1341" s="54"/>
      <c r="H1341" s="24" t="str">
        <f>IFERROR(ROUND(VLOOKUP($C1341,基础资料!$B$5:$E$34,3,0)+SUMIF($C$5:$C1341,$C1341,$F$5:$F1341)-SUMIF($C$5:$C1341,$C1341,$G$5:$G1341),2),"")</f>
        <v/>
      </c>
      <c r="I1341" s="53"/>
      <c r="J1341" s="53"/>
      <c r="K1341" s="25" t="str">
        <f t="shared" si="20"/>
        <v/>
      </c>
      <c r="L1341" s="13" t="str">
        <f>IF($D1341="","",IFERROR(INDEX(类别属性,MATCH($D1341,类别表,0)),""))</f>
        <v/>
      </c>
      <c r="M1341" s="53"/>
      <c r="N1341" s="53"/>
      <c r="O1341" s="32"/>
      <c r="P1341" s="6" t="str">
        <f>IF($C1341="","",IF(ISNA(MATCH($C1341,账户表,0)),"※这个账户不在【基础资料】的账户档案里",IF($B1341="","※没填日期，这一笔不会进任何月份的报表",IF(NOT(ISNUMBER($B1341)),"※日期是文本不是日期（像 2026.6.28 这种），按日期取数的报表全会漏掉这一笔",IF(AND($F1341&lt;&gt;"",$G1341&lt;&gt;""),"※收入和支出不能同时填",IF(AND(N($F1341)=0,N($G1341)=0),"※收入和支出都没填",IF(OR(N($F1341)&lt;0,N($G1341)&lt;0),"※金额不能填负数，方向反了就换一列填",IF($D1341="","※没填收支类别，分类报表会漏掉这一笔",IF(ISNA(MATCH($D1341,类别表,0)),"※收支类别不在【基础资料】的清单里",IF(AND($L1341="内部转账",$M1341=""),"△内部转账要在「对方账户」写上另一头",IF(AND($L1341="内部转账",$M1341=$C1341),"※对方账户跟本账户是同一个",IF(AND($L1341&lt;&gt;"内部转账",$M1341&lt;&gt;""),"△填了对方账户，但类别不是内部转账",IF(YEAR($B1341)&lt;&gt;管理年度,"△不是管理年度的单据，按月的三张报表里看不到",IF($H1341&lt;0,"△这一笔之后该账户余额成负数了，核一下",""))))))))))))))</f>
        <v/>
      </c>
    </row>
    <row r="1342" ht="16.5" spans="1:16">
      <c r="A1342" s="4" t="str">
        <f>IF($C1342="","",COUNTA($C$5:$C1342))</f>
        <v/>
      </c>
      <c r="B1342" s="52"/>
      <c r="C1342" s="53"/>
      <c r="D1342" s="53"/>
      <c r="E1342" s="32"/>
      <c r="F1342" s="54"/>
      <c r="G1342" s="54"/>
      <c r="H1342" s="24" t="str">
        <f>IFERROR(ROUND(VLOOKUP($C1342,基础资料!$B$5:$E$34,3,0)+SUMIF($C$5:$C1342,$C1342,$F$5:$F1342)-SUMIF($C$5:$C1342,$C1342,$G$5:$G1342),2),"")</f>
        <v/>
      </c>
      <c r="I1342" s="53"/>
      <c r="J1342" s="53"/>
      <c r="K1342" s="25" t="str">
        <f t="shared" si="20"/>
        <v/>
      </c>
      <c r="L1342" s="13" t="str">
        <f>IF($D1342="","",IFERROR(INDEX(类别属性,MATCH($D1342,类别表,0)),""))</f>
        <v/>
      </c>
      <c r="M1342" s="53"/>
      <c r="N1342" s="53"/>
      <c r="O1342" s="32"/>
      <c r="P1342" s="6" t="str">
        <f>IF($C1342="","",IF(ISNA(MATCH($C1342,账户表,0)),"※这个账户不在【基础资料】的账户档案里",IF($B1342="","※没填日期，这一笔不会进任何月份的报表",IF(NOT(ISNUMBER($B1342)),"※日期是文本不是日期（像 2026.6.28 这种），按日期取数的报表全会漏掉这一笔",IF(AND($F1342&lt;&gt;"",$G1342&lt;&gt;""),"※收入和支出不能同时填",IF(AND(N($F1342)=0,N($G1342)=0),"※收入和支出都没填",IF(OR(N($F1342)&lt;0,N($G1342)&lt;0),"※金额不能填负数，方向反了就换一列填",IF($D1342="","※没填收支类别，分类报表会漏掉这一笔",IF(ISNA(MATCH($D1342,类别表,0)),"※收支类别不在【基础资料】的清单里",IF(AND($L1342="内部转账",$M1342=""),"△内部转账要在「对方账户」写上另一头",IF(AND($L1342="内部转账",$M1342=$C1342),"※对方账户跟本账户是同一个",IF(AND($L1342&lt;&gt;"内部转账",$M1342&lt;&gt;""),"△填了对方账户，但类别不是内部转账",IF(YEAR($B1342)&lt;&gt;管理年度,"△不是管理年度的单据，按月的三张报表里看不到",IF($H1342&lt;0,"△这一笔之后该账户余额成负数了，核一下",""))))))))))))))</f>
        <v/>
      </c>
    </row>
    <row r="1343" ht="16.5" spans="1:16">
      <c r="A1343" s="4" t="str">
        <f>IF($C1343="","",COUNTA($C$5:$C1343))</f>
        <v/>
      </c>
      <c r="B1343" s="52"/>
      <c r="C1343" s="53"/>
      <c r="D1343" s="53"/>
      <c r="E1343" s="32"/>
      <c r="F1343" s="54"/>
      <c r="G1343" s="54"/>
      <c r="H1343" s="24" t="str">
        <f>IFERROR(ROUND(VLOOKUP($C1343,基础资料!$B$5:$E$34,3,0)+SUMIF($C$5:$C1343,$C1343,$F$5:$F1343)-SUMIF($C$5:$C1343,$C1343,$G$5:$G1343),2),"")</f>
        <v/>
      </c>
      <c r="I1343" s="53"/>
      <c r="J1343" s="53"/>
      <c r="K1343" s="25" t="str">
        <f t="shared" si="20"/>
        <v/>
      </c>
      <c r="L1343" s="13" t="str">
        <f>IF($D1343="","",IFERROR(INDEX(类别属性,MATCH($D1343,类别表,0)),""))</f>
        <v/>
      </c>
      <c r="M1343" s="53"/>
      <c r="N1343" s="53"/>
      <c r="O1343" s="32"/>
      <c r="P1343" s="6" t="str">
        <f>IF($C1343="","",IF(ISNA(MATCH($C1343,账户表,0)),"※这个账户不在【基础资料】的账户档案里",IF($B1343="","※没填日期，这一笔不会进任何月份的报表",IF(NOT(ISNUMBER($B1343)),"※日期是文本不是日期（像 2026.6.28 这种），按日期取数的报表全会漏掉这一笔",IF(AND($F1343&lt;&gt;"",$G1343&lt;&gt;""),"※收入和支出不能同时填",IF(AND(N($F1343)=0,N($G1343)=0),"※收入和支出都没填",IF(OR(N($F1343)&lt;0,N($G1343)&lt;0),"※金额不能填负数，方向反了就换一列填",IF($D1343="","※没填收支类别，分类报表会漏掉这一笔",IF(ISNA(MATCH($D1343,类别表,0)),"※收支类别不在【基础资料】的清单里",IF(AND($L1343="内部转账",$M1343=""),"△内部转账要在「对方账户」写上另一头",IF(AND($L1343="内部转账",$M1343=$C1343),"※对方账户跟本账户是同一个",IF(AND($L1343&lt;&gt;"内部转账",$M1343&lt;&gt;""),"△填了对方账户，但类别不是内部转账",IF(YEAR($B1343)&lt;&gt;管理年度,"△不是管理年度的单据，按月的三张报表里看不到",IF($H1343&lt;0,"△这一笔之后该账户余额成负数了，核一下",""))))))))))))))</f>
        <v/>
      </c>
    </row>
    <row r="1344" ht="16.5" spans="1:16">
      <c r="A1344" s="4" t="str">
        <f>IF($C1344="","",COUNTA($C$5:$C1344))</f>
        <v/>
      </c>
      <c r="B1344" s="52"/>
      <c r="C1344" s="53"/>
      <c r="D1344" s="53"/>
      <c r="E1344" s="32"/>
      <c r="F1344" s="54"/>
      <c r="G1344" s="54"/>
      <c r="H1344" s="24" t="str">
        <f>IFERROR(ROUND(VLOOKUP($C1344,基础资料!$B$5:$E$34,3,0)+SUMIF($C$5:$C1344,$C1344,$F$5:$F1344)-SUMIF($C$5:$C1344,$C1344,$G$5:$G1344),2),"")</f>
        <v/>
      </c>
      <c r="I1344" s="53"/>
      <c r="J1344" s="53"/>
      <c r="K1344" s="25" t="str">
        <f t="shared" si="20"/>
        <v/>
      </c>
      <c r="L1344" s="13" t="str">
        <f>IF($D1344="","",IFERROR(INDEX(类别属性,MATCH($D1344,类别表,0)),""))</f>
        <v/>
      </c>
      <c r="M1344" s="53"/>
      <c r="N1344" s="53"/>
      <c r="O1344" s="32"/>
      <c r="P1344" s="6" t="str">
        <f>IF($C1344="","",IF(ISNA(MATCH($C1344,账户表,0)),"※这个账户不在【基础资料】的账户档案里",IF($B1344="","※没填日期，这一笔不会进任何月份的报表",IF(NOT(ISNUMBER($B1344)),"※日期是文本不是日期（像 2026.6.28 这种），按日期取数的报表全会漏掉这一笔",IF(AND($F1344&lt;&gt;"",$G1344&lt;&gt;""),"※收入和支出不能同时填",IF(AND(N($F1344)=0,N($G1344)=0),"※收入和支出都没填",IF(OR(N($F1344)&lt;0,N($G1344)&lt;0),"※金额不能填负数，方向反了就换一列填",IF($D1344="","※没填收支类别，分类报表会漏掉这一笔",IF(ISNA(MATCH($D1344,类别表,0)),"※收支类别不在【基础资料】的清单里",IF(AND($L1344="内部转账",$M1344=""),"△内部转账要在「对方账户」写上另一头",IF(AND($L1344="内部转账",$M1344=$C1344),"※对方账户跟本账户是同一个",IF(AND($L1344&lt;&gt;"内部转账",$M1344&lt;&gt;""),"△填了对方账户，但类别不是内部转账",IF(YEAR($B1344)&lt;&gt;管理年度,"△不是管理年度的单据，按月的三张报表里看不到",IF($H1344&lt;0,"△这一笔之后该账户余额成负数了，核一下",""))))))))))))))</f>
        <v/>
      </c>
    </row>
    <row r="1345" ht="16.5" spans="1:16">
      <c r="A1345" s="4" t="str">
        <f>IF($C1345="","",COUNTA($C$5:$C1345))</f>
        <v/>
      </c>
      <c r="B1345" s="52"/>
      <c r="C1345" s="53"/>
      <c r="D1345" s="53"/>
      <c r="E1345" s="32"/>
      <c r="F1345" s="54"/>
      <c r="G1345" s="54"/>
      <c r="H1345" s="24" t="str">
        <f>IFERROR(ROUND(VLOOKUP($C1345,基础资料!$B$5:$E$34,3,0)+SUMIF($C$5:$C1345,$C1345,$F$5:$F1345)-SUMIF($C$5:$C1345,$C1345,$G$5:$G1345),2),"")</f>
        <v/>
      </c>
      <c r="I1345" s="53"/>
      <c r="J1345" s="53"/>
      <c r="K1345" s="25" t="str">
        <f t="shared" si="20"/>
        <v/>
      </c>
      <c r="L1345" s="13" t="str">
        <f>IF($D1345="","",IFERROR(INDEX(类别属性,MATCH($D1345,类别表,0)),""))</f>
        <v/>
      </c>
      <c r="M1345" s="53"/>
      <c r="N1345" s="53"/>
      <c r="O1345" s="32"/>
      <c r="P1345" s="6" t="str">
        <f>IF($C1345="","",IF(ISNA(MATCH($C1345,账户表,0)),"※这个账户不在【基础资料】的账户档案里",IF($B1345="","※没填日期，这一笔不会进任何月份的报表",IF(NOT(ISNUMBER($B1345)),"※日期是文本不是日期（像 2026.6.28 这种），按日期取数的报表全会漏掉这一笔",IF(AND($F1345&lt;&gt;"",$G1345&lt;&gt;""),"※收入和支出不能同时填",IF(AND(N($F1345)=0,N($G1345)=0),"※收入和支出都没填",IF(OR(N($F1345)&lt;0,N($G1345)&lt;0),"※金额不能填负数，方向反了就换一列填",IF($D1345="","※没填收支类别，分类报表会漏掉这一笔",IF(ISNA(MATCH($D1345,类别表,0)),"※收支类别不在【基础资料】的清单里",IF(AND($L1345="内部转账",$M1345=""),"△内部转账要在「对方账户」写上另一头",IF(AND($L1345="内部转账",$M1345=$C1345),"※对方账户跟本账户是同一个",IF(AND($L1345&lt;&gt;"内部转账",$M1345&lt;&gt;""),"△填了对方账户，但类别不是内部转账",IF(YEAR($B1345)&lt;&gt;管理年度,"△不是管理年度的单据，按月的三张报表里看不到",IF($H1345&lt;0,"△这一笔之后该账户余额成负数了，核一下",""))))))))))))))</f>
        <v/>
      </c>
    </row>
    <row r="1346" ht="16.5" spans="1:16">
      <c r="A1346" s="4" t="str">
        <f>IF($C1346="","",COUNTA($C$5:$C1346))</f>
        <v/>
      </c>
      <c r="B1346" s="52"/>
      <c r="C1346" s="53"/>
      <c r="D1346" s="53"/>
      <c r="E1346" s="32"/>
      <c r="F1346" s="54"/>
      <c r="G1346" s="54"/>
      <c r="H1346" s="24" t="str">
        <f>IFERROR(ROUND(VLOOKUP($C1346,基础资料!$B$5:$E$34,3,0)+SUMIF($C$5:$C1346,$C1346,$F$5:$F1346)-SUMIF($C$5:$C1346,$C1346,$G$5:$G1346),2),"")</f>
        <v/>
      </c>
      <c r="I1346" s="53"/>
      <c r="J1346" s="53"/>
      <c r="K1346" s="25" t="str">
        <f t="shared" si="20"/>
        <v/>
      </c>
      <c r="L1346" s="13" t="str">
        <f>IF($D1346="","",IFERROR(INDEX(类别属性,MATCH($D1346,类别表,0)),""))</f>
        <v/>
      </c>
      <c r="M1346" s="53"/>
      <c r="N1346" s="53"/>
      <c r="O1346" s="32"/>
      <c r="P1346" s="6" t="str">
        <f>IF($C1346="","",IF(ISNA(MATCH($C1346,账户表,0)),"※这个账户不在【基础资料】的账户档案里",IF($B1346="","※没填日期，这一笔不会进任何月份的报表",IF(NOT(ISNUMBER($B1346)),"※日期是文本不是日期（像 2026.6.28 这种），按日期取数的报表全会漏掉这一笔",IF(AND($F1346&lt;&gt;"",$G1346&lt;&gt;""),"※收入和支出不能同时填",IF(AND(N($F1346)=0,N($G1346)=0),"※收入和支出都没填",IF(OR(N($F1346)&lt;0,N($G1346)&lt;0),"※金额不能填负数，方向反了就换一列填",IF($D1346="","※没填收支类别，分类报表会漏掉这一笔",IF(ISNA(MATCH($D1346,类别表,0)),"※收支类别不在【基础资料】的清单里",IF(AND($L1346="内部转账",$M1346=""),"△内部转账要在「对方账户」写上另一头",IF(AND($L1346="内部转账",$M1346=$C1346),"※对方账户跟本账户是同一个",IF(AND($L1346&lt;&gt;"内部转账",$M1346&lt;&gt;""),"△填了对方账户，但类别不是内部转账",IF(YEAR($B1346)&lt;&gt;管理年度,"△不是管理年度的单据，按月的三张报表里看不到",IF($H1346&lt;0,"△这一笔之后该账户余额成负数了，核一下",""))))))))))))))</f>
        <v/>
      </c>
    </row>
    <row r="1347" ht="16.5" spans="1:16">
      <c r="A1347" s="4" t="str">
        <f>IF($C1347="","",COUNTA($C$5:$C1347))</f>
        <v/>
      </c>
      <c r="B1347" s="52"/>
      <c r="C1347" s="53"/>
      <c r="D1347" s="53"/>
      <c r="E1347" s="32"/>
      <c r="F1347" s="54"/>
      <c r="G1347" s="54"/>
      <c r="H1347" s="24" t="str">
        <f>IFERROR(ROUND(VLOOKUP($C1347,基础资料!$B$5:$E$34,3,0)+SUMIF($C$5:$C1347,$C1347,$F$5:$F1347)-SUMIF($C$5:$C1347,$C1347,$G$5:$G1347),2),"")</f>
        <v/>
      </c>
      <c r="I1347" s="53"/>
      <c r="J1347" s="53"/>
      <c r="K1347" s="25" t="str">
        <f t="shared" si="20"/>
        <v/>
      </c>
      <c r="L1347" s="13" t="str">
        <f>IF($D1347="","",IFERROR(INDEX(类别属性,MATCH($D1347,类别表,0)),""))</f>
        <v/>
      </c>
      <c r="M1347" s="53"/>
      <c r="N1347" s="53"/>
      <c r="O1347" s="32"/>
      <c r="P1347" s="6" t="str">
        <f>IF($C1347="","",IF(ISNA(MATCH($C1347,账户表,0)),"※这个账户不在【基础资料】的账户档案里",IF($B1347="","※没填日期，这一笔不会进任何月份的报表",IF(NOT(ISNUMBER($B1347)),"※日期是文本不是日期（像 2026.6.28 这种），按日期取数的报表全会漏掉这一笔",IF(AND($F1347&lt;&gt;"",$G1347&lt;&gt;""),"※收入和支出不能同时填",IF(AND(N($F1347)=0,N($G1347)=0),"※收入和支出都没填",IF(OR(N($F1347)&lt;0,N($G1347)&lt;0),"※金额不能填负数，方向反了就换一列填",IF($D1347="","※没填收支类别，分类报表会漏掉这一笔",IF(ISNA(MATCH($D1347,类别表,0)),"※收支类别不在【基础资料】的清单里",IF(AND($L1347="内部转账",$M1347=""),"△内部转账要在「对方账户」写上另一头",IF(AND($L1347="内部转账",$M1347=$C1347),"※对方账户跟本账户是同一个",IF(AND($L1347&lt;&gt;"内部转账",$M1347&lt;&gt;""),"△填了对方账户，但类别不是内部转账",IF(YEAR($B1347)&lt;&gt;管理年度,"△不是管理年度的单据，按月的三张报表里看不到",IF($H1347&lt;0,"△这一笔之后该账户余额成负数了，核一下",""))))))))))))))</f>
        <v/>
      </c>
    </row>
    <row r="1348" ht="16.5" spans="1:16">
      <c r="A1348" s="4" t="str">
        <f>IF($C1348="","",COUNTA($C$5:$C1348))</f>
        <v/>
      </c>
      <c r="B1348" s="52"/>
      <c r="C1348" s="53"/>
      <c r="D1348" s="53"/>
      <c r="E1348" s="32"/>
      <c r="F1348" s="54"/>
      <c r="G1348" s="54"/>
      <c r="H1348" s="24" t="str">
        <f>IFERROR(ROUND(VLOOKUP($C1348,基础资料!$B$5:$E$34,3,0)+SUMIF($C$5:$C1348,$C1348,$F$5:$F1348)-SUMIF($C$5:$C1348,$C1348,$G$5:$G1348),2),"")</f>
        <v/>
      </c>
      <c r="I1348" s="53"/>
      <c r="J1348" s="53"/>
      <c r="K1348" s="25" t="str">
        <f t="shared" si="20"/>
        <v/>
      </c>
      <c r="L1348" s="13" t="str">
        <f>IF($D1348="","",IFERROR(INDEX(类别属性,MATCH($D1348,类别表,0)),""))</f>
        <v/>
      </c>
      <c r="M1348" s="53"/>
      <c r="N1348" s="53"/>
      <c r="O1348" s="32"/>
      <c r="P1348" s="6" t="str">
        <f>IF($C1348="","",IF(ISNA(MATCH($C1348,账户表,0)),"※这个账户不在【基础资料】的账户档案里",IF($B1348="","※没填日期，这一笔不会进任何月份的报表",IF(NOT(ISNUMBER($B1348)),"※日期是文本不是日期（像 2026.6.28 这种），按日期取数的报表全会漏掉这一笔",IF(AND($F1348&lt;&gt;"",$G1348&lt;&gt;""),"※收入和支出不能同时填",IF(AND(N($F1348)=0,N($G1348)=0),"※收入和支出都没填",IF(OR(N($F1348)&lt;0,N($G1348)&lt;0),"※金额不能填负数，方向反了就换一列填",IF($D1348="","※没填收支类别，分类报表会漏掉这一笔",IF(ISNA(MATCH($D1348,类别表,0)),"※收支类别不在【基础资料】的清单里",IF(AND($L1348="内部转账",$M1348=""),"△内部转账要在「对方账户」写上另一头",IF(AND($L1348="内部转账",$M1348=$C1348),"※对方账户跟本账户是同一个",IF(AND($L1348&lt;&gt;"内部转账",$M1348&lt;&gt;""),"△填了对方账户，但类别不是内部转账",IF(YEAR($B1348)&lt;&gt;管理年度,"△不是管理年度的单据，按月的三张报表里看不到",IF($H1348&lt;0,"△这一笔之后该账户余额成负数了，核一下",""))))))))))))))</f>
        <v/>
      </c>
    </row>
    <row r="1349" ht="16.5" spans="1:16">
      <c r="A1349" s="4" t="str">
        <f>IF($C1349="","",COUNTA($C$5:$C1349))</f>
        <v/>
      </c>
      <c r="B1349" s="52"/>
      <c r="C1349" s="53"/>
      <c r="D1349" s="53"/>
      <c r="E1349" s="32"/>
      <c r="F1349" s="54"/>
      <c r="G1349" s="54"/>
      <c r="H1349" s="24" t="str">
        <f>IFERROR(ROUND(VLOOKUP($C1349,基础资料!$B$5:$E$34,3,0)+SUMIF($C$5:$C1349,$C1349,$F$5:$F1349)-SUMIF($C$5:$C1349,$C1349,$G$5:$G1349),2),"")</f>
        <v/>
      </c>
      <c r="I1349" s="53"/>
      <c r="J1349" s="53"/>
      <c r="K1349" s="25" t="str">
        <f t="shared" ref="K1349:K1412" si="21">IF(OR($B1349="",NOT(ISNUMBER($B1349))),"",--TEXT($B1349,"yyyymm"))</f>
        <v/>
      </c>
      <c r="L1349" s="13" t="str">
        <f>IF($D1349="","",IFERROR(INDEX(类别属性,MATCH($D1349,类别表,0)),""))</f>
        <v/>
      </c>
      <c r="M1349" s="53"/>
      <c r="N1349" s="53"/>
      <c r="O1349" s="32"/>
      <c r="P1349" s="6" t="str">
        <f>IF($C1349="","",IF(ISNA(MATCH($C1349,账户表,0)),"※这个账户不在【基础资料】的账户档案里",IF($B1349="","※没填日期，这一笔不会进任何月份的报表",IF(NOT(ISNUMBER($B1349)),"※日期是文本不是日期（像 2026.6.28 这种），按日期取数的报表全会漏掉这一笔",IF(AND($F1349&lt;&gt;"",$G1349&lt;&gt;""),"※收入和支出不能同时填",IF(AND(N($F1349)=0,N($G1349)=0),"※收入和支出都没填",IF(OR(N($F1349)&lt;0,N($G1349)&lt;0),"※金额不能填负数，方向反了就换一列填",IF($D1349="","※没填收支类别，分类报表会漏掉这一笔",IF(ISNA(MATCH($D1349,类别表,0)),"※收支类别不在【基础资料】的清单里",IF(AND($L1349="内部转账",$M1349=""),"△内部转账要在「对方账户」写上另一头",IF(AND($L1349="内部转账",$M1349=$C1349),"※对方账户跟本账户是同一个",IF(AND($L1349&lt;&gt;"内部转账",$M1349&lt;&gt;""),"△填了对方账户，但类别不是内部转账",IF(YEAR($B1349)&lt;&gt;管理年度,"△不是管理年度的单据，按月的三张报表里看不到",IF($H1349&lt;0,"△这一笔之后该账户余额成负数了，核一下",""))))))))))))))</f>
        <v/>
      </c>
    </row>
    <row r="1350" ht="16.5" spans="1:16">
      <c r="A1350" s="4" t="str">
        <f>IF($C1350="","",COUNTA($C$5:$C1350))</f>
        <v/>
      </c>
      <c r="B1350" s="52"/>
      <c r="C1350" s="53"/>
      <c r="D1350" s="53"/>
      <c r="E1350" s="32"/>
      <c r="F1350" s="54"/>
      <c r="G1350" s="54"/>
      <c r="H1350" s="24" t="str">
        <f>IFERROR(ROUND(VLOOKUP($C1350,基础资料!$B$5:$E$34,3,0)+SUMIF($C$5:$C1350,$C1350,$F$5:$F1350)-SUMIF($C$5:$C1350,$C1350,$G$5:$G1350),2),"")</f>
        <v/>
      </c>
      <c r="I1350" s="53"/>
      <c r="J1350" s="53"/>
      <c r="K1350" s="25" t="str">
        <f t="shared" si="21"/>
        <v/>
      </c>
      <c r="L1350" s="13" t="str">
        <f>IF($D1350="","",IFERROR(INDEX(类别属性,MATCH($D1350,类别表,0)),""))</f>
        <v/>
      </c>
      <c r="M1350" s="53"/>
      <c r="N1350" s="53"/>
      <c r="O1350" s="32"/>
      <c r="P1350" s="6" t="str">
        <f>IF($C1350="","",IF(ISNA(MATCH($C1350,账户表,0)),"※这个账户不在【基础资料】的账户档案里",IF($B1350="","※没填日期，这一笔不会进任何月份的报表",IF(NOT(ISNUMBER($B1350)),"※日期是文本不是日期（像 2026.6.28 这种），按日期取数的报表全会漏掉这一笔",IF(AND($F1350&lt;&gt;"",$G1350&lt;&gt;""),"※收入和支出不能同时填",IF(AND(N($F1350)=0,N($G1350)=0),"※收入和支出都没填",IF(OR(N($F1350)&lt;0,N($G1350)&lt;0),"※金额不能填负数，方向反了就换一列填",IF($D1350="","※没填收支类别，分类报表会漏掉这一笔",IF(ISNA(MATCH($D1350,类别表,0)),"※收支类别不在【基础资料】的清单里",IF(AND($L1350="内部转账",$M1350=""),"△内部转账要在「对方账户」写上另一头",IF(AND($L1350="内部转账",$M1350=$C1350),"※对方账户跟本账户是同一个",IF(AND($L1350&lt;&gt;"内部转账",$M1350&lt;&gt;""),"△填了对方账户，但类别不是内部转账",IF(YEAR($B1350)&lt;&gt;管理年度,"△不是管理年度的单据，按月的三张报表里看不到",IF($H1350&lt;0,"△这一笔之后该账户余额成负数了，核一下",""))))))))))))))</f>
        <v/>
      </c>
    </row>
    <row r="1351" ht="16.5" spans="1:16">
      <c r="A1351" s="4" t="str">
        <f>IF($C1351="","",COUNTA($C$5:$C1351))</f>
        <v/>
      </c>
      <c r="B1351" s="52"/>
      <c r="C1351" s="53"/>
      <c r="D1351" s="53"/>
      <c r="E1351" s="32"/>
      <c r="F1351" s="54"/>
      <c r="G1351" s="54"/>
      <c r="H1351" s="24" t="str">
        <f>IFERROR(ROUND(VLOOKUP($C1351,基础资料!$B$5:$E$34,3,0)+SUMIF($C$5:$C1351,$C1351,$F$5:$F1351)-SUMIF($C$5:$C1351,$C1351,$G$5:$G1351),2),"")</f>
        <v/>
      </c>
      <c r="I1351" s="53"/>
      <c r="J1351" s="53"/>
      <c r="K1351" s="25" t="str">
        <f t="shared" si="21"/>
        <v/>
      </c>
      <c r="L1351" s="13" t="str">
        <f>IF($D1351="","",IFERROR(INDEX(类别属性,MATCH($D1351,类别表,0)),""))</f>
        <v/>
      </c>
      <c r="M1351" s="53"/>
      <c r="N1351" s="53"/>
      <c r="O1351" s="32"/>
      <c r="P1351" s="6" t="str">
        <f>IF($C1351="","",IF(ISNA(MATCH($C1351,账户表,0)),"※这个账户不在【基础资料】的账户档案里",IF($B1351="","※没填日期，这一笔不会进任何月份的报表",IF(NOT(ISNUMBER($B1351)),"※日期是文本不是日期（像 2026.6.28 这种），按日期取数的报表全会漏掉这一笔",IF(AND($F1351&lt;&gt;"",$G1351&lt;&gt;""),"※收入和支出不能同时填",IF(AND(N($F1351)=0,N($G1351)=0),"※收入和支出都没填",IF(OR(N($F1351)&lt;0,N($G1351)&lt;0),"※金额不能填负数，方向反了就换一列填",IF($D1351="","※没填收支类别，分类报表会漏掉这一笔",IF(ISNA(MATCH($D1351,类别表,0)),"※收支类别不在【基础资料】的清单里",IF(AND($L1351="内部转账",$M1351=""),"△内部转账要在「对方账户」写上另一头",IF(AND($L1351="内部转账",$M1351=$C1351),"※对方账户跟本账户是同一个",IF(AND($L1351&lt;&gt;"内部转账",$M1351&lt;&gt;""),"△填了对方账户，但类别不是内部转账",IF(YEAR($B1351)&lt;&gt;管理年度,"△不是管理年度的单据，按月的三张报表里看不到",IF($H1351&lt;0,"△这一笔之后该账户余额成负数了，核一下",""))))))))))))))</f>
        <v/>
      </c>
    </row>
    <row r="1352" ht="16.5" spans="1:16">
      <c r="A1352" s="4" t="str">
        <f>IF($C1352="","",COUNTA($C$5:$C1352))</f>
        <v/>
      </c>
      <c r="B1352" s="52"/>
      <c r="C1352" s="53"/>
      <c r="D1352" s="53"/>
      <c r="E1352" s="32"/>
      <c r="F1352" s="54"/>
      <c r="G1352" s="54"/>
      <c r="H1352" s="24" t="str">
        <f>IFERROR(ROUND(VLOOKUP($C1352,基础资料!$B$5:$E$34,3,0)+SUMIF($C$5:$C1352,$C1352,$F$5:$F1352)-SUMIF($C$5:$C1352,$C1352,$G$5:$G1352),2),"")</f>
        <v/>
      </c>
      <c r="I1352" s="53"/>
      <c r="J1352" s="53"/>
      <c r="K1352" s="25" t="str">
        <f t="shared" si="21"/>
        <v/>
      </c>
      <c r="L1352" s="13" t="str">
        <f>IF($D1352="","",IFERROR(INDEX(类别属性,MATCH($D1352,类别表,0)),""))</f>
        <v/>
      </c>
      <c r="M1352" s="53"/>
      <c r="N1352" s="53"/>
      <c r="O1352" s="32"/>
      <c r="P1352" s="6" t="str">
        <f>IF($C1352="","",IF(ISNA(MATCH($C1352,账户表,0)),"※这个账户不在【基础资料】的账户档案里",IF($B1352="","※没填日期，这一笔不会进任何月份的报表",IF(NOT(ISNUMBER($B1352)),"※日期是文本不是日期（像 2026.6.28 这种），按日期取数的报表全会漏掉这一笔",IF(AND($F1352&lt;&gt;"",$G1352&lt;&gt;""),"※收入和支出不能同时填",IF(AND(N($F1352)=0,N($G1352)=0),"※收入和支出都没填",IF(OR(N($F1352)&lt;0,N($G1352)&lt;0),"※金额不能填负数，方向反了就换一列填",IF($D1352="","※没填收支类别，分类报表会漏掉这一笔",IF(ISNA(MATCH($D1352,类别表,0)),"※收支类别不在【基础资料】的清单里",IF(AND($L1352="内部转账",$M1352=""),"△内部转账要在「对方账户」写上另一头",IF(AND($L1352="内部转账",$M1352=$C1352),"※对方账户跟本账户是同一个",IF(AND($L1352&lt;&gt;"内部转账",$M1352&lt;&gt;""),"△填了对方账户，但类别不是内部转账",IF(YEAR($B1352)&lt;&gt;管理年度,"△不是管理年度的单据，按月的三张报表里看不到",IF($H1352&lt;0,"△这一笔之后该账户余额成负数了，核一下",""))))))))))))))</f>
        <v/>
      </c>
    </row>
    <row r="1353" ht="16.5" spans="1:16">
      <c r="A1353" s="4" t="str">
        <f>IF($C1353="","",COUNTA($C$5:$C1353))</f>
        <v/>
      </c>
      <c r="B1353" s="52"/>
      <c r="C1353" s="53"/>
      <c r="D1353" s="53"/>
      <c r="E1353" s="32"/>
      <c r="F1353" s="54"/>
      <c r="G1353" s="54"/>
      <c r="H1353" s="24" t="str">
        <f>IFERROR(ROUND(VLOOKUP($C1353,基础资料!$B$5:$E$34,3,0)+SUMIF($C$5:$C1353,$C1353,$F$5:$F1353)-SUMIF($C$5:$C1353,$C1353,$G$5:$G1353),2),"")</f>
        <v/>
      </c>
      <c r="I1353" s="53"/>
      <c r="J1353" s="53"/>
      <c r="K1353" s="25" t="str">
        <f t="shared" si="21"/>
        <v/>
      </c>
      <c r="L1353" s="13" t="str">
        <f>IF($D1353="","",IFERROR(INDEX(类别属性,MATCH($D1353,类别表,0)),""))</f>
        <v/>
      </c>
      <c r="M1353" s="53"/>
      <c r="N1353" s="53"/>
      <c r="O1353" s="32"/>
      <c r="P1353" s="6" t="str">
        <f>IF($C1353="","",IF(ISNA(MATCH($C1353,账户表,0)),"※这个账户不在【基础资料】的账户档案里",IF($B1353="","※没填日期，这一笔不会进任何月份的报表",IF(NOT(ISNUMBER($B1353)),"※日期是文本不是日期（像 2026.6.28 这种），按日期取数的报表全会漏掉这一笔",IF(AND($F1353&lt;&gt;"",$G1353&lt;&gt;""),"※收入和支出不能同时填",IF(AND(N($F1353)=0,N($G1353)=0),"※收入和支出都没填",IF(OR(N($F1353)&lt;0,N($G1353)&lt;0),"※金额不能填负数，方向反了就换一列填",IF($D1353="","※没填收支类别，分类报表会漏掉这一笔",IF(ISNA(MATCH($D1353,类别表,0)),"※收支类别不在【基础资料】的清单里",IF(AND($L1353="内部转账",$M1353=""),"△内部转账要在「对方账户」写上另一头",IF(AND($L1353="内部转账",$M1353=$C1353),"※对方账户跟本账户是同一个",IF(AND($L1353&lt;&gt;"内部转账",$M1353&lt;&gt;""),"△填了对方账户，但类别不是内部转账",IF(YEAR($B1353)&lt;&gt;管理年度,"△不是管理年度的单据，按月的三张报表里看不到",IF($H1353&lt;0,"△这一笔之后该账户余额成负数了，核一下",""))))))))))))))</f>
        <v/>
      </c>
    </row>
    <row r="1354" ht="16.5" spans="1:16">
      <c r="A1354" s="4" t="str">
        <f>IF($C1354="","",COUNTA($C$5:$C1354))</f>
        <v/>
      </c>
      <c r="B1354" s="52"/>
      <c r="C1354" s="53"/>
      <c r="D1354" s="53"/>
      <c r="E1354" s="32"/>
      <c r="F1354" s="54"/>
      <c r="G1354" s="54"/>
      <c r="H1354" s="24" t="str">
        <f>IFERROR(ROUND(VLOOKUP($C1354,基础资料!$B$5:$E$34,3,0)+SUMIF($C$5:$C1354,$C1354,$F$5:$F1354)-SUMIF($C$5:$C1354,$C1354,$G$5:$G1354),2),"")</f>
        <v/>
      </c>
      <c r="I1354" s="53"/>
      <c r="J1354" s="53"/>
      <c r="K1354" s="25" t="str">
        <f t="shared" si="21"/>
        <v/>
      </c>
      <c r="L1354" s="13" t="str">
        <f>IF($D1354="","",IFERROR(INDEX(类别属性,MATCH($D1354,类别表,0)),""))</f>
        <v/>
      </c>
      <c r="M1354" s="53"/>
      <c r="N1354" s="53"/>
      <c r="O1354" s="32"/>
      <c r="P1354" s="6" t="str">
        <f>IF($C1354="","",IF(ISNA(MATCH($C1354,账户表,0)),"※这个账户不在【基础资料】的账户档案里",IF($B1354="","※没填日期，这一笔不会进任何月份的报表",IF(NOT(ISNUMBER($B1354)),"※日期是文本不是日期（像 2026.6.28 这种），按日期取数的报表全会漏掉这一笔",IF(AND($F1354&lt;&gt;"",$G1354&lt;&gt;""),"※收入和支出不能同时填",IF(AND(N($F1354)=0,N($G1354)=0),"※收入和支出都没填",IF(OR(N($F1354)&lt;0,N($G1354)&lt;0),"※金额不能填负数，方向反了就换一列填",IF($D1354="","※没填收支类别，分类报表会漏掉这一笔",IF(ISNA(MATCH($D1354,类别表,0)),"※收支类别不在【基础资料】的清单里",IF(AND($L1354="内部转账",$M1354=""),"△内部转账要在「对方账户」写上另一头",IF(AND($L1354="内部转账",$M1354=$C1354),"※对方账户跟本账户是同一个",IF(AND($L1354&lt;&gt;"内部转账",$M1354&lt;&gt;""),"△填了对方账户，但类别不是内部转账",IF(YEAR($B1354)&lt;&gt;管理年度,"△不是管理年度的单据，按月的三张报表里看不到",IF($H1354&lt;0,"△这一笔之后该账户余额成负数了，核一下",""))))))))))))))</f>
        <v/>
      </c>
    </row>
    <row r="1355" ht="16.5" spans="1:16">
      <c r="A1355" s="4" t="str">
        <f>IF($C1355="","",COUNTA($C$5:$C1355))</f>
        <v/>
      </c>
      <c r="B1355" s="52"/>
      <c r="C1355" s="53"/>
      <c r="D1355" s="53"/>
      <c r="E1355" s="32"/>
      <c r="F1355" s="54"/>
      <c r="G1355" s="54"/>
      <c r="H1355" s="24" t="str">
        <f>IFERROR(ROUND(VLOOKUP($C1355,基础资料!$B$5:$E$34,3,0)+SUMIF($C$5:$C1355,$C1355,$F$5:$F1355)-SUMIF($C$5:$C1355,$C1355,$G$5:$G1355),2),"")</f>
        <v/>
      </c>
      <c r="I1355" s="53"/>
      <c r="J1355" s="53"/>
      <c r="K1355" s="25" t="str">
        <f t="shared" si="21"/>
        <v/>
      </c>
      <c r="L1355" s="13" t="str">
        <f>IF($D1355="","",IFERROR(INDEX(类别属性,MATCH($D1355,类别表,0)),""))</f>
        <v/>
      </c>
      <c r="M1355" s="53"/>
      <c r="N1355" s="53"/>
      <c r="O1355" s="32"/>
      <c r="P1355" s="6" t="str">
        <f>IF($C1355="","",IF(ISNA(MATCH($C1355,账户表,0)),"※这个账户不在【基础资料】的账户档案里",IF($B1355="","※没填日期，这一笔不会进任何月份的报表",IF(NOT(ISNUMBER($B1355)),"※日期是文本不是日期（像 2026.6.28 这种），按日期取数的报表全会漏掉这一笔",IF(AND($F1355&lt;&gt;"",$G1355&lt;&gt;""),"※收入和支出不能同时填",IF(AND(N($F1355)=0,N($G1355)=0),"※收入和支出都没填",IF(OR(N($F1355)&lt;0,N($G1355)&lt;0),"※金额不能填负数，方向反了就换一列填",IF($D1355="","※没填收支类别，分类报表会漏掉这一笔",IF(ISNA(MATCH($D1355,类别表,0)),"※收支类别不在【基础资料】的清单里",IF(AND($L1355="内部转账",$M1355=""),"△内部转账要在「对方账户」写上另一头",IF(AND($L1355="内部转账",$M1355=$C1355),"※对方账户跟本账户是同一个",IF(AND($L1355&lt;&gt;"内部转账",$M1355&lt;&gt;""),"△填了对方账户，但类别不是内部转账",IF(YEAR($B1355)&lt;&gt;管理年度,"△不是管理年度的单据，按月的三张报表里看不到",IF($H1355&lt;0,"△这一笔之后该账户余额成负数了，核一下",""))))))))))))))</f>
        <v/>
      </c>
    </row>
    <row r="1356" ht="16.5" spans="1:16">
      <c r="A1356" s="4" t="str">
        <f>IF($C1356="","",COUNTA($C$5:$C1356))</f>
        <v/>
      </c>
      <c r="B1356" s="52"/>
      <c r="C1356" s="53"/>
      <c r="D1356" s="53"/>
      <c r="E1356" s="32"/>
      <c r="F1356" s="54"/>
      <c r="G1356" s="54"/>
      <c r="H1356" s="24" t="str">
        <f>IFERROR(ROUND(VLOOKUP($C1356,基础资料!$B$5:$E$34,3,0)+SUMIF($C$5:$C1356,$C1356,$F$5:$F1356)-SUMIF($C$5:$C1356,$C1356,$G$5:$G1356),2),"")</f>
        <v/>
      </c>
      <c r="I1356" s="53"/>
      <c r="J1356" s="53"/>
      <c r="K1356" s="25" t="str">
        <f t="shared" si="21"/>
        <v/>
      </c>
      <c r="L1356" s="13" t="str">
        <f>IF($D1356="","",IFERROR(INDEX(类别属性,MATCH($D1356,类别表,0)),""))</f>
        <v/>
      </c>
      <c r="M1356" s="53"/>
      <c r="N1356" s="53"/>
      <c r="O1356" s="32"/>
      <c r="P1356" s="6" t="str">
        <f>IF($C1356="","",IF(ISNA(MATCH($C1356,账户表,0)),"※这个账户不在【基础资料】的账户档案里",IF($B1356="","※没填日期，这一笔不会进任何月份的报表",IF(NOT(ISNUMBER($B1356)),"※日期是文本不是日期（像 2026.6.28 这种），按日期取数的报表全会漏掉这一笔",IF(AND($F1356&lt;&gt;"",$G1356&lt;&gt;""),"※收入和支出不能同时填",IF(AND(N($F1356)=0,N($G1356)=0),"※收入和支出都没填",IF(OR(N($F1356)&lt;0,N($G1356)&lt;0),"※金额不能填负数，方向反了就换一列填",IF($D1356="","※没填收支类别，分类报表会漏掉这一笔",IF(ISNA(MATCH($D1356,类别表,0)),"※收支类别不在【基础资料】的清单里",IF(AND($L1356="内部转账",$M1356=""),"△内部转账要在「对方账户」写上另一头",IF(AND($L1356="内部转账",$M1356=$C1356),"※对方账户跟本账户是同一个",IF(AND($L1356&lt;&gt;"内部转账",$M1356&lt;&gt;""),"△填了对方账户，但类别不是内部转账",IF(YEAR($B1356)&lt;&gt;管理年度,"△不是管理年度的单据，按月的三张报表里看不到",IF($H1356&lt;0,"△这一笔之后该账户余额成负数了，核一下",""))))))))))))))</f>
        <v/>
      </c>
    </row>
    <row r="1357" ht="16.5" spans="1:16">
      <c r="A1357" s="4" t="str">
        <f>IF($C1357="","",COUNTA($C$5:$C1357))</f>
        <v/>
      </c>
      <c r="B1357" s="52"/>
      <c r="C1357" s="53"/>
      <c r="D1357" s="53"/>
      <c r="E1357" s="32"/>
      <c r="F1357" s="54"/>
      <c r="G1357" s="54"/>
      <c r="H1357" s="24" t="str">
        <f>IFERROR(ROUND(VLOOKUP($C1357,基础资料!$B$5:$E$34,3,0)+SUMIF($C$5:$C1357,$C1357,$F$5:$F1357)-SUMIF($C$5:$C1357,$C1357,$G$5:$G1357),2),"")</f>
        <v/>
      </c>
      <c r="I1357" s="53"/>
      <c r="J1357" s="53"/>
      <c r="K1357" s="25" t="str">
        <f t="shared" si="21"/>
        <v/>
      </c>
      <c r="L1357" s="13" t="str">
        <f>IF($D1357="","",IFERROR(INDEX(类别属性,MATCH($D1357,类别表,0)),""))</f>
        <v/>
      </c>
      <c r="M1357" s="53"/>
      <c r="N1357" s="53"/>
      <c r="O1357" s="32"/>
      <c r="P1357" s="6" t="str">
        <f>IF($C1357="","",IF(ISNA(MATCH($C1357,账户表,0)),"※这个账户不在【基础资料】的账户档案里",IF($B1357="","※没填日期，这一笔不会进任何月份的报表",IF(NOT(ISNUMBER($B1357)),"※日期是文本不是日期（像 2026.6.28 这种），按日期取数的报表全会漏掉这一笔",IF(AND($F1357&lt;&gt;"",$G1357&lt;&gt;""),"※收入和支出不能同时填",IF(AND(N($F1357)=0,N($G1357)=0),"※收入和支出都没填",IF(OR(N($F1357)&lt;0,N($G1357)&lt;0),"※金额不能填负数，方向反了就换一列填",IF($D1357="","※没填收支类别，分类报表会漏掉这一笔",IF(ISNA(MATCH($D1357,类别表,0)),"※收支类别不在【基础资料】的清单里",IF(AND($L1357="内部转账",$M1357=""),"△内部转账要在「对方账户」写上另一头",IF(AND($L1357="内部转账",$M1357=$C1357),"※对方账户跟本账户是同一个",IF(AND($L1357&lt;&gt;"内部转账",$M1357&lt;&gt;""),"△填了对方账户，但类别不是内部转账",IF(YEAR($B1357)&lt;&gt;管理年度,"△不是管理年度的单据，按月的三张报表里看不到",IF($H1357&lt;0,"△这一笔之后该账户余额成负数了，核一下",""))))))))))))))</f>
        <v/>
      </c>
    </row>
    <row r="1358" ht="16.5" spans="1:16">
      <c r="A1358" s="4" t="str">
        <f>IF($C1358="","",COUNTA($C$5:$C1358))</f>
        <v/>
      </c>
      <c r="B1358" s="52"/>
      <c r="C1358" s="53"/>
      <c r="D1358" s="53"/>
      <c r="E1358" s="32"/>
      <c r="F1358" s="54"/>
      <c r="G1358" s="54"/>
      <c r="H1358" s="24" t="str">
        <f>IFERROR(ROUND(VLOOKUP($C1358,基础资料!$B$5:$E$34,3,0)+SUMIF($C$5:$C1358,$C1358,$F$5:$F1358)-SUMIF($C$5:$C1358,$C1358,$G$5:$G1358),2),"")</f>
        <v/>
      </c>
      <c r="I1358" s="53"/>
      <c r="J1358" s="53"/>
      <c r="K1358" s="25" t="str">
        <f t="shared" si="21"/>
        <v/>
      </c>
      <c r="L1358" s="13" t="str">
        <f>IF($D1358="","",IFERROR(INDEX(类别属性,MATCH($D1358,类别表,0)),""))</f>
        <v/>
      </c>
      <c r="M1358" s="53"/>
      <c r="N1358" s="53"/>
      <c r="O1358" s="32"/>
      <c r="P1358" s="6" t="str">
        <f>IF($C1358="","",IF(ISNA(MATCH($C1358,账户表,0)),"※这个账户不在【基础资料】的账户档案里",IF($B1358="","※没填日期，这一笔不会进任何月份的报表",IF(NOT(ISNUMBER($B1358)),"※日期是文本不是日期（像 2026.6.28 这种），按日期取数的报表全会漏掉这一笔",IF(AND($F1358&lt;&gt;"",$G1358&lt;&gt;""),"※收入和支出不能同时填",IF(AND(N($F1358)=0,N($G1358)=0),"※收入和支出都没填",IF(OR(N($F1358)&lt;0,N($G1358)&lt;0),"※金额不能填负数，方向反了就换一列填",IF($D1358="","※没填收支类别，分类报表会漏掉这一笔",IF(ISNA(MATCH($D1358,类别表,0)),"※收支类别不在【基础资料】的清单里",IF(AND($L1358="内部转账",$M1358=""),"△内部转账要在「对方账户」写上另一头",IF(AND($L1358="内部转账",$M1358=$C1358),"※对方账户跟本账户是同一个",IF(AND($L1358&lt;&gt;"内部转账",$M1358&lt;&gt;""),"△填了对方账户，但类别不是内部转账",IF(YEAR($B1358)&lt;&gt;管理年度,"△不是管理年度的单据，按月的三张报表里看不到",IF($H1358&lt;0,"△这一笔之后该账户余额成负数了，核一下",""))))))))))))))</f>
        <v/>
      </c>
    </row>
    <row r="1359" ht="16.5" spans="1:16">
      <c r="A1359" s="4" t="str">
        <f>IF($C1359="","",COUNTA($C$5:$C1359))</f>
        <v/>
      </c>
      <c r="B1359" s="52"/>
      <c r="C1359" s="53"/>
      <c r="D1359" s="53"/>
      <c r="E1359" s="32"/>
      <c r="F1359" s="54"/>
      <c r="G1359" s="54"/>
      <c r="H1359" s="24" t="str">
        <f>IFERROR(ROUND(VLOOKUP($C1359,基础资料!$B$5:$E$34,3,0)+SUMIF($C$5:$C1359,$C1359,$F$5:$F1359)-SUMIF($C$5:$C1359,$C1359,$G$5:$G1359),2),"")</f>
        <v/>
      </c>
      <c r="I1359" s="53"/>
      <c r="J1359" s="53"/>
      <c r="K1359" s="25" t="str">
        <f t="shared" si="21"/>
        <v/>
      </c>
      <c r="L1359" s="13" t="str">
        <f>IF($D1359="","",IFERROR(INDEX(类别属性,MATCH($D1359,类别表,0)),""))</f>
        <v/>
      </c>
      <c r="M1359" s="53"/>
      <c r="N1359" s="53"/>
      <c r="O1359" s="32"/>
      <c r="P1359" s="6" t="str">
        <f>IF($C1359="","",IF(ISNA(MATCH($C1359,账户表,0)),"※这个账户不在【基础资料】的账户档案里",IF($B1359="","※没填日期，这一笔不会进任何月份的报表",IF(NOT(ISNUMBER($B1359)),"※日期是文本不是日期（像 2026.6.28 这种），按日期取数的报表全会漏掉这一笔",IF(AND($F1359&lt;&gt;"",$G1359&lt;&gt;""),"※收入和支出不能同时填",IF(AND(N($F1359)=0,N($G1359)=0),"※收入和支出都没填",IF(OR(N($F1359)&lt;0,N($G1359)&lt;0),"※金额不能填负数，方向反了就换一列填",IF($D1359="","※没填收支类别，分类报表会漏掉这一笔",IF(ISNA(MATCH($D1359,类别表,0)),"※收支类别不在【基础资料】的清单里",IF(AND($L1359="内部转账",$M1359=""),"△内部转账要在「对方账户」写上另一头",IF(AND($L1359="内部转账",$M1359=$C1359),"※对方账户跟本账户是同一个",IF(AND($L1359&lt;&gt;"内部转账",$M1359&lt;&gt;""),"△填了对方账户，但类别不是内部转账",IF(YEAR($B1359)&lt;&gt;管理年度,"△不是管理年度的单据，按月的三张报表里看不到",IF($H1359&lt;0,"△这一笔之后该账户余额成负数了，核一下",""))))))))))))))</f>
        <v/>
      </c>
    </row>
    <row r="1360" ht="16.5" spans="1:16">
      <c r="A1360" s="4" t="str">
        <f>IF($C1360="","",COUNTA($C$5:$C1360))</f>
        <v/>
      </c>
      <c r="B1360" s="52"/>
      <c r="C1360" s="53"/>
      <c r="D1360" s="53"/>
      <c r="E1360" s="32"/>
      <c r="F1360" s="54"/>
      <c r="G1360" s="54"/>
      <c r="H1360" s="24" t="str">
        <f>IFERROR(ROUND(VLOOKUP($C1360,基础资料!$B$5:$E$34,3,0)+SUMIF($C$5:$C1360,$C1360,$F$5:$F1360)-SUMIF($C$5:$C1360,$C1360,$G$5:$G1360),2),"")</f>
        <v/>
      </c>
      <c r="I1360" s="53"/>
      <c r="J1360" s="53"/>
      <c r="K1360" s="25" t="str">
        <f t="shared" si="21"/>
        <v/>
      </c>
      <c r="L1360" s="13" t="str">
        <f>IF($D1360="","",IFERROR(INDEX(类别属性,MATCH($D1360,类别表,0)),""))</f>
        <v/>
      </c>
      <c r="M1360" s="53"/>
      <c r="N1360" s="53"/>
      <c r="O1360" s="32"/>
      <c r="P1360" s="6" t="str">
        <f>IF($C1360="","",IF(ISNA(MATCH($C1360,账户表,0)),"※这个账户不在【基础资料】的账户档案里",IF($B1360="","※没填日期，这一笔不会进任何月份的报表",IF(NOT(ISNUMBER($B1360)),"※日期是文本不是日期（像 2026.6.28 这种），按日期取数的报表全会漏掉这一笔",IF(AND($F1360&lt;&gt;"",$G1360&lt;&gt;""),"※收入和支出不能同时填",IF(AND(N($F1360)=0,N($G1360)=0),"※收入和支出都没填",IF(OR(N($F1360)&lt;0,N($G1360)&lt;0),"※金额不能填负数，方向反了就换一列填",IF($D1360="","※没填收支类别，分类报表会漏掉这一笔",IF(ISNA(MATCH($D1360,类别表,0)),"※收支类别不在【基础资料】的清单里",IF(AND($L1360="内部转账",$M1360=""),"△内部转账要在「对方账户」写上另一头",IF(AND($L1360="内部转账",$M1360=$C1360),"※对方账户跟本账户是同一个",IF(AND($L1360&lt;&gt;"内部转账",$M1360&lt;&gt;""),"△填了对方账户，但类别不是内部转账",IF(YEAR($B1360)&lt;&gt;管理年度,"△不是管理年度的单据，按月的三张报表里看不到",IF($H1360&lt;0,"△这一笔之后该账户余额成负数了，核一下",""))))))))))))))</f>
        <v/>
      </c>
    </row>
    <row r="1361" ht="16.5" spans="1:16">
      <c r="A1361" s="4" t="str">
        <f>IF($C1361="","",COUNTA($C$5:$C1361))</f>
        <v/>
      </c>
      <c r="B1361" s="52"/>
      <c r="C1361" s="53"/>
      <c r="D1361" s="53"/>
      <c r="E1361" s="32"/>
      <c r="F1361" s="54"/>
      <c r="G1361" s="54"/>
      <c r="H1361" s="24" t="str">
        <f>IFERROR(ROUND(VLOOKUP($C1361,基础资料!$B$5:$E$34,3,0)+SUMIF($C$5:$C1361,$C1361,$F$5:$F1361)-SUMIF($C$5:$C1361,$C1361,$G$5:$G1361),2),"")</f>
        <v/>
      </c>
      <c r="I1361" s="53"/>
      <c r="J1361" s="53"/>
      <c r="K1361" s="25" t="str">
        <f t="shared" si="21"/>
        <v/>
      </c>
      <c r="L1361" s="13" t="str">
        <f>IF($D1361="","",IFERROR(INDEX(类别属性,MATCH($D1361,类别表,0)),""))</f>
        <v/>
      </c>
      <c r="M1361" s="53"/>
      <c r="N1361" s="53"/>
      <c r="O1361" s="32"/>
      <c r="P1361" s="6" t="str">
        <f>IF($C1361="","",IF(ISNA(MATCH($C1361,账户表,0)),"※这个账户不在【基础资料】的账户档案里",IF($B1361="","※没填日期，这一笔不会进任何月份的报表",IF(NOT(ISNUMBER($B1361)),"※日期是文本不是日期（像 2026.6.28 这种），按日期取数的报表全会漏掉这一笔",IF(AND($F1361&lt;&gt;"",$G1361&lt;&gt;""),"※收入和支出不能同时填",IF(AND(N($F1361)=0,N($G1361)=0),"※收入和支出都没填",IF(OR(N($F1361)&lt;0,N($G1361)&lt;0),"※金额不能填负数，方向反了就换一列填",IF($D1361="","※没填收支类别，分类报表会漏掉这一笔",IF(ISNA(MATCH($D1361,类别表,0)),"※收支类别不在【基础资料】的清单里",IF(AND($L1361="内部转账",$M1361=""),"△内部转账要在「对方账户」写上另一头",IF(AND($L1361="内部转账",$M1361=$C1361),"※对方账户跟本账户是同一个",IF(AND($L1361&lt;&gt;"内部转账",$M1361&lt;&gt;""),"△填了对方账户，但类别不是内部转账",IF(YEAR($B1361)&lt;&gt;管理年度,"△不是管理年度的单据，按月的三张报表里看不到",IF($H1361&lt;0,"△这一笔之后该账户余额成负数了，核一下",""))))))))))))))</f>
        <v/>
      </c>
    </row>
    <row r="1362" ht="16.5" spans="1:16">
      <c r="A1362" s="4" t="str">
        <f>IF($C1362="","",COUNTA($C$5:$C1362))</f>
        <v/>
      </c>
      <c r="B1362" s="52"/>
      <c r="C1362" s="53"/>
      <c r="D1362" s="53"/>
      <c r="E1362" s="32"/>
      <c r="F1362" s="54"/>
      <c r="G1362" s="54"/>
      <c r="H1362" s="24" t="str">
        <f>IFERROR(ROUND(VLOOKUP($C1362,基础资料!$B$5:$E$34,3,0)+SUMIF($C$5:$C1362,$C1362,$F$5:$F1362)-SUMIF($C$5:$C1362,$C1362,$G$5:$G1362),2),"")</f>
        <v/>
      </c>
      <c r="I1362" s="53"/>
      <c r="J1362" s="53"/>
      <c r="K1362" s="25" t="str">
        <f t="shared" si="21"/>
        <v/>
      </c>
      <c r="L1362" s="13" t="str">
        <f>IF($D1362="","",IFERROR(INDEX(类别属性,MATCH($D1362,类别表,0)),""))</f>
        <v/>
      </c>
      <c r="M1362" s="53"/>
      <c r="N1362" s="53"/>
      <c r="O1362" s="32"/>
      <c r="P1362" s="6" t="str">
        <f>IF($C1362="","",IF(ISNA(MATCH($C1362,账户表,0)),"※这个账户不在【基础资料】的账户档案里",IF($B1362="","※没填日期，这一笔不会进任何月份的报表",IF(NOT(ISNUMBER($B1362)),"※日期是文本不是日期（像 2026.6.28 这种），按日期取数的报表全会漏掉这一笔",IF(AND($F1362&lt;&gt;"",$G1362&lt;&gt;""),"※收入和支出不能同时填",IF(AND(N($F1362)=0,N($G1362)=0),"※收入和支出都没填",IF(OR(N($F1362)&lt;0,N($G1362)&lt;0),"※金额不能填负数，方向反了就换一列填",IF($D1362="","※没填收支类别，分类报表会漏掉这一笔",IF(ISNA(MATCH($D1362,类别表,0)),"※收支类别不在【基础资料】的清单里",IF(AND($L1362="内部转账",$M1362=""),"△内部转账要在「对方账户」写上另一头",IF(AND($L1362="内部转账",$M1362=$C1362),"※对方账户跟本账户是同一个",IF(AND($L1362&lt;&gt;"内部转账",$M1362&lt;&gt;""),"△填了对方账户，但类别不是内部转账",IF(YEAR($B1362)&lt;&gt;管理年度,"△不是管理年度的单据，按月的三张报表里看不到",IF($H1362&lt;0,"△这一笔之后该账户余额成负数了，核一下",""))))))))))))))</f>
        <v/>
      </c>
    </row>
    <row r="1363" ht="16.5" spans="1:16">
      <c r="A1363" s="4" t="str">
        <f>IF($C1363="","",COUNTA($C$5:$C1363))</f>
        <v/>
      </c>
      <c r="B1363" s="52"/>
      <c r="C1363" s="53"/>
      <c r="D1363" s="53"/>
      <c r="E1363" s="32"/>
      <c r="F1363" s="54"/>
      <c r="G1363" s="54"/>
      <c r="H1363" s="24" t="str">
        <f>IFERROR(ROUND(VLOOKUP($C1363,基础资料!$B$5:$E$34,3,0)+SUMIF($C$5:$C1363,$C1363,$F$5:$F1363)-SUMIF($C$5:$C1363,$C1363,$G$5:$G1363),2),"")</f>
        <v/>
      </c>
      <c r="I1363" s="53"/>
      <c r="J1363" s="53"/>
      <c r="K1363" s="25" t="str">
        <f t="shared" si="21"/>
        <v/>
      </c>
      <c r="L1363" s="13" t="str">
        <f>IF($D1363="","",IFERROR(INDEX(类别属性,MATCH($D1363,类别表,0)),""))</f>
        <v/>
      </c>
      <c r="M1363" s="53"/>
      <c r="N1363" s="53"/>
      <c r="O1363" s="32"/>
      <c r="P1363" s="6" t="str">
        <f>IF($C1363="","",IF(ISNA(MATCH($C1363,账户表,0)),"※这个账户不在【基础资料】的账户档案里",IF($B1363="","※没填日期，这一笔不会进任何月份的报表",IF(NOT(ISNUMBER($B1363)),"※日期是文本不是日期（像 2026.6.28 这种），按日期取数的报表全会漏掉这一笔",IF(AND($F1363&lt;&gt;"",$G1363&lt;&gt;""),"※收入和支出不能同时填",IF(AND(N($F1363)=0,N($G1363)=0),"※收入和支出都没填",IF(OR(N($F1363)&lt;0,N($G1363)&lt;0),"※金额不能填负数，方向反了就换一列填",IF($D1363="","※没填收支类别，分类报表会漏掉这一笔",IF(ISNA(MATCH($D1363,类别表,0)),"※收支类别不在【基础资料】的清单里",IF(AND($L1363="内部转账",$M1363=""),"△内部转账要在「对方账户」写上另一头",IF(AND($L1363="内部转账",$M1363=$C1363),"※对方账户跟本账户是同一个",IF(AND($L1363&lt;&gt;"内部转账",$M1363&lt;&gt;""),"△填了对方账户，但类别不是内部转账",IF(YEAR($B1363)&lt;&gt;管理年度,"△不是管理年度的单据，按月的三张报表里看不到",IF($H1363&lt;0,"△这一笔之后该账户余额成负数了，核一下",""))))))))))))))</f>
        <v/>
      </c>
    </row>
    <row r="1364" ht="16.5" spans="1:16">
      <c r="A1364" s="4" t="str">
        <f>IF($C1364="","",COUNTA($C$5:$C1364))</f>
        <v/>
      </c>
      <c r="B1364" s="52"/>
      <c r="C1364" s="53"/>
      <c r="D1364" s="53"/>
      <c r="E1364" s="32"/>
      <c r="F1364" s="54"/>
      <c r="G1364" s="54"/>
      <c r="H1364" s="24" t="str">
        <f>IFERROR(ROUND(VLOOKUP($C1364,基础资料!$B$5:$E$34,3,0)+SUMIF($C$5:$C1364,$C1364,$F$5:$F1364)-SUMIF($C$5:$C1364,$C1364,$G$5:$G1364),2),"")</f>
        <v/>
      </c>
      <c r="I1364" s="53"/>
      <c r="J1364" s="53"/>
      <c r="K1364" s="25" t="str">
        <f t="shared" si="21"/>
        <v/>
      </c>
      <c r="L1364" s="13" t="str">
        <f>IF($D1364="","",IFERROR(INDEX(类别属性,MATCH($D1364,类别表,0)),""))</f>
        <v/>
      </c>
      <c r="M1364" s="53"/>
      <c r="N1364" s="53"/>
      <c r="O1364" s="32"/>
      <c r="P1364" s="6" t="str">
        <f>IF($C1364="","",IF(ISNA(MATCH($C1364,账户表,0)),"※这个账户不在【基础资料】的账户档案里",IF($B1364="","※没填日期，这一笔不会进任何月份的报表",IF(NOT(ISNUMBER($B1364)),"※日期是文本不是日期（像 2026.6.28 这种），按日期取数的报表全会漏掉这一笔",IF(AND($F1364&lt;&gt;"",$G1364&lt;&gt;""),"※收入和支出不能同时填",IF(AND(N($F1364)=0,N($G1364)=0),"※收入和支出都没填",IF(OR(N($F1364)&lt;0,N($G1364)&lt;0),"※金额不能填负数，方向反了就换一列填",IF($D1364="","※没填收支类别，分类报表会漏掉这一笔",IF(ISNA(MATCH($D1364,类别表,0)),"※收支类别不在【基础资料】的清单里",IF(AND($L1364="内部转账",$M1364=""),"△内部转账要在「对方账户」写上另一头",IF(AND($L1364="内部转账",$M1364=$C1364),"※对方账户跟本账户是同一个",IF(AND($L1364&lt;&gt;"内部转账",$M1364&lt;&gt;""),"△填了对方账户，但类别不是内部转账",IF(YEAR($B1364)&lt;&gt;管理年度,"△不是管理年度的单据，按月的三张报表里看不到",IF($H1364&lt;0,"△这一笔之后该账户余额成负数了，核一下",""))))))))))))))</f>
        <v/>
      </c>
    </row>
    <row r="1365" ht="16.5" spans="1:16">
      <c r="A1365" s="4" t="str">
        <f>IF($C1365="","",COUNTA($C$5:$C1365))</f>
        <v/>
      </c>
      <c r="B1365" s="52"/>
      <c r="C1365" s="53"/>
      <c r="D1365" s="53"/>
      <c r="E1365" s="32"/>
      <c r="F1365" s="54"/>
      <c r="G1365" s="54"/>
      <c r="H1365" s="24" t="str">
        <f>IFERROR(ROUND(VLOOKUP($C1365,基础资料!$B$5:$E$34,3,0)+SUMIF($C$5:$C1365,$C1365,$F$5:$F1365)-SUMIF($C$5:$C1365,$C1365,$G$5:$G1365),2),"")</f>
        <v/>
      </c>
      <c r="I1365" s="53"/>
      <c r="J1365" s="53"/>
      <c r="K1365" s="25" t="str">
        <f t="shared" si="21"/>
        <v/>
      </c>
      <c r="L1365" s="13" t="str">
        <f>IF($D1365="","",IFERROR(INDEX(类别属性,MATCH($D1365,类别表,0)),""))</f>
        <v/>
      </c>
      <c r="M1365" s="53"/>
      <c r="N1365" s="53"/>
      <c r="O1365" s="32"/>
      <c r="P1365" s="6" t="str">
        <f>IF($C1365="","",IF(ISNA(MATCH($C1365,账户表,0)),"※这个账户不在【基础资料】的账户档案里",IF($B1365="","※没填日期，这一笔不会进任何月份的报表",IF(NOT(ISNUMBER($B1365)),"※日期是文本不是日期（像 2026.6.28 这种），按日期取数的报表全会漏掉这一笔",IF(AND($F1365&lt;&gt;"",$G1365&lt;&gt;""),"※收入和支出不能同时填",IF(AND(N($F1365)=0,N($G1365)=0),"※收入和支出都没填",IF(OR(N($F1365)&lt;0,N($G1365)&lt;0),"※金额不能填负数，方向反了就换一列填",IF($D1365="","※没填收支类别，分类报表会漏掉这一笔",IF(ISNA(MATCH($D1365,类别表,0)),"※收支类别不在【基础资料】的清单里",IF(AND($L1365="内部转账",$M1365=""),"△内部转账要在「对方账户」写上另一头",IF(AND($L1365="内部转账",$M1365=$C1365),"※对方账户跟本账户是同一个",IF(AND($L1365&lt;&gt;"内部转账",$M1365&lt;&gt;""),"△填了对方账户，但类别不是内部转账",IF(YEAR($B1365)&lt;&gt;管理年度,"△不是管理年度的单据，按月的三张报表里看不到",IF($H1365&lt;0,"△这一笔之后该账户余额成负数了，核一下",""))))))))))))))</f>
        <v/>
      </c>
    </row>
    <row r="1366" ht="16.5" spans="1:16">
      <c r="A1366" s="4" t="str">
        <f>IF($C1366="","",COUNTA($C$5:$C1366))</f>
        <v/>
      </c>
      <c r="B1366" s="52"/>
      <c r="C1366" s="53"/>
      <c r="D1366" s="53"/>
      <c r="E1366" s="32"/>
      <c r="F1366" s="54"/>
      <c r="G1366" s="54"/>
      <c r="H1366" s="24" t="str">
        <f>IFERROR(ROUND(VLOOKUP($C1366,基础资料!$B$5:$E$34,3,0)+SUMIF($C$5:$C1366,$C1366,$F$5:$F1366)-SUMIF($C$5:$C1366,$C1366,$G$5:$G1366),2),"")</f>
        <v/>
      </c>
      <c r="I1366" s="53"/>
      <c r="J1366" s="53"/>
      <c r="K1366" s="25" t="str">
        <f t="shared" si="21"/>
        <v/>
      </c>
      <c r="L1366" s="13" t="str">
        <f>IF($D1366="","",IFERROR(INDEX(类别属性,MATCH($D1366,类别表,0)),""))</f>
        <v/>
      </c>
      <c r="M1366" s="53"/>
      <c r="N1366" s="53"/>
      <c r="O1366" s="32"/>
      <c r="P1366" s="6" t="str">
        <f>IF($C1366="","",IF(ISNA(MATCH($C1366,账户表,0)),"※这个账户不在【基础资料】的账户档案里",IF($B1366="","※没填日期，这一笔不会进任何月份的报表",IF(NOT(ISNUMBER($B1366)),"※日期是文本不是日期（像 2026.6.28 这种），按日期取数的报表全会漏掉这一笔",IF(AND($F1366&lt;&gt;"",$G1366&lt;&gt;""),"※收入和支出不能同时填",IF(AND(N($F1366)=0,N($G1366)=0),"※收入和支出都没填",IF(OR(N($F1366)&lt;0,N($G1366)&lt;0),"※金额不能填负数，方向反了就换一列填",IF($D1366="","※没填收支类别，分类报表会漏掉这一笔",IF(ISNA(MATCH($D1366,类别表,0)),"※收支类别不在【基础资料】的清单里",IF(AND($L1366="内部转账",$M1366=""),"△内部转账要在「对方账户」写上另一头",IF(AND($L1366="内部转账",$M1366=$C1366),"※对方账户跟本账户是同一个",IF(AND($L1366&lt;&gt;"内部转账",$M1366&lt;&gt;""),"△填了对方账户，但类别不是内部转账",IF(YEAR($B1366)&lt;&gt;管理年度,"△不是管理年度的单据，按月的三张报表里看不到",IF($H1366&lt;0,"△这一笔之后该账户余额成负数了，核一下",""))))))))))))))</f>
        <v/>
      </c>
    </row>
    <row r="1367" ht="16.5" spans="1:16">
      <c r="A1367" s="4" t="str">
        <f>IF($C1367="","",COUNTA($C$5:$C1367))</f>
        <v/>
      </c>
      <c r="B1367" s="52"/>
      <c r="C1367" s="53"/>
      <c r="D1367" s="53"/>
      <c r="E1367" s="32"/>
      <c r="F1367" s="54"/>
      <c r="G1367" s="54"/>
      <c r="H1367" s="24" t="str">
        <f>IFERROR(ROUND(VLOOKUP($C1367,基础资料!$B$5:$E$34,3,0)+SUMIF($C$5:$C1367,$C1367,$F$5:$F1367)-SUMIF($C$5:$C1367,$C1367,$G$5:$G1367),2),"")</f>
        <v/>
      </c>
      <c r="I1367" s="53"/>
      <c r="J1367" s="53"/>
      <c r="K1367" s="25" t="str">
        <f t="shared" si="21"/>
        <v/>
      </c>
      <c r="L1367" s="13" t="str">
        <f>IF($D1367="","",IFERROR(INDEX(类别属性,MATCH($D1367,类别表,0)),""))</f>
        <v/>
      </c>
      <c r="M1367" s="53"/>
      <c r="N1367" s="53"/>
      <c r="O1367" s="32"/>
      <c r="P1367" s="6" t="str">
        <f>IF($C1367="","",IF(ISNA(MATCH($C1367,账户表,0)),"※这个账户不在【基础资料】的账户档案里",IF($B1367="","※没填日期，这一笔不会进任何月份的报表",IF(NOT(ISNUMBER($B1367)),"※日期是文本不是日期（像 2026.6.28 这种），按日期取数的报表全会漏掉这一笔",IF(AND($F1367&lt;&gt;"",$G1367&lt;&gt;""),"※收入和支出不能同时填",IF(AND(N($F1367)=0,N($G1367)=0),"※收入和支出都没填",IF(OR(N($F1367)&lt;0,N($G1367)&lt;0),"※金额不能填负数，方向反了就换一列填",IF($D1367="","※没填收支类别，分类报表会漏掉这一笔",IF(ISNA(MATCH($D1367,类别表,0)),"※收支类别不在【基础资料】的清单里",IF(AND($L1367="内部转账",$M1367=""),"△内部转账要在「对方账户」写上另一头",IF(AND($L1367="内部转账",$M1367=$C1367),"※对方账户跟本账户是同一个",IF(AND($L1367&lt;&gt;"内部转账",$M1367&lt;&gt;""),"△填了对方账户，但类别不是内部转账",IF(YEAR($B1367)&lt;&gt;管理年度,"△不是管理年度的单据，按月的三张报表里看不到",IF($H1367&lt;0,"△这一笔之后该账户余额成负数了，核一下",""))))))))))))))</f>
        <v/>
      </c>
    </row>
    <row r="1368" ht="16.5" spans="1:16">
      <c r="A1368" s="4" t="str">
        <f>IF($C1368="","",COUNTA($C$5:$C1368))</f>
        <v/>
      </c>
      <c r="B1368" s="52"/>
      <c r="C1368" s="53"/>
      <c r="D1368" s="53"/>
      <c r="E1368" s="32"/>
      <c r="F1368" s="54"/>
      <c r="G1368" s="54"/>
      <c r="H1368" s="24" t="str">
        <f>IFERROR(ROUND(VLOOKUP($C1368,基础资料!$B$5:$E$34,3,0)+SUMIF($C$5:$C1368,$C1368,$F$5:$F1368)-SUMIF($C$5:$C1368,$C1368,$G$5:$G1368),2),"")</f>
        <v/>
      </c>
      <c r="I1368" s="53"/>
      <c r="J1368" s="53"/>
      <c r="K1368" s="25" t="str">
        <f t="shared" si="21"/>
        <v/>
      </c>
      <c r="L1368" s="13" t="str">
        <f>IF($D1368="","",IFERROR(INDEX(类别属性,MATCH($D1368,类别表,0)),""))</f>
        <v/>
      </c>
      <c r="M1368" s="53"/>
      <c r="N1368" s="53"/>
      <c r="O1368" s="32"/>
      <c r="P1368" s="6" t="str">
        <f>IF($C1368="","",IF(ISNA(MATCH($C1368,账户表,0)),"※这个账户不在【基础资料】的账户档案里",IF($B1368="","※没填日期，这一笔不会进任何月份的报表",IF(NOT(ISNUMBER($B1368)),"※日期是文本不是日期（像 2026.6.28 这种），按日期取数的报表全会漏掉这一笔",IF(AND($F1368&lt;&gt;"",$G1368&lt;&gt;""),"※收入和支出不能同时填",IF(AND(N($F1368)=0,N($G1368)=0),"※收入和支出都没填",IF(OR(N($F1368)&lt;0,N($G1368)&lt;0),"※金额不能填负数，方向反了就换一列填",IF($D1368="","※没填收支类别，分类报表会漏掉这一笔",IF(ISNA(MATCH($D1368,类别表,0)),"※收支类别不在【基础资料】的清单里",IF(AND($L1368="内部转账",$M1368=""),"△内部转账要在「对方账户」写上另一头",IF(AND($L1368="内部转账",$M1368=$C1368),"※对方账户跟本账户是同一个",IF(AND($L1368&lt;&gt;"内部转账",$M1368&lt;&gt;""),"△填了对方账户，但类别不是内部转账",IF(YEAR($B1368)&lt;&gt;管理年度,"△不是管理年度的单据，按月的三张报表里看不到",IF($H1368&lt;0,"△这一笔之后该账户余额成负数了，核一下",""))))))))))))))</f>
        <v/>
      </c>
    </row>
    <row r="1369" ht="16.5" spans="1:16">
      <c r="A1369" s="4" t="str">
        <f>IF($C1369="","",COUNTA($C$5:$C1369))</f>
        <v/>
      </c>
      <c r="B1369" s="52"/>
      <c r="C1369" s="53"/>
      <c r="D1369" s="53"/>
      <c r="E1369" s="32"/>
      <c r="F1369" s="54"/>
      <c r="G1369" s="54"/>
      <c r="H1369" s="24" t="str">
        <f>IFERROR(ROUND(VLOOKUP($C1369,基础资料!$B$5:$E$34,3,0)+SUMIF($C$5:$C1369,$C1369,$F$5:$F1369)-SUMIF($C$5:$C1369,$C1369,$G$5:$G1369),2),"")</f>
        <v/>
      </c>
      <c r="I1369" s="53"/>
      <c r="J1369" s="53"/>
      <c r="K1369" s="25" t="str">
        <f t="shared" si="21"/>
        <v/>
      </c>
      <c r="L1369" s="13" t="str">
        <f>IF($D1369="","",IFERROR(INDEX(类别属性,MATCH($D1369,类别表,0)),""))</f>
        <v/>
      </c>
      <c r="M1369" s="53"/>
      <c r="N1369" s="53"/>
      <c r="O1369" s="32"/>
      <c r="P1369" s="6" t="str">
        <f>IF($C1369="","",IF(ISNA(MATCH($C1369,账户表,0)),"※这个账户不在【基础资料】的账户档案里",IF($B1369="","※没填日期，这一笔不会进任何月份的报表",IF(NOT(ISNUMBER($B1369)),"※日期是文本不是日期（像 2026.6.28 这种），按日期取数的报表全会漏掉这一笔",IF(AND($F1369&lt;&gt;"",$G1369&lt;&gt;""),"※收入和支出不能同时填",IF(AND(N($F1369)=0,N($G1369)=0),"※收入和支出都没填",IF(OR(N($F1369)&lt;0,N($G1369)&lt;0),"※金额不能填负数，方向反了就换一列填",IF($D1369="","※没填收支类别，分类报表会漏掉这一笔",IF(ISNA(MATCH($D1369,类别表,0)),"※收支类别不在【基础资料】的清单里",IF(AND($L1369="内部转账",$M1369=""),"△内部转账要在「对方账户」写上另一头",IF(AND($L1369="内部转账",$M1369=$C1369),"※对方账户跟本账户是同一个",IF(AND($L1369&lt;&gt;"内部转账",$M1369&lt;&gt;""),"△填了对方账户，但类别不是内部转账",IF(YEAR($B1369)&lt;&gt;管理年度,"△不是管理年度的单据，按月的三张报表里看不到",IF($H1369&lt;0,"△这一笔之后该账户余额成负数了，核一下",""))))))))))))))</f>
        <v/>
      </c>
    </row>
    <row r="1370" ht="16.5" spans="1:16">
      <c r="A1370" s="4" t="str">
        <f>IF($C1370="","",COUNTA($C$5:$C1370))</f>
        <v/>
      </c>
      <c r="B1370" s="52"/>
      <c r="C1370" s="53"/>
      <c r="D1370" s="53"/>
      <c r="E1370" s="32"/>
      <c r="F1370" s="54"/>
      <c r="G1370" s="54"/>
      <c r="H1370" s="24" t="str">
        <f>IFERROR(ROUND(VLOOKUP($C1370,基础资料!$B$5:$E$34,3,0)+SUMIF($C$5:$C1370,$C1370,$F$5:$F1370)-SUMIF($C$5:$C1370,$C1370,$G$5:$G1370),2),"")</f>
        <v/>
      </c>
      <c r="I1370" s="53"/>
      <c r="J1370" s="53"/>
      <c r="K1370" s="25" t="str">
        <f t="shared" si="21"/>
        <v/>
      </c>
      <c r="L1370" s="13" t="str">
        <f>IF($D1370="","",IFERROR(INDEX(类别属性,MATCH($D1370,类别表,0)),""))</f>
        <v/>
      </c>
      <c r="M1370" s="53"/>
      <c r="N1370" s="53"/>
      <c r="O1370" s="32"/>
      <c r="P1370" s="6" t="str">
        <f>IF($C1370="","",IF(ISNA(MATCH($C1370,账户表,0)),"※这个账户不在【基础资料】的账户档案里",IF($B1370="","※没填日期，这一笔不会进任何月份的报表",IF(NOT(ISNUMBER($B1370)),"※日期是文本不是日期（像 2026.6.28 这种），按日期取数的报表全会漏掉这一笔",IF(AND($F1370&lt;&gt;"",$G1370&lt;&gt;""),"※收入和支出不能同时填",IF(AND(N($F1370)=0,N($G1370)=0),"※收入和支出都没填",IF(OR(N($F1370)&lt;0,N($G1370)&lt;0),"※金额不能填负数，方向反了就换一列填",IF($D1370="","※没填收支类别，分类报表会漏掉这一笔",IF(ISNA(MATCH($D1370,类别表,0)),"※收支类别不在【基础资料】的清单里",IF(AND($L1370="内部转账",$M1370=""),"△内部转账要在「对方账户」写上另一头",IF(AND($L1370="内部转账",$M1370=$C1370),"※对方账户跟本账户是同一个",IF(AND($L1370&lt;&gt;"内部转账",$M1370&lt;&gt;""),"△填了对方账户，但类别不是内部转账",IF(YEAR($B1370)&lt;&gt;管理年度,"△不是管理年度的单据，按月的三张报表里看不到",IF($H1370&lt;0,"△这一笔之后该账户余额成负数了，核一下",""))))))))))))))</f>
        <v/>
      </c>
    </row>
    <row r="1371" ht="16.5" spans="1:16">
      <c r="A1371" s="4" t="str">
        <f>IF($C1371="","",COUNTA($C$5:$C1371))</f>
        <v/>
      </c>
      <c r="B1371" s="52"/>
      <c r="C1371" s="53"/>
      <c r="D1371" s="53"/>
      <c r="E1371" s="32"/>
      <c r="F1371" s="54"/>
      <c r="G1371" s="54"/>
      <c r="H1371" s="24" t="str">
        <f>IFERROR(ROUND(VLOOKUP($C1371,基础资料!$B$5:$E$34,3,0)+SUMIF($C$5:$C1371,$C1371,$F$5:$F1371)-SUMIF($C$5:$C1371,$C1371,$G$5:$G1371),2),"")</f>
        <v/>
      </c>
      <c r="I1371" s="53"/>
      <c r="J1371" s="53"/>
      <c r="K1371" s="25" t="str">
        <f t="shared" si="21"/>
        <v/>
      </c>
      <c r="L1371" s="13" t="str">
        <f>IF($D1371="","",IFERROR(INDEX(类别属性,MATCH($D1371,类别表,0)),""))</f>
        <v/>
      </c>
      <c r="M1371" s="53"/>
      <c r="N1371" s="53"/>
      <c r="O1371" s="32"/>
      <c r="P1371" s="6" t="str">
        <f>IF($C1371="","",IF(ISNA(MATCH($C1371,账户表,0)),"※这个账户不在【基础资料】的账户档案里",IF($B1371="","※没填日期，这一笔不会进任何月份的报表",IF(NOT(ISNUMBER($B1371)),"※日期是文本不是日期（像 2026.6.28 这种），按日期取数的报表全会漏掉这一笔",IF(AND($F1371&lt;&gt;"",$G1371&lt;&gt;""),"※收入和支出不能同时填",IF(AND(N($F1371)=0,N($G1371)=0),"※收入和支出都没填",IF(OR(N($F1371)&lt;0,N($G1371)&lt;0),"※金额不能填负数，方向反了就换一列填",IF($D1371="","※没填收支类别，分类报表会漏掉这一笔",IF(ISNA(MATCH($D1371,类别表,0)),"※收支类别不在【基础资料】的清单里",IF(AND($L1371="内部转账",$M1371=""),"△内部转账要在「对方账户」写上另一头",IF(AND($L1371="内部转账",$M1371=$C1371),"※对方账户跟本账户是同一个",IF(AND($L1371&lt;&gt;"内部转账",$M1371&lt;&gt;""),"△填了对方账户，但类别不是内部转账",IF(YEAR($B1371)&lt;&gt;管理年度,"△不是管理年度的单据，按月的三张报表里看不到",IF($H1371&lt;0,"△这一笔之后该账户余额成负数了，核一下",""))))))))))))))</f>
        <v/>
      </c>
    </row>
    <row r="1372" ht="16.5" spans="1:16">
      <c r="A1372" s="4" t="str">
        <f>IF($C1372="","",COUNTA($C$5:$C1372))</f>
        <v/>
      </c>
      <c r="B1372" s="52"/>
      <c r="C1372" s="53"/>
      <c r="D1372" s="53"/>
      <c r="E1372" s="32"/>
      <c r="F1372" s="54"/>
      <c r="G1372" s="54"/>
      <c r="H1372" s="24" t="str">
        <f>IFERROR(ROUND(VLOOKUP($C1372,基础资料!$B$5:$E$34,3,0)+SUMIF($C$5:$C1372,$C1372,$F$5:$F1372)-SUMIF($C$5:$C1372,$C1372,$G$5:$G1372),2),"")</f>
        <v/>
      </c>
      <c r="I1372" s="53"/>
      <c r="J1372" s="53"/>
      <c r="K1372" s="25" t="str">
        <f t="shared" si="21"/>
        <v/>
      </c>
      <c r="L1372" s="13" t="str">
        <f>IF($D1372="","",IFERROR(INDEX(类别属性,MATCH($D1372,类别表,0)),""))</f>
        <v/>
      </c>
      <c r="M1372" s="53"/>
      <c r="N1372" s="53"/>
      <c r="O1372" s="32"/>
      <c r="P1372" s="6" t="str">
        <f>IF($C1372="","",IF(ISNA(MATCH($C1372,账户表,0)),"※这个账户不在【基础资料】的账户档案里",IF($B1372="","※没填日期，这一笔不会进任何月份的报表",IF(NOT(ISNUMBER($B1372)),"※日期是文本不是日期（像 2026.6.28 这种），按日期取数的报表全会漏掉这一笔",IF(AND($F1372&lt;&gt;"",$G1372&lt;&gt;""),"※收入和支出不能同时填",IF(AND(N($F1372)=0,N($G1372)=0),"※收入和支出都没填",IF(OR(N($F1372)&lt;0,N($G1372)&lt;0),"※金额不能填负数，方向反了就换一列填",IF($D1372="","※没填收支类别，分类报表会漏掉这一笔",IF(ISNA(MATCH($D1372,类别表,0)),"※收支类别不在【基础资料】的清单里",IF(AND($L1372="内部转账",$M1372=""),"△内部转账要在「对方账户」写上另一头",IF(AND($L1372="内部转账",$M1372=$C1372),"※对方账户跟本账户是同一个",IF(AND($L1372&lt;&gt;"内部转账",$M1372&lt;&gt;""),"△填了对方账户，但类别不是内部转账",IF(YEAR($B1372)&lt;&gt;管理年度,"△不是管理年度的单据，按月的三张报表里看不到",IF($H1372&lt;0,"△这一笔之后该账户余额成负数了，核一下",""))))))))))))))</f>
        <v/>
      </c>
    </row>
    <row r="1373" ht="16.5" spans="1:16">
      <c r="A1373" s="4" t="str">
        <f>IF($C1373="","",COUNTA($C$5:$C1373))</f>
        <v/>
      </c>
      <c r="B1373" s="52"/>
      <c r="C1373" s="53"/>
      <c r="D1373" s="53"/>
      <c r="E1373" s="32"/>
      <c r="F1373" s="54"/>
      <c r="G1373" s="54"/>
      <c r="H1373" s="24" t="str">
        <f>IFERROR(ROUND(VLOOKUP($C1373,基础资料!$B$5:$E$34,3,0)+SUMIF($C$5:$C1373,$C1373,$F$5:$F1373)-SUMIF($C$5:$C1373,$C1373,$G$5:$G1373),2),"")</f>
        <v/>
      </c>
      <c r="I1373" s="53"/>
      <c r="J1373" s="53"/>
      <c r="K1373" s="25" t="str">
        <f t="shared" si="21"/>
        <v/>
      </c>
      <c r="L1373" s="13" t="str">
        <f>IF($D1373="","",IFERROR(INDEX(类别属性,MATCH($D1373,类别表,0)),""))</f>
        <v/>
      </c>
      <c r="M1373" s="53"/>
      <c r="N1373" s="53"/>
      <c r="O1373" s="32"/>
      <c r="P1373" s="6" t="str">
        <f>IF($C1373="","",IF(ISNA(MATCH($C1373,账户表,0)),"※这个账户不在【基础资料】的账户档案里",IF($B1373="","※没填日期，这一笔不会进任何月份的报表",IF(NOT(ISNUMBER($B1373)),"※日期是文本不是日期（像 2026.6.28 这种），按日期取数的报表全会漏掉这一笔",IF(AND($F1373&lt;&gt;"",$G1373&lt;&gt;""),"※收入和支出不能同时填",IF(AND(N($F1373)=0,N($G1373)=0),"※收入和支出都没填",IF(OR(N($F1373)&lt;0,N($G1373)&lt;0),"※金额不能填负数，方向反了就换一列填",IF($D1373="","※没填收支类别，分类报表会漏掉这一笔",IF(ISNA(MATCH($D1373,类别表,0)),"※收支类别不在【基础资料】的清单里",IF(AND($L1373="内部转账",$M1373=""),"△内部转账要在「对方账户」写上另一头",IF(AND($L1373="内部转账",$M1373=$C1373),"※对方账户跟本账户是同一个",IF(AND($L1373&lt;&gt;"内部转账",$M1373&lt;&gt;""),"△填了对方账户，但类别不是内部转账",IF(YEAR($B1373)&lt;&gt;管理年度,"△不是管理年度的单据，按月的三张报表里看不到",IF($H1373&lt;0,"△这一笔之后该账户余额成负数了，核一下",""))))))))))))))</f>
        <v/>
      </c>
    </row>
    <row r="1374" ht="16.5" spans="1:16">
      <c r="A1374" s="4" t="str">
        <f>IF($C1374="","",COUNTA($C$5:$C1374))</f>
        <v/>
      </c>
      <c r="B1374" s="52"/>
      <c r="C1374" s="53"/>
      <c r="D1374" s="53"/>
      <c r="E1374" s="32"/>
      <c r="F1374" s="54"/>
      <c r="G1374" s="54"/>
      <c r="H1374" s="24" t="str">
        <f>IFERROR(ROUND(VLOOKUP($C1374,基础资料!$B$5:$E$34,3,0)+SUMIF($C$5:$C1374,$C1374,$F$5:$F1374)-SUMIF($C$5:$C1374,$C1374,$G$5:$G1374),2),"")</f>
        <v/>
      </c>
      <c r="I1374" s="53"/>
      <c r="J1374" s="53"/>
      <c r="K1374" s="25" t="str">
        <f t="shared" si="21"/>
        <v/>
      </c>
      <c r="L1374" s="13" t="str">
        <f>IF($D1374="","",IFERROR(INDEX(类别属性,MATCH($D1374,类别表,0)),""))</f>
        <v/>
      </c>
      <c r="M1374" s="53"/>
      <c r="N1374" s="53"/>
      <c r="O1374" s="32"/>
      <c r="P1374" s="6" t="str">
        <f>IF($C1374="","",IF(ISNA(MATCH($C1374,账户表,0)),"※这个账户不在【基础资料】的账户档案里",IF($B1374="","※没填日期，这一笔不会进任何月份的报表",IF(NOT(ISNUMBER($B1374)),"※日期是文本不是日期（像 2026.6.28 这种），按日期取数的报表全会漏掉这一笔",IF(AND($F1374&lt;&gt;"",$G1374&lt;&gt;""),"※收入和支出不能同时填",IF(AND(N($F1374)=0,N($G1374)=0),"※收入和支出都没填",IF(OR(N($F1374)&lt;0,N($G1374)&lt;0),"※金额不能填负数，方向反了就换一列填",IF($D1374="","※没填收支类别，分类报表会漏掉这一笔",IF(ISNA(MATCH($D1374,类别表,0)),"※收支类别不在【基础资料】的清单里",IF(AND($L1374="内部转账",$M1374=""),"△内部转账要在「对方账户」写上另一头",IF(AND($L1374="内部转账",$M1374=$C1374),"※对方账户跟本账户是同一个",IF(AND($L1374&lt;&gt;"内部转账",$M1374&lt;&gt;""),"△填了对方账户，但类别不是内部转账",IF(YEAR($B1374)&lt;&gt;管理年度,"△不是管理年度的单据，按月的三张报表里看不到",IF($H1374&lt;0,"△这一笔之后该账户余额成负数了，核一下",""))))))))))))))</f>
        <v/>
      </c>
    </row>
    <row r="1375" ht="16.5" spans="1:16">
      <c r="A1375" s="4" t="str">
        <f>IF($C1375="","",COUNTA($C$5:$C1375))</f>
        <v/>
      </c>
      <c r="B1375" s="52"/>
      <c r="C1375" s="53"/>
      <c r="D1375" s="53"/>
      <c r="E1375" s="32"/>
      <c r="F1375" s="54"/>
      <c r="G1375" s="54"/>
      <c r="H1375" s="24" t="str">
        <f>IFERROR(ROUND(VLOOKUP($C1375,基础资料!$B$5:$E$34,3,0)+SUMIF($C$5:$C1375,$C1375,$F$5:$F1375)-SUMIF($C$5:$C1375,$C1375,$G$5:$G1375),2),"")</f>
        <v/>
      </c>
      <c r="I1375" s="53"/>
      <c r="J1375" s="53"/>
      <c r="K1375" s="25" t="str">
        <f t="shared" si="21"/>
        <v/>
      </c>
      <c r="L1375" s="13" t="str">
        <f>IF($D1375="","",IFERROR(INDEX(类别属性,MATCH($D1375,类别表,0)),""))</f>
        <v/>
      </c>
      <c r="M1375" s="53"/>
      <c r="N1375" s="53"/>
      <c r="O1375" s="32"/>
      <c r="P1375" s="6" t="str">
        <f>IF($C1375="","",IF(ISNA(MATCH($C1375,账户表,0)),"※这个账户不在【基础资料】的账户档案里",IF($B1375="","※没填日期，这一笔不会进任何月份的报表",IF(NOT(ISNUMBER($B1375)),"※日期是文本不是日期（像 2026.6.28 这种），按日期取数的报表全会漏掉这一笔",IF(AND($F1375&lt;&gt;"",$G1375&lt;&gt;""),"※收入和支出不能同时填",IF(AND(N($F1375)=0,N($G1375)=0),"※收入和支出都没填",IF(OR(N($F1375)&lt;0,N($G1375)&lt;0),"※金额不能填负数，方向反了就换一列填",IF($D1375="","※没填收支类别，分类报表会漏掉这一笔",IF(ISNA(MATCH($D1375,类别表,0)),"※收支类别不在【基础资料】的清单里",IF(AND($L1375="内部转账",$M1375=""),"△内部转账要在「对方账户」写上另一头",IF(AND($L1375="内部转账",$M1375=$C1375),"※对方账户跟本账户是同一个",IF(AND($L1375&lt;&gt;"内部转账",$M1375&lt;&gt;""),"△填了对方账户，但类别不是内部转账",IF(YEAR($B1375)&lt;&gt;管理年度,"△不是管理年度的单据，按月的三张报表里看不到",IF($H1375&lt;0,"△这一笔之后该账户余额成负数了，核一下",""))))))))))))))</f>
        <v/>
      </c>
    </row>
    <row r="1376" ht="16.5" spans="1:16">
      <c r="A1376" s="4" t="str">
        <f>IF($C1376="","",COUNTA($C$5:$C1376))</f>
        <v/>
      </c>
      <c r="B1376" s="52"/>
      <c r="C1376" s="53"/>
      <c r="D1376" s="53"/>
      <c r="E1376" s="32"/>
      <c r="F1376" s="54"/>
      <c r="G1376" s="54"/>
      <c r="H1376" s="24" t="str">
        <f>IFERROR(ROUND(VLOOKUP($C1376,基础资料!$B$5:$E$34,3,0)+SUMIF($C$5:$C1376,$C1376,$F$5:$F1376)-SUMIF($C$5:$C1376,$C1376,$G$5:$G1376),2),"")</f>
        <v/>
      </c>
      <c r="I1376" s="53"/>
      <c r="J1376" s="53"/>
      <c r="K1376" s="25" t="str">
        <f t="shared" si="21"/>
        <v/>
      </c>
      <c r="L1376" s="13" t="str">
        <f>IF($D1376="","",IFERROR(INDEX(类别属性,MATCH($D1376,类别表,0)),""))</f>
        <v/>
      </c>
      <c r="M1376" s="53"/>
      <c r="N1376" s="53"/>
      <c r="O1376" s="32"/>
      <c r="P1376" s="6" t="str">
        <f>IF($C1376="","",IF(ISNA(MATCH($C1376,账户表,0)),"※这个账户不在【基础资料】的账户档案里",IF($B1376="","※没填日期，这一笔不会进任何月份的报表",IF(NOT(ISNUMBER($B1376)),"※日期是文本不是日期（像 2026.6.28 这种），按日期取数的报表全会漏掉这一笔",IF(AND($F1376&lt;&gt;"",$G1376&lt;&gt;""),"※收入和支出不能同时填",IF(AND(N($F1376)=0,N($G1376)=0),"※收入和支出都没填",IF(OR(N($F1376)&lt;0,N($G1376)&lt;0),"※金额不能填负数，方向反了就换一列填",IF($D1376="","※没填收支类别，分类报表会漏掉这一笔",IF(ISNA(MATCH($D1376,类别表,0)),"※收支类别不在【基础资料】的清单里",IF(AND($L1376="内部转账",$M1376=""),"△内部转账要在「对方账户」写上另一头",IF(AND($L1376="内部转账",$M1376=$C1376),"※对方账户跟本账户是同一个",IF(AND($L1376&lt;&gt;"内部转账",$M1376&lt;&gt;""),"△填了对方账户，但类别不是内部转账",IF(YEAR($B1376)&lt;&gt;管理年度,"△不是管理年度的单据，按月的三张报表里看不到",IF($H1376&lt;0,"△这一笔之后该账户余额成负数了，核一下",""))))))))))))))</f>
        <v/>
      </c>
    </row>
    <row r="1377" ht="16.5" spans="1:16">
      <c r="A1377" s="4" t="str">
        <f>IF($C1377="","",COUNTA($C$5:$C1377))</f>
        <v/>
      </c>
      <c r="B1377" s="52"/>
      <c r="C1377" s="53"/>
      <c r="D1377" s="53"/>
      <c r="E1377" s="32"/>
      <c r="F1377" s="54"/>
      <c r="G1377" s="54"/>
      <c r="H1377" s="24" t="str">
        <f>IFERROR(ROUND(VLOOKUP($C1377,基础资料!$B$5:$E$34,3,0)+SUMIF($C$5:$C1377,$C1377,$F$5:$F1377)-SUMIF($C$5:$C1377,$C1377,$G$5:$G1377),2),"")</f>
        <v/>
      </c>
      <c r="I1377" s="53"/>
      <c r="J1377" s="53"/>
      <c r="K1377" s="25" t="str">
        <f t="shared" si="21"/>
        <v/>
      </c>
      <c r="L1377" s="13" t="str">
        <f>IF($D1377="","",IFERROR(INDEX(类别属性,MATCH($D1377,类别表,0)),""))</f>
        <v/>
      </c>
      <c r="M1377" s="53"/>
      <c r="N1377" s="53"/>
      <c r="O1377" s="32"/>
      <c r="P1377" s="6" t="str">
        <f>IF($C1377="","",IF(ISNA(MATCH($C1377,账户表,0)),"※这个账户不在【基础资料】的账户档案里",IF($B1377="","※没填日期，这一笔不会进任何月份的报表",IF(NOT(ISNUMBER($B1377)),"※日期是文本不是日期（像 2026.6.28 这种），按日期取数的报表全会漏掉这一笔",IF(AND($F1377&lt;&gt;"",$G1377&lt;&gt;""),"※收入和支出不能同时填",IF(AND(N($F1377)=0,N($G1377)=0),"※收入和支出都没填",IF(OR(N($F1377)&lt;0,N($G1377)&lt;0),"※金额不能填负数，方向反了就换一列填",IF($D1377="","※没填收支类别，分类报表会漏掉这一笔",IF(ISNA(MATCH($D1377,类别表,0)),"※收支类别不在【基础资料】的清单里",IF(AND($L1377="内部转账",$M1377=""),"△内部转账要在「对方账户」写上另一头",IF(AND($L1377="内部转账",$M1377=$C1377),"※对方账户跟本账户是同一个",IF(AND($L1377&lt;&gt;"内部转账",$M1377&lt;&gt;""),"△填了对方账户，但类别不是内部转账",IF(YEAR($B1377)&lt;&gt;管理年度,"△不是管理年度的单据，按月的三张报表里看不到",IF($H1377&lt;0,"△这一笔之后该账户余额成负数了，核一下",""))))))))))))))</f>
        <v/>
      </c>
    </row>
    <row r="1378" ht="16.5" spans="1:16">
      <c r="A1378" s="4" t="str">
        <f>IF($C1378="","",COUNTA($C$5:$C1378))</f>
        <v/>
      </c>
      <c r="B1378" s="52"/>
      <c r="C1378" s="53"/>
      <c r="D1378" s="53"/>
      <c r="E1378" s="32"/>
      <c r="F1378" s="54"/>
      <c r="G1378" s="54"/>
      <c r="H1378" s="24" t="str">
        <f>IFERROR(ROUND(VLOOKUP($C1378,基础资料!$B$5:$E$34,3,0)+SUMIF($C$5:$C1378,$C1378,$F$5:$F1378)-SUMIF($C$5:$C1378,$C1378,$G$5:$G1378),2),"")</f>
        <v/>
      </c>
      <c r="I1378" s="53"/>
      <c r="J1378" s="53"/>
      <c r="K1378" s="25" t="str">
        <f t="shared" si="21"/>
        <v/>
      </c>
      <c r="L1378" s="13" t="str">
        <f>IF($D1378="","",IFERROR(INDEX(类别属性,MATCH($D1378,类别表,0)),""))</f>
        <v/>
      </c>
      <c r="M1378" s="53"/>
      <c r="N1378" s="53"/>
      <c r="O1378" s="32"/>
      <c r="P1378" s="6" t="str">
        <f>IF($C1378="","",IF(ISNA(MATCH($C1378,账户表,0)),"※这个账户不在【基础资料】的账户档案里",IF($B1378="","※没填日期，这一笔不会进任何月份的报表",IF(NOT(ISNUMBER($B1378)),"※日期是文本不是日期（像 2026.6.28 这种），按日期取数的报表全会漏掉这一笔",IF(AND($F1378&lt;&gt;"",$G1378&lt;&gt;""),"※收入和支出不能同时填",IF(AND(N($F1378)=0,N($G1378)=0),"※收入和支出都没填",IF(OR(N($F1378)&lt;0,N($G1378)&lt;0),"※金额不能填负数，方向反了就换一列填",IF($D1378="","※没填收支类别，分类报表会漏掉这一笔",IF(ISNA(MATCH($D1378,类别表,0)),"※收支类别不在【基础资料】的清单里",IF(AND($L1378="内部转账",$M1378=""),"△内部转账要在「对方账户」写上另一头",IF(AND($L1378="内部转账",$M1378=$C1378),"※对方账户跟本账户是同一个",IF(AND($L1378&lt;&gt;"内部转账",$M1378&lt;&gt;""),"△填了对方账户，但类别不是内部转账",IF(YEAR($B1378)&lt;&gt;管理年度,"△不是管理年度的单据，按月的三张报表里看不到",IF($H1378&lt;0,"△这一笔之后该账户余额成负数了，核一下",""))))))))))))))</f>
        <v/>
      </c>
    </row>
    <row r="1379" ht="16.5" spans="1:16">
      <c r="A1379" s="4" t="str">
        <f>IF($C1379="","",COUNTA($C$5:$C1379))</f>
        <v/>
      </c>
      <c r="B1379" s="52"/>
      <c r="C1379" s="53"/>
      <c r="D1379" s="53"/>
      <c r="E1379" s="32"/>
      <c r="F1379" s="54"/>
      <c r="G1379" s="54"/>
      <c r="H1379" s="24" t="str">
        <f>IFERROR(ROUND(VLOOKUP($C1379,基础资料!$B$5:$E$34,3,0)+SUMIF($C$5:$C1379,$C1379,$F$5:$F1379)-SUMIF($C$5:$C1379,$C1379,$G$5:$G1379),2),"")</f>
        <v/>
      </c>
      <c r="I1379" s="53"/>
      <c r="J1379" s="53"/>
      <c r="K1379" s="25" t="str">
        <f t="shared" si="21"/>
        <v/>
      </c>
      <c r="L1379" s="13" t="str">
        <f>IF($D1379="","",IFERROR(INDEX(类别属性,MATCH($D1379,类别表,0)),""))</f>
        <v/>
      </c>
      <c r="M1379" s="53"/>
      <c r="N1379" s="53"/>
      <c r="O1379" s="32"/>
      <c r="P1379" s="6" t="str">
        <f>IF($C1379="","",IF(ISNA(MATCH($C1379,账户表,0)),"※这个账户不在【基础资料】的账户档案里",IF($B1379="","※没填日期，这一笔不会进任何月份的报表",IF(NOT(ISNUMBER($B1379)),"※日期是文本不是日期（像 2026.6.28 这种），按日期取数的报表全会漏掉这一笔",IF(AND($F1379&lt;&gt;"",$G1379&lt;&gt;""),"※收入和支出不能同时填",IF(AND(N($F1379)=0,N($G1379)=0),"※收入和支出都没填",IF(OR(N($F1379)&lt;0,N($G1379)&lt;0),"※金额不能填负数，方向反了就换一列填",IF($D1379="","※没填收支类别，分类报表会漏掉这一笔",IF(ISNA(MATCH($D1379,类别表,0)),"※收支类别不在【基础资料】的清单里",IF(AND($L1379="内部转账",$M1379=""),"△内部转账要在「对方账户」写上另一头",IF(AND($L1379="内部转账",$M1379=$C1379),"※对方账户跟本账户是同一个",IF(AND($L1379&lt;&gt;"内部转账",$M1379&lt;&gt;""),"△填了对方账户，但类别不是内部转账",IF(YEAR($B1379)&lt;&gt;管理年度,"△不是管理年度的单据，按月的三张报表里看不到",IF($H1379&lt;0,"△这一笔之后该账户余额成负数了，核一下",""))))))))))))))</f>
        <v/>
      </c>
    </row>
    <row r="1380" ht="16.5" spans="1:16">
      <c r="A1380" s="4" t="str">
        <f>IF($C1380="","",COUNTA($C$5:$C1380))</f>
        <v/>
      </c>
      <c r="B1380" s="52"/>
      <c r="C1380" s="53"/>
      <c r="D1380" s="53"/>
      <c r="E1380" s="32"/>
      <c r="F1380" s="54"/>
      <c r="G1380" s="54"/>
      <c r="H1380" s="24" t="str">
        <f>IFERROR(ROUND(VLOOKUP($C1380,基础资料!$B$5:$E$34,3,0)+SUMIF($C$5:$C1380,$C1380,$F$5:$F1380)-SUMIF($C$5:$C1380,$C1380,$G$5:$G1380),2),"")</f>
        <v/>
      </c>
      <c r="I1380" s="53"/>
      <c r="J1380" s="53"/>
      <c r="K1380" s="25" t="str">
        <f t="shared" si="21"/>
        <v/>
      </c>
      <c r="L1380" s="13" t="str">
        <f>IF($D1380="","",IFERROR(INDEX(类别属性,MATCH($D1380,类别表,0)),""))</f>
        <v/>
      </c>
      <c r="M1380" s="53"/>
      <c r="N1380" s="53"/>
      <c r="O1380" s="32"/>
      <c r="P1380" s="6" t="str">
        <f>IF($C1380="","",IF(ISNA(MATCH($C1380,账户表,0)),"※这个账户不在【基础资料】的账户档案里",IF($B1380="","※没填日期，这一笔不会进任何月份的报表",IF(NOT(ISNUMBER($B1380)),"※日期是文本不是日期（像 2026.6.28 这种），按日期取数的报表全会漏掉这一笔",IF(AND($F1380&lt;&gt;"",$G1380&lt;&gt;""),"※收入和支出不能同时填",IF(AND(N($F1380)=0,N($G1380)=0),"※收入和支出都没填",IF(OR(N($F1380)&lt;0,N($G1380)&lt;0),"※金额不能填负数，方向反了就换一列填",IF($D1380="","※没填收支类别，分类报表会漏掉这一笔",IF(ISNA(MATCH($D1380,类别表,0)),"※收支类别不在【基础资料】的清单里",IF(AND($L1380="内部转账",$M1380=""),"△内部转账要在「对方账户」写上另一头",IF(AND($L1380="内部转账",$M1380=$C1380),"※对方账户跟本账户是同一个",IF(AND($L1380&lt;&gt;"内部转账",$M1380&lt;&gt;""),"△填了对方账户，但类别不是内部转账",IF(YEAR($B1380)&lt;&gt;管理年度,"△不是管理年度的单据，按月的三张报表里看不到",IF($H1380&lt;0,"△这一笔之后该账户余额成负数了，核一下",""))))))))))))))</f>
        <v/>
      </c>
    </row>
    <row r="1381" ht="16.5" spans="1:16">
      <c r="A1381" s="4" t="str">
        <f>IF($C1381="","",COUNTA($C$5:$C1381))</f>
        <v/>
      </c>
      <c r="B1381" s="52"/>
      <c r="C1381" s="53"/>
      <c r="D1381" s="53"/>
      <c r="E1381" s="32"/>
      <c r="F1381" s="54"/>
      <c r="G1381" s="54"/>
      <c r="H1381" s="24" t="str">
        <f>IFERROR(ROUND(VLOOKUP($C1381,基础资料!$B$5:$E$34,3,0)+SUMIF($C$5:$C1381,$C1381,$F$5:$F1381)-SUMIF($C$5:$C1381,$C1381,$G$5:$G1381),2),"")</f>
        <v/>
      </c>
      <c r="I1381" s="53"/>
      <c r="J1381" s="53"/>
      <c r="K1381" s="25" t="str">
        <f t="shared" si="21"/>
        <v/>
      </c>
      <c r="L1381" s="13" t="str">
        <f>IF($D1381="","",IFERROR(INDEX(类别属性,MATCH($D1381,类别表,0)),""))</f>
        <v/>
      </c>
      <c r="M1381" s="53"/>
      <c r="N1381" s="53"/>
      <c r="O1381" s="32"/>
      <c r="P1381" s="6" t="str">
        <f>IF($C1381="","",IF(ISNA(MATCH($C1381,账户表,0)),"※这个账户不在【基础资料】的账户档案里",IF($B1381="","※没填日期，这一笔不会进任何月份的报表",IF(NOT(ISNUMBER($B1381)),"※日期是文本不是日期（像 2026.6.28 这种），按日期取数的报表全会漏掉这一笔",IF(AND($F1381&lt;&gt;"",$G1381&lt;&gt;""),"※收入和支出不能同时填",IF(AND(N($F1381)=0,N($G1381)=0),"※收入和支出都没填",IF(OR(N($F1381)&lt;0,N($G1381)&lt;0),"※金额不能填负数，方向反了就换一列填",IF($D1381="","※没填收支类别，分类报表会漏掉这一笔",IF(ISNA(MATCH($D1381,类别表,0)),"※收支类别不在【基础资料】的清单里",IF(AND($L1381="内部转账",$M1381=""),"△内部转账要在「对方账户」写上另一头",IF(AND($L1381="内部转账",$M1381=$C1381),"※对方账户跟本账户是同一个",IF(AND($L1381&lt;&gt;"内部转账",$M1381&lt;&gt;""),"△填了对方账户，但类别不是内部转账",IF(YEAR($B1381)&lt;&gt;管理年度,"△不是管理年度的单据，按月的三张报表里看不到",IF($H1381&lt;0,"△这一笔之后该账户余额成负数了，核一下",""))))))))))))))</f>
        <v/>
      </c>
    </row>
    <row r="1382" ht="16.5" spans="1:16">
      <c r="A1382" s="4" t="str">
        <f>IF($C1382="","",COUNTA($C$5:$C1382))</f>
        <v/>
      </c>
      <c r="B1382" s="52"/>
      <c r="C1382" s="53"/>
      <c r="D1382" s="53"/>
      <c r="E1382" s="32"/>
      <c r="F1382" s="54"/>
      <c r="G1382" s="54"/>
      <c r="H1382" s="24" t="str">
        <f>IFERROR(ROUND(VLOOKUP($C1382,基础资料!$B$5:$E$34,3,0)+SUMIF($C$5:$C1382,$C1382,$F$5:$F1382)-SUMIF($C$5:$C1382,$C1382,$G$5:$G1382),2),"")</f>
        <v/>
      </c>
      <c r="I1382" s="53"/>
      <c r="J1382" s="53"/>
      <c r="K1382" s="25" t="str">
        <f t="shared" si="21"/>
        <v/>
      </c>
      <c r="L1382" s="13" t="str">
        <f>IF($D1382="","",IFERROR(INDEX(类别属性,MATCH($D1382,类别表,0)),""))</f>
        <v/>
      </c>
      <c r="M1382" s="53"/>
      <c r="N1382" s="53"/>
      <c r="O1382" s="32"/>
      <c r="P1382" s="6" t="str">
        <f>IF($C1382="","",IF(ISNA(MATCH($C1382,账户表,0)),"※这个账户不在【基础资料】的账户档案里",IF($B1382="","※没填日期，这一笔不会进任何月份的报表",IF(NOT(ISNUMBER($B1382)),"※日期是文本不是日期（像 2026.6.28 这种），按日期取数的报表全会漏掉这一笔",IF(AND($F1382&lt;&gt;"",$G1382&lt;&gt;""),"※收入和支出不能同时填",IF(AND(N($F1382)=0,N($G1382)=0),"※收入和支出都没填",IF(OR(N($F1382)&lt;0,N($G1382)&lt;0),"※金额不能填负数，方向反了就换一列填",IF($D1382="","※没填收支类别，分类报表会漏掉这一笔",IF(ISNA(MATCH($D1382,类别表,0)),"※收支类别不在【基础资料】的清单里",IF(AND($L1382="内部转账",$M1382=""),"△内部转账要在「对方账户」写上另一头",IF(AND($L1382="内部转账",$M1382=$C1382),"※对方账户跟本账户是同一个",IF(AND($L1382&lt;&gt;"内部转账",$M1382&lt;&gt;""),"△填了对方账户，但类别不是内部转账",IF(YEAR($B1382)&lt;&gt;管理年度,"△不是管理年度的单据，按月的三张报表里看不到",IF($H1382&lt;0,"△这一笔之后该账户余额成负数了，核一下",""))))))))))))))</f>
        <v/>
      </c>
    </row>
    <row r="1383" ht="16.5" spans="1:16">
      <c r="A1383" s="4" t="str">
        <f>IF($C1383="","",COUNTA($C$5:$C1383))</f>
        <v/>
      </c>
      <c r="B1383" s="52"/>
      <c r="C1383" s="53"/>
      <c r="D1383" s="53"/>
      <c r="E1383" s="32"/>
      <c r="F1383" s="54"/>
      <c r="G1383" s="54"/>
      <c r="H1383" s="24" t="str">
        <f>IFERROR(ROUND(VLOOKUP($C1383,基础资料!$B$5:$E$34,3,0)+SUMIF($C$5:$C1383,$C1383,$F$5:$F1383)-SUMIF($C$5:$C1383,$C1383,$G$5:$G1383),2),"")</f>
        <v/>
      </c>
      <c r="I1383" s="53"/>
      <c r="J1383" s="53"/>
      <c r="K1383" s="25" t="str">
        <f t="shared" si="21"/>
        <v/>
      </c>
      <c r="L1383" s="13" t="str">
        <f>IF($D1383="","",IFERROR(INDEX(类别属性,MATCH($D1383,类别表,0)),""))</f>
        <v/>
      </c>
      <c r="M1383" s="53"/>
      <c r="N1383" s="53"/>
      <c r="O1383" s="32"/>
      <c r="P1383" s="6" t="str">
        <f>IF($C1383="","",IF(ISNA(MATCH($C1383,账户表,0)),"※这个账户不在【基础资料】的账户档案里",IF($B1383="","※没填日期，这一笔不会进任何月份的报表",IF(NOT(ISNUMBER($B1383)),"※日期是文本不是日期（像 2026.6.28 这种），按日期取数的报表全会漏掉这一笔",IF(AND($F1383&lt;&gt;"",$G1383&lt;&gt;""),"※收入和支出不能同时填",IF(AND(N($F1383)=0,N($G1383)=0),"※收入和支出都没填",IF(OR(N($F1383)&lt;0,N($G1383)&lt;0),"※金额不能填负数，方向反了就换一列填",IF($D1383="","※没填收支类别，分类报表会漏掉这一笔",IF(ISNA(MATCH($D1383,类别表,0)),"※收支类别不在【基础资料】的清单里",IF(AND($L1383="内部转账",$M1383=""),"△内部转账要在「对方账户」写上另一头",IF(AND($L1383="内部转账",$M1383=$C1383),"※对方账户跟本账户是同一个",IF(AND($L1383&lt;&gt;"内部转账",$M1383&lt;&gt;""),"△填了对方账户，但类别不是内部转账",IF(YEAR($B1383)&lt;&gt;管理年度,"△不是管理年度的单据，按月的三张报表里看不到",IF($H1383&lt;0,"△这一笔之后该账户余额成负数了，核一下",""))))))))))))))</f>
        <v/>
      </c>
    </row>
    <row r="1384" ht="16.5" spans="1:16">
      <c r="A1384" s="4" t="str">
        <f>IF($C1384="","",COUNTA($C$5:$C1384))</f>
        <v/>
      </c>
      <c r="B1384" s="52"/>
      <c r="C1384" s="53"/>
      <c r="D1384" s="53"/>
      <c r="E1384" s="32"/>
      <c r="F1384" s="54"/>
      <c r="G1384" s="54"/>
      <c r="H1384" s="24" t="str">
        <f>IFERROR(ROUND(VLOOKUP($C1384,基础资料!$B$5:$E$34,3,0)+SUMIF($C$5:$C1384,$C1384,$F$5:$F1384)-SUMIF($C$5:$C1384,$C1384,$G$5:$G1384),2),"")</f>
        <v/>
      </c>
      <c r="I1384" s="53"/>
      <c r="J1384" s="53"/>
      <c r="K1384" s="25" t="str">
        <f t="shared" si="21"/>
        <v/>
      </c>
      <c r="L1384" s="13" t="str">
        <f>IF($D1384="","",IFERROR(INDEX(类别属性,MATCH($D1384,类别表,0)),""))</f>
        <v/>
      </c>
      <c r="M1384" s="53"/>
      <c r="N1384" s="53"/>
      <c r="O1384" s="32"/>
      <c r="P1384" s="6" t="str">
        <f>IF($C1384="","",IF(ISNA(MATCH($C1384,账户表,0)),"※这个账户不在【基础资料】的账户档案里",IF($B1384="","※没填日期，这一笔不会进任何月份的报表",IF(NOT(ISNUMBER($B1384)),"※日期是文本不是日期（像 2026.6.28 这种），按日期取数的报表全会漏掉这一笔",IF(AND($F1384&lt;&gt;"",$G1384&lt;&gt;""),"※收入和支出不能同时填",IF(AND(N($F1384)=0,N($G1384)=0),"※收入和支出都没填",IF(OR(N($F1384)&lt;0,N($G1384)&lt;0),"※金额不能填负数，方向反了就换一列填",IF($D1384="","※没填收支类别，分类报表会漏掉这一笔",IF(ISNA(MATCH($D1384,类别表,0)),"※收支类别不在【基础资料】的清单里",IF(AND($L1384="内部转账",$M1384=""),"△内部转账要在「对方账户」写上另一头",IF(AND($L1384="内部转账",$M1384=$C1384),"※对方账户跟本账户是同一个",IF(AND($L1384&lt;&gt;"内部转账",$M1384&lt;&gt;""),"△填了对方账户，但类别不是内部转账",IF(YEAR($B1384)&lt;&gt;管理年度,"△不是管理年度的单据，按月的三张报表里看不到",IF($H1384&lt;0,"△这一笔之后该账户余额成负数了，核一下",""))))))))))))))</f>
        <v/>
      </c>
    </row>
    <row r="1385" ht="16.5" spans="1:16">
      <c r="A1385" s="4" t="str">
        <f>IF($C1385="","",COUNTA($C$5:$C1385))</f>
        <v/>
      </c>
      <c r="B1385" s="52"/>
      <c r="C1385" s="53"/>
      <c r="D1385" s="53"/>
      <c r="E1385" s="32"/>
      <c r="F1385" s="54"/>
      <c r="G1385" s="54"/>
      <c r="H1385" s="24" t="str">
        <f>IFERROR(ROUND(VLOOKUP($C1385,基础资料!$B$5:$E$34,3,0)+SUMIF($C$5:$C1385,$C1385,$F$5:$F1385)-SUMIF($C$5:$C1385,$C1385,$G$5:$G1385),2),"")</f>
        <v/>
      </c>
      <c r="I1385" s="53"/>
      <c r="J1385" s="53"/>
      <c r="K1385" s="25" t="str">
        <f t="shared" si="21"/>
        <v/>
      </c>
      <c r="L1385" s="13" t="str">
        <f>IF($D1385="","",IFERROR(INDEX(类别属性,MATCH($D1385,类别表,0)),""))</f>
        <v/>
      </c>
      <c r="M1385" s="53"/>
      <c r="N1385" s="53"/>
      <c r="O1385" s="32"/>
      <c r="P1385" s="6" t="str">
        <f>IF($C1385="","",IF(ISNA(MATCH($C1385,账户表,0)),"※这个账户不在【基础资料】的账户档案里",IF($B1385="","※没填日期，这一笔不会进任何月份的报表",IF(NOT(ISNUMBER($B1385)),"※日期是文本不是日期（像 2026.6.28 这种），按日期取数的报表全会漏掉这一笔",IF(AND($F1385&lt;&gt;"",$G1385&lt;&gt;""),"※收入和支出不能同时填",IF(AND(N($F1385)=0,N($G1385)=0),"※收入和支出都没填",IF(OR(N($F1385)&lt;0,N($G1385)&lt;0),"※金额不能填负数，方向反了就换一列填",IF($D1385="","※没填收支类别，分类报表会漏掉这一笔",IF(ISNA(MATCH($D1385,类别表,0)),"※收支类别不在【基础资料】的清单里",IF(AND($L1385="内部转账",$M1385=""),"△内部转账要在「对方账户」写上另一头",IF(AND($L1385="内部转账",$M1385=$C1385),"※对方账户跟本账户是同一个",IF(AND($L1385&lt;&gt;"内部转账",$M1385&lt;&gt;""),"△填了对方账户，但类别不是内部转账",IF(YEAR($B1385)&lt;&gt;管理年度,"△不是管理年度的单据，按月的三张报表里看不到",IF($H1385&lt;0,"△这一笔之后该账户余额成负数了，核一下",""))))))))))))))</f>
        <v/>
      </c>
    </row>
    <row r="1386" ht="16.5" spans="1:16">
      <c r="A1386" s="4" t="str">
        <f>IF($C1386="","",COUNTA($C$5:$C1386))</f>
        <v/>
      </c>
      <c r="B1386" s="52"/>
      <c r="C1386" s="53"/>
      <c r="D1386" s="53"/>
      <c r="E1386" s="32"/>
      <c r="F1386" s="54"/>
      <c r="G1386" s="54"/>
      <c r="H1386" s="24" t="str">
        <f>IFERROR(ROUND(VLOOKUP($C1386,基础资料!$B$5:$E$34,3,0)+SUMIF($C$5:$C1386,$C1386,$F$5:$F1386)-SUMIF($C$5:$C1386,$C1386,$G$5:$G1386),2),"")</f>
        <v/>
      </c>
      <c r="I1386" s="53"/>
      <c r="J1386" s="53"/>
      <c r="K1386" s="25" t="str">
        <f t="shared" si="21"/>
        <v/>
      </c>
      <c r="L1386" s="13" t="str">
        <f>IF($D1386="","",IFERROR(INDEX(类别属性,MATCH($D1386,类别表,0)),""))</f>
        <v/>
      </c>
      <c r="M1386" s="53"/>
      <c r="N1386" s="53"/>
      <c r="O1386" s="32"/>
      <c r="P1386" s="6" t="str">
        <f>IF($C1386="","",IF(ISNA(MATCH($C1386,账户表,0)),"※这个账户不在【基础资料】的账户档案里",IF($B1386="","※没填日期，这一笔不会进任何月份的报表",IF(NOT(ISNUMBER($B1386)),"※日期是文本不是日期（像 2026.6.28 这种），按日期取数的报表全会漏掉这一笔",IF(AND($F1386&lt;&gt;"",$G1386&lt;&gt;""),"※收入和支出不能同时填",IF(AND(N($F1386)=0,N($G1386)=0),"※收入和支出都没填",IF(OR(N($F1386)&lt;0,N($G1386)&lt;0),"※金额不能填负数，方向反了就换一列填",IF($D1386="","※没填收支类别，分类报表会漏掉这一笔",IF(ISNA(MATCH($D1386,类别表,0)),"※收支类别不在【基础资料】的清单里",IF(AND($L1386="内部转账",$M1386=""),"△内部转账要在「对方账户」写上另一头",IF(AND($L1386="内部转账",$M1386=$C1386),"※对方账户跟本账户是同一个",IF(AND($L1386&lt;&gt;"内部转账",$M1386&lt;&gt;""),"△填了对方账户，但类别不是内部转账",IF(YEAR($B1386)&lt;&gt;管理年度,"△不是管理年度的单据，按月的三张报表里看不到",IF($H1386&lt;0,"△这一笔之后该账户余额成负数了，核一下",""))))))))))))))</f>
        <v/>
      </c>
    </row>
    <row r="1387" ht="16.5" spans="1:16">
      <c r="A1387" s="4" t="str">
        <f>IF($C1387="","",COUNTA($C$5:$C1387))</f>
        <v/>
      </c>
      <c r="B1387" s="52"/>
      <c r="C1387" s="53"/>
      <c r="D1387" s="53"/>
      <c r="E1387" s="32"/>
      <c r="F1387" s="54"/>
      <c r="G1387" s="54"/>
      <c r="H1387" s="24" t="str">
        <f>IFERROR(ROUND(VLOOKUP($C1387,基础资料!$B$5:$E$34,3,0)+SUMIF($C$5:$C1387,$C1387,$F$5:$F1387)-SUMIF($C$5:$C1387,$C1387,$G$5:$G1387),2),"")</f>
        <v/>
      </c>
      <c r="I1387" s="53"/>
      <c r="J1387" s="53"/>
      <c r="K1387" s="25" t="str">
        <f t="shared" si="21"/>
        <v/>
      </c>
      <c r="L1387" s="13" t="str">
        <f>IF($D1387="","",IFERROR(INDEX(类别属性,MATCH($D1387,类别表,0)),""))</f>
        <v/>
      </c>
      <c r="M1387" s="53"/>
      <c r="N1387" s="53"/>
      <c r="O1387" s="32"/>
      <c r="P1387" s="6" t="str">
        <f>IF($C1387="","",IF(ISNA(MATCH($C1387,账户表,0)),"※这个账户不在【基础资料】的账户档案里",IF($B1387="","※没填日期，这一笔不会进任何月份的报表",IF(NOT(ISNUMBER($B1387)),"※日期是文本不是日期（像 2026.6.28 这种），按日期取数的报表全会漏掉这一笔",IF(AND($F1387&lt;&gt;"",$G1387&lt;&gt;""),"※收入和支出不能同时填",IF(AND(N($F1387)=0,N($G1387)=0),"※收入和支出都没填",IF(OR(N($F1387)&lt;0,N($G1387)&lt;0),"※金额不能填负数，方向反了就换一列填",IF($D1387="","※没填收支类别，分类报表会漏掉这一笔",IF(ISNA(MATCH($D1387,类别表,0)),"※收支类别不在【基础资料】的清单里",IF(AND($L1387="内部转账",$M1387=""),"△内部转账要在「对方账户」写上另一头",IF(AND($L1387="内部转账",$M1387=$C1387),"※对方账户跟本账户是同一个",IF(AND($L1387&lt;&gt;"内部转账",$M1387&lt;&gt;""),"△填了对方账户，但类别不是内部转账",IF(YEAR($B1387)&lt;&gt;管理年度,"△不是管理年度的单据，按月的三张报表里看不到",IF($H1387&lt;0,"△这一笔之后该账户余额成负数了，核一下",""))))))))))))))</f>
        <v/>
      </c>
    </row>
    <row r="1388" ht="16.5" spans="1:16">
      <c r="A1388" s="4" t="str">
        <f>IF($C1388="","",COUNTA($C$5:$C1388))</f>
        <v/>
      </c>
      <c r="B1388" s="52"/>
      <c r="C1388" s="53"/>
      <c r="D1388" s="53"/>
      <c r="E1388" s="32"/>
      <c r="F1388" s="54"/>
      <c r="G1388" s="54"/>
      <c r="H1388" s="24" t="str">
        <f>IFERROR(ROUND(VLOOKUP($C1388,基础资料!$B$5:$E$34,3,0)+SUMIF($C$5:$C1388,$C1388,$F$5:$F1388)-SUMIF($C$5:$C1388,$C1388,$G$5:$G1388),2),"")</f>
        <v/>
      </c>
      <c r="I1388" s="53"/>
      <c r="J1388" s="53"/>
      <c r="K1388" s="25" t="str">
        <f t="shared" si="21"/>
        <v/>
      </c>
      <c r="L1388" s="13" t="str">
        <f>IF($D1388="","",IFERROR(INDEX(类别属性,MATCH($D1388,类别表,0)),""))</f>
        <v/>
      </c>
      <c r="M1388" s="53"/>
      <c r="N1388" s="53"/>
      <c r="O1388" s="32"/>
      <c r="P1388" s="6" t="str">
        <f>IF($C1388="","",IF(ISNA(MATCH($C1388,账户表,0)),"※这个账户不在【基础资料】的账户档案里",IF($B1388="","※没填日期，这一笔不会进任何月份的报表",IF(NOT(ISNUMBER($B1388)),"※日期是文本不是日期（像 2026.6.28 这种），按日期取数的报表全会漏掉这一笔",IF(AND($F1388&lt;&gt;"",$G1388&lt;&gt;""),"※收入和支出不能同时填",IF(AND(N($F1388)=0,N($G1388)=0),"※收入和支出都没填",IF(OR(N($F1388)&lt;0,N($G1388)&lt;0),"※金额不能填负数，方向反了就换一列填",IF($D1388="","※没填收支类别，分类报表会漏掉这一笔",IF(ISNA(MATCH($D1388,类别表,0)),"※收支类别不在【基础资料】的清单里",IF(AND($L1388="内部转账",$M1388=""),"△内部转账要在「对方账户」写上另一头",IF(AND($L1388="内部转账",$M1388=$C1388),"※对方账户跟本账户是同一个",IF(AND($L1388&lt;&gt;"内部转账",$M1388&lt;&gt;""),"△填了对方账户，但类别不是内部转账",IF(YEAR($B1388)&lt;&gt;管理年度,"△不是管理年度的单据，按月的三张报表里看不到",IF($H1388&lt;0,"△这一笔之后该账户余额成负数了，核一下",""))))))))))))))</f>
        <v/>
      </c>
    </row>
    <row r="1389" ht="16.5" spans="1:16">
      <c r="A1389" s="4" t="str">
        <f>IF($C1389="","",COUNTA($C$5:$C1389))</f>
        <v/>
      </c>
      <c r="B1389" s="52"/>
      <c r="C1389" s="53"/>
      <c r="D1389" s="53"/>
      <c r="E1389" s="32"/>
      <c r="F1389" s="54"/>
      <c r="G1389" s="54"/>
      <c r="H1389" s="24" t="str">
        <f>IFERROR(ROUND(VLOOKUP($C1389,基础资料!$B$5:$E$34,3,0)+SUMIF($C$5:$C1389,$C1389,$F$5:$F1389)-SUMIF($C$5:$C1389,$C1389,$G$5:$G1389),2),"")</f>
        <v/>
      </c>
      <c r="I1389" s="53"/>
      <c r="J1389" s="53"/>
      <c r="K1389" s="25" t="str">
        <f t="shared" si="21"/>
        <v/>
      </c>
      <c r="L1389" s="13" t="str">
        <f>IF($D1389="","",IFERROR(INDEX(类别属性,MATCH($D1389,类别表,0)),""))</f>
        <v/>
      </c>
      <c r="M1389" s="53"/>
      <c r="N1389" s="53"/>
      <c r="O1389" s="32"/>
      <c r="P1389" s="6" t="str">
        <f>IF($C1389="","",IF(ISNA(MATCH($C1389,账户表,0)),"※这个账户不在【基础资料】的账户档案里",IF($B1389="","※没填日期，这一笔不会进任何月份的报表",IF(NOT(ISNUMBER($B1389)),"※日期是文本不是日期（像 2026.6.28 这种），按日期取数的报表全会漏掉这一笔",IF(AND($F1389&lt;&gt;"",$G1389&lt;&gt;""),"※收入和支出不能同时填",IF(AND(N($F1389)=0,N($G1389)=0),"※收入和支出都没填",IF(OR(N($F1389)&lt;0,N($G1389)&lt;0),"※金额不能填负数，方向反了就换一列填",IF($D1389="","※没填收支类别，分类报表会漏掉这一笔",IF(ISNA(MATCH($D1389,类别表,0)),"※收支类别不在【基础资料】的清单里",IF(AND($L1389="内部转账",$M1389=""),"△内部转账要在「对方账户」写上另一头",IF(AND($L1389="内部转账",$M1389=$C1389),"※对方账户跟本账户是同一个",IF(AND($L1389&lt;&gt;"内部转账",$M1389&lt;&gt;""),"△填了对方账户，但类别不是内部转账",IF(YEAR($B1389)&lt;&gt;管理年度,"△不是管理年度的单据，按月的三张报表里看不到",IF($H1389&lt;0,"△这一笔之后该账户余额成负数了，核一下",""))))))))))))))</f>
        <v/>
      </c>
    </row>
    <row r="1390" ht="16.5" spans="1:16">
      <c r="A1390" s="4" t="str">
        <f>IF($C1390="","",COUNTA($C$5:$C1390))</f>
        <v/>
      </c>
      <c r="B1390" s="52"/>
      <c r="C1390" s="53"/>
      <c r="D1390" s="53"/>
      <c r="E1390" s="32"/>
      <c r="F1390" s="54"/>
      <c r="G1390" s="54"/>
      <c r="H1390" s="24" t="str">
        <f>IFERROR(ROUND(VLOOKUP($C1390,基础资料!$B$5:$E$34,3,0)+SUMIF($C$5:$C1390,$C1390,$F$5:$F1390)-SUMIF($C$5:$C1390,$C1390,$G$5:$G1390),2),"")</f>
        <v/>
      </c>
      <c r="I1390" s="53"/>
      <c r="J1390" s="53"/>
      <c r="K1390" s="25" t="str">
        <f t="shared" si="21"/>
        <v/>
      </c>
      <c r="L1390" s="13" t="str">
        <f>IF($D1390="","",IFERROR(INDEX(类别属性,MATCH($D1390,类别表,0)),""))</f>
        <v/>
      </c>
      <c r="M1390" s="53"/>
      <c r="N1390" s="53"/>
      <c r="O1390" s="32"/>
      <c r="P1390" s="6" t="str">
        <f>IF($C1390="","",IF(ISNA(MATCH($C1390,账户表,0)),"※这个账户不在【基础资料】的账户档案里",IF($B1390="","※没填日期，这一笔不会进任何月份的报表",IF(NOT(ISNUMBER($B1390)),"※日期是文本不是日期（像 2026.6.28 这种），按日期取数的报表全会漏掉这一笔",IF(AND($F1390&lt;&gt;"",$G1390&lt;&gt;""),"※收入和支出不能同时填",IF(AND(N($F1390)=0,N($G1390)=0),"※收入和支出都没填",IF(OR(N($F1390)&lt;0,N($G1390)&lt;0),"※金额不能填负数，方向反了就换一列填",IF($D1390="","※没填收支类别，分类报表会漏掉这一笔",IF(ISNA(MATCH($D1390,类别表,0)),"※收支类别不在【基础资料】的清单里",IF(AND($L1390="内部转账",$M1390=""),"△内部转账要在「对方账户」写上另一头",IF(AND($L1390="内部转账",$M1390=$C1390),"※对方账户跟本账户是同一个",IF(AND($L1390&lt;&gt;"内部转账",$M1390&lt;&gt;""),"△填了对方账户，但类别不是内部转账",IF(YEAR($B1390)&lt;&gt;管理年度,"△不是管理年度的单据，按月的三张报表里看不到",IF($H1390&lt;0,"△这一笔之后该账户余额成负数了，核一下",""))))))))))))))</f>
        <v/>
      </c>
    </row>
    <row r="1391" ht="16.5" spans="1:16">
      <c r="A1391" s="4" t="str">
        <f>IF($C1391="","",COUNTA($C$5:$C1391))</f>
        <v/>
      </c>
      <c r="B1391" s="52"/>
      <c r="C1391" s="53"/>
      <c r="D1391" s="53"/>
      <c r="E1391" s="32"/>
      <c r="F1391" s="54"/>
      <c r="G1391" s="54"/>
      <c r="H1391" s="24" t="str">
        <f>IFERROR(ROUND(VLOOKUP($C1391,基础资料!$B$5:$E$34,3,0)+SUMIF($C$5:$C1391,$C1391,$F$5:$F1391)-SUMIF($C$5:$C1391,$C1391,$G$5:$G1391),2),"")</f>
        <v/>
      </c>
      <c r="I1391" s="53"/>
      <c r="J1391" s="53"/>
      <c r="K1391" s="25" t="str">
        <f t="shared" si="21"/>
        <v/>
      </c>
      <c r="L1391" s="13" t="str">
        <f>IF($D1391="","",IFERROR(INDEX(类别属性,MATCH($D1391,类别表,0)),""))</f>
        <v/>
      </c>
      <c r="M1391" s="53"/>
      <c r="N1391" s="53"/>
      <c r="O1391" s="32"/>
      <c r="P1391" s="6" t="str">
        <f>IF($C1391="","",IF(ISNA(MATCH($C1391,账户表,0)),"※这个账户不在【基础资料】的账户档案里",IF($B1391="","※没填日期，这一笔不会进任何月份的报表",IF(NOT(ISNUMBER($B1391)),"※日期是文本不是日期（像 2026.6.28 这种），按日期取数的报表全会漏掉这一笔",IF(AND($F1391&lt;&gt;"",$G1391&lt;&gt;""),"※收入和支出不能同时填",IF(AND(N($F1391)=0,N($G1391)=0),"※收入和支出都没填",IF(OR(N($F1391)&lt;0,N($G1391)&lt;0),"※金额不能填负数，方向反了就换一列填",IF($D1391="","※没填收支类别，分类报表会漏掉这一笔",IF(ISNA(MATCH($D1391,类别表,0)),"※收支类别不在【基础资料】的清单里",IF(AND($L1391="内部转账",$M1391=""),"△内部转账要在「对方账户」写上另一头",IF(AND($L1391="内部转账",$M1391=$C1391),"※对方账户跟本账户是同一个",IF(AND($L1391&lt;&gt;"内部转账",$M1391&lt;&gt;""),"△填了对方账户，但类别不是内部转账",IF(YEAR($B1391)&lt;&gt;管理年度,"△不是管理年度的单据，按月的三张报表里看不到",IF($H1391&lt;0,"△这一笔之后该账户余额成负数了，核一下",""))))))))))))))</f>
        <v/>
      </c>
    </row>
    <row r="1392" ht="16.5" spans="1:16">
      <c r="A1392" s="4" t="str">
        <f>IF($C1392="","",COUNTA($C$5:$C1392))</f>
        <v/>
      </c>
      <c r="B1392" s="52"/>
      <c r="C1392" s="53"/>
      <c r="D1392" s="53"/>
      <c r="E1392" s="32"/>
      <c r="F1392" s="54"/>
      <c r="G1392" s="54"/>
      <c r="H1392" s="24" t="str">
        <f>IFERROR(ROUND(VLOOKUP($C1392,基础资料!$B$5:$E$34,3,0)+SUMIF($C$5:$C1392,$C1392,$F$5:$F1392)-SUMIF($C$5:$C1392,$C1392,$G$5:$G1392),2),"")</f>
        <v/>
      </c>
      <c r="I1392" s="53"/>
      <c r="J1392" s="53"/>
      <c r="K1392" s="25" t="str">
        <f t="shared" si="21"/>
        <v/>
      </c>
      <c r="L1392" s="13" t="str">
        <f>IF($D1392="","",IFERROR(INDEX(类别属性,MATCH($D1392,类别表,0)),""))</f>
        <v/>
      </c>
      <c r="M1392" s="53"/>
      <c r="N1392" s="53"/>
      <c r="O1392" s="32"/>
      <c r="P1392" s="6" t="str">
        <f>IF($C1392="","",IF(ISNA(MATCH($C1392,账户表,0)),"※这个账户不在【基础资料】的账户档案里",IF($B1392="","※没填日期，这一笔不会进任何月份的报表",IF(NOT(ISNUMBER($B1392)),"※日期是文本不是日期（像 2026.6.28 这种），按日期取数的报表全会漏掉这一笔",IF(AND($F1392&lt;&gt;"",$G1392&lt;&gt;""),"※收入和支出不能同时填",IF(AND(N($F1392)=0,N($G1392)=0),"※收入和支出都没填",IF(OR(N($F1392)&lt;0,N($G1392)&lt;0),"※金额不能填负数，方向反了就换一列填",IF($D1392="","※没填收支类别，分类报表会漏掉这一笔",IF(ISNA(MATCH($D1392,类别表,0)),"※收支类别不在【基础资料】的清单里",IF(AND($L1392="内部转账",$M1392=""),"△内部转账要在「对方账户」写上另一头",IF(AND($L1392="内部转账",$M1392=$C1392),"※对方账户跟本账户是同一个",IF(AND($L1392&lt;&gt;"内部转账",$M1392&lt;&gt;""),"△填了对方账户，但类别不是内部转账",IF(YEAR($B1392)&lt;&gt;管理年度,"△不是管理年度的单据，按月的三张报表里看不到",IF($H1392&lt;0,"△这一笔之后该账户余额成负数了，核一下",""))))))))))))))</f>
        <v/>
      </c>
    </row>
    <row r="1393" ht="16.5" spans="1:16">
      <c r="A1393" s="4" t="str">
        <f>IF($C1393="","",COUNTA($C$5:$C1393))</f>
        <v/>
      </c>
      <c r="B1393" s="52"/>
      <c r="C1393" s="53"/>
      <c r="D1393" s="53"/>
      <c r="E1393" s="32"/>
      <c r="F1393" s="54"/>
      <c r="G1393" s="54"/>
      <c r="H1393" s="24" t="str">
        <f>IFERROR(ROUND(VLOOKUP($C1393,基础资料!$B$5:$E$34,3,0)+SUMIF($C$5:$C1393,$C1393,$F$5:$F1393)-SUMIF($C$5:$C1393,$C1393,$G$5:$G1393),2),"")</f>
        <v/>
      </c>
      <c r="I1393" s="53"/>
      <c r="J1393" s="53"/>
      <c r="K1393" s="25" t="str">
        <f t="shared" si="21"/>
        <v/>
      </c>
      <c r="L1393" s="13" t="str">
        <f>IF($D1393="","",IFERROR(INDEX(类别属性,MATCH($D1393,类别表,0)),""))</f>
        <v/>
      </c>
      <c r="M1393" s="53"/>
      <c r="N1393" s="53"/>
      <c r="O1393" s="32"/>
      <c r="P1393" s="6" t="str">
        <f>IF($C1393="","",IF(ISNA(MATCH($C1393,账户表,0)),"※这个账户不在【基础资料】的账户档案里",IF($B1393="","※没填日期，这一笔不会进任何月份的报表",IF(NOT(ISNUMBER($B1393)),"※日期是文本不是日期（像 2026.6.28 这种），按日期取数的报表全会漏掉这一笔",IF(AND($F1393&lt;&gt;"",$G1393&lt;&gt;""),"※收入和支出不能同时填",IF(AND(N($F1393)=0,N($G1393)=0),"※收入和支出都没填",IF(OR(N($F1393)&lt;0,N($G1393)&lt;0),"※金额不能填负数，方向反了就换一列填",IF($D1393="","※没填收支类别，分类报表会漏掉这一笔",IF(ISNA(MATCH($D1393,类别表,0)),"※收支类别不在【基础资料】的清单里",IF(AND($L1393="内部转账",$M1393=""),"△内部转账要在「对方账户」写上另一头",IF(AND($L1393="内部转账",$M1393=$C1393),"※对方账户跟本账户是同一个",IF(AND($L1393&lt;&gt;"内部转账",$M1393&lt;&gt;""),"△填了对方账户，但类别不是内部转账",IF(YEAR($B1393)&lt;&gt;管理年度,"△不是管理年度的单据，按月的三张报表里看不到",IF($H1393&lt;0,"△这一笔之后该账户余额成负数了，核一下",""))))))))))))))</f>
        <v/>
      </c>
    </row>
    <row r="1394" ht="16.5" spans="1:16">
      <c r="A1394" s="4" t="str">
        <f>IF($C1394="","",COUNTA($C$5:$C1394))</f>
        <v/>
      </c>
      <c r="B1394" s="52"/>
      <c r="C1394" s="53"/>
      <c r="D1394" s="53"/>
      <c r="E1394" s="32"/>
      <c r="F1394" s="54"/>
      <c r="G1394" s="54"/>
      <c r="H1394" s="24" t="str">
        <f>IFERROR(ROUND(VLOOKUP($C1394,基础资料!$B$5:$E$34,3,0)+SUMIF($C$5:$C1394,$C1394,$F$5:$F1394)-SUMIF($C$5:$C1394,$C1394,$G$5:$G1394),2),"")</f>
        <v/>
      </c>
      <c r="I1394" s="53"/>
      <c r="J1394" s="53"/>
      <c r="K1394" s="25" t="str">
        <f t="shared" si="21"/>
        <v/>
      </c>
      <c r="L1394" s="13" t="str">
        <f>IF($D1394="","",IFERROR(INDEX(类别属性,MATCH($D1394,类别表,0)),""))</f>
        <v/>
      </c>
      <c r="M1394" s="53"/>
      <c r="N1394" s="53"/>
      <c r="O1394" s="32"/>
      <c r="P1394" s="6" t="str">
        <f>IF($C1394="","",IF(ISNA(MATCH($C1394,账户表,0)),"※这个账户不在【基础资料】的账户档案里",IF($B1394="","※没填日期，这一笔不会进任何月份的报表",IF(NOT(ISNUMBER($B1394)),"※日期是文本不是日期（像 2026.6.28 这种），按日期取数的报表全会漏掉这一笔",IF(AND($F1394&lt;&gt;"",$G1394&lt;&gt;""),"※收入和支出不能同时填",IF(AND(N($F1394)=0,N($G1394)=0),"※收入和支出都没填",IF(OR(N($F1394)&lt;0,N($G1394)&lt;0),"※金额不能填负数，方向反了就换一列填",IF($D1394="","※没填收支类别，分类报表会漏掉这一笔",IF(ISNA(MATCH($D1394,类别表,0)),"※收支类别不在【基础资料】的清单里",IF(AND($L1394="内部转账",$M1394=""),"△内部转账要在「对方账户」写上另一头",IF(AND($L1394="内部转账",$M1394=$C1394),"※对方账户跟本账户是同一个",IF(AND($L1394&lt;&gt;"内部转账",$M1394&lt;&gt;""),"△填了对方账户，但类别不是内部转账",IF(YEAR($B1394)&lt;&gt;管理年度,"△不是管理年度的单据，按月的三张报表里看不到",IF($H1394&lt;0,"△这一笔之后该账户余额成负数了，核一下",""))))))))))))))</f>
        <v/>
      </c>
    </row>
    <row r="1395" ht="16.5" spans="1:16">
      <c r="A1395" s="4" t="str">
        <f>IF($C1395="","",COUNTA($C$5:$C1395))</f>
        <v/>
      </c>
      <c r="B1395" s="52"/>
      <c r="C1395" s="53"/>
      <c r="D1395" s="53"/>
      <c r="E1395" s="32"/>
      <c r="F1395" s="54"/>
      <c r="G1395" s="54"/>
      <c r="H1395" s="24" t="str">
        <f>IFERROR(ROUND(VLOOKUP($C1395,基础资料!$B$5:$E$34,3,0)+SUMIF($C$5:$C1395,$C1395,$F$5:$F1395)-SUMIF($C$5:$C1395,$C1395,$G$5:$G1395),2),"")</f>
        <v/>
      </c>
      <c r="I1395" s="53"/>
      <c r="J1395" s="53"/>
      <c r="K1395" s="25" t="str">
        <f t="shared" si="21"/>
        <v/>
      </c>
      <c r="L1395" s="13" t="str">
        <f>IF($D1395="","",IFERROR(INDEX(类别属性,MATCH($D1395,类别表,0)),""))</f>
        <v/>
      </c>
      <c r="M1395" s="53"/>
      <c r="N1395" s="53"/>
      <c r="O1395" s="32"/>
      <c r="P1395" s="6" t="str">
        <f>IF($C1395="","",IF(ISNA(MATCH($C1395,账户表,0)),"※这个账户不在【基础资料】的账户档案里",IF($B1395="","※没填日期，这一笔不会进任何月份的报表",IF(NOT(ISNUMBER($B1395)),"※日期是文本不是日期（像 2026.6.28 这种），按日期取数的报表全会漏掉这一笔",IF(AND($F1395&lt;&gt;"",$G1395&lt;&gt;""),"※收入和支出不能同时填",IF(AND(N($F1395)=0,N($G1395)=0),"※收入和支出都没填",IF(OR(N($F1395)&lt;0,N($G1395)&lt;0),"※金额不能填负数，方向反了就换一列填",IF($D1395="","※没填收支类别，分类报表会漏掉这一笔",IF(ISNA(MATCH($D1395,类别表,0)),"※收支类别不在【基础资料】的清单里",IF(AND($L1395="内部转账",$M1395=""),"△内部转账要在「对方账户」写上另一头",IF(AND($L1395="内部转账",$M1395=$C1395),"※对方账户跟本账户是同一个",IF(AND($L1395&lt;&gt;"内部转账",$M1395&lt;&gt;""),"△填了对方账户，但类别不是内部转账",IF(YEAR($B1395)&lt;&gt;管理年度,"△不是管理年度的单据，按月的三张报表里看不到",IF($H1395&lt;0,"△这一笔之后该账户余额成负数了，核一下",""))))))))))))))</f>
        <v/>
      </c>
    </row>
    <row r="1396" ht="16.5" spans="1:16">
      <c r="A1396" s="4" t="str">
        <f>IF($C1396="","",COUNTA($C$5:$C1396))</f>
        <v/>
      </c>
      <c r="B1396" s="52"/>
      <c r="C1396" s="53"/>
      <c r="D1396" s="53"/>
      <c r="E1396" s="32"/>
      <c r="F1396" s="54"/>
      <c r="G1396" s="54"/>
      <c r="H1396" s="24" t="str">
        <f>IFERROR(ROUND(VLOOKUP($C1396,基础资料!$B$5:$E$34,3,0)+SUMIF($C$5:$C1396,$C1396,$F$5:$F1396)-SUMIF($C$5:$C1396,$C1396,$G$5:$G1396),2),"")</f>
        <v/>
      </c>
      <c r="I1396" s="53"/>
      <c r="J1396" s="53"/>
      <c r="K1396" s="25" t="str">
        <f t="shared" si="21"/>
        <v/>
      </c>
      <c r="L1396" s="13" t="str">
        <f>IF($D1396="","",IFERROR(INDEX(类别属性,MATCH($D1396,类别表,0)),""))</f>
        <v/>
      </c>
      <c r="M1396" s="53"/>
      <c r="N1396" s="53"/>
      <c r="O1396" s="32"/>
      <c r="P1396" s="6" t="str">
        <f>IF($C1396="","",IF(ISNA(MATCH($C1396,账户表,0)),"※这个账户不在【基础资料】的账户档案里",IF($B1396="","※没填日期，这一笔不会进任何月份的报表",IF(NOT(ISNUMBER($B1396)),"※日期是文本不是日期（像 2026.6.28 这种），按日期取数的报表全会漏掉这一笔",IF(AND($F1396&lt;&gt;"",$G1396&lt;&gt;""),"※收入和支出不能同时填",IF(AND(N($F1396)=0,N($G1396)=0),"※收入和支出都没填",IF(OR(N($F1396)&lt;0,N($G1396)&lt;0),"※金额不能填负数，方向反了就换一列填",IF($D1396="","※没填收支类别，分类报表会漏掉这一笔",IF(ISNA(MATCH($D1396,类别表,0)),"※收支类别不在【基础资料】的清单里",IF(AND($L1396="内部转账",$M1396=""),"△内部转账要在「对方账户」写上另一头",IF(AND($L1396="内部转账",$M1396=$C1396),"※对方账户跟本账户是同一个",IF(AND($L1396&lt;&gt;"内部转账",$M1396&lt;&gt;""),"△填了对方账户，但类别不是内部转账",IF(YEAR($B1396)&lt;&gt;管理年度,"△不是管理年度的单据，按月的三张报表里看不到",IF($H1396&lt;0,"△这一笔之后该账户余额成负数了，核一下",""))))))))))))))</f>
        <v/>
      </c>
    </row>
    <row r="1397" ht="16.5" spans="1:16">
      <c r="A1397" s="4" t="str">
        <f>IF($C1397="","",COUNTA($C$5:$C1397))</f>
        <v/>
      </c>
      <c r="B1397" s="52"/>
      <c r="C1397" s="53"/>
      <c r="D1397" s="53"/>
      <c r="E1397" s="32"/>
      <c r="F1397" s="54"/>
      <c r="G1397" s="54"/>
      <c r="H1397" s="24" t="str">
        <f>IFERROR(ROUND(VLOOKUP($C1397,基础资料!$B$5:$E$34,3,0)+SUMIF($C$5:$C1397,$C1397,$F$5:$F1397)-SUMIF($C$5:$C1397,$C1397,$G$5:$G1397),2),"")</f>
        <v/>
      </c>
      <c r="I1397" s="53"/>
      <c r="J1397" s="53"/>
      <c r="K1397" s="25" t="str">
        <f t="shared" si="21"/>
        <v/>
      </c>
      <c r="L1397" s="13" t="str">
        <f>IF($D1397="","",IFERROR(INDEX(类别属性,MATCH($D1397,类别表,0)),""))</f>
        <v/>
      </c>
      <c r="M1397" s="53"/>
      <c r="N1397" s="53"/>
      <c r="O1397" s="32"/>
      <c r="P1397" s="6" t="str">
        <f>IF($C1397="","",IF(ISNA(MATCH($C1397,账户表,0)),"※这个账户不在【基础资料】的账户档案里",IF($B1397="","※没填日期，这一笔不会进任何月份的报表",IF(NOT(ISNUMBER($B1397)),"※日期是文本不是日期（像 2026.6.28 这种），按日期取数的报表全会漏掉这一笔",IF(AND($F1397&lt;&gt;"",$G1397&lt;&gt;""),"※收入和支出不能同时填",IF(AND(N($F1397)=0,N($G1397)=0),"※收入和支出都没填",IF(OR(N($F1397)&lt;0,N($G1397)&lt;0),"※金额不能填负数，方向反了就换一列填",IF($D1397="","※没填收支类别，分类报表会漏掉这一笔",IF(ISNA(MATCH($D1397,类别表,0)),"※收支类别不在【基础资料】的清单里",IF(AND($L1397="内部转账",$M1397=""),"△内部转账要在「对方账户」写上另一头",IF(AND($L1397="内部转账",$M1397=$C1397),"※对方账户跟本账户是同一个",IF(AND($L1397&lt;&gt;"内部转账",$M1397&lt;&gt;""),"△填了对方账户，但类别不是内部转账",IF(YEAR($B1397)&lt;&gt;管理年度,"△不是管理年度的单据，按月的三张报表里看不到",IF($H1397&lt;0,"△这一笔之后该账户余额成负数了，核一下",""))))))))))))))</f>
        <v/>
      </c>
    </row>
    <row r="1398" ht="16.5" spans="1:16">
      <c r="A1398" s="4" t="str">
        <f>IF($C1398="","",COUNTA($C$5:$C1398))</f>
        <v/>
      </c>
      <c r="B1398" s="52"/>
      <c r="C1398" s="53"/>
      <c r="D1398" s="53"/>
      <c r="E1398" s="32"/>
      <c r="F1398" s="54"/>
      <c r="G1398" s="54"/>
      <c r="H1398" s="24" t="str">
        <f>IFERROR(ROUND(VLOOKUP($C1398,基础资料!$B$5:$E$34,3,0)+SUMIF($C$5:$C1398,$C1398,$F$5:$F1398)-SUMIF($C$5:$C1398,$C1398,$G$5:$G1398),2),"")</f>
        <v/>
      </c>
      <c r="I1398" s="53"/>
      <c r="J1398" s="53"/>
      <c r="K1398" s="25" t="str">
        <f t="shared" si="21"/>
        <v/>
      </c>
      <c r="L1398" s="13" t="str">
        <f>IF($D1398="","",IFERROR(INDEX(类别属性,MATCH($D1398,类别表,0)),""))</f>
        <v/>
      </c>
      <c r="M1398" s="53"/>
      <c r="N1398" s="53"/>
      <c r="O1398" s="32"/>
      <c r="P1398" s="6" t="str">
        <f>IF($C1398="","",IF(ISNA(MATCH($C1398,账户表,0)),"※这个账户不在【基础资料】的账户档案里",IF($B1398="","※没填日期，这一笔不会进任何月份的报表",IF(NOT(ISNUMBER($B1398)),"※日期是文本不是日期（像 2026.6.28 这种），按日期取数的报表全会漏掉这一笔",IF(AND($F1398&lt;&gt;"",$G1398&lt;&gt;""),"※收入和支出不能同时填",IF(AND(N($F1398)=0,N($G1398)=0),"※收入和支出都没填",IF(OR(N($F1398)&lt;0,N($G1398)&lt;0),"※金额不能填负数，方向反了就换一列填",IF($D1398="","※没填收支类别，分类报表会漏掉这一笔",IF(ISNA(MATCH($D1398,类别表,0)),"※收支类别不在【基础资料】的清单里",IF(AND($L1398="内部转账",$M1398=""),"△内部转账要在「对方账户」写上另一头",IF(AND($L1398="内部转账",$M1398=$C1398),"※对方账户跟本账户是同一个",IF(AND($L1398&lt;&gt;"内部转账",$M1398&lt;&gt;""),"△填了对方账户，但类别不是内部转账",IF(YEAR($B1398)&lt;&gt;管理年度,"△不是管理年度的单据，按月的三张报表里看不到",IF($H1398&lt;0,"△这一笔之后该账户余额成负数了，核一下",""))))))))))))))</f>
        <v/>
      </c>
    </row>
    <row r="1399" ht="16.5" spans="1:16">
      <c r="A1399" s="4" t="str">
        <f>IF($C1399="","",COUNTA($C$5:$C1399))</f>
        <v/>
      </c>
      <c r="B1399" s="52"/>
      <c r="C1399" s="53"/>
      <c r="D1399" s="53"/>
      <c r="E1399" s="32"/>
      <c r="F1399" s="54"/>
      <c r="G1399" s="54"/>
      <c r="H1399" s="24" t="str">
        <f>IFERROR(ROUND(VLOOKUP($C1399,基础资料!$B$5:$E$34,3,0)+SUMIF($C$5:$C1399,$C1399,$F$5:$F1399)-SUMIF($C$5:$C1399,$C1399,$G$5:$G1399),2),"")</f>
        <v/>
      </c>
      <c r="I1399" s="53"/>
      <c r="J1399" s="53"/>
      <c r="K1399" s="25" t="str">
        <f t="shared" si="21"/>
        <v/>
      </c>
      <c r="L1399" s="13" t="str">
        <f>IF($D1399="","",IFERROR(INDEX(类别属性,MATCH($D1399,类别表,0)),""))</f>
        <v/>
      </c>
      <c r="M1399" s="53"/>
      <c r="N1399" s="53"/>
      <c r="O1399" s="32"/>
      <c r="P1399" s="6" t="str">
        <f>IF($C1399="","",IF(ISNA(MATCH($C1399,账户表,0)),"※这个账户不在【基础资料】的账户档案里",IF($B1399="","※没填日期，这一笔不会进任何月份的报表",IF(NOT(ISNUMBER($B1399)),"※日期是文本不是日期（像 2026.6.28 这种），按日期取数的报表全会漏掉这一笔",IF(AND($F1399&lt;&gt;"",$G1399&lt;&gt;""),"※收入和支出不能同时填",IF(AND(N($F1399)=0,N($G1399)=0),"※收入和支出都没填",IF(OR(N($F1399)&lt;0,N($G1399)&lt;0),"※金额不能填负数，方向反了就换一列填",IF($D1399="","※没填收支类别，分类报表会漏掉这一笔",IF(ISNA(MATCH($D1399,类别表,0)),"※收支类别不在【基础资料】的清单里",IF(AND($L1399="内部转账",$M1399=""),"△内部转账要在「对方账户」写上另一头",IF(AND($L1399="内部转账",$M1399=$C1399),"※对方账户跟本账户是同一个",IF(AND($L1399&lt;&gt;"内部转账",$M1399&lt;&gt;""),"△填了对方账户，但类别不是内部转账",IF(YEAR($B1399)&lt;&gt;管理年度,"△不是管理年度的单据，按月的三张报表里看不到",IF($H1399&lt;0,"△这一笔之后该账户余额成负数了，核一下",""))))))))))))))</f>
        <v/>
      </c>
    </row>
    <row r="1400" ht="16.5" spans="1:16">
      <c r="A1400" s="4" t="str">
        <f>IF($C1400="","",COUNTA($C$5:$C1400))</f>
        <v/>
      </c>
      <c r="B1400" s="52"/>
      <c r="C1400" s="53"/>
      <c r="D1400" s="53"/>
      <c r="E1400" s="32"/>
      <c r="F1400" s="54"/>
      <c r="G1400" s="54"/>
      <c r="H1400" s="24" t="str">
        <f>IFERROR(ROUND(VLOOKUP($C1400,基础资料!$B$5:$E$34,3,0)+SUMIF($C$5:$C1400,$C1400,$F$5:$F1400)-SUMIF($C$5:$C1400,$C1400,$G$5:$G1400),2),"")</f>
        <v/>
      </c>
      <c r="I1400" s="53"/>
      <c r="J1400" s="53"/>
      <c r="K1400" s="25" t="str">
        <f t="shared" si="21"/>
        <v/>
      </c>
      <c r="L1400" s="13" t="str">
        <f>IF($D1400="","",IFERROR(INDEX(类别属性,MATCH($D1400,类别表,0)),""))</f>
        <v/>
      </c>
      <c r="M1400" s="53"/>
      <c r="N1400" s="53"/>
      <c r="O1400" s="32"/>
      <c r="P1400" s="6" t="str">
        <f>IF($C1400="","",IF(ISNA(MATCH($C1400,账户表,0)),"※这个账户不在【基础资料】的账户档案里",IF($B1400="","※没填日期，这一笔不会进任何月份的报表",IF(NOT(ISNUMBER($B1400)),"※日期是文本不是日期（像 2026.6.28 这种），按日期取数的报表全会漏掉这一笔",IF(AND($F1400&lt;&gt;"",$G1400&lt;&gt;""),"※收入和支出不能同时填",IF(AND(N($F1400)=0,N($G1400)=0),"※收入和支出都没填",IF(OR(N($F1400)&lt;0,N($G1400)&lt;0),"※金额不能填负数，方向反了就换一列填",IF($D1400="","※没填收支类别，分类报表会漏掉这一笔",IF(ISNA(MATCH($D1400,类别表,0)),"※收支类别不在【基础资料】的清单里",IF(AND($L1400="内部转账",$M1400=""),"△内部转账要在「对方账户」写上另一头",IF(AND($L1400="内部转账",$M1400=$C1400),"※对方账户跟本账户是同一个",IF(AND($L1400&lt;&gt;"内部转账",$M1400&lt;&gt;""),"△填了对方账户，但类别不是内部转账",IF(YEAR($B1400)&lt;&gt;管理年度,"△不是管理年度的单据，按月的三张报表里看不到",IF($H1400&lt;0,"△这一笔之后该账户余额成负数了，核一下",""))))))))))))))</f>
        <v/>
      </c>
    </row>
    <row r="1401" ht="16.5" spans="1:16">
      <c r="A1401" s="4" t="str">
        <f>IF($C1401="","",COUNTA($C$5:$C1401))</f>
        <v/>
      </c>
      <c r="B1401" s="52"/>
      <c r="C1401" s="53"/>
      <c r="D1401" s="53"/>
      <c r="E1401" s="32"/>
      <c r="F1401" s="54"/>
      <c r="G1401" s="54"/>
      <c r="H1401" s="24" t="str">
        <f>IFERROR(ROUND(VLOOKUP($C1401,基础资料!$B$5:$E$34,3,0)+SUMIF($C$5:$C1401,$C1401,$F$5:$F1401)-SUMIF($C$5:$C1401,$C1401,$G$5:$G1401),2),"")</f>
        <v/>
      </c>
      <c r="I1401" s="53"/>
      <c r="J1401" s="53"/>
      <c r="K1401" s="25" t="str">
        <f t="shared" si="21"/>
        <v/>
      </c>
      <c r="L1401" s="13" t="str">
        <f>IF($D1401="","",IFERROR(INDEX(类别属性,MATCH($D1401,类别表,0)),""))</f>
        <v/>
      </c>
      <c r="M1401" s="53"/>
      <c r="N1401" s="53"/>
      <c r="O1401" s="32"/>
      <c r="P1401" s="6" t="str">
        <f>IF($C1401="","",IF(ISNA(MATCH($C1401,账户表,0)),"※这个账户不在【基础资料】的账户档案里",IF($B1401="","※没填日期，这一笔不会进任何月份的报表",IF(NOT(ISNUMBER($B1401)),"※日期是文本不是日期（像 2026.6.28 这种），按日期取数的报表全会漏掉这一笔",IF(AND($F1401&lt;&gt;"",$G1401&lt;&gt;""),"※收入和支出不能同时填",IF(AND(N($F1401)=0,N($G1401)=0),"※收入和支出都没填",IF(OR(N($F1401)&lt;0,N($G1401)&lt;0),"※金额不能填负数，方向反了就换一列填",IF($D1401="","※没填收支类别，分类报表会漏掉这一笔",IF(ISNA(MATCH($D1401,类别表,0)),"※收支类别不在【基础资料】的清单里",IF(AND($L1401="内部转账",$M1401=""),"△内部转账要在「对方账户」写上另一头",IF(AND($L1401="内部转账",$M1401=$C1401),"※对方账户跟本账户是同一个",IF(AND($L1401&lt;&gt;"内部转账",$M1401&lt;&gt;""),"△填了对方账户，但类别不是内部转账",IF(YEAR($B1401)&lt;&gt;管理年度,"△不是管理年度的单据，按月的三张报表里看不到",IF($H1401&lt;0,"△这一笔之后该账户余额成负数了，核一下",""))))))))))))))</f>
        <v/>
      </c>
    </row>
    <row r="1402" ht="16.5" spans="1:16">
      <c r="A1402" s="4" t="str">
        <f>IF($C1402="","",COUNTA($C$5:$C1402))</f>
        <v/>
      </c>
      <c r="B1402" s="52"/>
      <c r="C1402" s="53"/>
      <c r="D1402" s="53"/>
      <c r="E1402" s="32"/>
      <c r="F1402" s="54"/>
      <c r="G1402" s="54"/>
      <c r="H1402" s="24" t="str">
        <f>IFERROR(ROUND(VLOOKUP($C1402,基础资料!$B$5:$E$34,3,0)+SUMIF($C$5:$C1402,$C1402,$F$5:$F1402)-SUMIF($C$5:$C1402,$C1402,$G$5:$G1402),2),"")</f>
        <v/>
      </c>
      <c r="I1402" s="53"/>
      <c r="J1402" s="53"/>
      <c r="K1402" s="25" t="str">
        <f t="shared" si="21"/>
        <v/>
      </c>
      <c r="L1402" s="13" t="str">
        <f>IF($D1402="","",IFERROR(INDEX(类别属性,MATCH($D1402,类别表,0)),""))</f>
        <v/>
      </c>
      <c r="M1402" s="53"/>
      <c r="N1402" s="53"/>
      <c r="O1402" s="32"/>
      <c r="P1402" s="6" t="str">
        <f>IF($C1402="","",IF(ISNA(MATCH($C1402,账户表,0)),"※这个账户不在【基础资料】的账户档案里",IF($B1402="","※没填日期，这一笔不会进任何月份的报表",IF(NOT(ISNUMBER($B1402)),"※日期是文本不是日期（像 2026.6.28 这种），按日期取数的报表全会漏掉这一笔",IF(AND($F1402&lt;&gt;"",$G1402&lt;&gt;""),"※收入和支出不能同时填",IF(AND(N($F1402)=0,N($G1402)=0),"※收入和支出都没填",IF(OR(N($F1402)&lt;0,N($G1402)&lt;0),"※金额不能填负数，方向反了就换一列填",IF($D1402="","※没填收支类别，分类报表会漏掉这一笔",IF(ISNA(MATCH($D1402,类别表,0)),"※收支类别不在【基础资料】的清单里",IF(AND($L1402="内部转账",$M1402=""),"△内部转账要在「对方账户」写上另一头",IF(AND($L1402="内部转账",$M1402=$C1402),"※对方账户跟本账户是同一个",IF(AND($L1402&lt;&gt;"内部转账",$M1402&lt;&gt;""),"△填了对方账户，但类别不是内部转账",IF(YEAR($B1402)&lt;&gt;管理年度,"△不是管理年度的单据，按月的三张报表里看不到",IF($H1402&lt;0,"△这一笔之后该账户余额成负数了，核一下",""))))))))))))))</f>
        <v/>
      </c>
    </row>
    <row r="1403" ht="16.5" spans="1:16">
      <c r="A1403" s="4" t="str">
        <f>IF($C1403="","",COUNTA($C$5:$C1403))</f>
        <v/>
      </c>
      <c r="B1403" s="52"/>
      <c r="C1403" s="53"/>
      <c r="D1403" s="53"/>
      <c r="E1403" s="32"/>
      <c r="F1403" s="54"/>
      <c r="G1403" s="54"/>
      <c r="H1403" s="24" t="str">
        <f>IFERROR(ROUND(VLOOKUP($C1403,基础资料!$B$5:$E$34,3,0)+SUMIF($C$5:$C1403,$C1403,$F$5:$F1403)-SUMIF($C$5:$C1403,$C1403,$G$5:$G1403),2),"")</f>
        <v/>
      </c>
      <c r="I1403" s="53"/>
      <c r="J1403" s="53"/>
      <c r="K1403" s="25" t="str">
        <f t="shared" si="21"/>
        <v/>
      </c>
      <c r="L1403" s="13" t="str">
        <f>IF($D1403="","",IFERROR(INDEX(类别属性,MATCH($D1403,类别表,0)),""))</f>
        <v/>
      </c>
      <c r="M1403" s="53"/>
      <c r="N1403" s="53"/>
      <c r="O1403" s="32"/>
      <c r="P1403" s="6" t="str">
        <f>IF($C1403="","",IF(ISNA(MATCH($C1403,账户表,0)),"※这个账户不在【基础资料】的账户档案里",IF($B1403="","※没填日期，这一笔不会进任何月份的报表",IF(NOT(ISNUMBER($B1403)),"※日期是文本不是日期（像 2026.6.28 这种），按日期取数的报表全会漏掉这一笔",IF(AND($F1403&lt;&gt;"",$G1403&lt;&gt;""),"※收入和支出不能同时填",IF(AND(N($F1403)=0,N($G1403)=0),"※收入和支出都没填",IF(OR(N($F1403)&lt;0,N($G1403)&lt;0),"※金额不能填负数，方向反了就换一列填",IF($D1403="","※没填收支类别，分类报表会漏掉这一笔",IF(ISNA(MATCH($D1403,类别表,0)),"※收支类别不在【基础资料】的清单里",IF(AND($L1403="内部转账",$M1403=""),"△内部转账要在「对方账户」写上另一头",IF(AND($L1403="内部转账",$M1403=$C1403),"※对方账户跟本账户是同一个",IF(AND($L1403&lt;&gt;"内部转账",$M1403&lt;&gt;""),"△填了对方账户，但类别不是内部转账",IF(YEAR($B1403)&lt;&gt;管理年度,"△不是管理年度的单据，按月的三张报表里看不到",IF($H1403&lt;0,"△这一笔之后该账户余额成负数了，核一下",""))))))))))))))</f>
        <v/>
      </c>
    </row>
    <row r="1404" ht="16.5" spans="1:16">
      <c r="A1404" s="4" t="str">
        <f>IF($C1404="","",COUNTA($C$5:$C1404))</f>
        <v/>
      </c>
      <c r="B1404" s="52"/>
      <c r="C1404" s="53"/>
      <c r="D1404" s="53"/>
      <c r="E1404" s="32"/>
      <c r="F1404" s="54"/>
      <c r="G1404" s="54"/>
      <c r="H1404" s="24" t="str">
        <f>IFERROR(ROUND(VLOOKUP($C1404,基础资料!$B$5:$E$34,3,0)+SUMIF($C$5:$C1404,$C1404,$F$5:$F1404)-SUMIF($C$5:$C1404,$C1404,$G$5:$G1404),2),"")</f>
        <v/>
      </c>
      <c r="I1404" s="53"/>
      <c r="J1404" s="53"/>
      <c r="K1404" s="25" t="str">
        <f t="shared" si="21"/>
        <v/>
      </c>
      <c r="L1404" s="13" t="str">
        <f>IF($D1404="","",IFERROR(INDEX(类别属性,MATCH($D1404,类别表,0)),""))</f>
        <v/>
      </c>
      <c r="M1404" s="53"/>
      <c r="N1404" s="53"/>
      <c r="O1404" s="32"/>
      <c r="P1404" s="6" t="str">
        <f>IF($C1404="","",IF(ISNA(MATCH($C1404,账户表,0)),"※这个账户不在【基础资料】的账户档案里",IF($B1404="","※没填日期，这一笔不会进任何月份的报表",IF(NOT(ISNUMBER($B1404)),"※日期是文本不是日期（像 2026.6.28 这种），按日期取数的报表全会漏掉这一笔",IF(AND($F1404&lt;&gt;"",$G1404&lt;&gt;""),"※收入和支出不能同时填",IF(AND(N($F1404)=0,N($G1404)=0),"※收入和支出都没填",IF(OR(N($F1404)&lt;0,N($G1404)&lt;0),"※金额不能填负数，方向反了就换一列填",IF($D1404="","※没填收支类别，分类报表会漏掉这一笔",IF(ISNA(MATCH($D1404,类别表,0)),"※收支类别不在【基础资料】的清单里",IF(AND($L1404="内部转账",$M1404=""),"△内部转账要在「对方账户」写上另一头",IF(AND($L1404="内部转账",$M1404=$C1404),"※对方账户跟本账户是同一个",IF(AND($L1404&lt;&gt;"内部转账",$M1404&lt;&gt;""),"△填了对方账户，但类别不是内部转账",IF(YEAR($B1404)&lt;&gt;管理年度,"△不是管理年度的单据，按月的三张报表里看不到",IF($H1404&lt;0,"△这一笔之后该账户余额成负数了，核一下",""))))))))))))))</f>
        <v/>
      </c>
    </row>
    <row r="1405" ht="16.5" spans="1:16">
      <c r="A1405" s="4" t="str">
        <f>IF($C1405="","",COUNTA($C$5:$C1405))</f>
        <v/>
      </c>
      <c r="B1405" s="52"/>
      <c r="C1405" s="53"/>
      <c r="D1405" s="53"/>
      <c r="E1405" s="32"/>
      <c r="F1405" s="54"/>
      <c r="G1405" s="54"/>
      <c r="H1405" s="24" t="str">
        <f>IFERROR(ROUND(VLOOKUP($C1405,基础资料!$B$5:$E$34,3,0)+SUMIF($C$5:$C1405,$C1405,$F$5:$F1405)-SUMIF($C$5:$C1405,$C1405,$G$5:$G1405),2),"")</f>
        <v/>
      </c>
      <c r="I1405" s="53"/>
      <c r="J1405" s="53"/>
      <c r="K1405" s="25" t="str">
        <f t="shared" si="21"/>
        <v/>
      </c>
      <c r="L1405" s="13" t="str">
        <f>IF($D1405="","",IFERROR(INDEX(类别属性,MATCH($D1405,类别表,0)),""))</f>
        <v/>
      </c>
      <c r="M1405" s="53"/>
      <c r="N1405" s="53"/>
      <c r="O1405" s="32"/>
      <c r="P1405" s="6" t="str">
        <f>IF($C1405="","",IF(ISNA(MATCH($C1405,账户表,0)),"※这个账户不在【基础资料】的账户档案里",IF($B1405="","※没填日期，这一笔不会进任何月份的报表",IF(NOT(ISNUMBER($B1405)),"※日期是文本不是日期（像 2026.6.28 这种），按日期取数的报表全会漏掉这一笔",IF(AND($F1405&lt;&gt;"",$G1405&lt;&gt;""),"※收入和支出不能同时填",IF(AND(N($F1405)=0,N($G1405)=0),"※收入和支出都没填",IF(OR(N($F1405)&lt;0,N($G1405)&lt;0),"※金额不能填负数，方向反了就换一列填",IF($D1405="","※没填收支类别，分类报表会漏掉这一笔",IF(ISNA(MATCH($D1405,类别表,0)),"※收支类别不在【基础资料】的清单里",IF(AND($L1405="内部转账",$M1405=""),"△内部转账要在「对方账户」写上另一头",IF(AND($L1405="内部转账",$M1405=$C1405),"※对方账户跟本账户是同一个",IF(AND($L1405&lt;&gt;"内部转账",$M1405&lt;&gt;""),"△填了对方账户，但类别不是内部转账",IF(YEAR($B1405)&lt;&gt;管理年度,"△不是管理年度的单据，按月的三张报表里看不到",IF($H1405&lt;0,"△这一笔之后该账户余额成负数了，核一下",""))))))))))))))</f>
        <v/>
      </c>
    </row>
    <row r="1406" ht="16.5" spans="1:16">
      <c r="A1406" s="4" t="str">
        <f>IF($C1406="","",COUNTA($C$5:$C1406))</f>
        <v/>
      </c>
      <c r="B1406" s="52"/>
      <c r="C1406" s="53"/>
      <c r="D1406" s="53"/>
      <c r="E1406" s="32"/>
      <c r="F1406" s="54"/>
      <c r="G1406" s="54"/>
      <c r="H1406" s="24" t="str">
        <f>IFERROR(ROUND(VLOOKUP($C1406,基础资料!$B$5:$E$34,3,0)+SUMIF($C$5:$C1406,$C1406,$F$5:$F1406)-SUMIF($C$5:$C1406,$C1406,$G$5:$G1406),2),"")</f>
        <v/>
      </c>
      <c r="I1406" s="53"/>
      <c r="J1406" s="53"/>
      <c r="K1406" s="25" t="str">
        <f t="shared" si="21"/>
        <v/>
      </c>
      <c r="L1406" s="13" t="str">
        <f>IF($D1406="","",IFERROR(INDEX(类别属性,MATCH($D1406,类别表,0)),""))</f>
        <v/>
      </c>
      <c r="M1406" s="53"/>
      <c r="N1406" s="53"/>
      <c r="O1406" s="32"/>
      <c r="P1406" s="6" t="str">
        <f>IF($C1406="","",IF(ISNA(MATCH($C1406,账户表,0)),"※这个账户不在【基础资料】的账户档案里",IF($B1406="","※没填日期，这一笔不会进任何月份的报表",IF(NOT(ISNUMBER($B1406)),"※日期是文本不是日期（像 2026.6.28 这种），按日期取数的报表全会漏掉这一笔",IF(AND($F1406&lt;&gt;"",$G1406&lt;&gt;""),"※收入和支出不能同时填",IF(AND(N($F1406)=0,N($G1406)=0),"※收入和支出都没填",IF(OR(N($F1406)&lt;0,N($G1406)&lt;0),"※金额不能填负数，方向反了就换一列填",IF($D1406="","※没填收支类别，分类报表会漏掉这一笔",IF(ISNA(MATCH($D1406,类别表,0)),"※收支类别不在【基础资料】的清单里",IF(AND($L1406="内部转账",$M1406=""),"△内部转账要在「对方账户」写上另一头",IF(AND($L1406="内部转账",$M1406=$C1406),"※对方账户跟本账户是同一个",IF(AND($L1406&lt;&gt;"内部转账",$M1406&lt;&gt;""),"△填了对方账户，但类别不是内部转账",IF(YEAR($B1406)&lt;&gt;管理年度,"△不是管理年度的单据，按月的三张报表里看不到",IF($H1406&lt;0,"△这一笔之后该账户余额成负数了，核一下",""))))))))))))))</f>
        <v/>
      </c>
    </row>
    <row r="1407" ht="16.5" spans="1:16">
      <c r="A1407" s="4" t="str">
        <f>IF($C1407="","",COUNTA($C$5:$C1407))</f>
        <v/>
      </c>
      <c r="B1407" s="52"/>
      <c r="C1407" s="53"/>
      <c r="D1407" s="53"/>
      <c r="E1407" s="32"/>
      <c r="F1407" s="54"/>
      <c r="G1407" s="54"/>
      <c r="H1407" s="24" t="str">
        <f>IFERROR(ROUND(VLOOKUP($C1407,基础资料!$B$5:$E$34,3,0)+SUMIF($C$5:$C1407,$C1407,$F$5:$F1407)-SUMIF($C$5:$C1407,$C1407,$G$5:$G1407),2),"")</f>
        <v/>
      </c>
      <c r="I1407" s="53"/>
      <c r="J1407" s="53"/>
      <c r="K1407" s="25" t="str">
        <f t="shared" si="21"/>
        <v/>
      </c>
      <c r="L1407" s="13" t="str">
        <f>IF($D1407="","",IFERROR(INDEX(类别属性,MATCH($D1407,类别表,0)),""))</f>
        <v/>
      </c>
      <c r="M1407" s="53"/>
      <c r="N1407" s="53"/>
      <c r="O1407" s="32"/>
      <c r="P1407" s="6" t="str">
        <f>IF($C1407="","",IF(ISNA(MATCH($C1407,账户表,0)),"※这个账户不在【基础资料】的账户档案里",IF($B1407="","※没填日期，这一笔不会进任何月份的报表",IF(NOT(ISNUMBER($B1407)),"※日期是文本不是日期（像 2026.6.28 这种），按日期取数的报表全会漏掉这一笔",IF(AND($F1407&lt;&gt;"",$G1407&lt;&gt;""),"※收入和支出不能同时填",IF(AND(N($F1407)=0,N($G1407)=0),"※收入和支出都没填",IF(OR(N($F1407)&lt;0,N($G1407)&lt;0),"※金额不能填负数，方向反了就换一列填",IF($D1407="","※没填收支类别，分类报表会漏掉这一笔",IF(ISNA(MATCH($D1407,类别表,0)),"※收支类别不在【基础资料】的清单里",IF(AND($L1407="内部转账",$M1407=""),"△内部转账要在「对方账户」写上另一头",IF(AND($L1407="内部转账",$M1407=$C1407),"※对方账户跟本账户是同一个",IF(AND($L1407&lt;&gt;"内部转账",$M1407&lt;&gt;""),"△填了对方账户，但类别不是内部转账",IF(YEAR($B1407)&lt;&gt;管理年度,"△不是管理年度的单据，按月的三张报表里看不到",IF($H1407&lt;0,"△这一笔之后该账户余额成负数了，核一下",""))))))))))))))</f>
        <v/>
      </c>
    </row>
    <row r="1408" ht="16.5" spans="1:16">
      <c r="A1408" s="4" t="str">
        <f>IF($C1408="","",COUNTA($C$5:$C1408))</f>
        <v/>
      </c>
      <c r="B1408" s="52"/>
      <c r="C1408" s="53"/>
      <c r="D1408" s="53"/>
      <c r="E1408" s="32"/>
      <c r="F1408" s="54"/>
      <c r="G1408" s="54"/>
      <c r="H1408" s="24" t="str">
        <f>IFERROR(ROUND(VLOOKUP($C1408,基础资料!$B$5:$E$34,3,0)+SUMIF($C$5:$C1408,$C1408,$F$5:$F1408)-SUMIF($C$5:$C1408,$C1408,$G$5:$G1408),2),"")</f>
        <v/>
      </c>
      <c r="I1408" s="53"/>
      <c r="J1408" s="53"/>
      <c r="K1408" s="25" t="str">
        <f t="shared" si="21"/>
        <v/>
      </c>
      <c r="L1408" s="13" t="str">
        <f>IF($D1408="","",IFERROR(INDEX(类别属性,MATCH($D1408,类别表,0)),""))</f>
        <v/>
      </c>
      <c r="M1408" s="53"/>
      <c r="N1408" s="53"/>
      <c r="O1408" s="32"/>
      <c r="P1408" s="6" t="str">
        <f>IF($C1408="","",IF(ISNA(MATCH($C1408,账户表,0)),"※这个账户不在【基础资料】的账户档案里",IF($B1408="","※没填日期，这一笔不会进任何月份的报表",IF(NOT(ISNUMBER($B1408)),"※日期是文本不是日期（像 2026.6.28 这种），按日期取数的报表全会漏掉这一笔",IF(AND($F1408&lt;&gt;"",$G1408&lt;&gt;""),"※收入和支出不能同时填",IF(AND(N($F1408)=0,N($G1408)=0),"※收入和支出都没填",IF(OR(N($F1408)&lt;0,N($G1408)&lt;0),"※金额不能填负数，方向反了就换一列填",IF($D1408="","※没填收支类别，分类报表会漏掉这一笔",IF(ISNA(MATCH($D1408,类别表,0)),"※收支类别不在【基础资料】的清单里",IF(AND($L1408="内部转账",$M1408=""),"△内部转账要在「对方账户」写上另一头",IF(AND($L1408="内部转账",$M1408=$C1408),"※对方账户跟本账户是同一个",IF(AND($L1408&lt;&gt;"内部转账",$M1408&lt;&gt;""),"△填了对方账户，但类别不是内部转账",IF(YEAR($B1408)&lt;&gt;管理年度,"△不是管理年度的单据，按月的三张报表里看不到",IF($H1408&lt;0,"△这一笔之后该账户余额成负数了，核一下",""))))))))))))))</f>
        <v/>
      </c>
    </row>
    <row r="1409" ht="16.5" spans="1:16">
      <c r="A1409" s="4" t="str">
        <f>IF($C1409="","",COUNTA($C$5:$C1409))</f>
        <v/>
      </c>
      <c r="B1409" s="52"/>
      <c r="C1409" s="53"/>
      <c r="D1409" s="53"/>
      <c r="E1409" s="32"/>
      <c r="F1409" s="54"/>
      <c r="G1409" s="54"/>
      <c r="H1409" s="24" t="str">
        <f>IFERROR(ROUND(VLOOKUP($C1409,基础资料!$B$5:$E$34,3,0)+SUMIF($C$5:$C1409,$C1409,$F$5:$F1409)-SUMIF($C$5:$C1409,$C1409,$G$5:$G1409),2),"")</f>
        <v/>
      </c>
      <c r="I1409" s="53"/>
      <c r="J1409" s="53"/>
      <c r="K1409" s="25" t="str">
        <f t="shared" si="21"/>
        <v/>
      </c>
      <c r="L1409" s="13" t="str">
        <f>IF($D1409="","",IFERROR(INDEX(类别属性,MATCH($D1409,类别表,0)),""))</f>
        <v/>
      </c>
      <c r="M1409" s="53"/>
      <c r="N1409" s="53"/>
      <c r="O1409" s="32"/>
      <c r="P1409" s="6" t="str">
        <f>IF($C1409="","",IF(ISNA(MATCH($C1409,账户表,0)),"※这个账户不在【基础资料】的账户档案里",IF($B1409="","※没填日期，这一笔不会进任何月份的报表",IF(NOT(ISNUMBER($B1409)),"※日期是文本不是日期（像 2026.6.28 这种），按日期取数的报表全会漏掉这一笔",IF(AND($F1409&lt;&gt;"",$G1409&lt;&gt;""),"※收入和支出不能同时填",IF(AND(N($F1409)=0,N($G1409)=0),"※收入和支出都没填",IF(OR(N($F1409)&lt;0,N($G1409)&lt;0),"※金额不能填负数，方向反了就换一列填",IF($D1409="","※没填收支类别，分类报表会漏掉这一笔",IF(ISNA(MATCH($D1409,类别表,0)),"※收支类别不在【基础资料】的清单里",IF(AND($L1409="内部转账",$M1409=""),"△内部转账要在「对方账户」写上另一头",IF(AND($L1409="内部转账",$M1409=$C1409),"※对方账户跟本账户是同一个",IF(AND($L1409&lt;&gt;"内部转账",$M1409&lt;&gt;""),"△填了对方账户，但类别不是内部转账",IF(YEAR($B1409)&lt;&gt;管理年度,"△不是管理年度的单据，按月的三张报表里看不到",IF($H1409&lt;0,"△这一笔之后该账户余额成负数了，核一下",""))))))))))))))</f>
        <v/>
      </c>
    </row>
    <row r="1410" ht="16.5" spans="1:16">
      <c r="A1410" s="4" t="str">
        <f>IF($C1410="","",COUNTA($C$5:$C1410))</f>
        <v/>
      </c>
      <c r="B1410" s="52"/>
      <c r="C1410" s="53"/>
      <c r="D1410" s="53"/>
      <c r="E1410" s="32"/>
      <c r="F1410" s="54"/>
      <c r="G1410" s="54"/>
      <c r="H1410" s="24" t="str">
        <f>IFERROR(ROUND(VLOOKUP($C1410,基础资料!$B$5:$E$34,3,0)+SUMIF($C$5:$C1410,$C1410,$F$5:$F1410)-SUMIF($C$5:$C1410,$C1410,$G$5:$G1410),2),"")</f>
        <v/>
      </c>
      <c r="I1410" s="53"/>
      <c r="J1410" s="53"/>
      <c r="K1410" s="25" t="str">
        <f t="shared" si="21"/>
        <v/>
      </c>
      <c r="L1410" s="13" t="str">
        <f>IF($D1410="","",IFERROR(INDEX(类别属性,MATCH($D1410,类别表,0)),""))</f>
        <v/>
      </c>
      <c r="M1410" s="53"/>
      <c r="N1410" s="53"/>
      <c r="O1410" s="32"/>
      <c r="P1410" s="6" t="str">
        <f>IF($C1410="","",IF(ISNA(MATCH($C1410,账户表,0)),"※这个账户不在【基础资料】的账户档案里",IF($B1410="","※没填日期，这一笔不会进任何月份的报表",IF(NOT(ISNUMBER($B1410)),"※日期是文本不是日期（像 2026.6.28 这种），按日期取数的报表全会漏掉这一笔",IF(AND($F1410&lt;&gt;"",$G1410&lt;&gt;""),"※收入和支出不能同时填",IF(AND(N($F1410)=0,N($G1410)=0),"※收入和支出都没填",IF(OR(N($F1410)&lt;0,N($G1410)&lt;0),"※金额不能填负数，方向反了就换一列填",IF($D1410="","※没填收支类别，分类报表会漏掉这一笔",IF(ISNA(MATCH($D1410,类别表,0)),"※收支类别不在【基础资料】的清单里",IF(AND($L1410="内部转账",$M1410=""),"△内部转账要在「对方账户」写上另一头",IF(AND($L1410="内部转账",$M1410=$C1410),"※对方账户跟本账户是同一个",IF(AND($L1410&lt;&gt;"内部转账",$M1410&lt;&gt;""),"△填了对方账户，但类别不是内部转账",IF(YEAR($B1410)&lt;&gt;管理年度,"△不是管理年度的单据，按月的三张报表里看不到",IF($H1410&lt;0,"△这一笔之后该账户余额成负数了，核一下",""))))))))))))))</f>
        <v/>
      </c>
    </row>
    <row r="1411" ht="16.5" spans="1:16">
      <c r="A1411" s="4" t="str">
        <f>IF($C1411="","",COUNTA($C$5:$C1411))</f>
        <v/>
      </c>
      <c r="B1411" s="52"/>
      <c r="C1411" s="53"/>
      <c r="D1411" s="53"/>
      <c r="E1411" s="32"/>
      <c r="F1411" s="54"/>
      <c r="G1411" s="54"/>
      <c r="H1411" s="24" t="str">
        <f>IFERROR(ROUND(VLOOKUP($C1411,基础资料!$B$5:$E$34,3,0)+SUMIF($C$5:$C1411,$C1411,$F$5:$F1411)-SUMIF($C$5:$C1411,$C1411,$G$5:$G1411),2),"")</f>
        <v/>
      </c>
      <c r="I1411" s="53"/>
      <c r="J1411" s="53"/>
      <c r="K1411" s="25" t="str">
        <f t="shared" si="21"/>
        <v/>
      </c>
      <c r="L1411" s="13" t="str">
        <f>IF($D1411="","",IFERROR(INDEX(类别属性,MATCH($D1411,类别表,0)),""))</f>
        <v/>
      </c>
      <c r="M1411" s="53"/>
      <c r="N1411" s="53"/>
      <c r="O1411" s="32"/>
      <c r="P1411" s="6" t="str">
        <f>IF($C1411="","",IF(ISNA(MATCH($C1411,账户表,0)),"※这个账户不在【基础资料】的账户档案里",IF($B1411="","※没填日期，这一笔不会进任何月份的报表",IF(NOT(ISNUMBER($B1411)),"※日期是文本不是日期（像 2026.6.28 这种），按日期取数的报表全会漏掉这一笔",IF(AND($F1411&lt;&gt;"",$G1411&lt;&gt;""),"※收入和支出不能同时填",IF(AND(N($F1411)=0,N($G1411)=0),"※收入和支出都没填",IF(OR(N($F1411)&lt;0,N($G1411)&lt;0),"※金额不能填负数，方向反了就换一列填",IF($D1411="","※没填收支类别，分类报表会漏掉这一笔",IF(ISNA(MATCH($D1411,类别表,0)),"※收支类别不在【基础资料】的清单里",IF(AND($L1411="内部转账",$M1411=""),"△内部转账要在「对方账户」写上另一头",IF(AND($L1411="内部转账",$M1411=$C1411),"※对方账户跟本账户是同一个",IF(AND($L1411&lt;&gt;"内部转账",$M1411&lt;&gt;""),"△填了对方账户，但类别不是内部转账",IF(YEAR($B1411)&lt;&gt;管理年度,"△不是管理年度的单据，按月的三张报表里看不到",IF($H1411&lt;0,"△这一笔之后该账户余额成负数了，核一下",""))))))))))))))</f>
        <v/>
      </c>
    </row>
    <row r="1412" ht="16.5" spans="1:16">
      <c r="A1412" s="4" t="str">
        <f>IF($C1412="","",COUNTA($C$5:$C1412))</f>
        <v/>
      </c>
      <c r="B1412" s="52"/>
      <c r="C1412" s="53"/>
      <c r="D1412" s="53"/>
      <c r="E1412" s="32"/>
      <c r="F1412" s="54"/>
      <c r="G1412" s="54"/>
      <c r="H1412" s="24" t="str">
        <f>IFERROR(ROUND(VLOOKUP($C1412,基础资料!$B$5:$E$34,3,0)+SUMIF($C$5:$C1412,$C1412,$F$5:$F1412)-SUMIF($C$5:$C1412,$C1412,$G$5:$G1412),2),"")</f>
        <v/>
      </c>
      <c r="I1412" s="53"/>
      <c r="J1412" s="53"/>
      <c r="K1412" s="25" t="str">
        <f t="shared" si="21"/>
        <v/>
      </c>
      <c r="L1412" s="13" t="str">
        <f>IF($D1412="","",IFERROR(INDEX(类别属性,MATCH($D1412,类别表,0)),""))</f>
        <v/>
      </c>
      <c r="M1412" s="53"/>
      <c r="N1412" s="53"/>
      <c r="O1412" s="32"/>
      <c r="P1412" s="6" t="str">
        <f>IF($C1412="","",IF(ISNA(MATCH($C1412,账户表,0)),"※这个账户不在【基础资料】的账户档案里",IF($B1412="","※没填日期，这一笔不会进任何月份的报表",IF(NOT(ISNUMBER($B1412)),"※日期是文本不是日期（像 2026.6.28 这种），按日期取数的报表全会漏掉这一笔",IF(AND($F1412&lt;&gt;"",$G1412&lt;&gt;""),"※收入和支出不能同时填",IF(AND(N($F1412)=0,N($G1412)=0),"※收入和支出都没填",IF(OR(N($F1412)&lt;0,N($G1412)&lt;0),"※金额不能填负数，方向反了就换一列填",IF($D1412="","※没填收支类别，分类报表会漏掉这一笔",IF(ISNA(MATCH($D1412,类别表,0)),"※收支类别不在【基础资料】的清单里",IF(AND($L1412="内部转账",$M1412=""),"△内部转账要在「对方账户」写上另一头",IF(AND($L1412="内部转账",$M1412=$C1412),"※对方账户跟本账户是同一个",IF(AND($L1412&lt;&gt;"内部转账",$M1412&lt;&gt;""),"△填了对方账户，但类别不是内部转账",IF(YEAR($B1412)&lt;&gt;管理年度,"△不是管理年度的单据，按月的三张报表里看不到",IF($H1412&lt;0,"△这一笔之后该账户余额成负数了，核一下",""))))))))))))))</f>
        <v/>
      </c>
    </row>
    <row r="1413" ht="16.5" spans="1:16">
      <c r="A1413" s="4" t="str">
        <f>IF($C1413="","",COUNTA($C$5:$C1413))</f>
        <v/>
      </c>
      <c r="B1413" s="52"/>
      <c r="C1413" s="53"/>
      <c r="D1413" s="53"/>
      <c r="E1413" s="32"/>
      <c r="F1413" s="54"/>
      <c r="G1413" s="54"/>
      <c r="H1413" s="24" t="str">
        <f>IFERROR(ROUND(VLOOKUP($C1413,基础资料!$B$5:$E$34,3,0)+SUMIF($C$5:$C1413,$C1413,$F$5:$F1413)-SUMIF($C$5:$C1413,$C1413,$G$5:$G1413),2),"")</f>
        <v/>
      </c>
      <c r="I1413" s="53"/>
      <c r="J1413" s="53"/>
      <c r="K1413" s="25" t="str">
        <f t="shared" ref="K1413:K1476" si="22">IF(OR($B1413="",NOT(ISNUMBER($B1413))),"",--TEXT($B1413,"yyyymm"))</f>
        <v/>
      </c>
      <c r="L1413" s="13" t="str">
        <f>IF($D1413="","",IFERROR(INDEX(类别属性,MATCH($D1413,类别表,0)),""))</f>
        <v/>
      </c>
      <c r="M1413" s="53"/>
      <c r="N1413" s="53"/>
      <c r="O1413" s="32"/>
      <c r="P1413" s="6" t="str">
        <f>IF($C1413="","",IF(ISNA(MATCH($C1413,账户表,0)),"※这个账户不在【基础资料】的账户档案里",IF($B1413="","※没填日期，这一笔不会进任何月份的报表",IF(NOT(ISNUMBER($B1413)),"※日期是文本不是日期（像 2026.6.28 这种），按日期取数的报表全会漏掉这一笔",IF(AND($F1413&lt;&gt;"",$G1413&lt;&gt;""),"※收入和支出不能同时填",IF(AND(N($F1413)=0,N($G1413)=0),"※收入和支出都没填",IF(OR(N($F1413)&lt;0,N($G1413)&lt;0),"※金额不能填负数，方向反了就换一列填",IF($D1413="","※没填收支类别，分类报表会漏掉这一笔",IF(ISNA(MATCH($D1413,类别表,0)),"※收支类别不在【基础资料】的清单里",IF(AND($L1413="内部转账",$M1413=""),"△内部转账要在「对方账户」写上另一头",IF(AND($L1413="内部转账",$M1413=$C1413),"※对方账户跟本账户是同一个",IF(AND($L1413&lt;&gt;"内部转账",$M1413&lt;&gt;""),"△填了对方账户，但类别不是内部转账",IF(YEAR($B1413)&lt;&gt;管理年度,"△不是管理年度的单据，按月的三张报表里看不到",IF($H1413&lt;0,"△这一笔之后该账户余额成负数了，核一下",""))))))))))))))</f>
        <v/>
      </c>
    </row>
    <row r="1414" ht="16.5" spans="1:16">
      <c r="A1414" s="4" t="str">
        <f>IF($C1414="","",COUNTA($C$5:$C1414))</f>
        <v/>
      </c>
      <c r="B1414" s="52"/>
      <c r="C1414" s="53"/>
      <c r="D1414" s="53"/>
      <c r="E1414" s="32"/>
      <c r="F1414" s="54"/>
      <c r="G1414" s="54"/>
      <c r="H1414" s="24" t="str">
        <f>IFERROR(ROUND(VLOOKUP($C1414,基础资料!$B$5:$E$34,3,0)+SUMIF($C$5:$C1414,$C1414,$F$5:$F1414)-SUMIF($C$5:$C1414,$C1414,$G$5:$G1414),2),"")</f>
        <v/>
      </c>
      <c r="I1414" s="53"/>
      <c r="J1414" s="53"/>
      <c r="K1414" s="25" t="str">
        <f t="shared" si="22"/>
        <v/>
      </c>
      <c r="L1414" s="13" t="str">
        <f>IF($D1414="","",IFERROR(INDEX(类别属性,MATCH($D1414,类别表,0)),""))</f>
        <v/>
      </c>
      <c r="M1414" s="53"/>
      <c r="N1414" s="53"/>
      <c r="O1414" s="32"/>
      <c r="P1414" s="6" t="str">
        <f>IF($C1414="","",IF(ISNA(MATCH($C1414,账户表,0)),"※这个账户不在【基础资料】的账户档案里",IF($B1414="","※没填日期，这一笔不会进任何月份的报表",IF(NOT(ISNUMBER($B1414)),"※日期是文本不是日期（像 2026.6.28 这种），按日期取数的报表全会漏掉这一笔",IF(AND($F1414&lt;&gt;"",$G1414&lt;&gt;""),"※收入和支出不能同时填",IF(AND(N($F1414)=0,N($G1414)=0),"※收入和支出都没填",IF(OR(N($F1414)&lt;0,N($G1414)&lt;0),"※金额不能填负数，方向反了就换一列填",IF($D1414="","※没填收支类别，分类报表会漏掉这一笔",IF(ISNA(MATCH($D1414,类别表,0)),"※收支类别不在【基础资料】的清单里",IF(AND($L1414="内部转账",$M1414=""),"△内部转账要在「对方账户」写上另一头",IF(AND($L1414="内部转账",$M1414=$C1414),"※对方账户跟本账户是同一个",IF(AND($L1414&lt;&gt;"内部转账",$M1414&lt;&gt;""),"△填了对方账户，但类别不是内部转账",IF(YEAR($B1414)&lt;&gt;管理年度,"△不是管理年度的单据，按月的三张报表里看不到",IF($H1414&lt;0,"△这一笔之后该账户余额成负数了，核一下",""))))))))))))))</f>
        <v/>
      </c>
    </row>
    <row r="1415" ht="16.5" spans="1:16">
      <c r="A1415" s="4" t="str">
        <f>IF($C1415="","",COUNTA($C$5:$C1415))</f>
        <v/>
      </c>
      <c r="B1415" s="52"/>
      <c r="C1415" s="53"/>
      <c r="D1415" s="53"/>
      <c r="E1415" s="32"/>
      <c r="F1415" s="54"/>
      <c r="G1415" s="54"/>
      <c r="H1415" s="24" t="str">
        <f>IFERROR(ROUND(VLOOKUP($C1415,基础资料!$B$5:$E$34,3,0)+SUMIF($C$5:$C1415,$C1415,$F$5:$F1415)-SUMIF($C$5:$C1415,$C1415,$G$5:$G1415),2),"")</f>
        <v/>
      </c>
      <c r="I1415" s="53"/>
      <c r="J1415" s="53"/>
      <c r="K1415" s="25" t="str">
        <f t="shared" si="22"/>
        <v/>
      </c>
      <c r="L1415" s="13" t="str">
        <f>IF($D1415="","",IFERROR(INDEX(类别属性,MATCH($D1415,类别表,0)),""))</f>
        <v/>
      </c>
      <c r="M1415" s="53"/>
      <c r="N1415" s="53"/>
      <c r="O1415" s="32"/>
      <c r="P1415" s="6" t="str">
        <f>IF($C1415="","",IF(ISNA(MATCH($C1415,账户表,0)),"※这个账户不在【基础资料】的账户档案里",IF($B1415="","※没填日期，这一笔不会进任何月份的报表",IF(NOT(ISNUMBER($B1415)),"※日期是文本不是日期（像 2026.6.28 这种），按日期取数的报表全会漏掉这一笔",IF(AND($F1415&lt;&gt;"",$G1415&lt;&gt;""),"※收入和支出不能同时填",IF(AND(N($F1415)=0,N($G1415)=0),"※收入和支出都没填",IF(OR(N($F1415)&lt;0,N($G1415)&lt;0),"※金额不能填负数，方向反了就换一列填",IF($D1415="","※没填收支类别，分类报表会漏掉这一笔",IF(ISNA(MATCH($D1415,类别表,0)),"※收支类别不在【基础资料】的清单里",IF(AND($L1415="内部转账",$M1415=""),"△内部转账要在「对方账户」写上另一头",IF(AND($L1415="内部转账",$M1415=$C1415),"※对方账户跟本账户是同一个",IF(AND($L1415&lt;&gt;"内部转账",$M1415&lt;&gt;""),"△填了对方账户，但类别不是内部转账",IF(YEAR($B1415)&lt;&gt;管理年度,"△不是管理年度的单据，按月的三张报表里看不到",IF($H1415&lt;0,"△这一笔之后该账户余额成负数了，核一下",""))))))))))))))</f>
        <v/>
      </c>
    </row>
    <row r="1416" ht="16.5" spans="1:16">
      <c r="A1416" s="4" t="str">
        <f>IF($C1416="","",COUNTA($C$5:$C1416))</f>
        <v/>
      </c>
      <c r="B1416" s="52"/>
      <c r="C1416" s="53"/>
      <c r="D1416" s="53"/>
      <c r="E1416" s="32"/>
      <c r="F1416" s="54"/>
      <c r="G1416" s="54"/>
      <c r="H1416" s="24" t="str">
        <f>IFERROR(ROUND(VLOOKUP($C1416,基础资料!$B$5:$E$34,3,0)+SUMIF($C$5:$C1416,$C1416,$F$5:$F1416)-SUMIF($C$5:$C1416,$C1416,$G$5:$G1416),2),"")</f>
        <v/>
      </c>
      <c r="I1416" s="53"/>
      <c r="J1416" s="53"/>
      <c r="K1416" s="25" t="str">
        <f t="shared" si="22"/>
        <v/>
      </c>
      <c r="L1416" s="13" t="str">
        <f>IF($D1416="","",IFERROR(INDEX(类别属性,MATCH($D1416,类别表,0)),""))</f>
        <v/>
      </c>
      <c r="M1416" s="53"/>
      <c r="N1416" s="53"/>
      <c r="O1416" s="32"/>
      <c r="P1416" s="6" t="str">
        <f>IF($C1416="","",IF(ISNA(MATCH($C1416,账户表,0)),"※这个账户不在【基础资料】的账户档案里",IF($B1416="","※没填日期，这一笔不会进任何月份的报表",IF(NOT(ISNUMBER($B1416)),"※日期是文本不是日期（像 2026.6.28 这种），按日期取数的报表全会漏掉这一笔",IF(AND($F1416&lt;&gt;"",$G1416&lt;&gt;""),"※收入和支出不能同时填",IF(AND(N($F1416)=0,N($G1416)=0),"※收入和支出都没填",IF(OR(N($F1416)&lt;0,N($G1416)&lt;0),"※金额不能填负数，方向反了就换一列填",IF($D1416="","※没填收支类别，分类报表会漏掉这一笔",IF(ISNA(MATCH($D1416,类别表,0)),"※收支类别不在【基础资料】的清单里",IF(AND($L1416="内部转账",$M1416=""),"△内部转账要在「对方账户」写上另一头",IF(AND($L1416="内部转账",$M1416=$C1416),"※对方账户跟本账户是同一个",IF(AND($L1416&lt;&gt;"内部转账",$M1416&lt;&gt;""),"△填了对方账户，但类别不是内部转账",IF(YEAR($B1416)&lt;&gt;管理年度,"△不是管理年度的单据，按月的三张报表里看不到",IF($H1416&lt;0,"△这一笔之后该账户余额成负数了，核一下",""))))))))))))))</f>
        <v/>
      </c>
    </row>
    <row r="1417" ht="16.5" spans="1:16">
      <c r="A1417" s="4" t="str">
        <f>IF($C1417="","",COUNTA($C$5:$C1417))</f>
        <v/>
      </c>
      <c r="B1417" s="52"/>
      <c r="C1417" s="53"/>
      <c r="D1417" s="53"/>
      <c r="E1417" s="32"/>
      <c r="F1417" s="54"/>
      <c r="G1417" s="54"/>
      <c r="H1417" s="24" t="str">
        <f>IFERROR(ROUND(VLOOKUP($C1417,基础资料!$B$5:$E$34,3,0)+SUMIF($C$5:$C1417,$C1417,$F$5:$F1417)-SUMIF($C$5:$C1417,$C1417,$G$5:$G1417),2),"")</f>
        <v/>
      </c>
      <c r="I1417" s="53"/>
      <c r="J1417" s="53"/>
      <c r="K1417" s="25" t="str">
        <f t="shared" si="22"/>
        <v/>
      </c>
      <c r="L1417" s="13" t="str">
        <f>IF($D1417="","",IFERROR(INDEX(类别属性,MATCH($D1417,类别表,0)),""))</f>
        <v/>
      </c>
      <c r="M1417" s="53"/>
      <c r="N1417" s="53"/>
      <c r="O1417" s="32"/>
      <c r="P1417" s="6" t="str">
        <f>IF($C1417="","",IF(ISNA(MATCH($C1417,账户表,0)),"※这个账户不在【基础资料】的账户档案里",IF($B1417="","※没填日期，这一笔不会进任何月份的报表",IF(NOT(ISNUMBER($B1417)),"※日期是文本不是日期（像 2026.6.28 这种），按日期取数的报表全会漏掉这一笔",IF(AND($F1417&lt;&gt;"",$G1417&lt;&gt;""),"※收入和支出不能同时填",IF(AND(N($F1417)=0,N($G1417)=0),"※收入和支出都没填",IF(OR(N($F1417)&lt;0,N($G1417)&lt;0),"※金额不能填负数，方向反了就换一列填",IF($D1417="","※没填收支类别，分类报表会漏掉这一笔",IF(ISNA(MATCH($D1417,类别表,0)),"※收支类别不在【基础资料】的清单里",IF(AND($L1417="内部转账",$M1417=""),"△内部转账要在「对方账户」写上另一头",IF(AND($L1417="内部转账",$M1417=$C1417),"※对方账户跟本账户是同一个",IF(AND($L1417&lt;&gt;"内部转账",$M1417&lt;&gt;""),"△填了对方账户，但类别不是内部转账",IF(YEAR($B1417)&lt;&gt;管理年度,"△不是管理年度的单据，按月的三张报表里看不到",IF($H1417&lt;0,"△这一笔之后该账户余额成负数了，核一下",""))))))))))))))</f>
        <v/>
      </c>
    </row>
    <row r="1418" ht="16.5" spans="1:16">
      <c r="A1418" s="4" t="str">
        <f>IF($C1418="","",COUNTA($C$5:$C1418))</f>
        <v/>
      </c>
      <c r="B1418" s="52"/>
      <c r="C1418" s="53"/>
      <c r="D1418" s="53"/>
      <c r="E1418" s="32"/>
      <c r="F1418" s="54"/>
      <c r="G1418" s="54"/>
      <c r="H1418" s="24" t="str">
        <f>IFERROR(ROUND(VLOOKUP($C1418,基础资料!$B$5:$E$34,3,0)+SUMIF($C$5:$C1418,$C1418,$F$5:$F1418)-SUMIF($C$5:$C1418,$C1418,$G$5:$G1418),2),"")</f>
        <v/>
      </c>
      <c r="I1418" s="53"/>
      <c r="J1418" s="53"/>
      <c r="K1418" s="25" t="str">
        <f t="shared" si="22"/>
        <v/>
      </c>
      <c r="L1418" s="13" t="str">
        <f>IF($D1418="","",IFERROR(INDEX(类别属性,MATCH($D1418,类别表,0)),""))</f>
        <v/>
      </c>
      <c r="M1418" s="53"/>
      <c r="N1418" s="53"/>
      <c r="O1418" s="32"/>
      <c r="P1418" s="6" t="str">
        <f>IF($C1418="","",IF(ISNA(MATCH($C1418,账户表,0)),"※这个账户不在【基础资料】的账户档案里",IF($B1418="","※没填日期，这一笔不会进任何月份的报表",IF(NOT(ISNUMBER($B1418)),"※日期是文本不是日期（像 2026.6.28 这种），按日期取数的报表全会漏掉这一笔",IF(AND($F1418&lt;&gt;"",$G1418&lt;&gt;""),"※收入和支出不能同时填",IF(AND(N($F1418)=0,N($G1418)=0),"※收入和支出都没填",IF(OR(N($F1418)&lt;0,N($G1418)&lt;0),"※金额不能填负数，方向反了就换一列填",IF($D1418="","※没填收支类别，分类报表会漏掉这一笔",IF(ISNA(MATCH($D1418,类别表,0)),"※收支类别不在【基础资料】的清单里",IF(AND($L1418="内部转账",$M1418=""),"△内部转账要在「对方账户」写上另一头",IF(AND($L1418="内部转账",$M1418=$C1418),"※对方账户跟本账户是同一个",IF(AND($L1418&lt;&gt;"内部转账",$M1418&lt;&gt;""),"△填了对方账户，但类别不是内部转账",IF(YEAR($B1418)&lt;&gt;管理年度,"△不是管理年度的单据，按月的三张报表里看不到",IF($H1418&lt;0,"△这一笔之后该账户余额成负数了，核一下",""))))))))))))))</f>
        <v/>
      </c>
    </row>
    <row r="1419" ht="16.5" spans="1:16">
      <c r="A1419" s="4" t="str">
        <f>IF($C1419="","",COUNTA($C$5:$C1419))</f>
        <v/>
      </c>
      <c r="B1419" s="52"/>
      <c r="C1419" s="53"/>
      <c r="D1419" s="53"/>
      <c r="E1419" s="32"/>
      <c r="F1419" s="54"/>
      <c r="G1419" s="54"/>
      <c r="H1419" s="24" t="str">
        <f>IFERROR(ROUND(VLOOKUP($C1419,基础资料!$B$5:$E$34,3,0)+SUMIF($C$5:$C1419,$C1419,$F$5:$F1419)-SUMIF($C$5:$C1419,$C1419,$G$5:$G1419),2),"")</f>
        <v/>
      </c>
      <c r="I1419" s="53"/>
      <c r="J1419" s="53"/>
      <c r="K1419" s="25" t="str">
        <f t="shared" si="22"/>
        <v/>
      </c>
      <c r="L1419" s="13" t="str">
        <f>IF($D1419="","",IFERROR(INDEX(类别属性,MATCH($D1419,类别表,0)),""))</f>
        <v/>
      </c>
      <c r="M1419" s="53"/>
      <c r="N1419" s="53"/>
      <c r="O1419" s="32"/>
      <c r="P1419" s="6" t="str">
        <f>IF($C1419="","",IF(ISNA(MATCH($C1419,账户表,0)),"※这个账户不在【基础资料】的账户档案里",IF($B1419="","※没填日期，这一笔不会进任何月份的报表",IF(NOT(ISNUMBER($B1419)),"※日期是文本不是日期（像 2026.6.28 这种），按日期取数的报表全会漏掉这一笔",IF(AND($F1419&lt;&gt;"",$G1419&lt;&gt;""),"※收入和支出不能同时填",IF(AND(N($F1419)=0,N($G1419)=0),"※收入和支出都没填",IF(OR(N($F1419)&lt;0,N($G1419)&lt;0),"※金额不能填负数，方向反了就换一列填",IF($D1419="","※没填收支类别，分类报表会漏掉这一笔",IF(ISNA(MATCH($D1419,类别表,0)),"※收支类别不在【基础资料】的清单里",IF(AND($L1419="内部转账",$M1419=""),"△内部转账要在「对方账户」写上另一头",IF(AND($L1419="内部转账",$M1419=$C1419),"※对方账户跟本账户是同一个",IF(AND($L1419&lt;&gt;"内部转账",$M1419&lt;&gt;""),"△填了对方账户，但类别不是内部转账",IF(YEAR($B1419)&lt;&gt;管理年度,"△不是管理年度的单据，按月的三张报表里看不到",IF($H1419&lt;0,"△这一笔之后该账户余额成负数了，核一下",""))))))))))))))</f>
        <v/>
      </c>
    </row>
    <row r="1420" ht="16.5" spans="1:16">
      <c r="A1420" s="4" t="str">
        <f>IF($C1420="","",COUNTA($C$5:$C1420))</f>
        <v/>
      </c>
      <c r="B1420" s="52"/>
      <c r="C1420" s="53"/>
      <c r="D1420" s="53"/>
      <c r="E1420" s="32"/>
      <c r="F1420" s="54"/>
      <c r="G1420" s="54"/>
      <c r="H1420" s="24" t="str">
        <f>IFERROR(ROUND(VLOOKUP($C1420,基础资料!$B$5:$E$34,3,0)+SUMIF($C$5:$C1420,$C1420,$F$5:$F1420)-SUMIF($C$5:$C1420,$C1420,$G$5:$G1420),2),"")</f>
        <v/>
      </c>
      <c r="I1420" s="53"/>
      <c r="J1420" s="53"/>
      <c r="K1420" s="25" t="str">
        <f t="shared" si="22"/>
        <v/>
      </c>
      <c r="L1420" s="13" t="str">
        <f>IF($D1420="","",IFERROR(INDEX(类别属性,MATCH($D1420,类别表,0)),""))</f>
        <v/>
      </c>
      <c r="M1420" s="53"/>
      <c r="N1420" s="53"/>
      <c r="O1420" s="32"/>
      <c r="P1420" s="6" t="str">
        <f>IF($C1420="","",IF(ISNA(MATCH($C1420,账户表,0)),"※这个账户不在【基础资料】的账户档案里",IF($B1420="","※没填日期，这一笔不会进任何月份的报表",IF(NOT(ISNUMBER($B1420)),"※日期是文本不是日期（像 2026.6.28 这种），按日期取数的报表全会漏掉这一笔",IF(AND($F1420&lt;&gt;"",$G1420&lt;&gt;""),"※收入和支出不能同时填",IF(AND(N($F1420)=0,N($G1420)=0),"※收入和支出都没填",IF(OR(N($F1420)&lt;0,N($G1420)&lt;0),"※金额不能填负数，方向反了就换一列填",IF($D1420="","※没填收支类别，分类报表会漏掉这一笔",IF(ISNA(MATCH($D1420,类别表,0)),"※收支类别不在【基础资料】的清单里",IF(AND($L1420="内部转账",$M1420=""),"△内部转账要在「对方账户」写上另一头",IF(AND($L1420="内部转账",$M1420=$C1420),"※对方账户跟本账户是同一个",IF(AND($L1420&lt;&gt;"内部转账",$M1420&lt;&gt;""),"△填了对方账户，但类别不是内部转账",IF(YEAR($B1420)&lt;&gt;管理年度,"△不是管理年度的单据，按月的三张报表里看不到",IF($H1420&lt;0,"△这一笔之后该账户余额成负数了，核一下",""))))))))))))))</f>
        <v/>
      </c>
    </row>
    <row r="1421" ht="16.5" spans="1:16">
      <c r="A1421" s="4" t="str">
        <f>IF($C1421="","",COUNTA($C$5:$C1421))</f>
        <v/>
      </c>
      <c r="B1421" s="52"/>
      <c r="C1421" s="53"/>
      <c r="D1421" s="53"/>
      <c r="E1421" s="32"/>
      <c r="F1421" s="54"/>
      <c r="G1421" s="54"/>
      <c r="H1421" s="24" t="str">
        <f>IFERROR(ROUND(VLOOKUP($C1421,基础资料!$B$5:$E$34,3,0)+SUMIF($C$5:$C1421,$C1421,$F$5:$F1421)-SUMIF($C$5:$C1421,$C1421,$G$5:$G1421),2),"")</f>
        <v/>
      </c>
      <c r="I1421" s="53"/>
      <c r="J1421" s="53"/>
      <c r="K1421" s="25" t="str">
        <f t="shared" si="22"/>
        <v/>
      </c>
      <c r="L1421" s="13" t="str">
        <f>IF($D1421="","",IFERROR(INDEX(类别属性,MATCH($D1421,类别表,0)),""))</f>
        <v/>
      </c>
      <c r="M1421" s="53"/>
      <c r="N1421" s="53"/>
      <c r="O1421" s="32"/>
      <c r="P1421" s="6" t="str">
        <f>IF($C1421="","",IF(ISNA(MATCH($C1421,账户表,0)),"※这个账户不在【基础资料】的账户档案里",IF($B1421="","※没填日期，这一笔不会进任何月份的报表",IF(NOT(ISNUMBER($B1421)),"※日期是文本不是日期（像 2026.6.28 这种），按日期取数的报表全会漏掉这一笔",IF(AND($F1421&lt;&gt;"",$G1421&lt;&gt;""),"※收入和支出不能同时填",IF(AND(N($F1421)=0,N($G1421)=0),"※收入和支出都没填",IF(OR(N($F1421)&lt;0,N($G1421)&lt;0),"※金额不能填负数，方向反了就换一列填",IF($D1421="","※没填收支类别，分类报表会漏掉这一笔",IF(ISNA(MATCH($D1421,类别表,0)),"※收支类别不在【基础资料】的清单里",IF(AND($L1421="内部转账",$M1421=""),"△内部转账要在「对方账户」写上另一头",IF(AND($L1421="内部转账",$M1421=$C1421),"※对方账户跟本账户是同一个",IF(AND($L1421&lt;&gt;"内部转账",$M1421&lt;&gt;""),"△填了对方账户，但类别不是内部转账",IF(YEAR($B1421)&lt;&gt;管理年度,"△不是管理年度的单据，按月的三张报表里看不到",IF($H1421&lt;0,"△这一笔之后该账户余额成负数了，核一下",""))))))))))))))</f>
        <v/>
      </c>
    </row>
    <row r="1422" ht="16.5" spans="1:16">
      <c r="A1422" s="4" t="str">
        <f>IF($C1422="","",COUNTA($C$5:$C1422))</f>
        <v/>
      </c>
      <c r="B1422" s="52"/>
      <c r="C1422" s="53"/>
      <c r="D1422" s="53"/>
      <c r="E1422" s="32"/>
      <c r="F1422" s="54"/>
      <c r="G1422" s="54"/>
      <c r="H1422" s="24" t="str">
        <f>IFERROR(ROUND(VLOOKUP($C1422,基础资料!$B$5:$E$34,3,0)+SUMIF($C$5:$C1422,$C1422,$F$5:$F1422)-SUMIF($C$5:$C1422,$C1422,$G$5:$G1422),2),"")</f>
        <v/>
      </c>
      <c r="I1422" s="53"/>
      <c r="J1422" s="53"/>
      <c r="K1422" s="25" t="str">
        <f t="shared" si="22"/>
        <v/>
      </c>
      <c r="L1422" s="13" t="str">
        <f>IF($D1422="","",IFERROR(INDEX(类别属性,MATCH($D1422,类别表,0)),""))</f>
        <v/>
      </c>
      <c r="M1422" s="53"/>
      <c r="N1422" s="53"/>
      <c r="O1422" s="32"/>
      <c r="P1422" s="6" t="str">
        <f>IF($C1422="","",IF(ISNA(MATCH($C1422,账户表,0)),"※这个账户不在【基础资料】的账户档案里",IF($B1422="","※没填日期，这一笔不会进任何月份的报表",IF(NOT(ISNUMBER($B1422)),"※日期是文本不是日期（像 2026.6.28 这种），按日期取数的报表全会漏掉这一笔",IF(AND($F1422&lt;&gt;"",$G1422&lt;&gt;""),"※收入和支出不能同时填",IF(AND(N($F1422)=0,N($G1422)=0),"※收入和支出都没填",IF(OR(N($F1422)&lt;0,N($G1422)&lt;0),"※金额不能填负数，方向反了就换一列填",IF($D1422="","※没填收支类别，分类报表会漏掉这一笔",IF(ISNA(MATCH($D1422,类别表,0)),"※收支类别不在【基础资料】的清单里",IF(AND($L1422="内部转账",$M1422=""),"△内部转账要在「对方账户」写上另一头",IF(AND($L1422="内部转账",$M1422=$C1422),"※对方账户跟本账户是同一个",IF(AND($L1422&lt;&gt;"内部转账",$M1422&lt;&gt;""),"△填了对方账户，但类别不是内部转账",IF(YEAR($B1422)&lt;&gt;管理年度,"△不是管理年度的单据，按月的三张报表里看不到",IF($H1422&lt;0,"△这一笔之后该账户余额成负数了，核一下",""))))))))))))))</f>
        <v/>
      </c>
    </row>
    <row r="1423" ht="16.5" spans="1:16">
      <c r="A1423" s="4" t="str">
        <f>IF($C1423="","",COUNTA($C$5:$C1423))</f>
        <v/>
      </c>
      <c r="B1423" s="52"/>
      <c r="C1423" s="53"/>
      <c r="D1423" s="53"/>
      <c r="E1423" s="32"/>
      <c r="F1423" s="54"/>
      <c r="G1423" s="54"/>
      <c r="H1423" s="24" t="str">
        <f>IFERROR(ROUND(VLOOKUP($C1423,基础资料!$B$5:$E$34,3,0)+SUMIF($C$5:$C1423,$C1423,$F$5:$F1423)-SUMIF($C$5:$C1423,$C1423,$G$5:$G1423),2),"")</f>
        <v/>
      </c>
      <c r="I1423" s="53"/>
      <c r="J1423" s="53"/>
      <c r="K1423" s="25" t="str">
        <f t="shared" si="22"/>
        <v/>
      </c>
      <c r="L1423" s="13" t="str">
        <f>IF($D1423="","",IFERROR(INDEX(类别属性,MATCH($D1423,类别表,0)),""))</f>
        <v/>
      </c>
      <c r="M1423" s="53"/>
      <c r="N1423" s="53"/>
      <c r="O1423" s="32"/>
      <c r="P1423" s="6" t="str">
        <f>IF($C1423="","",IF(ISNA(MATCH($C1423,账户表,0)),"※这个账户不在【基础资料】的账户档案里",IF($B1423="","※没填日期，这一笔不会进任何月份的报表",IF(NOT(ISNUMBER($B1423)),"※日期是文本不是日期（像 2026.6.28 这种），按日期取数的报表全会漏掉这一笔",IF(AND($F1423&lt;&gt;"",$G1423&lt;&gt;""),"※收入和支出不能同时填",IF(AND(N($F1423)=0,N($G1423)=0),"※收入和支出都没填",IF(OR(N($F1423)&lt;0,N($G1423)&lt;0),"※金额不能填负数，方向反了就换一列填",IF($D1423="","※没填收支类别，分类报表会漏掉这一笔",IF(ISNA(MATCH($D1423,类别表,0)),"※收支类别不在【基础资料】的清单里",IF(AND($L1423="内部转账",$M1423=""),"△内部转账要在「对方账户」写上另一头",IF(AND($L1423="内部转账",$M1423=$C1423),"※对方账户跟本账户是同一个",IF(AND($L1423&lt;&gt;"内部转账",$M1423&lt;&gt;""),"△填了对方账户，但类别不是内部转账",IF(YEAR($B1423)&lt;&gt;管理年度,"△不是管理年度的单据，按月的三张报表里看不到",IF($H1423&lt;0,"△这一笔之后该账户余额成负数了，核一下",""))))))))))))))</f>
        <v/>
      </c>
    </row>
    <row r="1424" ht="16.5" spans="1:16">
      <c r="A1424" s="4" t="str">
        <f>IF($C1424="","",COUNTA($C$5:$C1424))</f>
        <v/>
      </c>
      <c r="B1424" s="52"/>
      <c r="C1424" s="53"/>
      <c r="D1424" s="53"/>
      <c r="E1424" s="32"/>
      <c r="F1424" s="54"/>
      <c r="G1424" s="54"/>
      <c r="H1424" s="24" t="str">
        <f>IFERROR(ROUND(VLOOKUP($C1424,基础资料!$B$5:$E$34,3,0)+SUMIF($C$5:$C1424,$C1424,$F$5:$F1424)-SUMIF($C$5:$C1424,$C1424,$G$5:$G1424),2),"")</f>
        <v/>
      </c>
      <c r="I1424" s="53"/>
      <c r="J1424" s="53"/>
      <c r="K1424" s="25" t="str">
        <f t="shared" si="22"/>
        <v/>
      </c>
      <c r="L1424" s="13" t="str">
        <f>IF($D1424="","",IFERROR(INDEX(类别属性,MATCH($D1424,类别表,0)),""))</f>
        <v/>
      </c>
      <c r="M1424" s="53"/>
      <c r="N1424" s="53"/>
      <c r="O1424" s="32"/>
      <c r="P1424" s="6" t="str">
        <f>IF($C1424="","",IF(ISNA(MATCH($C1424,账户表,0)),"※这个账户不在【基础资料】的账户档案里",IF($B1424="","※没填日期，这一笔不会进任何月份的报表",IF(NOT(ISNUMBER($B1424)),"※日期是文本不是日期（像 2026.6.28 这种），按日期取数的报表全会漏掉这一笔",IF(AND($F1424&lt;&gt;"",$G1424&lt;&gt;""),"※收入和支出不能同时填",IF(AND(N($F1424)=0,N($G1424)=0),"※收入和支出都没填",IF(OR(N($F1424)&lt;0,N($G1424)&lt;0),"※金额不能填负数，方向反了就换一列填",IF($D1424="","※没填收支类别，分类报表会漏掉这一笔",IF(ISNA(MATCH($D1424,类别表,0)),"※收支类别不在【基础资料】的清单里",IF(AND($L1424="内部转账",$M1424=""),"△内部转账要在「对方账户」写上另一头",IF(AND($L1424="内部转账",$M1424=$C1424),"※对方账户跟本账户是同一个",IF(AND($L1424&lt;&gt;"内部转账",$M1424&lt;&gt;""),"△填了对方账户，但类别不是内部转账",IF(YEAR($B1424)&lt;&gt;管理年度,"△不是管理年度的单据，按月的三张报表里看不到",IF($H1424&lt;0,"△这一笔之后该账户余额成负数了，核一下",""))))))))))))))</f>
        <v/>
      </c>
    </row>
    <row r="1425" ht="16.5" spans="1:16">
      <c r="A1425" s="4" t="str">
        <f>IF($C1425="","",COUNTA($C$5:$C1425))</f>
        <v/>
      </c>
      <c r="B1425" s="52"/>
      <c r="C1425" s="53"/>
      <c r="D1425" s="53"/>
      <c r="E1425" s="32"/>
      <c r="F1425" s="54"/>
      <c r="G1425" s="54"/>
      <c r="H1425" s="24" t="str">
        <f>IFERROR(ROUND(VLOOKUP($C1425,基础资料!$B$5:$E$34,3,0)+SUMIF($C$5:$C1425,$C1425,$F$5:$F1425)-SUMIF($C$5:$C1425,$C1425,$G$5:$G1425),2),"")</f>
        <v/>
      </c>
      <c r="I1425" s="53"/>
      <c r="J1425" s="53"/>
      <c r="K1425" s="25" t="str">
        <f t="shared" si="22"/>
        <v/>
      </c>
      <c r="L1425" s="13" t="str">
        <f>IF($D1425="","",IFERROR(INDEX(类别属性,MATCH($D1425,类别表,0)),""))</f>
        <v/>
      </c>
      <c r="M1425" s="53"/>
      <c r="N1425" s="53"/>
      <c r="O1425" s="32"/>
      <c r="P1425" s="6" t="str">
        <f>IF($C1425="","",IF(ISNA(MATCH($C1425,账户表,0)),"※这个账户不在【基础资料】的账户档案里",IF($B1425="","※没填日期，这一笔不会进任何月份的报表",IF(NOT(ISNUMBER($B1425)),"※日期是文本不是日期（像 2026.6.28 这种），按日期取数的报表全会漏掉这一笔",IF(AND($F1425&lt;&gt;"",$G1425&lt;&gt;""),"※收入和支出不能同时填",IF(AND(N($F1425)=0,N($G1425)=0),"※收入和支出都没填",IF(OR(N($F1425)&lt;0,N($G1425)&lt;0),"※金额不能填负数，方向反了就换一列填",IF($D1425="","※没填收支类别，分类报表会漏掉这一笔",IF(ISNA(MATCH($D1425,类别表,0)),"※收支类别不在【基础资料】的清单里",IF(AND($L1425="内部转账",$M1425=""),"△内部转账要在「对方账户」写上另一头",IF(AND($L1425="内部转账",$M1425=$C1425),"※对方账户跟本账户是同一个",IF(AND($L1425&lt;&gt;"内部转账",$M1425&lt;&gt;""),"△填了对方账户，但类别不是内部转账",IF(YEAR($B1425)&lt;&gt;管理年度,"△不是管理年度的单据，按月的三张报表里看不到",IF($H1425&lt;0,"△这一笔之后该账户余额成负数了，核一下",""))))))))))))))</f>
        <v/>
      </c>
    </row>
    <row r="1426" ht="16.5" spans="1:16">
      <c r="A1426" s="4" t="str">
        <f>IF($C1426="","",COUNTA($C$5:$C1426))</f>
        <v/>
      </c>
      <c r="B1426" s="52"/>
      <c r="C1426" s="53"/>
      <c r="D1426" s="53"/>
      <c r="E1426" s="32"/>
      <c r="F1426" s="54"/>
      <c r="G1426" s="54"/>
      <c r="H1426" s="24" t="str">
        <f>IFERROR(ROUND(VLOOKUP($C1426,基础资料!$B$5:$E$34,3,0)+SUMIF($C$5:$C1426,$C1426,$F$5:$F1426)-SUMIF($C$5:$C1426,$C1426,$G$5:$G1426),2),"")</f>
        <v/>
      </c>
      <c r="I1426" s="53"/>
      <c r="J1426" s="53"/>
      <c r="K1426" s="25" t="str">
        <f t="shared" si="22"/>
        <v/>
      </c>
      <c r="L1426" s="13" t="str">
        <f>IF($D1426="","",IFERROR(INDEX(类别属性,MATCH($D1426,类别表,0)),""))</f>
        <v/>
      </c>
      <c r="M1426" s="53"/>
      <c r="N1426" s="53"/>
      <c r="O1426" s="32"/>
      <c r="P1426" s="6" t="str">
        <f>IF($C1426="","",IF(ISNA(MATCH($C1426,账户表,0)),"※这个账户不在【基础资料】的账户档案里",IF($B1426="","※没填日期，这一笔不会进任何月份的报表",IF(NOT(ISNUMBER($B1426)),"※日期是文本不是日期（像 2026.6.28 这种），按日期取数的报表全会漏掉这一笔",IF(AND($F1426&lt;&gt;"",$G1426&lt;&gt;""),"※收入和支出不能同时填",IF(AND(N($F1426)=0,N($G1426)=0),"※收入和支出都没填",IF(OR(N($F1426)&lt;0,N($G1426)&lt;0),"※金额不能填负数，方向反了就换一列填",IF($D1426="","※没填收支类别，分类报表会漏掉这一笔",IF(ISNA(MATCH($D1426,类别表,0)),"※收支类别不在【基础资料】的清单里",IF(AND($L1426="内部转账",$M1426=""),"△内部转账要在「对方账户」写上另一头",IF(AND($L1426="内部转账",$M1426=$C1426),"※对方账户跟本账户是同一个",IF(AND($L1426&lt;&gt;"内部转账",$M1426&lt;&gt;""),"△填了对方账户，但类别不是内部转账",IF(YEAR($B1426)&lt;&gt;管理年度,"△不是管理年度的单据，按月的三张报表里看不到",IF($H1426&lt;0,"△这一笔之后该账户余额成负数了，核一下",""))))))))))))))</f>
        <v/>
      </c>
    </row>
    <row r="1427" ht="16.5" spans="1:16">
      <c r="A1427" s="4" t="str">
        <f>IF($C1427="","",COUNTA($C$5:$C1427))</f>
        <v/>
      </c>
      <c r="B1427" s="52"/>
      <c r="C1427" s="53"/>
      <c r="D1427" s="53"/>
      <c r="E1427" s="32"/>
      <c r="F1427" s="54"/>
      <c r="G1427" s="54"/>
      <c r="H1427" s="24" t="str">
        <f>IFERROR(ROUND(VLOOKUP($C1427,基础资料!$B$5:$E$34,3,0)+SUMIF($C$5:$C1427,$C1427,$F$5:$F1427)-SUMIF($C$5:$C1427,$C1427,$G$5:$G1427),2),"")</f>
        <v/>
      </c>
      <c r="I1427" s="53"/>
      <c r="J1427" s="53"/>
      <c r="K1427" s="25" t="str">
        <f t="shared" si="22"/>
        <v/>
      </c>
      <c r="L1427" s="13" t="str">
        <f>IF($D1427="","",IFERROR(INDEX(类别属性,MATCH($D1427,类别表,0)),""))</f>
        <v/>
      </c>
      <c r="M1427" s="53"/>
      <c r="N1427" s="53"/>
      <c r="O1427" s="32"/>
      <c r="P1427" s="6" t="str">
        <f>IF($C1427="","",IF(ISNA(MATCH($C1427,账户表,0)),"※这个账户不在【基础资料】的账户档案里",IF($B1427="","※没填日期，这一笔不会进任何月份的报表",IF(NOT(ISNUMBER($B1427)),"※日期是文本不是日期（像 2026.6.28 这种），按日期取数的报表全会漏掉这一笔",IF(AND($F1427&lt;&gt;"",$G1427&lt;&gt;""),"※收入和支出不能同时填",IF(AND(N($F1427)=0,N($G1427)=0),"※收入和支出都没填",IF(OR(N($F1427)&lt;0,N($G1427)&lt;0),"※金额不能填负数，方向反了就换一列填",IF($D1427="","※没填收支类别，分类报表会漏掉这一笔",IF(ISNA(MATCH($D1427,类别表,0)),"※收支类别不在【基础资料】的清单里",IF(AND($L1427="内部转账",$M1427=""),"△内部转账要在「对方账户」写上另一头",IF(AND($L1427="内部转账",$M1427=$C1427),"※对方账户跟本账户是同一个",IF(AND($L1427&lt;&gt;"内部转账",$M1427&lt;&gt;""),"△填了对方账户，但类别不是内部转账",IF(YEAR($B1427)&lt;&gt;管理年度,"△不是管理年度的单据，按月的三张报表里看不到",IF($H1427&lt;0,"△这一笔之后该账户余额成负数了，核一下",""))))))))))))))</f>
        <v/>
      </c>
    </row>
    <row r="1428" ht="16.5" spans="1:16">
      <c r="A1428" s="4" t="str">
        <f>IF($C1428="","",COUNTA($C$5:$C1428))</f>
        <v/>
      </c>
      <c r="B1428" s="52"/>
      <c r="C1428" s="53"/>
      <c r="D1428" s="53"/>
      <c r="E1428" s="32"/>
      <c r="F1428" s="54"/>
      <c r="G1428" s="54"/>
      <c r="H1428" s="24" t="str">
        <f>IFERROR(ROUND(VLOOKUP($C1428,基础资料!$B$5:$E$34,3,0)+SUMIF($C$5:$C1428,$C1428,$F$5:$F1428)-SUMIF($C$5:$C1428,$C1428,$G$5:$G1428),2),"")</f>
        <v/>
      </c>
      <c r="I1428" s="53"/>
      <c r="J1428" s="53"/>
      <c r="K1428" s="25" t="str">
        <f t="shared" si="22"/>
        <v/>
      </c>
      <c r="L1428" s="13" t="str">
        <f>IF($D1428="","",IFERROR(INDEX(类别属性,MATCH($D1428,类别表,0)),""))</f>
        <v/>
      </c>
      <c r="M1428" s="53"/>
      <c r="N1428" s="53"/>
      <c r="O1428" s="32"/>
      <c r="P1428" s="6" t="str">
        <f>IF($C1428="","",IF(ISNA(MATCH($C1428,账户表,0)),"※这个账户不在【基础资料】的账户档案里",IF($B1428="","※没填日期，这一笔不会进任何月份的报表",IF(NOT(ISNUMBER($B1428)),"※日期是文本不是日期（像 2026.6.28 这种），按日期取数的报表全会漏掉这一笔",IF(AND($F1428&lt;&gt;"",$G1428&lt;&gt;""),"※收入和支出不能同时填",IF(AND(N($F1428)=0,N($G1428)=0),"※收入和支出都没填",IF(OR(N($F1428)&lt;0,N($G1428)&lt;0),"※金额不能填负数，方向反了就换一列填",IF($D1428="","※没填收支类别，分类报表会漏掉这一笔",IF(ISNA(MATCH($D1428,类别表,0)),"※收支类别不在【基础资料】的清单里",IF(AND($L1428="内部转账",$M1428=""),"△内部转账要在「对方账户」写上另一头",IF(AND($L1428="内部转账",$M1428=$C1428),"※对方账户跟本账户是同一个",IF(AND($L1428&lt;&gt;"内部转账",$M1428&lt;&gt;""),"△填了对方账户，但类别不是内部转账",IF(YEAR($B1428)&lt;&gt;管理年度,"△不是管理年度的单据，按月的三张报表里看不到",IF($H1428&lt;0,"△这一笔之后该账户余额成负数了，核一下",""))))))))))))))</f>
        <v/>
      </c>
    </row>
    <row r="1429" ht="16.5" spans="1:16">
      <c r="A1429" s="4" t="str">
        <f>IF($C1429="","",COUNTA($C$5:$C1429))</f>
        <v/>
      </c>
      <c r="B1429" s="52"/>
      <c r="C1429" s="53"/>
      <c r="D1429" s="53"/>
      <c r="E1429" s="32"/>
      <c r="F1429" s="54"/>
      <c r="G1429" s="54"/>
      <c r="H1429" s="24" t="str">
        <f>IFERROR(ROUND(VLOOKUP($C1429,基础资料!$B$5:$E$34,3,0)+SUMIF($C$5:$C1429,$C1429,$F$5:$F1429)-SUMIF($C$5:$C1429,$C1429,$G$5:$G1429),2),"")</f>
        <v/>
      </c>
      <c r="I1429" s="53"/>
      <c r="J1429" s="53"/>
      <c r="K1429" s="25" t="str">
        <f t="shared" si="22"/>
        <v/>
      </c>
      <c r="L1429" s="13" t="str">
        <f>IF($D1429="","",IFERROR(INDEX(类别属性,MATCH($D1429,类别表,0)),""))</f>
        <v/>
      </c>
      <c r="M1429" s="53"/>
      <c r="N1429" s="53"/>
      <c r="O1429" s="32"/>
      <c r="P1429" s="6" t="str">
        <f>IF($C1429="","",IF(ISNA(MATCH($C1429,账户表,0)),"※这个账户不在【基础资料】的账户档案里",IF($B1429="","※没填日期，这一笔不会进任何月份的报表",IF(NOT(ISNUMBER($B1429)),"※日期是文本不是日期（像 2026.6.28 这种），按日期取数的报表全会漏掉这一笔",IF(AND($F1429&lt;&gt;"",$G1429&lt;&gt;""),"※收入和支出不能同时填",IF(AND(N($F1429)=0,N($G1429)=0),"※收入和支出都没填",IF(OR(N($F1429)&lt;0,N($G1429)&lt;0),"※金额不能填负数，方向反了就换一列填",IF($D1429="","※没填收支类别，分类报表会漏掉这一笔",IF(ISNA(MATCH($D1429,类别表,0)),"※收支类别不在【基础资料】的清单里",IF(AND($L1429="内部转账",$M1429=""),"△内部转账要在「对方账户」写上另一头",IF(AND($L1429="内部转账",$M1429=$C1429),"※对方账户跟本账户是同一个",IF(AND($L1429&lt;&gt;"内部转账",$M1429&lt;&gt;""),"△填了对方账户，但类别不是内部转账",IF(YEAR($B1429)&lt;&gt;管理年度,"△不是管理年度的单据，按月的三张报表里看不到",IF($H1429&lt;0,"△这一笔之后该账户余额成负数了，核一下",""))))))))))))))</f>
        <v/>
      </c>
    </row>
    <row r="1430" ht="16.5" spans="1:16">
      <c r="A1430" s="4" t="str">
        <f>IF($C1430="","",COUNTA($C$5:$C1430))</f>
        <v/>
      </c>
      <c r="B1430" s="52"/>
      <c r="C1430" s="53"/>
      <c r="D1430" s="53"/>
      <c r="E1430" s="32"/>
      <c r="F1430" s="54"/>
      <c r="G1430" s="54"/>
      <c r="H1430" s="24" t="str">
        <f>IFERROR(ROUND(VLOOKUP($C1430,基础资料!$B$5:$E$34,3,0)+SUMIF($C$5:$C1430,$C1430,$F$5:$F1430)-SUMIF($C$5:$C1430,$C1430,$G$5:$G1430),2),"")</f>
        <v/>
      </c>
      <c r="I1430" s="53"/>
      <c r="J1430" s="53"/>
      <c r="K1430" s="25" t="str">
        <f t="shared" si="22"/>
        <v/>
      </c>
      <c r="L1430" s="13" t="str">
        <f>IF($D1430="","",IFERROR(INDEX(类别属性,MATCH($D1430,类别表,0)),""))</f>
        <v/>
      </c>
      <c r="M1430" s="53"/>
      <c r="N1430" s="53"/>
      <c r="O1430" s="32"/>
      <c r="P1430" s="6" t="str">
        <f>IF($C1430="","",IF(ISNA(MATCH($C1430,账户表,0)),"※这个账户不在【基础资料】的账户档案里",IF($B1430="","※没填日期，这一笔不会进任何月份的报表",IF(NOT(ISNUMBER($B1430)),"※日期是文本不是日期（像 2026.6.28 这种），按日期取数的报表全会漏掉这一笔",IF(AND($F1430&lt;&gt;"",$G1430&lt;&gt;""),"※收入和支出不能同时填",IF(AND(N($F1430)=0,N($G1430)=0),"※收入和支出都没填",IF(OR(N($F1430)&lt;0,N($G1430)&lt;0),"※金额不能填负数，方向反了就换一列填",IF($D1430="","※没填收支类别，分类报表会漏掉这一笔",IF(ISNA(MATCH($D1430,类别表,0)),"※收支类别不在【基础资料】的清单里",IF(AND($L1430="内部转账",$M1430=""),"△内部转账要在「对方账户」写上另一头",IF(AND($L1430="内部转账",$M1430=$C1430),"※对方账户跟本账户是同一个",IF(AND($L1430&lt;&gt;"内部转账",$M1430&lt;&gt;""),"△填了对方账户，但类别不是内部转账",IF(YEAR($B1430)&lt;&gt;管理年度,"△不是管理年度的单据，按月的三张报表里看不到",IF($H1430&lt;0,"△这一笔之后该账户余额成负数了，核一下",""))))))))))))))</f>
        <v/>
      </c>
    </row>
    <row r="1431" ht="16.5" spans="1:16">
      <c r="A1431" s="4" t="str">
        <f>IF($C1431="","",COUNTA($C$5:$C1431))</f>
        <v/>
      </c>
      <c r="B1431" s="52"/>
      <c r="C1431" s="53"/>
      <c r="D1431" s="53"/>
      <c r="E1431" s="32"/>
      <c r="F1431" s="54"/>
      <c r="G1431" s="54"/>
      <c r="H1431" s="24" t="str">
        <f>IFERROR(ROUND(VLOOKUP($C1431,基础资料!$B$5:$E$34,3,0)+SUMIF($C$5:$C1431,$C1431,$F$5:$F1431)-SUMIF($C$5:$C1431,$C1431,$G$5:$G1431),2),"")</f>
        <v/>
      </c>
      <c r="I1431" s="53"/>
      <c r="J1431" s="53"/>
      <c r="K1431" s="25" t="str">
        <f t="shared" si="22"/>
        <v/>
      </c>
      <c r="L1431" s="13" t="str">
        <f>IF($D1431="","",IFERROR(INDEX(类别属性,MATCH($D1431,类别表,0)),""))</f>
        <v/>
      </c>
      <c r="M1431" s="53"/>
      <c r="N1431" s="53"/>
      <c r="O1431" s="32"/>
      <c r="P1431" s="6" t="str">
        <f>IF($C1431="","",IF(ISNA(MATCH($C1431,账户表,0)),"※这个账户不在【基础资料】的账户档案里",IF($B1431="","※没填日期，这一笔不会进任何月份的报表",IF(NOT(ISNUMBER($B1431)),"※日期是文本不是日期（像 2026.6.28 这种），按日期取数的报表全会漏掉这一笔",IF(AND($F1431&lt;&gt;"",$G1431&lt;&gt;""),"※收入和支出不能同时填",IF(AND(N($F1431)=0,N($G1431)=0),"※收入和支出都没填",IF(OR(N($F1431)&lt;0,N($G1431)&lt;0),"※金额不能填负数，方向反了就换一列填",IF($D1431="","※没填收支类别，分类报表会漏掉这一笔",IF(ISNA(MATCH($D1431,类别表,0)),"※收支类别不在【基础资料】的清单里",IF(AND($L1431="内部转账",$M1431=""),"△内部转账要在「对方账户」写上另一头",IF(AND($L1431="内部转账",$M1431=$C1431),"※对方账户跟本账户是同一个",IF(AND($L1431&lt;&gt;"内部转账",$M1431&lt;&gt;""),"△填了对方账户，但类别不是内部转账",IF(YEAR($B1431)&lt;&gt;管理年度,"△不是管理年度的单据，按月的三张报表里看不到",IF($H1431&lt;0,"△这一笔之后该账户余额成负数了，核一下",""))))))))))))))</f>
        <v/>
      </c>
    </row>
    <row r="1432" ht="16.5" spans="1:16">
      <c r="A1432" s="4" t="str">
        <f>IF($C1432="","",COUNTA($C$5:$C1432))</f>
        <v/>
      </c>
      <c r="B1432" s="52"/>
      <c r="C1432" s="53"/>
      <c r="D1432" s="53"/>
      <c r="E1432" s="32"/>
      <c r="F1432" s="54"/>
      <c r="G1432" s="54"/>
      <c r="H1432" s="24" t="str">
        <f>IFERROR(ROUND(VLOOKUP($C1432,基础资料!$B$5:$E$34,3,0)+SUMIF($C$5:$C1432,$C1432,$F$5:$F1432)-SUMIF($C$5:$C1432,$C1432,$G$5:$G1432),2),"")</f>
        <v/>
      </c>
      <c r="I1432" s="53"/>
      <c r="J1432" s="53"/>
      <c r="K1432" s="25" t="str">
        <f t="shared" si="22"/>
        <v/>
      </c>
      <c r="L1432" s="13" t="str">
        <f>IF($D1432="","",IFERROR(INDEX(类别属性,MATCH($D1432,类别表,0)),""))</f>
        <v/>
      </c>
      <c r="M1432" s="53"/>
      <c r="N1432" s="53"/>
      <c r="O1432" s="32"/>
      <c r="P1432" s="6" t="str">
        <f>IF($C1432="","",IF(ISNA(MATCH($C1432,账户表,0)),"※这个账户不在【基础资料】的账户档案里",IF($B1432="","※没填日期，这一笔不会进任何月份的报表",IF(NOT(ISNUMBER($B1432)),"※日期是文本不是日期（像 2026.6.28 这种），按日期取数的报表全会漏掉这一笔",IF(AND($F1432&lt;&gt;"",$G1432&lt;&gt;""),"※收入和支出不能同时填",IF(AND(N($F1432)=0,N($G1432)=0),"※收入和支出都没填",IF(OR(N($F1432)&lt;0,N($G1432)&lt;0),"※金额不能填负数，方向反了就换一列填",IF($D1432="","※没填收支类别，分类报表会漏掉这一笔",IF(ISNA(MATCH($D1432,类别表,0)),"※收支类别不在【基础资料】的清单里",IF(AND($L1432="内部转账",$M1432=""),"△内部转账要在「对方账户」写上另一头",IF(AND($L1432="内部转账",$M1432=$C1432),"※对方账户跟本账户是同一个",IF(AND($L1432&lt;&gt;"内部转账",$M1432&lt;&gt;""),"△填了对方账户，但类别不是内部转账",IF(YEAR($B1432)&lt;&gt;管理年度,"△不是管理年度的单据，按月的三张报表里看不到",IF($H1432&lt;0,"△这一笔之后该账户余额成负数了，核一下",""))))))))))))))</f>
        <v/>
      </c>
    </row>
    <row r="1433" ht="16.5" spans="1:16">
      <c r="A1433" s="4" t="str">
        <f>IF($C1433="","",COUNTA($C$5:$C1433))</f>
        <v/>
      </c>
      <c r="B1433" s="52"/>
      <c r="C1433" s="53"/>
      <c r="D1433" s="53"/>
      <c r="E1433" s="32"/>
      <c r="F1433" s="54"/>
      <c r="G1433" s="54"/>
      <c r="H1433" s="24" t="str">
        <f>IFERROR(ROUND(VLOOKUP($C1433,基础资料!$B$5:$E$34,3,0)+SUMIF($C$5:$C1433,$C1433,$F$5:$F1433)-SUMIF($C$5:$C1433,$C1433,$G$5:$G1433),2),"")</f>
        <v/>
      </c>
      <c r="I1433" s="53"/>
      <c r="J1433" s="53"/>
      <c r="K1433" s="25" t="str">
        <f t="shared" si="22"/>
        <v/>
      </c>
      <c r="L1433" s="13" t="str">
        <f>IF($D1433="","",IFERROR(INDEX(类别属性,MATCH($D1433,类别表,0)),""))</f>
        <v/>
      </c>
      <c r="M1433" s="53"/>
      <c r="N1433" s="53"/>
      <c r="O1433" s="32"/>
      <c r="P1433" s="6" t="str">
        <f>IF($C1433="","",IF(ISNA(MATCH($C1433,账户表,0)),"※这个账户不在【基础资料】的账户档案里",IF($B1433="","※没填日期，这一笔不会进任何月份的报表",IF(NOT(ISNUMBER($B1433)),"※日期是文本不是日期（像 2026.6.28 这种），按日期取数的报表全会漏掉这一笔",IF(AND($F1433&lt;&gt;"",$G1433&lt;&gt;""),"※收入和支出不能同时填",IF(AND(N($F1433)=0,N($G1433)=0),"※收入和支出都没填",IF(OR(N($F1433)&lt;0,N($G1433)&lt;0),"※金额不能填负数，方向反了就换一列填",IF($D1433="","※没填收支类别，分类报表会漏掉这一笔",IF(ISNA(MATCH($D1433,类别表,0)),"※收支类别不在【基础资料】的清单里",IF(AND($L1433="内部转账",$M1433=""),"△内部转账要在「对方账户」写上另一头",IF(AND($L1433="内部转账",$M1433=$C1433),"※对方账户跟本账户是同一个",IF(AND($L1433&lt;&gt;"内部转账",$M1433&lt;&gt;""),"△填了对方账户，但类别不是内部转账",IF(YEAR($B1433)&lt;&gt;管理年度,"△不是管理年度的单据，按月的三张报表里看不到",IF($H1433&lt;0,"△这一笔之后该账户余额成负数了，核一下",""))))))))))))))</f>
        <v/>
      </c>
    </row>
    <row r="1434" ht="16.5" spans="1:16">
      <c r="A1434" s="4" t="str">
        <f>IF($C1434="","",COUNTA($C$5:$C1434))</f>
        <v/>
      </c>
      <c r="B1434" s="52"/>
      <c r="C1434" s="53"/>
      <c r="D1434" s="53"/>
      <c r="E1434" s="32"/>
      <c r="F1434" s="54"/>
      <c r="G1434" s="54"/>
      <c r="H1434" s="24" t="str">
        <f>IFERROR(ROUND(VLOOKUP($C1434,基础资料!$B$5:$E$34,3,0)+SUMIF($C$5:$C1434,$C1434,$F$5:$F1434)-SUMIF($C$5:$C1434,$C1434,$G$5:$G1434),2),"")</f>
        <v/>
      </c>
      <c r="I1434" s="53"/>
      <c r="J1434" s="53"/>
      <c r="K1434" s="25" t="str">
        <f t="shared" si="22"/>
        <v/>
      </c>
      <c r="L1434" s="13" t="str">
        <f>IF($D1434="","",IFERROR(INDEX(类别属性,MATCH($D1434,类别表,0)),""))</f>
        <v/>
      </c>
      <c r="M1434" s="53"/>
      <c r="N1434" s="53"/>
      <c r="O1434" s="32"/>
      <c r="P1434" s="6" t="str">
        <f>IF($C1434="","",IF(ISNA(MATCH($C1434,账户表,0)),"※这个账户不在【基础资料】的账户档案里",IF($B1434="","※没填日期，这一笔不会进任何月份的报表",IF(NOT(ISNUMBER($B1434)),"※日期是文本不是日期（像 2026.6.28 这种），按日期取数的报表全会漏掉这一笔",IF(AND($F1434&lt;&gt;"",$G1434&lt;&gt;""),"※收入和支出不能同时填",IF(AND(N($F1434)=0,N($G1434)=0),"※收入和支出都没填",IF(OR(N($F1434)&lt;0,N($G1434)&lt;0),"※金额不能填负数，方向反了就换一列填",IF($D1434="","※没填收支类别，分类报表会漏掉这一笔",IF(ISNA(MATCH($D1434,类别表,0)),"※收支类别不在【基础资料】的清单里",IF(AND($L1434="内部转账",$M1434=""),"△内部转账要在「对方账户」写上另一头",IF(AND($L1434="内部转账",$M1434=$C1434),"※对方账户跟本账户是同一个",IF(AND($L1434&lt;&gt;"内部转账",$M1434&lt;&gt;""),"△填了对方账户，但类别不是内部转账",IF(YEAR($B1434)&lt;&gt;管理年度,"△不是管理年度的单据，按月的三张报表里看不到",IF($H1434&lt;0,"△这一笔之后该账户余额成负数了，核一下",""))))))))))))))</f>
        <v/>
      </c>
    </row>
    <row r="1435" ht="16.5" spans="1:16">
      <c r="A1435" s="4" t="str">
        <f>IF($C1435="","",COUNTA($C$5:$C1435))</f>
        <v/>
      </c>
      <c r="B1435" s="52"/>
      <c r="C1435" s="53"/>
      <c r="D1435" s="53"/>
      <c r="E1435" s="32"/>
      <c r="F1435" s="54"/>
      <c r="G1435" s="54"/>
      <c r="H1435" s="24" t="str">
        <f>IFERROR(ROUND(VLOOKUP($C1435,基础资料!$B$5:$E$34,3,0)+SUMIF($C$5:$C1435,$C1435,$F$5:$F1435)-SUMIF($C$5:$C1435,$C1435,$G$5:$G1435),2),"")</f>
        <v/>
      </c>
      <c r="I1435" s="53"/>
      <c r="J1435" s="53"/>
      <c r="K1435" s="25" t="str">
        <f t="shared" si="22"/>
        <v/>
      </c>
      <c r="L1435" s="13" t="str">
        <f>IF($D1435="","",IFERROR(INDEX(类别属性,MATCH($D1435,类别表,0)),""))</f>
        <v/>
      </c>
      <c r="M1435" s="53"/>
      <c r="N1435" s="53"/>
      <c r="O1435" s="32"/>
      <c r="P1435" s="6" t="str">
        <f>IF($C1435="","",IF(ISNA(MATCH($C1435,账户表,0)),"※这个账户不在【基础资料】的账户档案里",IF($B1435="","※没填日期，这一笔不会进任何月份的报表",IF(NOT(ISNUMBER($B1435)),"※日期是文本不是日期（像 2026.6.28 这种），按日期取数的报表全会漏掉这一笔",IF(AND($F1435&lt;&gt;"",$G1435&lt;&gt;""),"※收入和支出不能同时填",IF(AND(N($F1435)=0,N($G1435)=0),"※收入和支出都没填",IF(OR(N($F1435)&lt;0,N($G1435)&lt;0),"※金额不能填负数，方向反了就换一列填",IF($D1435="","※没填收支类别，分类报表会漏掉这一笔",IF(ISNA(MATCH($D1435,类别表,0)),"※收支类别不在【基础资料】的清单里",IF(AND($L1435="内部转账",$M1435=""),"△内部转账要在「对方账户」写上另一头",IF(AND($L1435="内部转账",$M1435=$C1435),"※对方账户跟本账户是同一个",IF(AND($L1435&lt;&gt;"内部转账",$M1435&lt;&gt;""),"△填了对方账户，但类别不是内部转账",IF(YEAR($B1435)&lt;&gt;管理年度,"△不是管理年度的单据，按月的三张报表里看不到",IF($H1435&lt;0,"△这一笔之后该账户余额成负数了，核一下",""))))))))))))))</f>
        <v/>
      </c>
    </row>
    <row r="1436" ht="16.5" spans="1:16">
      <c r="A1436" s="4" t="str">
        <f>IF($C1436="","",COUNTA($C$5:$C1436))</f>
        <v/>
      </c>
      <c r="B1436" s="52"/>
      <c r="C1436" s="53"/>
      <c r="D1436" s="53"/>
      <c r="E1436" s="32"/>
      <c r="F1436" s="54"/>
      <c r="G1436" s="54"/>
      <c r="H1436" s="24" t="str">
        <f>IFERROR(ROUND(VLOOKUP($C1436,基础资料!$B$5:$E$34,3,0)+SUMIF($C$5:$C1436,$C1436,$F$5:$F1436)-SUMIF($C$5:$C1436,$C1436,$G$5:$G1436),2),"")</f>
        <v/>
      </c>
      <c r="I1436" s="53"/>
      <c r="J1436" s="53"/>
      <c r="K1436" s="25" t="str">
        <f t="shared" si="22"/>
        <v/>
      </c>
      <c r="L1436" s="13" t="str">
        <f>IF($D1436="","",IFERROR(INDEX(类别属性,MATCH($D1436,类别表,0)),""))</f>
        <v/>
      </c>
      <c r="M1436" s="53"/>
      <c r="N1436" s="53"/>
      <c r="O1436" s="32"/>
      <c r="P1436" s="6" t="str">
        <f>IF($C1436="","",IF(ISNA(MATCH($C1436,账户表,0)),"※这个账户不在【基础资料】的账户档案里",IF($B1436="","※没填日期，这一笔不会进任何月份的报表",IF(NOT(ISNUMBER($B1436)),"※日期是文本不是日期（像 2026.6.28 这种），按日期取数的报表全会漏掉这一笔",IF(AND($F1436&lt;&gt;"",$G1436&lt;&gt;""),"※收入和支出不能同时填",IF(AND(N($F1436)=0,N($G1436)=0),"※收入和支出都没填",IF(OR(N($F1436)&lt;0,N($G1436)&lt;0),"※金额不能填负数，方向反了就换一列填",IF($D1436="","※没填收支类别，分类报表会漏掉这一笔",IF(ISNA(MATCH($D1436,类别表,0)),"※收支类别不在【基础资料】的清单里",IF(AND($L1436="内部转账",$M1436=""),"△内部转账要在「对方账户」写上另一头",IF(AND($L1436="内部转账",$M1436=$C1436),"※对方账户跟本账户是同一个",IF(AND($L1436&lt;&gt;"内部转账",$M1436&lt;&gt;""),"△填了对方账户，但类别不是内部转账",IF(YEAR($B1436)&lt;&gt;管理年度,"△不是管理年度的单据，按月的三张报表里看不到",IF($H1436&lt;0,"△这一笔之后该账户余额成负数了，核一下",""))))))))))))))</f>
        <v/>
      </c>
    </row>
    <row r="1437" ht="16.5" spans="1:16">
      <c r="A1437" s="4" t="str">
        <f>IF($C1437="","",COUNTA($C$5:$C1437))</f>
        <v/>
      </c>
      <c r="B1437" s="52"/>
      <c r="C1437" s="53"/>
      <c r="D1437" s="53"/>
      <c r="E1437" s="32"/>
      <c r="F1437" s="54"/>
      <c r="G1437" s="54"/>
      <c r="H1437" s="24" t="str">
        <f>IFERROR(ROUND(VLOOKUP($C1437,基础资料!$B$5:$E$34,3,0)+SUMIF($C$5:$C1437,$C1437,$F$5:$F1437)-SUMIF($C$5:$C1437,$C1437,$G$5:$G1437),2),"")</f>
        <v/>
      </c>
      <c r="I1437" s="53"/>
      <c r="J1437" s="53"/>
      <c r="K1437" s="25" t="str">
        <f t="shared" si="22"/>
        <v/>
      </c>
      <c r="L1437" s="13" t="str">
        <f>IF($D1437="","",IFERROR(INDEX(类别属性,MATCH($D1437,类别表,0)),""))</f>
        <v/>
      </c>
      <c r="M1437" s="53"/>
      <c r="N1437" s="53"/>
      <c r="O1437" s="32"/>
      <c r="P1437" s="6" t="str">
        <f>IF($C1437="","",IF(ISNA(MATCH($C1437,账户表,0)),"※这个账户不在【基础资料】的账户档案里",IF($B1437="","※没填日期，这一笔不会进任何月份的报表",IF(NOT(ISNUMBER($B1437)),"※日期是文本不是日期（像 2026.6.28 这种），按日期取数的报表全会漏掉这一笔",IF(AND($F1437&lt;&gt;"",$G1437&lt;&gt;""),"※收入和支出不能同时填",IF(AND(N($F1437)=0,N($G1437)=0),"※收入和支出都没填",IF(OR(N($F1437)&lt;0,N($G1437)&lt;0),"※金额不能填负数，方向反了就换一列填",IF($D1437="","※没填收支类别，分类报表会漏掉这一笔",IF(ISNA(MATCH($D1437,类别表,0)),"※收支类别不在【基础资料】的清单里",IF(AND($L1437="内部转账",$M1437=""),"△内部转账要在「对方账户」写上另一头",IF(AND($L1437="内部转账",$M1437=$C1437),"※对方账户跟本账户是同一个",IF(AND($L1437&lt;&gt;"内部转账",$M1437&lt;&gt;""),"△填了对方账户，但类别不是内部转账",IF(YEAR($B1437)&lt;&gt;管理年度,"△不是管理年度的单据，按月的三张报表里看不到",IF($H1437&lt;0,"△这一笔之后该账户余额成负数了，核一下",""))))))))))))))</f>
        <v/>
      </c>
    </row>
    <row r="1438" ht="16.5" spans="1:16">
      <c r="A1438" s="4" t="str">
        <f>IF($C1438="","",COUNTA($C$5:$C1438))</f>
        <v/>
      </c>
      <c r="B1438" s="52"/>
      <c r="C1438" s="53"/>
      <c r="D1438" s="53"/>
      <c r="E1438" s="32"/>
      <c r="F1438" s="54"/>
      <c r="G1438" s="54"/>
      <c r="H1438" s="24" t="str">
        <f>IFERROR(ROUND(VLOOKUP($C1438,基础资料!$B$5:$E$34,3,0)+SUMIF($C$5:$C1438,$C1438,$F$5:$F1438)-SUMIF($C$5:$C1438,$C1438,$G$5:$G1438),2),"")</f>
        <v/>
      </c>
      <c r="I1438" s="53"/>
      <c r="J1438" s="53"/>
      <c r="K1438" s="25" t="str">
        <f t="shared" si="22"/>
        <v/>
      </c>
      <c r="L1438" s="13" t="str">
        <f>IF($D1438="","",IFERROR(INDEX(类别属性,MATCH($D1438,类别表,0)),""))</f>
        <v/>
      </c>
      <c r="M1438" s="53"/>
      <c r="N1438" s="53"/>
      <c r="O1438" s="32"/>
      <c r="P1438" s="6" t="str">
        <f>IF($C1438="","",IF(ISNA(MATCH($C1438,账户表,0)),"※这个账户不在【基础资料】的账户档案里",IF($B1438="","※没填日期，这一笔不会进任何月份的报表",IF(NOT(ISNUMBER($B1438)),"※日期是文本不是日期（像 2026.6.28 这种），按日期取数的报表全会漏掉这一笔",IF(AND($F1438&lt;&gt;"",$G1438&lt;&gt;""),"※收入和支出不能同时填",IF(AND(N($F1438)=0,N($G1438)=0),"※收入和支出都没填",IF(OR(N($F1438)&lt;0,N($G1438)&lt;0),"※金额不能填负数，方向反了就换一列填",IF($D1438="","※没填收支类别，分类报表会漏掉这一笔",IF(ISNA(MATCH($D1438,类别表,0)),"※收支类别不在【基础资料】的清单里",IF(AND($L1438="内部转账",$M1438=""),"△内部转账要在「对方账户」写上另一头",IF(AND($L1438="内部转账",$M1438=$C1438),"※对方账户跟本账户是同一个",IF(AND($L1438&lt;&gt;"内部转账",$M1438&lt;&gt;""),"△填了对方账户，但类别不是内部转账",IF(YEAR($B1438)&lt;&gt;管理年度,"△不是管理年度的单据，按月的三张报表里看不到",IF($H1438&lt;0,"△这一笔之后该账户余额成负数了，核一下",""))))))))))))))</f>
        <v/>
      </c>
    </row>
    <row r="1439" ht="16.5" spans="1:16">
      <c r="A1439" s="4" t="str">
        <f>IF($C1439="","",COUNTA($C$5:$C1439))</f>
        <v/>
      </c>
      <c r="B1439" s="52"/>
      <c r="C1439" s="53"/>
      <c r="D1439" s="53"/>
      <c r="E1439" s="32"/>
      <c r="F1439" s="54"/>
      <c r="G1439" s="54"/>
      <c r="H1439" s="24" t="str">
        <f>IFERROR(ROUND(VLOOKUP($C1439,基础资料!$B$5:$E$34,3,0)+SUMIF($C$5:$C1439,$C1439,$F$5:$F1439)-SUMIF($C$5:$C1439,$C1439,$G$5:$G1439),2),"")</f>
        <v/>
      </c>
      <c r="I1439" s="53"/>
      <c r="J1439" s="53"/>
      <c r="K1439" s="25" t="str">
        <f t="shared" si="22"/>
        <v/>
      </c>
      <c r="L1439" s="13" t="str">
        <f>IF($D1439="","",IFERROR(INDEX(类别属性,MATCH($D1439,类别表,0)),""))</f>
        <v/>
      </c>
      <c r="M1439" s="53"/>
      <c r="N1439" s="53"/>
      <c r="O1439" s="32"/>
      <c r="P1439" s="6" t="str">
        <f>IF($C1439="","",IF(ISNA(MATCH($C1439,账户表,0)),"※这个账户不在【基础资料】的账户档案里",IF($B1439="","※没填日期，这一笔不会进任何月份的报表",IF(NOT(ISNUMBER($B1439)),"※日期是文本不是日期（像 2026.6.28 这种），按日期取数的报表全会漏掉这一笔",IF(AND($F1439&lt;&gt;"",$G1439&lt;&gt;""),"※收入和支出不能同时填",IF(AND(N($F1439)=0,N($G1439)=0),"※收入和支出都没填",IF(OR(N($F1439)&lt;0,N($G1439)&lt;0),"※金额不能填负数，方向反了就换一列填",IF($D1439="","※没填收支类别，分类报表会漏掉这一笔",IF(ISNA(MATCH($D1439,类别表,0)),"※收支类别不在【基础资料】的清单里",IF(AND($L1439="内部转账",$M1439=""),"△内部转账要在「对方账户」写上另一头",IF(AND($L1439="内部转账",$M1439=$C1439),"※对方账户跟本账户是同一个",IF(AND($L1439&lt;&gt;"内部转账",$M1439&lt;&gt;""),"△填了对方账户，但类别不是内部转账",IF(YEAR($B1439)&lt;&gt;管理年度,"△不是管理年度的单据，按月的三张报表里看不到",IF($H1439&lt;0,"△这一笔之后该账户余额成负数了，核一下",""))))))))))))))</f>
        <v/>
      </c>
    </row>
    <row r="1440" ht="16.5" spans="1:16">
      <c r="A1440" s="4" t="str">
        <f>IF($C1440="","",COUNTA($C$5:$C1440))</f>
        <v/>
      </c>
      <c r="B1440" s="52"/>
      <c r="C1440" s="53"/>
      <c r="D1440" s="53"/>
      <c r="E1440" s="32"/>
      <c r="F1440" s="54"/>
      <c r="G1440" s="54"/>
      <c r="H1440" s="24" t="str">
        <f>IFERROR(ROUND(VLOOKUP($C1440,基础资料!$B$5:$E$34,3,0)+SUMIF($C$5:$C1440,$C1440,$F$5:$F1440)-SUMIF($C$5:$C1440,$C1440,$G$5:$G1440),2),"")</f>
        <v/>
      </c>
      <c r="I1440" s="53"/>
      <c r="J1440" s="53"/>
      <c r="K1440" s="25" t="str">
        <f t="shared" si="22"/>
        <v/>
      </c>
      <c r="L1440" s="13" t="str">
        <f>IF($D1440="","",IFERROR(INDEX(类别属性,MATCH($D1440,类别表,0)),""))</f>
        <v/>
      </c>
      <c r="M1440" s="53"/>
      <c r="N1440" s="53"/>
      <c r="O1440" s="32"/>
      <c r="P1440" s="6" t="str">
        <f>IF($C1440="","",IF(ISNA(MATCH($C1440,账户表,0)),"※这个账户不在【基础资料】的账户档案里",IF($B1440="","※没填日期，这一笔不会进任何月份的报表",IF(NOT(ISNUMBER($B1440)),"※日期是文本不是日期（像 2026.6.28 这种），按日期取数的报表全会漏掉这一笔",IF(AND($F1440&lt;&gt;"",$G1440&lt;&gt;""),"※收入和支出不能同时填",IF(AND(N($F1440)=0,N($G1440)=0),"※收入和支出都没填",IF(OR(N($F1440)&lt;0,N($G1440)&lt;0),"※金额不能填负数，方向反了就换一列填",IF($D1440="","※没填收支类别，分类报表会漏掉这一笔",IF(ISNA(MATCH($D1440,类别表,0)),"※收支类别不在【基础资料】的清单里",IF(AND($L1440="内部转账",$M1440=""),"△内部转账要在「对方账户」写上另一头",IF(AND($L1440="内部转账",$M1440=$C1440),"※对方账户跟本账户是同一个",IF(AND($L1440&lt;&gt;"内部转账",$M1440&lt;&gt;""),"△填了对方账户，但类别不是内部转账",IF(YEAR($B1440)&lt;&gt;管理年度,"△不是管理年度的单据，按月的三张报表里看不到",IF($H1440&lt;0,"△这一笔之后该账户余额成负数了，核一下",""))))))))))))))</f>
        <v/>
      </c>
    </row>
    <row r="1441" ht="16.5" spans="1:16">
      <c r="A1441" s="4" t="str">
        <f>IF($C1441="","",COUNTA($C$5:$C1441))</f>
        <v/>
      </c>
      <c r="B1441" s="52"/>
      <c r="C1441" s="53"/>
      <c r="D1441" s="53"/>
      <c r="E1441" s="32"/>
      <c r="F1441" s="54"/>
      <c r="G1441" s="54"/>
      <c r="H1441" s="24" t="str">
        <f>IFERROR(ROUND(VLOOKUP($C1441,基础资料!$B$5:$E$34,3,0)+SUMIF($C$5:$C1441,$C1441,$F$5:$F1441)-SUMIF($C$5:$C1441,$C1441,$G$5:$G1441),2),"")</f>
        <v/>
      </c>
      <c r="I1441" s="53"/>
      <c r="J1441" s="53"/>
      <c r="K1441" s="25" t="str">
        <f t="shared" si="22"/>
        <v/>
      </c>
      <c r="L1441" s="13" t="str">
        <f>IF($D1441="","",IFERROR(INDEX(类别属性,MATCH($D1441,类别表,0)),""))</f>
        <v/>
      </c>
      <c r="M1441" s="53"/>
      <c r="N1441" s="53"/>
      <c r="O1441" s="32"/>
      <c r="P1441" s="6" t="str">
        <f>IF($C1441="","",IF(ISNA(MATCH($C1441,账户表,0)),"※这个账户不在【基础资料】的账户档案里",IF($B1441="","※没填日期，这一笔不会进任何月份的报表",IF(NOT(ISNUMBER($B1441)),"※日期是文本不是日期（像 2026.6.28 这种），按日期取数的报表全会漏掉这一笔",IF(AND($F1441&lt;&gt;"",$G1441&lt;&gt;""),"※收入和支出不能同时填",IF(AND(N($F1441)=0,N($G1441)=0),"※收入和支出都没填",IF(OR(N($F1441)&lt;0,N($G1441)&lt;0),"※金额不能填负数，方向反了就换一列填",IF($D1441="","※没填收支类别，分类报表会漏掉这一笔",IF(ISNA(MATCH($D1441,类别表,0)),"※收支类别不在【基础资料】的清单里",IF(AND($L1441="内部转账",$M1441=""),"△内部转账要在「对方账户」写上另一头",IF(AND($L1441="内部转账",$M1441=$C1441),"※对方账户跟本账户是同一个",IF(AND($L1441&lt;&gt;"内部转账",$M1441&lt;&gt;""),"△填了对方账户，但类别不是内部转账",IF(YEAR($B1441)&lt;&gt;管理年度,"△不是管理年度的单据，按月的三张报表里看不到",IF($H1441&lt;0,"△这一笔之后该账户余额成负数了，核一下",""))))))))))))))</f>
        <v/>
      </c>
    </row>
    <row r="1442" ht="16.5" spans="1:16">
      <c r="A1442" s="4" t="str">
        <f>IF($C1442="","",COUNTA($C$5:$C1442))</f>
        <v/>
      </c>
      <c r="B1442" s="52"/>
      <c r="C1442" s="53"/>
      <c r="D1442" s="53"/>
      <c r="E1442" s="32"/>
      <c r="F1442" s="54"/>
      <c r="G1442" s="54"/>
      <c r="H1442" s="24" t="str">
        <f>IFERROR(ROUND(VLOOKUP($C1442,基础资料!$B$5:$E$34,3,0)+SUMIF($C$5:$C1442,$C1442,$F$5:$F1442)-SUMIF($C$5:$C1442,$C1442,$G$5:$G1442),2),"")</f>
        <v/>
      </c>
      <c r="I1442" s="53"/>
      <c r="J1442" s="53"/>
      <c r="K1442" s="25" t="str">
        <f t="shared" si="22"/>
        <v/>
      </c>
      <c r="L1442" s="13" t="str">
        <f>IF($D1442="","",IFERROR(INDEX(类别属性,MATCH($D1442,类别表,0)),""))</f>
        <v/>
      </c>
      <c r="M1442" s="53"/>
      <c r="N1442" s="53"/>
      <c r="O1442" s="32"/>
      <c r="P1442" s="6" t="str">
        <f>IF($C1442="","",IF(ISNA(MATCH($C1442,账户表,0)),"※这个账户不在【基础资料】的账户档案里",IF($B1442="","※没填日期，这一笔不会进任何月份的报表",IF(NOT(ISNUMBER($B1442)),"※日期是文本不是日期（像 2026.6.28 这种），按日期取数的报表全会漏掉这一笔",IF(AND($F1442&lt;&gt;"",$G1442&lt;&gt;""),"※收入和支出不能同时填",IF(AND(N($F1442)=0,N($G1442)=0),"※收入和支出都没填",IF(OR(N($F1442)&lt;0,N($G1442)&lt;0),"※金额不能填负数，方向反了就换一列填",IF($D1442="","※没填收支类别，分类报表会漏掉这一笔",IF(ISNA(MATCH($D1442,类别表,0)),"※收支类别不在【基础资料】的清单里",IF(AND($L1442="内部转账",$M1442=""),"△内部转账要在「对方账户」写上另一头",IF(AND($L1442="内部转账",$M1442=$C1442),"※对方账户跟本账户是同一个",IF(AND($L1442&lt;&gt;"内部转账",$M1442&lt;&gt;""),"△填了对方账户，但类别不是内部转账",IF(YEAR($B1442)&lt;&gt;管理年度,"△不是管理年度的单据，按月的三张报表里看不到",IF($H1442&lt;0,"△这一笔之后该账户余额成负数了，核一下",""))))))))))))))</f>
        <v/>
      </c>
    </row>
    <row r="1443" ht="16.5" spans="1:16">
      <c r="A1443" s="4" t="str">
        <f>IF($C1443="","",COUNTA($C$5:$C1443))</f>
        <v/>
      </c>
      <c r="B1443" s="52"/>
      <c r="C1443" s="53"/>
      <c r="D1443" s="53"/>
      <c r="E1443" s="32"/>
      <c r="F1443" s="54"/>
      <c r="G1443" s="54"/>
      <c r="H1443" s="24" t="str">
        <f>IFERROR(ROUND(VLOOKUP($C1443,基础资料!$B$5:$E$34,3,0)+SUMIF($C$5:$C1443,$C1443,$F$5:$F1443)-SUMIF($C$5:$C1443,$C1443,$G$5:$G1443),2),"")</f>
        <v/>
      </c>
      <c r="I1443" s="53"/>
      <c r="J1443" s="53"/>
      <c r="K1443" s="25" t="str">
        <f t="shared" si="22"/>
        <v/>
      </c>
      <c r="L1443" s="13" t="str">
        <f>IF($D1443="","",IFERROR(INDEX(类别属性,MATCH($D1443,类别表,0)),""))</f>
        <v/>
      </c>
      <c r="M1443" s="53"/>
      <c r="N1443" s="53"/>
      <c r="O1443" s="32"/>
      <c r="P1443" s="6" t="str">
        <f>IF($C1443="","",IF(ISNA(MATCH($C1443,账户表,0)),"※这个账户不在【基础资料】的账户档案里",IF($B1443="","※没填日期，这一笔不会进任何月份的报表",IF(NOT(ISNUMBER($B1443)),"※日期是文本不是日期（像 2026.6.28 这种），按日期取数的报表全会漏掉这一笔",IF(AND($F1443&lt;&gt;"",$G1443&lt;&gt;""),"※收入和支出不能同时填",IF(AND(N($F1443)=0,N($G1443)=0),"※收入和支出都没填",IF(OR(N($F1443)&lt;0,N($G1443)&lt;0),"※金额不能填负数，方向反了就换一列填",IF($D1443="","※没填收支类别，分类报表会漏掉这一笔",IF(ISNA(MATCH($D1443,类别表,0)),"※收支类别不在【基础资料】的清单里",IF(AND($L1443="内部转账",$M1443=""),"△内部转账要在「对方账户」写上另一头",IF(AND($L1443="内部转账",$M1443=$C1443),"※对方账户跟本账户是同一个",IF(AND($L1443&lt;&gt;"内部转账",$M1443&lt;&gt;""),"△填了对方账户，但类别不是内部转账",IF(YEAR($B1443)&lt;&gt;管理年度,"△不是管理年度的单据，按月的三张报表里看不到",IF($H1443&lt;0,"△这一笔之后该账户余额成负数了，核一下",""))))))))))))))</f>
        <v/>
      </c>
    </row>
    <row r="1444" ht="16.5" spans="1:16">
      <c r="A1444" s="4" t="str">
        <f>IF($C1444="","",COUNTA($C$5:$C1444))</f>
        <v/>
      </c>
      <c r="B1444" s="52"/>
      <c r="C1444" s="53"/>
      <c r="D1444" s="53"/>
      <c r="E1444" s="32"/>
      <c r="F1444" s="54"/>
      <c r="G1444" s="54"/>
      <c r="H1444" s="24" t="str">
        <f>IFERROR(ROUND(VLOOKUP($C1444,基础资料!$B$5:$E$34,3,0)+SUMIF($C$5:$C1444,$C1444,$F$5:$F1444)-SUMIF($C$5:$C1444,$C1444,$G$5:$G1444),2),"")</f>
        <v/>
      </c>
      <c r="I1444" s="53"/>
      <c r="J1444" s="53"/>
      <c r="K1444" s="25" t="str">
        <f t="shared" si="22"/>
        <v/>
      </c>
      <c r="L1444" s="13" t="str">
        <f>IF($D1444="","",IFERROR(INDEX(类别属性,MATCH($D1444,类别表,0)),""))</f>
        <v/>
      </c>
      <c r="M1444" s="53"/>
      <c r="N1444" s="53"/>
      <c r="O1444" s="32"/>
      <c r="P1444" s="6" t="str">
        <f>IF($C1444="","",IF(ISNA(MATCH($C1444,账户表,0)),"※这个账户不在【基础资料】的账户档案里",IF($B1444="","※没填日期，这一笔不会进任何月份的报表",IF(NOT(ISNUMBER($B1444)),"※日期是文本不是日期（像 2026.6.28 这种），按日期取数的报表全会漏掉这一笔",IF(AND($F1444&lt;&gt;"",$G1444&lt;&gt;""),"※收入和支出不能同时填",IF(AND(N($F1444)=0,N($G1444)=0),"※收入和支出都没填",IF(OR(N($F1444)&lt;0,N($G1444)&lt;0),"※金额不能填负数，方向反了就换一列填",IF($D1444="","※没填收支类别，分类报表会漏掉这一笔",IF(ISNA(MATCH($D1444,类别表,0)),"※收支类别不在【基础资料】的清单里",IF(AND($L1444="内部转账",$M1444=""),"△内部转账要在「对方账户」写上另一头",IF(AND($L1444="内部转账",$M1444=$C1444),"※对方账户跟本账户是同一个",IF(AND($L1444&lt;&gt;"内部转账",$M1444&lt;&gt;""),"△填了对方账户，但类别不是内部转账",IF(YEAR($B1444)&lt;&gt;管理年度,"△不是管理年度的单据，按月的三张报表里看不到",IF($H1444&lt;0,"△这一笔之后该账户余额成负数了，核一下",""))))))))))))))</f>
        <v/>
      </c>
    </row>
    <row r="1445" ht="16.5" spans="1:16">
      <c r="A1445" s="4" t="str">
        <f>IF($C1445="","",COUNTA($C$5:$C1445))</f>
        <v/>
      </c>
      <c r="B1445" s="52"/>
      <c r="C1445" s="53"/>
      <c r="D1445" s="53"/>
      <c r="E1445" s="32"/>
      <c r="F1445" s="54"/>
      <c r="G1445" s="54"/>
      <c r="H1445" s="24" t="str">
        <f>IFERROR(ROUND(VLOOKUP($C1445,基础资料!$B$5:$E$34,3,0)+SUMIF($C$5:$C1445,$C1445,$F$5:$F1445)-SUMIF($C$5:$C1445,$C1445,$G$5:$G1445),2),"")</f>
        <v/>
      </c>
      <c r="I1445" s="53"/>
      <c r="J1445" s="53"/>
      <c r="K1445" s="25" t="str">
        <f t="shared" si="22"/>
        <v/>
      </c>
      <c r="L1445" s="13" t="str">
        <f>IF($D1445="","",IFERROR(INDEX(类别属性,MATCH($D1445,类别表,0)),""))</f>
        <v/>
      </c>
      <c r="M1445" s="53"/>
      <c r="N1445" s="53"/>
      <c r="O1445" s="32"/>
      <c r="P1445" s="6" t="str">
        <f>IF($C1445="","",IF(ISNA(MATCH($C1445,账户表,0)),"※这个账户不在【基础资料】的账户档案里",IF($B1445="","※没填日期，这一笔不会进任何月份的报表",IF(NOT(ISNUMBER($B1445)),"※日期是文本不是日期（像 2026.6.28 这种），按日期取数的报表全会漏掉这一笔",IF(AND($F1445&lt;&gt;"",$G1445&lt;&gt;""),"※收入和支出不能同时填",IF(AND(N($F1445)=0,N($G1445)=0),"※收入和支出都没填",IF(OR(N($F1445)&lt;0,N($G1445)&lt;0),"※金额不能填负数，方向反了就换一列填",IF($D1445="","※没填收支类别，分类报表会漏掉这一笔",IF(ISNA(MATCH($D1445,类别表,0)),"※收支类别不在【基础资料】的清单里",IF(AND($L1445="内部转账",$M1445=""),"△内部转账要在「对方账户」写上另一头",IF(AND($L1445="内部转账",$M1445=$C1445),"※对方账户跟本账户是同一个",IF(AND($L1445&lt;&gt;"内部转账",$M1445&lt;&gt;""),"△填了对方账户，但类别不是内部转账",IF(YEAR($B1445)&lt;&gt;管理年度,"△不是管理年度的单据，按月的三张报表里看不到",IF($H1445&lt;0,"△这一笔之后该账户余额成负数了，核一下",""))))))))))))))</f>
        <v/>
      </c>
    </row>
    <row r="1446" ht="16.5" spans="1:16">
      <c r="A1446" s="4" t="str">
        <f>IF($C1446="","",COUNTA($C$5:$C1446))</f>
        <v/>
      </c>
      <c r="B1446" s="52"/>
      <c r="C1446" s="53"/>
      <c r="D1446" s="53"/>
      <c r="E1446" s="32"/>
      <c r="F1446" s="54"/>
      <c r="G1446" s="54"/>
      <c r="H1446" s="24" t="str">
        <f>IFERROR(ROUND(VLOOKUP($C1446,基础资料!$B$5:$E$34,3,0)+SUMIF($C$5:$C1446,$C1446,$F$5:$F1446)-SUMIF($C$5:$C1446,$C1446,$G$5:$G1446),2),"")</f>
        <v/>
      </c>
      <c r="I1446" s="53"/>
      <c r="J1446" s="53"/>
      <c r="K1446" s="25" t="str">
        <f t="shared" si="22"/>
        <v/>
      </c>
      <c r="L1446" s="13" t="str">
        <f>IF($D1446="","",IFERROR(INDEX(类别属性,MATCH($D1446,类别表,0)),""))</f>
        <v/>
      </c>
      <c r="M1446" s="53"/>
      <c r="N1446" s="53"/>
      <c r="O1446" s="32"/>
      <c r="P1446" s="6" t="str">
        <f>IF($C1446="","",IF(ISNA(MATCH($C1446,账户表,0)),"※这个账户不在【基础资料】的账户档案里",IF($B1446="","※没填日期，这一笔不会进任何月份的报表",IF(NOT(ISNUMBER($B1446)),"※日期是文本不是日期（像 2026.6.28 这种），按日期取数的报表全会漏掉这一笔",IF(AND($F1446&lt;&gt;"",$G1446&lt;&gt;""),"※收入和支出不能同时填",IF(AND(N($F1446)=0,N($G1446)=0),"※收入和支出都没填",IF(OR(N($F1446)&lt;0,N($G1446)&lt;0),"※金额不能填负数，方向反了就换一列填",IF($D1446="","※没填收支类别，分类报表会漏掉这一笔",IF(ISNA(MATCH($D1446,类别表,0)),"※收支类别不在【基础资料】的清单里",IF(AND($L1446="内部转账",$M1446=""),"△内部转账要在「对方账户」写上另一头",IF(AND($L1446="内部转账",$M1446=$C1446),"※对方账户跟本账户是同一个",IF(AND($L1446&lt;&gt;"内部转账",$M1446&lt;&gt;""),"△填了对方账户，但类别不是内部转账",IF(YEAR($B1446)&lt;&gt;管理年度,"△不是管理年度的单据，按月的三张报表里看不到",IF($H1446&lt;0,"△这一笔之后该账户余额成负数了，核一下",""))))))))))))))</f>
        <v/>
      </c>
    </row>
    <row r="1447" ht="16.5" spans="1:16">
      <c r="A1447" s="4" t="str">
        <f>IF($C1447="","",COUNTA($C$5:$C1447))</f>
        <v/>
      </c>
      <c r="B1447" s="52"/>
      <c r="C1447" s="53"/>
      <c r="D1447" s="53"/>
      <c r="E1447" s="32"/>
      <c r="F1447" s="54"/>
      <c r="G1447" s="54"/>
      <c r="H1447" s="24" t="str">
        <f>IFERROR(ROUND(VLOOKUP($C1447,基础资料!$B$5:$E$34,3,0)+SUMIF($C$5:$C1447,$C1447,$F$5:$F1447)-SUMIF($C$5:$C1447,$C1447,$G$5:$G1447),2),"")</f>
        <v/>
      </c>
      <c r="I1447" s="53"/>
      <c r="J1447" s="53"/>
      <c r="K1447" s="25" t="str">
        <f t="shared" si="22"/>
        <v/>
      </c>
      <c r="L1447" s="13" t="str">
        <f>IF($D1447="","",IFERROR(INDEX(类别属性,MATCH($D1447,类别表,0)),""))</f>
        <v/>
      </c>
      <c r="M1447" s="53"/>
      <c r="N1447" s="53"/>
      <c r="O1447" s="32"/>
      <c r="P1447" s="6" t="str">
        <f>IF($C1447="","",IF(ISNA(MATCH($C1447,账户表,0)),"※这个账户不在【基础资料】的账户档案里",IF($B1447="","※没填日期，这一笔不会进任何月份的报表",IF(NOT(ISNUMBER($B1447)),"※日期是文本不是日期（像 2026.6.28 这种），按日期取数的报表全会漏掉这一笔",IF(AND($F1447&lt;&gt;"",$G1447&lt;&gt;""),"※收入和支出不能同时填",IF(AND(N($F1447)=0,N($G1447)=0),"※收入和支出都没填",IF(OR(N($F1447)&lt;0,N($G1447)&lt;0),"※金额不能填负数，方向反了就换一列填",IF($D1447="","※没填收支类别，分类报表会漏掉这一笔",IF(ISNA(MATCH($D1447,类别表,0)),"※收支类别不在【基础资料】的清单里",IF(AND($L1447="内部转账",$M1447=""),"△内部转账要在「对方账户」写上另一头",IF(AND($L1447="内部转账",$M1447=$C1447),"※对方账户跟本账户是同一个",IF(AND($L1447&lt;&gt;"内部转账",$M1447&lt;&gt;""),"△填了对方账户，但类别不是内部转账",IF(YEAR($B1447)&lt;&gt;管理年度,"△不是管理年度的单据，按月的三张报表里看不到",IF($H1447&lt;0,"△这一笔之后该账户余额成负数了，核一下",""))))))))))))))</f>
        <v/>
      </c>
    </row>
    <row r="1448" ht="16.5" spans="1:16">
      <c r="A1448" s="4" t="str">
        <f>IF($C1448="","",COUNTA($C$5:$C1448))</f>
        <v/>
      </c>
      <c r="B1448" s="52"/>
      <c r="C1448" s="53"/>
      <c r="D1448" s="53"/>
      <c r="E1448" s="32"/>
      <c r="F1448" s="54"/>
      <c r="G1448" s="54"/>
      <c r="H1448" s="24" t="str">
        <f>IFERROR(ROUND(VLOOKUP($C1448,基础资料!$B$5:$E$34,3,0)+SUMIF($C$5:$C1448,$C1448,$F$5:$F1448)-SUMIF($C$5:$C1448,$C1448,$G$5:$G1448),2),"")</f>
        <v/>
      </c>
      <c r="I1448" s="53"/>
      <c r="J1448" s="53"/>
      <c r="K1448" s="25" t="str">
        <f t="shared" si="22"/>
        <v/>
      </c>
      <c r="L1448" s="13" t="str">
        <f>IF($D1448="","",IFERROR(INDEX(类别属性,MATCH($D1448,类别表,0)),""))</f>
        <v/>
      </c>
      <c r="M1448" s="53"/>
      <c r="N1448" s="53"/>
      <c r="O1448" s="32"/>
      <c r="P1448" s="6" t="str">
        <f>IF($C1448="","",IF(ISNA(MATCH($C1448,账户表,0)),"※这个账户不在【基础资料】的账户档案里",IF($B1448="","※没填日期，这一笔不会进任何月份的报表",IF(NOT(ISNUMBER($B1448)),"※日期是文本不是日期（像 2026.6.28 这种），按日期取数的报表全会漏掉这一笔",IF(AND($F1448&lt;&gt;"",$G1448&lt;&gt;""),"※收入和支出不能同时填",IF(AND(N($F1448)=0,N($G1448)=0),"※收入和支出都没填",IF(OR(N($F1448)&lt;0,N($G1448)&lt;0),"※金额不能填负数，方向反了就换一列填",IF($D1448="","※没填收支类别，分类报表会漏掉这一笔",IF(ISNA(MATCH($D1448,类别表,0)),"※收支类别不在【基础资料】的清单里",IF(AND($L1448="内部转账",$M1448=""),"△内部转账要在「对方账户」写上另一头",IF(AND($L1448="内部转账",$M1448=$C1448),"※对方账户跟本账户是同一个",IF(AND($L1448&lt;&gt;"内部转账",$M1448&lt;&gt;""),"△填了对方账户，但类别不是内部转账",IF(YEAR($B1448)&lt;&gt;管理年度,"△不是管理年度的单据，按月的三张报表里看不到",IF($H1448&lt;0,"△这一笔之后该账户余额成负数了，核一下",""))))))))))))))</f>
        <v/>
      </c>
    </row>
    <row r="1449" ht="16.5" spans="1:16">
      <c r="A1449" s="4" t="str">
        <f>IF($C1449="","",COUNTA($C$5:$C1449))</f>
        <v/>
      </c>
      <c r="B1449" s="52"/>
      <c r="C1449" s="53"/>
      <c r="D1449" s="53"/>
      <c r="E1449" s="32"/>
      <c r="F1449" s="54"/>
      <c r="G1449" s="54"/>
      <c r="H1449" s="24" t="str">
        <f>IFERROR(ROUND(VLOOKUP($C1449,基础资料!$B$5:$E$34,3,0)+SUMIF($C$5:$C1449,$C1449,$F$5:$F1449)-SUMIF($C$5:$C1449,$C1449,$G$5:$G1449),2),"")</f>
        <v/>
      </c>
      <c r="I1449" s="53"/>
      <c r="J1449" s="53"/>
      <c r="K1449" s="25" t="str">
        <f t="shared" si="22"/>
        <v/>
      </c>
      <c r="L1449" s="13" t="str">
        <f>IF($D1449="","",IFERROR(INDEX(类别属性,MATCH($D1449,类别表,0)),""))</f>
        <v/>
      </c>
      <c r="M1449" s="53"/>
      <c r="N1449" s="53"/>
      <c r="O1449" s="32"/>
      <c r="P1449" s="6" t="str">
        <f>IF($C1449="","",IF(ISNA(MATCH($C1449,账户表,0)),"※这个账户不在【基础资料】的账户档案里",IF($B1449="","※没填日期，这一笔不会进任何月份的报表",IF(NOT(ISNUMBER($B1449)),"※日期是文本不是日期（像 2026.6.28 这种），按日期取数的报表全会漏掉这一笔",IF(AND($F1449&lt;&gt;"",$G1449&lt;&gt;""),"※收入和支出不能同时填",IF(AND(N($F1449)=0,N($G1449)=0),"※收入和支出都没填",IF(OR(N($F1449)&lt;0,N($G1449)&lt;0),"※金额不能填负数，方向反了就换一列填",IF($D1449="","※没填收支类别，分类报表会漏掉这一笔",IF(ISNA(MATCH($D1449,类别表,0)),"※收支类别不在【基础资料】的清单里",IF(AND($L1449="内部转账",$M1449=""),"△内部转账要在「对方账户」写上另一头",IF(AND($L1449="内部转账",$M1449=$C1449),"※对方账户跟本账户是同一个",IF(AND($L1449&lt;&gt;"内部转账",$M1449&lt;&gt;""),"△填了对方账户，但类别不是内部转账",IF(YEAR($B1449)&lt;&gt;管理年度,"△不是管理年度的单据，按月的三张报表里看不到",IF($H1449&lt;0,"△这一笔之后该账户余额成负数了，核一下",""))))))))))))))</f>
        <v/>
      </c>
    </row>
    <row r="1450" ht="16.5" spans="1:16">
      <c r="A1450" s="4" t="str">
        <f>IF($C1450="","",COUNTA($C$5:$C1450))</f>
        <v/>
      </c>
      <c r="B1450" s="52"/>
      <c r="C1450" s="53"/>
      <c r="D1450" s="53"/>
      <c r="E1450" s="32"/>
      <c r="F1450" s="54"/>
      <c r="G1450" s="54"/>
      <c r="H1450" s="24" t="str">
        <f>IFERROR(ROUND(VLOOKUP($C1450,基础资料!$B$5:$E$34,3,0)+SUMIF($C$5:$C1450,$C1450,$F$5:$F1450)-SUMIF($C$5:$C1450,$C1450,$G$5:$G1450),2),"")</f>
        <v/>
      </c>
      <c r="I1450" s="53"/>
      <c r="J1450" s="53"/>
      <c r="K1450" s="25" t="str">
        <f t="shared" si="22"/>
        <v/>
      </c>
      <c r="L1450" s="13" t="str">
        <f>IF($D1450="","",IFERROR(INDEX(类别属性,MATCH($D1450,类别表,0)),""))</f>
        <v/>
      </c>
      <c r="M1450" s="53"/>
      <c r="N1450" s="53"/>
      <c r="O1450" s="32"/>
      <c r="P1450" s="6" t="str">
        <f>IF($C1450="","",IF(ISNA(MATCH($C1450,账户表,0)),"※这个账户不在【基础资料】的账户档案里",IF($B1450="","※没填日期，这一笔不会进任何月份的报表",IF(NOT(ISNUMBER($B1450)),"※日期是文本不是日期（像 2026.6.28 这种），按日期取数的报表全会漏掉这一笔",IF(AND($F1450&lt;&gt;"",$G1450&lt;&gt;""),"※收入和支出不能同时填",IF(AND(N($F1450)=0,N($G1450)=0),"※收入和支出都没填",IF(OR(N($F1450)&lt;0,N($G1450)&lt;0),"※金额不能填负数，方向反了就换一列填",IF($D1450="","※没填收支类别，分类报表会漏掉这一笔",IF(ISNA(MATCH($D1450,类别表,0)),"※收支类别不在【基础资料】的清单里",IF(AND($L1450="内部转账",$M1450=""),"△内部转账要在「对方账户」写上另一头",IF(AND($L1450="内部转账",$M1450=$C1450),"※对方账户跟本账户是同一个",IF(AND($L1450&lt;&gt;"内部转账",$M1450&lt;&gt;""),"△填了对方账户，但类别不是内部转账",IF(YEAR($B1450)&lt;&gt;管理年度,"△不是管理年度的单据，按月的三张报表里看不到",IF($H1450&lt;0,"△这一笔之后该账户余额成负数了，核一下",""))))))))))))))</f>
        <v/>
      </c>
    </row>
    <row r="1451" ht="16.5" spans="1:16">
      <c r="A1451" s="4" t="str">
        <f>IF($C1451="","",COUNTA($C$5:$C1451))</f>
        <v/>
      </c>
      <c r="B1451" s="52"/>
      <c r="C1451" s="53"/>
      <c r="D1451" s="53"/>
      <c r="E1451" s="32"/>
      <c r="F1451" s="54"/>
      <c r="G1451" s="54"/>
      <c r="H1451" s="24" t="str">
        <f>IFERROR(ROUND(VLOOKUP($C1451,基础资料!$B$5:$E$34,3,0)+SUMIF($C$5:$C1451,$C1451,$F$5:$F1451)-SUMIF($C$5:$C1451,$C1451,$G$5:$G1451),2),"")</f>
        <v/>
      </c>
      <c r="I1451" s="53"/>
      <c r="J1451" s="53"/>
      <c r="K1451" s="25" t="str">
        <f t="shared" si="22"/>
        <v/>
      </c>
      <c r="L1451" s="13" t="str">
        <f>IF($D1451="","",IFERROR(INDEX(类别属性,MATCH($D1451,类别表,0)),""))</f>
        <v/>
      </c>
      <c r="M1451" s="53"/>
      <c r="N1451" s="53"/>
      <c r="O1451" s="32"/>
      <c r="P1451" s="6" t="str">
        <f>IF($C1451="","",IF(ISNA(MATCH($C1451,账户表,0)),"※这个账户不在【基础资料】的账户档案里",IF($B1451="","※没填日期，这一笔不会进任何月份的报表",IF(NOT(ISNUMBER($B1451)),"※日期是文本不是日期（像 2026.6.28 这种），按日期取数的报表全会漏掉这一笔",IF(AND($F1451&lt;&gt;"",$G1451&lt;&gt;""),"※收入和支出不能同时填",IF(AND(N($F1451)=0,N($G1451)=0),"※收入和支出都没填",IF(OR(N($F1451)&lt;0,N($G1451)&lt;0),"※金额不能填负数，方向反了就换一列填",IF($D1451="","※没填收支类别，分类报表会漏掉这一笔",IF(ISNA(MATCH($D1451,类别表,0)),"※收支类别不在【基础资料】的清单里",IF(AND($L1451="内部转账",$M1451=""),"△内部转账要在「对方账户」写上另一头",IF(AND($L1451="内部转账",$M1451=$C1451),"※对方账户跟本账户是同一个",IF(AND($L1451&lt;&gt;"内部转账",$M1451&lt;&gt;""),"△填了对方账户，但类别不是内部转账",IF(YEAR($B1451)&lt;&gt;管理年度,"△不是管理年度的单据，按月的三张报表里看不到",IF($H1451&lt;0,"△这一笔之后该账户余额成负数了，核一下",""))))))))))))))</f>
        <v/>
      </c>
    </row>
    <row r="1452" ht="16.5" spans="1:16">
      <c r="A1452" s="4" t="str">
        <f>IF($C1452="","",COUNTA($C$5:$C1452))</f>
        <v/>
      </c>
      <c r="B1452" s="52"/>
      <c r="C1452" s="53"/>
      <c r="D1452" s="53"/>
      <c r="E1452" s="32"/>
      <c r="F1452" s="54"/>
      <c r="G1452" s="54"/>
      <c r="H1452" s="24" t="str">
        <f>IFERROR(ROUND(VLOOKUP($C1452,基础资料!$B$5:$E$34,3,0)+SUMIF($C$5:$C1452,$C1452,$F$5:$F1452)-SUMIF($C$5:$C1452,$C1452,$G$5:$G1452),2),"")</f>
        <v/>
      </c>
      <c r="I1452" s="53"/>
      <c r="J1452" s="53"/>
      <c r="K1452" s="25" t="str">
        <f t="shared" si="22"/>
        <v/>
      </c>
      <c r="L1452" s="13" t="str">
        <f>IF($D1452="","",IFERROR(INDEX(类别属性,MATCH($D1452,类别表,0)),""))</f>
        <v/>
      </c>
      <c r="M1452" s="53"/>
      <c r="N1452" s="53"/>
      <c r="O1452" s="32"/>
      <c r="P1452" s="6" t="str">
        <f>IF($C1452="","",IF(ISNA(MATCH($C1452,账户表,0)),"※这个账户不在【基础资料】的账户档案里",IF($B1452="","※没填日期，这一笔不会进任何月份的报表",IF(NOT(ISNUMBER($B1452)),"※日期是文本不是日期（像 2026.6.28 这种），按日期取数的报表全会漏掉这一笔",IF(AND($F1452&lt;&gt;"",$G1452&lt;&gt;""),"※收入和支出不能同时填",IF(AND(N($F1452)=0,N($G1452)=0),"※收入和支出都没填",IF(OR(N($F1452)&lt;0,N($G1452)&lt;0),"※金额不能填负数，方向反了就换一列填",IF($D1452="","※没填收支类别，分类报表会漏掉这一笔",IF(ISNA(MATCH($D1452,类别表,0)),"※收支类别不在【基础资料】的清单里",IF(AND($L1452="内部转账",$M1452=""),"△内部转账要在「对方账户」写上另一头",IF(AND($L1452="内部转账",$M1452=$C1452),"※对方账户跟本账户是同一个",IF(AND($L1452&lt;&gt;"内部转账",$M1452&lt;&gt;""),"△填了对方账户，但类别不是内部转账",IF(YEAR($B1452)&lt;&gt;管理年度,"△不是管理年度的单据，按月的三张报表里看不到",IF($H1452&lt;0,"△这一笔之后该账户余额成负数了，核一下",""))))))))))))))</f>
        <v/>
      </c>
    </row>
    <row r="1453" ht="16.5" spans="1:16">
      <c r="A1453" s="4" t="str">
        <f>IF($C1453="","",COUNTA($C$5:$C1453))</f>
        <v/>
      </c>
      <c r="B1453" s="52"/>
      <c r="C1453" s="53"/>
      <c r="D1453" s="53"/>
      <c r="E1453" s="32"/>
      <c r="F1453" s="54"/>
      <c r="G1453" s="54"/>
      <c r="H1453" s="24" t="str">
        <f>IFERROR(ROUND(VLOOKUP($C1453,基础资料!$B$5:$E$34,3,0)+SUMIF($C$5:$C1453,$C1453,$F$5:$F1453)-SUMIF($C$5:$C1453,$C1453,$G$5:$G1453),2),"")</f>
        <v/>
      </c>
      <c r="I1453" s="53"/>
      <c r="J1453" s="53"/>
      <c r="K1453" s="25" t="str">
        <f t="shared" si="22"/>
        <v/>
      </c>
      <c r="L1453" s="13" t="str">
        <f>IF($D1453="","",IFERROR(INDEX(类别属性,MATCH($D1453,类别表,0)),""))</f>
        <v/>
      </c>
      <c r="M1453" s="53"/>
      <c r="N1453" s="53"/>
      <c r="O1453" s="32"/>
      <c r="P1453" s="6" t="str">
        <f>IF($C1453="","",IF(ISNA(MATCH($C1453,账户表,0)),"※这个账户不在【基础资料】的账户档案里",IF($B1453="","※没填日期，这一笔不会进任何月份的报表",IF(NOT(ISNUMBER($B1453)),"※日期是文本不是日期（像 2026.6.28 这种），按日期取数的报表全会漏掉这一笔",IF(AND($F1453&lt;&gt;"",$G1453&lt;&gt;""),"※收入和支出不能同时填",IF(AND(N($F1453)=0,N($G1453)=0),"※收入和支出都没填",IF(OR(N($F1453)&lt;0,N($G1453)&lt;0),"※金额不能填负数，方向反了就换一列填",IF($D1453="","※没填收支类别，分类报表会漏掉这一笔",IF(ISNA(MATCH($D1453,类别表,0)),"※收支类别不在【基础资料】的清单里",IF(AND($L1453="内部转账",$M1453=""),"△内部转账要在「对方账户」写上另一头",IF(AND($L1453="内部转账",$M1453=$C1453),"※对方账户跟本账户是同一个",IF(AND($L1453&lt;&gt;"内部转账",$M1453&lt;&gt;""),"△填了对方账户，但类别不是内部转账",IF(YEAR($B1453)&lt;&gt;管理年度,"△不是管理年度的单据，按月的三张报表里看不到",IF($H1453&lt;0,"△这一笔之后该账户余额成负数了，核一下",""))))))))))))))</f>
        <v/>
      </c>
    </row>
    <row r="1454" ht="16.5" spans="1:16">
      <c r="A1454" s="4" t="str">
        <f>IF($C1454="","",COUNTA($C$5:$C1454))</f>
        <v/>
      </c>
      <c r="B1454" s="52"/>
      <c r="C1454" s="53"/>
      <c r="D1454" s="53"/>
      <c r="E1454" s="32"/>
      <c r="F1454" s="54"/>
      <c r="G1454" s="54"/>
      <c r="H1454" s="24" t="str">
        <f>IFERROR(ROUND(VLOOKUP($C1454,基础资料!$B$5:$E$34,3,0)+SUMIF($C$5:$C1454,$C1454,$F$5:$F1454)-SUMIF($C$5:$C1454,$C1454,$G$5:$G1454),2),"")</f>
        <v/>
      </c>
      <c r="I1454" s="53"/>
      <c r="J1454" s="53"/>
      <c r="K1454" s="25" t="str">
        <f t="shared" si="22"/>
        <v/>
      </c>
      <c r="L1454" s="13" t="str">
        <f>IF($D1454="","",IFERROR(INDEX(类别属性,MATCH($D1454,类别表,0)),""))</f>
        <v/>
      </c>
      <c r="M1454" s="53"/>
      <c r="N1454" s="53"/>
      <c r="O1454" s="32"/>
      <c r="P1454" s="6" t="str">
        <f>IF($C1454="","",IF(ISNA(MATCH($C1454,账户表,0)),"※这个账户不在【基础资料】的账户档案里",IF($B1454="","※没填日期，这一笔不会进任何月份的报表",IF(NOT(ISNUMBER($B1454)),"※日期是文本不是日期（像 2026.6.28 这种），按日期取数的报表全会漏掉这一笔",IF(AND($F1454&lt;&gt;"",$G1454&lt;&gt;""),"※收入和支出不能同时填",IF(AND(N($F1454)=0,N($G1454)=0),"※收入和支出都没填",IF(OR(N($F1454)&lt;0,N($G1454)&lt;0),"※金额不能填负数，方向反了就换一列填",IF($D1454="","※没填收支类别，分类报表会漏掉这一笔",IF(ISNA(MATCH($D1454,类别表,0)),"※收支类别不在【基础资料】的清单里",IF(AND($L1454="内部转账",$M1454=""),"△内部转账要在「对方账户」写上另一头",IF(AND($L1454="内部转账",$M1454=$C1454),"※对方账户跟本账户是同一个",IF(AND($L1454&lt;&gt;"内部转账",$M1454&lt;&gt;""),"△填了对方账户，但类别不是内部转账",IF(YEAR($B1454)&lt;&gt;管理年度,"△不是管理年度的单据，按月的三张报表里看不到",IF($H1454&lt;0,"△这一笔之后该账户余额成负数了，核一下",""))))))))))))))</f>
        <v/>
      </c>
    </row>
    <row r="1455" ht="16.5" spans="1:16">
      <c r="A1455" s="4" t="str">
        <f>IF($C1455="","",COUNTA($C$5:$C1455))</f>
        <v/>
      </c>
      <c r="B1455" s="52"/>
      <c r="C1455" s="53"/>
      <c r="D1455" s="53"/>
      <c r="E1455" s="32"/>
      <c r="F1455" s="54"/>
      <c r="G1455" s="54"/>
      <c r="H1455" s="24" t="str">
        <f>IFERROR(ROUND(VLOOKUP($C1455,基础资料!$B$5:$E$34,3,0)+SUMIF($C$5:$C1455,$C1455,$F$5:$F1455)-SUMIF($C$5:$C1455,$C1455,$G$5:$G1455),2),"")</f>
        <v/>
      </c>
      <c r="I1455" s="53"/>
      <c r="J1455" s="53"/>
      <c r="K1455" s="25" t="str">
        <f t="shared" si="22"/>
        <v/>
      </c>
      <c r="L1455" s="13" t="str">
        <f>IF($D1455="","",IFERROR(INDEX(类别属性,MATCH($D1455,类别表,0)),""))</f>
        <v/>
      </c>
      <c r="M1455" s="53"/>
      <c r="N1455" s="53"/>
      <c r="O1455" s="32"/>
      <c r="P1455" s="6" t="str">
        <f>IF($C1455="","",IF(ISNA(MATCH($C1455,账户表,0)),"※这个账户不在【基础资料】的账户档案里",IF($B1455="","※没填日期，这一笔不会进任何月份的报表",IF(NOT(ISNUMBER($B1455)),"※日期是文本不是日期（像 2026.6.28 这种），按日期取数的报表全会漏掉这一笔",IF(AND($F1455&lt;&gt;"",$G1455&lt;&gt;""),"※收入和支出不能同时填",IF(AND(N($F1455)=0,N($G1455)=0),"※收入和支出都没填",IF(OR(N($F1455)&lt;0,N($G1455)&lt;0),"※金额不能填负数，方向反了就换一列填",IF($D1455="","※没填收支类别，分类报表会漏掉这一笔",IF(ISNA(MATCH($D1455,类别表,0)),"※收支类别不在【基础资料】的清单里",IF(AND($L1455="内部转账",$M1455=""),"△内部转账要在「对方账户」写上另一头",IF(AND($L1455="内部转账",$M1455=$C1455),"※对方账户跟本账户是同一个",IF(AND($L1455&lt;&gt;"内部转账",$M1455&lt;&gt;""),"△填了对方账户，但类别不是内部转账",IF(YEAR($B1455)&lt;&gt;管理年度,"△不是管理年度的单据，按月的三张报表里看不到",IF($H1455&lt;0,"△这一笔之后该账户余额成负数了，核一下",""))))))))))))))</f>
        <v/>
      </c>
    </row>
    <row r="1456" ht="16.5" spans="1:16">
      <c r="A1456" s="4" t="str">
        <f>IF($C1456="","",COUNTA($C$5:$C1456))</f>
        <v/>
      </c>
      <c r="B1456" s="52"/>
      <c r="C1456" s="53"/>
      <c r="D1456" s="53"/>
      <c r="E1456" s="32"/>
      <c r="F1456" s="54"/>
      <c r="G1456" s="54"/>
      <c r="H1456" s="24" t="str">
        <f>IFERROR(ROUND(VLOOKUP($C1456,基础资料!$B$5:$E$34,3,0)+SUMIF($C$5:$C1456,$C1456,$F$5:$F1456)-SUMIF($C$5:$C1456,$C1456,$G$5:$G1456),2),"")</f>
        <v/>
      </c>
      <c r="I1456" s="53"/>
      <c r="J1456" s="53"/>
      <c r="K1456" s="25" t="str">
        <f t="shared" si="22"/>
        <v/>
      </c>
      <c r="L1456" s="13" t="str">
        <f>IF($D1456="","",IFERROR(INDEX(类别属性,MATCH($D1456,类别表,0)),""))</f>
        <v/>
      </c>
      <c r="M1456" s="53"/>
      <c r="N1456" s="53"/>
      <c r="O1456" s="32"/>
      <c r="P1456" s="6" t="str">
        <f>IF($C1456="","",IF(ISNA(MATCH($C1456,账户表,0)),"※这个账户不在【基础资料】的账户档案里",IF($B1456="","※没填日期，这一笔不会进任何月份的报表",IF(NOT(ISNUMBER($B1456)),"※日期是文本不是日期（像 2026.6.28 这种），按日期取数的报表全会漏掉这一笔",IF(AND($F1456&lt;&gt;"",$G1456&lt;&gt;""),"※收入和支出不能同时填",IF(AND(N($F1456)=0,N($G1456)=0),"※收入和支出都没填",IF(OR(N($F1456)&lt;0,N($G1456)&lt;0),"※金额不能填负数，方向反了就换一列填",IF($D1456="","※没填收支类别，分类报表会漏掉这一笔",IF(ISNA(MATCH($D1456,类别表,0)),"※收支类别不在【基础资料】的清单里",IF(AND($L1456="内部转账",$M1456=""),"△内部转账要在「对方账户」写上另一头",IF(AND($L1456="内部转账",$M1456=$C1456),"※对方账户跟本账户是同一个",IF(AND($L1456&lt;&gt;"内部转账",$M1456&lt;&gt;""),"△填了对方账户，但类别不是内部转账",IF(YEAR($B1456)&lt;&gt;管理年度,"△不是管理年度的单据，按月的三张报表里看不到",IF($H1456&lt;0,"△这一笔之后该账户余额成负数了，核一下",""))))))))))))))</f>
        <v/>
      </c>
    </row>
    <row r="1457" ht="16.5" spans="1:16">
      <c r="A1457" s="4" t="str">
        <f>IF($C1457="","",COUNTA($C$5:$C1457))</f>
        <v/>
      </c>
      <c r="B1457" s="52"/>
      <c r="C1457" s="53"/>
      <c r="D1457" s="53"/>
      <c r="E1457" s="32"/>
      <c r="F1457" s="54"/>
      <c r="G1457" s="54"/>
      <c r="H1457" s="24" t="str">
        <f>IFERROR(ROUND(VLOOKUP($C1457,基础资料!$B$5:$E$34,3,0)+SUMIF($C$5:$C1457,$C1457,$F$5:$F1457)-SUMIF($C$5:$C1457,$C1457,$G$5:$G1457),2),"")</f>
        <v/>
      </c>
      <c r="I1457" s="53"/>
      <c r="J1457" s="53"/>
      <c r="K1457" s="25" t="str">
        <f t="shared" si="22"/>
        <v/>
      </c>
      <c r="L1457" s="13" t="str">
        <f>IF($D1457="","",IFERROR(INDEX(类别属性,MATCH($D1457,类别表,0)),""))</f>
        <v/>
      </c>
      <c r="M1457" s="53"/>
      <c r="N1457" s="53"/>
      <c r="O1457" s="32"/>
      <c r="P1457" s="6" t="str">
        <f>IF($C1457="","",IF(ISNA(MATCH($C1457,账户表,0)),"※这个账户不在【基础资料】的账户档案里",IF($B1457="","※没填日期，这一笔不会进任何月份的报表",IF(NOT(ISNUMBER($B1457)),"※日期是文本不是日期（像 2026.6.28 这种），按日期取数的报表全会漏掉这一笔",IF(AND($F1457&lt;&gt;"",$G1457&lt;&gt;""),"※收入和支出不能同时填",IF(AND(N($F1457)=0,N($G1457)=0),"※收入和支出都没填",IF(OR(N($F1457)&lt;0,N($G1457)&lt;0),"※金额不能填负数，方向反了就换一列填",IF($D1457="","※没填收支类别，分类报表会漏掉这一笔",IF(ISNA(MATCH($D1457,类别表,0)),"※收支类别不在【基础资料】的清单里",IF(AND($L1457="内部转账",$M1457=""),"△内部转账要在「对方账户」写上另一头",IF(AND($L1457="内部转账",$M1457=$C1457),"※对方账户跟本账户是同一个",IF(AND($L1457&lt;&gt;"内部转账",$M1457&lt;&gt;""),"△填了对方账户，但类别不是内部转账",IF(YEAR($B1457)&lt;&gt;管理年度,"△不是管理年度的单据，按月的三张报表里看不到",IF($H1457&lt;0,"△这一笔之后该账户余额成负数了，核一下",""))))))))))))))</f>
        <v/>
      </c>
    </row>
    <row r="1458" ht="16.5" spans="1:16">
      <c r="A1458" s="4" t="str">
        <f>IF($C1458="","",COUNTA($C$5:$C1458))</f>
        <v/>
      </c>
      <c r="B1458" s="52"/>
      <c r="C1458" s="53"/>
      <c r="D1458" s="53"/>
      <c r="E1458" s="32"/>
      <c r="F1458" s="54"/>
      <c r="G1458" s="54"/>
      <c r="H1458" s="24" t="str">
        <f>IFERROR(ROUND(VLOOKUP($C1458,基础资料!$B$5:$E$34,3,0)+SUMIF($C$5:$C1458,$C1458,$F$5:$F1458)-SUMIF($C$5:$C1458,$C1458,$G$5:$G1458),2),"")</f>
        <v/>
      </c>
      <c r="I1458" s="53"/>
      <c r="J1458" s="53"/>
      <c r="K1458" s="25" t="str">
        <f t="shared" si="22"/>
        <v/>
      </c>
      <c r="L1458" s="13" t="str">
        <f>IF($D1458="","",IFERROR(INDEX(类别属性,MATCH($D1458,类别表,0)),""))</f>
        <v/>
      </c>
      <c r="M1458" s="53"/>
      <c r="N1458" s="53"/>
      <c r="O1458" s="32"/>
      <c r="P1458" s="6" t="str">
        <f>IF($C1458="","",IF(ISNA(MATCH($C1458,账户表,0)),"※这个账户不在【基础资料】的账户档案里",IF($B1458="","※没填日期，这一笔不会进任何月份的报表",IF(NOT(ISNUMBER($B1458)),"※日期是文本不是日期（像 2026.6.28 这种），按日期取数的报表全会漏掉这一笔",IF(AND($F1458&lt;&gt;"",$G1458&lt;&gt;""),"※收入和支出不能同时填",IF(AND(N($F1458)=0,N($G1458)=0),"※收入和支出都没填",IF(OR(N($F1458)&lt;0,N($G1458)&lt;0),"※金额不能填负数，方向反了就换一列填",IF($D1458="","※没填收支类别，分类报表会漏掉这一笔",IF(ISNA(MATCH($D1458,类别表,0)),"※收支类别不在【基础资料】的清单里",IF(AND($L1458="内部转账",$M1458=""),"△内部转账要在「对方账户」写上另一头",IF(AND($L1458="内部转账",$M1458=$C1458),"※对方账户跟本账户是同一个",IF(AND($L1458&lt;&gt;"内部转账",$M1458&lt;&gt;""),"△填了对方账户，但类别不是内部转账",IF(YEAR($B1458)&lt;&gt;管理年度,"△不是管理年度的单据，按月的三张报表里看不到",IF($H1458&lt;0,"△这一笔之后该账户余额成负数了，核一下",""))))))))))))))</f>
        <v/>
      </c>
    </row>
    <row r="1459" ht="16.5" spans="1:16">
      <c r="A1459" s="4" t="str">
        <f>IF($C1459="","",COUNTA($C$5:$C1459))</f>
        <v/>
      </c>
      <c r="B1459" s="52"/>
      <c r="C1459" s="53"/>
      <c r="D1459" s="53"/>
      <c r="E1459" s="32"/>
      <c r="F1459" s="54"/>
      <c r="G1459" s="54"/>
      <c r="H1459" s="24" t="str">
        <f>IFERROR(ROUND(VLOOKUP($C1459,基础资料!$B$5:$E$34,3,0)+SUMIF($C$5:$C1459,$C1459,$F$5:$F1459)-SUMIF($C$5:$C1459,$C1459,$G$5:$G1459),2),"")</f>
        <v/>
      </c>
      <c r="I1459" s="53"/>
      <c r="J1459" s="53"/>
      <c r="K1459" s="25" t="str">
        <f t="shared" si="22"/>
        <v/>
      </c>
      <c r="L1459" s="13" t="str">
        <f>IF($D1459="","",IFERROR(INDEX(类别属性,MATCH($D1459,类别表,0)),""))</f>
        <v/>
      </c>
      <c r="M1459" s="53"/>
      <c r="N1459" s="53"/>
      <c r="O1459" s="32"/>
      <c r="P1459" s="6" t="str">
        <f>IF($C1459="","",IF(ISNA(MATCH($C1459,账户表,0)),"※这个账户不在【基础资料】的账户档案里",IF($B1459="","※没填日期，这一笔不会进任何月份的报表",IF(NOT(ISNUMBER($B1459)),"※日期是文本不是日期（像 2026.6.28 这种），按日期取数的报表全会漏掉这一笔",IF(AND($F1459&lt;&gt;"",$G1459&lt;&gt;""),"※收入和支出不能同时填",IF(AND(N($F1459)=0,N($G1459)=0),"※收入和支出都没填",IF(OR(N($F1459)&lt;0,N($G1459)&lt;0),"※金额不能填负数，方向反了就换一列填",IF($D1459="","※没填收支类别，分类报表会漏掉这一笔",IF(ISNA(MATCH($D1459,类别表,0)),"※收支类别不在【基础资料】的清单里",IF(AND($L1459="内部转账",$M1459=""),"△内部转账要在「对方账户」写上另一头",IF(AND($L1459="内部转账",$M1459=$C1459),"※对方账户跟本账户是同一个",IF(AND($L1459&lt;&gt;"内部转账",$M1459&lt;&gt;""),"△填了对方账户，但类别不是内部转账",IF(YEAR($B1459)&lt;&gt;管理年度,"△不是管理年度的单据，按月的三张报表里看不到",IF($H1459&lt;0,"△这一笔之后该账户余额成负数了，核一下",""))))))))))))))</f>
        <v/>
      </c>
    </row>
    <row r="1460" ht="16.5" spans="1:16">
      <c r="A1460" s="4" t="str">
        <f>IF($C1460="","",COUNTA($C$5:$C1460))</f>
        <v/>
      </c>
      <c r="B1460" s="52"/>
      <c r="C1460" s="53"/>
      <c r="D1460" s="53"/>
      <c r="E1460" s="32"/>
      <c r="F1460" s="54"/>
      <c r="G1460" s="54"/>
      <c r="H1460" s="24" t="str">
        <f>IFERROR(ROUND(VLOOKUP($C1460,基础资料!$B$5:$E$34,3,0)+SUMIF($C$5:$C1460,$C1460,$F$5:$F1460)-SUMIF($C$5:$C1460,$C1460,$G$5:$G1460),2),"")</f>
        <v/>
      </c>
      <c r="I1460" s="53"/>
      <c r="J1460" s="53"/>
      <c r="K1460" s="25" t="str">
        <f t="shared" si="22"/>
        <v/>
      </c>
      <c r="L1460" s="13" t="str">
        <f>IF($D1460="","",IFERROR(INDEX(类别属性,MATCH($D1460,类别表,0)),""))</f>
        <v/>
      </c>
      <c r="M1460" s="53"/>
      <c r="N1460" s="53"/>
      <c r="O1460" s="32"/>
      <c r="P1460" s="6" t="str">
        <f>IF($C1460="","",IF(ISNA(MATCH($C1460,账户表,0)),"※这个账户不在【基础资料】的账户档案里",IF($B1460="","※没填日期，这一笔不会进任何月份的报表",IF(NOT(ISNUMBER($B1460)),"※日期是文本不是日期（像 2026.6.28 这种），按日期取数的报表全会漏掉这一笔",IF(AND($F1460&lt;&gt;"",$G1460&lt;&gt;""),"※收入和支出不能同时填",IF(AND(N($F1460)=0,N($G1460)=0),"※收入和支出都没填",IF(OR(N($F1460)&lt;0,N($G1460)&lt;0),"※金额不能填负数，方向反了就换一列填",IF($D1460="","※没填收支类别，分类报表会漏掉这一笔",IF(ISNA(MATCH($D1460,类别表,0)),"※收支类别不在【基础资料】的清单里",IF(AND($L1460="内部转账",$M1460=""),"△内部转账要在「对方账户」写上另一头",IF(AND($L1460="内部转账",$M1460=$C1460),"※对方账户跟本账户是同一个",IF(AND($L1460&lt;&gt;"内部转账",$M1460&lt;&gt;""),"△填了对方账户，但类别不是内部转账",IF(YEAR($B1460)&lt;&gt;管理年度,"△不是管理年度的单据，按月的三张报表里看不到",IF($H1460&lt;0,"△这一笔之后该账户余额成负数了，核一下",""))))))))))))))</f>
        <v/>
      </c>
    </row>
    <row r="1461" ht="16.5" spans="1:16">
      <c r="A1461" s="4" t="str">
        <f>IF($C1461="","",COUNTA($C$5:$C1461))</f>
        <v/>
      </c>
      <c r="B1461" s="52"/>
      <c r="C1461" s="53"/>
      <c r="D1461" s="53"/>
      <c r="E1461" s="32"/>
      <c r="F1461" s="54"/>
      <c r="G1461" s="54"/>
      <c r="H1461" s="24" t="str">
        <f>IFERROR(ROUND(VLOOKUP($C1461,基础资料!$B$5:$E$34,3,0)+SUMIF($C$5:$C1461,$C1461,$F$5:$F1461)-SUMIF($C$5:$C1461,$C1461,$G$5:$G1461),2),"")</f>
        <v/>
      </c>
      <c r="I1461" s="53"/>
      <c r="J1461" s="53"/>
      <c r="K1461" s="25" t="str">
        <f t="shared" si="22"/>
        <v/>
      </c>
      <c r="L1461" s="13" t="str">
        <f>IF($D1461="","",IFERROR(INDEX(类别属性,MATCH($D1461,类别表,0)),""))</f>
        <v/>
      </c>
      <c r="M1461" s="53"/>
      <c r="N1461" s="53"/>
      <c r="O1461" s="32"/>
      <c r="P1461" s="6" t="str">
        <f>IF($C1461="","",IF(ISNA(MATCH($C1461,账户表,0)),"※这个账户不在【基础资料】的账户档案里",IF($B1461="","※没填日期，这一笔不会进任何月份的报表",IF(NOT(ISNUMBER($B1461)),"※日期是文本不是日期（像 2026.6.28 这种），按日期取数的报表全会漏掉这一笔",IF(AND($F1461&lt;&gt;"",$G1461&lt;&gt;""),"※收入和支出不能同时填",IF(AND(N($F1461)=0,N($G1461)=0),"※收入和支出都没填",IF(OR(N($F1461)&lt;0,N($G1461)&lt;0),"※金额不能填负数，方向反了就换一列填",IF($D1461="","※没填收支类别，分类报表会漏掉这一笔",IF(ISNA(MATCH($D1461,类别表,0)),"※收支类别不在【基础资料】的清单里",IF(AND($L1461="内部转账",$M1461=""),"△内部转账要在「对方账户」写上另一头",IF(AND($L1461="内部转账",$M1461=$C1461),"※对方账户跟本账户是同一个",IF(AND($L1461&lt;&gt;"内部转账",$M1461&lt;&gt;""),"△填了对方账户，但类别不是内部转账",IF(YEAR($B1461)&lt;&gt;管理年度,"△不是管理年度的单据，按月的三张报表里看不到",IF($H1461&lt;0,"△这一笔之后该账户余额成负数了，核一下",""))))))))))))))</f>
        <v/>
      </c>
    </row>
    <row r="1462" ht="16.5" spans="1:16">
      <c r="A1462" s="4" t="str">
        <f>IF($C1462="","",COUNTA($C$5:$C1462))</f>
        <v/>
      </c>
      <c r="B1462" s="52"/>
      <c r="C1462" s="53"/>
      <c r="D1462" s="53"/>
      <c r="E1462" s="32"/>
      <c r="F1462" s="54"/>
      <c r="G1462" s="54"/>
      <c r="H1462" s="24" t="str">
        <f>IFERROR(ROUND(VLOOKUP($C1462,基础资料!$B$5:$E$34,3,0)+SUMIF($C$5:$C1462,$C1462,$F$5:$F1462)-SUMIF($C$5:$C1462,$C1462,$G$5:$G1462),2),"")</f>
        <v/>
      </c>
      <c r="I1462" s="53"/>
      <c r="J1462" s="53"/>
      <c r="K1462" s="25" t="str">
        <f t="shared" si="22"/>
        <v/>
      </c>
      <c r="L1462" s="13" t="str">
        <f>IF($D1462="","",IFERROR(INDEX(类别属性,MATCH($D1462,类别表,0)),""))</f>
        <v/>
      </c>
      <c r="M1462" s="53"/>
      <c r="N1462" s="53"/>
      <c r="O1462" s="32"/>
      <c r="P1462" s="6" t="str">
        <f>IF($C1462="","",IF(ISNA(MATCH($C1462,账户表,0)),"※这个账户不在【基础资料】的账户档案里",IF($B1462="","※没填日期，这一笔不会进任何月份的报表",IF(NOT(ISNUMBER($B1462)),"※日期是文本不是日期（像 2026.6.28 这种），按日期取数的报表全会漏掉这一笔",IF(AND($F1462&lt;&gt;"",$G1462&lt;&gt;""),"※收入和支出不能同时填",IF(AND(N($F1462)=0,N($G1462)=0),"※收入和支出都没填",IF(OR(N($F1462)&lt;0,N($G1462)&lt;0),"※金额不能填负数，方向反了就换一列填",IF($D1462="","※没填收支类别，分类报表会漏掉这一笔",IF(ISNA(MATCH($D1462,类别表,0)),"※收支类别不在【基础资料】的清单里",IF(AND($L1462="内部转账",$M1462=""),"△内部转账要在「对方账户」写上另一头",IF(AND($L1462="内部转账",$M1462=$C1462),"※对方账户跟本账户是同一个",IF(AND($L1462&lt;&gt;"内部转账",$M1462&lt;&gt;""),"△填了对方账户，但类别不是内部转账",IF(YEAR($B1462)&lt;&gt;管理年度,"△不是管理年度的单据，按月的三张报表里看不到",IF($H1462&lt;0,"△这一笔之后该账户余额成负数了，核一下",""))))))))))))))</f>
        <v/>
      </c>
    </row>
    <row r="1463" ht="16.5" spans="1:16">
      <c r="A1463" s="4" t="str">
        <f>IF($C1463="","",COUNTA($C$5:$C1463))</f>
        <v/>
      </c>
      <c r="B1463" s="52"/>
      <c r="C1463" s="53"/>
      <c r="D1463" s="53"/>
      <c r="E1463" s="32"/>
      <c r="F1463" s="54"/>
      <c r="G1463" s="54"/>
      <c r="H1463" s="24" t="str">
        <f>IFERROR(ROUND(VLOOKUP($C1463,基础资料!$B$5:$E$34,3,0)+SUMIF($C$5:$C1463,$C1463,$F$5:$F1463)-SUMIF($C$5:$C1463,$C1463,$G$5:$G1463),2),"")</f>
        <v/>
      </c>
      <c r="I1463" s="53"/>
      <c r="J1463" s="53"/>
      <c r="K1463" s="25" t="str">
        <f t="shared" si="22"/>
        <v/>
      </c>
      <c r="L1463" s="13" t="str">
        <f>IF($D1463="","",IFERROR(INDEX(类别属性,MATCH($D1463,类别表,0)),""))</f>
        <v/>
      </c>
      <c r="M1463" s="53"/>
      <c r="N1463" s="53"/>
      <c r="O1463" s="32"/>
      <c r="P1463" s="6" t="str">
        <f>IF($C1463="","",IF(ISNA(MATCH($C1463,账户表,0)),"※这个账户不在【基础资料】的账户档案里",IF($B1463="","※没填日期，这一笔不会进任何月份的报表",IF(NOT(ISNUMBER($B1463)),"※日期是文本不是日期（像 2026.6.28 这种），按日期取数的报表全会漏掉这一笔",IF(AND($F1463&lt;&gt;"",$G1463&lt;&gt;""),"※收入和支出不能同时填",IF(AND(N($F1463)=0,N($G1463)=0),"※收入和支出都没填",IF(OR(N($F1463)&lt;0,N($G1463)&lt;0),"※金额不能填负数，方向反了就换一列填",IF($D1463="","※没填收支类别，分类报表会漏掉这一笔",IF(ISNA(MATCH($D1463,类别表,0)),"※收支类别不在【基础资料】的清单里",IF(AND($L1463="内部转账",$M1463=""),"△内部转账要在「对方账户」写上另一头",IF(AND($L1463="内部转账",$M1463=$C1463),"※对方账户跟本账户是同一个",IF(AND($L1463&lt;&gt;"内部转账",$M1463&lt;&gt;""),"△填了对方账户，但类别不是内部转账",IF(YEAR($B1463)&lt;&gt;管理年度,"△不是管理年度的单据，按月的三张报表里看不到",IF($H1463&lt;0,"△这一笔之后该账户余额成负数了，核一下",""))))))))))))))</f>
        <v/>
      </c>
    </row>
    <row r="1464" ht="16.5" spans="1:16">
      <c r="A1464" s="4" t="str">
        <f>IF($C1464="","",COUNTA($C$5:$C1464))</f>
        <v/>
      </c>
      <c r="B1464" s="52"/>
      <c r="C1464" s="53"/>
      <c r="D1464" s="53"/>
      <c r="E1464" s="32"/>
      <c r="F1464" s="54"/>
      <c r="G1464" s="54"/>
      <c r="H1464" s="24" t="str">
        <f>IFERROR(ROUND(VLOOKUP($C1464,基础资料!$B$5:$E$34,3,0)+SUMIF($C$5:$C1464,$C1464,$F$5:$F1464)-SUMIF($C$5:$C1464,$C1464,$G$5:$G1464),2),"")</f>
        <v/>
      </c>
      <c r="I1464" s="53"/>
      <c r="J1464" s="53"/>
      <c r="K1464" s="25" t="str">
        <f t="shared" si="22"/>
        <v/>
      </c>
      <c r="L1464" s="13" t="str">
        <f>IF($D1464="","",IFERROR(INDEX(类别属性,MATCH($D1464,类别表,0)),""))</f>
        <v/>
      </c>
      <c r="M1464" s="53"/>
      <c r="N1464" s="53"/>
      <c r="O1464" s="32"/>
      <c r="P1464" s="6" t="str">
        <f>IF($C1464="","",IF(ISNA(MATCH($C1464,账户表,0)),"※这个账户不在【基础资料】的账户档案里",IF($B1464="","※没填日期，这一笔不会进任何月份的报表",IF(NOT(ISNUMBER($B1464)),"※日期是文本不是日期（像 2026.6.28 这种），按日期取数的报表全会漏掉这一笔",IF(AND($F1464&lt;&gt;"",$G1464&lt;&gt;""),"※收入和支出不能同时填",IF(AND(N($F1464)=0,N($G1464)=0),"※收入和支出都没填",IF(OR(N($F1464)&lt;0,N($G1464)&lt;0),"※金额不能填负数，方向反了就换一列填",IF($D1464="","※没填收支类别，分类报表会漏掉这一笔",IF(ISNA(MATCH($D1464,类别表,0)),"※收支类别不在【基础资料】的清单里",IF(AND($L1464="内部转账",$M1464=""),"△内部转账要在「对方账户」写上另一头",IF(AND($L1464="内部转账",$M1464=$C1464),"※对方账户跟本账户是同一个",IF(AND($L1464&lt;&gt;"内部转账",$M1464&lt;&gt;""),"△填了对方账户，但类别不是内部转账",IF(YEAR($B1464)&lt;&gt;管理年度,"△不是管理年度的单据，按月的三张报表里看不到",IF($H1464&lt;0,"△这一笔之后该账户余额成负数了，核一下",""))))))))))))))</f>
        <v/>
      </c>
    </row>
    <row r="1465" ht="16.5" spans="1:16">
      <c r="A1465" s="4" t="str">
        <f>IF($C1465="","",COUNTA($C$5:$C1465))</f>
        <v/>
      </c>
      <c r="B1465" s="52"/>
      <c r="C1465" s="53"/>
      <c r="D1465" s="53"/>
      <c r="E1465" s="32"/>
      <c r="F1465" s="54"/>
      <c r="G1465" s="54"/>
      <c r="H1465" s="24" t="str">
        <f>IFERROR(ROUND(VLOOKUP($C1465,基础资料!$B$5:$E$34,3,0)+SUMIF($C$5:$C1465,$C1465,$F$5:$F1465)-SUMIF($C$5:$C1465,$C1465,$G$5:$G1465),2),"")</f>
        <v/>
      </c>
      <c r="I1465" s="53"/>
      <c r="J1465" s="53"/>
      <c r="K1465" s="25" t="str">
        <f t="shared" si="22"/>
        <v/>
      </c>
      <c r="L1465" s="13" t="str">
        <f>IF($D1465="","",IFERROR(INDEX(类别属性,MATCH($D1465,类别表,0)),""))</f>
        <v/>
      </c>
      <c r="M1465" s="53"/>
      <c r="N1465" s="53"/>
      <c r="O1465" s="32"/>
      <c r="P1465" s="6" t="str">
        <f>IF($C1465="","",IF(ISNA(MATCH($C1465,账户表,0)),"※这个账户不在【基础资料】的账户档案里",IF($B1465="","※没填日期，这一笔不会进任何月份的报表",IF(NOT(ISNUMBER($B1465)),"※日期是文本不是日期（像 2026.6.28 这种），按日期取数的报表全会漏掉这一笔",IF(AND($F1465&lt;&gt;"",$G1465&lt;&gt;""),"※收入和支出不能同时填",IF(AND(N($F1465)=0,N($G1465)=0),"※收入和支出都没填",IF(OR(N($F1465)&lt;0,N($G1465)&lt;0),"※金额不能填负数，方向反了就换一列填",IF($D1465="","※没填收支类别，分类报表会漏掉这一笔",IF(ISNA(MATCH($D1465,类别表,0)),"※收支类别不在【基础资料】的清单里",IF(AND($L1465="内部转账",$M1465=""),"△内部转账要在「对方账户」写上另一头",IF(AND($L1465="内部转账",$M1465=$C1465),"※对方账户跟本账户是同一个",IF(AND($L1465&lt;&gt;"内部转账",$M1465&lt;&gt;""),"△填了对方账户，但类别不是内部转账",IF(YEAR($B1465)&lt;&gt;管理年度,"△不是管理年度的单据，按月的三张报表里看不到",IF($H1465&lt;0,"△这一笔之后该账户余额成负数了，核一下",""))))))))))))))</f>
        <v/>
      </c>
    </row>
    <row r="1466" ht="16.5" spans="1:16">
      <c r="A1466" s="4" t="str">
        <f>IF($C1466="","",COUNTA($C$5:$C1466))</f>
        <v/>
      </c>
      <c r="B1466" s="52"/>
      <c r="C1466" s="53"/>
      <c r="D1466" s="53"/>
      <c r="E1466" s="32"/>
      <c r="F1466" s="54"/>
      <c r="G1466" s="54"/>
      <c r="H1466" s="24" t="str">
        <f>IFERROR(ROUND(VLOOKUP($C1466,基础资料!$B$5:$E$34,3,0)+SUMIF($C$5:$C1466,$C1466,$F$5:$F1466)-SUMIF($C$5:$C1466,$C1466,$G$5:$G1466),2),"")</f>
        <v/>
      </c>
      <c r="I1466" s="53"/>
      <c r="J1466" s="53"/>
      <c r="K1466" s="25" t="str">
        <f t="shared" si="22"/>
        <v/>
      </c>
      <c r="L1466" s="13" t="str">
        <f>IF($D1466="","",IFERROR(INDEX(类别属性,MATCH($D1466,类别表,0)),""))</f>
        <v/>
      </c>
      <c r="M1466" s="53"/>
      <c r="N1466" s="53"/>
      <c r="O1466" s="32"/>
      <c r="P1466" s="6" t="str">
        <f>IF($C1466="","",IF(ISNA(MATCH($C1466,账户表,0)),"※这个账户不在【基础资料】的账户档案里",IF($B1466="","※没填日期，这一笔不会进任何月份的报表",IF(NOT(ISNUMBER($B1466)),"※日期是文本不是日期（像 2026.6.28 这种），按日期取数的报表全会漏掉这一笔",IF(AND($F1466&lt;&gt;"",$G1466&lt;&gt;""),"※收入和支出不能同时填",IF(AND(N($F1466)=0,N($G1466)=0),"※收入和支出都没填",IF(OR(N($F1466)&lt;0,N($G1466)&lt;0),"※金额不能填负数，方向反了就换一列填",IF($D1466="","※没填收支类别，分类报表会漏掉这一笔",IF(ISNA(MATCH($D1466,类别表,0)),"※收支类别不在【基础资料】的清单里",IF(AND($L1466="内部转账",$M1466=""),"△内部转账要在「对方账户」写上另一头",IF(AND($L1466="内部转账",$M1466=$C1466),"※对方账户跟本账户是同一个",IF(AND($L1466&lt;&gt;"内部转账",$M1466&lt;&gt;""),"△填了对方账户，但类别不是内部转账",IF(YEAR($B1466)&lt;&gt;管理年度,"△不是管理年度的单据，按月的三张报表里看不到",IF($H1466&lt;0,"△这一笔之后该账户余额成负数了，核一下",""))))))))))))))</f>
        <v/>
      </c>
    </row>
    <row r="1467" ht="16.5" spans="1:16">
      <c r="A1467" s="4" t="str">
        <f>IF($C1467="","",COUNTA($C$5:$C1467))</f>
        <v/>
      </c>
      <c r="B1467" s="52"/>
      <c r="C1467" s="53"/>
      <c r="D1467" s="53"/>
      <c r="E1467" s="32"/>
      <c r="F1467" s="54"/>
      <c r="G1467" s="54"/>
      <c r="H1467" s="24" t="str">
        <f>IFERROR(ROUND(VLOOKUP($C1467,基础资料!$B$5:$E$34,3,0)+SUMIF($C$5:$C1467,$C1467,$F$5:$F1467)-SUMIF($C$5:$C1467,$C1467,$G$5:$G1467),2),"")</f>
        <v/>
      </c>
      <c r="I1467" s="53"/>
      <c r="J1467" s="53"/>
      <c r="K1467" s="25" t="str">
        <f t="shared" si="22"/>
        <v/>
      </c>
      <c r="L1467" s="13" t="str">
        <f>IF($D1467="","",IFERROR(INDEX(类别属性,MATCH($D1467,类别表,0)),""))</f>
        <v/>
      </c>
      <c r="M1467" s="53"/>
      <c r="N1467" s="53"/>
      <c r="O1467" s="32"/>
      <c r="P1467" s="6" t="str">
        <f>IF($C1467="","",IF(ISNA(MATCH($C1467,账户表,0)),"※这个账户不在【基础资料】的账户档案里",IF($B1467="","※没填日期，这一笔不会进任何月份的报表",IF(NOT(ISNUMBER($B1467)),"※日期是文本不是日期（像 2026.6.28 这种），按日期取数的报表全会漏掉这一笔",IF(AND($F1467&lt;&gt;"",$G1467&lt;&gt;""),"※收入和支出不能同时填",IF(AND(N($F1467)=0,N($G1467)=0),"※收入和支出都没填",IF(OR(N($F1467)&lt;0,N($G1467)&lt;0),"※金额不能填负数，方向反了就换一列填",IF($D1467="","※没填收支类别，分类报表会漏掉这一笔",IF(ISNA(MATCH($D1467,类别表,0)),"※收支类别不在【基础资料】的清单里",IF(AND($L1467="内部转账",$M1467=""),"△内部转账要在「对方账户」写上另一头",IF(AND($L1467="内部转账",$M1467=$C1467),"※对方账户跟本账户是同一个",IF(AND($L1467&lt;&gt;"内部转账",$M1467&lt;&gt;""),"△填了对方账户，但类别不是内部转账",IF(YEAR($B1467)&lt;&gt;管理年度,"△不是管理年度的单据，按月的三张报表里看不到",IF($H1467&lt;0,"△这一笔之后该账户余额成负数了，核一下",""))))))))))))))</f>
        <v/>
      </c>
    </row>
    <row r="1468" ht="16.5" spans="1:16">
      <c r="A1468" s="4" t="str">
        <f>IF($C1468="","",COUNTA($C$5:$C1468))</f>
        <v/>
      </c>
      <c r="B1468" s="52"/>
      <c r="C1468" s="53"/>
      <c r="D1468" s="53"/>
      <c r="E1468" s="32"/>
      <c r="F1468" s="54"/>
      <c r="G1468" s="54"/>
      <c r="H1468" s="24" t="str">
        <f>IFERROR(ROUND(VLOOKUP($C1468,基础资料!$B$5:$E$34,3,0)+SUMIF($C$5:$C1468,$C1468,$F$5:$F1468)-SUMIF($C$5:$C1468,$C1468,$G$5:$G1468),2),"")</f>
        <v/>
      </c>
      <c r="I1468" s="53"/>
      <c r="J1468" s="53"/>
      <c r="K1468" s="25" t="str">
        <f t="shared" si="22"/>
        <v/>
      </c>
      <c r="L1468" s="13" t="str">
        <f>IF($D1468="","",IFERROR(INDEX(类别属性,MATCH($D1468,类别表,0)),""))</f>
        <v/>
      </c>
      <c r="M1468" s="53"/>
      <c r="N1468" s="53"/>
      <c r="O1468" s="32"/>
      <c r="P1468" s="6" t="str">
        <f>IF($C1468="","",IF(ISNA(MATCH($C1468,账户表,0)),"※这个账户不在【基础资料】的账户档案里",IF($B1468="","※没填日期，这一笔不会进任何月份的报表",IF(NOT(ISNUMBER($B1468)),"※日期是文本不是日期（像 2026.6.28 这种），按日期取数的报表全会漏掉这一笔",IF(AND($F1468&lt;&gt;"",$G1468&lt;&gt;""),"※收入和支出不能同时填",IF(AND(N($F1468)=0,N($G1468)=0),"※收入和支出都没填",IF(OR(N($F1468)&lt;0,N($G1468)&lt;0),"※金额不能填负数，方向反了就换一列填",IF($D1468="","※没填收支类别，分类报表会漏掉这一笔",IF(ISNA(MATCH($D1468,类别表,0)),"※收支类别不在【基础资料】的清单里",IF(AND($L1468="内部转账",$M1468=""),"△内部转账要在「对方账户」写上另一头",IF(AND($L1468="内部转账",$M1468=$C1468),"※对方账户跟本账户是同一个",IF(AND($L1468&lt;&gt;"内部转账",$M1468&lt;&gt;""),"△填了对方账户，但类别不是内部转账",IF(YEAR($B1468)&lt;&gt;管理年度,"△不是管理年度的单据，按月的三张报表里看不到",IF($H1468&lt;0,"△这一笔之后该账户余额成负数了，核一下",""))))))))))))))</f>
        <v/>
      </c>
    </row>
    <row r="1469" ht="16.5" spans="1:16">
      <c r="A1469" s="4" t="str">
        <f>IF($C1469="","",COUNTA($C$5:$C1469))</f>
        <v/>
      </c>
      <c r="B1469" s="52"/>
      <c r="C1469" s="53"/>
      <c r="D1469" s="53"/>
      <c r="E1469" s="32"/>
      <c r="F1469" s="54"/>
      <c r="G1469" s="54"/>
      <c r="H1469" s="24" t="str">
        <f>IFERROR(ROUND(VLOOKUP($C1469,基础资料!$B$5:$E$34,3,0)+SUMIF($C$5:$C1469,$C1469,$F$5:$F1469)-SUMIF($C$5:$C1469,$C1469,$G$5:$G1469),2),"")</f>
        <v/>
      </c>
      <c r="I1469" s="53"/>
      <c r="J1469" s="53"/>
      <c r="K1469" s="25" t="str">
        <f t="shared" si="22"/>
        <v/>
      </c>
      <c r="L1469" s="13" t="str">
        <f>IF($D1469="","",IFERROR(INDEX(类别属性,MATCH($D1469,类别表,0)),""))</f>
        <v/>
      </c>
      <c r="M1469" s="53"/>
      <c r="N1469" s="53"/>
      <c r="O1469" s="32"/>
      <c r="P1469" s="6" t="str">
        <f>IF($C1469="","",IF(ISNA(MATCH($C1469,账户表,0)),"※这个账户不在【基础资料】的账户档案里",IF($B1469="","※没填日期，这一笔不会进任何月份的报表",IF(NOT(ISNUMBER($B1469)),"※日期是文本不是日期（像 2026.6.28 这种），按日期取数的报表全会漏掉这一笔",IF(AND($F1469&lt;&gt;"",$G1469&lt;&gt;""),"※收入和支出不能同时填",IF(AND(N($F1469)=0,N($G1469)=0),"※收入和支出都没填",IF(OR(N($F1469)&lt;0,N($G1469)&lt;0),"※金额不能填负数，方向反了就换一列填",IF($D1469="","※没填收支类别，分类报表会漏掉这一笔",IF(ISNA(MATCH($D1469,类别表,0)),"※收支类别不在【基础资料】的清单里",IF(AND($L1469="内部转账",$M1469=""),"△内部转账要在「对方账户」写上另一头",IF(AND($L1469="内部转账",$M1469=$C1469),"※对方账户跟本账户是同一个",IF(AND($L1469&lt;&gt;"内部转账",$M1469&lt;&gt;""),"△填了对方账户，但类别不是内部转账",IF(YEAR($B1469)&lt;&gt;管理年度,"△不是管理年度的单据，按月的三张报表里看不到",IF($H1469&lt;0,"△这一笔之后该账户余额成负数了，核一下",""))))))))))))))</f>
        <v/>
      </c>
    </row>
    <row r="1470" ht="16.5" spans="1:16">
      <c r="A1470" s="4" t="str">
        <f>IF($C1470="","",COUNTA($C$5:$C1470))</f>
        <v/>
      </c>
      <c r="B1470" s="52"/>
      <c r="C1470" s="53"/>
      <c r="D1470" s="53"/>
      <c r="E1470" s="32"/>
      <c r="F1470" s="54"/>
      <c r="G1470" s="54"/>
      <c r="H1470" s="24" t="str">
        <f>IFERROR(ROUND(VLOOKUP($C1470,基础资料!$B$5:$E$34,3,0)+SUMIF($C$5:$C1470,$C1470,$F$5:$F1470)-SUMIF($C$5:$C1470,$C1470,$G$5:$G1470),2),"")</f>
        <v/>
      </c>
      <c r="I1470" s="53"/>
      <c r="J1470" s="53"/>
      <c r="K1470" s="25" t="str">
        <f t="shared" si="22"/>
        <v/>
      </c>
      <c r="L1470" s="13" t="str">
        <f>IF($D1470="","",IFERROR(INDEX(类别属性,MATCH($D1470,类别表,0)),""))</f>
        <v/>
      </c>
      <c r="M1470" s="53"/>
      <c r="N1470" s="53"/>
      <c r="O1470" s="32"/>
      <c r="P1470" s="6" t="str">
        <f>IF($C1470="","",IF(ISNA(MATCH($C1470,账户表,0)),"※这个账户不在【基础资料】的账户档案里",IF($B1470="","※没填日期，这一笔不会进任何月份的报表",IF(NOT(ISNUMBER($B1470)),"※日期是文本不是日期（像 2026.6.28 这种），按日期取数的报表全会漏掉这一笔",IF(AND($F1470&lt;&gt;"",$G1470&lt;&gt;""),"※收入和支出不能同时填",IF(AND(N($F1470)=0,N($G1470)=0),"※收入和支出都没填",IF(OR(N($F1470)&lt;0,N($G1470)&lt;0),"※金额不能填负数，方向反了就换一列填",IF($D1470="","※没填收支类别，分类报表会漏掉这一笔",IF(ISNA(MATCH($D1470,类别表,0)),"※收支类别不在【基础资料】的清单里",IF(AND($L1470="内部转账",$M1470=""),"△内部转账要在「对方账户」写上另一头",IF(AND($L1470="内部转账",$M1470=$C1470),"※对方账户跟本账户是同一个",IF(AND($L1470&lt;&gt;"内部转账",$M1470&lt;&gt;""),"△填了对方账户，但类别不是内部转账",IF(YEAR($B1470)&lt;&gt;管理年度,"△不是管理年度的单据，按月的三张报表里看不到",IF($H1470&lt;0,"△这一笔之后该账户余额成负数了，核一下",""))))))))))))))</f>
        <v/>
      </c>
    </row>
    <row r="1471" ht="16.5" spans="1:16">
      <c r="A1471" s="4" t="str">
        <f>IF($C1471="","",COUNTA($C$5:$C1471))</f>
        <v/>
      </c>
      <c r="B1471" s="52"/>
      <c r="C1471" s="53"/>
      <c r="D1471" s="53"/>
      <c r="E1471" s="32"/>
      <c r="F1471" s="54"/>
      <c r="G1471" s="54"/>
      <c r="H1471" s="24" t="str">
        <f>IFERROR(ROUND(VLOOKUP($C1471,基础资料!$B$5:$E$34,3,0)+SUMIF($C$5:$C1471,$C1471,$F$5:$F1471)-SUMIF($C$5:$C1471,$C1471,$G$5:$G1471),2),"")</f>
        <v/>
      </c>
      <c r="I1471" s="53"/>
      <c r="J1471" s="53"/>
      <c r="K1471" s="25" t="str">
        <f t="shared" si="22"/>
        <v/>
      </c>
      <c r="L1471" s="13" t="str">
        <f>IF($D1471="","",IFERROR(INDEX(类别属性,MATCH($D1471,类别表,0)),""))</f>
        <v/>
      </c>
      <c r="M1471" s="53"/>
      <c r="N1471" s="53"/>
      <c r="O1471" s="32"/>
      <c r="P1471" s="6" t="str">
        <f>IF($C1471="","",IF(ISNA(MATCH($C1471,账户表,0)),"※这个账户不在【基础资料】的账户档案里",IF($B1471="","※没填日期，这一笔不会进任何月份的报表",IF(NOT(ISNUMBER($B1471)),"※日期是文本不是日期（像 2026.6.28 这种），按日期取数的报表全会漏掉这一笔",IF(AND($F1471&lt;&gt;"",$G1471&lt;&gt;""),"※收入和支出不能同时填",IF(AND(N($F1471)=0,N($G1471)=0),"※收入和支出都没填",IF(OR(N($F1471)&lt;0,N($G1471)&lt;0),"※金额不能填负数，方向反了就换一列填",IF($D1471="","※没填收支类别，分类报表会漏掉这一笔",IF(ISNA(MATCH($D1471,类别表,0)),"※收支类别不在【基础资料】的清单里",IF(AND($L1471="内部转账",$M1471=""),"△内部转账要在「对方账户」写上另一头",IF(AND($L1471="内部转账",$M1471=$C1471),"※对方账户跟本账户是同一个",IF(AND($L1471&lt;&gt;"内部转账",$M1471&lt;&gt;""),"△填了对方账户，但类别不是内部转账",IF(YEAR($B1471)&lt;&gt;管理年度,"△不是管理年度的单据，按月的三张报表里看不到",IF($H1471&lt;0,"△这一笔之后该账户余额成负数了，核一下",""))))))))))))))</f>
        <v/>
      </c>
    </row>
    <row r="1472" ht="16.5" spans="1:16">
      <c r="A1472" s="4" t="str">
        <f>IF($C1472="","",COUNTA($C$5:$C1472))</f>
        <v/>
      </c>
      <c r="B1472" s="52"/>
      <c r="C1472" s="53"/>
      <c r="D1472" s="53"/>
      <c r="E1472" s="32"/>
      <c r="F1472" s="54"/>
      <c r="G1472" s="54"/>
      <c r="H1472" s="24" t="str">
        <f>IFERROR(ROUND(VLOOKUP($C1472,基础资料!$B$5:$E$34,3,0)+SUMIF($C$5:$C1472,$C1472,$F$5:$F1472)-SUMIF($C$5:$C1472,$C1472,$G$5:$G1472),2),"")</f>
        <v/>
      </c>
      <c r="I1472" s="53"/>
      <c r="J1472" s="53"/>
      <c r="K1472" s="25" t="str">
        <f t="shared" si="22"/>
        <v/>
      </c>
      <c r="L1472" s="13" t="str">
        <f>IF($D1472="","",IFERROR(INDEX(类别属性,MATCH($D1472,类别表,0)),""))</f>
        <v/>
      </c>
      <c r="M1472" s="53"/>
      <c r="N1472" s="53"/>
      <c r="O1472" s="32"/>
      <c r="P1472" s="6" t="str">
        <f>IF($C1472="","",IF(ISNA(MATCH($C1472,账户表,0)),"※这个账户不在【基础资料】的账户档案里",IF($B1472="","※没填日期，这一笔不会进任何月份的报表",IF(NOT(ISNUMBER($B1472)),"※日期是文本不是日期（像 2026.6.28 这种），按日期取数的报表全会漏掉这一笔",IF(AND($F1472&lt;&gt;"",$G1472&lt;&gt;""),"※收入和支出不能同时填",IF(AND(N($F1472)=0,N($G1472)=0),"※收入和支出都没填",IF(OR(N($F1472)&lt;0,N($G1472)&lt;0),"※金额不能填负数，方向反了就换一列填",IF($D1472="","※没填收支类别，分类报表会漏掉这一笔",IF(ISNA(MATCH($D1472,类别表,0)),"※收支类别不在【基础资料】的清单里",IF(AND($L1472="内部转账",$M1472=""),"△内部转账要在「对方账户」写上另一头",IF(AND($L1472="内部转账",$M1472=$C1472),"※对方账户跟本账户是同一个",IF(AND($L1472&lt;&gt;"内部转账",$M1472&lt;&gt;""),"△填了对方账户，但类别不是内部转账",IF(YEAR($B1472)&lt;&gt;管理年度,"△不是管理年度的单据，按月的三张报表里看不到",IF($H1472&lt;0,"△这一笔之后该账户余额成负数了，核一下",""))))))))))))))</f>
        <v/>
      </c>
    </row>
    <row r="1473" ht="16.5" spans="1:16">
      <c r="A1473" s="4" t="str">
        <f>IF($C1473="","",COUNTA($C$5:$C1473))</f>
        <v/>
      </c>
      <c r="B1473" s="52"/>
      <c r="C1473" s="53"/>
      <c r="D1473" s="53"/>
      <c r="E1473" s="32"/>
      <c r="F1473" s="54"/>
      <c r="G1473" s="54"/>
      <c r="H1473" s="24" t="str">
        <f>IFERROR(ROUND(VLOOKUP($C1473,基础资料!$B$5:$E$34,3,0)+SUMIF($C$5:$C1473,$C1473,$F$5:$F1473)-SUMIF($C$5:$C1473,$C1473,$G$5:$G1473),2),"")</f>
        <v/>
      </c>
      <c r="I1473" s="53"/>
      <c r="J1473" s="53"/>
      <c r="K1473" s="25" t="str">
        <f t="shared" si="22"/>
        <v/>
      </c>
      <c r="L1473" s="13" t="str">
        <f>IF($D1473="","",IFERROR(INDEX(类别属性,MATCH($D1473,类别表,0)),""))</f>
        <v/>
      </c>
      <c r="M1473" s="53"/>
      <c r="N1473" s="53"/>
      <c r="O1473" s="32"/>
      <c r="P1473" s="6" t="str">
        <f>IF($C1473="","",IF(ISNA(MATCH($C1473,账户表,0)),"※这个账户不在【基础资料】的账户档案里",IF($B1473="","※没填日期，这一笔不会进任何月份的报表",IF(NOT(ISNUMBER($B1473)),"※日期是文本不是日期（像 2026.6.28 这种），按日期取数的报表全会漏掉这一笔",IF(AND($F1473&lt;&gt;"",$G1473&lt;&gt;""),"※收入和支出不能同时填",IF(AND(N($F1473)=0,N($G1473)=0),"※收入和支出都没填",IF(OR(N($F1473)&lt;0,N($G1473)&lt;0),"※金额不能填负数，方向反了就换一列填",IF($D1473="","※没填收支类别，分类报表会漏掉这一笔",IF(ISNA(MATCH($D1473,类别表,0)),"※收支类别不在【基础资料】的清单里",IF(AND($L1473="内部转账",$M1473=""),"△内部转账要在「对方账户」写上另一头",IF(AND($L1473="内部转账",$M1473=$C1473),"※对方账户跟本账户是同一个",IF(AND($L1473&lt;&gt;"内部转账",$M1473&lt;&gt;""),"△填了对方账户，但类别不是内部转账",IF(YEAR($B1473)&lt;&gt;管理年度,"△不是管理年度的单据，按月的三张报表里看不到",IF($H1473&lt;0,"△这一笔之后该账户余额成负数了，核一下",""))))))))))))))</f>
        <v/>
      </c>
    </row>
    <row r="1474" ht="16.5" spans="1:16">
      <c r="A1474" s="4" t="str">
        <f>IF($C1474="","",COUNTA($C$5:$C1474))</f>
        <v/>
      </c>
      <c r="B1474" s="52"/>
      <c r="C1474" s="53"/>
      <c r="D1474" s="53"/>
      <c r="E1474" s="32"/>
      <c r="F1474" s="54"/>
      <c r="G1474" s="54"/>
      <c r="H1474" s="24" t="str">
        <f>IFERROR(ROUND(VLOOKUP($C1474,基础资料!$B$5:$E$34,3,0)+SUMIF($C$5:$C1474,$C1474,$F$5:$F1474)-SUMIF($C$5:$C1474,$C1474,$G$5:$G1474),2),"")</f>
        <v/>
      </c>
      <c r="I1474" s="53"/>
      <c r="J1474" s="53"/>
      <c r="K1474" s="25" t="str">
        <f t="shared" si="22"/>
        <v/>
      </c>
      <c r="L1474" s="13" t="str">
        <f>IF($D1474="","",IFERROR(INDEX(类别属性,MATCH($D1474,类别表,0)),""))</f>
        <v/>
      </c>
      <c r="M1474" s="53"/>
      <c r="N1474" s="53"/>
      <c r="O1474" s="32"/>
      <c r="P1474" s="6" t="str">
        <f>IF($C1474="","",IF(ISNA(MATCH($C1474,账户表,0)),"※这个账户不在【基础资料】的账户档案里",IF($B1474="","※没填日期，这一笔不会进任何月份的报表",IF(NOT(ISNUMBER($B1474)),"※日期是文本不是日期（像 2026.6.28 这种），按日期取数的报表全会漏掉这一笔",IF(AND($F1474&lt;&gt;"",$G1474&lt;&gt;""),"※收入和支出不能同时填",IF(AND(N($F1474)=0,N($G1474)=0),"※收入和支出都没填",IF(OR(N($F1474)&lt;0,N($G1474)&lt;0),"※金额不能填负数，方向反了就换一列填",IF($D1474="","※没填收支类别，分类报表会漏掉这一笔",IF(ISNA(MATCH($D1474,类别表,0)),"※收支类别不在【基础资料】的清单里",IF(AND($L1474="内部转账",$M1474=""),"△内部转账要在「对方账户」写上另一头",IF(AND($L1474="内部转账",$M1474=$C1474),"※对方账户跟本账户是同一个",IF(AND($L1474&lt;&gt;"内部转账",$M1474&lt;&gt;""),"△填了对方账户，但类别不是内部转账",IF(YEAR($B1474)&lt;&gt;管理年度,"△不是管理年度的单据，按月的三张报表里看不到",IF($H1474&lt;0,"△这一笔之后该账户余额成负数了，核一下",""))))))))))))))</f>
        <v/>
      </c>
    </row>
    <row r="1475" ht="16.5" spans="1:16">
      <c r="A1475" s="4" t="str">
        <f>IF($C1475="","",COUNTA($C$5:$C1475))</f>
        <v/>
      </c>
      <c r="B1475" s="52"/>
      <c r="C1475" s="53"/>
      <c r="D1475" s="53"/>
      <c r="E1475" s="32"/>
      <c r="F1475" s="54"/>
      <c r="G1475" s="54"/>
      <c r="H1475" s="24" t="str">
        <f>IFERROR(ROUND(VLOOKUP($C1475,基础资料!$B$5:$E$34,3,0)+SUMIF($C$5:$C1475,$C1475,$F$5:$F1475)-SUMIF($C$5:$C1475,$C1475,$G$5:$G1475),2),"")</f>
        <v/>
      </c>
      <c r="I1475" s="53"/>
      <c r="J1475" s="53"/>
      <c r="K1475" s="25" t="str">
        <f t="shared" si="22"/>
        <v/>
      </c>
      <c r="L1475" s="13" t="str">
        <f>IF($D1475="","",IFERROR(INDEX(类别属性,MATCH($D1475,类别表,0)),""))</f>
        <v/>
      </c>
      <c r="M1475" s="53"/>
      <c r="N1475" s="53"/>
      <c r="O1475" s="32"/>
      <c r="P1475" s="6" t="str">
        <f>IF($C1475="","",IF(ISNA(MATCH($C1475,账户表,0)),"※这个账户不在【基础资料】的账户档案里",IF($B1475="","※没填日期，这一笔不会进任何月份的报表",IF(NOT(ISNUMBER($B1475)),"※日期是文本不是日期（像 2026.6.28 这种），按日期取数的报表全会漏掉这一笔",IF(AND($F1475&lt;&gt;"",$G1475&lt;&gt;""),"※收入和支出不能同时填",IF(AND(N($F1475)=0,N($G1475)=0),"※收入和支出都没填",IF(OR(N($F1475)&lt;0,N($G1475)&lt;0),"※金额不能填负数，方向反了就换一列填",IF($D1475="","※没填收支类别，分类报表会漏掉这一笔",IF(ISNA(MATCH($D1475,类别表,0)),"※收支类别不在【基础资料】的清单里",IF(AND($L1475="内部转账",$M1475=""),"△内部转账要在「对方账户」写上另一头",IF(AND($L1475="内部转账",$M1475=$C1475),"※对方账户跟本账户是同一个",IF(AND($L1475&lt;&gt;"内部转账",$M1475&lt;&gt;""),"△填了对方账户，但类别不是内部转账",IF(YEAR($B1475)&lt;&gt;管理年度,"△不是管理年度的单据，按月的三张报表里看不到",IF($H1475&lt;0,"△这一笔之后该账户余额成负数了，核一下",""))))))))))))))</f>
        <v/>
      </c>
    </row>
    <row r="1476" ht="16.5" spans="1:16">
      <c r="A1476" s="4" t="str">
        <f>IF($C1476="","",COUNTA($C$5:$C1476))</f>
        <v/>
      </c>
      <c r="B1476" s="52"/>
      <c r="C1476" s="53"/>
      <c r="D1476" s="53"/>
      <c r="E1476" s="32"/>
      <c r="F1476" s="54"/>
      <c r="G1476" s="54"/>
      <c r="H1476" s="24" t="str">
        <f>IFERROR(ROUND(VLOOKUP($C1476,基础资料!$B$5:$E$34,3,0)+SUMIF($C$5:$C1476,$C1476,$F$5:$F1476)-SUMIF($C$5:$C1476,$C1476,$G$5:$G1476),2),"")</f>
        <v/>
      </c>
      <c r="I1476" s="53"/>
      <c r="J1476" s="53"/>
      <c r="K1476" s="25" t="str">
        <f t="shared" si="22"/>
        <v/>
      </c>
      <c r="L1476" s="13" t="str">
        <f>IF($D1476="","",IFERROR(INDEX(类别属性,MATCH($D1476,类别表,0)),""))</f>
        <v/>
      </c>
      <c r="M1476" s="53"/>
      <c r="N1476" s="53"/>
      <c r="O1476" s="32"/>
      <c r="P1476" s="6" t="str">
        <f>IF($C1476="","",IF(ISNA(MATCH($C1476,账户表,0)),"※这个账户不在【基础资料】的账户档案里",IF($B1476="","※没填日期，这一笔不会进任何月份的报表",IF(NOT(ISNUMBER($B1476)),"※日期是文本不是日期（像 2026.6.28 这种），按日期取数的报表全会漏掉这一笔",IF(AND($F1476&lt;&gt;"",$G1476&lt;&gt;""),"※收入和支出不能同时填",IF(AND(N($F1476)=0,N($G1476)=0),"※收入和支出都没填",IF(OR(N($F1476)&lt;0,N($G1476)&lt;0),"※金额不能填负数，方向反了就换一列填",IF($D1476="","※没填收支类别，分类报表会漏掉这一笔",IF(ISNA(MATCH($D1476,类别表,0)),"※收支类别不在【基础资料】的清单里",IF(AND($L1476="内部转账",$M1476=""),"△内部转账要在「对方账户」写上另一头",IF(AND($L1476="内部转账",$M1476=$C1476),"※对方账户跟本账户是同一个",IF(AND($L1476&lt;&gt;"内部转账",$M1476&lt;&gt;""),"△填了对方账户，但类别不是内部转账",IF(YEAR($B1476)&lt;&gt;管理年度,"△不是管理年度的单据，按月的三张报表里看不到",IF($H1476&lt;0,"△这一笔之后该账户余额成负数了，核一下",""))))))))))))))</f>
        <v/>
      </c>
    </row>
    <row r="1477" ht="16.5" spans="1:16">
      <c r="A1477" s="4" t="str">
        <f>IF($C1477="","",COUNTA($C$5:$C1477))</f>
        <v/>
      </c>
      <c r="B1477" s="52"/>
      <c r="C1477" s="53"/>
      <c r="D1477" s="53"/>
      <c r="E1477" s="32"/>
      <c r="F1477" s="54"/>
      <c r="G1477" s="54"/>
      <c r="H1477" s="24" t="str">
        <f>IFERROR(ROUND(VLOOKUP($C1477,基础资料!$B$5:$E$34,3,0)+SUMIF($C$5:$C1477,$C1477,$F$5:$F1477)-SUMIF($C$5:$C1477,$C1477,$G$5:$G1477),2),"")</f>
        <v/>
      </c>
      <c r="I1477" s="53"/>
      <c r="J1477" s="53"/>
      <c r="K1477" s="25" t="str">
        <f t="shared" ref="K1477:K1540" si="23">IF(OR($B1477="",NOT(ISNUMBER($B1477))),"",--TEXT($B1477,"yyyymm"))</f>
        <v/>
      </c>
      <c r="L1477" s="13" t="str">
        <f>IF($D1477="","",IFERROR(INDEX(类别属性,MATCH($D1477,类别表,0)),""))</f>
        <v/>
      </c>
      <c r="M1477" s="53"/>
      <c r="N1477" s="53"/>
      <c r="O1477" s="32"/>
      <c r="P1477" s="6" t="str">
        <f>IF($C1477="","",IF(ISNA(MATCH($C1477,账户表,0)),"※这个账户不在【基础资料】的账户档案里",IF($B1477="","※没填日期，这一笔不会进任何月份的报表",IF(NOT(ISNUMBER($B1477)),"※日期是文本不是日期（像 2026.6.28 这种），按日期取数的报表全会漏掉这一笔",IF(AND($F1477&lt;&gt;"",$G1477&lt;&gt;""),"※收入和支出不能同时填",IF(AND(N($F1477)=0,N($G1477)=0),"※收入和支出都没填",IF(OR(N($F1477)&lt;0,N($G1477)&lt;0),"※金额不能填负数，方向反了就换一列填",IF($D1477="","※没填收支类别，分类报表会漏掉这一笔",IF(ISNA(MATCH($D1477,类别表,0)),"※收支类别不在【基础资料】的清单里",IF(AND($L1477="内部转账",$M1477=""),"△内部转账要在「对方账户」写上另一头",IF(AND($L1477="内部转账",$M1477=$C1477),"※对方账户跟本账户是同一个",IF(AND($L1477&lt;&gt;"内部转账",$M1477&lt;&gt;""),"△填了对方账户，但类别不是内部转账",IF(YEAR($B1477)&lt;&gt;管理年度,"△不是管理年度的单据，按月的三张报表里看不到",IF($H1477&lt;0,"△这一笔之后该账户余额成负数了，核一下",""))))))))))))))</f>
        <v/>
      </c>
    </row>
    <row r="1478" ht="16.5" spans="1:16">
      <c r="A1478" s="4" t="str">
        <f>IF($C1478="","",COUNTA($C$5:$C1478))</f>
        <v/>
      </c>
      <c r="B1478" s="52"/>
      <c r="C1478" s="53"/>
      <c r="D1478" s="53"/>
      <c r="E1478" s="32"/>
      <c r="F1478" s="54"/>
      <c r="G1478" s="54"/>
      <c r="H1478" s="24" t="str">
        <f>IFERROR(ROUND(VLOOKUP($C1478,基础资料!$B$5:$E$34,3,0)+SUMIF($C$5:$C1478,$C1478,$F$5:$F1478)-SUMIF($C$5:$C1478,$C1478,$G$5:$G1478),2),"")</f>
        <v/>
      </c>
      <c r="I1478" s="53"/>
      <c r="J1478" s="53"/>
      <c r="K1478" s="25" t="str">
        <f t="shared" si="23"/>
        <v/>
      </c>
      <c r="L1478" s="13" t="str">
        <f>IF($D1478="","",IFERROR(INDEX(类别属性,MATCH($D1478,类别表,0)),""))</f>
        <v/>
      </c>
      <c r="M1478" s="53"/>
      <c r="N1478" s="53"/>
      <c r="O1478" s="32"/>
      <c r="P1478" s="6" t="str">
        <f>IF($C1478="","",IF(ISNA(MATCH($C1478,账户表,0)),"※这个账户不在【基础资料】的账户档案里",IF($B1478="","※没填日期，这一笔不会进任何月份的报表",IF(NOT(ISNUMBER($B1478)),"※日期是文本不是日期（像 2026.6.28 这种），按日期取数的报表全会漏掉这一笔",IF(AND($F1478&lt;&gt;"",$G1478&lt;&gt;""),"※收入和支出不能同时填",IF(AND(N($F1478)=0,N($G1478)=0),"※收入和支出都没填",IF(OR(N($F1478)&lt;0,N($G1478)&lt;0),"※金额不能填负数，方向反了就换一列填",IF($D1478="","※没填收支类别，分类报表会漏掉这一笔",IF(ISNA(MATCH($D1478,类别表,0)),"※收支类别不在【基础资料】的清单里",IF(AND($L1478="内部转账",$M1478=""),"△内部转账要在「对方账户」写上另一头",IF(AND($L1478="内部转账",$M1478=$C1478),"※对方账户跟本账户是同一个",IF(AND($L1478&lt;&gt;"内部转账",$M1478&lt;&gt;""),"△填了对方账户，但类别不是内部转账",IF(YEAR($B1478)&lt;&gt;管理年度,"△不是管理年度的单据，按月的三张报表里看不到",IF($H1478&lt;0,"△这一笔之后该账户余额成负数了，核一下",""))))))))))))))</f>
        <v/>
      </c>
    </row>
    <row r="1479" ht="16.5" spans="1:16">
      <c r="A1479" s="4" t="str">
        <f>IF($C1479="","",COUNTA($C$5:$C1479))</f>
        <v/>
      </c>
      <c r="B1479" s="52"/>
      <c r="C1479" s="53"/>
      <c r="D1479" s="53"/>
      <c r="E1479" s="32"/>
      <c r="F1479" s="54"/>
      <c r="G1479" s="54"/>
      <c r="H1479" s="24" t="str">
        <f>IFERROR(ROUND(VLOOKUP($C1479,基础资料!$B$5:$E$34,3,0)+SUMIF($C$5:$C1479,$C1479,$F$5:$F1479)-SUMIF($C$5:$C1479,$C1479,$G$5:$G1479),2),"")</f>
        <v/>
      </c>
      <c r="I1479" s="53"/>
      <c r="J1479" s="53"/>
      <c r="K1479" s="25" t="str">
        <f t="shared" si="23"/>
        <v/>
      </c>
      <c r="L1479" s="13" t="str">
        <f>IF($D1479="","",IFERROR(INDEX(类别属性,MATCH($D1479,类别表,0)),""))</f>
        <v/>
      </c>
      <c r="M1479" s="53"/>
      <c r="N1479" s="53"/>
      <c r="O1479" s="32"/>
      <c r="P1479" s="6" t="str">
        <f>IF($C1479="","",IF(ISNA(MATCH($C1479,账户表,0)),"※这个账户不在【基础资料】的账户档案里",IF($B1479="","※没填日期，这一笔不会进任何月份的报表",IF(NOT(ISNUMBER($B1479)),"※日期是文本不是日期（像 2026.6.28 这种），按日期取数的报表全会漏掉这一笔",IF(AND($F1479&lt;&gt;"",$G1479&lt;&gt;""),"※收入和支出不能同时填",IF(AND(N($F1479)=0,N($G1479)=0),"※收入和支出都没填",IF(OR(N($F1479)&lt;0,N($G1479)&lt;0),"※金额不能填负数，方向反了就换一列填",IF($D1479="","※没填收支类别，分类报表会漏掉这一笔",IF(ISNA(MATCH($D1479,类别表,0)),"※收支类别不在【基础资料】的清单里",IF(AND($L1479="内部转账",$M1479=""),"△内部转账要在「对方账户」写上另一头",IF(AND($L1479="内部转账",$M1479=$C1479),"※对方账户跟本账户是同一个",IF(AND($L1479&lt;&gt;"内部转账",$M1479&lt;&gt;""),"△填了对方账户，但类别不是内部转账",IF(YEAR($B1479)&lt;&gt;管理年度,"△不是管理年度的单据，按月的三张报表里看不到",IF($H1479&lt;0,"△这一笔之后该账户余额成负数了，核一下",""))))))))))))))</f>
        <v/>
      </c>
    </row>
    <row r="1480" ht="16.5" spans="1:16">
      <c r="A1480" s="4" t="str">
        <f>IF($C1480="","",COUNTA($C$5:$C1480))</f>
        <v/>
      </c>
      <c r="B1480" s="52"/>
      <c r="C1480" s="53"/>
      <c r="D1480" s="53"/>
      <c r="E1480" s="32"/>
      <c r="F1480" s="54"/>
      <c r="G1480" s="54"/>
      <c r="H1480" s="24" t="str">
        <f>IFERROR(ROUND(VLOOKUP($C1480,基础资料!$B$5:$E$34,3,0)+SUMIF($C$5:$C1480,$C1480,$F$5:$F1480)-SUMIF($C$5:$C1480,$C1480,$G$5:$G1480),2),"")</f>
        <v/>
      </c>
      <c r="I1480" s="53"/>
      <c r="J1480" s="53"/>
      <c r="K1480" s="25" t="str">
        <f t="shared" si="23"/>
        <v/>
      </c>
      <c r="L1480" s="13" t="str">
        <f>IF($D1480="","",IFERROR(INDEX(类别属性,MATCH($D1480,类别表,0)),""))</f>
        <v/>
      </c>
      <c r="M1480" s="53"/>
      <c r="N1480" s="53"/>
      <c r="O1480" s="32"/>
      <c r="P1480" s="6" t="str">
        <f>IF($C1480="","",IF(ISNA(MATCH($C1480,账户表,0)),"※这个账户不在【基础资料】的账户档案里",IF($B1480="","※没填日期，这一笔不会进任何月份的报表",IF(NOT(ISNUMBER($B1480)),"※日期是文本不是日期（像 2026.6.28 这种），按日期取数的报表全会漏掉这一笔",IF(AND($F1480&lt;&gt;"",$G1480&lt;&gt;""),"※收入和支出不能同时填",IF(AND(N($F1480)=0,N($G1480)=0),"※收入和支出都没填",IF(OR(N($F1480)&lt;0,N($G1480)&lt;0),"※金额不能填负数，方向反了就换一列填",IF($D1480="","※没填收支类别，分类报表会漏掉这一笔",IF(ISNA(MATCH($D1480,类别表,0)),"※收支类别不在【基础资料】的清单里",IF(AND($L1480="内部转账",$M1480=""),"△内部转账要在「对方账户」写上另一头",IF(AND($L1480="内部转账",$M1480=$C1480),"※对方账户跟本账户是同一个",IF(AND($L1480&lt;&gt;"内部转账",$M1480&lt;&gt;""),"△填了对方账户，但类别不是内部转账",IF(YEAR($B1480)&lt;&gt;管理年度,"△不是管理年度的单据，按月的三张报表里看不到",IF($H1480&lt;0,"△这一笔之后该账户余额成负数了，核一下",""))))))))))))))</f>
        <v/>
      </c>
    </row>
    <row r="1481" ht="16.5" spans="1:16">
      <c r="A1481" s="4" t="str">
        <f>IF($C1481="","",COUNTA($C$5:$C1481))</f>
        <v/>
      </c>
      <c r="B1481" s="52"/>
      <c r="C1481" s="53"/>
      <c r="D1481" s="53"/>
      <c r="E1481" s="32"/>
      <c r="F1481" s="54"/>
      <c r="G1481" s="54"/>
      <c r="H1481" s="24" t="str">
        <f>IFERROR(ROUND(VLOOKUP($C1481,基础资料!$B$5:$E$34,3,0)+SUMIF($C$5:$C1481,$C1481,$F$5:$F1481)-SUMIF($C$5:$C1481,$C1481,$G$5:$G1481),2),"")</f>
        <v/>
      </c>
      <c r="I1481" s="53"/>
      <c r="J1481" s="53"/>
      <c r="K1481" s="25" t="str">
        <f t="shared" si="23"/>
        <v/>
      </c>
      <c r="L1481" s="13" t="str">
        <f>IF($D1481="","",IFERROR(INDEX(类别属性,MATCH($D1481,类别表,0)),""))</f>
        <v/>
      </c>
      <c r="M1481" s="53"/>
      <c r="N1481" s="53"/>
      <c r="O1481" s="32"/>
      <c r="P1481" s="6" t="str">
        <f>IF($C1481="","",IF(ISNA(MATCH($C1481,账户表,0)),"※这个账户不在【基础资料】的账户档案里",IF($B1481="","※没填日期，这一笔不会进任何月份的报表",IF(NOT(ISNUMBER($B1481)),"※日期是文本不是日期（像 2026.6.28 这种），按日期取数的报表全会漏掉这一笔",IF(AND($F1481&lt;&gt;"",$G1481&lt;&gt;""),"※收入和支出不能同时填",IF(AND(N($F1481)=0,N($G1481)=0),"※收入和支出都没填",IF(OR(N($F1481)&lt;0,N($G1481)&lt;0),"※金额不能填负数，方向反了就换一列填",IF($D1481="","※没填收支类别，分类报表会漏掉这一笔",IF(ISNA(MATCH($D1481,类别表,0)),"※收支类别不在【基础资料】的清单里",IF(AND($L1481="内部转账",$M1481=""),"△内部转账要在「对方账户」写上另一头",IF(AND($L1481="内部转账",$M1481=$C1481),"※对方账户跟本账户是同一个",IF(AND($L1481&lt;&gt;"内部转账",$M1481&lt;&gt;""),"△填了对方账户，但类别不是内部转账",IF(YEAR($B1481)&lt;&gt;管理年度,"△不是管理年度的单据，按月的三张报表里看不到",IF($H1481&lt;0,"△这一笔之后该账户余额成负数了，核一下",""))))))))))))))</f>
        <v/>
      </c>
    </row>
    <row r="1482" ht="16.5" spans="1:16">
      <c r="A1482" s="4" t="str">
        <f>IF($C1482="","",COUNTA($C$5:$C1482))</f>
        <v/>
      </c>
      <c r="B1482" s="52"/>
      <c r="C1482" s="53"/>
      <c r="D1482" s="53"/>
      <c r="E1482" s="32"/>
      <c r="F1482" s="54"/>
      <c r="G1482" s="54"/>
      <c r="H1482" s="24" t="str">
        <f>IFERROR(ROUND(VLOOKUP($C1482,基础资料!$B$5:$E$34,3,0)+SUMIF($C$5:$C1482,$C1482,$F$5:$F1482)-SUMIF($C$5:$C1482,$C1482,$G$5:$G1482),2),"")</f>
        <v/>
      </c>
      <c r="I1482" s="53"/>
      <c r="J1482" s="53"/>
      <c r="K1482" s="25" t="str">
        <f t="shared" si="23"/>
        <v/>
      </c>
      <c r="L1482" s="13" t="str">
        <f>IF($D1482="","",IFERROR(INDEX(类别属性,MATCH($D1482,类别表,0)),""))</f>
        <v/>
      </c>
      <c r="M1482" s="53"/>
      <c r="N1482" s="53"/>
      <c r="O1482" s="32"/>
      <c r="P1482" s="6" t="str">
        <f>IF($C1482="","",IF(ISNA(MATCH($C1482,账户表,0)),"※这个账户不在【基础资料】的账户档案里",IF($B1482="","※没填日期，这一笔不会进任何月份的报表",IF(NOT(ISNUMBER($B1482)),"※日期是文本不是日期（像 2026.6.28 这种），按日期取数的报表全会漏掉这一笔",IF(AND($F1482&lt;&gt;"",$G1482&lt;&gt;""),"※收入和支出不能同时填",IF(AND(N($F1482)=0,N($G1482)=0),"※收入和支出都没填",IF(OR(N($F1482)&lt;0,N($G1482)&lt;0),"※金额不能填负数，方向反了就换一列填",IF($D1482="","※没填收支类别，分类报表会漏掉这一笔",IF(ISNA(MATCH($D1482,类别表,0)),"※收支类别不在【基础资料】的清单里",IF(AND($L1482="内部转账",$M1482=""),"△内部转账要在「对方账户」写上另一头",IF(AND($L1482="内部转账",$M1482=$C1482),"※对方账户跟本账户是同一个",IF(AND($L1482&lt;&gt;"内部转账",$M1482&lt;&gt;""),"△填了对方账户，但类别不是内部转账",IF(YEAR($B1482)&lt;&gt;管理年度,"△不是管理年度的单据，按月的三张报表里看不到",IF($H1482&lt;0,"△这一笔之后该账户余额成负数了，核一下",""))))))))))))))</f>
        <v/>
      </c>
    </row>
    <row r="1483" ht="16.5" spans="1:16">
      <c r="A1483" s="4" t="str">
        <f>IF($C1483="","",COUNTA($C$5:$C1483))</f>
        <v/>
      </c>
      <c r="B1483" s="52"/>
      <c r="C1483" s="53"/>
      <c r="D1483" s="53"/>
      <c r="E1483" s="32"/>
      <c r="F1483" s="54"/>
      <c r="G1483" s="54"/>
      <c r="H1483" s="24" t="str">
        <f>IFERROR(ROUND(VLOOKUP($C1483,基础资料!$B$5:$E$34,3,0)+SUMIF($C$5:$C1483,$C1483,$F$5:$F1483)-SUMIF($C$5:$C1483,$C1483,$G$5:$G1483),2),"")</f>
        <v/>
      </c>
      <c r="I1483" s="53"/>
      <c r="J1483" s="53"/>
      <c r="K1483" s="25" t="str">
        <f t="shared" si="23"/>
        <v/>
      </c>
      <c r="L1483" s="13" t="str">
        <f>IF($D1483="","",IFERROR(INDEX(类别属性,MATCH($D1483,类别表,0)),""))</f>
        <v/>
      </c>
      <c r="M1483" s="53"/>
      <c r="N1483" s="53"/>
      <c r="O1483" s="32"/>
      <c r="P1483" s="6" t="str">
        <f>IF($C1483="","",IF(ISNA(MATCH($C1483,账户表,0)),"※这个账户不在【基础资料】的账户档案里",IF($B1483="","※没填日期，这一笔不会进任何月份的报表",IF(NOT(ISNUMBER($B1483)),"※日期是文本不是日期（像 2026.6.28 这种），按日期取数的报表全会漏掉这一笔",IF(AND($F1483&lt;&gt;"",$G1483&lt;&gt;""),"※收入和支出不能同时填",IF(AND(N($F1483)=0,N($G1483)=0),"※收入和支出都没填",IF(OR(N($F1483)&lt;0,N($G1483)&lt;0),"※金额不能填负数，方向反了就换一列填",IF($D1483="","※没填收支类别，分类报表会漏掉这一笔",IF(ISNA(MATCH($D1483,类别表,0)),"※收支类别不在【基础资料】的清单里",IF(AND($L1483="内部转账",$M1483=""),"△内部转账要在「对方账户」写上另一头",IF(AND($L1483="内部转账",$M1483=$C1483),"※对方账户跟本账户是同一个",IF(AND($L1483&lt;&gt;"内部转账",$M1483&lt;&gt;""),"△填了对方账户，但类别不是内部转账",IF(YEAR($B1483)&lt;&gt;管理年度,"△不是管理年度的单据，按月的三张报表里看不到",IF($H1483&lt;0,"△这一笔之后该账户余额成负数了，核一下",""))))))))))))))</f>
        <v/>
      </c>
    </row>
    <row r="1484" ht="16.5" spans="1:16">
      <c r="A1484" s="4" t="str">
        <f>IF($C1484="","",COUNTA($C$5:$C1484))</f>
        <v/>
      </c>
      <c r="B1484" s="52"/>
      <c r="C1484" s="53"/>
      <c r="D1484" s="53"/>
      <c r="E1484" s="32"/>
      <c r="F1484" s="54"/>
      <c r="G1484" s="54"/>
      <c r="H1484" s="24" t="str">
        <f>IFERROR(ROUND(VLOOKUP($C1484,基础资料!$B$5:$E$34,3,0)+SUMIF($C$5:$C1484,$C1484,$F$5:$F1484)-SUMIF($C$5:$C1484,$C1484,$G$5:$G1484),2),"")</f>
        <v/>
      </c>
      <c r="I1484" s="53"/>
      <c r="J1484" s="53"/>
      <c r="K1484" s="25" t="str">
        <f t="shared" si="23"/>
        <v/>
      </c>
      <c r="L1484" s="13" t="str">
        <f>IF($D1484="","",IFERROR(INDEX(类别属性,MATCH($D1484,类别表,0)),""))</f>
        <v/>
      </c>
      <c r="M1484" s="53"/>
      <c r="N1484" s="53"/>
      <c r="O1484" s="32"/>
      <c r="P1484" s="6" t="str">
        <f>IF($C1484="","",IF(ISNA(MATCH($C1484,账户表,0)),"※这个账户不在【基础资料】的账户档案里",IF($B1484="","※没填日期，这一笔不会进任何月份的报表",IF(NOT(ISNUMBER($B1484)),"※日期是文本不是日期（像 2026.6.28 这种），按日期取数的报表全会漏掉这一笔",IF(AND($F1484&lt;&gt;"",$G1484&lt;&gt;""),"※收入和支出不能同时填",IF(AND(N($F1484)=0,N($G1484)=0),"※收入和支出都没填",IF(OR(N($F1484)&lt;0,N($G1484)&lt;0),"※金额不能填负数，方向反了就换一列填",IF($D1484="","※没填收支类别，分类报表会漏掉这一笔",IF(ISNA(MATCH($D1484,类别表,0)),"※收支类别不在【基础资料】的清单里",IF(AND($L1484="内部转账",$M1484=""),"△内部转账要在「对方账户」写上另一头",IF(AND($L1484="内部转账",$M1484=$C1484),"※对方账户跟本账户是同一个",IF(AND($L1484&lt;&gt;"内部转账",$M1484&lt;&gt;""),"△填了对方账户，但类别不是内部转账",IF(YEAR($B1484)&lt;&gt;管理年度,"△不是管理年度的单据，按月的三张报表里看不到",IF($H1484&lt;0,"△这一笔之后该账户余额成负数了，核一下",""))))))))))))))</f>
        <v/>
      </c>
    </row>
    <row r="1485" ht="16.5" spans="1:16">
      <c r="A1485" s="4" t="str">
        <f>IF($C1485="","",COUNTA($C$5:$C1485))</f>
        <v/>
      </c>
      <c r="B1485" s="52"/>
      <c r="C1485" s="53"/>
      <c r="D1485" s="53"/>
      <c r="E1485" s="32"/>
      <c r="F1485" s="54"/>
      <c r="G1485" s="54"/>
      <c r="H1485" s="24" t="str">
        <f>IFERROR(ROUND(VLOOKUP($C1485,基础资料!$B$5:$E$34,3,0)+SUMIF($C$5:$C1485,$C1485,$F$5:$F1485)-SUMIF($C$5:$C1485,$C1485,$G$5:$G1485),2),"")</f>
        <v/>
      </c>
      <c r="I1485" s="53"/>
      <c r="J1485" s="53"/>
      <c r="K1485" s="25" t="str">
        <f t="shared" si="23"/>
        <v/>
      </c>
      <c r="L1485" s="13" t="str">
        <f>IF($D1485="","",IFERROR(INDEX(类别属性,MATCH($D1485,类别表,0)),""))</f>
        <v/>
      </c>
      <c r="M1485" s="53"/>
      <c r="N1485" s="53"/>
      <c r="O1485" s="32"/>
      <c r="P1485" s="6" t="str">
        <f>IF($C1485="","",IF(ISNA(MATCH($C1485,账户表,0)),"※这个账户不在【基础资料】的账户档案里",IF($B1485="","※没填日期，这一笔不会进任何月份的报表",IF(NOT(ISNUMBER($B1485)),"※日期是文本不是日期（像 2026.6.28 这种），按日期取数的报表全会漏掉这一笔",IF(AND($F1485&lt;&gt;"",$G1485&lt;&gt;""),"※收入和支出不能同时填",IF(AND(N($F1485)=0,N($G1485)=0),"※收入和支出都没填",IF(OR(N($F1485)&lt;0,N($G1485)&lt;0),"※金额不能填负数，方向反了就换一列填",IF($D1485="","※没填收支类别，分类报表会漏掉这一笔",IF(ISNA(MATCH($D1485,类别表,0)),"※收支类别不在【基础资料】的清单里",IF(AND($L1485="内部转账",$M1485=""),"△内部转账要在「对方账户」写上另一头",IF(AND($L1485="内部转账",$M1485=$C1485),"※对方账户跟本账户是同一个",IF(AND($L1485&lt;&gt;"内部转账",$M1485&lt;&gt;""),"△填了对方账户，但类别不是内部转账",IF(YEAR($B1485)&lt;&gt;管理年度,"△不是管理年度的单据，按月的三张报表里看不到",IF($H1485&lt;0,"△这一笔之后该账户余额成负数了，核一下",""))))))))))))))</f>
        <v/>
      </c>
    </row>
    <row r="1486" ht="16.5" spans="1:16">
      <c r="A1486" s="4" t="str">
        <f>IF($C1486="","",COUNTA($C$5:$C1486))</f>
        <v/>
      </c>
      <c r="B1486" s="52"/>
      <c r="C1486" s="53"/>
      <c r="D1486" s="53"/>
      <c r="E1486" s="32"/>
      <c r="F1486" s="54"/>
      <c r="G1486" s="54"/>
      <c r="H1486" s="24" t="str">
        <f>IFERROR(ROUND(VLOOKUP($C1486,基础资料!$B$5:$E$34,3,0)+SUMIF($C$5:$C1486,$C1486,$F$5:$F1486)-SUMIF($C$5:$C1486,$C1486,$G$5:$G1486),2),"")</f>
        <v/>
      </c>
      <c r="I1486" s="53"/>
      <c r="J1486" s="53"/>
      <c r="K1486" s="25" t="str">
        <f t="shared" si="23"/>
        <v/>
      </c>
      <c r="L1486" s="13" t="str">
        <f>IF($D1486="","",IFERROR(INDEX(类别属性,MATCH($D1486,类别表,0)),""))</f>
        <v/>
      </c>
      <c r="M1486" s="53"/>
      <c r="N1486" s="53"/>
      <c r="O1486" s="32"/>
      <c r="P1486" s="6" t="str">
        <f>IF($C1486="","",IF(ISNA(MATCH($C1486,账户表,0)),"※这个账户不在【基础资料】的账户档案里",IF($B1486="","※没填日期，这一笔不会进任何月份的报表",IF(NOT(ISNUMBER($B1486)),"※日期是文本不是日期（像 2026.6.28 这种），按日期取数的报表全会漏掉这一笔",IF(AND($F1486&lt;&gt;"",$G1486&lt;&gt;""),"※收入和支出不能同时填",IF(AND(N($F1486)=0,N($G1486)=0),"※收入和支出都没填",IF(OR(N($F1486)&lt;0,N($G1486)&lt;0),"※金额不能填负数，方向反了就换一列填",IF($D1486="","※没填收支类别，分类报表会漏掉这一笔",IF(ISNA(MATCH($D1486,类别表,0)),"※收支类别不在【基础资料】的清单里",IF(AND($L1486="内部转账",$M1486=""),"△内部转账要在「对方账户」写上另一头",IF(AND($L1486="内部转账",$M1486=$C1486),"※对方账户跟本账户是同一个",IF(AND($L1486&lt;&gt;"内部转账",$M1486&lt;&gt;""),"△填了对方账户，但类别不是内部转账",IF(YEAR($B1486)&lt;&gt;管理年度,"△不是管理年度的单据，按月的三张报表里看不到",IF($H1486&lt;0,"△这一笔之后该账户余额成负数了，核一下",""))))))))))))))</f>
        <v/>
      </c>
    </row>
    <row r="1487" ht="16.5" spans="1:16">
      <c r="A1487" s="4" t="str">
        <f>IF($C1487="","",COUNTA($C$5:$C1487))</f>
        <v/>
      </c>
      <c r="B1487" s="52"/>
      <c r="C1487" s="53"/>
      <c r="D1487" s="53"/>
      <c r="E1487" s="32"/>
      <c r="F1487" s="54"/>
      <c r="G1487" s="54"/>
      <c r="H1487" s="24" t="str">
        <f>IFERROR(ROUND(VLOOKUP($C1487,基础资料!$B$5:$E$34,3,0)+SUMIF($C$5:$C1487,$C1487,$F$5:$F1487)-SUMIF($C$5:$C1487,$C1487,$G$5:$G1487),2),"")</f>
        <v/>
      </c>
      <c r="I1487" s="53"/>
      <c r="J1487" s="53"/>
      <c r="K1487" s="25" t="str">
        <f t="shared" si="23"/>
        <v/>
      </c>
      <c r="L1487" s="13" t="str">
        <f>IF($D1487="","",IFERROR(INDEX(类别属性,MATCH($D1487,类别表,0)),""))</f>
        <v/>
      </c>
      <c r="M1487" s="53"/>
      <c r="N1487" s="53"/>
      <c r="O1487" s="32"/>
      <c r="P1487" s="6" t="str">
        <f>IF($C1487="","",IF(ISNA(MATCH($C1487,账户表,0)),"※这个账户不在【基础资料】的账户档案里",IF($B1487="","※没填日期，这一笔不会进任何月份的报表",IF(NOT(ISNUMBER($B1487)),"※日期是文本不是日期（像 2026.6.28 这种），按日期取数的报表全会漏掉这一笔",IF(AND($F1487&lt;&gt;"",$G1487&lt;&gt;""),"※收入和支出不能同时填",IF(AND(N($F1487)=0,N($G1487)=0),"※收入和支出都没填",IF(OR(N($F1487)&lt;0,N($G1487)&lt;0),"※金额不能填负数，方向反了就换一列填",IF($D1487="","※没填收支类别，分类报表会漏掉这一笔",IF(ISNA(MATCH($D1487,类别表,0)),"※收支类别不在【基础资料】的清单里",IF(AND($L1487="内部转账",$M1487=""),"△内部转账要在「对方账户」写上另一头",IF(AND($L1487="内部转账",$M1487=$C1487),"※对方账户跟本账户是同一个",IF(AND($L1487&lt;&gt;"内部转账",$M1487&lt;&gt;""),"△填了对方账户，但类别不是内部转账",IF(YEAR($B1487)&lt;&gt;管理年度,"△不是管理年度的单据，按月的三张报表里看不到",IF($H1487&lt;0,"△这一笔之后该账户余额成负数了，核一下",""))))))))))))))</f>
        <v/>
      </c>
    </row>
    <row r="1488" ht="16.5" spans="1:16">
      <c r="A1488" s="4" t="str">
        <f>IF($C1488="","",COUNTA($C$5:$C1488))</f>
        <v/>
      </c>
      <c r="B1488" s="52"/>
      <c r="C1488" s="53"/>
      <c r="D1488" s="53"/>
      <c r="E1488" s="32"/>
      <c r="F1488" s="54"/>
      <c r="G1488" s="54"/>
      <c r="H1488" s="24" t="str">
        <f>IFERROR(ROUND(VLOOKUP($C1488,基础资料!$B$5:$E$34,3,0)+SUMIF($C$5:$C1488,$C1488,$F$5:$F1488)-SUMIF($C$5:$C1488,$C1488,$G$5:$G1488),2),"")</f>
        <v/>
      </c>
      <c r="I1488" s="53"/>
      <c r="J1488" s="53"/>
      <c r="K1488" s="25" t="str">
        <f t="shared" si="23"/>
        <v/>
      </c>
      <c r="L1488" s="13" t="str">
        <f>IF($D1488="","",IFERROR(INDEX(类别属性,MATCH($D1488,类别表,0)),""))</f>
        <v/>
      </c>
      <c r="M1488" s="53"/>
      <c r="N1488" s="53"/>
      <c r="O1488" s="32"/>
      <c r="P1488" s="6" t="str">
        <f>IF($C1488="","",IF(ISNA(MATCH($C1488,账户表,0)),"※这个账户不在【基础资料】的账户档案里",IF($B1488="","※没填日期，这一笔不会进任何月份的报表",IF(NOT(ISNUMBER($B1488)),"※日期是文本不是日期（像 2026.6.28 这种），按日期取数的报表全会漏掉这一笔",IF(AND($F1488&lt;&gt;"",$G1488&lt;&gt;""),"※收入和支出不能同时填",IF(AND(N($F1488)=0,N($G1488)=0),"※收入和支出都没填",IF(OR(N($F1488)&lt;0,N($G1488)&lt;0),"※金额不能填负数，方向反了就换一列填",IF($D1488="","※没填收支类别，分类报表会漏掉这一笔",IF(ISNA(MATCH($D1488,类别表,0)),"※收支类别不在【基础资料】的清单里",IF(AND($L1488="内部转账",$M1488=""),"△内部转账要在「对方账户」写上另一头",IF(AND($L1488="内部转账",$M1488=$C1488),"※对方账户跟本账户是同一个",IF(AND($L1488&lt;&gt;"内部转账",$M1488&lt;&gt;""),"△填了对方账户，但类别不是内部转账",IF(YEAR($B1488)&lt;&gt;管理年度,"△不是管理年度的单据，按月的三张报表里看不到",IF($H1488&lt;0,"△这一笔之后该账户余额成负数了，核一下",""))))))))))))))</f>
        <v/>
      </c>
    </row>
    <row r="1489" ht="16.5" spans="1:16">
      <c r="A1489" s="4" t="str">
        <f>IF($C1489="","",COUNTA($C$5:$C1489))</f>
        <v/>
      </c>
      <c r="B1489" s="52"/>
      <c r="C1489" s="53"/>
      <c r="D1489" s="53"/>
      <c r="E1489" s="32"/>
      <c r="F1489" s="54"/>
      <c r="G1489" s="54"/>
      <c r="H1489" s="24" t="str">
        <f>IFERROR(ROUND(VLOOKUP($C1489,基础资料!$B$5:$E$34,3,0)+SUMIF($C$5:$C1489,$C1489,$F$5:$F1489)-SUMIF($C$5:$C1489,$C1489,$G$5:$G1489),2),"")</f>
        <v/>
      </c>
      <c r="I1489" s="53"/>
      <c r="J1489" s="53"/>
      <c r="K1489" s="25" t="str">
        <f t="shared" si="23"/>
        <v/>
      </c>
      <c r="L1489" s="13" t="str">
        <f>IF($D1489="","",IFERROR(INDEX(类别属性,MATCH($D1489,类别表,0)),""))</f>
        <v/>
      </c>
      <c r="M1489" s="53"/>
      <c r="N1489" s="53"/>
      <c r="O1489" s="32"/>
      <c r="P1489" s="6" t="str">
        <f>IF($C1489="","",IF(ISNA(MATCH($C1489,账户表,0)),"※这个账户不在【基础资料】的账户档案里",IF($B1489="","※没填日期，这一笔不会进任何月份的报表",IF(NOT(ISNUMBER($B1489)),"※日期是文本不是日期（像 2026.6.28 这种），按日期取数的报表全会漏掉这一笔",IF(AND($F1489&lt;&gt;"",$G1489&lt;&gt;""),"※收入和支出不能同时填",IF(AND(N($F1489)=0,N($G1489)=0),"※收入和支出都没填",IF(OR(N($F1489)&lt;0,N($G1489)&lt;0),"※金额不能填负数，方向反了就换一列填",IF($D1489="","※没填收支类别，分类报表会漏掉这一笔",IF(ISNA(MATCH($D1489,类别表,0)),"※收支类别不在【基础资料】的清单里",IF(AND($L1489="内部转账",$M1489=""),"△内部转账要在「对方账户」写上另一头",IF(AND($L1489="内部转账",$M1489=$C1489),"※对方账户跟本账户是同一个",IF(AND($L1489&lt;&gt;"内部转账",$M1489&lt;&gt;""),"△填了对方账户，但类别不是内部转账",IF(YEAR($B1489)&lt;&gt;管理年度,"△不是管理年度的单据，按月的三张报表里看不到",IF($H1489&lt;0,"△这一笔之后该账户余额成负数了，核一下",""))))))))))))))</f>
        <v/>
      </c>
    </row>
    <row r="1490" ht="16.5" spans="1:16">
      <c r="A1490" s="4" t="str">
        <f>IF($C1490="","",COUNTA($C$5:$C1490))</f>
        <v/>
      </c>
      <c r="B1490" s="52"/>
      <c r="C1490" s="53"/>
      <c r="D1490" s="53"/>
      <c r="E1490" s="32"/>
      <c r="F1490" s="54"/>
      <c r="G1490" s="54"/>
      <c r="H1490" s="24" t="str">
        <f>IFERROR(ROUND(VLOOKUP($C1490,基础资料!$B$5:$E$34,3,0)+SUMIF($C$5:$C1490,$C1490,$F$5:$F1490)-SUMIF($C$5:$C1490,$C1490,$G$5:$G1490),2),"")</f>
        <v/>
      </c>
      <c r="I1490" s="53"/>
      <c r="J1490" s="53"/>
      <c r="K1490" s="25" t="str">
        <f t="shared" si="23"/>
        <v/>
      </c>
      <c r="L1490" s="13" t="str">
        <f>IF($D1490="","",IFERROR(INDEX(类别属性,MATCH($D1490,类别表,0)),""))</f>
        <v/>
      </c>
      <c r="M1490" s="53"/>
      <c r="N1490" s="53"/>
      <c r="O1490" s="32"/>
      <c r="P1490" s="6" t="str">
        <f>IF($C1490="","",IF(ISNA(MATCH($C1490,账户表,0)),"※这个账户不在【基础资料】的账户档案里",IF($B1490="","※没填日期，这一笔不会进任何月份的报表",IF(NOT(ISNUMBER($B1490)),"※日期是文本不是日期（像 2026.6.28 这种），按日期取数的报表全会漏掉这一笔",IF(AND($F1490&lt;&gt;"",$G1490&lt;&gt;""),"※收入和支出不能同时填",IF(AND(N($F1490)=0,N($G1490)=0),"※收入和支出都没填",IF(OR(N($F1490)&lt;0,N($G1490)&lt;0),"※金额不能填负数，方向反了就换一列填",IF($D1490="","※没填收支类别，分类报表会漏掉这一笔",IF(ISNA(MATCH($D1490,类别表,0)),"※收支类别不在【基础资料】的清单里",IF(AND($L1490="内部转账",$M1490=""),"△内部转账要在「对方账户」写上另一头",IF(AND($L1490="内部转账",$M1490=$C1490),"※对方账户跟本账户是同一个",IF(AND($L1490&lt;&gt;"内部转账",$M1490&lt;&gt;""),"△填了对方账户，但类别不是内部转账",IF(YEAR($B1490)&lt;&gt;管理年度,"△不是管理年度的单据，按月的三张报表里看不到",IF($H1490&lt;0,"△这一笔之后该账户余额成负数了，核一下",""))))))))))))))</f>
        <v/>
      </c>
    </row>
    <row r="1491" ht="16.5" spans="1:16">
      <c r="A1491" s="4" t="str">
        <f>IF($C1491="","",COUNTA($C$5:$C1491))</f>
        <v/>
      </c>
      <c r="B1491" s="52"/>
      <c r="C1491" s="53"/>
      <c r="D1491" s="53"/>
      <c r="E1491" s="32"/>
      <c r="F1491" s="54"/>
      <c r="G1491" s="54"/>
      <c r="H1491" s="24" t="str">
        <f>IFERROR(ROUND(VLOOKUP($C1491,基础资料!$B$5:$E$34,3,0)+SUMIF($C$5:$C1491,$C1491,$F$5:$F1491)-SUMIF($C$5:$C1491,$C1491,$G$5:$G1491),2),"")</f>
        <v/>
      </c>
      <c r="I1491" s="53"/>
      <c r="J1491" s="53"/>
      <c r="K1491" s="25" t="str">
        <f t="shared" si="23"/>
        <v/>
      </c>
      <c r="L1491" s="13" t="str">
        <f>IF($D1491="","",IFERROR(INDEX(类别属性,MATCH($D1491,类别表,0)),""))</f>
        <v/>
      </c>
      <c r="M1491" s="53"/>
      <c r="N1491" s="53"/>
      <c r="O1491" s="32"/>
      <c r="P1491" s="6" t="str">
        <f>IF($C1491="","",IF(ISNA(MATCH($C1491,账户表,0)),"※这个账户不在【基础资料】的账户档案里",IF($B1491="","※没填日期，这一笔不会进任何月份的报表",IF(NOT(ISNUMBER($B1491)),"※日期是文本不是日期（像 2026.6.28 这种），按日期取数的报表全会漏掉这一笔",IF(AND($F1491&lt;&gt;"",$G1491&lt;&gt;""),"※收入和支出不能同时填",IF(AND(N($F1491)=0,N($G1491)=0),"※收入和支出都没填",IF(OR(N($F1491)&lt;0,N($G1491)&lt;0),"※金额不能填负数，方向反了就换一列填",IF($D1491="","※没填收支类别，分类报表会漏掉这一笔",IF(ISNA(MATCH($D1491,类别表,0)),"※收支类别不在【基础资料】的清单里",IF(AND($L1491="内部转账",$M1491=""),"△内部转账要在「对方账户」写上另一头",IF(AND($L1491="内部转账",$M1491=$C1491),"※对方账户跟本账户是同一个",IF(AND($L1491&lt;&gt;"内部转账",$M1491&lt;&gt;""),"△填了对方账户，但类别不是内部转账",IF(YEAR($B1491)&lt;&gt;管理年度,"△不是管理年度的单据，按月的三张报表里看不到",IF($H1491&lt;0,"△这一笔之后该账户余额成负数了，核一下",""))))))))))))))</f>
        <v/>
      </c>
    </row>
    <row r="1492" ht="16.5" spans="1:16">
      <c r="A1492" s="4" t="str">
        <f>IF($C1492="","",COUNTA($C$5:$C1492))</f>
        <v/>
      </c>
      <c r="B1492" s="52"/>
      <c r="C1492" s="53"/>
      <c r="D1492" s="53"/>
      <c r="E1492" s="32"/>
      <c r="F1492" s="54"/>
      <c r="G1492" s="54"/>
      <c r="H1492" s="24" t="str">
        <f>IFERROR(ROUND(VLOOKUP($C1492,基础资料!$B$5:$E$34,3,0)+SUMIF($C$5:$C1492,$C1492,$F$5:$F1492)-SUMIF($C$5:$C1492,$C1492,$G$5:$G1492),2),"")</f>
        <v/>
      </c>
      <c r="I1492" s="53"/>
      <c r="J1492" s="53"/>
      <c r="K1492" s="25" t="str">
        <f t="shared" si="23"/>
        <v/>
      </c>
      <c r="L1492" s="13" t="str">
        <f>IF($D1492="","",IFERROR(INDEX(类别属性,MATCH($D1492,类别表,0)),""))</f>
        <v/>
      </c>
      <c r="M1492" s="53"/>
      <c r="N1492" s="53"/>
      <c r="O1492" s="32"/>
      <c r="P1492" s="6" t="str">
        <f>IF($C1492="","",IF(ISNA(MATCH($C1492,账户表,0)),"※这个账户不在【基础资料】的账户档案里",IF($B1492="","※没填日期，这一笔不会进任何月份的报表",IF(NOT(ISNUMBER($B1492)),"※日期是文本不是日期（像 2026.6.28 这种），按日期取数的报表全会漏掉这一笔",IF(AND($F1492&lt;&gt;"",$G1492&lt;&gt;""),"※收入和支出不能同时填",IF(AND(N($F1492)=0,N($G1492)=0),"※收入和支出都没填",IF(OR(N($F1492)&lt;0,N($G1492)&lt;0),"※金额不能填负数，方向反了就换一列填",IF($D1492="","※没填收支类别，分类报表会漏掉这一笔",IF(ISNA(MATCH($D1492,类别表,0)),"※收支类别不在【基础资料】的清单里",IF(AND($L1492="内部转账",$M1492=""),"△内部转账要在「对方账户」写上另一头",IF(AND($L1492="内部转账",$M1492=$C1492),"※对方账户跟本账户是同一个",IF(AND($L1492&lt;&gt;"内部转账",$M1492&lt;&gt;""),"△填了对方账户，但类别不是内部转账",IF(YEAR($B1492)&lt;&gt;管理年度,"△不是管理年度的单据，按月的三张报表里看不到",IF($H1492&lt;0,"△这一笔之后该账户余额成负数了，核一下",""))))))))))))))</f>
        <v/>
      </c>
    </row>
    <row r="1493" ht="16.5" spans="1:16">
      <c r="A1493" s="4" t="str">
        <f>IF($C1493="","",COUNTA($C$5:$C1493))</f>
        <v/>
      </c>
      <c r="B1493" s="52"/>
      <c r="C1493" s="53"/>
      <c r="D1493" s="53"/>
      <c r="E1493" s="32"/>
      <c r="F1493" s="54"/>
      <c r="G1493" s="54"/>
      <c r="H1493" s="24" t="str">
        <f>IFERROR(ROUND(VLOOKUP($C1493,基础资料!$B$5:$E$34,3,0)+SUMIF($C$5:$C1493,$C1493,$F$5:$F1493)-SUMIF($C$5:$C1493,$C1493,$G$5:$G1493),2),"")</f>
        <v/>
      </c>
      <c r="I1493" s="53"/>
      <c r="J1493" s="53"/>
      <c r="K1493" s="25" t="str">
        <f t="shared" si="23"/>
        <v/>
      </c>
      <c r="L1493" s="13" t="str">
        <f>IF($D1493="","",IFERROR(INDEX(类别属性,MATCH($D1493,类别表,0)),""))</f>
        <v/>
      </c>
      <c r="M1493" s="53"/>
      <c r="N1493" s="53"/>
      <c r="O1493" s="32"/>
      <c r="P1493" s="6" t="str">
        <f>IF($C1493="","",IF(ISNA(MATCH($C1493,账户表,0)),"※这个账户不在【基础资料】的账户档案里",IF($B1493="","※没填日期，这一笔不会进任何月份的报表",IF(NOT(ISNUMBER($B1493)),"※日期是文本不是日期（像 2026.6.28 这种），按日期取数的报表全会漏掉这一笔",IF(AND($F1493&lt;&gt;"",$G1493&lt;&gt;""),"※收入和支出不能同时填",IF(AND(N($F1493)=0,N($G1493)=0),"※收入和支出都没填",IF(OR(N($F1493)&lt;0,N($G1493)&lt;0),"※金额不能填负数，方向反了就换一列填",IF($D1493="","※没填收支类别，分类报表会漏掉这一笔",IF(ISNA(MATCH($D1493,类别表,0)),"※收支类别不在【基础资料】的清单里",IF(AND($L1493="内部转账",$M1493=""),"△内部转账要在「对方账户」写上另一头",IF(AND($L1493="内部转账",$M1493=$C1493),"※对方账户跟本账户是同一个",IF(AND($L1493&lt;&gt;"内部转账",$M1493&lt;&gt;""),"△填了对方账户，但类别不是内部转账",IF(YEAR($B1493)&lt;&gt;管理年度,"△不是管理年度的单据，按月的三张报表里看不到",IF($H1493&lt;0,"△这一笔之后该账户余额成负数了，核一下",""))))))))))))))</f>
        <v/>
      </c>
    </row>
    <row r="1494" ht="16.5" spans="1:16">
      <c r="A1494" s="4" t="str">
        <f>IF($C1494="","",COUNTA($C$5:$C1494))</f>
        <v/>
      </c>
      <c r="B1494" s="52"/>
      <c r="C1494" s="53"/>
      <c r="D1494" s="53"/>
      <c r="E1494" s="32"/>
      <c r="F1494" s="54"/>
      <c r="G1494" s="54"/>
      <c r="H1494" s="24" t="str">
        <f>IFERROR(ROUND(VLOOKUP($C1494,基础资料!$B$5:$E$34,3,0)+SUMIF($C$5:$C1494,$C1494,$F$5:$F1494)-SUMIF($C$5:$C1494,$C1494,$G$5:$G1494),2),"")</f>
        <v/>
      </c>
      <c r="I1494" s="53"/>
      <c r="J1494" s="53"/>
      <c r="K1494" s="25" t="str">
        <f t="shared" si="23"/>
        <v/>
      </c>
      <c r="L1494" s="13" t="str">
        <f>IF($D1494="","",IFERROR(INDEX(类别属性,MATCH($D1494,类别表,0)),""))</f>
        <v/>
      </c>
      <c r="M1494" s="53"/>
      <c r="N1494" s="53"/>
      <c r="O1494" s="32"/>
      <c r="P1494" s="6" t="str">
        <f>IF($C1494="","",IF(ISNA(MATCH($C1494,账户表,0)),"※这个账户不在【基础资料】的账户档案里",IF($B1494="","※没填日期，这一笔不会进任何月份的报表",IF(NOT(ISNUMBER($B1494)),"※日期是文本不是日期（像 2026.6.28 这种），按日期取数的报表全会漏掉这一笔",IF(AND($F1494&lt;&gt;"",$G1494&lt;&gt;""),"※收入和支出不能同时填",IF(AND(N($F1494)=0,N($G1494)=0),"※收入和支出都没填",IF(OR(N($F1494)&lt;0,N($G1494)&lt;0),"※金额不能填负数，方向反了就换一列填",IF($D1494="","※没填收支类别，分类报表会漏掉这一笔",IF(ISNA(MATCH($D1494,类别表,0)),"※收支类别不在【基础资料】的清单里",IF(AND($L1494="内部转账",$M1494=""),"△内部转账要在「对方账户」写上另一头",IF(AND($L1494="内部转账",$M1494=$C1494),"※对方账户跟本账户是同一个",IF(AND($L1494&lt;&gt;"内部转账",$M1494&lt;&gt;""),"△填了对方账户，但类别不是内部转账",IF(YEAR($B1494)&lt;&gt;管理年度,"△不是管理年度的单据，按月的三张报表里看不到",IF($H1494&lt;0,"△这一笔之后该账户余额成负数了，核一下",""))))))))))))))</f>
        <v/>
      </c>
    </row>
    <row r="1495" ht="16.5" spans="1:16">
      <c r="A1495" s="4" t="str">
        <f>IF($C1495="","",COUNTA($C$5:$C1495))</f>
        <v/>
      </c>
      <c r="B1495" s="52"/>
      <c r="C1495" s="53"/>
      <c r="D1495" s="53"/>
      <c r="E1495" s="32"/>
      <c r="F1495" s="54"/>
      <c r="G1495" s="54"/>
      <c r="H1495" s="24" t="str">
        <f>IFERROR(ROUND(VLOOKUP($C1495,基础资料!$B$5:$E$34,3,0)+SUMIF($C$5:$C1495,$C1495,$F$5:$F1495)-SUMIF($C$5:$C1495,$C1495,$G$5:$G1495),2),"")</f>
        <v/>
      </c>
      <c r="I1495" s="53"/>
      <c r="J1495" s="53"/>
      <c r="K1495" s="25" t="str">
        <f t="shared" si="23"/>
        <v/>
      </c>
      <c r="L1495" s="13" t="str">
        <f>IF($D1495="","",IFERROR(INDEX(类别属性,MATCH($D1495,类别表,0)),""))</f>
        <v/>
      </c>
      <c r="M1495" s="53"/>
      <c r="N1495" s="53"/>
      <c r="O1495" s="32"/>
      <c r="P1495" s="6" t="str">
        <f>IF($C1495="","",IF(ISNA(MATCH($C1495,账户表,0)),"※这个账户不在【基础资料】的账户档案里",IF($B1495="","※没填日期，这一笔不会进任何月份的报表",IF(NOT(ISNUMBER($B1495)),"※日期是文本不是日期（像 2026.6.28 这种），按日期取数的报表全会漏掉这一笔",IF(AND($F1495&lt;&gt;"",$G1495&lt;&gt;""),"※收入和支出不能同时填",IF(AND(N($F1495)=0,N($G1495)=0),"※收入和支出都没填",IF(OR(N($F1495)&lt;0,N($G1495)&lt;0),"※金额不能填负数，方向反了就换一列填",IF($D1495="","※没填收支类别，分类报表会漏掉这一笔",IF(ISNA(MATCH($D1495,类别表,0)),"※收支类别不在【基础资料】的清单里",IF(AND($L1495="内部转账",$M1495=""),"△内部转账要在「对方账户」写上另一头",IF(AND($L1495="内部转账",$M1495=$C1495),"※对方账户跟本账户是同一个",IF(AND($L1495&lt;&gt;"内部转账",$M1495&lt;&gt;""),"△填了对方账户，但类别不是内部转账",IF(YEAR($B1495)&lt;&gt;管理年度,"△不是管理年度的单据，按月的三张报表里看不到",IF($H1495&lt;0,"△这一笔之后该账户余额成负数了，核一下",""))))))))))))))</f>
        <v/>
      </c>
    </row>
    <row r="1496" ht="16.5" spans="1:16">
      <c r="A1496" s="4" t="str">
        <f>IF($C1496="","",COUNTA($C$5:$C1496))</f>
        <v/>
      </c>
      <c r="B1496" s="52"/>
      <c r="C1496" s="53"/>
      <c r="D1496" s="53"/>
      <c r="E1496" s="32"/>
      <c r="F1496" s="54"/>
      <c r="G1496" s="54"/>
      <c r="H1496" s="24" t="str">
        <f>IFERROR(ROUND(VLOOKUP($C1496,基础资料!$B$5:$E$34,3,0)+SUMIF($C$5:$C1496,$C1496,$F$5:$F1496)-SUMIF($C$5:$C1496,$C1496,$G$5:$G1496),2),"")</f>
        <v/>
      </c>
      <c r="I1496" s="53"/>
      <c r="J1496" s="53"/>
      <c r="K1496" s="25" t="str">
        <f t="shared" si="23"/>
        <v/>
      </c>
      <c r="L1496" s="13" t="str">
        <f>IF($D1496="","",IFERROR(INDEX(类别属性,MATCH($D1496,类别表,0)),""))</f>
        <v/>
      </c>
      <c r="M1496" s="53"/>
      <c r="N1496" s="53"/>
      <c r="O1496" s="32"/>
      <c r="P1496" s="6" t="str">
        <f>IF($C1496="","",IF(ISNA(MATCH($C1496,账户表,0)),"※这个账户不在【基础资料】的账户档案里",IF($B1496="","※没填日期，这一笔不会进任何月份的报表",IF(NOT(ISNUMBER($B1496)),"※日期是文本不是日期（像 2026.6.28 这种），按日期取数的报表全会漏掉这一笔",IF(AND($F1496&lt;&gt;"",$G1496&lt;&gt;""),"※收入和支出不能同时填",IF(AND(N($F1496)=0,N($G1496)=0),"※收入和支出都没填",IF(OR(N($F1496)&lt;0,N($G1496)&lt;0),"※金额不能填负数，方向反了就换一列填",IF($D1496="","※没填收支类别，分类报表会漏掉这一笔",IF(ISNA(MATCH($D1496,类别表,0)),"※收支类别不在【基础资料】的清单里",IF(AND($L1496="内部转账",$M1496=""),"△内部转账要在「对方账户」写上另一头",IF(AND($L1496="内部转账",$M1496=$C1496),"※对方账户跟本账户是同一个",IF(AND($L1496&lt;&gt;"内部转账",$M1496&lt;&gt;""),"△填了对方账户，但类别不是内部转账",IF(YEAR($B1496)&lt;&gt;管理年度,"△不是管理年度的单据，按月的三张报表里看不到",IF($H1496&lt;0,"△这一笔之后该账户余额成负数了，核一下",""))))))))))))))</f>
        <v/>
      </c>
    </row>
    <row r="1497" ht="16.5" spans="1:16">
      <c r="A1497" s="4" t="str">
        <f>IF($C1497="","",COUNTA($C$5:$C1497))</f>
        <v/>
      </c>
      <c r="B1497" s="52"/>
      <c r="C1497" s="53"/>
      <c r="D1497" s="53"/>
      <c r="E1497" s="32"/>
      <c r="F1497" s="54"/>
      <c r="G1497" s="54"/>
      <c r="H1497" s="24" t="str">
        <f>IFERROR(ROUND(VLOOKUP($C1497,基础资料!$B$5:$E$34,3,0)+SUMIF($C$5:$C1497,$C1497,$F$5:$F1497)-SUMIF($C$5:$C1497,$C1497,$G$5:$G1497),2),"")</f>
        <v/>
      </c>
      <c r="I1497" s="53"/>
      <c r="J1497" s="53"/>
      <c r="K1497" s="25" t="str">
        <f t="shared" si="23"/>
        <v/>
      </c>
      <c r="L1497" s="13" t="str">
        <f>IF($D1497="","",IFERROR(INDEX(类别属性,MATCH($D1497,类别表,0)),""))</f>
        <v/>
      </c>
      <c r="M1497" s="53"/>
      <c r="N1497" s="53"/>
      <c r="O1497" s="32"/>
      <c r="P1497" s="6" t="str">
        <f>IF($C1497="","",IF(ISNA(MATCH($C1497,账户表,0)),"※这个账户不在【基础资料】的账户档案里",IF($B1497="","※没填日期，这一笔不会进任何月份的报表",IF(NOT(ISNUMBER($B1497)),"※日期是文本不是日期（像 2026.6.28 这种），按日期取数的报表全会漏掉这一笔",IF(AND($F1497&lt;&gt;"",$G1497&lt;&gt;""),"※收入和支出不能同时填",IF(AND(N($F1497)=0,N($G1497)=0),"※收入和支出都没填",IF(OR(N($F1497)&lt;0,N($G1497)&lt;0),"※金额不能填负数，方向反了就换一列填",IF($D1497="","※没填收支类别，分类报表会漏掉这一笔",IF(ISNA(MATCH($D1497,类别表,0)),"※收支类别不在【基础资料】的清单里",IF(AND($L1497="内部转账",$M1497=""),"△内部转账要在「对方账户」写上另一头",IF(AND($L1497="内部转账",$M1497=$C1497),"※对方账户跟本账户是同一个",IF(AND($L1497&lt;&gt;"内部转账",$M1497&lt;&gt;""),"△填了对方账户，但类别不是内部转账",IF(YEAR($B1497)&lt;&gt;管理年度,"△不是管理年度的单据，按月的三张报表里看不到",IF($H1497&lt;0,"△这一笔之后该账户余额成负数了，核一下",""))))))))))))))</f>
        <v/>
      </c>
    </row>
    <row r="1498" ht="16.5" spans="1:16">
      <c r="A1498" s="4" t="str">
        <f>IF($C1498="","",COUNTA($C$5:$C1498))</f>
        <v/>
      </c>
      <c r="B1498" s="52"/>
      <c r="C1498" s="53"/>
      <c r="D1498" s="53"/>
      <c r="E1498" s="32"/>
      <c r="F1498" s="54"/>
      <c r="G1498" s="54"/>
      <c r="H1498" s="24" t="str">
        <f>IFERROR(ROUND(VLOOKUP($C1498,基础资料!$B$5:$E$34,3,0)+SUMIF($C$5:$C1498,$C1498,$F$5:$F1498)-SUMIF($C$5:$C1498,$C1498,$G$5:$G1498),2),"")</f>
        <v/>
      </c>
      <c r="I1498" s="53"/>
      <c r="J1498" s="53"/>
      <c r="K1498" s="25" t="str">
        <f t="shared" si="23"/>
        <v/>
      </c>
      <c r="L1498" s="13" t="str">
        <f>IF($D1498="","",IFERROR(INDEX(类别属性,MATCH($D1498,类别表,0)),""))</f>
        <v/>
      </c>
      <c r="M1498" s="53"/>
      <c r="N1498" s="53"/>
      <c r="O1498" s="32"/>
      <c r="P1498" s="6" t="str">
        <f>IF($C1498="","",IF(ISNA(MATCH($C1498,账户表,0)),"※这个账户不在【基础资料】的账户档案里",IF($B1498="","※没填日期，这一笔不会进任何月份的报表",IF(NOT(ISNUMBER($B1498)),"※日期是文本不是日期（像 2026.6.28 这种），按日期取数的报表全会漏掉这一笔",IF(AND($F1498&lt;&gt;"",$G1498&lt;&gt;""),"※收入和支出不能同时填",IF(AND(N($F1498)=0,N($G1498)=0),"※收入和支出都没填",IF(OR(N($F1498)&lt;0,N($G1498)&lt;0),"※金额不能填负数，方向反了就换一列填",IF($D1498="","※没填收支类别，分类报表会漏掉这一笔",IF(ISNA(MATCH($D1498,类别表,0)),"※收支类别不在【基础资料】的清单里",IF(AND($L1498="内部转账",$M1498=""),"△内部转账要在「对方账户」写上另一头",IF(AND($L1498="内部转账",$M1498=$C1498),"※对方账户跟本账户是同一个",IF(AND($L1498&lt;&gt;"内部转账",$M1498&lt;&gt;""),"△填了对方账户，但类别不是内部转账",IF(YEAR($B1498)&lt;&gt;管理年度,"△不是管理年度的单据，按月的三张报表里看不到",IF($H1498&lt;0,"△这一笔之后该账户余额成负数了，核一下",""))))))))))))))</f>
        <v/>
      </c>
    </row>
    <row r="1499" ht="16.5" spans="1:16">
      <c r="A1499" s="4" t="str">
        <f>IF($C1499="","",COUNTA($C$5:$C1499))</f>
        <v/>
      </c>
      <c r="B1499" s="52"/>
      <c r="C1499" s="53"/>
      <c r="D1499" s="53"/>
      <c r="E1499" s="32"/>
      <c r="F1499" s="54"/>
      <c r="G1499" s="54"/>
      <c r="H1499" s="24" t="str">
        <f>IFERROR(ROUND(VLOOKUP($C1499,基础资料!$B$5:$E$34,3,0)+SUMIF($C$5:$C1499,$C1499,$F$5:$F1499)-SUMIF($C$5:$C1499,$C1499,$G$5:$G1499),2),"")</f>
        <v/>
      </c>
      <c r="I1499" s="53"/>
      <c r="J1499" s="53"/>
      <c r="K1499" s="25" t="str">
        <f t="shared" si="23"/>
        <v/>
      </c>
      <c r="L1499" s="13" t="str">
        <f>IF($D1499="","",IFERROR(INDEX(类别属性,MATCH($D1499,类别表,0)),""))</f>
        <v/>
      </c>
      <c r="M1499" s="53"/>
      <c r="N1499" s="53"/>
      <c r="O1499" s="32"/>
      <c r="P1499" s="6" t="str">
        <f>IF($C1499="","",IF(ISNA(MATCH($C1499,账户表,0)),"※这个账户不在【基础资料】的账户档案里",IF($B1499="","※没填日期，这一笔不会进任何月份的报表",IF(NOT(ISNUMBER($B1499)),"※日期是文本不是日期（像 2026.6.28 这种），按日期取数的报表全会漏掉这一笔",IF(AND($F1499&lt;&gt;"",$G1499&lt;&gt;""),"※收入和支出不能同时填",IF(AND(N($F1499)=0,N($G1499)=0),"※收入和支出都没填",IF(OR(N($F1499)&lt;0,N($G1499)&lt;0),"※金额不能填负数，方向反了就换一列填",IF($D1499="","※没填收支类别，分类报表会漏掉这一笔",IF(ISNA(MATCH($D1499,类别表,0)),"※收支类别不在【基础资料】的清单里",IF(AND($L1499="内部转账",$M1499=""),"△内部转账要在「对方账户」写上另一头",IF(AND($L1499="内部转账",$M1499=$C1499),"※对方账户跟本账户是同一个",IF(AND($L1499&lt;&gt;"内部转账",$M1499&lt;&gt;""),"△填了对方账户，但类别不是内部转账",IF(YEAR($B1499)&lt;&gt;管理年度,"△不是管理年度的单据，按月的三张报表里看不到",IF($H1499&lt;0,"△这一笔之后该账户余额成负数了，核一下",""))))))))))))))</f>
        <v/>
      </c>
    </row>
    <row r="1500" ht="16.5" spans="1:16">
      <c r="A1500" s="4" t="str">
        <f>IF($C1500="","",COUNTA($C$5:$C1500))</f>
        <v/>
      </c>
      <c r="B1500" s="52"/>
      <c r="C1500" s="53"/>
      <c r="D1500" s="53"/>
      <c r="E1500" s="32"/>
      <c r="F1500" s="54"/>
      <c r="G1500" s="54"/>
      <c r="H1500" s="24" t="str">
        <f>IFERROR(ROUND(VLOOKUP($C1500,基础资料!$B$5:$E$34,3,0)+SUMIF($C$5:$C1500,$C1500,$F$5:$F1500)-SUMIF($C$5:$C1500,$C1500,$G$5:$G1500),2),"")</f>
        <v/>
      </c>
      <c r="I1500" s="53"/>
      <c r="J1500" s="53"/>
      <c r="K1500" s="25" t="str">
        <f t="shared" si="23"/>
        <v/>
      </c>
      <c r="L1500" s="13" t="str">
        <f>IF($D1500="","",IFERROR(INDEX(类别属性,MATCH($D1500,类别表,0)),""))</f>
        <v/>
      </c>
      <c r="M1500" s="53"/>
      <c r="N1500" s="53"/>
      <c r="O1500" s="32"/>
      <c r="P1500" s="6" t="str">
        <f>IF($C1500="","",IF(ISNA(MATCH($C1500,账户表,0)),"※这个账户不在【基础资料】的账户档案里",IF($B1500="","※没填日期，这一笔不会进任何月份的报表",IF(NOT(ISNUMBER($B1500)),"※日期是文本不是日期（像 2026.6.28 这种），按日期取数的报表全会漏掉这一笔",IF(AND($F1500&lt;&gt;"",$G1500&lt;&gt;""),"※收入和支出不能同时填",IF(AND(N($F1500)=0,N($G1500)=0),"※收入和支出都没填",IF(OR(N($F1500)&lt;0,N($G1500)&lt;0),"※金额不能填负数，方向反了就换一列填",IF($D1500="","※没填收支类别，分类报表会漏掉这一笔",IF(ISNA(MATCH($D1500,类别表,0)),"※收支类别不在【基础资料】的清单里",IF(AND($L1500="内部转账",$M1500=""),"△内部转账要在「对方账户」写上另一头",IF(AND($L1500="内部转账",$M1500=$C1500),"※对方账户跟本账户是同一个",IF(AND($L1500&lt;&gt;"内部转账",$M1500&lt;&gt;""),"△填了对方账户，但类别不是内部转账",IF(YEAR($B1500)&lt;&gt;管理年度,"△不是管理年度的单据，按月的三张报表里看不到",IF($H1500&lt;0,"△这一笔之后该账户余额成负数了，核一下",""))))))))))))))</f>
        <v/>
      </c>
    </row>
    <row r="1501" ht="16.5" spans="1:16">
      <c r="A1501" s="4" t="str">
        <f>IF($C1501="","",COUNTA($C$5:$C1501))</f>
        <v/>
      </c>
      <c r="B1501" s="52"/>
      <c r="C1501" s="53"/>
      <c r="D1501" s="53"/>
      <c r="E1501" s="32"/>
      <c r="F1501" s="54"/>
      <c r="G1501" s="54"/>
      <c r="H1501" s="24" t="str">
        <f>IFERROR(ROUND(VLOOKUP($C1501,基础资料!$B$5:$E$34,3,0)+SUMIF($C$5:$C1501,$C1501,$F$5:$F1501)-SUMIF($C$5:$C1501,$C1501,$G$5:$G1501),2),"")</f>
        <v/>
      </c>
      <c r="I1501" s="53"/>
      <c r="J1501" s="53"/>
      <c r="K1501" s="25" t="str">
        <f t="shared" si="23"/>
        <v/>
      </c>
      <c r="L1501" s="13" t="str">
        <f>IF($D1501="","",IFERROR(INDEX(类别属性,MATCH($D1501,类别表,0)),""))</f>
        <v/>
      </c>
      <c r="M1501" s="53"/>
      <c r="N1501" s="53"/>
      <c r="O1501" s="32"/>
      <c r="P1501" s="6" t="str">
        <f>IF($C1501="","",IF(ISNA(MATCH($C1501,账户表,0)),"※这个账户不在【基础资料】的账户档案里",IF($B1501="","※没填日期，这一笔不会进任何月份的报表",IF(NOT(ISNUMBER($B1501)),"※日期是文本不是日期（像 2026.6.28 这种），按日期取数的报表全会漏掉这一笔",IF(AND($F1501&lt;&gt;"",$G1501&lt;&gt;""),"※收入和支出不能同时填",IF(AND(N($F1501)=0,N($G1501)=0),"※收入和支出都没填",IF(OR(N($F1501)&lt;0,N($G1501)&lt;0),"※金额不能填负数，方向反了就换一列填",IF($D1501="","※没填收支类别，分类报表会漏掉这一笔",IF(ISNA(MATCH($D1501,类别表,0)),"※收支类别不在【基础资料】的清单里",IF(AND($L1501="内部转账",$M1501=""),"△内部转账要在「对方账户」写上另一头",IF(AND($L1501="内部转账",$M1501=$C1501),"※对方账户跟本账户是同一个",IF(AND($L1501&lt;&gt;"内部转账",$M1501&lt;&gt;""),"△填了对方账户，但类别不是内部转账",IF(YEAR($B1501)&lt;&gt;管理年度,"△不是管理年度的单据，按月的三张报表里看不到",IF($H1501&lt;0,"△这一笔之后该账户余额成负数了，核一下",""))))))))))))))</f>
        <v/>
      </c>
    </row>
    <row r="1502" ht="16.5" spans="1:16">
      <c r="A1502" s="4" t="str">
        <f>IF($C1502="","",COUNTA($C$5:$C1502))</f>
        <v/>
      </c>
      <c r="B1502" s="52"/>
      <c r="C1502" s="53"/>
      <c r="D1502" s="53"/>
      <c r="E1502" s="32"/>
      <c r="F1502" s="54"/>
      <c r="G1502" s="54"/>
      <c r="H1502" s="24" t="str">
        <f>IFERROR(ROUND(VLOOKUP($C1502,基础资料!$B$5:$E$34,3,0)+SUMIF($C$5:$C1502,$C1502,$F$5:$F1502)-SUMIF($C$5:$C1502,$C1502,$G$5:$G1502),2),"")</f>
        <v/>
      </c>
      <c r="I1502" s="53"/>
      <c r="J1502" s="53"/>
      <c r="K1502" s="25" t="str">
        <f t="shared" si="23"/>
        <v/>
      </c>
      <c r="L1502" s="13" t="str">
        <f>IF($D1502="","",IFERROR(INDEX(类别属性,MATCH($D1502,类别表,0)),""))</f>
        <v/>
      </c>
      <c r="M1502" s="53"/>
      <c r="N1502" s="53"/>
      <c r="O1502" s="32"/>
      <c r="P1502" s="6" t="str">
        <f>IF($C1502="","",IF(ISNA(MATCH($C1502,账户表,0)),"※这个账户不在【基础资料】的账户档案里",IF($B1502="","※没填日期，这一笔不会进任何月份的报表",IF(NOT(ISNUMBER($B1502)),"※日期是文本不是日期（像 2026.6.28 这种），按日期取数的报表全会漏掉这一笔",IF(AND($F1502&lt;&gt;"",$G1502&lt;&gt;""),"※收入和支出不能同时填",IF(AND(N($F1502)=0,N($G1502)=0),"※收入和支出都没填",IF(OR(N($F1502)&lt;0,N($G1502)&lt;0),"※金额不能填负数，方向反了就换一列填",IF($D1502="","※没填收支类别，分类报表会漏掉这一笔",IF(ISNA(MATCH($D1502,类别表,0)),"※收支类别不在【基础资料】的清单里",IF(AND($L1502="内部转账",$M1502=""),"△内部转账要在「对方账户」写上另一头",IF(AND($L1502="内部转账",$M1502=$C1502),"※对方账户跟本账户是同一个",IF(AND($L1502&lt;&gt;"内部转账",$M1502&lt;&gt;""),"△填了对方账户，但类别不是内部转账",IF(YEAR($B1502)&lt;&gt;管理年度,"△不是管理年度的单据，按月的三张报表里看不到",IF($H1502&lt;0,"△这一笔之后该账户余额成负数了，核一下",""))))))))))))))</f>
        <v/>
      </c>
    </row>
    <row r="1503" ht="16.5" spans="1:16">
      <c r="A1503" s="4" t="str">
        <f>IF($C1503="","",COUNTA($C$5:$C1503))</f>
        <v/>
      </c>
      <c r="B1503" s="52"/>
      <c r="C1503" s="53"/>
      <c r="D1503" s="53"/>
      <c r="E1503" s="32"/>
      <c r="F1503" s="54"/>
      <c r="G1503" s="54"/>
      <c r="H1503" s="24" t="str">
        <f>IFERROR(ROUND(VLOOKUP($C1503,基础资料!$B$5:$E$34,3,0)+SUMIF($C$5:$C1503,$C1503,$F$5:$F1503)-SUMIF($C$5:$C1503,$C1503,$G$5:$G1503),2),"")</f>
        <v/>
      </c>
      <c r="I1503" s="53"/>
      <c r="J1503" s="53"/>
      <c r="K1503" s="25" t="str">
        <f t="shared" si="23"/>
        <v/>
      </c>
      <c r="L1503" s="13" t="str">
        <f>IF($D1503="","",IFERROR(INDEX(类别属性,MATCH($D1503,类别表,0)),""))</f>
        <v/>
      </c>
      <c r="M1503" s="53"/>
      <c r="N1503" s="53"/>
      <c r="O1503" s="32"/>
      <c r="P1503" s="6" t="str">
        <f>IF($C1503="","",IF(ISNA(MATCH($C1503,账户表,0)),"※这个账户不在【基础资料】的账户档案里",IF($B1503="","※没填日期，这一笔不会进任何月份的报表",IF(NOT(ISNUMBER($B1503)),"※日期是文本不是日期（像 2026.6.28 这种），按日期取数的报表全会漏掉这一笔",IF(AND($F1503&lt;&gt;"",$G1503&lt;&gt;""),"※收入和支出不能同时填",IF(AND(N($F1503)=0,N($G1503)=0),"※收入和支出都没填",IF(OR(N($F1503)&lt;0,N($G1503)&lt;0),"※金额不能填负数，方向反了就换一列填",IF($D1503="","※没填收支类别，分类报表会漏掉这一笔",IF(ISNA(MATCH($D1503,类别表,0)),"※收支类别不在【基础资料】的清单里",IF(AND($L1503="内部转账",$M1503=""),"△内部转账要在「对方账户」写上另一头",IF(AND($L1503="内部转账",$M1503=$C1503),"※对方账户跟本账户是同一个",IF(AND($L1503&lt;&gt;"内部转账",$M1503&lt;&gt;""),"△填了对方账户，但类别不是内部转账",IF(YEAR($B1503)&lt;&gt;管理年度,"△不是管理年度的单据，按月的三张报表里看不到",IF($H1503&lt;0,"△这一笔之后该账户余额成负数了，核一下",""))))))))))))))</f>
        <v/>
      </c>
    </row>
    <row r="1504" ht="16.5" spans="1:16">
      <c r="A1504" s="4" t="str">
        <f>IF($C1504="","",COUNTA($C$5:$C1504))</f>
        <v/>
      </c>
      <c r="B1504" s="52"/>
      <c r="C1504" s="53"/>
      <c r="D1504" s="53"/>
      <c r="E1504" s="32"/>
      <c r="F1504" s="54"/>
      <c r="G1504" s="54"/>
      <c r="H1504" s="24" t="str">
        <f>IFERROR(ROUND(VLOOKUP($C1504,基础资料!$B$5:$E$34,3,0)+SUMIF($C$5:$C1504,$C1504,$F$5:$F1504)-SUMIF($C$5:$C1504,$C1504,$G$5:$G1504),2),"")</f>
        <v/>
      </c>
      <c r="I1504" s="53"/>
      <c r="J1504" s="53"/>
      <c r="K1504" s="25" t="str">
        <f t="shared" si="23"/>
        <v/>
      </c>
      <c r="L1504" s="13" t="str">
        <f>IF($D1504="","",IFERROR(INDEX(类别属性,MATCH($D1504,类别表,0)),""))</f>
        <v/>
      </c>
      <c r="M1504" s="53"/>
      <c r="N1504" s="53"/>
      <c r="O1504" s="32"/>
      <c r="P1504" s="6" t="str">
        <f>IF($C1504="","",IF(ISNA(MATCH($C1504,账户表,0)),"※这个账户不在【基础资料】的账户档案里",IF($B1504="","※没填日期，这一笔不会进任何月份的报表",IF(NOT(ISNUMBER($B1504)),"※日期是文本不是日期（像 2026.6.28 这种），按日期取数的报表全会漏掉这一笔",IF(AND($F1504&lt;&gt;"",$G1504&lt;&gt;""),"※收入和支出不能同时填",IF(AND(N($F1504)=0,N($G1504)=0),"※收入和支出都没填",IF(OR(N($F1504)&lt;0,N($G1504)&lt;0),"※金额不能填负数，方向反了就换一列填",IF($D1504="","※没填收支类别，分类报表会漏掉这一笔",IF(ISNA(MATCH($D1504,类别表,0)),"※收支类别不在【基础资料】的清单里",IF(AND($L1504="内部转账",$M1504=""),"△内部转账要在「对方账户」写上另一头",IF(AND($L1504="内部转账",$M1504=$C1504),"※对方账户跟本账户是同一个",IF(AND($L1504&lt;&gt;"内部转账",$M1504&lt;&gt;""),"△填了对方账户，但类别不是内部转账",IF(YEAR($B1504)&lt;&gt;管理年度,"△不是管理年度的单据，按月的三张报表里看不到",IF($H1504&lt;0,"△这一笔之后该账户余额成负数了，核一下",""))))))))))))))</f>
        <v/>
      </c>
    </row>
    <row r="1505" ht="16.5" spans="1:16">
      <c r="A1505" s="4" t="str">
        <f>IF($C1505="","",COUNTA($C$5:$C1505))</f>
        <v/>
      </c>
      <c r="B1505" s="52"/>
      <c r="C1505" s="53"/>
      <c r="D1505" s="53"/>
      <c r="E1505" s="32"/>
      <c r="F1505" s="54"/>
      <c r="G1505" s="54"/>
      <c r="H1505" s="24" t="str">
        <f>IFERROR(ROUND(VLOOKUP($C1505,基础资料!$B$5:$E$34,3,0)+SUMIF($C$5:$C1505,$C1505,$F$5:$F1505)-SUMIF($C$5:$C1505,$C1505,$G$5:$G1505),2),"")</f>
        <v/>
      </c>
      <c r="I1505" s="53"/>
      <c r="J1505" s="53"/>
      <c r="K1505" s="25" t="str">
        <f t="shared" si="23"/>
        <v/>
      </c>
      <c r="L1505" s="13" t="str">
        <f>IF($D1505="","",IFERROR(INDEX(类别属性,MATCH($D1505,类别表,0)),""))</f>
        <v/>
      </c>
      <c r="M1505" s="53"/>
      <c r="N1505" s="53"/>
      <c r="O1505" s="32"/>
      <c r="P1505" s="6" t="str">
        <f>IF($C1505="","",IF(ISNA(MATCH($C1505,账户表,0)),"※这个账户不在【基础资料】的账户档案里",IF($B1505="","※没填日期，这一笔不会进任何月份的报表",IF(NOT(ISNUMBER($B1505)),"※日期是文本不是日期（像 2026.6.28 这种），按日期取数的报表全会漏掉这一笔",IF(AND($F1505&lt;&gt;"",$G1505&lt;&gt;""),"※收入和支出不能同时填",IF(AND(N($F1505)=0,N($G1505)=0),"※收入和支出都没填",IF(OR(N($F1505)&lt;0,N($G1505)&lt;0),"※金额不能填负数，方向反了就换一列填",IF($D1505="","※没填收支类别，分类报表会漏掉这一笔",IF(ISNA(MATCH($D1505,类别表,0)),"※收支类别不在【基础资料】的清单里",IF(AND($L1505="内部转账",$M1505=""),"△内部转账要在「对方账户」写上另一头",IF(AND($L1505="内部转账",$M1505=$C1505),"※对方账户跟本账户是同一个",IF(AND($L1505&lt;&gt;"内部转账",$M1505&lt;&gt;""),"△填了对方账户，但类别不是内部转账",IF(YEAR($B1505)&lt;&gt;管理年度,"△不是管理年度的单据，按月的三张报表里看不到",IF($H1505&lt;0,"△这一笔之后该账户余额成负数了，核一下",""))))))))))))))</f>
        <v/>
      </c>
    </row>
    <row r="1506" ht="16.5" spans="1:16">
      <c r="A1506" s="4" t="str">
        <f>IF($C1506="","",COUNTA($C$5:$C1506))</f>
        <v/>
      </c>
      <c r="B1506" s="52"/>
      <c r="C1506" s="53"/>
      <c r="D1506" s="53"/>
      <c r="E1506" s="32"/>
      <c r="F1506" s="54"/>
      <c r="G1506" s="54"/>
      <c r="H1506" s="24" t="str">
        <f>IFERROR(ROUND(VLOOKUP($C1506,基础资料!$B$5:$E$34,3,0)+SUMIF($C$5:$C1506,$C1506,$F$5:$F1506)-SUMIF($C$5:$C1506,$C1506,$G$5:$G1506),2),"")</f>
        <v/>
      </c>
      <c r="I1506" s="53"/>
      <c r="J1506" s="53"/>
      <c r="K1506" s="25" t="str">
        <f t="shared" si="23"/>
        <v/>
      </c>
      <c r="L1506" s="13" t="str">
        <f>IF($D1506="","",IFERROR(INDEX(类别属性,MATCH($D1506,类别表,0)),""))</f>
        <v/>
      </c>
      <c r="M1506" s="53"/>
      <c r="N1506" s="53"/>
      <c r="O1506" s="32"/>
      <c r="P1506" s="6" t="str">
        <f>IF($C1506="","",IF(ISNA(MATCH($C1506,账户表,0)),"※这个账户不在【基础资料】的账户档案里",IF($B1506="","※没填日期，这一笔不会进任何月份的报表",IF(NOT(ISNUMBER($B1506)),"※日期是文本不是日期（像 2026.6.28 这种），按日期取数的报表全会漏掉这一笔",IF(AND($F1506&lt;&gt;"",$G1506&lt;&gt;""),"※收入和支出不能同时填",IF(AND(N($F1506)=0,N($G1506)=0),"※收入和支出都没填",IF(OR(N($F1506)&lt;0,N($G1506)&lt;0),"※金额不能填负数，方向反了就换一列填",IF($D1506="","※没填收支类别，分类报表会漏掉这一笔",IF(ISNA(MATCH($D1506,类别表,0)),"※收支类别不在【基础资料】的清单里",IF(AND($L1506="内部转账",$M1506=""),"△内部转账要在「对方账户」写上另一头",IF(AND($L1506="内部转账",$M1506=$C1506),"※对方账户跟本账户是同一个",IF(AND($L1506&lt;&gt;"内部转账",$M1506&lt;&gt;""),"△填了对方账户，但类别不是内部转账",IF(YEAR($B1506)&lt;&gt;管理年度,"△不是管理年度的单据，按月的三张报表里看不到",IF($H1506&lt;0,"△这一笔之后该账户余额成负数了，核一下",""))))))))))))))</f>
        <v/>
      </c>
    </row>
    <row r="1507" ht="16.5" spans="1:16">
      <c r="A1507" s="4" t="str">
        <f>IF($C1507="","",COUNTA($C$5:$C1507))</f>
        <v/>
      </c>
      <c r="B1507" s="52"/>
      <c r="C1507" s="53"/>
      <c r="D1507" s="53"/>
      <c r="E1507" s="32"/>
      <c r="F1507" s="54"/>
      <c r="G1507" s="54"/>
      <c r="H1507" s="24" t="str">
        <f>IFERROR(ROUND(VLOOKUP($C1507,基础资料!$B$5:$E$34,3,0)+SUMIF($C$5:$C1507,$C1507,$F$5:$F1507)-SUMIF($C$5:$C1507,$C1507,$G$5:$G1507),2),"")</f>
        <v/>
      </c>
      <c r="I1507" s="53"/>
      <c r="J1507" s="53"/>
      <c r="K1507" s="25" t="str">
        <f t="shared" si="23"/>
        <v/>
      </c>
      <c r="L1507" s="13" t="str">
        <f>IF($D1507="","",IFERROR(INDEX(类别属性,MATCH($D1507,类别表,0)),""))</f>
        <v/>
      </c>
      <c r="M1507" s="53"/>
      <c r="N1507" s="53"/>
      <c r="O1507" s="32"/>
      <c r="P1507" s="6" t="str">
        <f>IF($C1507="","",IF(ISNA(MATCH($C1507,账户表,0)),"※这个账户不在【基础资料】的账户档案里",IF($B1507="","※没填日期，这一笔不会进任何月份的报表",IF(NOT(ISNUMBER($B1507)),"※日期是文本不是日期（像 2026.6.28 这种），按日期取数的报表全会漏掉这一笔",IF(AND($F1507&lt;&gt;"",$G1507&lt;&gt;""),"※收入和支出不能同时填",IF(AND(N($F1507)=0,N($G1507)=0),"※收入和支出都没填",IF(OR(N($F1507)&lt;0,N($G1507)&lt;0),"※金额不能填负数，方向反了就换一列填",IF($D1507="","※没填收支类别，分类报表会漏掉这一笔",IF(ISNA(MATCH($D1507,类别表,0)),"※收支类别不在【基础资料】的清单里",IF(AND($L1507="内部转账",$M1507=""),"△内部转账要在「对方账户」写上另一头",IF(AND($L1507="内部转账",$M1507=$C1507),"※对方账户跟本账户是同一个",IF(AND($L1507&lt;&gt;"内部转账",$M1507&lt;&gt;""),"△填了对方账户，但类别不是内部转账",IF(YEAR($B1507)&lt;&gt;管理年度,"△不是管理年度的单据，按月的三张报表里看不到",IF($H1507&lt;0,"△这一笔之后该账户余额成负数了，核一下",""))))))))))))))</f>
        <v/>
      </c>
    </row>
    <row r="1508" ht="16.5" spans="1:16">
      <c r="A1508" s="4" t="str">
        <f>IF($C1508="","",COUNTA($C$5:$C1508))</f>
        <v/>
      </c>
      <c r="B1508" s="52"/>
      <c r="C1508" s="53"/>
      <c r="D1508" s="53"/>
      <c r="E1508" s="32"/>
      <c r="F1508" s="54"/>
      <c r="G1508" s="54"/>
      <c r="H1508" s="24" t="str">
        <f>IFERROR(ROUND(VLOOKUP($C1508,基础资料!$B$5:$E$34,3,0)+SUMIF($C$5:$C1508,$C1508,$F$5:$F1508)-SUMIF($C$5:$C1508,$C1508,$G$5:$G1508),2),"")</f>
        <v/>
      </c>
      <c r="I1508" s="53"/>
      <c r="J1508" s="53"/>
      <c r="K1508" s="25" t="str">
        <f t="shared" si="23"/>
        <v/>
      </c>
      <c r="L1508" s="13" t="str">
        <f>IF($D1508="","",IFERROR(INDEX(类别属性,MATCH($D1508,类别表,0)),""))</f>
        <v/>
      </c>
      <c r="M1508" s="53"/>
      <c r="N1508" s="53"/>
      <c r="O1508" s="32"/>
      <c r="P1508" s="6" t="str">
        <f>IF($C1508="","",IF(ISNA(MATCH($C1508,账户表,0)),"※这个账户不在【基础资料】的账户档案里",IF($B1508="","※没填日期，这一笔不会进任何月份的报表",IF(NOT(ISNUMBER($B1508)),"※日期是文本不是日期（像 2026.6.28 这种），按日期取数的报表全会漏掉这一笔",IF(AND($F1508&lt;&gt;"",$G1508&lt;&gt;""),"※收入和支出不能同时填",IF(AND(N($F1508)=0,N($G1508)=0),"※收入和支出都没填",IF(OR(N($F1508)&lt;0,N($G1508)&lt;0),"※金额不能填负数，方向反了就换一列填",IF($D1508="","※没填收支类别，分类报表会漏掉这一笔",IF(ISNA(MATCH($D1508,类别表,0)),"※收支类别不在【基础资料】的清单里",IF(AND($L1508="内部转账",$M1508=""),"△内部转账要在「对方账户」写上另一头",IF(AND($L1508="内部转账",$M1508=$C1508),"※对方账户跟本账户是同一个",IF(AND($L1508&lt;&gt;"内部转账",$M1508&lt;&gt;""),"△填了对方账户，但类别不是内部转账",IF(YEAR($B1508)&lt;&gt;管理年度,"△不是管理年度的单据，按月的三张报表里看不到",IF($H1508&lt;0,"△这一笔之后该账户余额成负数了，核一下",""))))))))))))))</f>
        <v/>
      </c>
    </row>
    <row r="1509" ht="16.5" spans="1:16">
      <c r="A1509" s="4" t="str">
        <f>IF($C1509="","",COUNTA($C$5:$C1509))</f>
        <v/>
      </c>
      <c r="B1509" s="52"/>
      <c r="C1509" s="53"/>
      <c r="D1509" s="53"/>
      <c r="E1509" s="32"/>
      <c r="F1509" s="54"/>
      <c r="G1509" s="54"/>
      <c r="H1509" s="24" t="str">
        <f>IFERROR(ROUND(VLOOKUP($C1509,基础资料!$B$5:$E$34,3,0)+SUMIF($C$5:$C1509,$C1509,$F$5:$F1509)-SUMIF($C$5:$C1509,$C1509,$G$5:$G1509),2),"")</f>
        <v/>
      </c>
      <c r="I1509" s="53"/>
      <c r="J1509" s="53"/>
      <c r="K1509" s="25" t="str">
        <f t="shared" si="23"/>
        <v/>
      </c>
      <c r="L1509" s="13" t="str">
        <f>IF($D1509="","",IFERROR(INDEX(类别属性,MATCH($D1509,类别表,0)),""))</f>
        <v/>
      </c>
      <c r="M1509" s="53"/>
      <c r="N1509" s="53"/>
      <c r="O1509" s="32"/>
      <c r="P1509" s="6" t="str">
        <f>IF($C1509="","",IF(ISNA(MATCH($C1509,账户表,0)),"※这个账户不在【基础资料】的账户档案里",IF($B1509="","※没填日期，这一笔不会进任何月份的报表",IF(NOT(ISNUMBER($B1509)),"※日期是文本不是日期（像 2026.6.28 这种），按日期取数的报表全会漏掉这一笔",IF(AND($F1509&lt;&gt;"",$G1509&lt;&gt;""),"※收入和支出不能同时填",IF(AND(N($F1509)=0,N($G1509)=0),"※收入和支出都没填",IF(OR(N($F1509)&lt;0,N($G1509)&lt;0),"※金额不能填负数，方向反了就换一列填",IF($D1509="","※没填收支类别，分类报表会漏掉这一笔",IF(ISNA(MATCH($D1509,类别表,0)),"※收支类别不在【基础资料】的清单里",IF(AND($L1509="内部转账",$M1509=""),"△内部转账要在「对方账户」写上另一头",IF(AND($L1509="内部转账",$M1509=$C1509),"※对方账户跟本账户是同一个",IF(AND($L1509&lt;&gt;"内部转账",$M1509&lt;&gt;""),"△填了对方账户，但类别不是内部转账",IF(YEAR($B1509)&lt;&gt;管理年度,"△不是管理年度的单据，按月的三张报表里看不到",IF($H1509&lt;0,"△这一笔之后该账户余额成负数了，核一下",""))))))))))))))</f>
        <v/>
      </c>
    </row>
    <row r="1510" ht="16.5" spans="1:16">
      <c r="A1510" s="4" t="str">
        <f>IF($C1510="","",COUNTA($C$5:$C1510))</f>
        <v/>
      </c>
      <c r="B1510" s="52"/>
      <c r="C1510" s="53"/>
      <c r="D1510" s="53"/>
      <c r="E1510" s="32"/>
      <c r="F1510" s="54"/>
      <c r="G1510" s="54"/>
      <c r="H1510" s="24" t="str">
        <f>IFERROR(ROUND(VLOOKUP($C1510,基础资料!$B$5:$E$34,3,0)+SUMIF($C$5:$C1510,$C1510,$F$5:$F1510)-SUMIF($C$5:$C1510,$C1510,$G$5:$G1510),2),"")</f>
        <v/>
      </c>
      <c r="I1510" s="53"/>
      <c r="J1510" s="53"/>
      <c r="K1510" s="25" t="str">
        <f t="shared" si="23"/>
        <v/>
      </c>
      <c r="L1510" s="13" t="str">
        <f>IF($D1510="","",IFERROR(INDEX(类别属性,MATCH($D1510,类别表,0)),""))</f>
        <v/>
      </c>
      <c r="M1510" s="53"/>
      <c r="N1510" s="53"/>
      <c r="O1510" s="32"/>
      <c r="P1510" s="6" t="str">
        <f>IF($C1510="","",IF(ISNA(MATCH($C1510,账户表,0)),"※这个账户不在【基础资料】的账户档案里",IF($B1510="","※没填日期，这一笔不会进任何月份的报表",IF(NOT(ISNUMBER($B1510)),"※日期是文本不是日期（像 2026.6.28 这种），按日期取数的报表全会漏掉这一笔",IF(AND($F1510&lt;&gt;"",$G1510&lt;&gt;""),"※收入和支出不能同时填",IF(AND(N($F1510)=0,N($G1510)=0),"※收入和支出都没填",IF(OR(N($F1510)&lt;0,N($G1510)&lt;0),"※金额不能填负数，方向反了就换一列填",IF($D1510="","※没填收支类别，分类报表会漏掉这一笔",IF(ISNA(MATCH($D1510,类别表,0)),"※收支类别不在【基础资料】的清单里",IF(AND($L1510="内部转账",$M1510=""),"△内部转账要在「对方账户」写上另一头",IF(AND($L1510="内部转账",$M1510=$C1510),"※对方账户跟本账户是同一个",IF(AND($L1510&lt;&gt;"内部转账",$M1510&lt;&gt;""),"△填了对方账户，但类别不是内部转账",IF(YEAR($B1510)&lt;&gt;管理年度,"△不是管理年度的单据，按月的三张报表里看不到",IF($H1510&lt;0,"△这一笔之后该账户余额成负数了，核一下",""))))))))))))))</f>
        <v/>
      </c>
    </row>
    <row r="1511" ht="16.5" spans="1:16">
      <c r="A1511" s="4" t="str">
        <f>IF($C1511="","",COUNTA($C$5:$C1511))</f>
        <v/>
      </c>
      <c r="B1511" s="52"/>
      <c r="C1511" s="53"/>
      <c r="D1511" s="53"/>
      <c r="E1511" s="32"/>
      <c r="F1511" s="54"/>
      <c r="G1511" s="54"/>
      <c r="H1511" s="24" t="str">
        <f>IFERROR(ROUND(VLOOKUP($C1511,基础资料!$B$5:$E$34,3,0)+SUMIF($C$5:$C1511,$C1511,$F$5:$F1511)-SUMIF($C$5:$C1511,$C1511,$G$5:$G1511),2),"")</f>
        <v/>
      </c>
      <c r="I1511" s="53"/>
      <c r="J1511" s="53"/>
      <c r="K1511" s="25" t="str">
        <f t="shared" si="23"/>
        <v/>
      </c>
      <c r="L1511" s="13" t="str">
        <f>IF($D1511="","",IFERROR(INDEX(类别属性,MATCH($D1511,类别表,0)),""))</f>
        <v/>
      </c>
      <c r="M1511" s="53"/>
      <c r="N1511" s="53"/>
      <c r="O1511" s="32"/>
      <c r="P1511" s="6" t="str">
        <f>IF($C1511="","",IF(ISNA(MATCH($C1511,账户表,0)),"※这个账户不在【基础资料】的账户档案里",IF($B1511="","※没填日期，这一笔不会进任何月份的报表",IF(NOT(ISNUMBER($B1511)),"※日期是文本不是日期（像 2026.6.28 这种），按日期取数的报表全会漏掉这一笔",IF(AND($F1511&lt;&gt;"",$G1511&lt;&gt;""),"※收入和支出不能同时填",IF(AND(N($F1511)=0,N($G1511)=0),"※收入和支出都没填",IF(OR(N($F1511)&lt;0,N($G1511)&lt;0),"※金额不能填负数，方向反了就换一列填",IF($D1511="","※没填收支类别，分类报表会漏掉这一笔",IF(ISNA(MATCH($D1511,类别表,0)),"※收支类别不在【基础资料】的清单里",IF(AND($L1511="内部转账",$M1511=""),"△内部转账要在「对方账户」写上另一头",IF(AND($L1511="内部转账",$M1511=$C1511),"※对方账户跟本账户是同一个",IF(AND($L1511&lt;&gt;"内部转账",$M1511&lt;&gt;""),"△填了对方账户，但类别不是内部转账",IF(YEAR($B1511)&lt;&gt;管理年度,"△不是管理年度的单据，按月的三张报表里看不到",IF($H1511&lt;0,"△这一笔之后该账户余额成负数了，核一下",""))))))))))))))</f>
        <v/>
      </c>
    </row>
    <row r="1512" ht="16.5" spans="1:16">
      <c r="A1512" s="4" t="str">
        <f>IF($C1512="","",COUNTA($C$5:$C1512))</f>
        <v/>
      </c>
      <c r="B1512" s="52"/>
      <c r="C1512" s="53"/>
      <c r="D1512" s="53"/>
      <c r="E1512" s="32"/>
      <c r="F1512" s="54"/>
      <c r="G1512" s="54"/>
      <c r="H1512" s="24" t="str">
        <f>IFERROR(ROUND(VLOOKUP($C1512,基础资料!$B$5:$E$34,3,0)+SUMIF($C$5:$C1512,$C1512,$F$5:$F1512)-SUMIF($C$5:$C1512,$C1512,$G$5:$G1512),2),"")</f>
        <v/>
      </c>
      <c r="I1512" s="53"/>
      <c r="J1512" s="53"/>
      <c r="K1512" s="25" t="str">
        <f t="shared" si="23"/>
        <v/>
      </c>
      <c r="L1512" s="13" t="str">
        <f>IF($D1512="","",IFERROR(INDEX(类别属性,MATCH($D1512,类别表,0)),""))</f>
        <v/>
      </c>
      <c r="M1512" s="53"/>
      <c r="N1512" s="53"/>
      <c r="O1512" s="32"/>
      <c r="P1512" s="6" t="str">
        <f>IF($C1512="","",IF(ISNA(MATCH($C1512,账户表,0)),"※这个账户不在【基础资料】的账户档案里",IF($B1512="","※没填日期，这一笔不会进任何月份的报表",IF(NOT(ISNUMBER($B1512)),"※日期是文本不是日期（像 2026.6.28 这种），按日期取数的报表全会漏掉这一笔",IF(AND($F1512&lt;&gt;"",$G1512&lt;&gt;""),"※收入和支出不能同时填",IF(AND(N($F1512)=0,N($G1512)=0),"※收入和支出都没填",IF(OR(N($F1512)&lt;0,N($G1512)&lt;0),"※金额不能填负数，方向反了就换一列填",IF($D1512="","※没填收支类别，分类报表会漏掉这一笔",IF(ISNA(MATCH($D1512,类别表,0)),"※收支类别不在【基础资料】的清单里",IF(AND($L1512="内部转账",$M1512=""),"△内部转账要在「对方账户」写上另一头",IF(AND($L1512="内部转账",$M1512=$C1512),"※对方账户跟本账户是同一个",IF(AND($L1512&lt;&gt;"内部转账",$M1512&lt;&gt;""),"△填了对方账户，但类别不是内部转账",IF(YEAR($B1512)&lt;&gt;管理年度,"△不是管理年度的单据，按月的三张报表里看不到",IF($H1512&lt;0,"△这一笔之后该账户余额成负数了，核一下",""))))))))))))))</f>
        <v/>
      </c>
    </row>
    <row r="1513" ht="16.5" spans="1:16">
      <c r="A1513" s="4" t="str">
        <f>IF($C1513="","",COUNTA($C$5:$C1513))</f>
        <v/>
      </c>
      <c r="B1513" s="52"/>
      <c r="C1513" s="53"/>
      <c r="D1513" s="53"/>
      <c r="E1513" s="32"/>
      <c r="F1513" s="54"/>
      <c r="G1513" s="54"/>
      <c r="H1513" s="24" t="str">
        <f>IFERROR(ROUND(VLOOKUP($C1513,基础资料!$B$5:$E$34,3,0)+SUMIF($C$5:$C1513,$C1513,$F$5:$F1513)-SUMIF($C$5:$C1513,$C1513,$G$5:$G1513),2),"")</f>
        <v/>
      </c>
      <c r="I1513" s="53"/>
      <c r="J1513" s="53"/>
      <c r="K1513" s="25" t="str">
        <f t="shared" si="23"/>
        <v/>
      </c>
      <c r="L1513" s="13" t="str">
        <f>IF($D1513="","",IFERROR(INDEX(类别属性,MATCH($D1513,类别表,0)),""))</f>
        <v/>
      </c>
      <c r="M1513" s="53"/>
      <c r="N1513" s="53"/>
      <c r="O1513" s="32"/>
      <c r="P1513" s="6" t="str">
        <f>IF($C1513="","",IF(ISNA(MATCH($C1513,账户表,0)),"※这个账户不在【基础资料】的账户档案里",IF($B1513="","※没填日期，这一笔不会进任何月份的报表",IF(NOT(ISNUMBER($B1513)),"※日期是文本不是日期（像 2026.6.28 这种），按日期取数的报表全会漏掉这一笔",IF(AND($F1513&lt;&gt;"",$G1513&lt;&gt;""),"※收入和支出不能同时填",IF(AND(N($F1513)=0,N($G1513)=0),"※收入和支出都没填",IF(OR(N($F1513)&lt;0,N($G1513)&lt;0),"※金额不能填负数，方向反了就换一列填",IF($D1513="","※没填收支类别，分类报表会漏掉这一笔",IF(ISNA(MATCH($D1513,类别表,0)),"※收支类别不在【基础资料】的清单里",IF(AND($L1513="内部转账",$M1513=""),"△内部转账要在「对方账户」写上另一头",IF(AND($L1513="内部转账",$M1513=$C1513),"※对方账户跟本账户是同一个",IF(AND($L1513&lt;&gt;"内部转账",$M1513&lt;&gt;""),"△填了对方账户，但类别不是内部转账",IF(YEAR($B1513)&lt;&gt;管理年度,"△不是管理年度的单据，按月的三张报表里看不到",IF($H1513&lt;0,"△这一笔之后该账户余额成负数了，核一下",""))))))))))))))</f>
        <v/>
      </c>
    </row>
    <row r="1514" ht="16.5" spans="1:16">
      <c r="A1514" s="4" t="str">
        <f>IF($C1514="","",COUNTA($C$5:$C1514))</f>
        <v/>
      </c>
      <c r="B1514" s="52"/>
      <c r="C1514" s="53"/>
      <c r="D1514" s="53"/>
      <c r="E1514" s="32"/>
      <c r="F1514" s="54"/>
      <c r="G1514" s="54"/>
      <c r="H1514" s="24" t="str">
        <f>IFERROR(ROUND(VLOOKUP($C1514,基础资料!$B$5:$E$34,3,0)+SUMIF($C$5:$C1514,$C1514,$F$5:$F1514)-SUMIF($C$5:$C1514,$C1514,$G$5:$G1514),2),"")</f>
        <v/>
      </c>
      <c r="I1514" s="53"/>
      <c r="J1514" s="53"/>
      <c r="K1514" s="25" t="str">
        <f t="shared" si="23"/>
        <v/>
      </c>
      <c r="L1514" s="13" t="str">
        <f>IF($D1514="","",IFERROR(INDEX(类别属性,MATCH($D1514,类别表,0)),""))</f>
        <v/>
      </c>
      <c r="M1514" s="53"/>
      <c r="N1514" s="53"/>
      <c r="O1514" s="32"/>
      <c r="P1514" s="6" t="str">
        <f>IF($C1514="","",IF(ISNA(MATCH($C1514,账户表,0)),"※这个账户不在【基础资料】的账户档案里",IF($B1514="","※没填日期，这一笔不会进任何月份的报表",IF(NOT(ISNUMBER($B1514)),"※日期是文本不是日期（像 2026.6.28 这种），按日期取数的报表全会漏掉这一笔",IF(AND($F1514&lt;&gt;"",$G1514&lt;&gt;""),"※收入和支出不能同时填",IF(AND(N($F1514)=0,N($G1514)=0),"※收入和支出都没填",IF(OR(N($F1514)&lt;0,N($G1514)&lt;0),"※金额不能填负数，方向反了就换一列填",IF($D1514="","※没填收支类别，分类报表会漏掉这一笔",IF(ISNA(MATCH($D1514,类别表,0)),"※收支类别不在【基础资料】的清单里",IF(AND($L1514="内部转账",$M1514=""),"△内部转账要在「对方账户」写上另一头",IF(AND($L1514="内部转账",$M1514=$C1514),"※对方账户跟本账户是同一个",IF(AND($L1514&lt;&gt;"内部转账",$M1514&lt;&gt;""),"△填了对方账户，但类别不是内部转账",IF(YEAR($B1514)&lt;&gt;管理年度,"△不是管理年度的单据，按月的三张报表里看不到",IF($H1514&lt;0,"△这一笔之后该账户余额成负数了，核一下",""))))))))))))))</f>
        <v/>
      </c>
    </row>
    <row r="1515" ht="16.5" spans="1:16">
      <c r="A1515" s="4" t="str">
        <f>IF($C1515="","",COUNTA($C$5:$C1515))</f>
        <v/>
      </c>
      <c r="B1515" s="52"/>
      <c r="C1515" s="53"/>
      <c r="D1515" s="53"/>
      <c r="E1515" s="32"/>
      <c r="F1515" s="54"/>
      <c r="G1515" s="54"/>
      <c r="H1515" s="24" t="str">
        <f>IFERROR(ROUND(VLOOKUP($C1515,基础资料!$B$5:$E$34,3,0)+SUMIF($C$5:$C1515,$C1515,$F$5:$F1515)-SUMIF($C$5:$C1515,$C1515,$G$5:$G1515),2),"")</f>
        <v/>
      </c>
      <c r="I1515" s="53"/>
      <c r="J1515" s="53"/>
      <c r="K1515" s="25" t="str">
        <f t="shared" si="23"/>
        <v/>
      </c>
      <c r="L1515" s="13" t="str">
        <f>IF($D1515="","",IFERROR(INDEX(类别属性,MATCH($D1515,类别表,0)),""))</f>
        <v/>
      </c>
      <c r="M1515" s="53"/>
      <c r="N1515" s="53"/>
      <c r="O1515" s="32"/>
      <c r="P1515" s="6" t="str">
        <f>IF($C1515="","",IF(ISNA(MATCH($C1515,账户表,0)),"※这个账户不在【基础资料】的账户档案里",IF($B1515="","※没填日期，这一笔不会进任何月份的报表",IF(NOT(ISNUMBER($B1515)),"※日期是文本不是日期（像 2026.6.28 这种），按日期取数的报表全会漏掉这一笔",IF(AND($F1515&lt;&gt;"",$G1515&lt;&gt;""),"※收入和支出不能同时填",IF(AND(N($F1515)=0,N($G1515)=0),"※收入和支出都没填",IF(OR(N($F1515)&lt;0,N($G1515)&lt;0),"※金额不能填负数，方向反了就换一列填",IF($D1515="","※没填收支类别，分类报表会漏掉这一笔",IF(ISNA(MATCH($D1515,类别表,0)),"※收支类别不在【基础资料】的清单里",IF(AND($L1515="内部转账",$M1515=""),"△内部转账要在「对方账户」写上另一头",IF(AND($L1515="内部转账",$M1515=$C1515),"※对方账户跟本账户是同一个",IF(AND($L1515&lt;&gt;"内部转账",$M1515&lt;&gt;""),"△填了对方账户，但类别不是内部转账",IF(YEAR($B1515)&lt;&gt;管理年度,"△不是管理年度的单据，按月的三张报表里看不到",IF($H1515&lt;0,"△这一笔之后该账户余额成负数了，核一下",""))))))))))))))</f>
        <v/>
      </c>
    </row>
    <row r="1516" ht="16.5" spans="1:16">
      <c r="A1516" s="4" t="str">
        <f>IF($C1516="","",COUNTA($C$5:$C1516))</f>
        <v/>
      </c>
      <c r="B1516" s="52"/>
      <c r="C1516" s="53"/>
      <c r="D1516" s="53"/>
      <c r="E1516" s="32"/>
      <c r="F1516" s="54"/>
      <c r="G1516" s="54"/>
      <c r="H1516" s="24" t="str">
        <f>IFERROR(ROUND(VLOOKUP($C1516,基础资料!$B$5:$E$34,3,0)+SUMIF($C$5:$C1516,$C1516,$F$5:$F1516)-SUMIF($C$5:$C1516,$C1516,$G$5:$G1516),2),"")</f>
        <v/>
      </c>
      <c r="I1516" s="53"/>
      <c r="J1516" s="53"/>
      <c r="K1516" s="25" t="str">
        <f t="shared" si="23"/>
        <v/>
      </c>
      <c r="L1516" s="13" t="str">
        <f>IF($D1516="","",IFERROR(INDEX(类别属性,MATCH($D1516,类别表,0)),""))</f>
        <v/>
      </c>
      <c r="M1516" s="53"/>
      <c r="N1516" s="53"/>
      <c r="O1516" s="32"/>
      <c r="P1516" s="6" t="str">
        <f>IF($C1516="","",IF(ISNA(MATCH($C1516,账户表,0)),"※这个账户不在【基础资料】的账户档案里",IF($B1516="","※没填日期，这一笔不会进任何月份的报表",IF(NOT(ISNUMBER($B1516)),"※日期是文本不是日期（像 2026.6.28 这种），按日期取数的报表全会漏掉这一笔",IF(AND($F1516&lt;&gt;"",$G1516&lt;&gt;""),"※收入和支出不能同时填",IF(AND(N($F1516)=0,N($G1516)=0),"※收入和支出都没填",IF(OR(N($F1516)&lt;0,N($G1516)&lt;0),"※金额不能填负数，方向反了就换一列填",IF($D1516="","※没填收支类别，分类报表会漏掉这一笔",IF(ISNA(MATCH($D1516,类别表,0)),"※收支类别不在【基础资料】的清单里",IF(AND($L1516="内部转账",$M1516=""),"△内部转账要在「对方账户」写上另一头",IF(AND($L1516="内部转账",$M1516=$C1516),"※对方账户跟本账户是同一个",IF(AND($L1516&lt;&gt;"内部转账",$M1516&lt;&gt;""),"△填了对方账户，但类别不是内部转账",IF(YEAR($B1516)&lt;&gt;管理年度,"△不是管理年度的单据，按月的三张报表里看不到",IF($H1516&lt;0,"△这一笔之后该账户余额成负数了，核一下",""))))))))))))))</f>
        <v/>
      </c>
    </row>
    <row r="1517" ht="16.5" spans="1:16">
      <c r="A1517" s="4" t="str">
        <f>IF($C1517="","",COUNTA($C$5:$C1517))</f>
        <v/>
      </c>
      <c r="B1517" s="52"/>
      <c r="C1517" s="53"/>
      <c r="D1517" s="53"/>
      <c r="E1517" s="32"/>
      <c r="F1517" s="54"/>
      <c r="G1517" s="54"/>
      <c r="H1517" s="24" t="str">
        <f>IFERROR(ROUND(VLOOKUP($C1517,基础资料!$B$5:$E$34,3,0)+SUMIF($C$5:$C1517,$C1517,$F$5:$F1517)-SUMIF($C$5:$C1517,$C1517,$G$5:$G1517),2),"")</f>
        <v/>
      </c>
      <c r="I1517" s="53"/>
      <c r="J1517" s="53"/>
      <c r="K1517" s="25" t="str">
        <f t="shared" si="23"/>
        <v/>
      </c>
      <c r="L1517" s="13" t="str">
        <f>IF($D1517="","",IFERROR(INDEX(类别属性,MATCH($D1517,类别表,0)),""))</f>
        <v/>
      </c>
      <c r="M1517" s="53"/>
      <c r="N1517" s="53"/>
      <c r="O1517" s="32"/>
      <c r="P1517" s="6" t="str">
        <f>IF($C1517="","",IF(ISNA(MATCH($C1517,账户表,0)),"※这个账户不在【基础资料】的账户档案里",IF($B1517="","※没填日期，这一笔不会进任何月份的报表",IF(NOT(ISNUMBER($B1517)),"※日期是文本不是日期（像 2026.6.28 这种），按日期取数的报表全会漏掉这一笔",IF(AND($F1517&lt;&gt;"",$G1517&lt;&gt;""),"※收入和支出不能同时填",IF(AND(N($F1517)=0,N($G1517)=0),"※收入和支出都没填",IF(OR(N($F1517)&lt;0,N($G1517)&lt;0),"※金额不能填负数，方向反了就换一列填",IF($D1517="","※没填收支类别，分类报表会漏掉这一笔",IF(ISNA(MATCH($D1517,类别表,0)),"※收支类别不在【基础资料】的清单里",IF(AND($L1517="内部转账",$M1517=""),"△内部转账要在「对方账户」写上另一头",IF(AND($L1517="内部转账",$M1517=$C1517),"※对方账户跟本账户是同一个",IF(AND($L1517&lt;&gt;"内部转账",$M1517&lt;&gt;""),"△填了对方账户，但类别不是内部转账",IF(YEAR($B1517)&lt;&gt;管理年度,"△不是管理年度的单据，按月的三张报表里看不到",IF($H1517&lt;0,"△这一笔之后该账户余额成负数了，核一下",""))))))))))))))</f>
        <v/>
      </c>
    </row>
    <row r="1518" ht="16.5" spans="1:16">
      <c r="A1518" s="4" t="str">
        <f>IF($C1518="","",COUNTA($C$5:$C1518))</f>
        <v/>
      </c>
      <c r="B1518" s="52"/>
      <c r="C1518" s="53"/>
      <c r="D1518" s="53"/>
      <c r="E1518" s="32"/>
      <c r="F1518" s="54"/>
      <c r="G1518" s="54"/>
      <c r="H1518" s="24" t="str">
        <f>IFERROR(ROUND(VLOOKUP($C1518,基础资料!$B$5:$E$34,3,0)+SUMIF($C$5:$C1518,$C1518,$F$5:$F1518)-SUMIF($C$5:$C1518,$C1518,$G$5:$G1518),2),"")</f>
        <v/>
      </c>
      <c r="I1518" s="53"/>
      <c r="J1518" s="53"/>
      <c r="K1518" s="25" t="str">
        <f t="shared" si="23"/>
        <v/>
      </c>
      <c r="L1518" s="13" t="str">
        <f>IF($D1518="","",IFERROR(INDEX(类别属性,MATCH($D1518,类别表,0)),""))</f>
        <v/>
      </c>
      <c r="M1518" s="53"/>
      <c r="N1518" s="53"/>
      <c r="O1518" s="32"/>
      <c r="P1518" s="6" t="str">
        <f>IF($C1518="","",IF(ISNA(MATCH($C1518,账户表,0)),"※这个账户不在【基础资料】的账户档案里",IF($B1518="","※没填日期，这一笔不会进任何月份的报表",IF(NOT(ISNUMBER($B1518)),"※日期是文本不是日期（像 2026.6.28 这种），按日期取数的报表全会漏掉这一笔",IF(AND($F1518&lt;&gt;"",$G1518&lt;&gt;""),"※收入和支出不能同时填",IF(AND(N($F1518)=0,N($G1518)=0),"※收入和支出都没填",IF(OR(N($F1518)&lt;0,N($G1518)&lt;0),"※金额不能填负数，方向反了就换一列填",IF($D1518="","※没填收支类别，分类报表会漏掉这一笔",IF(ISNA(MATCH($D1518,类别表,0)),"※收支类别不在【基础资料】的清单里",IF(AND($L1518="内部转账",$M1518=""),"△内部转账要在「对方账户」写上另一头",IF(AND($L1518="内部转账",$M1518=$C1518),"※对方账户跟本账户是同一个",IF(AND($L1518&lt;&gt;"内部转账",$M1518&lt;&gt;""),"△填了对方账户，但类别不是内部转账",IF(YEAR($B1518)&lt;&gt;管理年度,"△不是管理年度的单据，按月的三张报表里看不到",IF($H1518&lt;0,"△这一笔之后该账户余额成负数了，核一下",""))))))))))))))</f>
        <v/>
      </c>
    </row>
    <row r="1519" ht="16.5" spans="1:16">
      <c r="A1519" s="4" t="str">
        <f>IF($C1519="","",COUNTA($C$5:$C1519))</f>
        <v/>
      </c>
      <c r="B1519" s="52"/>
      <c r="C1519" s="53"/>
      <c r="D1519" s="53"/>
      <c r="E1519" s="32"/>
      <c r="F1519" s="54"/>
      <c r="G1519" s="54"/>
      <c r="H1519" s="24" t="str">
        <f>IFERROR(ROUND(VLOOKUP($C1519,基础资料!$B$5:$E$34,3,0)+SUMIF($C$5:$C1519,$C1519,$F$5:$F1519)-SUMIF($C$5:$C1519,$C1519,$G$5:$G1519),2),"")</f>
        <v/>
      </c>
      <c r="I1519" s="53"/>
      <c r="J1519" s="53"/>
      <c r="K1519" s="25" t="str">
        <f t="shared" si="23"/>
        <v/>
      </c>
      <c r="L1519" s="13" t="str">
        <f>IF($D1519="","",IFERROR(INDEX(类别属性,MATCH($D1519,类别表,0)),""))</f>
        <v/>
      </c>
      <c r="M1519" s="53"/>
      <c r="N1519" s="53"/>
      <c r="O1519" s="32"/>
      <c r="P1519" s="6" t="str">
        <f>IF($C1519="","",IF(ISNA(MATCH($C1519,账户表,0)),"※这个账户不在【基础资料】的账户档案里",IF($B1519="","※没填日期，这一笔不会进任何月份的报表",IF(NOT(ISNUMBER($B1519)),"※日期是文本不是日期（像 2026.6.28 这种），按日期取数的报表全会漏掉这一笔",IF(AND($F1519&lt;&gt;"",$G1519&lt;&gt;""),"※收入和支出不能同时填",IF(AND(N($F1519)=0,N($G1519)=0),"※收入和支出都没填",IF(OR(N($F1519)&lt;0,N($G1519)&lt;0),"※金额不能填负数，方向反了就换一列填",IF($D1519="","※没填收支类别，分类报表会漏掉这一笔",IF(ISNA(MATCH($D1519,类别表,0)),"※收支类别不在【基础资料】的清单里",IF(AND($L1519="内部转账",$M1519=""),"△内部转账要在「对方账户」写上另一头",IF(AND($L1519="内部转账",$M1519=$C1519),"※对方账户跟本账户是同一个",IF(AND($L1519&lt;&gt;"内部转账",$M1519&lt;&gt;""),"△填了对方账户，但类别不是内部转账",IF(YEAR($B1519)&lt;&gt;管理年度,"△不是管理年度的单据，按月的三张报表里看不到",IF($H1519&lt;0,"△这一笔之后该账户余额成负数了，核一下",""))))))))))))))</f>
        <v/>
      </c>
    </row>
    <row r="1520" ht="16.5" spans="1:16">
      <c r="A1520" s="4" t="str">
        <f>IF($C1520="","",COUNTA($C$5:$C1520))</f>
        <v/>
      </c>
      <c r="B1520" s="52"/>
      <c r="C1520" s="53"/>
      <c r="D1520" s="53"/>
      <c r="E1520" s="32"/>
      <c r="F1520" s="54"/>
      <c r="G1520" s="54"/>
      <c r="H1520" s="24" t="str">
        <f>IFERROR(ROUND(VLOOKUP($C1520,基础资料!$B$5:$E$34,3,0)+SUMIF($C$5:$C1520,$C1520,$F$5:$F1520)-SUMIF($C$5:$C1520,$C1520,$G$5:$G1520),2),"")</f>
        <v/>
      </c>
      <c r="I1520" s="53"/>
      <c r="J1520" s="53"/>
      <c r="K1520" s="25" t="str">
        <f t="shared" si="23"/>
        <v/>
      </c>
      <c r="L1520" s="13" t="str">
        <f>IF($D1520="","",IFERROR(INDEX(类别属性,MATCH($D1520,类别表,0)),""))</f>
        <v/>
      </c>
      <c r="M1520" s="53"/>
      <c r="N1520" s="53"/>
      <c r="O1520" s="32"/>
      <c r="P1520" s="6" t="str">
        <f>IF($C1520="","",IF(ISNA(MATCH($C1520,账户表,0)),"※这个账户不在【基础资料】的账户档案里",IF($B1520="","※没填日期，这一笔不会进任何月份的报表",IF(NOT(ISNUMBER($B1520)),"※日期是文本不是日期（像 2026.6.28 这种），按日期取数的报表全会漏掉这一笔",IF(AND($F1520&lt;&gt;"",$G1520&lt;&gt;""),"※收入和支出不能同时填",IF(AND(N($F1520)=0,N($G1520)=0),"※收入和支出都没填",IF(OR(N($F1520)&lt;0,N($G1520)&lt;0),"※金额不能填负数，方向反了就换一列填",IF($D1520="","※没填收支类别，分类报表会漏掉这一笔",IF(ISNA(MATCH($D1520,类别表,0)),"※收支类别不在【基础资料】的清单里",IF(AND($L1520="内部转账",$M1520=""),"△内部转账要在「对方账户」写上另一头",IF(AND($L1520="内部转账",$M1520=$C1520),"※对方账户跟本账户是同一个",IF(AND($L1520&lt;&gt;"内部转账",$M1520&lt;&gt;""),"△填了对方账户，但类别不是内部转账",IF(YEAR($B1520)&lt;&gt;管理年度,"△不是管理年度的单据，按月的三张报表里看不到",IF($H1520&lt;0,"△这一笔之后该账户余额成负数了，核一下",""))))))))))))))</f>
        <v/>
      </c>
    </row>
    <row r="1521" ht="16.5" spans="1:16">
      <c r="A1521" s="4" t="str">
        <f>IF($C1521="","",COUNTA($C$5:$C1521))</f>
        <v/>
      </c>
      <c r="B1521" s="52"/>
      <c r="C1521" s="53"/>
      <c r="D1521" s="53"/>
      <c r="E1521" s="32"/>
      <c r="F1521" s="54"/>
      <c r="G1521" s="54"/>
      <c r="H1521" s="24" t="str">
        <f>IFERROR(ROUND(VLOOKUP($C1521,基础资料!$B$5:$E$34,3,0)+SUMIF($C$5:$C1521,$C1521,$F$5:$F1521)-SUMIF($C$5:$C1521,$C1521,$G$5:$G1521),2),"")</f>
        <v/>
      </c>
      <c r="I1521" s="53"/>
      <c r="J1521" s="53"/>
      <c r="K1521" s="25" t="str">
        <f t="shared" si="23"/>
        <v/>
      </c>
      <c r="L1521" s="13" t="str">
        <f>IF($D1521="","",IFERROR(INDEX(类别属性,MATCH($D1521,类别表,0)),""))</f>
        <v/>
      </c>
      <c r="M1521" s="53"/>
      <c r="N1521" s="53"/>
      <c r="O1521" s="32"/>
      <c r="P1521" s="6" t="str">
        <f>IF($C1521="","",IF(ISNA(MATCH($C1521,账户表,0)),"※这个账户不在【基础资料】的账户档案里",IF($B1521="","※没填日期，这一笔不会进任何月份的报表",IF(NOT(ISNUMBER($B1521)),"※日期是文本不是日期（像 2026.6.28 这种），按日期取数的报表全会漏掉这一笔",IF(AND($F1521&lt;&gt;"",$G1521&lt;&gt;""),"※收入和支出不能同时填",IF(AND(N($F1521)=0,N($G1521)=0),"※收入和支出都没填",IF(OR(N($F1521)&lt;0,N($G1521)&lt;0),"※金额不能填负数，方向反了就换一列填",IF($D1521="","※没填收支类别，分类报表会漏掉这一笔",IF(ISNA(MATCH($D1521,类别表,0)),"※收支类别不在【基础资料】的清单里",IF(AND($L1521="内部转账",$M1521=""),"△内部转账要在「对方账户」写上另一头",IF(AND($L1521="内部转账",$M1521=$C1521),"※对方账户跟本账户是同一个",IF(AND($L1521&lt;&gt;"内部转账",$M1521&lt;&gt;""),"△填了对方账户，但类别不是内部转账",IF(YEAR($B1521)&lt;&gt;管理年度,"△不是管理年度的单据，按月的三张报表里看不到",IF($H1521&lt;0,"△这一笔之后该账户余额成负数了，核一下",""))))))))))))))</f>
        <v/>
      </c>
    </row>
    <row r="1522" ht="16.5" spans="1:16">
      <c r="A1522" s="4" t="str">
        <f>IF($C1522="","",COUNTA($C$5:$C1522))</f>
        <v/>
      </c>
      <c r="B1522" s="52"/>
      <c r="C1522" s="53"/>
      <c r="D1522" s="53"/>
      <c r="E1522" s="32"/>
      <c r="F1522" s="54"/>
      <c r="G1522" s="54"/>
      <c r="H1522" s="24" t="str">
        <f>IFERROR(ROUND(VLOOKUP($C1522,基础资料!$B$5:$E$34,3,0)+SUMIF($C$5:$C1522,$C1522,$F$5:$F1522)-SUMIF($C$5:$C1522,$C1522,$G$5:$G1522),2),"")</f>
        <v/>
      </c>
      <c r="I1522" s="53"/>
      <c r="J1522" s="53"/>
      <c r="K1522" s="25" t="str">
        <f t="shared" si="23"/>
        <v/>
      </c>
      <c r="L1522" s="13" t="str">
        <f>IF($D1522="","",IFERROR(INDEX(类别属性,MATCH($D1522,类别表,0)),""))</f>
        <v/>
      </c>
      <c r="M1522" s="53"/>
      <c r="N1522" s="53"/>
      <c r="O1522" s="32"/>
      <c r="P1522" s="6" t="str">
        <f>IF($C1522="","",IF(ISNA(MATCH($C1522,账户表,0)),"※这个账户不在【基础资料】的账户档案里",IF($B1522="","※没填日期，这一笔不会进任何月份的报表",IF(NOT(ISNUMBER($B1522)),"※日期是文本不是日期（像 2026.6.28 这种），按日期取数的报表全会漏掉这一笔",IF(AND($F1522&lt;&gt;"",$G1522&lt;&gt;""),"※收入和支出不能同时填",IF(AND(N($F1522)=0,N($G1522)=0),"※收入和支出都没填",IF(OR(N($F1522)&lt;0,N($G1522)&lt;0),"※金额不能填负数，方向反了就换一列填",IF($D1522="","※没填收支类别，分类报表会漏掉这一笔",IF(ISNA(MATCH($D1522,类别表,0)),"※收支类别不在【基础资料】的清单里",IF(AND($L1522="内部转账",$M1522=""),"△内部转账要在「对方账户」写上另一头",IF(AND($L1522="内部转账",$M1522=$C1522),"※对方账户跟本账户是同一个",IF(AND($L1522&lt;&gt;"内部转账",$M1522&lt;&gt;""),"△填了对方账户，但类别不是内部转账",IF(YEAR($B1522)&lt;&gt;管理年度,"△不是管理年度的单据，按月的三张报表里看不到",IF($H1522&lt;0,"△这一笔之后该账户余额成负数了，核一下",""))))))))))))))</f>
        <v/>
      </c>
    </row>
    <row r="1523" ht="16.5" spans="1:16">
      <c r="A1523" s="4" t="str">
        <f>IF($C1523="","",COUNTA($C$5:$C1523))</f>
        <v/>
      </c>
      <c r="B1523" s="52"/>
      <c r="C1523" s="53"/>
      <c r="D1523" s="53"/>
      <c r="E1523" s="32"/>
      <c r="F1523" s="54"/>
      <c r="G1523" s="54"/>
      <c r="H1523" s="24" t="str">
        <f>IFERROR(ROUND(VLOOKUP($C1523,基础资料!$B$5:$E$34,3,0)+SUMIF($C$5:$C1523,$C1523,$F$5:$F1523)-SUMIF($C$5:$C1523,$C1523,$G$5:$G1523),2),"")</f>
        <v/>
      </c>
      <c r="I1523" s="53"/>
      <c r="J1523" s="53"/>
      <c r="K1523" s="25" t="str">
        <f t="shared" si="23"/>
        <v/>
      </c>
      <c r="L1523" s="13" t="str">
        <f>IF($D1523="","",IFERROR(INDEX(类别属性,MATCH($D1523,类别表,0)),""))</f>
        <v/>
      </c>
      <c r="M1523" s="53"/>
      <c r="N1523" s="53"/>
      <c r="O1523" s="32"/>
      <c r="P1523" s="6" t="str">
        <f>IF($C1523="","",IF(ISNA(MATCH($C1523,账户表,0)),"※这个账户不在【基础资料】的账户档案里",IF($B1523="","※没填日期，这一笔不会进任何月份的报表",IF(NOT(ISNUMBER($B1523)),"※日期是文本不是日期（像 2026.6.28 这种），按日期取数的报表全会漏掉这一笔",IF(AND($F1523&lt;&gt;"",$G1523&lt;&gt;""),"※收入和支出不能同时填",IF(AND(N($F1523)=0,N($G1523)=0),"※收入和支出都没填",IF(OR(N($F1523)&lt;0,N($G1523)&lt;0),"※金额不能填负数，方向反了就换一列填",IF($D1523="","※没填收支类别，分类报表会漏掉这一笔",IF(ISNA(MATCH($D1523,类别表,0)),"※收支类别不在【基础资料】的清单里",IF(AND($L1523="内部转账",$M1523=""),"△内部转账要在「对方账户」写上另一头",IF(AND($L1523="内部转账",$M1523=$C1523),"※对方账户跟本账户是同一个",IF(AND($L1523&lt;&gt;"内部转账",$M1523&lt;&gt;""),"△填了对方账户，但类别不是内部转账",IF(YEAR($B1523)&lt;&gt;管理年度,"△不是管理年度的单据，按月的三张报表里看不到",IF($H1523&lt;0,"△这一笔之后该账户余额成负数了，核一下",""))))))))))))))</f>
        <v/>
      </c>
    </row>
    <row r="1524" ht="16.5" spans="1:16">
      <c r="A1524" s="4" t="str">
        <f>IF($C1524="","",COUNTA($C$5:$C1524))</f>
        <v/>
      </c>
      <c r="B1524" s="52"/>
      <c r="C1524" s="53"/>
      <c r="D1524" s="53"/>
      <c r="E1524" s="32"/>
      <c r="F1524" s="54"/>
      <c r="G1524" s="54"/>
      <c r="H1524" s="24" t="str">
        <f>IFERROR(ROUND(VLOOKUP($C1524,基础资料!$B$5:$E$34,3,0)+SUMIF($C$5:$C1524,$C1524,$F$5:$F1524)-SUMIF($C$5:$C1524,$C1524,$G$5:$G1524),2),"")</f>
        <v/>
      </c>
      <c r="I1524" s="53"/>
      <c r="J1524" s="53"/>
      <c r="K1524" s="25" t="str">
        <f t="shared" si="23"/>
        <v/>
      </c>
      <c r="L1524" s="13" t="str">
        <f>IF($D1524="","",IFERROR(INDEX(类别属性,MATCH($D1524,类别表,0)),""))</f>
        <v/>
      </c>
      <c r="M1524" s="53"/>
      <c r="N1524" s="53"/>
      <c r="O1524" s="32"/>
      <c r="P1524" s="6" t="str">
        <f>IF($C1524="","",IF(ISNA(MATCH($C1524,账户表,0)),"※这个账户不在【基础资料】的账户档案里",IF($B1524="","※没填日期，这一笔不会进任何月份的报表",IF(NOT(ISNUMBER($B1524)),"※日期是文本不是日期（像 2026.6.28 这种），按日期取数的报表全会漏掉这一笔",IF(AND($F1524&lt;&gt;"",$G1524&lt;&gt;""),"※收入和支出不能同时填",IF(AND(N($F1524)=0,N($G1524)=0),"※收入和支出都没填",IF(OR(N($F1524)&lt;0,N($G1524)&lt;0),"※金额不能填负数，方向反了就换一列填",IF($D1524="","※没填收支类别，分类报表会漏掉这一笔",IF(ISNA(MATCH($D1524,类别表,0)),"※收支类别不在【基础资料】的清单里",IF(AND($L1524="内部转账",$M1524=""),"△内部转账要在「对方账户」写上另一头",IF(AND($L1524="内部转账",$M1524=$C1524),"※对方账户跟本账户是同一个",IF(AND($L1524&lt;&gt;"内部转账",$M1524&lt;&gt;""),"△填了对方账户，但类别不是内部转账",IF(YEAR($B1524)&lt;&gt;管理年度,"△不是管理年度的单据，按月的三张报表里看不到",IF($H1524&lt;0,"△这一笔之后该账户余额成负数了，核一下",""))))))))))))))</f>
        <v/>
      </c>
    </row>
    <row r="1525" ht="16.5" spans="1:16">
      <c r="A1525" s="4" t="str">
        <f>IF($C1525="","",COUNTA($C$5:$C1525))</f>
        <v/>
      </c>
      <c r="B1525" s="52"/>
      <c r="C1525" s="53"/>
      <c r="D1525" s="53"/>
      <c r="E1525" s="32"/>
      <c r="F1525" s="54"/>
      <c r="G1525" s="54"/>
      <c r="H1525" s="24" t="str">
        <f>IFERROR(ROUND(VLOOKUP($C1525,基础资料!$B$5:$E$34,3,0)+SUMIF($C$5:$C1525,$C1525,$F$5:$F1525)-SUMIF($C$5:$C1525,$C1525,$G$5:$G1525),2),"")</f>
        <v/>
      </c>
      <c r="I1525" s="53"/>
      <c r="J1525" s="53"/>
      <c r="K1525" s="25" t="str">
        <f t="shared" si="23"/>
        <v/>
      </c>
      <c r="L1525" s="13" t="str">
        <f>IF($D1525="","",IFERROR(INDEX(类别属性,MATCH($D1525,类别表,0)),""))</f>
        <v/>
      </c>
      <c r="M1525" s="53"/>
      <c r="N1525" s="53"/>
      <c r="O1525" s="32"/>
      <c r="P1525" s="6" t="str">
        <f>IF($C1525="","",IF(ISNA(MATCH($C1525,账户表,0)),"※这个账户不在【基础资料】的账户档案里",IF($B1525="","※没填日期，这一笔不会进任何月份的报表",IF(NOT(ISNUMBER($B1525)),"※日期是文本不是日期（像 2026.6.28 这种），按日期取数的报表全会漏掉这一笔",IF(AND($F1525&lt;&gt;"",$G1525&lt;&gt;""),"※收入和支出不能同时填",IF(AND(N($F1525)=0,N($G1525)=0),"※收入和支出都没填",IF(OR(N($F1525)&lt;0,N($G1525)&lt;0),"※金额不能填负数，方向反了就换一列填",IF($D1525="","※没填收支类别，分类报表会漏掉这一笔",IF(ISNA(MATCH($D1525,类别表,0)),"※收支类别不在【基础资料】的清单里",IF(AND($L1525="内部转账",$M1525=""),"△内部转账要在「对方账户」写上另一头",IF(AND($L1525="内部转账",$M1525=$C1525),"※对方账户跟本账户是同一个",IF(AND($L1525&lt;&gt;"内部转账",$M1525&lt;&gt;""),"△填了对方账户，但类别不是内部转账",IF(YEAR($B1525)&lt;&gt;管理年度,"△不是管理年度的单据，按月的三张报表里看不到",IF($H1525&lt;0,"△这一笔之后该账户余额成负数了，核一下",""))))))))))))))</f>
        <v/>
      </c>
    </row>
    <row r="1526" ht="16.5" spans="1:16">
      <c r="A1526" s="4" t="str">
        <f>IF($C1526="","",COUNTA($C$5:$C1526))</f>
        <v/>
      </c>
      <c r="B1526" s="52"/>
      <c r="C1526" s="53"/>
      <c r="D1526" s="53"/>
      <c r="E1526" s="32"/>
      <c r="F1526" s="54"/>
      <c r="G1526" s="54"/>
      <c r="H1526" s="24" t="str">
        <f>IFERROR(ROUND(VLOOKUP($C1526,基础资料!$B$5:$E$34,3,0)+SUMIF($C$5:$C1526,$C1526,$F$5:$F1526)-SUMIF($C$5:$C1526,$C1526,$G$5:$G1526),2),"")</f>
        <v/>
      </c>
      <c r="I1526" s="53"/>
      <c r="J1526" s="53"/>
      <c r="K1526" s="25" t="str">
        <f t="shared" si="23"/>
        <v/>
      </c>
      <c r="L1526" s="13" t="str">
        <f>IF($D1526="","",IFERROR(INDEX(类别属性,MATCH($D1526,类别表,0)),""))</f>
        <v/>
      </c>
      <c r="M1526" s="53"/>
      <c r="N1526" s="53"/>
      <c r="O1526" s="32"/>
      <c r="P1526" s="6" t="str">
        <f>IF($C1526="","",IF(ISNA(MATCH($C1526,账户表,0)),"※这个账户不在【基础资料】的账户档案里",IF($B1526="","※没填日期，这一笔不会进任何月份的报表",IF(NOT(ISNUMBER($B1526)),"※日期是文本不是日期（像 2026.6.28 这种），按日期取数的报表全会漏掉这一笔",IF(AND($F1526&lt;&gt;"",$G1526&lt;&gt;""),"※收入和支出不能同时填",IF(AND(N($F1526)=0,N($G1526)=0),"※收入和支出都没填",IF(OR(N($F1526)&lt;0,N($G1526)&lt;0),"※金额不能填负数，方向反了就换一列填",IF($D1526="","※没填收支类别，分类报表会漏掉这一笔",IF(ISNA(MATCH($D1526,类别表,0)),"※收支类别不在【基础资料】的清单里",IF(AND($L1526="内部转账",$M1526=""),"△内部转账要在「对方账户」写上另一头",IF(AND($L1526="内部转账",$M1526=$C1526),"※对方账户跟本账户是同一个",IF(AND($L1526&lt;&gt;"内部转账",$M1526&lt;&gt;""),"△填了对方账户，但类别不是内部转账",IF(YEAR($B1526)&lt;&gt;管理年度,"△不是管理年度的单据，按月的三张报表里看不到",IF($H1526&lt;0,"△这一笔之后该账户余额成负数了，核一下",""))))))))))))))</f>
        <v/>
      </c>
    </row>
    <row r="1527" ht="16.5" spans="1:16">
      <c r="A1527" s="4" t="str">
        <f>IF($C1527="","",COUNTA($C$5:$C1527))</f>
        <v/>
      </c>
      <c r="B1527" s="52"/>
      <c r="C1527" s="53"/>
      <c r="D1527" s="53"/>
      <c r="E1527" s="32"/>
      <c r="F1527" s="54"/>
      <c r="G1527" s="54"/>
      <c r="H1527" s="24" t="str">
        <f>IFERROR(ROUND(VLOOKUP($C1527,基础资料!$B$5:$E$34,3,0)+SUMIF($C$5:$C1527,$C1527,$F$5:$F1527)-SUMIF($C$5:$C1527,$C1527,$G$5:$G1527),2),"")</f>
        <v/>
      </c>
      <c r="I1527" s="53"/>
      <c r="J1527" s="53"/>
      <c r="K1527" s="25" t="str">
        <f t="shared" si="23"/>
        <v/>
      </c>
      <c r="L1527" s="13" t="str">
        <f>IF($D1527="","",IFERROR(INDEX(类别属性,MATCH($D1527,类别表,0)),""))</f>
        <v/>
      </c>
      <c r="M1527" s="53"/>
      <c r="N1527" s="53"/>
      <c r="O1527" s="32"/>
      <c r="P1527" s="6" t="str">
        <f>IF($C1527="","",IF(ISNA(MATCH($C1527,账户表,0)),"※这个账户不在【基础资料】的账户档案里",IF($B1527="","※没填日期，这一笔不会进任何月份的报表",IF(NOT(ISNUMBER($B1527)),"※日期是文本不是日期（像 2026.6.28 这种），按日期取数的报表全会漏掉这一笔",IF(AND($F1527&lt;&gt;"",$G1527&lt;&gt;""),"※收入和支出不能同时填",IF(AND(N($F1527)=0,N($G1527)=0),"※收入和支出都没填",IF(OR(N($F1527)&lt;0,N($G1527)&lt;0),"※金额不能填负数，方向反了就换一列填",IF($D1527="","※没填收支类别，分类报表会漏掉这一笔",IF(ISNA(MATCH($D1527,类别表,0)),"※收支类别不在【基础资料】的清单里",IF(AND($L1527="内部转账",$M1527=""),"△内部转账要在「对方账户」写上另一头",IF(AND($L1527="内部转账",$M1527=$C1527),"※对方账户跟本账户是同一个",IF(AND($L1527&lt;&gt;"内部转账",$M1527&lt;&gt;""),"△填了对方账户，但类别不是内部转账",IF(YEAR($B1527)&lt;&gt;管理年度,"△不是管理年度的单据，按月的三张报表里看不到",IF($H1527&lt;0,"△这一笔之后该账户余额成负数了，核一下",""))))))))))))))</f>
        <v/>
      </c>
    </row>
    <row r="1528" ht="16.5" spans="1:16">
      <c r="A1528" s="4" t="str">
        <f>IF($C1528="","",COUNTA($C$5:$C1528))</f>
        <v/>
      </c>
      <c r="B1528" s="52"/>
      <c r="C1528" s="53"/>
      <c r="D1528" s="53"/>
      <c r="E1528" s="32"/>
      <c r="F1528" s="54"/>
      <c r="G1528" s="54"/>
      <c r="H1528" s="24" t="str">
        <f>IFERROR(ROUND(VLOOKUP($C1528,基础资料!$B$5:$E$34,3,0)+SUMIF($C$5:$C1528,$C1528,$F$5:$F1528)-SUMIF($C$5:$C1528,$C1528,$G$5:$G1528),2),"")</f>
        <v/>
      </c>
      <c r="I1528" s="53"/>
      <c r="J1528" s="53"/>
      <c r="K1528" s="25" t="str">
        <f t="shared" si="23"/>
        <v/>
      </c>
      <c r="L1528" s="13" t="str">
        <f>IF($D1528="","",IFERROR(INDEX(类别属性,MATCH($D1528,类别表,0)),""))</f>
        <v/>
      </c>
      <c r="M1528" s="53"/>
      <c r="N1528" s="53"/>
      <c r="O1528" s="32"/>
      <c r="P1528" s="6" t="str">
        <f>IF($C1528="","",IF(ISNA(MATCH($C1528,账户表,0)),"※这个账户不在【基础资料】的账户档案里",IF($B1528="","※没填日期，这一笔不会进任何月份的报表",IF(NOT(ISNUMBER($B1528)),"※日期是文本不是日期（像 2026.6.28 这种），按日期取数的报表全会漏掉这一笔",IF(AND($F1528&lt;&gt;"",$G1528&lt;&gt;""),"※收入和支出不能同时填",IF(AND(N($F1528)=0,N($G1528)=0),"※收入和支出都没填",IF(OR(N($F1528)&lt;0,N($G1528)&lt;0),"※金额不能填负数，方向反了就换一列填",IF($D1528="","※没填收支类别，分类报表会漏掉这一笔",IF(ISNA(MATCH($D1528,类别表,0)),"※收支类别不在【基础资料】的清单里",IF(AND($L1528="内部转账",$M1528=""),"△内部转账要在「对方账户」写上另一头",IF(AND($L1528="内部转账",$M1528=$C1528),"※对方账户跟本账户是同一个",IF(AND($L1528&lt;&gt;"内部转账",$M1528&lt;&gt;""),"△填了对方账户，但类别不是内部转账",IF(YEAR($B1528)&lt;&gt;管理年度,"△不是管理年度的单据，按月的三张报表里看不到",IF($H1528&lt;0,"△这一笔之后该账户余额成负数了，核一下",""))))))))))))))</f>
        <v/>
      </c>
    </row>
    <row r="1529" ht="16.5" spans="1:16">
      <c r="A1529" s="4" t="str">
        <f>IF($C1529="","",COUNTA($C$5:$C1529))</f>
        <v/>
      </c>
      <c r="B1529" s="52"/>
      <c r="C1529" s="53"/>
      <c r="D1529" s="53"/>
      <c r="E1529" s="32"/>
      <c r="F1529" s="54"/>
      <c r="G1529" s="54"/>
      <c r="H1529" s="24" t="str">
        <f>IFERROR(ROUND(VLOOKUP($C1529,基础资料!$B$5:$E$34,3,0)+SUMIF($C$5:$C1529,$C1529,$F$5:$F1529)-SUMIF($C$5:$C1529,$C1529,$G$5:$G1529),2),"")</f>
        <v/>
      </c>
      <c r="I1529" s="53"/>
      <c r="J1529" s="53"/>
      <c r="K1529" s="25" t="str">
        <f t="shared" si="23"/>
        <v/>
      </c>
      <c r="L1529" s="13" t="str">
        <f>IF($D1529="","",IFERROR(INDEX(类别属性,MATCH($D1529,类别表,0)),""))</f>
        <v/>
      </c>
      <c r="M1529" s="53"/>
      <c r="N1529" s="53"/>
      <c r="O1529" s="32"/>
      <c r="P1529" s="6" t="str">
        <f>IF($C1529="","",IF(ISNA(MATCH($C1529,账户表,0)),"※这个账户不在【基础资料】的账户档案里",IF($B1529="","※没填日期，这一笔不会进任何月份的报表",IF(NOT(ISNUMBER($B1529)),"※日期是文本不是日期（像 2026.6.28 这种），按日期取数的报表全会漏掉这一笔",IF(AND($F1529&lt;&gt;"",$G1529&lt;&gt;""),"※收入和支出不能同时填",IF(AND(N($F1529)=0,N($G1529)=0),"※收入和支出都没填",IF(OR(N($F1529)&lt;0,N($G1529)&lt;0),"※金额不能填负数，方向反了就换一列填",IF($D1529="","※没填收支类别，分类报表会漏掉这一笔",IF(ISNA(MATCH($D1529,类别表,0)),"※收支类别不在【基础资料】的清单里",IF(AND($L1529="内部转账",$M1529=""),"△内部转账要在「对方账户」写上另一头",IF(AND($L1529="内部转账",$M1529=$C1529),"※对方账户跟本账户是同一个",IF(AND($L1529&lt;&gt;"内部转账",$M1529&lt;&gt;""),"△填了对方账户，但类别不是内部转账",IF(YEAR($B1529)&lt;&gt;管理年度,"△不是管理年度的单据，按月的三张报表里看不到",IF($H1529&lt;0,"△这一笔之后该账户余额成负数了，核一下",""))))))))))))))</f>
        <v/>
      </c>
    </row>
    <row r="1530" ht="16.5" spans="1:16">
      <c r="A1530" s="4" t="str">
        <f>IF($C1530="","",COUNTA($C$5:$C1530))</f>
        <v/>
      </c>
      <c r="B1530" s="52"/>
      <c r="C1530" s="53"/>
      <c r="D1530" s="53"/>
      <c r="E1530" s="32"/>
      <c r="F1530" s="54"/>
      <c r="G1530" s="54"/>
      <c r="H1530" s="24" t="str">
        <f>IFERROR(ROUND(VLOOKUP($C1530,基础资料!$B$5:$E$34,3,0)+SUMIF($C$5:$C1530,$C1530,$F$5:$F1530)-SUMIF($C$5:$C1530,$C1530,$G$5:$G1530),2),"")</f>
        <v/>
      </c>
      <c r="I1530" s="53"/>
      <c r="J1530" s="53"/>
      <c r="K1530" s="25" t="str">
        <f t="shared" si="23"/>
        <v/>
      </c>
      <c r="L1530" s="13" t="str">
        <f>IF($D1530="","",IFERROR(INDEX(类别属性,MATCH($D1530,类别表,0)),""))</f>
        <v/>
      </c>
      <c r="M1530" s="53"/>
      <c r="N1530" s="53"/>
      <c r="O1530" s="32"/>
      <c r="P1530" s="6" t="str">
        <f>IF($C1530="","",IF(ISNA(MATCH($C1530,账户表,0)),"※这个账户不在【基础资料】的账户档案里",IF($B1530="","※没填日期，这一笔不会进任何月份的报表",IF(NOT(ISNUMBER($B1530)),"※日期是文本不是日期（像 2026.6.28 这种），按日期取数的报表全会漏掉这一笔",IF(AND($F1530&lt;&gt;"",$G1530&lt;&gt;""),"※收入和支出不能同时填",IF(AND(N($F1530)=0,N($G1530)=0),"※收入和支出都没填",IF(OR(N($F1530)&lt;0,N($G1530)&lt;0),"※金额不能填负数，方向反了就换一列填",IF($D1530="","※没填收支类别，分类报表会漏掉这一笔",IF(ISNA(MATCH($D1530,类别表,0)),"※收支类别不在【基础资料】的清单里",IF(AND($L1530="内部转账",$M1530=""),"△内部转账要在「对方账户」写上另一头",IF(AND($L1530="内部转账",$M1530=$C1530),"※对方账户跟本账户是同一个",IF(AND($L1530&lt;&gt;"内部转账",$M1530&lt;&gt;""),"△填了对方账户，但类别不是内部转账",IF(YEAR($B1530)&lt;&gt;管理年度,"△不是管理年度的单据，按月的三张报表里看不到",IF($H1530&lt;0,"△这一笔之后该账户余额成负数了，核一下",""))))))))))))))</f>
        <v/>
      </c>
    </row>
    <row r="1531" ht="16.5" spans="1:16">
      <c r="A1531" s="4" t="str">
        <f>IF($C1531="","",COUNTA($C$5:$C1531))</f>
        <v/>
      </c>
      <c r="B1531" s="52"/>
      <c r="C1531" s="53"/>
      <c r="D1531" s="53"/>
      <c r="E1531" s="32"/>
      <c r="F1531" s="54"/>
      <c r="G1531" s="54"/>
      <c r="H1531" s="24" t="str">
        <f>IFERROR(ROUND(VLOOKUP($C1531,基础资料!$B$5:$E$34,3,0)+SUMIF($C$5:$C1531,$C1531,$F$5:$F1531)-SUMIF($C$5:$C1531,$C1531,$G$5:$G1531),2),"")</f>
        <v/>
      </c>
      <c r="I1531" s="53"/>
      <c r="J1531" s="53"/>
      <c r="K1531" s="25" t="str">
        <f t="shared" si="23"/>
        <v/>
      </c>
      <c r="L1531" s="13" t="str">
        <f>IF($D1531="","",IFERROR(INDEX(类别属性,MATCH($D1531,类别表,0)),""))</f>
        <v/>
      </c>
      <c r="M1531" s="53"/>
      <c r="N1531" s="53"/>
      <c r="O1531" s="32"/>
      <c r="P1531" s="6" t="str">
        <f>IF($C1531="","",IF(ISNA(MATCH($C1531,账户表,0)),"※这个账户不在【基础资料】的账户档案里",IF($B1531="","※没填日期，这一笔不会进任何月份的报表",IF(NOT(ISNUMBER($B1531)),"※日期是文本不是日期（像 2026.6.28 这种），按日期取数的报表全会漏掉这一笔",IF(AND($F1531&lt;&gt;"",$G1531&lt;&gt;""),"※收入和支出不能同时填",IF(AND(N($F1531)=0,N($G1531)=0),"※收入和支出都没填",IF(OR(N($F1531)&lt;0,N($G1531)&lt;0),"※金额不能填负数，方向反了就换一列填",IF($D1531="","※没填收支类别，分类报表会漏掉这一笔",IF(ISNA(MATCH($D1531,类别表,0)),"※收支类别不在【基础资料】的清单里",IF(AND($L1531="内部转账",$M1531=""),"△内部转账要在「对方账户」写上另一头",IF(AND($L1531="内部转账",$M1531=$C1531),"※对方账户跟本账户是同一个",IF(AND($L1531&lt;&gt;"内部转账",$M1531&lt;&gt;""),"△填了对方账户，但类别不是内部转账",IF(YEAR($B1531)&lt;&gt;管理年度,"△不是管理年度的单据，按月的三张报表里看不到",IF($H1531&lt;0,"△这一笔之后该账户余额成负数了，核一下",""))))))))))))))</f>
        <v/>
      </c>
    </row>
    <row r="1532" ht="16.5" spans="1:16">
      <c r="A1532" s="4" t="str">
        <f>IF($C1532="","",COUNTA($C$5:$C1532))</f>
        <v/>
      </c>
      <c r="B1532" s="52"/>
      <c r="C1532" s="53"/>
      <c r="D1532" s="53"/>
      <c r="E1532" s="32"/>
      <c r="F1532" s="54"/>
      <c r="G1532" s="54"/>
      <c r="H1532" s="24" t="str">
        <f>IFERROR(ROUND(VLOOKUP($C1532,基础资料!$B$5:$E$34,3,0)+SUMIF($C$5:$C1532,$C1532,$F$5:$F1532)-SUMIF($C$5:$C1532,$C1532,$G$5:$G1532),2),"")</f>
        <v/>
      </c>
      <c r="I1532" s="53"/>
      <c r="J1532" s="53"/>
      <c r="K1532" s="25" t="str">
        <f t="shared" si="23"/>
        <v/>
      </c>
      <c r="L1532" s="13" t="str">
        <f>IF($D1532="","",IFERROR(INDEX(类别属性,MATCH($D1532,类别表,0)),""))</f>
        <v/>
      </c>
      <c r="M1532" s="53"/>
      <c r="N1532" s="53"/>
      <c r="O1532" s="32"/>
      <c r="P1532" s="6" t="str">
        <f>IF($C1532="","",IF(ISNA(MATCH($C1532,账户表,0)),"※这个账户不在【基础资料】的账户档案里",IF($B1532="","※没填日期，这一笔不会进任何月份的报表",IF(NOT(ISNUMBER($B1532)),"※日期是文本不是日期（像 2026.6.28 这种），按日期取数的报表全会漏掉这一笔",IF(AND($F1532&lt;&gt;"",$G1532&lt;&gt;""),"※收入和支出不能同时填",IF(AND(N($F1532)=0,N($G1532)=0),"※收入和支出都没填",IF(OR(N($F1532)&lt;0,N($G1532)&lt;0),"※金额不能填负数，方向反了就换一列填",IF($D1532="","※没填收支类别，分类报表会漏掉这一笔",IF(ISNA(MATCH($D1532,类别表,0)),"※收支类别不在【基础资料】的清单里",IF(AND($L1532="内部转账",$M1532=""),"△内部转账要在「对方账户」写上另一头",IF(AND($L1532="内部转账",$M1532=$C1532),"※对方账户跟本账户是同一个",IF(AND($L1532&lt;&gt;"内部转账",$M1532&lt;&gt;""),"△填了对方账户，但类别不是内部转账",IF(YEAR($B1532)&lt;&gt;管理年度,"△不是管理年度的单据，按月的三张报表里看不到",IF($H1532&lt;0,"△这一笔之后该账户余额成负数了，核一下",""))))))))))))))</f>
        <v/>
      </c>
    </row>
    <row r="1533" ht="16.5" spans="1:16">
      <c r="A1533" s="4" t="str">
        <f>IF($C1533="","",COUNTA($C$5:$C1533))</f>
        <v/>
      </c>
      <c r="B1533" s="52"/>
      <c r="C1533" s="53"/>
      <c r="D1533" s="53"/>
      <c r="E1533" s="32"/>
      <c r="F1533" s="54"/>
      <c r="G1533" s="54"/>
      <c r="H1533" s="24" t="str">
        <f>IFERROR(ROUND(VLOOKUP($C1533,基础资料!$B$5:$E$34,3,0)+SUMIF($C$5:$C1533,$C1533,$F$5:$F1533)-SUMIF($C$5:$C1533,$C1533,$G$5:$G1533),2),"")</f>
        <v/>
      </c>
      <c r="I1533" s="53"/>
      <c r="J1533" s="53"/>
      <c r="K1533" s="25" t="str">
        <f t="shared" si="23"/>
        <v/>
      </c>
      <c r="L1533" s="13" t="str">
        <f>IF($D1533="","",IFERROR(INDEX(类别属性,MATCH($D1533,类别表,0)),""))</f>
        <v/>
      </c>
      <c r="M1533" s="53"/>
      <c r="N1533" s="53"/>
      <c r="O1533" s="32"/>
      <c r="P1533" s="6" t="str">
        <f>IF($C1533="","",IF(ISNA(MATCH($C1533,账户表,0)),"※这个账户不在【基础资料】的账户档案里",IF($B1533="","※没填日期，这一笔不会进任何月份的报表",IF(NOT(ISNUMBER($B1533)),"※日期是文本不是日期（像 2026.6.28 这种），按日期取数的报表全会漏掉这一笔",IF(AND($F1533&lt;&gt;"",$G1533&lt;&gt;""),"※收入和支出不能同时填",IF(AND(N($F1533)=0,N($G1533)=0),"※收入和支出都没填",IF(OR(N($F1533)&lt;0,N($G1533)&lt;0),"※金额不能填负数，方向反了就换一列填",IF($D1533="","※没填收支类别，分类报表会漏掉这一笔",IF(ISNA(MATCH($D1533,类别表,0)),"※收支类别不在【基础资料】的清单里",IF(AND($L1533="内部转账",$M1533=""),"△内部转账要在「对方账户」写上另一头",IF(AND($L1533="内部转账",$M1533=$C1533),"※对方账户跟本账户是同一个",IF(AND($L1533&lt;&gt;"内部转账",$M1533&lt;&gt;""),"△填了对方账户，但类别不是内部转账",IF(YEAR($B1533)&lt;&gt;管理年度,"△不是管理年度的单据，按月的三张报表里看不到",IF($H1533&lt;0,"△这一笔之后该账户余额成负数了，核一下",""))))))))))))))</f>
        <v/>
      </c>
    </row>
    <row r="1534" ht="16.5" spans="1:16">
      <c r="A1534" s="4" t="str">
        <f>IF($C1534="","",COUNTA($C$5:$C1534))</f>
        <v/>
      </c>
      <c r="B1534" s="52"/>
      <c r="C1534" s="53"/>
      <c r="D1534" s="53"/>
      <c r="E1534" s="32"/>
      <c r="F1534" s="54"/>
      <c r="G1534" s="54"/>
      <c r="H1534" s="24" t="str">
        <f>IFERROR(ROUND(VLOOKUP($C1534,基础资料!$B$5:$E$34,3,0)+SUMIF($C$5:$C1534,$C1534,$F$5:$F1534)-SUMIF($C$5:$C1534,$C1534,$G$5:$G1534),2),"")</f>
        <v/>
      </c>
      <c r="I1534" s="53"/>
      <c r="J1534" s="53"/>
      <c r="K1534" s="25" t="str">
        <f t="shared" si="23"/>
        <v/>
      </c>
      <c r="L1534" s="13" t="str">
        <f>IF($D1534="","",IFERROR(INDEX(类别属性,MATCH($D1534,类别表,0)),""))</f>
        <v/>
      </c>
      <c r="M1534" s="53"/>
      <c r="N1534" s="53"/>
      <c r="O1534" s="32"/>
      <c r="P1534" s="6" t="str">
        <f>IF($C1534="","",IF(ISNA(MATCH($C1534,账户表,0)),"※这个账户不在【基础资料】的账户档案里",IF($B1534="","※没填日期，这一笔不会进任何月份的报表",IF(NOT(ISNUMBER($B1534)),"※日期是文本不是日期（像 2026.6.28 这种），按日期取数的报表全会漏掉这一笔",IF(AND($F1534&lt;&gt;"",$G1534&lt;&gt;""),"※收入和支出不能同时填",IF(AND(N($F1534)=0,N($G1534)=0),"※收入和支出都没填",IF(OR(N($F1534)&lt;0,N($G1534)&lt;0),"※金额不能填负数，方向反了就换一列填",IF($D1534="","※没填收支类别，分类报表会漏掉这一笔",IF(ISNA(MATCH($D1534,类别表,0)),"※收支类别不在【基础资料】的清单里",IF(AND($L1534="内部转账",$M1534=""),"△内部转账要在「对方账户」写上另一头",IF(AND($L1534="内部转账",$M1534=$C1534),"※对方账户跟本账户是同一个",IF(AND($L1534&lt;&gt;"内部转账",$M1534&lt;&gt;""),"△填了对方账户，但类别不是内部转账",IF(YEAR($B1534)&lt;&gt;管理年度,"△不是管理年度的单据，按月的三张报表里看不到",IF($H1534&lt;0,"△这一笔之后该账户余额成负数了，核一下",""))))))))))))))</f>
        <v/>
      </c>
    </row>
    <row r="1535" ht="16.5" spans="1:16">
      <c r="A1535" s="4" t="str">
        <f>IF($C1535="","",COUNTA($C$5:$C1535))</f>
        <v/>
      </c>
      <c r="B1535" s="52"/>
      <c r="C1535" s="53"/>
      <c r="D1535" s="53"/>
      <c r="E1535" s="32"/>
      <c r="F1535" s="54"/>
      <c r="G1535" s="54"/>
      <c r="H1535" s="24" t="str">
        <f>IFERROR(ROUND(VLOOKUP($C1535,基础资料!$B$5:$E$34,3,0)+SUMIF($C$5:$C1535,$C1535,$F$5:$F1535)-SUMIF($C$5:$C1535,$C1535,$G$5:$G1535),2),"")</f>
        <v/>
      </c>
      <c r="I1535" s="53"/>
      <c r="J1535" s="53"/>
      <c r="K1535" s="25" t="str">
        <f t="shared" si="23"/>
        <v/>
      </c>
      <c r="L1535" s="13" t="str">
        <f>IF($D1535="","",IFERROR(INDEX(类别属性,MATCH($D1535,类别表,0)),""))</f>
        <v/>
      </c>
      <c r="M1535" s="53"/>
      <c r="N1535" s="53"/>
      <c r="O1535" s="32"/>
      <c r="P1535" s="6" t="str">
        <f>IF($C1535="","",IF(ISNA(MATCH($C1535,账户表,0)),"※这个账户不在【基础资料】的账户档案里",IF($B1535="","※没填日期，这一笔不会进任何月份的报表",IF(NOT(ISNUMBER($B1535)),"※日期是文本不是日期（像 2026.6.28 这种），按日期取数的报表全会漏掉这一笔",IF(AND($F1535&lt;&gt;"",$G1535&lt;&gt;""),"※收入和支出不能同时填",IF(AND(N($F1535)=0,N($G1535)=0),"※收入和支出都没填",IF(OR(N($F1535)&lt;0,N($G1535)&lt;0),"※金额不能填负数，方向反了就换一列填",IF($D1535="","※没填收支类别，分类报表会漏掉这一笔",IF(ISNA(MATCH($D1535,类别表,0)),"※收支类别不在【基础资料】的清单里",IF(AND($L1535="内部转账",$M1535=""),"△内部转账要在「对方账户」写上另一头",IF(AND($L1535="内部转账",$M1535=$C1535),"※对方账户跟本账户是同一个",IF(AND($L1535&lt;&gt;"内部转账",$M1535&lt;&gt;""),"△填了对方账户，但类别不是内部转账",IF(YEAR($B1535)&lt;&gt;管理年度,"△不是管理年度的单据，按月的三张报表里看不到",IF($H1535&lt;0,"△这一笔之后该账户余额成负数了，核一下",""))))))))))))))</f>
        <v/>
      </c>
    </row>
    <row r="1536" ht="16.5" spans="1:16">
      <c r="A1536" s="4" t="str">
        <f>IF($C1536="","",COUNTA($C$5:$C1536))</f>
        <v/>
      </c>
      <c r="B1536" s="52"/>
      <c r="C1536" s="53"/>
      <c r="D1536" s="53"/>
      <c r="E1536" s="32"/>
      <c r="F1536" s="54"/>
      <c r="G1536" s="54"/>
      <c r="H1536" s="24" t="str">
        <f>IFERROR(ROUND(VLOOKUP($C1536,基础资料!$B$5:$E$34,3,0)+SUMIF($C$5:$C1536,$C1536,$F$5:$F1536)-SUMIF($C$5:$C1536,$C1536,$G$5:$G1536),2),"")</f>
        <v/>
      </c>
      <c r="I1536" s="53"/>
      <c r="J1536" s="53"/>
      <c r="K1536" s="25" t="str">
        <f t="shared" si="23"/>
        <v/>
      </c>
      <c r="L1536" s="13" t="str">
        <f>IF($D1536="","",IFERROR(INDEX(类别属性,MATCH($D1536,类别表,0)),""))</f>
        <v/>
      </c>
      <c r="M1536" s="53"/>
      <c r="N1536" s="53"/>
      <c r="O1536" s="32"/>
      <c r="P1536" s="6" t="str">
        <f>IF($C1536="","",IF(ISNA(MATCH($C1536,账户表,0)),"※这个账户不在【基础资料】的账户档案里",IF($B1536="","※没填日期，这一笔不会进任何月份的报表",IF(NOT(ISNUMBER($B1536)),"※日期是文本不是日期（像 2026.6.28 这种），按日期取数的报表全会漏掉这一笔",IF(AND($F1536&lt;&gt;"",$G1536&lt;&gt;""),"※收入和支出不能同时填",IF(AND(N($F1536)=0,N($G1536)=0),"※收入和支出都没填",IF(OR(N($F1536)&lt;0,N($G1536)&lt;0),"※金额不能填负数，方向反了就换一列填",IF($D1536="","※没填收支类别，分类报表会漏掉这一笔",IF(ISNA(MATCH($D1536,类别表,0)),"※收支类别不在【基础资料】的清单里",IF(AND($L1536="内部转账",$M1536=""),"△内部转账要在「对方账户」写上另一头",IF(AND($L1536="内部转账",$M1536=$C1536),"※对方账户跟本账户是同一个",IF(AND($L1536&lt;&gt;"内部转账",$M1536&lt;&gt;""),"△填了对方账户，但类别不是内部转账",IF(YEAR($B1536)&lt;&gt;管理年度,"△不是管理年度的单据，按月的三张报表里看不到",IF($H1536&lt;0,"△这一笔之后该账户余额成负数了，核一下",""))))))))))))))</f>
        <v/>
      </c>
    </row>
    <row r="1537" ht="16.5" spans="1:16">
      <c r="A1537" s="4" t="str">
        <f>IF($C1537="","",COUNTA($C$5:$C1537))</f>
        <v/>
      </c>
      <c r="B1537" s="52"/>
      <c r="C1537" s="53"/>
      <c r="D1537" s="53"/>
      <c r="E1537" s="32"/>
      <c r="F1537" s="54"/>
      <c r="G1537" s="54"/>
      <c r="H1537" s="24" t="str">
        <f>IFERROR(ROUND(VLOOKUP($C1537,基础资料!$B$5:$E$34,3,0)+SUMIF($C$5:$C1537,$C1537,$F$5:$F1537)-SUMIF($C$5:$C1537,$C1537,$G$5:$G1537),2),"")</f>
        <v/>
      </c>
      <c r="I1537" s="53"/>
      <c r="J1537" s="53"/>
      <c r="K1537" s="25" t="str">
        <f t="shared" si="23"/>
        <v/>
      </c>
      <c r="L1537" s="13" t="str">
        <f>IF($D1537="","",IFERROR(INDEX(类别属性,MATCH($D1537,类别表,0)),""))</f>
        <v/>
      </c>
      <c r="M1537" s="53"/>
      <c r="N1537" s="53"/>
      <c r="O1537" s="32"/>
      <c r="P1537" s="6" t="str">
        <f>IF($C1537="","",IF(ISNA(MATCH($C1537,账户表,0)),"※这个账户不在【基础资料】的账户档案里",IF($B1537="","※没填日期，这一笔不会进任何月份的报表",IF(NOT(ISNUMBER($B1537)),"※日期是文本不是日期（像 2026.6.28 这种），按日期取数的报表全会漏掉这一笔",IF(AND($F1537&lt;&gt;"",$G1537&lt;&gt;""),"※收入和支出不能同时填",IF(AND(N($F1537)=0,N($G1537)=0),"※收入和支出都没填",IF(OR(N($F1537)&lt;0,N($G1537)&lt;0),"※金额不能填负数，方向反了就换一列填",IF($D1537="","※没填收支类别，分类报表会漏掉这一笔",IF(ISNA(MATCH($D1537,类别表,0)),"※收支类别不在【基础资料】的清单里",IF(AND($L1537="内部转账",$M1537=""),"△内部转账要在「对方账户」写上另一头",IF(AND($L1537="内部转账",$M1537=$C1537),"※对方账户跟本账户是同一个",IF(AND($L1537&lt;&gt;"内部转账",$M1537&lt;&gt;""),"△填了对方账户，但类别不是内部转账",IF(YEAR($B1537)&lt;&gt;管理年度,"△不是管理年度的单据，按月的三张报表里看不到",IF($H1537&lt;0,"△这一笔之后该账户余额成负数了，核一下",""))))))))))))))</f>
        <v/>
      </c>
    </row>
    <row r="1538" ht="16.5" spans="1:16">
      <c r="A1538" s="4" t="str">
        <f>IF($C1538="","",COUNTA($C$5:$C1538))</f>
        <v/>
      </c>
      <c r="B1538" s="52"/>
      <c r="C1538" s="53"/>
      <c r="D1538" s="53"/>
      <c r="E1538" s="32"/>
      <c r="F1538" s="54"/>
      <c r="G1538" s="54"/>
      <c r="H1538" s="24" t="str">
        <f>IFERROR(ROUND(VLOOKUP($C1538,基础资料!$B$5:$E$34,3,0)+SUMIF($C$5:$C1538,$C1538,$F$5:$F1538)-SUMIF($C$5:$C1538,$C1538,$G$5:$G1538),2),"")</f>
        <v/>
      </c>
      <c r="I1538" s="53"/>
      <c r="J1538" s="53"/>
      <c r="K1538" s="25" t="str">
        <f t="shared" si="23"/>
        <v/>
      </c>
      <c r="L1538" s="13" t="str">
        <f>IF($D1538="","",IFERROR(INDEX(类别属性,MATCH($D1538,类别表,0)),""))</f>
        <v/>
      </c>
      <c r="M1538" s="53"/>
      <c r="N1538" s="53"/>
      <c r="O1538" s="32"/>
      <c r="P1538" s="6" t="str">
        <f>IF($C1538="","",IF(ISNA(MATCH($C1538,账户表,0)),"※这个账户不在【基础资料】的账户档案里",IF($B1538="","※没填日期，这一笔不会进任何月份的报表",IF(NOT(ISNUMBER($B1538)),"※日期是文本不是日期（像 2026.6.28 这种），按日期取数的报表全会漏掉这一笔",IF(AND($F1538&lt;&gt;"",$G1538&lt;&gt;""),"※收入和支出不能同时填",IF(AND(N($F1538)=0,N($G1538)=0),"※收入和支出都没填",IF(OR(N($F1538)&lt;0,N($G1538)&lt;0),"※金额不能填负数，方向反了就换一列填",IF($D1538="","※没填收支类别，分类报表会漏掉这一笔",IF(ISNA(MATCH($D1538,类别表,0)),"※收支类别不在【基础资料】的清单里",IF(AND($L1538="内部转账",$M1538=""),"△内部转账要在「对方账户」写上另一头",IF(AND($L1538="内部转账",$M1538=$C1538),"※对方账户跟本账户是同一个",IF(AND($L1538&lt;&gt;"内部转账",$M1538&lt;&gt;""),"△填了对方账户，但类别不是内部转账",IF(YEAR($B1538)&lt;&gt;管理年度,"△不是管理年度的单据，按月的三张报表里看不到",IF($H1538&lt;0,"△这一笔之后该账户余额成负数了，核一下",""))))))))))))))</f>
        <v/>
      </c>
    </row>
    <row r="1539" ht="16.5" spans="1:16">
      <c r="A1539" s="4" t="str">
        <f>IF($C1539="","",COUNTA($C$5:$C1539))</f>
        <v/>
      </c>
      <c r="B1539" s="52"/>
      <c r="C1539" s="53"/>
      <c r="D1539" s="53"/>
      <c r="E1539" s="32"/>
      <c r="F1539" s="54"/>
      <c r="G1539" s="54"/>
      <c r="H1539" s="24" t="str">
        <f>IFERROR(ROUND(VLOOKUP($C1539,基础资料!$B$5:$E$34,3,0)+SUMIF($C$5:$C1539,$C1539,$F$5:$F1539)-SUMIF($C$5:$C1539,$C1539,$G$5:$G1539),2),"")</f>
        <v/>
      </c>
      <c r="I1539" s="53"/>
      <c r="J1539" s="53"/>
      <c r="K1539" s="25" t="str">
        <f t="shared" si="23"/>
        <v/>
      </c>
      <c r="L1539" s="13" t="str">
        <f>IF($D1539="","",IFERROR(INDEX(类别属性,MATCH($D1539,类别表,0)),""))</f>
        <v/>
      </c>
      <c r="M1539" s="53"/>
      <c r="N1539" s="53"/>
      <c r="O1539" s="32"/>
      <c r="P1539" s="6" t="str">
        <f>IF($C1539="","",IF(ISNA(MATCH($C1539,账户表,0)),"※这个账户不在【基础资料】的账户档案里",IF($B1539="","※没填日期，这一笔不会进任何月份的报表",IF(NOT(ISNUMBER($B1539)),"※日期是文本不是日期（像 2026.6.28 这种），按日期取数的报表全会漏掉这一笔",IF(AND($F1539&lt;&gt;"",$G1539&lt;&gt;""),"※收入和支出不能同时填",IF(AND(N($F1539)=0,N($G1539)=0),"※收入和支出都没填",IF(OR(N($F1539)&lt;0,N($G1539)&lt;0),"※金额不能填负数，方向反了就换一列填",IF($D1539="","※没填收支类别，分类报表会漏掉这一笔",IF(ISNA(MATCH($D1539,类别表,0)),"※收支类别不在【基础资料】的清单里",IF(AND($L1539="内部转账",$M1539=""),"△内部转账要在「对方账户」写上另一头",IF(AND($L1539="内部转账",$M1539=$C1539),"※对方账户跟本账户是同一个",IF(AND($L1539&lt;&gt;"内部转账",$M1539&lt;&gt;""),"△填了对方账户，但类别不是内部转账",IF(YEAR($B1539)&lt;&gt;管理年度,"△不是管理年度的单据，按月的三张报表里看不到",IF($H1539&lt;0,"△这一笔之后该账户余额成负数了，核一下",""))))))))))))))</f>
        <v/>
      </c>
    </row>
    <row r="1540" ht="16.5" spans="1:16">
      <c r="A1540" s="4" t="str">
        <f>IF($C1540="","",COUNTA($C$5:$C1540))</f>
        <v/>
      </c>
      <c r="B1540" s="52"/>
      <c r="C1540" s="53"/>
      <c r="D1540" s="53"/>
      <c r="E1540" s="32"/>
      <c r="F1540" s="54"/>
      <c r="G1540" s="54"/>
      <c r="H1540" s="24" t="str">
        <f>IFERROR(ROUND(VLOOKUP($C1540,基础资料!$B$5:$E$34,3,0)+SUMIF($C$5:$C1540,$C1540,$F$5:$F1540)-SUMIF($C$5:$C1540,$C1540,$G$5:$G1540),2),"")</f>
        <v/>
      </c>
      <c r="I1540" s="53"/>
      <c r="J1540" s="53"/>
      <c r="K1540" s="25" t="str">
        <f t="shared" si="23"/>
        <v/>
      </c>
      <c r="L1540" s="13" t="str">
        <f>IF($D1540="","",IFERROR(INDEX(类别属性,MATCH($D1540,类别表,0)),""))</f>
        <v/>
      </c>
      <c r="M1540" s="53"/>
      <c r="N1540" s="53"/>
      <c r="O1540" s="32"/>
      <c r="P1540" s="6" t="str">
        <f>IF($C1540="","",IF(ISNA(MATCH($C1540,账户表,0)),"※这个账户不在【基础资料】的账户档案里",IF($B1540="","※没填日期，这一笔不会进任何月份的报表",IF(NOT(ISNUMBER($B1540)),"※日期是文本不是日期（像 2026.6.28 这种），按日期取数的报表全会漏掉这一笔",IF(AND($F1540&lt;&gt;"",$G1540&lt;&gt;""),"※收入和支出不能同时填",IF(AND(N($F1540)=0,N($G1540)=0),"※收入和支出都没填",IF(OR(N($F1540)&lt;0,N($G1540)&lt;0),"※金额不能填负数，方向反了就换一列填",IF($D1540="","※没填收支类别，分类报表会漏掉这一笔",IF(ISNA(MATCH($D1540,类别表,0)),"※收支类别不在【基础资料】的清单里",IF(AND($L1540="内部转账",$M1540=""),"△内部转账要在「对方账户」写上另一头",IF(AND($L1540="内部转账",$M1540=$C1540),"※对方账户跟本账户是同一个",IF(AND($L1540&lt;&gt;"内部转账",$M1540&lt;&gt;""),"△填了对方账户，但类别不是内部转账",IF(YEAR($B1540)&lt;&gt;管理年度,"△不是管理年度的单据，按月的三张报表里看不到",IF($H1540&lt;0,"△这一笔之后该账户余额成负数了，核一下",""))))))))))))))</f>
        <v/>
      </c>
    </row>
    <row r="1541" ht="16.5" spans="1:16">
      <c r="A1541" s="4" t="str">
        <f>IF($C1541="","",COUNTA($C$5:$C1541))</f>
        <v/>
      </c>
      <c r="B1541" s="52"/>
      <c r="C1541" s="53"/>
      <c r="D1541" s="53"/>
      <c r="E1541" s="32"/>
      <c r="F1541" s="54"/>
      <c r="G1541" s="54"/>
      <c r="H1541" s="24" t="str">
        <f>IFERROR(ROUND(VLOOKUP($C1541,基础资料!$B$5:$E$34,3,0)+SUMIF($C$5:$C1541,$C1541,$F$5:$F1541)-SUMIF($C$5:$C1541,$C1541,$G$5:$G1541),2),"")</f>
        <v/>
      </c>
      <c r="I1541" s="53"/>
      <c r="J1541" s="53"/>
      <c r="K1541" s="25" t="str">
        <f t="shared" ref="K1541:K1604" si="24">IF(OR($B1541="",NOT(ISNUMBER($B1541))),"",--TEXT($B1541,"yyyymm"))</f>
        <v/>
      </c>
      <c r="L1541" s="13" t="str">
        <f>IF($D1541="","",IFERROR(INDEX(类别属性,MATCH($D1541,类别表,0)),""))</f>
        <v/>
      </c>
      <c r="M1541" s="53"/>
      <c r="N1541" s="53"/>
      <c r="O1541" s="32"/>
      <c r="P1541" s="6" t="str">
        <f>IF($C1541="","",IF(ISNA(MATCH($C1541,账户表,0)),"※这个账户不在【基础资料】的账户档案里",IF($B1541="","※没填日期，这一笔不会进任何月份的报表",IF(NOT(ISNUMBER($B1541)),"※日期是文本不是日期（像 2026.6.28 这种），按日期取数的报表全会漏掉这一笔",IF(AND($F1541&lt;&gt;"",$G1541&lt;&gt;""),"※收入和支出不能同时填",IF(AND(N($F1541)=0,N($G1541)=0),"※收入和支出都没填",IF(OR(N($F1541)&lt;0,N($G1541)&lt;0),"※金额不能填负数，方向反了就换一列填",IF($D1541="","※没填收支类别，分类报表会漏掉这一笔",IF(ISNA(MATCH($D1541,类别表,0)),"※收支类别不在【基础资料】的清单里",IF(AND($L1541="内部转账",$M1541=""),"△内部转账要在「对方账户」写上另一头",IF(AND($L1541="内部转账",$M1541=$C1541),"※对方账户跟本账户是同一个",IF(AND($L1541&lt;&gt;"内部转账",$M1541&lt;&gt;""),"△填了对方账户，但类别不是内部转账",IF(YEAR($B1541)&lt;&gt;管理年度,"△不是管理年度的单据，按月的三张报表里看不到",IF($H1541&lt;0,"△这一笔之后该账户余额成负数了，核一下",""))))))))))))))</f>
        <v/>
      </c>
    </row>
    <row r="1542" ht="16.5" spans="1:16">
      <c r="A1542" s="4" t="str">
        <f>IF($C1542="","",COUNTA($C$5:$C1542))</f>
        <v/>
      </c>
      <c r="B1542" s="52"/>
      <c r="C1542" s="53"/>
      <c r="D1542" s="53"/>
      <c r="E1542" s="32"/>
      <c r="F1542" s="54"/>
      <c r="G1542" s="54"/>
      <c r="H1542" s="24" t="str">
        <f>IFERROR(ROUND(VLOOKUP($C1542,基础资料!$B$5:$E$34,3,0)+SUMIF($C$5:$C1542,$C1542,$F$5:$F1542)-SUMIF($C$5:$C1542,$C1542,$G$5:$G1542),2),"")</f>
        <v/>
      </c>
      <c r="I1542" s="53"/>
      <c r="J1542" s="53"/>
      <c r="K1542" s="25" t="str">
        <f t="shared" si="24"/>
        <v/>
      </c>
      <c r="L1542" s="13" t="str">
        <f>IF($D1542="","",IFERROR(INDEX(类别属性,MATCH($D1542,类别表,0)),""))</f>
        <v/>
      </c>
      <c r="M1542" s="53"/>
      <c r="N1542" s="53"/>
      <c r="O1542" s="32"/>
      <c r="P1542" s="6" t="str">
        <f>IF($C1542="","",IF(ISNA(MATCH($C1542,账户表,0)),"※这个账户不在【基础资料】的账户档案里",IF($B1542="","※没填日期，这一笔不会进任何月份的报表",IF(NOT(ISNUMBER($B1542)),"※日期是文本不是日期（像 2026.6.28 这种），按日期取数的报表全会漏掉这一笔",IF(AND($F1542&lt;&gt;"",$G1542&lt;&gt;""),"※收入和支出不能同时填",IF(AND(N($F1542)=0,N($G1542)=0),"※收入和支出都没填",IF(OR(N($F1542)&lt;0,N($G1542)&lt;0),"※金额不能填负数，方向反了就换一列填",IF($D1542="","※没填收支类别，分类报表会漏掉这一笔",IF(ISNA(MATCH($D1542,类别表,0)),"※收支类别不在【基础资料】的清单里",IF(AND($L1542="内部转账",$M1542=""),"△内部转账要在「对方账户」写上另一头",IF(AND($L1542="内部转账",$M1542=$C1542),"※对方账户跟本账户是同一个",IF(AND($L1542&lt;&gt;"内部转账",$M1542&lt;&gt;""),"△填了对方账户，但类别不是内部转账",IF(YEAR($B1542)&lt;&gt;管理年度,"△不是管理年度的单据，按月的三张报表里看不到",IF($H1542&lt;0,"△这一笔之后该账户余额成负数了，核一下",""))))))))))))))</f>
        <v/>
      </c>
    </row>
    <row r="1543" ht="16.5" spans="1:16">
      <c r="A1543" s="4" t="str">
        <f>IF($C1543="","",COUNTA($C$5:$C1543))</f>
        <v/>
      </c>
      <c r="B1543" s="52"/>
      <c r="C1543" s="53"/>
      <c r="D1543" s="53"/>
      <c r="E1543" s="32"/>
      <c r="F1543" s="54"/>
      <c r="G1543" s="54"/>
      <c r="H1543" s="24" t="str">
        <f>IFERROR(ROUND(VLOOKUP($C1543,基础资料!$B$5:$E$34,3,0)+SUMIF($C$5:$C1543,$C1543,$F$5:$F1543)-SUMIF($C$5:$C1543,$C1543,$G$5:$G1543),2),"")</f>
        <v/>
      </c>
      <c r="I1543" s="53"/>
      <c r="J1543" s="53"/>
      <c r="K1543" s="25" t="str">
        <f t="shared" si="24"/>
        <v/>
      </c>
      <c r="L1543" s="13" t="str">
        <f>IF($D1543="","",IFERROR(INDEX(类别属性,MATCH($D1543,类别表,0)),""))</f>
        <v/>
      </c>
      <c r="M1543" s="53"/>
      <c r="N1543" s="53"/>
      <c r="O1543" s="32"/>
      <c r="P1543" s="6" t="str">
        <f>IF($C1543="","",IF(ISNA(MATCH($C1543,账户表,0)),"※这个账户不在【基础资料】的账户档案里",IF($B1543="","※没填日期，这一笔不会进任何月份的报表",IF(NOT(ISNUMBER($B1543)),"※日期是文本不是日期（像 2026.6.28 这种），按日期取数的报表全会漏掉这一笔",IF(AND($F1543&lt;&gt;"",$G1543&lt;&gt;""),"※收入和支出不能同时填",IF(AND(N($F1543)=0,N($G1543)=0),"※收入和支出都没填",IF(OR(N($F1543)&lt;0,N($G1543)&lt;0),"※金额不能填负数，方向反了就换一列填",IF($D1543="","※没填收支类别，分类报表会漏掉这一笔",IF(ISNA(MATCH($D1543,类别表,0)),"※收支类别不在【基础资料】的清单里",IF(AND($L1543="内部转账",$M1543=""),"△内部转账要在「对方账户」写上另一头",IF(AND($L1543="内部转账",$M1543=$C1543),"※对方账户跟本账户是同一个",IF(AND($L1543&lt;&gt;"内部转账",$M1543&lt;&gt;""),"△填了对方账户，但类别不是内部转账",IF(YEAR($B1543)&lt;&gt;管理年度,"△不是管理年度的单据，按月的三张报表里看不到",IF($H1543&lt;0,"△这一笔之后该账户余额成负数了，核一下",""))))))))))))))</f>
        <v/>
      </c>
    </row>
    <row r="1544" ht="16.5" spans="1:16">
      <c r="A1544" s="4" t="str">
        <f>IF($C1544="","",COUNTA($C$5:$C1544))</f>
        <v/>
      </c>
      <c r="B1544" s="52"/>
      <c r="C1544" s="53"/>
      <c r="D1544" s="53"/>
      <c r="E1544" s="32"/>
      <c r="F1544" s="54"/>
      <c r="G1544" s="54"/>
      <c r="H1544" s="24" t="str">
        <f>IFERROR(ROUND(VLOOKUP($C1544,基础资料!$B$5:$E$34,3,0)+SUMIF($C$5:$C1544,$C1544,$F$5:$F1544)-SUMIF($C$5:$C1544,$C1544,$G$5:$G1544),2),"")</f>
        <v/>
      </c>
      <c r="I1544" s="53"/>
      <c r="J1544" s="53"/>
      <c r="K1544" s="25" t="str">
        <f t="shared" si="24"/>
        <v/>
      </c>
      <c r="L1544" s="13" t="str">
        <f>IF($D1544="","",IFERROR(INDEX(类别属性,MATCH($D1544,类别表,0)),""))</f>
        <v/>
      </c>
      <c r="M1544" s="53"/>
      <c r="N1544" s="53"/>
      <c r="O1544" s="32"/>
      <c r="P1544" s="6" t="str">
        <f>IF($C1544="","",IF(ISNA(MATCH($C1544,账户表,0)),"※这个账户不在【基础资料】的账户档案里",IF($B1544="","※没填日期，这一笔不会进任何月份的报表",IF(NOT(ISNUMBER($B1544)),"※日期是文本不是日期（像 2026.6.28 这种），按日期取数的报表全会漏掉这一笔",IF(AND($F1544&lt;&gt;"",$G1544&lt;&gt;""),"※收入和支出不能同时填",IF(AND(N($F1544)=0,N($G1544)=0),"※收入和支出都没填",IF(OR(N($F1544)&lt;0,N($G1544)&lt;0),"※金额不能填负数，方向反了就换一列填",IF($D1544="","※没填收支类别，分类报表会漏掉这一笔",IF(ISNA(MATCH($D1544,类别表,0)),"※收支类别不在【基础资料】的清单里",IF(AND($L1544="内部转账",$M1544=""),"△内部转账要在「对方账户」写上另一头",IF(AND($L1544="内部转账",$M1544=$C1544),"※对方账户跟本账户是同一个",IF(AND($L1544&lt;&gt;"内部转账",$M1544&lt;&gt;""),"△填了对方账户，但类别不是内部转账",IF(YEAR($B1544)&lt;&gt;管理年度,"△不是管理年度的单据，按月的三张报表里看不到",IF($H1544&lt;0,"△这一笔之后该账户余额成负数了，核一下",""))))))))))))))</f>
        <v/>
      </c>
    </row>
    <row r="1545" ht="16.5" spans="1:16">
      <c r="A1545" s="4" t="str">
        <f>IF($C1545="","",COUNTA($C$5:$C1545))</f>
        <v/>
      </c>
      <c r="B1545" s="52"/>
      <c r="C1545" s="53"/>
      <c r="D1545" s="53"/>
      <c r="E1545" s="32"/>
      <c r="F1545" s="54"/>
      <c r="G1545" s="54"/>
      <c r="H1545" s="24" t="str">
        <f>IFERROR(ROUND(VLOOKUP($C1545,基础资料!$B$5:$E$34,3,0)+SUMIF($C$5:$C1545,$C1545,$F$5:$F1545)-SUMIF($C$5:$C1545,$C1545,$G$5:$G1545),2),"")</f>
        <v/>
      </c>
      <c r="I1545" s="53"/>
      <c r="J1545" s="53"/>
      <c r="K1545" s="25" t="str">
        <f t="shared" si="24"/>
        <v/>
      </c>
      <c r="L1545" s="13" t="str">
        <f>IF($D1545="","",IFERROR(INDEX(类别属性,MATCH($D1545,类别表,0)),""))</f>
        <v/>
      </c>
      <c r="M1545" s="53"/>
      <c r="N1545" s="53"/>
      <c r="O1545" s="32"/>
      <c r="P1545" s="6" t="str">
        <f>IF($C1545="","",IF(ISNA(MATCH($C1545,账户表,0)),"※这个账户不在【基础资料】的账户档案里",IF($B1545="","※没填日期，这一笔不会进任何月份的报表",IF(NOT(ISNUMBER($B1545)),"※日期是文本不是日期（像 2026.6.28 这种），按日期取数的报表全会漏掉这一笔",IF(AND($F1545&lt;&gt;"",$G1545&lt;&gt;""),"※收入和支出不能同时填",IF(AND(N($F1545)=0,N($G1545)=0),"※收入和支出都没填",IF(OR(N($F1545)&lt;0,N($G1545)&lt;0),"※金额不能填负数，方向反了就换一列填",IF($D1545="","※没填收支类别，分类报表会漏掉这一笔",IF(ISNA(MATCH($D1545,类别表,0)),"※收支类别不在【基础资料】的清单里",IF(AND($L1545="内部转账",$M1545=""),"△内部转账要在「对方账户」写上另一头",IF(AND($L1545="内部转账",$M1545=$C1545),"※对方账户跟本账户是同一个",IF(AND($L1545&lt;&gt;"内部转账",$M1545&lt;&gt;""),"△填了对方账户，但类别不是内部转账",IF(YEAR($B1545)&lt;&gt;管理年度,"△不是管理年度的单据，按月的三张报表里看不到",IF($H1545&lt;0,"△这一笔之后该账户余额成负数了，核一下",""))))))))))))))</f>
        <v/>
      </c>
    </row>
    <row r="1546" ht="16.5" spans="1:16">
      <c r="A1546" s="4" t="str">
        <f>IF($C1546="","",COUNTA($C$5:$C1546))</f>
        <v/>
      </c>
      <c r="B1546" s="52"/>
      <c r="C1546" s="53"/>
      <c r="D1546" s="53"/>
      <c r="E1546" s="32"/>
      <c r="F1546" s="54"/>
      <c r="G1546" s="54"/>
      <c r="H1546" s="24" t="str">
        <f>IFERROR(ROUND(VLOOKUP($C1546,基础资料!$B$5:$E$34,3,0)+SUMIF($C$5:$C1546,$C1546,$F$5:$F1546)-SUMIF($C$5:$C1546,$C1546,$G$5:$G1546),2),"")</f>
        <v/>
      </c>
      <c r="I1546" s="53"/>
      <c r="J1546" s="53"/>
      <c r="K1546" s="25" t="str">
        <f t="shared" si="24"/>
        <v/>
      </c>
      <c r="L1546" s="13" t="str">
        <f>IF($D1546="","",IFERROR(INDEX(类别属性,MATCH($D1546,类别表,0)),""))</f>
        <v/>
      </c>
      <c r="M1546" s="53"/>
      <c r="N1546" s="53"/>
      <c r="O1546" s="32"/>
      <c r="P1546" s="6" t="str">
        <f>IF($C1546="","",IF(ISNA(MATCH($C1546,账户表,0)),"※这个账户不在【基础资料】的账户档案里",IF($B1546="","※没填日期，这一笔不会进任何月份的报表",IF(NOT(ISNUMBER($B1546)),"※日期是文本不是日期（像 2026.6.28 这种），按日期取数的报表全会漏掉这一笔",IF(AND($F1546&lt;&gt;"",$G1546&lt;&gt;""),"※收入和支出不能同时填",IF(AND(N($F1546)=0,N($G1546)=0),"※收入和支出都没填",IF(OR(N($F1546)&lt;0,N($G1546)&lt;0),"※金额不能填负数，方向反了就换一列填",IF($D1546="","※没填收支类别，分类报表会漏掉这一笔",IF(ISNA(MATCH($D1546,类别表,0)),"※收支类别不在【基础资料】的清单里",IF(AND($L1546="内部转账",$M1546=""),"△内部转账要在「对方账户」写上另一头",IF(AND($L1546="内部转账",$M1546=$C1546),"※对方账户跟本账户是同一个",IF(AND($L1546&lt;&gt;"内部转账",$M1546&lt;&gt;""),"△填了对方账户，但类别不是内部转账",IF(YEAR($B1546)&lt;&gt;管理年度,"△不是管理年度的单据，按月的三张报表里看不到",IF($H1546&lt;0,"△这一笔之后该账户余额成负数了，核一下",""))))))))))))))</f>
        <v/>
      </c>
    </row>
    <row r="1547" ht="16.5" spans="1:16">
      <c r="A1547" s="4" t="str">
        <f>IF($C1547="","",COUNTA($C$5:$C1547))</f>
        <v/>
      </c>
      <c r="B1547" s="52"/>
      <c r="C1547" s="53"/>
      <c r="D1547" s="53"/>
      <c r="E1547" s="32"/>
      <c r="F1547" s="54"/>
      <c r="G1547" s="54"/>
      <c r="H1547" s="24" t="str">
        <f>IFERROR(ROUND(VLOOKUP($C1547,基础资料!$B$5:$E$34,3,0)+SUMIF($C$5:$C1547,$C1547,$F$5:$F1547)-SUMIF($C$5:$C1547,$C1547,$G$5:$G1547),2),"")</f>
        <v/>
      </c>
      <c r="I1547" s="53"/>
      <c r="J1547" s="53"/>
      <c r="K1547" s="25" t="str">
        <f t="shared" si="24"/>
        <v/>
      </c>
      <c r="L1547" s="13" t="str">
        <f>IF($D1547="","",IFERROR(INDEX(类别属性,MATCH($D1547,类别表,0)),""))</f>
        <v/>
      </c>
      <c r="M1547" s="53"/>
      <c r="N1547" s="53"/>
      <c r="O1547" s="32"/>
      <c r="P1547" s="6" t="str">
        <f>IF($C1547="","",IF(ISNA(MATCH($C1547,账户表,0)),"※这个账户不在【基础资料】的账户档案里",IF($B1547="","※没填日期，这一笔不会进任何月份的报表",IF(NOT(ISNUMBER($B1547)),"※日期是文本不是日期（像 2026.6.28 这种），按日期取数的报表全会漏掉这一笔",IF(AND($F1547&lt;&gt;"",$G1547&lt;&gt;""),"※收入和支出不能同时填",IF(AND(N($F1547)=0,N($G1547)=0),"※收入和支出都没填",IF(OR(N($F1547)&lt;0,N($G1547)&lt;0),"※金额不能填负数，方向反了就换一列填",IF($D1547="","※没填收支类别，分类报表会漏掉这一笔",IF(ISNA(MATCH($D1547,类别表,0)),"※收支类别不在【基础资料】的清单里",IF(AND($L1547="内部转账",$M1547=""),"△内部转账要在「对方账户」写上另一头",IF(AND($L1547="内部转账",$M1547=$C1547),"※对方账户跟本账户是同一个",IF(AND($L1547&lt;&gt;"内部转账",$M1547&lt;&gt;""),"△填了对方账户，但类别不是内部转账",IF(YEAR($B1547)&lt;&gt;管理年度,"△不是管理年度的单据，按月的三张报表里看不到",IF($H1547&lt;0,"△这一笔之后该账户余额成负数了，核一下",""))))))))))))))</f>
        <v/>
      </c>
    </row>
    <row r="1548" ht="16.5" spans="1:16">
      <c r="A1548" s="4" t="str">
        <f>IF($C1548="","",COUNTA($C$5:$C1548))</f>
        <v/>
      </c>
      <c r="B1548" s="52"/>
      <c r="C1548" s="53"/>
      <c r="D1548" s="53"/>
      <c r="E1548" s="32"/>
      <c r="F1548" s="54"/>
      <c r="G1548" s="54"/>
      <c r="H1548" s="24" t="str">
        <f>IFERROR(ROUND(VLOOKUP($C1548,基础资料!$B$5:$E$34,3,0)+SUMIF($C$5:$C1548,$C1548,$F$5:$F1548)-SUMIF($C$5:$C1548,$C1548,$G$5:$G1548),2),"")</f>
        <v/>
      </c>
      <c r="I1548" s="53"/>
      <c r="J1548" s="53"/>
      <c r="K1548" s="25" t="str">
        <f t="shared" si="24"/>
        <v/>
      </c>
      <c r="L1548" s="13" t="str">
        <f>IF($D1548="","",IFERROR(INDEX(类别属性,MATCH($D1548,类别表,0)),""))</f>
        <v/>
      </c>
      <c r="M1548" s="53"/>
      <c r="N1548" s="53"/>
      <c r="O1548" s="32"/>
      <c r="P1548" s="6" t="str">
        <f>IF($C1548="","",IF(ISNA(MATCH($C1548,账户表,0)),"※这个账户不在【基础资料】的账户档案里",IF($B1548="","※没填日期，这一笔不会进任何月份的报表",IF(NOT(ISNUMBER($B1548)),"※日期是文本不是日期（像 2026.6.28 这种），按日期取数的报表全会漏掉这一笔",IF(AND($F1548&lt;&gt;"",$G1548&lt;&gt;""),"※收入和支出不能同时填",IF(AND(N($F1548)=0,N($G1548)=0),"※收入和支出都没填",IF(OR(N($F1548)&lt;0,N($G1548)&lt;0),"※金额不能填负数，方向反了就换一列填",IF($D1548="","※没填收支类别，分类报表会漏掉这一笔",IF(ISNA(MATCH($D1548,类别表,0)),"※收支类别不在【基础资料】的清单里",IF(AND($L1548="内部转账",$M1548=""),"△内部转账要在「对方账户」写上另一头",IF(AND($L1548="内部转账",$M1548=$C1548),"※对方账户跟本账户是同一个",IF(AND($L1548&lt;&gt;"内部转账",$M1548&lt;&gt;""),"△填了对方账户，但类别不是内部转账",IF(YEAR($B1548)&lt;&gt;管理年度,"△不是管理年度的单据，按月的三张报表里看不到",IF($H1548&lt;0,"△这一笔之后该账户余额成负数了，核一下",""))))))))))))))</f>
        <v/>
      </c>
    </row>
    <row r="1549" ht="16.5" spans="1:16">
      <c r="A1549" s="4" t="str">
        <f>IF($C1549="","",COUNTA($C$5:$C1549))</f>
        <v/>
      </c>
      <c r="B1549" s="52"/>
      <c r="C1549" s="53"/>
      <c r="D1549" s="53"/>
      <c r="E1549" s="32"/>
      <c r="F1549" s="54"/>
      <c r="G1549" s="54"/>
      <c r="H1549" s="24" t="str">
        <f>IFERROR(ROUND(VLOOKUP($C1549,基础资料!$B$5:$E$34,3,0)+SUMIF($C$5:$C1549,$C1549,$F$5:$F1549)-SUMIF($C$5:$C1549,$C1549,$G$5:$G1549),2),"")</f>
        <v/>
      </c>
      <c r="I1549" s="53"/>
      <c r="J1549" s="53"/>
      <c r="K1549" s="25" t="str">
        <f t="shared" si="24"/>
        <v/>
      </c>
      <c r="L1549" s="13" t="str">
        <f>IF($D1549="","",IFERROR(INDEX(类别属性,MATCH($D1549,类别表,0)),""))</f>
        <v/>
      </c>
      <c r="M1549" s="53"/>
      <c r="N1549" s="53"/>
      <c r="O1549" s="32"/>
      <c r="P1549" s="6" t="str">
        <f>IF($C1549="","",IF(ISNA(MATCH($C1549,账户表,0)),"※这个账户不在【基础资料】的账户档案里",IF($B1549="","※没填日期，这一笔不会进任何月份的报表",IF(NOT(ISNUMBER($B1549)),"※日期是文本不是日期（像 2026.6.28 这种），按日期取数的报表全会漏掉这一笔",IF(AND($F1549&lt;&gt;"",$G1549&lt;&gt;""),"※收入和支出不能同时填",IF(AND(N($F1549)=0,N($G1549)=0),"※收入和支出都没填",IF(OR(N($F1549)&lt;0,N($G1549)&lt;0),"※金额不能填负数，方向反了就换一列填",IF($D1549="","※没填收支类别，分类报表会漏掉这一笔",IF(ISNA(MATCH($D1549,类别表,0)),"※收支类别不在【基础资料】的清单里",IF(AND($L1549="内部转账",$M1549=""),"△内部转账要在「对方账户」写上另一头",IF(AND($L1549="内部转账",$M1549=$C1549),"※对方账户跟本账户是同一个",IF(AND($L1549&lt;&gt;"内部转账",$M1549&lt;&gt;""),"△填了对方账户，但类别不是内部转账",IF(YEAR($B1549)&lt;&gt;管理年度,"△不是管理年度的单据，按月的三张报表里看不到",IF($H1549&lt;0,"△这一笔之后该账户余额成负数了，核一下",""))))))))))))))</f>
        <v/>
      </c>
    </row>
    <row r="1550" ht="16.5" spans="1:16">
      <c r="A1550" s="4" t="str">
        <f>IF($C1550="","",COUNTA($C$5:$C1550))</f>
        <v/>
      </c>
      <c r="B1550" s="52"/>
      <c r="C1550" s="53"/>
      <c r="D1550" s="53"/>
      <c r="E1550" s="32"/>
      <c r="F1550" s="54"/>
      <c r="G1550" s="54"/>
      <c r="H1550" s="24" t="str">
        <f>IFERROR(ROUND(VLOOKUP($C1550,基础资料!$B$5:$E$34,3,0)+SUMIF($C$5:$C1550,$C1550,$F$5:$F1550)-SUMIF($C$5:$C1550,$C1550,$G$5:$G1550),2),"")</f>
        <v/>
      </c>
      <c r="I1550" s="53"/>
      <c r="J1550" s="53"/>
      <c r="K1550" s="25" t="str">
        <f t="shared" si="24"/>
        <v/>
      </c>
      <c r="L1550" s="13" t="str">
        <f>IF($D1550="","",IFERROR(INDEX(类别属性,MATCH($D1550,类别表,0)),""))</f>
        <v/>
      </c>
      <c r="M1550" s="53"/>
      <c r="N1550" s="53"/>
      <c r="O1550" s="32"/>
      <c r="P1550" s="6" t="str">
        <f>IF($C1550="","",IF(ISNA(MATCH($C1550,账户表,0)),"※这个账户不在【基础资料】的账户档案里",IF($B1550="","※没填日期，这一笔不会进任何月份的报表",IF(NOT(ISNUMBER($B1550)),"※日期是文本不是日期（像 2026.6.28 这种），按日期取数的报表全会漏掉这一笔",IF(AND($F1550&lt;&gt;"",$G1550&lt;&gt;""),"※收入和支出不能同时填",IF(AND(N($F1550)=0,N($G1550)=0),"※收入和支出都没填",IF(OR(N($F1550)&lt;0,N($G1550)&lt;0),"※金额不能填负数，方向反了就换一列填",IF($D1550="","※没填收支类别，分类报表会漏掉这一笔",IF(ISNA(MATCH($D1550,类别表,0)),"※收支类别不在【基础资料】的清单里",IF(AND($L1550="内部转账",$M1550=""),"△内部转账要在「对方账户」写上另一头",IF(AND($L1550="内部转账",$M1550=$C1550),"※对方账户跟本账户是同一个",IF(AND($L1550&lt;&gt;"内部转账",$M1550&lt;&gt;""),"△填了对方账户，但类别不是内部转账",IF(YEAR($B1550)&lt;&gt;管理年度,"△不是管理年度的单据，按月的三张报表里看不到",IF($H1550&lt;0,"△这一笔之后该账户余额成负数了，核一下",""))))))))))))))</f>
        <v/>
      </c>
    </row>
    <row r="1551" ht="16.5" spans="1:16">
      <c r="A1551" s="4" t="str">
        <f>IF($C1551="","",COUNTA($C$5:$C1551))</f>
        <v/>
      </c>
      <c r="B1551" s="52"/>
      <c r="C1551" s="53"/>
      <c r="D1551" s="53"/>
      <c r="E1551" s="32"/>
      <c r="F1551" s="54"/>
      <c r="G1551" s="54"/>
      <c r="H1551" s="24" t="str">
        <f>IFERROR(ROUND(VLOOKUP($C1551,基础资料!$B$5:$E$34,3,0)+SUMIF($C$5:$C1551,$C1551,$F$5:$F1551)-SUMIF($C$5:$C1551,$C1551,$G$5:$G1551),2),"")</f>
        <v/>
      </c>
      <c r="I1551" s="53"/>
      <c r="J1551" s="53"/>
      <c r="K1551" s="25" t="str">
        <f t="shared" si="24"/>
        <v/>
      </c>
      <c r="L1551" s="13" t="str">
        <f>IF($D1551="","",IFERROR(INDEX(类别属性,MATCH($D1551,类别表,0)),""))</f>
        <v/>
      </c>
      <c r="M1551" s="53"/>
      <c r="N1551" s="53"/>
      <c r="O1551" s="32"/>
      <c r="P1551" s="6" t="str">
        <f>IF($C1551="","",IF(ISNA(MATCH($C1551,账户表,0)),"※这个账户不在【基础资料】的账户档案里",IF($B1551="","※没填日期，这一笔不会进任何月份的报表",IF(NOT(ISNUMBER($B1551)),"※日期是文本不是日期（像 2026.6.28 这种），按日期取数的报表全会漏掉这一笔",IF(AND($F1551&lt;&gt;"",$G1551&lt;&gt;""),"※收入和支出不能同时填",IF(AND(N($F1551)=0,N($G1551)=0),"※收入和支出都没填",IF(OR(N($F1551)&lt;0,N($G1551)&lt;0),"※金额不能填负数，方向反了就换一列填",IF($D1551="","※没填收支类别，分类报表会漏掉这一笔",IF(ISNA(MATCH($D1551,类别表,0)),"※收支类别不在【基础资料】的清单里",IF(AND($L1551="内部转账",$M1551=""),"△内部转账要在「对方账户」写上另一头",IF(AND($L1551="内部转账",$M1551=$C1551),"※对方账户跟本账户是同一个",IF(AND($L1551&lt;&gt;"内部转账",$M1551&lt;&gt;""),"△填了对方账户，但类别不是内部转账",IF(YEAR($B1551)&lt;&gt;管理年度,"△不是管理年度的单据，按月的三张报表里看不到",IF($H1551&lt;0,"△这一笔之后该账户余额成负数了，核一下",""))))))))))))))</f>
        <v/>
      </c>
    </row>
    <row r="1552" ht="16.5" spans="1:16">
      <c r="A1552" s="4" t="str">
        <f>IF($C1552="","",COUNTA($C$5:$C1552))</f>
        <v/>
      </c>
      <c r="B1552" s="52"/>
      <c r="C1552" s="53"/>
      <c r="D1552" s="53"/>
      <c r="E1552" s="32"/>
      <c r="F1552" s="54"/>
      <c r="G1552" s="54"/>
      <c r="H1552" s="24" t="str">
        <f>IFERROR(ROUND(VLOOKUP($C1552,基础资料!$B$5:$E$34,3,0)+SUMIF($C$5:$C1552,$C1552,$F$5:$F1552)-SUMIF($C$5:$C1552,$C1552,$G$5:$G1552),2),"")</f>
        <v/>
      </c>
      <c r="I1552" s="53"/>
      <c r="J1552" s="53"/>
      <c r="K1552" s="25" t="str">
        <f t="shared" si="24"/>
        <v/>
      </c>
      <c r="L1552" s="13" t="str">
        <f>IF($D1552="","",IFERROR(INDEX(类别属性,MATCH($D1552,类别表,0)),""))</f>
        <v/>
      </c>
      <c r="M1552" s="53"/>
      <c r="N1552" s="53"/>
      <c r="O1552" s="32"/>
      <c r="P1552" s="6" t="str">
        <f>IF($C1552="","",IF(ISNA(MATCH($C1552,账户表,0)),"※这个账户不在【基础资料】的账户档案里",IF($B1552="","※没填日期，这一笔不会进任何月份的报表",IF(NOT(ISNUMBER($B1552)),"※日期是文本不是日期（像 2026.6.28 这种），按日期取数的报表全会漏掉这一笔",IF(AND($F1552&lt;&gt;"",$G1552&lt;&gt;""),"※收入和支出不能同时填",IF(AND(N($F1552)=0,N($G1552)=0),"※收入和支出都没填",IF(OR(N($F1552)&lt;0,N($G1552)&lt;0),"※金额不能填负数，方向反了就换一列填",IF($D1552="","※没填收支类别，分类报表会漏掉这一笔",IF(ISNA(MATCH($D1552,类别表,0)),"※收支类别不在【基础资料】的清单里",IF(AND($L1552="内部转账",$M1552=""),"△内部转账要在「对方账户」写上另一头",IF(AND($L1552="内部转账",$M1552=$C1552),"※对方账户跟本账户是同一个",IF(AND($L1552&lt;&gt;"内部转账",$M1552&lt;&gt;""),"△填了对方账户，但类别不是内部转账",IF(YEAR($B1552)&lt;&gt;管理年度,"△不是管理年度的单据，按月的三张报表里看不到",IF($H1552&lt;0,"△这一笔之后该账户余额成负数了，核一下",""))))))))))))))</f>
        <v/>
      </c>
    </row>
    <row r="1553" ht="16.5" spans="1:16">
      <c r="A1553" s="4" t="str">
        <f>IF($C1553="","",COUNTA($C$5:$C1553))</f>
        <v/>
      </c>
      <c r="B1553" s="52"/>
      <c r="C1553" s="53"/>
      <c r="D1553" s="53"/>
      <c r="E1553" s="32"/>
      <c r="F1553" s="54"/>
      <c r="G1553" s="54"/>
      <c r="H1553" s="24" t="str">
        <f>IFERROR(ROUND(VLOOKUP($C1553,基础资料!$B$5:$E$34,3,0)+SUMIF($C$5:$C1553,$C1553,$F$5:$F1553)-SUMIF($C$5:$C1553,$C1553,$G$5:$G1553),2),"")</f>
        <v/>
      </c>
      <c r="I1553" s="53"/>
      <c r="J1553" s="53"/>
      <c r="K1553" s="25" t="str">
        <f t="shared" si="24"/>
        <v/>
      </c>
      <c r="L1553" s="13" t="str">
        <f>IF($D1553="","",IFERROR(INDEX(类别属性,MATCH($D1553,类别表,0)),""))</f>
        <v/>
      </c>
      <c r="M1553" s="53"/>
      <c r="N1553" s="53"/>
      <c r="O1553" s="32"/>
      <c r="P1553" s="6" t="str">
        <f>IF($C1553="","",IF(ISNA(MATCH($C1553,账户表,0)),"※这个账户不在【基础资料】的账户档案里",IF($B1553="","※没填日期，这一笔不会进任何月份的报表",IF(NOT(ISNUMBER($B1553)),"※日期是文本不是日期（像 2026.6.28 这种），按日期取数的报表全会漏掉这一笔",IF(AND($F1553&lt;&gt;"",$G1553&lt;&gt;""),"※收入和支出不能同时填",IF(AND(N($F1553)=0,N($G1553)=0),"※收入和支出都没填",IF(OR(N($F1553)&lt;0,N($G1553)&lt;0),"※金额不能填负数，方向反了就换一列填",IF($D1553="","※没填收支类别，分类报表会漏掉这一笔",IF(ISNA(MATCH($D1553,类别表,0)),"※收支类别不在【基础资料】的清单里",IF(AND($L1553="内部转账",$M1553=""),"△内部转账要在「对方账户」写上另一头",IF(AND($L1553="内部转账",$M1553=$C1553),"※对方账户跟本账户是同一个",IF(AND($L1553&lt;&gt;"内部转账",$M1553&lt;&gt;""),"△填了对方账户，但类别不是内部转账",IF(YEAR($B1553)&lt;&gt;管理年度,"△不是管理年度的单据，按月的三张报表里看不到",IF($H1553&lt;0,"△这一笔之后该账户余额成负数了，核一下",""))))))))))))))</f>
        <v/>
      </c>
    </row>
    <row r="1554" ht="16.5" spans="1:16">
      <c r="A1554" s="4" t="str">
        <f>IF($C1554="","",COUNTA($C$5:$C1554))</f>
        <v/>
      </c>
      <c r="B1554" s="52"/>
      <c r="C1554" s="53"/>
      <c r="D1554" s="53"/>
      <c r="E1554" s="32"/>
      <c r="F1554" s="54"/>
      <c r="G1554" s="54"/>
      <c r="H1554" s="24" t="str">
        <f>IFERROR(ROUND(VLOOKUP($C1554,基础资料!$B$5:$E$34,3,0)+SUMIF($C$5:$C1554,$C1554,$F$5:$F1554)-SUMIF($C$5:$C1554,$C1554,$G$5:$G1554),2),"")</f>
        <v/>
      </c>
      <c r="I1554" s="53"/>
      <c r="J1554" s="53"/>
      <c r="K1554" s="25" t="str">
        <f t="shared" si="24"/>
        <v/>
      </c>
      <c r="L1554" s="13" t="str">
        <f>IF($D1554="","",IFERROR(INDEX(类别属性,MATCH($D1554,类别表,0)),""))</f>
        <v/>
      </c>
      <c r="M1554" s="53"/>
      <c r="N1554" s="53"/>
      <c r="O1554" s="32"/>
      <c r="P1554" s="6" t="str">
        <f>IF($C1554="","",IF(ISNA(MATCH($C1554,账户表,0)),"※这个账户不在【基础资料】的账户档案里",IF($B1554="","※没填日期，这一笔不会进任何月份的报表",IF(NOT(ISNUMBER($B1554)),"※日期是文本不是日期（像 2026.6.28 这种），按日期取数的报表全会漏掉这一笔",IF(AND($F1554&lt;&gt;"",$G1554&lt;&gt;""),"※收入和支出不能同时填",IF(AND(N($F1554)=0,N($G1554)=0),"※收入和支出都没填",IF(OR(N($F1554)&lt;0,N($G1554)&lt;0),"※金额不能填负数，方向反了就换一列填",IF($D1554="","※没填收支类别，分类报表会漏掉这一笔",IF(ISNA(MATCH($D1554,类别表,0)),"※收支类别不在【基础资料】的清单里",IF(AND($L1554="内部转账",$M1554=""),"△内部转账要在「对方账户」写上另一头",IF(AND($L1554="内部转账",$M1554=$C1554),"※对方账户跟本账户是同一个",IF(AND($L1554&lt;&gt;"内部转账",$M1554&lt;&gt;""),"△填了对方账户，但类别不是内部转账",IF(YEAR($B1554)&lt;&gt;管理年度,"△不是管理年度的单据，按月的三张报表里看不到",IF($H1554&lt;0,"△这一笔之后该账户余额成负数了，核一下",""))))))))))))))</f>
        <v/>
      </c>
    </row>
    <row r="1555" ht="16.5" spans="1:16">
      <c r="A1555" s="4" t="str">
        <f>IF($C1555="","",COUNTA($C$5:$C1555))</f>
        <v/>
      </c>
      <c r="B1555" s="52"/>
      <c r="C1555" s="53"/>
      <c r="D1555" s="53"/>
      <c r="E1555" s="32"/>
      <c r="F1555" s="54"/>
      <c r="G1555" s="54"/>
      <c r="H1555" s="24" t="str">
        <f>IFERROR(ROUND(VLOOKUP($C1555,基础资料!$B$5:$E$34,3,0)+SUMIF($C$5:$C1555,$C1555,$F$5:$F1555)-SUMIF($C$5:$C1555,$C1555,$G$5:$G1555),2),"")</f>
        <v/>
      </c>
      <c r="I1555" s="53"/>
      <c r="J1555" s="53"/>
      <c r="K1555" s="25" t="str">
        <f t="shared" si="24"/>
        <v/>
      </c>
      <c r="L1555" s="13" t="str">
        <f>IF($D1555="","",IFERROR(INDEX(类别属性,MATCH($D1555,类别表,0)),""))</f>
        <v/>
      </c>
      <c r="M1555" s="53"/>
      <c r="N1555" s="53"/>
      <c r="O1555" s="32"/>
      <c r="P1555" s="6" t="str">
        <f>IF($C1555="","",IF(ISNA(MATCH($C1555,账户表,0)),"※这个账户不在【基础资料】的账户档案里",IF($B1555="","※没填日期，这一笔不会进任何月份的报表",IF(NOT(ISNUMBER($B1555)),"※日期是文本不是日期（像 2026.6.28 这种），按日期取数的报表全会漏掉这一笔",IF(AND($F1555&lt;&gt;"",$G1555&lt;&gt;""),"※收入和支出不能同时填",IF(AND(N($F1555)=0,N($G1555)=0),"※收入和支出都没填",IF(OR(N($F1555)&lt;0,N($G1555)&lt;0),"※金额不能填负数，方向反了就换一列填",IF($D1555="","※没填收支类别，分类报表会漏掉这一笔",IF(ISNA(MATCH($D1555,类别表,0)),"※收支类别不在【基础资料】的清单里",IF(AND($L1555="内部转账",$M1555=""),"△内部转账要在「对方账户」写上另一头",IF(AND($L1555="内部转账",$M1555=$C1555),"※对方账户跟本账户是同一个",IF(AND($L1555&lt;&gt;"内部转账",$M1555&lt;&gt;""),"△填了对方账户，但类别不是内部转账",IF(YEAR($B1555)&lt;&gt;管理年度,"△不是管理年度的单据，按月的三张报表里看不到",IF($H1555&lt;0,"△这一笔之后该账户余额成负数了，核一下",""))))))))))))))</f>
        <v/>
      </c>
    </row>
    <row r="1556" ht="16.5" spans="1:16">
      <c r="A1556" s="4" t="str">
        <f>IF($C1556="","",COUNTA($C$5:$C1556))</f>
        <v/>
      </c>
      <c r="B1556" s="52"/>
      <c r="C1556" s="53"/>
      <c r="D1556" s="53"/>
      <c r="E1556" s="32"/>
      <c r="F1556" s="54"/>
      <c r="G1556" s="54"/>
      <c r="H1556" s="24" t="str">
        <f>IFERROR(ROUND(VLOOKUP($C1556,基础资料!$B$5:$E$34,3,0)+SUMIF($C$5:$C1556,$C1556,$F$5:$F1556)-SUMIF($C$5:$C1556,$C1556,$G$5:$G1556),2),"")</f>
        <v/>
      </c>
      <c r="I1556" s="53"/>
      <c r="J1556" s="53"/>
      <c r="K1556" s="25" t="str">
        <f t="shared" si="24"/>
        <v/>
      </c>
      <c r="L1556" s="13" t="str">
        <f>IF($D1556="","",IFERROR(INDEX(类别属性,MATCH($D1556,类别表,0)),""))</f>
        <v/>
      </c>
      <c r="M1556" s="53"/>
      <c r="N1556" s="53"/>
      <c r="O1556" s="32"/>
      <c r="P1556" s="6" t="str">
        <f>IF($C1556="","",IF(ISNA(MATCH($C1556,账户表,0)),"※这个账户不在【基础资料】的账户档案里",IF($B1556="","※没填日期，这一笔不会进任何月份的报表",IF(NOT(ISNUMBER($B1556)),"※日期是文本不是日期（像 2026.6.28 这种），按日期取数的报表全会漏掉这一笔",IF(AND($F1556&lt;&gt;"",$G1556&lt;&gt;""),"※收入和支出不能同时填",IF(AND(N($F1556)=0,N($G1556)=0),"※收入和支出都没填",IF(OR(N($F1556)&lt;0,N($G1556)&lt;0),"※金额不能填负数，方向反了就换一列填",IF($D1556="","※没填收支类别，分类报表会漏掉这一笔",IF(ISNA(MATCH($D1556,类别表,0)),"※收支类别不在【基础资料】的清单里",IF(AND($L1556="内部转账",$M1556=""),"△内部转账要在「对方账户」写上另一头",IF(AND($L1556="内部转账",$M1556=$C1556),"※对方账户跟本账户是同一个",IF(AND($L1556&lt;&gt;"内部转账",$M1556&lt;&gt;""),"△填了对方账户，但类别不是内部转账",IF(YEAR($B1556)&lt;&gt;管理年度,"△不是管理年度的单据，按月的三张报表里看不到",IF($H1556&lt;0,"△这一笔之后该账户余额成负数了，核一下",""))))))))))))))</f>
        <v/>
      </c>
    </row>
    <row r="1557" ht="16.5" spans="1:16">
      <c r="A1557" s="4" t="str">
        <f>IF($C1557="","",COUNTA($C$5:$C1557))</f>
        <v/>
      </c>
      <c r="B1557" s="52"/>
      <c r="C1557" s="53"/>
      <c r="D1557" s="53"/>
      <c r="E1557" s="32"/>
      <c r="F1557" s="54"/>
      <c r="G1557" s="54"/>
      <c r="H1557" s="24" t="str">
        <f>IFERROR(ROUND(VLOOKUP($C1557,基础资料!$B$5:$E$34,3,0)+SUMIF($C$5:$C1557,$C1557,$F$5:$F1557)-SUMIF($C$5:$C1557,$C1557,$G$5:$G1557),2),"")</f>
        <v/>
      </c>
      <c r="I1557" s="53"/>
      <c r="J1557" s="53"/>
      <c r="K1557" s="25" t="str">
        <f t="shared" si="24"/>
        <v/>
      </c>
      <c r="L1557" s="13" t="str">
        <f>IF($D1557="","",IFERROR(INDEX(类别属性,MATCH($D1557,类别表,0)),""))</f>
        <v/>
      </c>
      <c r="M1557" s="53"/>
      <c r="N1557" s="53"/>
      <c r="O1557" s="32"/>
      <c r="P1557" s="6" t="str">
        <f>IF($C1557="","",IF(ISNA(MATCH($C1557,账户表,0)),"※这个账户不在【基础资料】的账户档案里",IF($B1557="","※没填日期，这一笔不会进任何月份的报表",IF(NOT(ISNUMBER($B1557)),"※日期是文本不是日期（像 2026.6.28 这种），按日期取数的报表全会漏掉这一笔",IF(AND($F1557&lt;&gt;"",$G1557&lt;&gt;""),"※收入和支出不能同时填",IF(AND(N($F1557)=0,N($G1557)=0),"※收入和支出都没填",IF(OR(N($F1557)&lt;0,N($G1557)&lt;0),"※金额不能填负数，方向反了就换一列填",IF($D1557="","※没填收支类别，分类报表会漏掉这一笔",IF(ISNA(MATCH($D1557,类别表,0)),"※收支类别不在【基础资料】的清单里",IF(AND($L1557="内部转账",$M1557=""),"△内部转账要在「对方账户」写上另一头",IF(AND($L1557="内部转账",$M1557=$C1557),"※对方账户跟本账户是同一个",IF(AND($L1557&lt;&gt;"内部转账",$M1557&lt;&gt;""),"△填了对方账户，但类别不是内部转账",IF(YEAR($B1557)&lt;&gt;管理年度,"△不是管理年度的单据，按月的三张报表里看不到",IF($H1557&lt;0,"△这一笔之后该账户余额成负数了，核一下",""))))))))))))))</f>
        <v/>
      </c>
    </row>
    <row r="1558" ht="16.5" spans="1:16">
      <c r="A1558" s="4" t="str">
        <f>IF($C1558="","",COUNTA($C$5:$C1558))</f>
        <v/>
      </c>
      <c r="B1558" s="52"/>
      <c r="C1558" s="53"/>
      <c r="D1558" s="53"/>
      <c r="E1558" s="32"/>
      <c r="F1558" s="54"/>
      <c r="G1558" s="54"/>
      <c r="H1558" s="24" t="str">
        <f>IFERROR(ROUND(VLOOKUP($C1558,基础资料!$B$5:$E$34,3,0)+SUMIF($C$5:$C1558,$C1558,$F$5:$F1558)-SUMIF($C$5:$C1558,$C1558,$G$5:$G1558),2),"")</f>
        <v/>
      </c>
      <c r="I1558" s="53"/>
      <c r="J1558" s="53"/>
      <c r="K1558" s="25" t="str">
        <f t="shared" si="24"/>
        <v/>
      </c>
      <c r="L1558" s="13" t="str">
        <f>IF($D1558="","",IFERROR(INDEX(类别属性,MATCH($D1558,类别表,0)),""))</f>
        <v/>
      </c>
      <c r="M1558" s="53"/>
      <c r="N1558" s="53"/>
      <c r="O1558" s="32"/>
      <c r="P1558" s="6" t="str">
        <f>IF($C1558="","",IF(ISNA(MATCH($C1558,账户表,0)),"※这个账户不在【基础资料】的账户档案里",IF($B1558="","※没填日期，这一笔不会进任何月份的报表",IF(NOT(ISNUMBER($B1558)),"※日期是文本不是日期（像 2026.6.28 这种），按日期取数的报表全会漏掉这一笔",IF(AND($F1558&lt;&gt;"",$G1558&lt;&gt;""),"※收入和支出不能同时填",IF(AND(N($F1558)=0,N($G1558)=0),"※收入和支出都没填",IF(OR(N($F1558)&lt;0,N($G1558)&lt;0),"※金额不能填负数，方向反了就换一列填",IF($D1558="","※没填收支类别，分类报表会漏掉这一笔",IF(ISNA(MATCH($D1558,类别表,0)),"※收支类别不在【基础资料】的清单里",IF(AND($L1558="内部转账",$M1558=""),"△内部转账要在「对方账户」写上另一头",IF(AND($L1558="内部转账",$M1558=$C1558),"※对方账户跟本账户是同一个",IF(AND($L1558&lt;&gt;"内部转账",$M1558&lt;&gt;""),"△填了对方账户，但类别不是内部转账",IF(YEAR($B1558)&lt;&gt;管理年度,"△不是管理年度的单据，按月的三张报表里看不到",IF($H1558&lt;0,"△这一笔之后该账户余额成负数了，核一下",""))))))))))))))</f>
        <v/>
      </c>
    </row>
    <row r="1559" ht="16.5" spans="1:16">
      <c r="A1559" s="4" t="str">
        <f>IF($C1559="","",COUNTA($C$5:$C1559))</f>
        <v/>
      </c>
      <c r="B1559" s="52"/>
      <c r="C1559" s="53"/>
      <c r="D1559" s="53"/>
      <c r="E1559" s="32"/>
      <c r="F1559" s="54"/>
      <c r="G1559" s="54"/>
      <c r="H1559" s="24" t="str">
        <f>IFERROR(ROUND(VLOOKUP($C1559,基础资料!$B$5:$E$34,3,0)+SUMIF($C$5:$C1559,$C1559,$F$5:$F1559)-SUMIF($C$5:$C1559,$C1559,$G$5:$G1559),2),"")</f>
        <v/>
      </c>
      <c r="I1559" s="53"/>
      <c r="J1559" s="53"/>
      <c r="K1559" s="25" t="str">
        <f t="shared" si="24"/>
        <v/>
      </c>
      <c r="L1559" s="13" t="str">
        <f>IF($D1559="","",IFERROR(INDEX(类别属性,MATCH($D1559,类别表,0)),""))</f>
        <v/>
      </c>
      <c r="M1559" s="53"/>
      <c r="N1559" s="53"/>
      <c r="O1559" s="32"/>
      <c r="P1559" s="6" t="str">
        <f>IF($C1559="","",IF(ISNA(MATCH($C1559,账户表,0)),"※这个账户不在【基础资料】的账户档案里",IF($B1559="","※没填日期，这一笔不会进任何月份的报表",IF(NOT(ISNUMBER($B1559)),"※日期是文本不是日期（像 2026.6.28 这种），按日期取数的报表全会漏掉这一笔",IF(AND($F1559&lt;&gt;"",$G1559&lt;&gt;""),"※收入和支出不能同时填",IF(AND(N($F1559)=0,N($G1559)=0),"※收入和支出都没填",IF(OR(N($F1559)&lt;0,N($G1559)&lt;0),"※金额不能填负数，方向反了就换一列填",IF($D1559="","※没填收支类别，分类报表会漏掉这一笔",IF(ISNA(MATCH($D1559,类别表,0)),"※收支类别不在【基础资料】的清单里",IF(AND($L1559="内部转账",$M1559=""),"△内部转账要在「对方账户」写上另一头",IF(AND($L1559="内部转账",$M1559=$C1559),"※对方账户跟本账户是同一个",IF(AND($L1559&lt;&gt;"内部转账",$M1559&lt;&gt;""),"△填了对方账户，但类别不是内部转账",IF(YEAR($B1559)&lt;&gt;管理年度,"△不是管理年度的单据，按月的三张报表里看不到",IF($H1559&lt;0,"△这一笔之后该账户余额成负数了，核一下",""))))))))))))))</f>
        <v/>
      </c>
    </row>
    <row r="1560" ht="16.5" spans="1:16">
      <c r="A1560" s="4" t="str">
        <f>IF($C1560="","",COUNTA($C$5:$C1560))</f>
        <v/>
      </c>
      <c r="B1560" s="52"/>
      <c r="C1560" s="53"/>
      <c r="D1560" s="53"/>
      <c r="E1560" s="32"/>
      <c r="F1560" s="54"/>
      <c r="G1560" s="54"/>
      <c r="H1560" s="24" t="str">
        <f>IFERROR(ROUND(VLOOKUP($C1560,基础资料!$B$5:$E$34,3,0)+SUMIF($C$5:$C1560,$C1560,$F$5:$F1560)-SUMIF($C$5:$C1560,$C1560,$G$5:$G1560),2),"")</f>
        <v/>
      </c>
      <c r="I1560" s="53"/>
      <c r="J1560" s="53"/>
      <c r="K1560" s="25" t="str">
        <f t="shared" si="24"/>
        <v/>
      </c>
      <c r="L1560" s="13" t="str">
        <f>IF($D1560="","",IFERROR(INDEX(类别属性,MATCH($D1560,类别表,0)),""))</f>
        <v/>
      </c>
      <c r="M1560" s="53"/>
      <c r="N1560" s="53"/>
      <c r="O1560" s="32"/>
      <c r="P1560" s="6" t="str">
        <f>IF($C1560="","",IF(ISNA(MATCH($C1560,账户表,0)),"※这个账户不在【基础资料】的账户档案里",IF($B1560="","※没填日期，这一笔不会进任何月份的报表",IF(NOT(ISNUMBER($B1560)),"※日期是文本不是日期（像 2026.6.28 这种），按日期取数的报表全会漏掉这一笔",IF(AND($F1560&lt;&gt;"",$G1560&lt;&gt;""),"※收入和支出不能同时填",IF(AND(N($F1560)=0,N($G1560)=0),"※收入和支出都没填",IF(OR(N($F1560)&lt;0,N($G1560)&lt;0),"※金额不能填负数，方向反了就换一列填",IF($D1560="","※没填收支类别，分类报表会漏掉这一笔",IF(ISNA(MATCH($D1560,类别表,0)),"※收支类别不在【基础资料】的清单里",IF(AND($L1560="内部转账",$M1560=""),"△内部转账要在「对方账户」写上另一头",IF(AND($L1560="内部转账",$M1560=$C1560),"※对方账户跟本账户是同一个",IF(AND($L1560&lt;&gt;"内部转账",$M1560&lt;&gt;""),"△填了对方账户，但类别不是内部转账",IF(YEAR($B1560)&lt;&gt;管理年度,"△不是管理年度的单据，按月的三张报表里看不到",IF($H1560&lt;0,"△这一笔之后该账户余额成负数了，核一下",""))))))))))))))</f>
        <v/>
      </c>
    </row>
    <row r="1561" ht="16.5" spans="1:16">
      <c r="A1561" s="4" t="str">
        <f>IF($C1561="","",COUNTA($C$5:$C1561))</f>
        <v/>
      </c>
      <c r="B1561" s="52"/>
      <c r="C1561" s="53"/>
      <c r="D1561" s="53"/>
      <c r="E1561" s="32"/>
      <c r="F1561" s="54"/>
      <c r="G1561" s="54"/>
      <c r="H1561" s="24" t="str">
        <f>IFERROR(ROUND(VLOOKUP($C1561,基础资料!$B$5:$E$34,3,0)+SUMIF($C$5:$C1561,$C1561,$F$5:$F1561)-SUMIF($C$5:$C1561,$C1561,$G$5:$G1561),2),"")</f>
        <v/>
      </c>
      <c r="I1561" s="53"/>
      <c r="J1561" s="53"/>
      <c r="K1561" s="25" t="str">
        <f t="shared" si="24"/>
        <v/>
      </c>
      <c r="L1561" s="13" t="str">
        <f>IF($D1561="","",IFERROR(INDEX(类别属性,MATCH($D1561,类别表,0)),""))</f>
        <v/>
      </c>
      <c r="M1561" s="53"/>
      <c r="N1561" s="53"/>
      <c r="O1561" s="32"/>
      <c r="P1561" s="6" t="str">
        <f>IF($C1561="","",IF(ISNA(MATCH($C1561,账户表,0)),"※这个账户不在【基础资料】的账户档案里",IF($B1561="","※没填日期，这一笔不会进任何月份的报表",IF(NOT(ISNUMBER($B1561)),"※日期是文本不是日期（像 2026.6.28 这种），按日期取数的报表全会漏掉这一笔",IF(AND($F1561&lt;&gt;"",$G1561&lt;&gt;""),"※收入和支出不能同时填",IF(AND(N($F1561)=0,N($G1561)=0),"※收入和支出都没填",IF(OR(N($F1561)&lt;0,N($G1561)&lt;0),"※金额不能填负数，方向反了就换一列填",IF($D1561="","※没填收支类别，分类报表会漏掉这一笔",IF(ISNA(MATCH($D1561,类别表,0)),"※收支类别不在【基础资料】的清单里",IF(AND($L1561="内部转账",$M1561=""),"△内部转账要在「对方账户」写上另一头",IF(AND($L1561="内部转账",$M1561=$C1561),"※对方账户跟本账户是同一个",IF(AND($L1561&lt;&gt;"内部转账",$M1561&lt;&gt;""),"△填了对方账户，但类别不是内部转账",IF(YEAR($B1561)&lt;&gt;管理年度,"△不是管理年度的单据，按月的三张报表里看不到",IF($H1561&lt;0,"△这一笔之后该账户余额成负数了，核一下",""))))))))))))))</f>
        <v/>
      </c>
    </row>
    <row r="1562" ht="16.5" spans="1:16">
      <c r="A1562" s="4" t="str">
        <f>IF($C1562="","",COUNTA($C$5:$C1562))</f>
        <v/>
      </c>
      <c r="B1562" s="52"/>
      <c r="C1562" s="53"/>
      <c r="D1562" s="53"/>
      <c r="E1562" s="32"/>
      <c r="F1562" s="54"/>
      <c r="G1562" s="54"/>
      <c r="H1562" s="24" t="str">
        <f>IFERROR(ROUND(VLOOKUP($C1562,基础资料!$B$5:$E$34,3,0)+SUMIF($C$5:$C1562,$C1562,$F$5:$F1562)-SUMIF($C$5:$C1562,$C1562,$G$5:$G1562),2),"")</f>
        <v/>
      </c>
      <c r="I1562" s="53"/>
      <c r="J1562" s="53"/>
      <c r="K1562" s="25" t="str">
        <f t="shared" si="24"/>
        <v/>
      </c>
      <c r="L1562" s="13" t="str">
        <f>IF($D1562="","",IFERROR(INDEX(类别属性,MATCH($D1562,类别表,0)),""))</f>
        <v/>
      </c>
      <c r="M1562" s="53"/>
      <c r="N1562" s="53"/>
      <c r="O1562" s="32"/>
      <c r="P1562" s="6" t="str">
        <f>IF($C1562="","",IF(ISNA(MATCH($C1562,账户表,0)),"※这个账户不在【基础资料】的账户档案里",IF($B1562="","※没填日期，这一笔不会进任何月份的报表",IF(NOT(ISNUMBER($B1562)),"※日期是文本不是日期（像 2026.6.28 这种），按日期取数的报表全会漏掉这一笔",IF(AND($F1562&lt;&gt;"",$G1562&lt;&gt;""),"※收入和支出不能同时填",IF(AND(N($F1562)=0,N($G1562)=0),"※收入和支出都没填",IF(OR(N($F1562)&lt;0,N($G1562)&lt;0),"※金额不能填负数，方向反了就换一列填",IF($D1562="","※没填收支类别，分类报表会漏掉这一笔",IF(ISNA(MATCH($D1562,类别表,0)),"※收支类别不在【基础资料】的清单里",IF(AND($L1562="内部转账",$M1562=""),"△内部转账要在「对方账户」写上另一头",IF(AND($L1562="内部转账",$M1562=$C1562),"※对方账户跟本账户是同一个",IF(AND($L1562&lt;&gt;"内部转账",$M1562&lt;&gt;""),"△填了对方账户，但类别不是内部转账",IF(YEAR($B1562)&lt;&gt;管理年度,"△不是管理年度的单据，按月的三张报表里看不到",IF($H1562&lt;0,"△这一笔之后该账户余额成负数了，核一下",""))))))))))))))</f>
        <v/>
      </c>
    </row>
    <row r="1563" ht="16.5" spans="1:16">
      <c r="A1563" s="4" t="str">
        <f>IF($C1563="","",COUNTA($C$5:$C1563))</f>
        <v/>
      </c>
      <c r="B1563" s="52"/>
      <c r="C1563" s="53"/>
      <c r="D1563" s="53"/>
      <c r="E1563" s="32"/>
      <c r="F1563" s="54"/>
      <c r="G1563" s="54"/>
      <c r="H1563" s="24" t="str">
        <f>IFERROR(ROUND(VLOOKUP($C1563,基础资料!$B$5:$E$34,3,0)+SUMIF($C$5:$C1563,$C1563,$F$5:$F1563)-SUMIF($C$5:$C1563,$C1563,$G$5:$G1563),2),"")</f>
        <v/>
      </c>
      <c r="I1563" s="53"/>
      <c r="J1563" s="53"/>
      <c r="K1563" s="25" t="str">
        <f t="shared" si="24"/>
        <v/>
      </c>
      <c r="L1563" s="13" t="str">
        <f>IF($D1563="","",IFERROR(INDEX(类别属性,MATCH($D1563,类别表,0)),""))</f>
        <v/>
      </c>
      <c r="M1563" s="53"/>
      <c r="N1563" s="53"/>
      <c r="O1563" s="32"/>
      <c r="P1563" s="6" t="str">
        <f>IF($C1563="","",IF(ISNA(MATCH($C1563,账户表,0)),"※这个账户不在【基础资料】的账户档案里",IF($B1563="","※没填日期，这一笔不会进任何月份的报表",IF(NOT(ISNUMBER($B1563)),"※日期是文本不是日期（像 2026.6.28 这种），按日期取数的报表全会漏掉这一笔",IF(AND($F1563&lt;&gt;"",$G1563&lt;&gt;""),"※收入和支出不能同时填",IF(AND(N($F1563)=0,N($G1563)=0),"※收入和支出都没填",IF(OR(N($F1563)&lt;0,N($G1563)&lt;0),"※金额不能填负数，方向反了就换一列填",IF($D1563="","※没填收支类别，分类报表会漏掉这一笔",IF(ISNA(MATCH($D1563,类别表,0)),"※收支类别不在【基础资料】的清单里",IF(AND($L1563="内部转账",$M1563=""),"△内部转账要在「对方账户」写上另一头",IF(AND($L1563="内部转账",$M1563=$C1563),"※对方账户跟本账户是同一个",IF(AND($L1563&lt;&gt;"内部转账",$M1563&lt;&gt;""),"△填了对方账户，但类别不是内部转账",IF(YEAR($B1563)&lt;&gt;管理年度,"△不是管理年度的单据，按月的三张报表里看不到",IF($H1563&lt;0,"△这一笔之后该账户余额成负数了，核一下",""))))))))))))))</f>
        <v/>
      </c>
    </row>
    <row r="1564" ht="16.5" spans="1:16">
      <c r="A1564" s="4" t="str">
        <f>IF($C1564="","",COUNTA($C$5:$C1564))</f>
        <v/>
      </c>
      <c r="B1564" s="52"/>
      <c r="C1564" s="53"/>
      <c r="D1564" s="53"/>
      <c r="E1564" s="32"/>
      <c r="F1564" s="54"/>
      <c r="G1564" s="54"/>
      <c r="H1564" s="24" t="str">
        <f>IFERROR(ROUND(VLOOKUP($C1564,基础资料!$B$5:$E$34,3,0)+SUMIF($C$5:$C1564,$C1564,$F$5:$F1564)-SUMIF($C$5:$C1564,$C1564,$G$5:$G1564),2),"")</f>
        <v/>
      </c>
      <c r="I1564" s="53"/>
      <c r="J1564" s="53"/>
      <c r="K1564" s="25" t="str">
        <f t="shared" si="24"/>
        <v/>
      </c>
      <c r="L1564" s="13" t="str">
        <f>IF($D1564="","",IFERROR(INDEX(类别属性,MATCH($D1564,类别表,0)),""))</f>
        <v/>
      </c>
      <c r="M1564" s="53"/>
      <c r="N1564" s="53"/>
      <c r="O1564" s="32"/>
      <c r="P1564" s="6" t="str">
        <f>IF($C1564="","",IF(ISNA(MATCH($C1564,账户表,0)),"※这个账户不在【基础资料】的账户档案里",IF($B1564="","※没填日期，这一笔不会进任何月份的报表",IF(NOT(ISNUMBER($B1564)),"※日期是文本不是日期（像 2026.6.28 这种），按日期取数的报表全会漏掉这一笔",IF(AND($F1564&lt;&gt;"",$G1564&lt;&gt;""),"※收入和支出不能同时填",IF(AND(N($F1564)=0,N($G1564)=0),"※收入和支出都没填",IF(OR(N($F1564)&lt;0,N($G1564)&lt;0),"※金额不能填负数，方向反了就换一列填",IF($D1564="","※没填收支类别，分类报表会漏掉这一笔",IF(ISNA(MATCH($D1564,类别表,0)),"※收支类别不在【基础资料】的清单里",IF(AND($L1564="内部转账",$M1564=""),"△内部转账要在「对方账户」写上另一头",IF(AND($L1564="内部转账",$M1564=$C1564),"※对方账户跟本账户是同一个",IF(AND($L1564&lt;&gt;"内部转账",$M1564&lt;&gt;""),"△填了对方账户，但类别不是内部转账",IF(YEAR($B1564)&lt;&gt;管理年度,"△不是管理年度的单据，按月的三张报表里看不到",IF($H1564&lt;0,"△这一笔之后该账户余额成负数了，核一下",""))))))))))))))</f>
        <v/>
      </c>
    </row>
    <row r="1565" ht="16.5" spans="1:16">
      <c r="A1565" s="4" t="str">
        <f>IF($C1565="","",COUNTA($C$5:$C1565))</f>
        <v/>
      </c>
      <c r="B1565" s="52"/>
      <c r="C1565" s="53"/>
      <c r="D1565" s="53"/>
      <c r="E1565" s="32"/>
      <c r="F1565" s="54"/>
      <c r="G1565" s="54"/>
      <c r="H1565" s="24" t="str">
        <f>IFERROR(ROUND(VLOOKUP($C1565,基础资料!$B$5:$E$34,3,0)+SUMIF($C$5:$C1565,$C1565,$F$5:$F1565)-SUMIF($C$5:$C1565,$C1565,$G$5:$G1565),2),"")</f>
        <v/>
      </c>
      <c r="I1565" s="53"/>
      <c r="J1565" s="53"/>
      <c r="K1565" s="25" t="str">
        <f t="shared" si="24"/>
        <v/>
      </c>
      <c r="L1565" s="13" t="str">
        <f>IF($D1565="","",IFERROR(INDEX(类别属性,MATCH($D1565,类别表,0)),""))</f>
        <v/>
      </c>
      <c r="M1565" s="53"/>
      <c r="N1565" s="53"/>
      <c r="O1565" s="32"/>
      <c r="P1565" s="6" t="str">
        <f>IF($C1565="","",IF(ISNA(MATCH($C1565,账户表,0)),"※这个账户不在【基础资料】的账户档案里",IF($B1565="","※没填日期，这一笔不会进任何月份的报表",IF(NOT(ISNUMBER($B1565)),"※日期是文本不是日期（像 2026.6.28 这种），按日期取数的报表全会漏掉这一笔",IF(AND($F1565&lt;&gt;"",$G1565&lt;&gt;""),"※收入和支出不能同时填",IF(AND(N($F1565)=0,N($G1565)=0),"※收入和支出都没填",IF(OR(N($F1565)&lt;0,N($G1565)&lt;0),"※金额不能填负数，方向反了就换一列填",IF($D1565="","※没填收支类别，分类报表会漏掉这一笔",IF(ISNA(MATCH($D1565,类别表,0)),"※收支类别不在【基础资料】的清单里",IF(AND($L1565="内部转账",$M1565=""),"△内部转账要在「对方账户」写上另一头",IF(AND($L1565="内部转账",$M1565=$C1565),"※对方账户跟本账户是同一个",IF(AND($L1565&lt;&gt;"内部转账",$M1565&lt;&gt;""),"△填了对方账户，但类别不是内部转账",IF(YEAR($B1565)&lt;&gt;管理年度,"△不是管理年度的单据，按月的三张报表里看不到",IF($H1565&lt;0,"△这一笔之后该账户余额成负数了，核一下",""))))))))))))))</f>
        <v/>
      </c>
    </row>
    <row r="1566" ht="16.5" spans="1:16">
      <c r="A1566" s="4" t="str">
        <f>IF($C1566="","",COUNTA($C$5:$C1566))</f>
        <v/>
      </c>
      <c r="B1566" s="52"/>
      <c r="C1566" s="53"/>
      <c r="D1566" s="53"/>
      <c r="E1566" s="32"/>
      <c r="F1566" s="54"/>
      <c r="G1566" s="54"/>
      <c r="H1566" s="24" t="str">
        <f>IFERROR(ROUND(VLOOKUP($C1566,基础资料!$B$5:$E$34,3,0)+SUMIF($C$5:$C1566,$C1566,$F$5:$F1566)-SUMIF($C$5:$C1566,$C1566,$G$5:$G1566),2),"")</f>
        <v/>
      </c>
      <c r="I1566" s="53"/>
      <c r="J1566" s="53"/>
      <c r="K1566" s="25" t="str">
        <f t="shared" si="24"/>
        <v/>
      </c>
      <c r="L1566" s="13" t="str">
        <f>IF($D1566="","",IFERROR(INDEX(类别属性,MATCH($D1566,类别表,0)),""))</f>
        <v/>
      </c>
      <c r="M1566" s="53"/>
      <c r="N1566" s="53"/>
      <c r="O1566" s="32"/>
      <c r="P1566" s="6" t="str">
        <f>IF($C1566="","",IF(ISNA(MATCH($C1566,账户表,0)),"※这个账户不在【基础资料】的账户档案里",IF($B1566="","※没填日期，这一笔不会进任何月份的报表",IF(NOT(ISNUMBER($B1566)),"※日期是文本不是日期（像 2026.6.28 这种），按日期取数的报表全会漏掉这一笔",IF(AND($F1566&lt;&gt;"",$G1566&lt;&gt;""),"※收入和支出不能同时填",IF(AND(N($F1566)=0,N($G1566)=0),"※收入和支出都没填",IF(OR(N($F1566)&lt;0,N($G1566)&lt;0),"※金额不能填负数，方向反了就换一列填",IF($D1566="","※没填收支类别，分类报表会漏掉这一笔",IF(ISNA(MATCH($D1566,类别表,0)),"※收支类别不在【基础资料】的清单里",IF(AND($L1566="内部转账",$M1566=""),"△内部转账要在「对方账户」写上另一头",IF(AND($L1566="内部转账",$M1566=$C1566),"※对方账户跟本账户是同一个",IF(AND($L1566&lt;&gt;"内部转账",$M1566&lt;&gt;""),"△填了对方账户，但类别不是内部转账",IF(YEAR($B1566)&lt;&gt;管理年度,"△不是管理年度的单据，按月的三张报表里看不到",IF($H1566&lt;0,"△这一笔之后该账户余额成负数了，核一下",""))))))))))))))</f>
        <v/>
      </c>
    </row>
    <row r="1567" ht="16.5" spans="1:16">
      <c r="A1567" s="4" t="str">
        <f>IF($C1567="","",COUNTA($C$5:$C1567))</f>
        <v/>
      </c>
      <c r="B1567" s="52"/>
      <c r="C1567" s="53"/>
      <c r="D1567" s="53"/>
      <c r="E1567" s="32"/>
      <c r="F1567" s="54"/>
      <c r="G1567" s="54"/>
      <c r="H1567" s="24" t="str">
        <f>IFERROR(ROUND(VLOOKUP($C1567,基础资料!$B$5:$E$34,3,0)+SUMIF($C$5:$C1567,$C1567,$F$5:$F1567)-SUMIF($C$5:$C1567,$C1567,$G$5:$G1567),2),"")</f>
        <v/>
      </c>
      <c r="I1567" s="53"/>
      <c r="J1567" s="53"/>
      <c r="K1567" s="25" t="str">
        <f t="shared" si="24"/>
        <v/>
      </c>
      <c r="L1567" s="13" t="str">
        <f>IF($D1567="","",IFERROR(INDEX(类别属性,MATCH($D1567,类别表,0)),""))</f>
        <v/>
      </c>
      <c r="M1567" s="53"/>
      <c r="N1567" s="53"/>
      <c r="O1567" s="32"/>
      <c r="P1567" s="6" t="str">
        <f>IF($C1567="","",IF(ISNA(MATCH($C1567,账户表,0)),"※这个账户不在【基础资料】的账户档案里",IF($B1567="","※没填日期，这一笔不会进任何月份的报表",IF(NOT(ISNUMBER($B1567)),"※日期是文本不是日期（像 2026.6.28 这种），按日期取数的报表全会漏掉这一笔",IF(AND($F1567&lt;&gt;"",$G1567&lt;&gt;""),"※收入和支出不能同时填",IF(AND(N($F1567)=0,N($G1567)=0),"※收入和支出都没填",IF(OR(N($F1567)&lt;0,N($G1567)&lt;0),"※金额不能填负数，方向反了就换一列填",IF($D1567="","※没填收支类别，分类报表会漏掉这一笔",IF(ISNA(MATCH($D1567,类别表,0)),"※收支类别不在【基础资料】的清单里",IF(AND($L1567="内部转账",$M1567=""),"△内部转账要在「对方账户」写上另一头",IF(AND($L1567="内部转账",$M1567=$C1567),"※对方账户跟本账户是同一个",IF(AND($L1567&lt;&gt;"内部转账",$M1567&lt;&gt;""),"△填了对方账户，但类别不是内部转账",IF(YEAR($B1567)&lt;&gt;管理年度,"△不是管理年度的单据，按月的三张报表里看不到",IF($H1567&lt;0,"△这一笔之后该账户余额成负数了，核一下",""))))))))))))))</f>
        <v/>
      </c>
    </row>
    <row r="1568" ht="16.5" spans="1:16">
      <c r="A1568" s="4" t="str">
        <f>IF($C1568="","",COUNTA($C$5:$C1568))</f>
        <v/>
      </c>
      <c r="B1568" s="52"/>
      <c r="C1568" s="53"/>
      <c r="D1568" s="53"/>
      <c r="E1568" s="32"/>
      <c r="F1568" s="54"/>
      <c r="G1568" s="54"/>
      <c r="H1568" s="24" t="str">
        <f>IFERROR(ROUND(VLOOKUP($C1568,基础资料!$B$5:$E$34,3,0)+SUMIF($C$5:$C1568,$C1568,$F$5:$F1568)-SUMIF($C$5:$C1568,$C1568,$G$5:$G1568),2),"")</f>
        <v/>
      </c>
      <c r="I1568" s="53"/>
      <c r="J1568" s="53"/>
      <c r="K1568" s="25" t="str">
        <f t="shared" si="24"/>
        <v/>
      </c>
      <c r="L1568" s="13" t="str">
        <f>IF($D1568="","",IFERROR(INDEX(类别属性,MATCH($D1568,类别表,0)),""))</f>
        <v/>
      </c>
      <c r="M1568" s="53"/>
      <c r="N1568" s="53"/>
      <c r="O1568" s="32"/>
      <c r="P1568" s="6" t="str">
        <f>IF($C1568="","",IF(ISNA(MATCH($C1568,账户表,0)),"※这个账户不在【基础资料】的账户档案里",IF($B1568="","※没填日期，这一笔不会进任何月份的报表",IF(NOT(ISNUMBER($B1568)),"※日期是文本不是日期（像 2026.6.28 这种），按日期取数的报表全会漏掉这一笔",IF(AND($F1568&lt;&gt;"",$G1568&lt;&gt;""),"※收入和支出不能同时填",IF(AND(N($F1568)=0,N($G1568)=0),"※收入和支出都没填",IF(OR(N($F1568)&lt;0,N($G1568)&lt;0),"※金额不能填负数，方向反了就换一列填",IF($D1568="","※没填收支类别，分类报表会漏掉这一笔",IF(ISNA(MATCH($D1568,类别表,0)),"※收支类别不在【基础资料】的清单里",IF(AND($L1568="内部转账",$M1568=""),"△内部转账要在「对方账户」写上另一头",IF(AND($L1568="内部转账",$M1568=$C1568),"※对方账户跟本账户是同一个",IF(AND($L1568&lt;&gt;"内部转账",$M1568&lt;&gt;""),"△填了对方账户，但类别不是内部转账",IF(YEAR($B1568)&lt;&gt;管理年度,"△不是管理年度的单据，按月的三张报表里看不到",IF($H1568&lt;0,"△这一笔之后该账户余额成负数了，核一下",""))))))))))))))</f>
        <v/>
      </c>
    </row>
    <row r="1569" ht="16.5" spans="1:16">
      <c r="A1569" s="4" t="str">
        <f>IF($C1569="","",COUNTA($C$5:$C1569))</f>
        <v/>
      </c>
      <c r="B1569" s="52"/>
      <c r="C1569" s="53"/>
      <c r="D1569" s="53"/>
      <c r="E1569" s="32"/>
      <c r="F1569" s="54"/>
      <c r="G1569" s="54"/>
      <c r="H1569" s="24" t="str">
        <f>IFERROR(ROUND(VLOOKUP($C1569,基础资料!$B$5:$E$34,3,0)+SUMIF($C$5:$C1569,$C1569,$F$5:$F1569)-SUMIF($C$5:$C1569,$C1569,$G$5:$G1569),2),"")</f>
        <v/>
      </c>
      <c r="I1569" s="53"/>
      <c r="J1569" s="53"/>
      <c r="K1569" s="25" t="str">
        <f t="shared" si="24"/>
        <v/>
      </c>
      <c r="L1569" s="13" t="str">
        <f>IF($D1569="","",IFERROR(INDEX(类别属性,MATCH($D1569,类别表,0)),""))</f>
        <v/>
      </c>
      <c r="M1569" s="53"/>
      <c r="N1569" s="53"/>
      <c r="O1569" s="32"/>
      <c r="P1569" s="6" t="str">
        <f>IF($C1569="","",IF(ISNA(MATCH($C1569,账户表,0)),"※这个账户不在【基础资料】的账户档案里",IF($B1569="","※没填日期，这一笔不会进任何月份的报表",IF(NOT(ISNUMBER($B1569)),"※日期是文本不是日期（像 2026.6.28 这种），按日期取数的报表全会漏掉这一笔",IF(AND($F1569&lt;&gt;"",$G1569&lt;&gt;""),"※收入和支出不能同时填",IF(AND(N($F1569)=0,N($G1569)=0),"※收入和支出都没填",IF(OR(N($F1569)&lt;0,N($G1569)&lt;0),"※金额不能填负数，方向反了就换一列填",IF($D1569="","※没填收支类别，分类报表会漏掉这一笔",IF(ISNA(MATCH($D1569,类别表,0)),"※收支类别不在【基础资料】的清单里",IF(AND($L1569="内部转账",$M1569=""),"△内部转账要在「对方账户」写上另一头",IF(AND($L1569="内部转账",$M1569=$C1569),"※对方账户跟本账户是同一个",IF(AND($L1569&lt;&gt;"内部转账",$M1569&lt;&gt;""),"△填了对方账户，但类别不是内部转账",IF(YEAR($B1569)&lt;&gt;管理年度,"△不是管理年度的单据，按月的三张报表里看不到",IF($H1569&lt;0,"△这一笔之后该账户余额成负数了，核一下",""))))))))))))))</f>
        <v/>
      </c>
    </row>
    <row r="1570" ht="16.5" spans="1:16">
      <c r="A1570" s="4" t="str">
        <f>IF($C1570="","",COUNTA($C$5:$C1570))</f>
        <v/>
      </c>
      <c r="B1570" s="52"/>
      <c r="C1570" s="53"/>
      <c r="D1570" s="53"/>
      <c r="E1570" s="32"/>
      <c r="F1570" s="54"/>
      <c r="G1570" s="54"/>
      <c r="H1570" s="24" t="str">
        <f>IFERROR(ROUND(VLOOKUP($C1570,基础资料!$B$5:$E$34,3,0)+SUMIF($C$5:$C1570,$C1570,$F$5:$F1570)-SUMIF($C$5:$C1570,$C1570,$G$5:$G1570),2),"")</f>
        <v/>
      </c>
      <c r="I1570" s="53"/>
      <c r="J1570" s="53"/>
      <c r="K1570" s="25" t="str">
        <f t="shared" si="24"/>
        <v/>
      </c>
      <c r="L1570" s="13" t="str">
        <f>IF($D1570="","",IFERROR(INDEX(类别属性,MATCH($D1570,类别表,0)),""))</f>
        <v/>
      </c>
      <c r="M1570" s="53"/>
      <c r="N1570" s="53"/>
      <c r="O1570" s="32"/>
      <c r="P1570" s="6" t="str">
        <f>IF($C1570="","",IF(ISNA(MATCH($C1570,账户表,0)),"※这个账户不在【基础资料】的账户档案里",IF($B1570="","※没填日期，这一笔不会进任何月份的报表",IF(NOT(ISNUMBER($B1570)),"※日期是文本不是日期（像 2026.6.28 这种），按日期取数的报表全会漏掉这一笔",IF(AND($F1570&lt;&gt;"",$G1570&lt;&gt;""),"※收入和支出不能同时填",IF(AND(N($F1570)=0,N($G1570)=0),"※收入和支出都没填",IF(OR(N($F1570)&lt;0,N($G1570)&lt;0),"※金额不能填负数，方向反了就换一列填",IF($D1570="","※没填收支类别，分类报表会漏掉这一笔",IF(ISNA(MATCH($D1570,类别表,0)),"※收支类别不在【基础资料】的清单里",IF(AND($L1570="内部转账",$M1570=""),"△内部转账要在「对方账户」写上另一头",IF(AND($L1570="内部转账",$M1570=$C1570),"※对方账户跟本账户是同一个",IF(AND($L1570&lt;&gt;"内部转账",$M1570&lt;&gt;""),"△填了对方账户，但类别不是内部转账",IF(YEAR($B1570)&lt;&gt;管理年度,"△不是管理年度的单据，按月的三张报表里看不到",IF($H1570&lt;0,"△这一笔之后该账户余额成负数了，核一下",""))))))))))))))</f>
        <v/>
      </c>
    </row>
    <row r="1571" ht="16.5" spans="1:16">
      <c r="A1571" s="4" t="str">
        <f>IF($C1571="","",COUNTA($C$5:$C1571))</f>
        <v/>
      </c>
      <c r="B1571" s="52"/>
      <c r="C1571" s="53"/>
      <c r="D1571" s="53"/>
      <c r="E1571" s="32"/>
      <c r="F1571" s="54"/>
      <c r="G1571" s="54"/>
      <c r="H1571" s="24" t="str">
        <f>IFERROR(ROUND(VLOOKUP($C1571,基础资料!$B$5:$E$34,3,0)+SUMIF($C$5:$C1571,$C1571,$F$5:$F1571)-SUMIF($C$5:$C1571,$C1571,$G$5:$G1571),2),"")</f>
        <v/>
      </c>
      <c r="I1571" s="53"/>
      <c r="J1571" s="53"/>
      <c r="K1571" s="25" t="str">
        <f t="shared" si="24"/>
        <v/>
      </c>
      <c r="L1571" s="13" t="str">
        <f>IF($D1571="","",IFERROR(INDEX(类别属性,MATCH($D1571,类别表,0)),""))</f>
        <v/>
      </c>
      <c r="M1571" s="53"/>
      <c r="N1571" s="53"/>
      <c r="O1571" s="32"/>
      <c r="P1571" s="6" t="str">
        <f>IF($C1571="","",IF(ISNA(MATCH($C1571,账户表,0)),"※这个账户不在【基础资料】的账户档案里",IF($B1571="","※没填日期，这一笔不会进任何月份的报表",IF(NOT(ISNUMBER($B1571)),"※日期是文本不是日期（像 2026.6.28 这种），按日期取数的报表全会漏掉这一笔",IF(AND($F1571&lt;&gt;"",$G1571&lt;&gt;""),"※收入和支出不能同时填",IF(AND(N($F1571)=0,N($G1571)=0),"※收入和支出都没填",IF(OR(N($F1571)&lt;0,N($G1571)&lt;0),"※金额不能填负数，方向反了就换一列填",IF($D1571="","※没填收支类别，分类报表会漏掉这一笔",IF(ISNA(MATCH($D1571,类别表,0)),"※收支类别不在【基础资料】的清单里",IF(AND($L1571="内部转账",$M1571=""),"△内部转账要在「对方账户」写上另一头",IF(AND($L1571="内部转账",$M1571=$C1571),"※对方账户跟本账户是同一个",IF(AND($L1571&lt;&gt;"内部转账",$M1571&lt;&gt;""),"△填了对方账户，但类别不是内部转账",IF(YEAR($B1571)&lt;&gt;管理年度,"△不是管理年度的单据，按月的三张报表里看不到",IF($H1571&lt;0,"△这一笔之后该账户余额成负数了，核一下",""))))))))))))))</f>
        <v/>
      </c>
    </row>
    <row r="1572" ht="16.5" spans="1:16">
      <c r="A1572" s="4" t="str">
        <f>IF($C1572="","",COUNTA($C$5:$C1572))</f>
        <v/>
      </c>
      <c r="B1572" s="52"/>
      <c r="C1572" s="53"/>
      <c r="D1572" s="53"/>
      <c r="E1572" s="32"/>
      <c r="F1572" s="54"/>
      <c r="G1572" s="54"/>
      <c r="H1572" s="24" t="str">
        <f>IFERROR(ROUND(VLOOKUP($C1572,基础资料!$B$5:$E$34,3,0)+SUMIF($C$5:$C1572,$C1572,$F$5:$F1572)-SUMIF($C$5:$C1572,$C1572,$G$5:$G1572),2),"")</f>
        <v/>
      </c>
      <c r="I1572" s="53"/>
      <c r="J1572" s="53"/>
      <c r="K1572" s="25" t="str">
        <f t="shared" si="24"/>
        <v/>
      </c>
      <c r="L1572" s="13" t="str">
        <f>IF($D1572="","",IFERROR(INDEX(类别属性,MATCH($D1572,类别表,0)),""))</f>
        <v/>
      </c>
      <c r="M1572" s="53"/>
      <c r="N1572" s="53"/>
      <c r="O1572" s="32"/>
      <c r="P1572" s="6" t="str">
        <f>IF($C1572="","",IF(ISNA(MATCH($C1572,账户表,0)),"※这个账户不在【基础资料】的账户档案里",IF($B1572="","※没填日期，这一笔不会进任何月份的报表",IF(NOT(ISNUMBER($B1572)),"※日期是文本不是日期（像 2026.6.28 这种），按日期取数的报表全会漏掉这一笔",IF(AND($F1572&lt;&gt;"",$G1572&lt;&gt;""),"※收入和支出不能同时填",IF(AND(N($F1572)=0,N($G1572)=0),"※收入和支出都没填",IF(OR(N($F1572)&lt;0,N($G1572)&lt;0),"※金额不能填负数，方向反了就换一列填",IF($D1572="","※没填收支类别，分类报表会漏掉这一笔",IF(ISNA(MATCH($D1572,类别表,0)),"※收支类别不在【基础资料】的清单里",IF(AND($L1572="内部转账",$M1572=""),"△内部转账要在「对方账户」写上另一头",IF(AND($L1572="内部转账",$M1572=$C1572),"※对方账户跟本账户是同一个",IF(AND($L1572&lt;&gt;"内部转账",$M1572&lt;&gt;""),"△填了对方账户，但类别不是内部转账",IF(YEAR($B1572)&lt;&gt;管理年度,"△不是管理年度的单据，按月的三张报表里看不到",IF($H1572&lt;0,"△这一笔之后该账户余额成负数了，核一下",""))))))))))))))</f>
        <v/>
      </c>
    </row>
    <row r="1573" ht="16.5" spans="1:16">
      <c r="A1573" s="4" t="str">
        <f>IF($C1573="","",COUNTA($C$5:$C1573))</f>
        <v/>
      </c>
      <c r="B1573" s="52"/>
      <c r="C1573" s="53"/>
      <c r="D1573" s="53"/>
      <c r="E1573" s="32"/>
      <c r="F1573" s="54"/>
      <c r="G1573" s="54"/>
      <c r="H1573" s="24" t="str">
        <f>IFERROR(ROUND(VLOOKUP($C1573,基础资料!$B$5:$E$34,3,0)+SUMIF($C$5:$C1573,$C1573,$F$5:$F1573)-SUMIF($C$5:$C1573,$C1573,$G$5:$G1573),2),"")</f>
        <v/>
      </c>
      <c r="I1573" s="53"/>
      <c r="J1573" s="53"/>
      <c r="K1573" s="25" t="str">
        <f t="shared" si="24"/>
        <v/>
      </c>
      <c r="L1573" s="13" t="str">
        <f>IF($D1573="","",IFERROR(INDEX(类别属性,MATCH($D1573,类别表,0)),""))</f>
        <v/>
      </c>
      <c r="M1573" s="53"/>
      <c r="N1573" s="53"/>
      <c r="O1573" s="32"/>
      <c r="P1573" s="6" t="str">
        <f>IF($C1573="","",IF(ISNA(MATCH($C1573,账户表,0)),"※这个账户不在【基础资料】的账户档案里",IF($B1573="","※没填日期，这一笔不会进任何月份的报表",IF(NOT(ISNUMBER($B1573)),"※日期是文本不是日期（像 2026.6.28 这种），按日期取数的报表全会漏掉这一笔",IF(AND($F1573&lt;&gt;"",$G1573&lt;&gt;""),"※收入和支出不能同时填",IF(AND(N($F1573)=0,N($G1573)=0),"※收入和支出都没填",IF(OR(N($F1573)&lt;0,N($G1573)&lt;0),"※金额不能填负数，方向反了就换一列填",IF($D1573="","※没填收支类别，分类报表会漏掉这一笔",IF(ISNA(MATCH($D1573,类别表,0)),"※收支类别不在【基础资料】的清单里",IF(AND($L1573="内部转账",$M1573=""),"△内部转账要在「对方账户」写上另一头",IF(AND($L1573="内部转账",$M1573=$C1573),"※对方账户跟本账户是同一个",IF(AND($L1573&lt;&gt;"内部转账",$M1573&lt;&gt;""),"△填了对方账户，但类别不是内部转账",IF(YEAR($B1573)&lt;&gt;管理年度,"△不是管理年度的单据，按月的三张报表里看不到",IF($H1573&lt;0,"△这一笔之后该账户余额成负数了，核一下",""))))))))))))))</f>
        <v/>
      </c>
    </row>
    <row r="1574" ht="16.5" spans="1:16">
      <c r="A1574" s="4" t="str">
        <f>IF($C1574="","",COUNTA($C$5:$C1574))</f>
        <v/>
      </c>
      <c r="B1574" s="52"/>
      <c r="C1574" s="53"/>
      <c r="D1574" s="53"/>
      <c r="E1574" s="32"/>
      <c r="F1574" s="54"/>
      <c r="G1574" s="54"/>
      <c r="H1574" s="24" t="str">
        <f>IFERROR(ROUND(VLOOKUP($C1574,基础资料!$B$5:$E$34,3,0)+SUMIF($C$5:$C1574,$C1574,$F$5:$F1574)-SUMIF($C$5:$C1574,$C1574,$G$5:$G1574),2),"")</f>
        <v/>
      </c>
      <c r="I1574" s="53"/>
      <c r="J1574" s="53"/>
      <c r="K1574" s="25" t="str">
        <f t="shared" si="24"/>
        <v/>
      </c>
      <c r="L1574" s="13" t="str">
        <f>IF($D1574="","",IFERROR(INDEX(类别属性,MATCH($D1574,类别表,0)),""))</f>
        <v/>
      </c>
      <c r="M1574" s="53"/>
      <c r="N1574" s="53"/>
      <c r="O1574" s="32"/>
      <c r="P1574" s="6" t="str">
        <f>IF($C1574="","",IF(ISNA(MATCH($C1574,账户表,0)),"※这个账户不在【基础资料】的账户档案里",IF($B1574="","※没填日期，这一笔不会进任何月份的报表",IF(NOT(ISNUMBER($B1574)),"※日期是文本不是日期（像 2026.6.28 这种），按日期取数的报表全会漏掉这一笔",IF(AND($F1574&lt;&gt;"",$G1574&lt;&gt;""),"※收入和支出不能同时填",IF(AND(N($F1574)=0,N($G1574)=0),"※收入和支出都没填",IF(OR(N($F1574)&lt;0,N($G1574)&lt;0),"※金额不能填负数，方向反了就换一列填",IF($D1574="","※没填收支类别，分类报表会漏掉这一笔",IF(ISNA(MATCH($D1574,类别表,0)),"※收支类别不在【基础资料】的清单里",IF(AND($L1574="内部转账",$M1574=""),"△内部转账要在「对方账户」写上另一头",IF(AND($L1574="内部转账",$M1574=$C1574),"※对方账户跟本账户是同一个",IF(AND($L1574&lt;&gt;"内部转账",$M1574&lt;&gt;""),"△填了对方账户，但类别不是内部转账",IF(YEAR($B1574)&lt;&gt;管理年度,"△不是管理年度的单据，按月的三张报表里看不到",IF($H1574&lt;0,"△这一笔之后该账户余额成负数了，核一下",""))))))))))))))</f>
        <v/>
      </c>
    </row>
    <row r="1575" ht="16.5" spans="1:16">
      <c r="A1575" s="4" t="str">
        <f>IF($C1575="","",COUNTA($C$5:$C1575))</f>
        <v/>
      </c>
      <c r="B1575" s="52"/>
      <c r="C1575" s="53"/>
      <c r="D1575" s="53"/>
      <c r="E1575" s="32"/>
      <c r="F1575" s="54"/>
      <c r="G1575" s="54"/>
      <c r="H1575" s="24" t="str">
        <f>IFERROR(ROUND(VLOOKUP($C1575,基础资料!$B$5:$E$34,3,0)+SUMIF($C$5:$C1575,$C1575,$F$5:$F1575)-SUMIF($C$5:$C1575,$C1575,$G$5:$G1575),2),"")</f>
        <v/>
      </c>
      <c r="I1575" s="53"/>
      <c r="J1575" s="53"/>
      <c r="K1575" s="25" t="str">
        <f t="shared" si="24"/>
        <v/>
      </c>
      <c r="L1575" s="13" t="str">
        <f>IF($D1575="","",IFERROR(INDEX(类别属性,MATCH($D1575,类别表,0)),""))</f>
        <v/>
      </c>
      <c r="M1575" s="53"/>
      <c r="N1575" s="53"/>
      <c r="O1575" s="32"/>
      <c r="P1575" s="6" t="str">
        <f>IF($C1575="","",IF(ISNA(MATCH($C1575,账户表,0)),"※这个账户不在【基础资料】的账户档案里",IF($B1575="","※没填日期，这一笔不会进任何月份的报表",IF(NOT(ISNUMBER($B1575)),"※日期是文本不是日期（像 2026.6.28 这种），按日期取数的报表全会漏掉这一笔",IF(AND($F1575&lt;&gt;"",$G1575&lt;&gt;""),"※收入和支出不能同时填",IF(AND(N($F1575)=0,N($G1575)=0),"※收入和支出都没填",IF(OR(N($F1575)&lt;0,N($G1575)&lt;0),"※金额不能填负数，方向反了就换一列填",IF($D1575="","※没填收支类别，分类报表会漏掉这一笔",IF(ISNA(MATCH($D1575,类别表,0)),"※收支类别不在【基础资料】的清单里",IF(AND($L1575="内部转账",$M1575=""),"△内部转账要在「对方账户」写上另一头",IF(AND($L1575="内部转账",$M1575=$C1575),"※对方账户跟本账户是同一个",IF(AND($L1575&lt;&gt;"内部转账",$M1575&lt;&gt;""),"△填了对方账户，但类别不是内部转账",IF(YEAR($B1575)&lt;&gt;管理年度,"△不是管理年度的单据，按月的三张报表里看不到",IF($H1575&lt;0,"△这一笔之后该账户余额成负数了，核一下",""))))))))))))))</f>
        <v/>
      </c>
    </row>
    <row r="1576" ht="16.5" spans="1:16">
      <c r="A1576" s="4" t="str">
        <f>IF($C1576="","",COUNTA($C$5:$C1576))</f>
        <v/>
      </c>
      <c r="B1576" s="52"/>
      <c r="C1576" s="53"/>
      <c r="D1576" s="53"/>
      <c r="E1576" s="32"/>
      <c r="F1576" s="54"/>
      <c r="G1576" s="54"/>
      <c r="H1576" s="24" t="str">
        <f>IFERROR(ROUND(VLOOKUP($C1576,基础资料!$B$5:$E$34,3,0)+SUMIF($C$5:$C1576,$C1576,$F$5:$F1576)-SUMIF($C$5:$C1576,$C1576,$G$5:$G1576),2),"")</f>
        <v/>
      </c>
      <c r="I1576" s="53"/>
      <c r="J1576" s="53"/>
      <c r="K1576" s="25" t="str">
        <f t="shared" si="24"/>
        <v/>
      </c>
      <c r="L1576" s="13" t="str">
        <f>IF($D1576="","",IFERROR(INDEX(类别属性,MATCH($D1576,类别表,0)),""))</f>
        <v/>
      </c>
      <c r="M1576" s="53"/>
      <c r="N1576" s="53"/>
      <c r="O1576" s="32"/>
      <c r="P1576" s="6" t="str">
        <f>IF($C1576="","",IF(ISNA(MATCH($C1576,账户表,0)),"※这个账户不在【基础资料】的账户档案里",IF($B1576="","※没填日期，这一笔不会进任何月份的报表",IF(NOT(ISNUMBER($B1576)),"※日期是文本不是日期（像 2026.6.28 这种），按日期取数的报表全会漏掉这一笔",IF(AND($F1576&lt;&gt;"",$G1576&lt;&gt;""),"※收入和支出不能同时填",IF(AND(N($F1576)=0,N($G1576)=0),"※收入和支出都没填",IF(OR(N($F1576)&lt;0,N($G1576)&lt;0),"※金额不能填负数，方向反了就换一列填",IF($D1576="","※没填收支类别，分类报表会漏掉这一笔",IF(ISNA(MATCH($D1576,类别表,0)),"※收支类别不在【基础资料】的清单里",IF(AND($L1576="内部转账",$M1576=""),"△内部转账要在「对方账户」写上另一头",IF(AND($L1576="内部转账",$M1576=$C1576),"※对方账户跟本账户是同一个",IF(AND($L1576&lt;&gt;"内部转账",$M1576&lt;&gt;""),"△填了对方账户，但类别不是内部转账",IF(YEAR($B1576)&lt;&gt;管理年度,"△不是管理年度的单据，按月的三张报表里看不到",IF($H1576&lt;0,"△这一笔之后该账户余额成负数了，核一下",""))))))))))))))</f>
        <v/>
      </c>
    </row>
    <row r="1577" ht="16.5" spans="1:16">
      <c r="A1577" s="4" t="str">
        <f>IF($C1577="","",COUNTA($C$5:$C1577))</f>
        <v/>
      </c>
      <c r="B1577" s="52"/>
      <c r="C1577" s="53"/>
      <c r="D1577" s="53"/>
      <c r="E1577" s="32"/>
      <c r="F1577" s="54"/>
      <c r="G1577" s="54"/>
      <c r="H1577" s="24" t="str">
        <f>IFERROR(ROUND(VLOOKUP($C1577,基础资料!$B$5:$E$34,3,0)+SUMIF($C$5:$C1577,$C1577,$F$5:$F1577)-SUMIF($C$5:$C1577,$C1577,$G$5:$G1577),2),"")</f>
        <v/>
      </c>
      <c r="I1577" s="53"/>
      <c r="J1577" s="53"/>
      <c r="K1577" s="25" t="str">
        <f t="shared" si="24"/>
        <v/>
      </c>
      <c r="L1577" s="13" t="str">
        <f>IF($D1577="","",IFERROR(INDEX(类别属性,MATCH($D1577,类别表,0)),""))</f>
        <v/>
      </c>
      <c r="M1577" s="53"/>
      <c r="N1577" s="53"/>
      <c r="O1577" s="32"/>
      <c r="P1577" s="6" t="str">
        <f>IF($C1577="","",IF(ISNA(MATCH($C1577,账户表,0)),"※这个账户不在【基础资料】的账户档案里",IF($B1577="","※没填日期，这一笔不会进任何月份的报表",IF(NOT(ISNUMBER($B1577)),"※日期是文本不是日期（像 2026.6.28 这种），按日期取数的报表全会漏掉这一笔",IF(AND($F1577&lt;&gt;"",$G1577&lt;&gt;""),"※收入和支出不能同时填",IF(AND(N($F1577)=0,N($G1577)=0),"※收入和支出都没填",IF(OR(N($F1577)&lt;0,N($G1577)&lt;0),"※金额不能填负数，方向反了就换一列填",IF($D1577="","※没填收支类别，分类报表会漏掉这一笔",IF(ISNA(MATCH($D1577,类别表,0)),"※收支类别不在【基础资料】的清单里",IF(AND($L1577="内部转账",$M1577=""),"△内部转账要在「对方账户」写上另一头",IF(AND($L1577="内部转账",$M1577=$C1577),"※对方账户跟本账户是同一个",IF(AND($L1577&lt;&gt;"内部转账",$M1577&lt;&gt;""),"△填了对方账户，但类别不是内部转账",IF(YEAR($B1577)&lt;&gt;管理年度,"△不是管理年度的单据，按月的三张报表里看不到",IF($H1577&lt;0,"△这一笔之后该账户余额成负数了，核一下",""))))))))))))))</f>
        <v/>
      </c>
    </row>
    <row r="1578" ht="16.5" spans="1:16">
      <c r="A1578" s="4" t="str">
        <f>IF($C1578="","",COUNTA($C$5:$C1578))</f>
        <v/>
      </c>
      <c r="B1578" s="52"/>
      <c r="C1578" s="53"/>
      <c r="D1578" s="53"/>
      <c r="E1578" s="32"/>
      <c r="F1578" s="54"/>
      <c r="G1578" s="54"/>
      <c r="H1578" s="24" t="str">
        <f>IFERROR(ROUND(VLOOKUP($C1578,基础资料!$B$5:$E$34,3,0)+SUMIF($C$5:$C1578,$C1578,$F$5:$F1578)-SUMIF($C$5:$C1578,$C1578,$G$5:$G1578),2),"")</f>
        <v/>
      </c>
      <c r="I1578" s="53"/>
      <c r="J1578" s="53"/>
      <c r="K1578" s="25" t="str">
        <f t="shared" si="24"/>
        <v/>
      </c>
      <c r="L1578" s="13" t="str">
        <f>IF($D1578="","",IFERROR(INDEX(类别属性,MATCH($D1578,类别表,0)),""))</f>
        <v/>
      </c>
      <c r="M1578" s="53"/>
      <c r="N1578" s="53"/>
      <c r="O1578" s="32"/>
      <c r="P1578" s="6" t="str">
        <f>IF($C1578="","",IF(ISNA(MATCH($C1578,账户表,0)),"※这个账户不在【基础资料】的账户档案里",IF($B1578="","※没填日期，这一笔不会进任何月份的报表",IF(NOT(ISNUMBER($B1578)),"※日期是文本不是日期（像 2026.6.28 这种），按日期取数的报表全会漏掉这一笔",IF(AND($F1578&lt;&gt;"",$G1578&lt;&gt;""),"※收入和支出不能同时填",IF(AND(N($F1578)=0,N($G1578)=0),"※收入和支出都没填",IF(OR(N($F1578)&lt;0,N($G1578)&lt;0),"※金额不能填负数，方向反了就换一列填",IF($D1578="","※没填收支类别，分类报表会漏掉这一笔",IF(ISNA(MATCH($D1578,类别表,0)),"※收支类别不在【基础资料】的清单里",IF(AND($L1578="内部转账",$M1578=""),"△内部转账要在「对方账户」写上另一头",IF(AND($L1578="内部转账",$M1578=$C1578),"※对方账户跟本账户是同一个",IF(AND($L1578&lt;&gt;"内部转账",$M1578&lt;&gt;""),"△填了对方账户，但类别不是内部转账",IF(YEAR($B1578)&lt;&gt;管理年度,"△不是管理年度的单据，按月的三张报表里看不到",IF($H1578&lt;0,"△这一笔之后该账户余额成负数了，核一下",""))))))))))))))</f>
        <v/>
      </c>
    </row>
    <row r="1579" ht="16.5" spans="1:16">
      <c r="A1579" s="4" t="str">
        <f>IF($C1579="","",COUNTA($C$5:$C1579))</f>
        <v/>
      </c>
      <c r="B1579" s="52"/>
      <c r="C1579" s="53"/>
      <c r="D1579" s="53"/>
      <c r="E1579" s="32"/>
      <c r="F1579" s="54"/>
      <c r="G1579" s="54"/>
      <c r="H1579" s="24" t="str">
        <f>IFERROR(ROUND(VLOOKUP($C1579,基础资料!$B$5:$E$34,3,0)+SUMIF($C$5:$C1579,$C1579,$F$5:$F1579)-SUMIF($C$5:$C1579,$C1579,$G$5:$G1579),2),"")</f>
        <v/>
      </c>
      <c r="I1579" s="53"/>
      <c r="J1579" s="53"/>
      <c r="K1579" s="25" t="str">
        <f t="shared" si="24"/>
        <v/>
      </c>
      <c r="L1579" s="13" t="str">
        <f>IF($D1579="","",IFERROR(INDEX(类别属性,MATCH($D1579,类别表,0)),""))</f>
        <v/>
      </c>
      <c r="M1579" s="53"/>
      <c r="N1579" s="53"/>
      <c r="O1579" s="32"/>
      <c r="P1579" s="6" t="str">
        <f>IF($C1579="","",IF(ISNA(MATCH($C1579,账户表,0)),"※这个账户不在【基础资料】的账户档案里",IF($B1579="","※没填日期，这一笔不会进任何月份的报表",IF(NOT(ISNUMBER($B1579)),"※日期是文本不是日期（像 2026.6.28 这种），按日期取数的报表全会漏掉这一笔",IF(AND($F1579&lt;&gt;"",$G1579&lt;&gt;""),"※收入和支出不能同时填",IF(AND(N($F1579)=0,N($G1579)=0),"※收入和支出都没填",IF(OR(N($F1579)&lt;0,N($G1579)&lt;0),"※金额不能填负数，方向反了就换一列填",IF($D1579="","※没填收支类别，分类报表会漏掉这一笔",IF(ISNA(MATCH($D1579,类别表,0)),"※收支类别不在【基础资料】的清单里",IF(AND($L1579="内部转账",$M1579=""),"△内部转账要在「对方账户」写上另一头",IF(AND($L1579="内部转账",$M1579=$C1579),"※对方账户跟本账户是同一个",IF(AND($L1579&lt;&gt;"内部转账",$M1579&lt;&gt;""),"△填了对方账户，但类别不是内部转账",IF(YEAR($B1579)&lt;&gt;管理年度,"△不是管理年度的单据，按月的三张报表里看不到",IF($H1579&lt;0,"△这一笔之后该账户余额成负数了，核一下",""))))))))))))))</f>
        <v/>
      </c>
    </row>
    <row r="1580" ht="16.5" spans="1:16">
      <c r="A1580" s="4" t="str">
        <f>IF($C1580="","",COUNTA($C$5:$C1580))</f>
        <v/>
      </c>
      <c r="B1580" s="52"/>
      <c r="C1580" s="53"/>
      <c r="D1580" s="53"/>
      <c r="E1580" s="32"/>
      <c r="F1580" s="54"/>
      <c r="G1580" s="54"/>
      <c r="H1580" s="24" t="str">
        <f>IFERROR(ROUND(VLOOKUP($C1580,基础资料!$B$5:$E$34,3,0)+SUMIF($C$5:$C1580,$C1580,$F$5:$F1580)-SUMIF($C$5:$C1580,$C1580,$G$5:$G1580),2),"")</f>
        <v/>
      </c>
      <c r="I1580" s="53"/>
      <c r="J1580" s="53"/>
      <c r="K1580" s="25" t="str">
        <f t="shared" si="24"/>
        <v/>
      </c>
      <c r="L1580" s="13" t="str">
        <f>IF($D1580="","",IFERROR(INDEX(类别属性,MATCH($D1580,类别表,0)),""))</f>
        <v/>
      </c>
      <c r="M1580" s="53"/>
      <c r="N1580" s="53"/>
      <c r="O1580" s="32"/>
      <c r="P1580" s="6" t="str">
        <f>IF($C1580="","",IF(ISNA(MATCH($C1580,账户表,0)),"※这个账户不在【基础资料】的账户档案里",IF($B1580="","※没填日期，这一笔不会进任何月份的报表",IF(NOT(ISNUMBER($B1580)),"※日期是文本不是日期（像 2026.6.28 这种），按日期取数的报表全会漏掉这一笔",IF(AND($F1580&lt;&gt;"",$G1580&lt;&gt;""),"※收入和支出不能同时填",IF(AND(N($F1580)=0,N($G1580)=0),"※收入和支出都没填",IF(OR(N($F1580)&lt;0,N($G1580)&lt;0),"※金额不能填负数，方向反了就换一列填",IF($D1580="","※没填收支类别，分类报表会漏掉这一笔",IF(ISNA(MATCH($D1580,类别表,0)),"※收支类别不在【基础资料】的清单里",IF(AND($L1580="内部转账",$M1580=""),"△内部转账要在「对方账户」写上另一头",IF(AND($L1580="内部转账",$M1580=$C1580),"※对方账户跟本账户是同一个",IF(AND($L1580&lt;&gt;"内部转账",$M1580&lt;&gt;""),"△填了对方账户，但类别不是内部转账",IF(YEAR($B1580)&lt;&gt;管理年度,"△不是管理年度的单据，按月的三张报表里看不到",IF($H1580&lt;0,"△这一笔之后该账户余额成负数了，核一下",""))))))))))))))</f>
        <v/>
      </c>
    </row>
    <row r="1581" ht="16.5" spans="1:16">
      <c r="A1581" s="4" t="str">
        <f>IF($C1581="","",COUNTA($C$5:$C1581))</f>
        <v/>
      </c>
      <c r="B1581" s="52"/>
      <c r="C1581" s="53"/>
      <c r="D1581" s="53"/>
      <c r="E1581" s="32"/>
      <c r="F1581" s="54"/>
      <c r="G1581" s="54"/>
      <c r="H1581" s="24" t="str">
        <f>IFERROR(ROUND(VLOOKUP($C1581,基础资料!$B$5:$E$34,3,0)+SUMIF($C$5:$C1581,$C1581,$F$5:$F1581)-SUMIF($C$5:$C1581,$C1581,$G$5:$G1581),2),"")</f>
        <v/>
      </c>
      <c r="I1581" s="53"/>
      <c r="J1581" s="53"/>
      <c r="K1581" s="25" t="str">
        <f t="shared" si="24"/>
        <v/>
      </c>
      <c r="L1581" s="13" t="str">
        <f>IF($D1581="","",IFERROR(INDEX(类别属性,MATCH($D1581,类别表,0)),""))</f>
        <v/>
      </c>
      <c r="M1581" s="53"/>
      <c r="N1581" s="53"/>
      <c r="O1581" s="32"/>
      <c r="P1581" s="6" t="str">
        <f>IF($C1581="","",IF(ISNA(MATCH($C1581,账户表,0)),"※这个账户不在【基础资料】的账户档案里",IF($B1581="","※没填日期，这一笔不会进任何月份的报表",IF(NOT(ISNUMBER($B1581)),"※日期是文本不是日期（像 2026.6.28 这种），按日期取数的报表全会漏掉这一笔",IF(AND($F1581&lt;&gt;"",$G1581&lt;&gt;""),"※收入和支出不能同时填",IF(AND(N($F1581)=0,N($G1581)=0),"※收入和支出都没填",IF(OR(N($F1581)&lt;0,N($G1581)&lt;0),"※金额不能填负数，方向反了就换一列填",IF($D1581="","※没填收支类别，分类报表会漏掉这一笔",IF(ISNA(MATCH($D1581,类别表,0)),"※收支类别不在【基础资料】的清单里",IF(AND($L1581="内部转账",$M1581=""),"△内部转账要在「对方账户」写上另一头",IF(AND($L1581="内部转账",$M1581=$C1581),"※对方账户跟本账户是同一个",IF(AND($L1581&lt;&gt;"内部转账",$M1581&lt;&gt;""),"△填了对方账户，但类别不是内部转账",IF(YEAR($B1581)&lt;&gt;管理年度,"△不是管理年度的单据，按月的三张报表里看不到",IF($H1581&lt;0,"△这一笔之后该账户余额成负数了，核一下",""))))))))))))))</f>
        <v/>
      </c>
    </row>
    <row r="1582" ht="16.5" spans="1:16">
      <c r="A1582" s="4" t="str">
        <f>IF($C1582="","",COUNTA($C$5:$C1582))</f>
        <v/>
      </c>
      <c r="B1582" s="52"/>
      <c r="C1582" s="53"/>
      <c r="D1582" s="53"/>
      <c r="E1582" s="32"/>
      <c r="F1582" s="54"/>
      <c r="G1582" s="54"/>
      <c r="H1582" s="24" t="str">
        <f>IFERROR(ROUND(VLOOKUP($C1582,基础资料!$B$5:$E$34,3,0)+SUMIF($C$5:$C1582,$C1582,$F$5:$F1582)-SUMIF($C$5:$C1582,$C1582,$G$5:$G1582),2),"")</f>
        <v/>
      </c>
      <c r="I1582" s="53"/>
      <c r="J1582" s="53"/>
      <c r="K1582" s="25" t="str">
        <f t="shared" si="24"/>
        <v/>
      </c>
      <c r="L1582" s="13" t="str">
        <f>IF($D1582="","",IFERROR(INDEX(类别属性,MATCH($D1582,类别表,0)),""))</f>
        <v/>
      </c>
      <c r="M1582" s="53"/>
      <c r="N1582" s="53"/>
      <c r="O1582" s="32"/>
      <c r="P1582" s="6" t="str">
        <f>IF($C1582="","",IF(ISNA(MATCH($C1582,账户表,0)),"※这个账户不在【基础资料】的账户档案里",IF($B1582="","※没填日期，这一笔不会进任何月份的报表",IF(NOT(ISNUMBER($B1582)),"※日期是文本不是日期（像 2026.6.28 这种），按日期取数的报表全会漏掉这一笔",IF(AND($F1582&lt;&gt;"",$G1582&lt;&gt;""),"※收入和支出不能同时填",IF(AND(N($F1582)=0,N($G1582)=0),"※收入和支出都没填",IF(OR(N($F1582)&lt;0,N($G1582)&lt;0),"※金额不能填负数，方向反了就换一列填",IF($D1582="","※没填收支类别，分类报表会漏掉这一笔",IF(ISNA(MATCH($D1582,类别表,0)),"※收支类别不在【基础资料】的清单里",IF(AND($L1582="内部转账",$M1582=""),"△内部转账要在「对方账户」写上另一头",IF(AND($L1582="内部转账",$M1582=$C1582),"※对方账户跟本账户是同一个",IF(AND($L1582&lt;&gt;"内部转账",$M1582&lt;&gt;""),"△填了对方账户，但类别不是内部转账",IF(YEAR($B1582)&lt;&gt;管理年度,"△不是管理年度的单据，按月的三张报表里看不到",IF($H1582&lt;0,"△这一笔之后该账户余额成负数了，核一下",""))))))))))))))</f>
        <v/>
      </c>
    </row>
    <row r="1583" ht="16.5" spans="1:16">
      <c r="A1583" s="4" t="str">
        <f>IF($C1583="","",COUNTA($C$5:$C1583))</f>
        <v/>
      </c>
      <c r="B1583" s="52"/>
      <c r="C1583" s="53"/>
      <c r="D1583" s="53"/>
      <c r="E1583" s="32"/>
      <c r="F1583" s="54"/>
      <c r="G1583" s="54"/>
      <c r="H1583" s="24" t="str">
        <f>IFERROR(ROUND(VLOOKUP($C1583,基础资料!$B$5:$E$34,3,0)+SUMIF($C$5:$C1583,$C1583,$F$5:$F1583)-SUMIF($C$5:$C1583,$C1583,$G$5:$G1583),2),"")</f>
        <v/>
      </c>
      <c r="I1583" s="53"/>
      <c r="J1583" s="53"/>
      <c r="K1583" s="25" t="str">
        <f t="shared" si="24"/>
        <v/>
      </c>
      <c r="L1583" s="13" t="str">
        <f>IF($D1583="","",IFERROR(INDEX(类别属性,MATCH($D1583,类别表,0)),""))</f>
        <v/>
      </c>
      <c r="M1583" s="53"/>
      <c r="N1583" s="53"/>
      <c r="O1583" s="32"/>
      <c r="P1583" s="6" t="str">
        <f>IF($C1583="","",IF(ISNA(MATCH($C1583,账户表,0)),"※这个账户不在【基础资料】的账户档案里",IF($B1583="","※没填日期，这一笔不会进任何月份的报表",IF(NOT(ISNUMBER($B1583)),"※日期是文本不是日期（像 2026.6.28 这种），按日期取数的报表全会漏掉这一笔",IF(AND($F1583&lt;&gt;"",$G1583&lt;&gt;""),"※收入和支出不能同时填",IF(AND(N($F1583)=0,N($G1583)=0),"※收入和支出都没填",IF(OR(N($F1583)&lt;0,N($G1583)&lt;0),"※金额不能填负数，方向反了就换一列填",IF($D1583="","※没填收支类别，分类报表会漏掉这一笔",IF(ISNA(MATCH($D1583,类别表,0)),"※收支类别不在【基础资料】的清单里",IF(AND($L1583="内部转账",$M1583=""),"△内部转账要在「对方账户」写上另一头",IF(AND($L1583="内部转账",$M1583=$C1583),"※对方账户跟本账户是同一个",IF(AND($L1583&lt;&gt;"内部转账",$M1583&lt;&gt;""),"△填了对方账户，但类别不是内部转账",IF(YEAR($B1583)&lt;&gt;管理年度,"△不是管理年度的单据，按月的三张报表里看不到",IF($H1583&lt;0,"△这一笔之后该账户余额成负数了，核一下",""))))))))))))))</f>
        <v/>
      </c>
    </row>
    <row r="1584" ht="16.5" spans="1:16">
      <c r="A1584" s="4" t="str">
        <f>IF($C1584="","",COUNTA($C$5:$C1584))</f>
        <v/>
      </c>
      <c r="B1584" s="52"/>
      <c r="C1584" s="53"/>
      <c r="D1584" s="53"/>
      <c r="E1584" s="32"/>
      <c r="F1584" s="54"/>
      <c r="G1584" s="54"/>
      <c r="H1584" s="24" t="str">
        <f>IFERROR(ROUND(VLOOKUP($C1584,基础资料!$B$5:$E$34,3,0)+SUMIF($C$5:$C1584,$C1584,$F$5:$F1584)-SUMIF($C$5:$C1584,$C1584,$G$5:$G1584),2),"")</f>
        <v/>
      </c>
      <c r="I1584" s="53"/>
      <c r="J1584" s="53"/>
      <c r="K1584" s="25" t="str">
        <f t="shared" si="24"/>
        <v/>
      </c>
      <c r="L1584" s="13" t="str">
        <f>IF($D1584="","",IFERROR(INDEX(类别属性,MATCH($D1584,类别表,0)),""))</f>
        <v/>
      </c>
      <c r="M1584" s="53"/>
      <c r="N1584" s="53"/>
      <c r="O1584" s="32"/>
      <c r="P1584" s="6" t="str">
        <f>IF($C1584="","",IF(ISNA(MATCH($C1584,账户表,0)),"※这个账户不在【基础资料】的账户档案里",IF($B1584="","※没填日期，这一笔不会进任何月份的报表",IF(NOT(ISNUMBER($B1584)),"※日期是文本不是日期（像 2026.6.28 这种），按日期取数的报表全会漏掉这一笔",IF(AND($F1584&lt;&gt;"",$G1584&lt;&gt;""),"※收入和支出不能同时填",IF(AND(N($F1584)=0,N($G1584)=0),"※收入和支出都没填",IF(OR(N($F1584)&lt;0,N($G1584)&lt;0),"※金额不能填负数，方向反了就换一列填",IF($D1584="","※没填收支类别，分类报表会漏掉这一笔",IF(ISNA(MATCH($D1584,类别表,0)),"※收支类别不在【基础资料】的清单里",IF(AND($L1584="内部转账",$M1584=""),"△内部转账要在「对方账户」写上另一头",IF(AND($L1584="内部转账",$M1584=$C1584),"※对方账户跟本账户是同一个",IF(AND($L1584&lt;&gt;"内部转账",$M1584&lt;&gt;""),"△填了对方账户，但类别不是内部转账",IF(YEAR($B1584)&lt;&gt;管理年度,"△不是管理年度的单据，按月的三张报表里看不到",IF($H1584&lt;0,"△这一笔之后该账户余额成负数了，核一下",""))))))))))))))</f>
        <v/>
      </c>
    </row>
    <row r="1585" ht="16.5" spans="1:16">
      <c r="A1585" s="4" t="str">
        <f>IF($C1585="","",COUNTA($C$5:$C1585))</f>
        <v/>
      </c>
      <c r="B1585" s="52"/>
      <c r="C1585" s="53"/>
      <c r="D1585" s="53"/>
      <c r="E1585" s="32"/>
      <c r="F1585" s="54"/>
      <c r="G1585" s="54"/>
      <c r="H1585" s="24" t="str">
        <f>IFERROR(ROUND(VLOOKUP($C1585,基础资料!$B$5:$E$34,3,0)+SUMIF($C$5:$C1585,$C1585,$F$5:$F1585)-SUMIF($C$5:$C1585,$C1585,$G$5:$G1585),2),"")</f>
        <v/>
      </c>
      <c r="I1585" s="53"/>
      <c r="J1585" s="53"/>
      <c r="K1585" s="25" t="str">
        <f t="shared" si="24"/>
        <v/>
      </c>
      <c r="L1585" s="13" t="str">
        <f>IF($D1585="","",IFERROR(INDEX(类别属性,MATCH($D1585,类别表,0)),""))</f>
        <v/>
      </c>
      <c r="M1585" s="53"/>
      <c r="N1585" s="53"/>
      <c r="O1585" s="32"/>
      <c r="P1585" s="6" t="str">
        <f>IF($C1585="","",IF(ISNA(MATCH($C1585,账户表,0)),"※这个账户不在【基础资料】的账户档案里",IF($B1585="","※没填日期，这一笔不会进任何月份的报表",IF(NOT(ISNUMBER($B1585)),"※日期是文本不是日期（像 2026.6.28 这种），按日期取数的报表全会漏掉这一笔",IF(AND($F1585&lt;&gt;"",$G1585&lt;&gt;""),"※收入和支出不能同时填",IF(AND(N($F1585)=0,N($G1585)=0),"※收入和支出都没填",IF(OR(N($F1585)&lt;0,N($G1585)&lt;0),"※金额不能填负数，方向反了就换一列填",IF($D1585="","※没填收支类别，分类报表会漏掉这一笔",IF(ISNA(MATCH($D1585,类别表,0)),"※收支类别不在【基础资料】的清单里",IF(AND($L1585="内部转账",$M1585=""),"△内部转账要在「对方账户」写上另一头",IF(AND($L1585="内部转账",$M1585=$C1585),"※对方账户跟本账户是同一个",IF(AND($L1585&lt;&gt;"内部转账",$M1585&lt;&gt;""),"△填了对方账户，但类别不是内部转账",IF(YEAR($B1585)&lt;&gt;管理年度,"△不是管理年度的单据，按月的三张报表里看不到",IF($H1585&lt;0,"△这一笔之后该账户余额成负数了，核一下",""))))))))))))))</f>
        <v/>
      </c>
    </row>
    <row r="1586" ht="16.5" spans="1:16">
      <c r="A1586" s="4" t="str">
        <f>IF($C1586="","",COUNTA($C$5:$C1586))</f>
        <v/>
      </c>
      <c r="B1586" s="52"/>
      <c r="C1586" s="53"/>
      <c r="D1586" s="53"/>
      <c r="E1586" s="32"/>
      <c r="F1586" s="54"/>
      <c r="G1586" s="54"/>
      <c r="H1586" s="24" t="str">
        <f>IFERROR(ROUND(VLOOKUP($C1586,基础资料!$B$5:$E$34,3,0)+SUMIF($C$5:$C1586,$C1586,$F$5:$F1586)-SUMIF($C$5:$C1586,$C1586,$G$5:$G1586),2),"")</f>
        <v/>
      </c>
      <c r="I1586" s="53"/>
      <c r="J1586" s="53"/>
      <c r="K1586" s="25" t="str">
        <f t="shared" si="24"/>
        <v/>
      </c>
      <c r="L1586" s="13" t="str">
        <f>IF($D1586="","",IFERROR(INDEX(类别属性,MATCH($D1586,类别表,0)),""))</f>
        <v/>
      </c>
      <c r="M1586" s="53"/>
      <c r="N1586" s="53"/>
      <c r="O1586" s="32"/>
      <c r="P1586" s="6" t="str">
        <f>IF($C1586="","",IF(ISNA(MATCH($C1586,账户表,0)),"※这个账户不在【基础资料】的账户档案里",IF($B1586="","※没填日期，这一笔不会进任何月份的报表",IF(NOT(ISNUMBER($B1586)),"※日期是文本不是日期（像 2026.6.28 这种），按日期取数的报表全会漏掉这一笔",IF(AND($F1586&lt;&gt;"",$G1586&lt;&gt;""),"※收入和支出不能同时填",IF(AND(N($F1586)=0,N($G1586)=0),"※收入和支出都没填",IF(OR(N($F1586)&lt;0,N($G1586)&lt;0),"※金额不能填负数，方向反了就换一列填",IF($D1586="","※没填收支类别，分类报表会漏掉这一笔",IF(ISNA(MATCH($D1586,类别表,0)),"※收支类别不在【基础资料】的清单里",IF(AND($L1586="内部转账",$M1586=""),"△内部转账要在「对方账户」写上另一头",IF(AND($L1586="内部转账",$M1586=$C1586),"※对方账户跟本账户是同一个",IF(AND($L1586&lt;&gt;"内部转账",$M1586&lt;&gt;""),"△填了对方账户，但类别不是内部转账",IF(YEAR($B1586)&lt;&gt;管理年度,"△不是管理年度的单据，按月的三张报表里看不到",IF($H1586&lt;0,"△这一笔之后该账户余额成负数了，核一下",""))))))))))))))</f>
        <v/>
      </c>
    </row>
    <row r="1587" ht="16.5" spans="1:16">
      <c r="A1587" s="4" t="str">
        <f>IF($C1587="","",COUNTA($C$5:$C1587))</f>
        <v/>
      </c>
      <c r="B1587" s="52"/>
      <c r="C1587" s="53"/>
      <c r="D1587" s="53"/>
      <c r="E1587" s="32"/>
      <c r="F1587" s="54"/>
      <c r="G1587" s="54"/>
      <c r="H1587" s="24" t="str">
        <f>IFERROR(ROUND(VLOOKUP($C1587,基础资料!$B$5:$E$34,3,0)+SUMIF($C$5:$C1587,$C1587,$F$5:$F1587)-SUMIF($C$5:$C1587,$C1587,$G$5:$G1587),2),"")</f>
        <v/>
      </c>
      <c r="I1587" s="53"/>
      <c r="J1587" s="53"/>
      <c r="K1587" s="25" t="str">
        <f t="shared" si="24"/>
        <v/>
      </c>
      <c r="L1587" s="13" t="str">
        <f>IF($D1587="","",IFERROR(INDEX(类别属性,MATCH($D1587,类别表,0)),""))</f>
        <v/>
      </c>
      <c r="M1587" s="53"/>
      <c r="N1587" s="53"/>
      <c r="O1587" s="32"/>
      <c r="P1587" s="6" t="str">
        <f>IF($C1587="","",IF(ISNA(MATCH($C1587,账户表,0)),"※这个账户不在【基础资料】的账户档案里",IF($B1587="","※没填日期，这一笔不会进任何月份的报表",IF(NOT(ISNUMBER($B1587)),"※日期是文本不是日期（像 2026.6.28 这种），按日期取数的报表全会漏掉这一笔",IF(AND($F1587&lt;&gt;"",$G1587&lt;&gt;""),"※收入和支出不能同时填",IF(AND(N($F1587)=0,N($G1587)=0),"※收入和支出都没填",IF(OR(N($F1587)&lt;0,N($G1587)&lt;0),"※金额不能填负数，方向反了就换一列填",IF($D1587="","※没填收支类别，分类报表会漏掉这一笔",IF(ISNA(MATCH($D1587,类别表,0)),"※收支类别不在【基础资料】的清单里",IF(AND($L1587="内部转账",$M1587=""),"△内部转账要在「对方账户」写上另一头",IF(AND($L1587="内部转账",$M1587=$C1587),"※对方账户跟本账户是同一个",IF(AND($L1587&lt;&gt;"内部转账",$M1587&lt;&gt;""),"△填了对方账户，但类别不是内部转账",IF(YEAR($B1587)&lt;&gt;管理年度,"△不是管理年度的单据，按月的三张报表里看不到",IF($H1587&lt;0,"△这一笔之后该账户余额成负数了，核一下",""))))))))))))))</f>
        <v/>
      </c>
    </row>
    <row r="1588" ht="16.5" spans="1:16">
      <c r="A1588" s="4" t="str">
        <f>IF($C1588="","",COUNTA($C$5:$C1588))</f>
        <v/>
      </c>
      <c r="B1588" s="52"/>
      <c r="C1588" s="53"/>
      <c r="D1588" s="53"/>
      <c r="E1588" s="32"/>
      <c r="F1588" s="54"/>
      <c r="G1588" s="54"/>
      <c r="H1588" s="24" t="str">
        <f>IFERROR(ROUND(VLOOKUP($C1588,基础资料!$B$5:$E$34,3,0)+SUMIF($C$5:$C1588,$C1588,$F$5:$F1588)-SUMIF($C$5:$C1588,$C1588,$G$5:$G1588),2),"")</f>
        <v/>
      </c>
      <c r="I1588" s="53"/>
      <c r="J1588" s="53"/>
      <c r="K1588" s="25" t="str">
        <f t="shared" si="24"/>
        <v/>
      </c>
      <c r="L1588" s="13" t="str">
        <f>IF($D1588="","",IFERROR(INDEX(类别属性,MATCH($D1588,类别表,0)),""))</f>
        <v/>
      </c>
      <c r="M1588" s="53"/>
      <c r="N1588" s="53"/>
      <c r="O1588" s="32"/>
      <c r="P1588" s="6" t="str">
        <f>IF($C1588="","",IF(ISNA(MATCH($C1588,账户表,0)),"※这个账户不在【基础资料】的账户档案里",IF($B1588="","※没填日期，这一笔不会进任何月份的报表",IF(NOT(ISNUMBER($B1588)),"※日期是文本不是日期（像 2026.6.28 这种），按日期取数的报表全会漏掉这一笔",IF(AND($F1588&lt;&gt;"",$G1588&lt;&gt;""),"※收入和支出不能同时填",IF(AND(N($F1588)=0,N($G1588)=0),"※收入和支出都没填",IF(OR(N($F1588)&lt;0,N($G1588)&lt;0),"※金额不能填负数，方向反了就换一列填",IF($D1588="","※没填收支类别，分类报表会漏掉这一笔",IF(ISNA(MATCH($D1588,类别表,0)),"※收支类别不在【基础资料】的清单里",IF(AND($L1588="内部转账",$M1588=""),"△内部转账要在「对方账户」写上另一头",IF(AND($L1588="内部转账",$M1588=$C1588),"※对方账户跟本账户是同一个",IF(AND($L1588&lt;&gt;"内部转账",$M1588&lt;&gt;""),"△填了对方账户，但类别不是内部转账",IF(YEAR($B1588)&lt;&gt;管理年度,"△不是管理年度的单据，按月的三张报表里看不到",IF($H1588&lt;0,"△这一笔之后该账户余额成负数了，核一下",""))))))))))))))</f>
        <v/>
      </c>
    </row>
    <row r="1589" ht="16.5" spans="1:16">
      <c r="A1589" s="4" t="str">
        <f>IF($C1589="","",COUNTA($C$5:$C1589))</f>
        <v/>
      </c>
      <c r="B1589" s="52"/>
      <c r="C1589" s="53"/>
      <c r="D1589" s="53"/>
      <c r="E1589" s="32"/>
      <c r="F1589" s="54"/>
      <c r="G1589" s="54"/>
      <c r="H1589" s="24" t="str">
        <f>IFERROR(ROUND(VLOOKUP($C1589,基础资料!$B$5:$E$34,3,0)+SUMIF($C$5:$C1589,$C1589,$F$5:$F1589)-SUMIF($C$5:$C1589,$C1589,$G$5:$G1589),2),"")</f>
        <v/>
      </c>
      <c r="I1589" s="53"/>
      <c r="J1589" s="53"/>
      <c r="K1589" s="25" t="str">
        <f t="shared" si="24"/>
        <v/>
      </c>
      <c r="L1589" s="13" t="str">
        <f>IF($D1589="","",IFERROR(INDEX(类别属性,MATCH($D1589,类别表,0)),""))</f>
        <v/>
      </c>
      <c r="M1589" s="53"/>
      <c r="N1589" s="53"/>
      <c r="O1589" s="32"/>
      <c r="P1589" s="6" t="str">
        <f>IF($C1589="","",IF(ISNA(MATCH($C1589,账户表,0)),"※这个账户不在【基础资料】的账户档案里",IF($B1589="","※没填日期，这一笔不会进任何月份的报表",IF(NOT(ISNUMBER($B1589)),"※日期是文本不是日期（像 2026.6.28 这种），按日期取数的报表全会漏掉这一笔",IF(AND($F1589&lt;&gt;"",$G1589&lt;&gt;""),"※收入和支出不能同时填",IF(AND(N($F1589)=0,N($G1589)=0),"※收入和支出都没填",IF(OR(N($F1589)&lt;0,N($G1589)&lt;0),"※金额不能填负数，方向反了就换一列填",IF($D1589="","※没填收支类别，分类报表会漏掉这一笔",IF(ISNA(MATCH($D1589,类别表,0)),"※收支类别不在【基础资料】的清单里",IF(AND($L1589="内部转账",$M1589=""),"△内部转账要在「对方账户」写上另一头",IF(AND($L1589="内部转账",$M1589=$C1589),"※对方账户跟本账户是同一个",IF(AND($L1589&lt;&gt;"内部转账",$M1589&lt;&gt;""),"△填了对方账户，但类别不是内部转账",IF(YEAR($B1589)&lt;&gt;管理年度,"△不是管理年度的单据，按月的三张报表里看不到",IF($H1589&lt;0,"△这一笔之后该账户余额成负数了，核一下",""))))))))))))))</f>
        <v/>
      </c>
    </row>
    <row r="1590" ht="16.5" spans="1:16">
      <c r="A1590" s="4" t="str">
        <f>IF($C1590="","",COUNTA($C$5:$C1590))</f>
        <v/>
      </c>
      <c r="B1590" s="52"/>
      <c r="C1590" s="53"/>
      <c r="D1590" s="53"/>
      <c r="E1590" s="32"/>
      <c r="F1590" s="54"/>
      <c r="G1590" s="54"/>
      <c r="H1590" s="24" t="str">
        <f>IFERROR(ROUND(VLOOKUP($C1590,基础资料!$B$5:$E$34,3,0)+SUMIF($C$5:$C1590,$C1590,$F$5:$F1590)-SUMIF($C$5:$C1590,$C1590,$G$5:$G1590),2),"")</f>
        <v/>
      </c>
      <c r="I1590" s="53"/>
      <c r="J1590" s="53"/>
      <c r="K1590" s="25" t="str">
        <f t="shared" si="24"/>
        <v/>
      </c>
      <c r="L1590" s="13" t="str">
        <f>IF($D1590="","",IFERROR(INDEX(类别属性,MATCH($D1590,类别表,0)),""))</f>
        <v/>
      </c>
      <c r="M1590" s="53"/>
      <c r="N1590" s="53"/>
      <c r="O1590" s="32"/>
      <c r="P1590" s="6" t="str">
        <f>IF($C1590="","",IF(ISNA(MATCH($C1590,账户表,0)),"※这个账户不在【基础资料】的账户档案里",IF($B1590="","※没填日期，这一笔不会进任何月份的报表",IF(NOT(ISNUMBER($B1590)),"※日期是文本不是日期（像 2026.6.28 这种），按日期取数的报表全会漏掉这一笔",IF(AND($F1590&lt;&gt;"",$G1590&lt;&gt;""),"※收入和支出不能同时填",IF(AND(N($F1590)=0,N($G1590)=0),"※收入和支出都没填",IF(OR(N($F1590)&lt;0,N($G1590)&lt;0),"※金额不能填负数，方向反了就换一列填",IF($D1590="","※没填收支类别，分类报表会漏掉这一笔",IF(ISNA(MATCH($D1590,类别表,0)),"※收支类别不在【基础资料】的清单里",IF(AND($L1590="内部转账",$M1590=""),"△内部转账要在「对方账户」写上另一头",IF(AND($L1590="内部转账",$M1590=$C1590),"※对方账户跟本账户是同一个",IF(AND($L1590&lt;&gt;"内部转账",$M1590&lt;&gt;""),"△填了对方账户，但类别不是内部转账",IF(YEAR($B1590)&lt;&gt;管理年度,"△不是管理年度的单据，按月的三张报表里看不到",IF($H1590&lt;0,"△这一笔之后该账户余额成负数了，核一下",""))))))))))))))</f>
        <v/>
      </c>
    </row>
    <row r="1591" ht="16.5" spans="1:16">
      <c r="A1591" s="4" t="str">
        <f>IF($C1591="","",COUNTA($C$5:$C1591))</f>
        <v/>
      </c>
      <c r="B1591" s="52"/>
      <c r="C1591" s="53"/>
      <c r="D1591" s="53"/>
      <c r="E1591" s="32"/>
      <c r="F1591" s="54"/>
      <c r="G1591" s="54"/>
      <c r="H1591" s="24" t="str">
        <f>IFERROR(ROUND(VLOOKUP($C1591,基础资料!$B$5:$E$34,3,0)+SUMIF($C$5:$C1591,$C1591,$F$5:$F1591)-SUMIF($C$5:$C1591,$C1591,$G$5:$G1591),2),"")</f>
        <v/>
      </c>
      <c r="I1591" s="53"/>
      <c r="J1591" s="53"/>
      <c r="K1591" s="25" t="str">
        <f t="shared" si="24"/>
        <v/>
      </c>
      <c r="L1591" s="13" t="str">
        <f>IF($D1591="","",IFERROR(INDEX(类别属性,MATCH($D1591,类别表,0)),""))</f>
        <v/>
      </c>
      <c r="M1591" s="53"/>
      <c r="N1591" s="53"/>
      <c r="O1591" s="32"/>
      <c r="P1591" s="6" t="str">
        <f>IF($C1591="","",IF(ISNA(MATCH($C1591,账户表,0)),"※这个账户不在【基础资料】的账户档案里",IF($B1591="","※没填日期，这一笔不会进任何月份的报表",IF(NOT(ISNUMBER($B1591)),"※日期是文本不是日期（像 2026.6.28 这种），按日期取数的报表全会漏掉这一笔",IF(AND($F1591&lt;&gt;"",$G1591&lt;&gt;""),"※收入和支出不能同时填",IF(AND(N($F1591)=0,N($G1591)=0),"※收入和支出都没填",IF(OR(N($F1591)&lt;0,N($G1591)&lt;0),"※金额不能填负数，方向反了就换一列填",IF($D1591="","※没填收支类别，分类报表会漏掉这一笔",IF(ISNA(MATCH($D1591,类别表,0)),"※收支类别不在【基础资料】的清单里",IF(AND($L1591="内部转账",$M1591=""),"△内部转账要在「对方账户」写上另一头",IF(AND($L1591="内部转账",$M1591=$C1591),"※对方账户跟本账户是同一个",IF(AND($L1591&lt;&gt;"内部转账",$M1591&lt;&gt;""),"△填了对方账户，但类别不是内部转账",IF(YEAR($B1591)&lt;&gt;管理年度,"△不是管理年度的单据，按月的三张报表里看不到",IF($H1591&lt;0,"△这一笔之后该账户余额成负数了，核一下",""))))))))))))))</f>
        <v/>
      </c>
    </row>
    <row r="1592" ht="16.5" spans="1:16">
      <c r="A1592" s="4" t="str">
        <f>IF($C1592="","",COUNTA($C$5:$C1592))</f>
        <v/>
      </c>
      <c r="B1592" s="52"/>
      <c r="C1592" s="53"/>
      <c r="D1592" s="53"/>
      <c r="E1592" s="32"/>
      <c r="F1592" s="54"/>
      <c r="G1592" s="54"/>
      <c r="H1592" s="24" t="str">
        <f>IFERROR(ROUND(VLOOKUP($C1592,基础资料!$B$5:$E$34,3,0)+SUMIF($C$5:$C1592,$C1592,$F$5:$F1592)-SUMIF($C$5:$C1592,$C1592,$G$5:$G1592),2),"")</f>
        <v/>
      </c>
      <c r="I1592" s="53"/>
      <c r="J1592" s="53"/>
      <c r="K1592" s="25" t="str">
        <f t="shared" si="24"/>
        <v/>
      </c>
      <c r="L1592" s="13" t="str">
        <f>IF($D1592="","",IFERROR(INDEX(类别属性,MATCH($D1592,类别表,0)),""))</f>
        <v/>
      </c>
      <c r="M1592" s="53"/>
      <c r="N1592" s="53"/>
      <c r="O1592" s="32"/>
      <c r="P1592" s="6" t="str">
        <f>IF($C1592="","",IF(ISNA(MATCH($C1592,账户表,0)),"※这个账户不在【基础资料】的账户档案里",IF($B1592="","※没填日期，这一笔不会进任何月份的报表",IF(NOT(ISNUMBER($B1592)),"※日期是文本不是日期（像 2026.6.28 这种），按日期取数的报表全会漏掉这一笔",IF(AND($F1592&lt;&gt;"",$G1592&lt;&gt;""),"※收入和支出不能同时填",IF(AND(N($F1592)=0,N($G1592)=0),"※收入和支出都没填",IF(OR(N($F1592)&lt;0,N($G1592)&lt;0),"※金额不能填负数，方向反了就换一列填",IF($D1592="","※没填收支类别，分类报表会漏掉这一笔",IF(ISNA(MATCH($D1592,类别表,0)),"※收支类别不在【基础资料】的清单里",IF(AND($L1592="内部转账",$M1592=""),"△内部转账要在「对方账户」写上另一头",IF(AND($L1592="内部转账",$M1592=$C1592),"※对方账户跟本账户是同一个",IF(AND($L1592&lt;&gt;"内部转账",$M1592&lt;&gt;""),"△填了对方账户，但类别不是内部转账",IF(YEAR($B1592)&lt;&gt;管理年度,"△不是管理年度的单据，按月的三张报表里看不到",IF($H1592&lt;0,"△这一笔之后该账户余额成负数了，核一下",""))))))))))))))</f>
        <v/>
      </c>
    </row>
    <row r="1593" ht="16.5" spans="1:16">
      <c r="A1593" s="4" t="str">
        <f>IF($C1593="","",COUNTA($C$5:$C1593))</f>
        <v/>
      </c>
      <c r="B1593" s="52"/>
      <c r="C1593" s="53"/>
      <c r="D1593" s="53"/>
      <c r="E1593" s="32"/>
      <c r="F1593" s="54"/>
      <c r="G1593" s="54"/>
      <c r="H1593" s="24" t="str">
        <f>IFERROR(ROUND(VLOOKUP($C1593,基础资料!$B$5:$E$34,3,0)+SUMIF($C$5:$C1593,$C1593,$F$5:$F1593)-SUMIF($C$5:$C1593,$C1593,$G$5:$G1593),2),"")</f>
        <v/>
      </c>
      <c r="I1593" s="53"/>
      <c r="J1593" s="53"/>
      <c r="K1593" s="25" t="str">
        <f t="shared" si="24"/>
        <v/>
      </c>
      <c r="L1593" s="13" t="str">
        <f>IF($D1593="","",IFERROR(INDEX(类别属性,MATCH($D1593,类别表,0)),""))</f>
        <v/>
      </c>
      <c r="M1593" s="53"/>
      <c r="N1593" s="53"/>
      <c r="O1593" s="32"/>
      <c r="P1593" s="6" t="str">
        <f>IF($C1593="","",IF(ISNA(MATCH($C1593,账户表,0)),"※这个账户不在【基础资料】的账户档案里",IF($B1593="","※没填日期，这一笔不会进任何月份的报表",IF(NOT(ISNUMBER($B1593)),"※日期是文本不是日期（像 2026.6.28 这种），按日期取数的报表全会漏掉这一笔",IF(AND($F1593&lt;&gt;"",$G1593&lt;&gt;""),"※收入和支出不能同时填",IF(AND(N($F1593)=0,N($G1593)=0),"※收入和支出都没填",IF(OR(N($F1593)&lt;0,N($G1593)&lt;0),"※金额不能填负数，方向反了就换一列填",IF($D1593="","※没填收支类别，分类报表会漏掉这一笔",IF(ISNA(MATCH($D1593,类别表,0)),"※收支类别不在【基础资料】的清单里",IF(AND($L1593="内部转账",$M1593=""),"△内部转账要在「对方账户」写上另一头",IF(AND($L1593="内部转账",$M1593=$C1593),"※对方账户跟本账户是同一个",IF(AND($L1593&lt;&gt;"内部转账",$M1593&lt;&gt;""),"△填了对方账户，但类别不是内部转账",IF(YEAR($B1593)&lt;&gt;管理年度,"△不是管理年度的单据，按月的三张报表里看不到",IF($H1593&lt;0,"△这一笔之后该账户余额成负数了，核一下",""))))))))))))))</f>
        <v/>
      </c>
    </row>
    <row r="1594" ht="16.5" spans="1:16">
      <c r="A1594" s="4" t="str">
        <f>IF($C1594="","",COUNTA($C$5:$C1594))</f>
        <v/>
      </c>
      <c r="B1594" s="52"/>
      <c r="C1594" s="53"/>
      <c r="D1594" s="53"/>
      <c r="E1594" s="32"/>
      <c r="F1594" s="54"/>
      <c r="G1594" s="54"/>
      <c r="H1594" s="24" t="str">
        <f>IFERROR(ROUND(VLOOKUP($C1594,基础资料!$B$5:$E$34,3,0)+SUMIF($C$5:$C1594,$C1594,$F$5:$F1594)-SUMIF($C$5:$C1594,$C1594,$G$5:$G1594),2),"")</f>
        <v/>
      </c>
      <c r="I1594" s="53"/>
      <c r="J1594" s="53"/>
      <c r="K1594" s="25" t="str">
        <f t="shared" si="24"/>
        <v/>
      </c>
      <c r="L1594" s="13" t="str">
        <f>IF($D1594="","",IFERROR(INDEX(类别属性,MATCH($D1594,类别表,0)),""))</f>
        <v/>
      </c>
      <c r="M1594" s="53"/>
      <c r="N1594" s="53"/>
      <c r="O1594" s="32"/>
      <c r="P1594" s="6" t="str">
        <f>IF($C1594="","",IF(ISNA(MATCH($C1594,账户表,0)),"※这个账户不在【基础资料】的账户档案里",IF($B1594="","※没填日期，这一笔不会进任何月份的报表",IF(NOT(ISNUMBER($B1594)),"※日期是文本不是日期（像 2026.6.28 这种），按日期取数的报表全会漏掉这一笔",IF(AND($F1594&lt;&gt;"",$G1594&lt;&gt;""),"※收入和支出不能同时填",IF(AND(N($F1594)=0,N($G1594)=0),"※收入和支出都没填",IF(OR(N($F1594)&lt;0,N($G1594)&lt;0),"※金额不能填负数，方向反了就换一列填",IF($D1594="","※没填收支类别，分类报表会漏掉这一笔",IF(ISNA(MATCH($D1594,类别表,0)),"※收支类别不在【基础资料】的清单里",IF(AND($L1594="内部转账",$M1594=""),"△内部转账要在「对方账户」写上另一头",IF(AND($L1594="内部转账",$M1594=$C1594),"※对方账户跟本账户是同一个",IF(AND($L1594&lt;&gt;"内部转账",$M1594&lt;&gt;""),"△填了对方账户，但类别不是内部转账",IF(YEAR($B1594)&lt;&gt;管理年度,"△不是管理年度的单据，按月的三张报表里看不到",IF($H1594&lt;0,"△这一笔之后该账户余额成负数了，核一下",""))))))))))))))</f>
        <v/>
      </c>
    </row>
    <row r="1595" ht="16.5" spans="1:16">
      <c r="A1595" s="4" t="str">
        <f>IF($C1595="","",COUNTA($C$5:$C1595))</f>
        <v/>
      </c>
      <c r="B1595" s="52"/>
      <c r="C1595" s="53"/>
      <c r="D1595" s="53"/>
      <c r="E1595" s="32"/>
      <c r="F1595" s="54"/>
      <c r="G1595" s="54"/>
      <c r="H1595" s="24" t="str">
        <f>IFERROR(ROUND(VLOOKUP($C1595,基础资料!$B$5:$E$34,3,0)+SUMIF($C$5:$C1595,$C1595,$F$5:$F1595)-SUMIF($C$5:$C1595,$C1595,$G$5:$G1595),2),"")</f>
        <v/>
      </c>
      <c r="I1595" s="53"/>
      <c r="J1595" s="53"/>
      <c r="K1595" s="25" t="str">
        <f t="shared" si="24"/>
        <v/>
      </c>
      <c r="L1595" s="13" t="str">
        <f>IF($D1595="","",IFERROR(INDEX(类别属性,MATCH($D1595,类别表,0)),""))</f>
        <v/>
      </c>
      <c r="M1595" s="53"/>
      <c r="N1595" s="53"/>
      <c r="O1595" s="32"/>
      <c r="P1595" s="6" t="str">
        <f>IF($C1595="","",IF(ISNA(MATCH($C1595,账户表,0)),"※这个账户不在【基础资料】的账户档案里",IF($B1595="","※没填日期，这一笔不会进任何月份的报表",IF(NOT(ISNUMBER($B1595)),"※日期是文本不是日期（像 2026.6.28 这种），按日期取数的报表全会漏掉这一笔",IF(AND($F1595&lt;&gt;"",$G1595&lt;&gt;""),"※收入和支出不能同时填",IF(AND(N($F1595)=0,N($G1595)=0),"※收入和支出都没填",IF(OR(N($F1595)&lt;0,N($G1595)&lt;0),"※金额不能填负数，方向反了就换一列填",IF($D1595="","※没填收支类别，分类报表会漏掉这一笔",IF(ISNA(MATCH($D1595,类别表,0)),"※收支类别不在【基础资料】的清单里",IF(AND($L1595="内部转账",$M1595=""),"△内部转账要在「对方账户」写上另一头",IF(AND($L1595="内部转账",$M1595=$C1595),"※对方账户跟本账户是同一个",IF(AND($L1595&lt;&gt;"内部转账",$M1595&lt;&gt;""),"△填了对方账户，但类别不是内部转账",IF(YEAR($B1595)&lt;&gt;管理年度,"△不是管理年度的单据，按月的三张报表里看不到",IF($H1595&lt;0,"△这一笔之后该账户余额成负数了，核一下",""))))))))))))))</f>
        <v/>
      </c>
    </row>
    <row r="1596" ht="16.5" spans="1:16">
      <c r="A1596" s="4" t="str">
        <f>IF($C1596="","",COUNTA($C$5:$C1596))</f>
        <v/>
      </c>
      <c r="B1596" s="52"/>
      <c r="C1596" s="53"/>
      <c r="D1596" s="53"/>
      <c r="E1596" s="32"/>
      <c r="F1596" s="54"/>
      <c r="G1596" s="54"/>
      <c r="H1596" s="24" t="str">
        <f>IFERROR(ROUND(VLOOKUP($C1596,基础资料!$B$5:$E$34,3,0)+SUMIF($C$5:$C1596,$C1596,$F$5:$F1596)-SUMIF($C$5:$C1596,$C1596,$G$5:$G1596),2),"")</f>
        <v/>
      </c>
      <c r="I1596" s="53"/>
      <c r="J1596" s="53"/>
      <c r="K1596" s="25" t="str">
        <f t="shared" si="24"/>
        <v/>
      </c>
      <c r="L1596" s="13" t="str">
        <f>IF($D1596="","",IFERROR(INDEX(类别属性,MATCH($D1596,类别表,0)),""))</f>
        <v/>
      </c>
      <c r="M1596" s="53"/>
      <c r="N1596" s="53"/>
      <c r="O1596" s="32"/>
      <c r="P1596" s="6" t="str">
        <f>IF($C1596="","",IF(ISNA(MATCH($C1596,账户表,0)),"※这个账户不在【基础资料】的账户档案里",IF($B1596="","※没填日期，这一笔不会进任何月份的报表",IF(NOT(ISNUMBER($B1596)),"※日期是文本不是日期（像 2026.6.28 这种），按日期取数的报表全会漏掉这一笔",IF(AND($F1596&lt;&gt;"",$G1596&lt;&gt;""),"※收入和支出不能同时填",IF(AND(N($F1596)=0,N($G1596)=0),"※收入和支出都没填",IF(OR(N($F1596)&lt;0,N($G1596)&lt;0),"※金额不能填负数，方向反了就换一列填",IF($D1596="","※没填收支类别，分类报表会漏掉这一笔",IF(ISNA(MATCH($D1596,类别表,0)),"※收支类别不在【基础资料】的清单里",IF(AND($L1596="内部转账",$M1596=""),"△内部转账要在「对方账户」写上另一头",IF(AND($L1596="内部转账",$M1596=$C1596),"※对方账户跟本账户是同一个",IF(AND($L1596&lt;&gt;"内部转账",$M1596&lt;&gt;""),"△填了对方账户，但类别不是内部转账",IF(YEAR($B1596)&lt;&gt;管理年度,"△不是管理年度的单据，按月的三张报表里看不到",IF($H1596&lt;0,"△这一笔之后该账户余额成负数了，核一下",""))))))))))))))</f>
        <v/>
      </c>
    </row>
    <row r="1597" ht="16.5" spans="1:16">
      <c r="A1597" s="4" t="str">
        <f>IF($C1597="","",COUNTA($C$5:$C1597))</f>
        <v/>
      </c>
      <c r="B1597" s="52"/>
      <c r="C1597" s="53"/>
      <c r="D1597" s="53"/>
      <c r="E1597" s="32"/>
      <c r="F1597" s="54"/>
      <c r="G1597" s="54"/>
      <c r="H1597" s="24" t="str">
        <f>IFERROR(ROUND(VLOOKUP($C1597,基础资料!$B$5:$E$34,3,0)+SUMIF($C$5:$C1597,$C1597,$F$5:$F1597)-SUMIF($C$5:$C1597,$C1597,$G$5:$G1597),2),"")</f>
        <v/>
      </c>
      <c r="I1597" s="53"/>
      <c r="J1597" s="53"/>
      <c r="K1597" s="25" t="str">
        <f t="shared" si="24"/>
        <v/>
      </c>
      <c r="L1597" s="13" t="str">
        <f>IF($D1597="","",IFERROR(INDEX(类别属性,MATCH($D1597,类别表,0)),""))</f>
        <v/>
      </c>
      <c r="M1597" s="53"/>
      <c r="N1597" s="53"/>
      <c r="O1597" s="32"/>
      <c r="P1597" s="6" t="str">
        <f>IF($C1597="","",IF(ISNA(MATCH($C1597,账户表,0)),"※这个账户不在【基础资料】的账户档案里",IF($B1597="","※没填日期，这一笔不会进任何月份的报表",IF(NOT(ISNUMBER($B1597)),"※日期是文本不是日期（像 2026.6.28 这种），按日期取数的报表全会漏掉这一笔",IF(AND($F1597&lt;&gt;"",$G1597&lt;&gt;""),"※收入和支出不能同时填",IF(AND(N($F1597)=0,N($G1597)=0),"※收入和支出都没填",IF(OR(N($F1597)&lt;0,N($G1597)&lt;0),"※金额不能填负数，方向反了就换一列填",IF($D1597="","※没填收支类别，分类报表会漏掉这一笔",IF(ISNA(MATCH($D1597,类别表,0)),"※收支类别不在【基础资料】的清单里",IF(AND($L1597="内部转账",$M1597=""),"△内部转账要在「对方账户」写上另一头",IF(AND($L1597="内部转账",$M1597=$C1597),"※对方账户跟本账户是同一个",IF(AND($L1597&lt;&gt;"内部转账",$M1597&lt;&gt;""),"△填了对方账户，但类别不是内部转账",IF(YEAR($B1597)&lt;&gt;管理年度,"△不是管理年度的单据，按月的三张报表里看不到",IF($H1597&lt;0,"△这一笔之后该账户余额成负数了，核一下",""))))))))))))))</f>
        <v/>
      </c>
    </row>
    <row r="1598" ht="16.5" spans="1:16">
      <c r="A1598" s="4" t="str">
        <f>IF($C1598="","",COUNTA($C$5:$C1598))</f>
        <v/>
      </c>
      <c r="B1598" s="52"/>
      <c r="C1598" s="53"/>
      <c r="D1598" s="53"/>
      <c r="E1598" s="32"/>
      <c r="F1598" s="54"/>
      <c r="G1598" s="54"/>
      <c r="H1598" s="24" t="str">
        <f>IFERROR(ROUND(VLOOKUP($C1598,基础资料!$B$5:$E$34,3,0)+SUMIF($C$5:$C1598,$C1598,$F$5:$F1598)-SUMIF($C$5:$C1598,$C1598,$G$5:$G1598),2),"")</f>
        <v/>
      </c>
      <c r="I1598" s="53"/>
      <c r="J1598" s="53"/>
      <c r="K1598" s="25" t="str">
        <f t="shared" si="24"/>
        <v/>
      </c>
      <c r="L1598" s="13" t="str">
        <f>IF($D1598="","",IFERROR(INDEX(类别属性,MATCH($D1598,类别表,0)),""))</f>
        <v/>
      </c>
      <c r="M1598" s="53"/>
      <c r="N1598" s="53"/>
      <c r="O1598" s="32"/>
      <c r="P1598" s="6" t="str">
        <f>IF($C1598="","",IF(ISNA(MATCH($C1598,账户表,0)),"※这个账户不在【基础资料】的账户档案里",IF($B1598="","※没填日期，这一笔不会进任何月份的报表",IF(NOT(ISNUMBER($B1598)),"※日期是文本不是日期（像 2026.6.28 这种），按日期取数的报表全会漏掉这一笔",IF(AND($F1598&lt;&gt;"",$G1598&lt;&gt;""),"※收入和支出不能同时填",IF(AND(N($F1598)=0,N($G1598)=0),"※收入和支出都没填",IF(OR(N($F1598)&lt;0,N($G1598)&lt;0),"※金额不能填负数，方向反了就换一列填",IF($D1598="","※没填收支类别，分类报表会漏掉这一笔",IF(ISNA(MATCH($D1598,类别表,0)),"※收支类别不在【基础资料】的清单里",IF(AND($L1598="内部转账",$M1598=""),"△内部转账要在「对方账户」写上另一头",IF(AND($L1598="内部转账",$M1598=$C1598),"※对方账户跟本账户是同一个",IF(AND($L1598&lt;&gt;"内部转账",$M1598&lt;&gt;""),"△填了对方账户，但类别不是内部转账",IF(YEAR($B1598)&lt;&gt;管理年度,"△不是管理年度的单据，按月的三张报表里看不到",IF($H1598&lt;0,"△这一笔之后该账户余额成负数了，核一下",""))))))))))))))</f>
        <v/>
      </c>
    </row>
    <row r="1599" ht="16.5" spans="1:16">
      <c r="A1599" s="4" t="str">
        <f>IF($C1599="","",COUNTA($C$5:$C1599))</f>
        <v/>
      </c>
      <c r="B1599" s="52"/>
      <c r="C1599" s="53"/>
      <c r="D1599" s="53"/>
      <c r="E1599" s="32"/>
      <c r="F1599" s="54"/>
      <c r="G1599" s="54"/>
      <c r="H1599" s="24" t="str">
        <f>IFERROR(ROUND(VLOOKUP($C1599,基础资料!$B$5:$E$34,3,0)+SUMIF($C$5:$C1599,$C1599,$F$5:$F1599)-SUMIF($C$5:$C1599,$C1599,$G$5:$G1599),2),"")</f>
        <v/>
      </c>
      <c r="I1599" s="53"/>
      <c r="J1599" s="53"/>
      <c r="K1599" s="25" t="str">
        <f t="shared" si="24"/>
        <v/>
      </c>
      <c r="L1599" s="13" t="str">
        <f>IF($D1599="","",IFERROR(INDEX(类别属性,MATCH($D1599,类别表,0)),""))</f>
        <v/>
      </c>
      <c r="M1599" s="53"/>
      <c r="N1599" s="53"/>
      <c r="O1599" s="32"/>
      <c r="P1599" s="6" t="str">
        <f>IF($C1599="","",IF(ISNA(MATCH($C1599,账户表,0)),"※这个账户不在【基础资料】的账户档案里",IF($B1599="","※没填日期，这一笔不会进任何月份的报表",IF(NOT(ISNUMBER($B1599)),"※日期是文本不是日期（像 2026.6.28 这种），按日期取数的报表全会漏掉这一笔",IF(AND($F1599&lt;&gt;"",$G1599&lt;&gt;""),"※收入和支出不能同时填",IF(AND(N($F1599)=0,N($G1599)=0),"※收入和支出都没填",IF(OR(N($F1599)&lt;0,N($G1599)&lt;0),"※金额不能填负数，方向反了就换一列填",IF($D1599="","※没填收支类别，分类报表会漏掉这一笔",IF(ISNA(MATCH($D1599,类别表,0)),"※收支类别不在【基础资料】的清单里",IF(AND($L1599="内部转账",$M1599=""),"△内部转账要在「对方账户」写上另一头",IF(AND($L1599="内部转账",$M1599=$C1599),"※对方账户跟本账户是同一个",IF(AND($L1599&lt;&gt;"内部转账",$M1599&lt;&gt;""),"△填了对方账户，但类别不是内部转账",IF(YEAR($B1599)&lt;&gt;管理年度,"△不是管理年度的单据，按月的三张报表里看不到",IF($H1599&lt;0,"△这一笔之后该账户余额成负数了，核一下",""))))))))))))))</f>
        <v/>
      </c>
    </row>
    <row r="1600" ht="16.5" spans="1:16">
      <c r="A1600" s="4" t="str">
        <f>IF($C1600="","",COUNTA($C$5:$C1600))</f>
        <v/>
      </c>
      <c r="B1600" s="52"/>
      <c r="C1600" s="53"/>
      <c r="D1600" s="53"/>
      <c r="E1600" s="32"/>
      <c r="F1600" s="54"/>
      <c r="G1600" s="54"/>
      <c r="H1600" s="24" t="str">
        <f>IFERROR(ROUND(VLOOKUP($C1600,基础资料!$B$5:$E$34,3,0)+SUMIF($C$5:$C1600,$C1600,$F$5:$F1600)-SUMIF($C$5:$C1600,$C1600,$G$5:$G1600),2),"")</f>
        <v/>
      </c>
      <c r="I1600" s="53"/>
      <c r="J1600" s="53"/>
      <c r="K1600" s="25" t="str">
        <f t="shared" si="24"/>
        <v/>
      </c>
      <c r="L1600" s="13" t="str">
        <f>IF($D1600="","",IFERROR(INDEX(类别属性,MATCH($D1600,类别表,0)),""))</f>
        <v/>
      </c>
      <c r="M1600" s="53"/>
      <c r="N1600" s="53"/>
      <c r="O1600" s="32"/>
      <c r="P1600" s="6" t="str">
        <f>IF($C1600="","",IF(ISNA(MATCH($C1600,账户表,0)),"※这个账户不在【基础资料】的账户档案里",IF($B1600="","※没填日期，这一笔不会进任何月份的报表",IF(NOT(ISNUMBER($B1600)),"※日期是文本不是日期（像 2026.6.28 这种），按日期取数的报表全会漏掉这一笔",IF(AND($F1600&lt;&gt;"",$G1600&lt;&gt;""),"※收入和支出不能同时填",IF(AND(N($F1600)=0,N($G1600)=0),"※收入和支出都没填",IF(OR(N($F1600)&lt;0,N($G1600)&lt;0),"※金额不能填负数，方向反了就换一列填",IF($D1600="","※没填收支类别，分类报表会漏掉这一笔",IF(ISNA(MATCH($D1600,类别表,0)),"※收支类别不在【基础资料】的清单里",IF(AND($L1600="内部转账",$M1600=""),"△内部转账要在「对方账户」写上另一头",IF(AND($L1600="内部转账",$M1600=$C1600),"※对方账户跟本账户是同一个",IF(AND($L1600&lt;&gt;"内部转账",$M1600&lt;&gt;""),"△填了对方账户，但类别不是内部转账",IF(YEAR($B1600)&lt;&gt;管理年度,"△不是管理年度的单据，按月的三张报表里看不到",IF($H1600&lt;0,"△这一笔之后该账户余额成负数了，核一下",""))))))))))))))</f>
        <v/>
      </c>
    </row>
    <row r="1601" ht="16.5" spans="1:16">
      <c r="A1601" s="4" t="str">
        <f>IF($C1601="","",COUNTA($C$5:$C1601))</f>
        <v/>
      </c>
      <c r="B1601" s="52"/>
      <c r="C1601" s="53"/>
      <c r="D1601" s="53"/>
      <c r="E1601" s="32"/>
      <c r="F1601" s="54"/>
      <c r="G1601" s="54"/>
      <c r="H1601" s="24" t="str">
        <f>IFERROR(ROUND(VLOOKUP($C1601,基础资料!$B$5:$E$34,3,0)+SUMIF($C$5:$C1601,$C1601,$F$5:$F1601)-SUMIF($C$5:$C1601,$C1601,$G$5:$G1601),2),"")</f>
        <v/>
      </c>
      <c r="I1601" s="53"/>
      <c r="J1601" s="53"/>
      <c r="K1601" s="25" t="str">
        <f t="shared" si="24"/>
        <v/>
      </c>
      <c r="L1601" s="13" t="str">
        <f>IF($D1601="","",IFERROR(INDEX(类别属性,MATCH($D1601,类别表,0)),""))</f>
        <v/>
      </c>
      <c r="M1601" s="53"/>
      <c r="N1601" s="53"/>
      <c r="O1601" s="32"/>
      <c r="P1601" s="6" t="str">
        <f>IF($C1601="","",IF(ISNA(MATCH($C1601,账户表,0)),"※这个账户不在【基础资料】的账户档案里",IF($B1601="","※没填日期，这一笔不会进任何月份的报表",IF(NOT(ISNUMBER($B1601)),"※日期是文本不是日期（像 2026.6.28 这种），按日期取数的报表全会漏掉这一笔",IF(AND($F1601&lt;&gt;"",$G1601&lt;&gt;""),"※收入和支出不能同时填",IF(AND(N($F1601)=0,N($G1601)=0),"※收入和支出都没填",IF(OR(N($F1601)&lt;0,N($G1601)&lt;0),"※金额不能填负数，方向反了就换一列填",IF($D1601="","※没填收支类别，分类报表会漏掉这一笔",IF(ISNA(MATCH($D1601,类别表,0)),"※收支类别不在【基础资料】的清单里",IF(AND($L1601="内部转账",$M1601=""),"△内部转账要在「对方账户」写上另一头",IF(AND($L1601="内部转账",$M1601=$C1601),"※对方账户跟本账户是同一个",IF(AND($L1601&lt;&gt;"内部转账",$M1601&lt;&gt;""),"△填了对方账户，但类别不是内部转账",IF(YEAR($B1601)&lt;&gt;管理年度,"△不是管理年度的单据，按月的三张报表里看不到",IF($H1601&lt;0,"△这一笔之后该账户余额成负数了，核一下",""))))))))))))))</f>
        <v/>
      </c>
    </row>
    <row r="1602" ht="16.5" spans="1:16">
      <c r="A1602" s="4" t="str">
        <f>IF($C1602="","",COUNTA($C$5:$C1602))</f>
        <v/>
      </c>
      <c r="B1602" s="52"/>
      <c r="C1602" s="53"/>
      <c r="D1602" s="53"/>
      <c r="E1602" s="32"/>
      <c r="F1602" s="54"/>
      <c r="G1602" s="54"/>
      <c r="H1602" s="24" t="str">
        <f>IFERROR(ROUND(VLOOKUP($C1602,基础资料!$B$5:$E$34,3,0)+SUMIF($C$5:$C1602,$C1602,$F$5:$F1602)-SUMIF($C$5:$C1602,$C1602,$G$5:$G1602),2),"")</f>
        <v/>
      </c>
      <c r="I1602" s="53"/>
      <c r="J1602" s="53"/>
      <c r="K1602" s="25" t="str">
        <f t="shared" si="24"/>
        <v/>
      </c>
      <c r="L1602" s="13" t="str">
        <f>IF($D1602="","",IFERROR(INDEX(类别属性,MATCH($D1602,类别表,0)),""))</f>
        <v/>
      </c>
      <c r="M1602" s="53"/>
      <c r="N1602" s="53"/>
      <c r="O1602" s="32"/>
      <c r="P1602" s="6" t="str">
        <f>IF($C1602="","",IF(ISNA(MATCH($C1602,账户表,0)),"※这个账户不在【基础资料】的账户档案里",IF($B1602="","※没填日期，这一笔不会进任何月份的报表",IF(NOT(ISNUMBER($B1602)),"※日期是文本不是日期（像 2026.6.28 这种），按日期取数的报表全会漏掉这一笔",IF(AND($F1602&lt;&gt;"",$G1602&lt;&gt;""),"※收入和支出不能同时填",IF(AND(N($F1602)=0,N($G1602)=0),"※收入和支出都没填",IF(OR(N($F1602)&lt;0,N($G1602)&lt;0),"※金额不能填负数，方向反了就换一列填",IF($D1602="","※没填收支类别，分类报表会漏掉这一笔",IF(ISNA(MATCH($D1602,类别表,0)),"※收支类别不在【基础资料】的清单里",IF(AND($L1602="内部转账",$M1602=""),"△内部转账要在「对方账户」写上另一头",IF(AND($L1602="内部转账",$M1602=$C1602),"※对方账户跟本账户是同一个",IF(AND($L1602&lt;&gt;"内部转账",$M1602&lt;&gt;""),"△填了对方账户，但类别不是内部转账",IF(YEAR($B1602)&lt;&gt;管理年度,"△不是管理年度的单据，按月的三张报表里看不到",IF($H1602&lt;0,"△这一笔之后该账户余额成负数了，核一下",""))))))))))))))</f>
        <v/>
      </c>
    </row>
    <row r="1603" ht="16.5" spans="1:16">
      <c r="A1603" s="4" t="str">
        <f>IF($C1603="","",COUNTA($C$5:$C1603))</f>
        <v/>
      </c>
      <c r="B1603" s="52"/>
      <c r="C1603" s="53"/>
      <c r="D1603" s="53"/>
      <c r="E1603" s="32"/>
      <c r="F1603" s="54"/>
      <c r="G1603" s="54"/>
      <c r="H1603" s="24" t="str">
        <f>IFERROR(ROUND(VLOOKUP($C1603,基础资料!$B$5:$E$34,3,0)+SUMIF($C$5:$C1603,$C1603,$F$5:$F1603)-SUMIF($C$5:$C1603,$C1603,$G$5:$G1603),2),"")</f>
        <v/>
      </c>
      <c r="I1603" s="53"/>
      <c r="J1603" s="53"/>
      <c r="K1603" s="25" t="str">
        <f t="shared" si="24"/>
        <v/>
      </c>
      <c r="L1603" s="13" t="str">
        <f>IF($D1603="","",IFERROR(INDEX(类别属性,MATCH($D1603,类别表,0)),""))</f>
        <v/>
      </c>
      <c r="M1603" s="53"/>
      <c r="N1603" s="53"/>
      <c r="O1603" s="32"/>
      <c r="P1603" s="6" t="str">
        <f>IF($C1603="","",IF(ISNA(MATCH($C1603,账户表,0)),"※这个账户不在【基础资料】的账户档案里",IF($B1603="","※没填日期，这一笔不会进任何月份的报表",IF(NOT(ISNUMBER($B1603)),"※日期是文本不是日期（像 2026.6.28 这种），按日期取数的报表全会漏掉这一笔",IF(AND($F1603&lt;&gt;"",$G1603&lt;&gt;""),"※收入和支出不能同时填",IF(AND(N($F1603)=0,N($G1603)=0),"※收入和支出都没填",IF(OR(N($F1603)&lt;0,N($G1603)&lt;0),"※金额不能填负数，方向反了就换一列填",IF($D1603="","※没填收支类别，分类报表会漏掉这一笔",IF(ISNA(MATCH($D1603,类别表,0)),"※收支类别不在【基础资料】的清单里",IF(AND($L1603="内部转账",$M1603=""),"△内部转账要在「对方账户」写上另一头",IF(AND($L1603="内部转账",$M1603=$C1603),"※对方账户跟本账户是同一个",IF(AND($L1603&lt;&gt;"内部转账",$M1603&lt;&gt;""),"△填了对方账户，但类别不是内部转账",IF(YEAR($B1603)&lt;&gt;管理年度,"△不是管理年度的单据，按月的三张报表里看不到",IF($H1603&lt;0,"△这一笔之后该账户余额成负数了，核一下",""))))))))))))))</f>
        <v/>
      </c>
    </row>
    <row r="1604" ht="16.5" spans="1:16">
      <c r="A1604" s="4" t="str">
        <f>IF($C1604="","",COUNTA($C$5:$C1604))</f>
        <v/>
      </c>
      <c r="B1604" s="52"/>
      <c r="C1604" s="53"/>
      <c r="D1604" s="53"/>
      <c r="E1604" s="32"/>
      <c r="F1604" s="54"/>
      <c r="G1604" s="54"/>
      <c r="H1604" s="24" t="str">
        <f>IFERROR(ROUND(VLOOKUP($C1604,基础资料!$B$5:$E$34,3,0)+SUMIF($C$5:$C1604,$C1604,$F$5:$F1604)-SUMIF($C$5:$C1604,$C1604,$G$5:$G1604),2),"")</f>
        <v/>
      </c>
      <c r="I1604" s="53"/>
      <c r="J1604" s="53"/>
      <c r="K1604" s="25" t="str">
        <f t="shared" si="24"/>
        <v/>
      </c>
      <c r="L1604" s="13" t="str">
        <f>IF($D1604="","",IFERROR(INDEX(类别属性,MATCH($D1604,类别表,0)),""))</f>
        <v/>
      </c>
      <c r="M1604" s="53"/>
      <c r="N1604" s="53"/>
      <c r="O1604" s="32"/>
      <c r="P1604" s="6" t="str">
        <f>IF($C1604="","",IF(ISNA(MATCH($C1604,账户表,0)),"※这个账户不在【基础资料】的账户档案里",IF($B1604="","※没填日期，这一笔不会进任何月份的报表",IF(NOT(ISNUMBER($B1604)),"※日期是文本不是日期（像 2026.6.28 这种），按日期取数的报表全会漏掉这一笔",IF(AND($F1604&lt;&gt;"",$G1604&lt;&gt;""),"※收入和支出不能同时填",IF(AND(N($F1604)=0,N($G1604)=0),"※收入和支出都没填",IF(OR(N($F1604)&lt;0,N($G1604)&lt;0),"※金额不能填负数，方向反了就换一列填",IF($D1604="","※没填收支类别，分类报表会漏掉这一笔",IF(ISNA(MATCH($D1604,类别表,0)),"※收支类别不在【基础资料】的清单里",IF(AND($L1604="内部转账",$M1604=""),"△内部转账要在「对方账户」写上另一头",IF(AND($L1604="内部转账",$M1604=$C1604),"※对方账户跟本账户是同一个",IF(AND($L1604&lt;&gt;"内部转账",$M1604&lt;&gt;""),"△填了对方账户，但类别不是内部转账",IF(YEAR($B1604)&lt;&gt;管理年度,"△不是管理年度的单据，按月的三张报表里看不到",IF($H1604&lt;0,"△这一笔之后该账户余额成负数了，核一下",""))))))))))))))</f>
        <v/>
      </c>
    </row>
    <row r="1605" ht="16.5" spans="1:16">
      <c r="A1605" s="4" t="str">
        <f>IF($C1605="","",COUNTA($C$5:$C1605))</f>
        <v/>
      </c>
      <c r="B1605" s="52"/>
      <c r="C1605" s="53"/>
      <c r="D1605" s="53"/>
      <c r="E1605" s="32"/>
      <c r="F1605" s="54"/>
      <c r="G1605" s="54"/>
      <c r="H1605" s="24" t="str">
        <f>IFERROR(ROUND(VLOOKUP($C1605,基础资料!$B$5:$E$34,3,0)+SUMIF($C$5:$C1605,$C1605,$F$5:$F1605)-SUMIF($C$5:$C1605,$C1605,$G$5:$G1605),2),"")</f>
        <v/>
      </c>
      <c r="I1605" s="53"/>
      <c r="J1605" s="53"/>
      <c r="K1605" s="25" t="str">
        <f t="shared" ref="K1605:K1668" si="25">IF(OR($B1605="",NOT(ISNUMBER($B1605))),"",--TEXT($B1605,"yyyymm"))</f>
        <v/>
      </c>
      <c r="L1605" s="13" t="str">
        <f>IF($D1605="","",IFERROR(INDEX(类别属性,MATCH($D1605,类别表,0)),""))</f>
        <v/>
      </c>
      <c r="M1605" s="53"/>
      <c r="N1605" s="53"/>
      <c r="O1605" s="32"/>
      <c r="P1605" s="6" t="str">
        <f>IF($C1605="","",IF(ISNA(MATCH($C1605,账户表,0)),"※这个账户不在【基础资料】的账户档案里",IF($B1605="","※没填日期，这一笔不会进任何月份的报表",IF(NOT(ISNUMBER($B1605)),"※日期是文本不是日期（像 2026.6.28 这种），按日期取数的报表全会漏掉这一笔",IF(AND($F1605&lt;&gt;"",$G1605&lt;&gt;""),"※收入和支出不能同时填",IF(AND(N($F1605)=0,N($G1605)=0),"※收入和支出都没填",IF(OR(N($F1605)&lt;0,N($G1605)&lt;0),"※金额不能填负数，方向反了就换一列填",IF($D1605="","※没填收支类别，分类报表会漏掉这一笔",IF(ISNA(MATCH($D1605,类别表,0)),"※收支类别不在【基础资料】的清单里",IF(AND($L1605="内部转账",$M1605=""),"△内部转账要在「对方账户」写上另一头",IF(AND($L1605="内部转账",$M1605=$C1605),"※对方账户跟本账户是同一个",IF(AND($L1605&lt;&gt;"内部转账",$M1605&lt;&gt;""),"△填了对方账户，但类别不是内部转账",IF(YEAR($B1605)&lt;&gt;管理年度,"△不是管理年度的单据，按月的三张报表里看不到",IF($H1605&lt;0,"△这一笔之后该账户余额成负数了，核一下",""))))))))))))))</f>
        <v/>
      </c>
    </row>
    <row r="1606" ht="16.5" spans="1:16">
      <c r="A1606" s="4" t="str">
        <f>IF($C1606="","",COUNTA($C$5:$C1606))</f>
        <v/>
      </c>
      <c r="B1606" s="52"/>
      <c r="C1606" s="53"/>
      <c r="D1606" s="53"/>
      <c r="E1606" s="32"/>
      <c r="F1606" s="54"/>
      <c r="G1606" s="54"/>
      <c r="H1606" s="24" t="str">
        <f>IFERROR(ROUND(VLOOKUP($C1606,基础资料!$B$5:$E$34,3,0)+SUMIF($C$5:$C1606,$C1606,$F$5:$F1606)-SUMIF($C$5:$C1606,$C1606,$G$5:$G1606),2),"")</f>
        <v/>
      </c>
      <c r="I1606" s="53"/>
      <c r="J1606" s="53"/>
      <c r="K1606" s="25" t="str">
        <f t="shared" si="25"/>
        <v/>
      </c>
      <c r="L1606" s="13" t="str">
        <f>IF($D1606="","",IFERROR(INDEX(类别属性,MATCH($D1606,类别表,0)),""))</f>
        <v/>
      </c>
      <c r="M1606" s="53"/>
      <c r="N1606" s="53"/>
      <c r="O1606" s="32"/>
      <c r="P1606" s="6" t="str">
        <f>IF($C1606="","",IF(ISNA(MATCH($C1606,账户表,0)),"※这个账户不在【基础资料】的账户档案里",IF($B1606="","※没填日期，这一笔不会进任何月份的报表",IF(NOT(ISNUMBER($B1606)),"※日期是文本不是日期（像 2026.6.28 这种），按日期取数的报表全会漏掉这一笔",IF(AND($F1606&lt;&gt;"",$G1606&lt;&gt;""),"※收入和支出不能同时填",IF(AND(N($F1606)=0,N($G1606)=0),"※收入和支出都没填",IF(OR(N($F1606)&lt;0,N($G1606)&lt;0),"※金额不能填负数，方向反了就换一列填",IF($D1606="","※没填收支类别，分类报表会漏掉这一笔",IF(ISNA(MATCH($D1606,类别表,0)),"※收支类别不在【基础资料】的清单里",IF(AND($L1606="内部转账",$M1606=""),"△内部转账要在「对方账户」写上另一头",IF(AND($L1606="内部转账",$M1606=$C1606),"※对方账户跟本账户是同一个",IF(AND($L1606&lt;&gt;"内部转账",$M1606&lt;&gt;""),"△填了对方账户，但类别不是内部转账",IF(YEAR($B1606)&lt;&gt;管理年度,"△不是管理年度的单据，按月的三张报表里看不到",IF($H1606&lt;0,"△这一笔之后该账户余额成负数了，核一下",""))))))))))))))</f>
        <v/>
      </c>
    </row>
    <row r="1607" ht="16.5" spans="1:16">
      <c r="A1607" s="4" t="str">
        <f>IF($C1607="","",COUNTA($C$5:$C1607))</f>
        <v/>
      </c>
      <c r="B1607" s="52"/>
      <c r="C1607" s="53"/>
      <c r="D1607" s="53"/>
      <c r="E1607" s="32"/>
      <c r="F1607" s="54"/>
      <c r="G1607" s="54"/>
      <c r="H1607" s="24" t="str">
        <f>IFERROR(ROUND(VLOOKUP($C1607,基础资料!$B$5:$E$34,3,0)+SUMIF($C$5:$C1607,$C1607,$F$5:$F1607)-SUMIF($C$5:$C1607,$C1607,$G$5:$G1607),2),"")</f>
        <v/>
      </c>
      <c r="I1607" s="53"/>
      <c r="J1607" s="53"/>
      <c r="K1607" s="25" t="str">
        <f t="shared" si="25"/>
        <v/>
      </c>
      <c r="L1607" s="13" t="str">
        <f>IF($D1607="","",IFERROR(INDEX(类别属性,MATCH($D1607,类别表,0)),""))</f>
        <v/>
      </c>
      <c r="M1607" s="53"/>
      <c r="N1607" s="53"/>
      <c r="O1607" s="32"/>
      <c r="P1607" s="6" t="str">
        <f>IF($C1607="","",IF(ISNA(MATCH($C1607,账户表,0)),"※这个账户不在【基础资料】的账户档案里",IF($B1607="","※没填日期，这一笔不会进任何月份的报表",IF(NOT(ISNUMBER($B1607)),"※日期是文本不是日期（像 2026.6.28 这种），按日期取数的报表全会漏掉这一笔",IF(AND($F1607&lt;&gt;"",$G1607&lt;&gt;""),"※收入和支出不能同时填",IF(AND(N($F1607)=0,N($G1607)=0),"※收入和支出都没填",IF(OR(N($F1607)&lt;0,N($G1607)&lt;0),"※金额不能填负数，方向反了就换一列填",IF($D1607="","※没填收支类别，分类报表会漏掉这一笔",IF(ISNA(MATCH($D1607,类别表,0)),"※收支类别不在【基础资料】的清单里",IF(AND($L1607="内部转账",$M1607=""),"△内部转账要在「对方账户」写上另一头",IF(AND($L1607="内部转账",$M1607=$C1607),"※对方账户跟本账户是同一个",IF(AND($L1607&lt;&gt;"内部转账",$M1607&lt;&gt;""),"△填了对方账户，但类别不是内部转账",IF(YEAR($B1607)&lt;&gt;管理年度,"△不是管理年度的单据，按月的三张报表里看不到",IF($H1607&lt;0,"△这一笔之后该账户余额成负数了，核一下",""))))))))))))))</f>
        <v/>
      </c>
    </row>
    <row r="1608" ht="16.5" spans="1:16">
      <c r="A1608" s="4" t="str">
        <f>IF($C1608="","",COUNTA($C$5:$C1608))</f>
        <v/>
      </c>
      <c r="B1608" s="52"/>
      <c r="C1608" s="53"/>
      <c r="D1608" s="53"/>
      <c r="E1608" s="32"/>
      <c r="F1608" s="54"/>
      <c r="G1608" s="54"/>
      <c r="H1608" s="24" t="str">
        <f>IFERROR(ROUND(VLOOKUP($C1608,基础资料!$B$5:$E$34,3,0)+SUMIF($C$5:$C1608,$C1608,$F$5:$F1608)-SUMIF($C$5:$C1608,$C1608,$G$5:$G1608),2),"")</f>
        <v/>
      </c>
      <c r="I1608" s="53"/>
      <c r="J1608" s="53"/>
      <c r="K1608" s="25" t="str">
        <f t="shared" si="25"/>
        <v/>
      </c>
      <c r="L1608" s="13" t="str">
        <f>IF($D1608="","",IFERROR(INDEX(类别属性,MATCH($D1608,类别表,0)),""))</f>
        <v/>
      </c>
      <c r="M1608" s="53"/>
      <c r="N1608" s="53"/>
      <c r="O1608" s="32"/>
      <c r="P1608" s="6" t="str">
        <f>IF($C1608="","",IF(ISNA(MATCH($C1608,账户表,0)),"※这个账户不在【基础资料】的账户档案里",IF($B1608="","※没填日期，这一笔不会进任何月份的报表",IF(NOT(ISNUMBER($B1608)),"※日期是文本不是日期（像 2026.6.28 这种），按日期取数的报表全会漏掉这一笔",IF(AND($F1608&lt;&gt;"",$G1608&lt;&gt;""),"※收入和支出不能同时填",IF(AND(N($F1608)=0,N($G1608)=0),"※收入和支出都没填",IF(OR(N($F1608)&lt;0,N($G1608)&lt;0),"※金额不能填负数，方向反了就换一列填",IF($D1608="","※没填收支类别，分类报表会漏掉这一笔",IF(ISNA(MATCH($D1608,类别表,0)),"※收支类别不在【基础资料】的清单里",IF(AND($L1608="内部转账",$M1608=""),"△内部转账要在「对方账户」写上另一头",IF(AND($L1608="内部转账",$M1608=$C1608),"※对方账户跟本账户是同一个",IF(AND($L1608&lt;&gt;"内部转账",$M1608&lt;&gt;""),"△填了对方账户，但类别不是内部转账",IF(YEAR($B1608)&lt;&gt;管理年度,"△不是管理年度的单据，按月的三张报表里看不到",IF($H1608&lt;0,"△这一笔之后该账户余额成负数了，核一下",""))))))))))))))</f>
        <v/>
      </c>
    </row>
    <row r="1609" ht="16.5" spans="1:16">
      <c r="A1609" s="4" t="str">
        <f>IF($C1609="","",COUNTA($C$5:$C1609))</f>
        <v/>
      </c>
      <c r="B1609" s="52"/>
      <c r="C1609" s="53"/>
      <c r="D1609" s="53"/>
      <c r="E1609" s="32"/>
      <c r="F1609" s="54"/>
      <c r="G1609" s="54"/>
      <c r="H1609" s="24" t="str">
        <f>IFERROR(ROUND(VLOOKUP($C1609,基础资料!$B$5:$E$34,3,0)+SUMIF($C$5:$C1609,$C1609,$F$5:$F1609)-SUMIF($C$5:$C1609,$C1609,$G$5:$G1609),2),"")</f>
        <v/>
      </c>
      <c r="I1609" s="53"/>
      <c r="J1609" s="53"/>
      <c r="K1609" s="25" t="str">
        <f t="shared" si="25"/>
        <v/>
      </c>
      <c r="L1609" s="13" t="str">
        <f>IF($D1609="","",IFERROR(INDEX(类别属性,MATCH($D1609,类别表,0)),""))</f>
        <v/>
      </c>
      <c r="M1609" s="53"/>
      <c r="N1609" s="53"/>
      <c r="O1609" s="32"/>
      <c r="P1609" s="6" t="str">
        <f>IF($C1609="","",IF(ISNA(MATCH($C1609,账户表,0)),"※这个账户不在【基础资料】的账户档案里",IF($B1609="","※没填日期，这一笔不会进任何月份的报表",IF(NOT(ISNUMBER($B1609)),"※日期是文本不是日期（像 2026.6.28 这种），按日期取数的报表全会漏掉这一笔",IF(AND($F1609&lt;&gt;"",$G1609&lt;&gt;""),"※收入和支出不能同时填",IF(AND(N($F1609)=0,N($G1609)=0),"※收入和支出都没填",IF(OR(N($F1609)&lt;0,N($G1609)&lt;0),"※金额不能填负数，方向反了就换一列填",IF($D1609="","※没填收支类别，分类报表会漏掉这一笔",IF(ISNA(MATCH($D1609,类别表,0)),"※收支类别不在【基础资料】的清单里",IF(AND($L1609="内部转账",$M1609=""),"△内部转账要在「对方账户」写上另一头",IF(AND($L1609="内部转账",$M1609=$C1609),"※对方账户跟本账户是同一个",IF(AND($L1609&lt;&gt;"内部转账",$M1609&lt;&gt;""),"△填了对方账户，但类别不是内部转账",IF(YEAR($B1609)&lt;&gt;管理年度,"△不是管理年度的单据，按月的三张报表里看不到",IF($H1609&lt;0,"△这一笔之后该账户余额成负数了，核一下",""))))))))))))))</f>
        <v/>
      </c>
    </row>
    <row r="1610" ht="16.5" spans="1:16">
      <c r="A1610" s="4" t="str">
        <f>IF($C1610="","",COUNTA($C$5:$C1610))</f>
        <v/>
      </c>
      <c r="B1610" s="52"/>
      <c r="C1610" s="53"/>
      <c r="D1610" s="53"/>
      <c r="E1610" s="32"/>
      <c r="F1610" s="54"/>
      <c r="G1610" s="54"/>
      <c r="H1610" s="24" t="str">
        <f>IFERROR(ROUND(VLOOKUP($C1610,基础资料!$B$5:$E$34,3,0)+SUMIF($C$5:$C1610,$C1610,$F$5:$F1610)-SUMIF($C$5:$C1610,$C1610,$G$5:$G1610),2),"")</f>
        <v/>
      </c>
      <c r="I1610" s="53"/>
      <c r="J1610" s="53"/>
      <c r="K1610" s="25" t="str">
        <f t="shared" si="25"/>
        <v/>
      </c>
      <c r="L1610" s="13" t="str">
        <f>IF($D1610="","",IFERROR(INDEX(类别属性,MATCH($D1610,类别表,0)),""))</f>
        <v/>
      </c>
      <c r="M1610" s="53"/>
      <c r="N1610" s="53"/>
      <c r="O1610" s="32"/>
      <c r="P1610" s="6" t="str">
        <f>IF($C1610="","",IF(ISNA(MATCH($C1610,账户表,0)),"※这个账户不在【基础资料】的账户档案里",IF($B1610="","※没填日期，这一笔不会进任何月份的报表",IF(NOT(ISNUMBER($B1610)),"※日期是文本不是日期（像 2026.6.28 这种），按日期取数的报表全会漏掉这一笔",IF(AND($F1610&lt;&gt;"",$G1610&lt;&gt;""),"※收入和支出不能同时填",IF(AND(N($F1610)=0,N($G1610)=0),"※收入和支出都没填",IF(OR(N($F1610)&lt;0,N($G1610)&lt;0),"※金额不能填负数，方向反了就换一列填",IF($D1610="","※没填收支类别，分类报表会漏掉这一笔",IF(ISNA(MATCH($D1610,类别表,0)),"※收支类别不在【基础资料】的清单里",IF(AND($L1610="内部转账",$M1610=""),"△内部转账要在「对方账户」写上另一头",IF(AND($L1610="内部转账",$M1610=$C1610),"※对方账户跟本账户是同一个",IF(AND($L1610&lt;&gt;"内部转账",$M1610&lt;&gt;""),"△填了对方账户，但类别不是内部转账",IF(YEAR($B1610)&lt;&gt;管理年度,"△不是管理年度的单据，按月的三张报表里看不到",IF($H1610&lt;0,"△这一笔之后该账户余额成负数了，核一下",""))))))))))))))</f>
        <v/>
      </c>
    </row>
    <row r="1611" ht="16.5" spans="1:16">
      <c r="A1611" s="4" t="str">
        <f>IF($C1611="","",COUNTA($C$5:$C1611))</f>
        <v/>
      </c>
      <c r="B1611" s="52"/>
      <c r="C1611" s="53"/>
      <c r="D1611" s="53"/>
      <c r="E1611" s="32"/>
      <c r="F1611" s="54"/>
      <c r="G1611" s="54"/>
      <c r="H1611" s="24" t="str">
        <f>IFERROR(ROUND(VLOOKUP($C1611,基础资料!$B$5:$E$34,3,0)+SUMIF($C$5:$C1611,$C1611,$F$5:$F1611)-SUMIF($C$5:$C1611,$C1611,$G$5:$G1611),2),"")</f>
        <v/>
      </c>
      <c r="I1611" s="53"/>
      <c r="J1611" s="53"/>
      <c r="K1611" s="25" t="str">
        <f t="shared" si="25"/>
        <v/>
      </c>
      <c r="L1611" s="13" t="str">
        <f>IF($D1611="","",IFERROR(INDEX(类别属性,MATCH($D1611,类别表,0)),""))</f>
        <v/>
      </c>
      <c r="M1611" s="53"/>
      <c r="N1611" s="53"/>
      <c r="O1611" s="32"/>
      <c r="P1611" s="6" t="str">
        <f>IF($C1611="","",IF(ISNA(MATCH($C1611,账户表,0)),"※这个账户不在【基础资料】的账户档案里",IF($B1611="","※没填日期，这一笔不会进任何月份的报表",IF(NOT(ISNUMBER($B1611)),"※日期是文本不是日期（像 2026.6.28 这种），按日期取数的报表全会漏掉这一笔",IF(AND($F1611&lt;&gt;"",$G1611&lt;&gt;""),"※收入和支出不能同时填",IF(AND(N($F1611)=0,N($G1611)=0),"※收入和支出都没填",IF(OR(N($F1611)&lt;0,N($G1611)&lt;0),"※金额不能填负数，方向反了就换一列填",IF($D1611="","※没填收支类别，分类报表会漏掉这一笔",IF(ISNA(MATCH($D1611,类别表,0)),"※收支类别不在【基础资料】的清单里",IF(AND($L1611="内部转账",$M1611=""),"△内部转账要在「对方账户」写上另一头",IF(AND($L1611="内部转账",$M1611=$C1611),"※对方账户跟本账户是同一个",IF(AND($L1611&lt;&gt;"内部转账",$M1611&lt;&gt;""),"△填了对方账户，但类别不是内部转账",IF(YEAR($B1611)&lt;&gt;管理年度,"△不是管理年度的单据，按月的三张报表里看不到",IF($H1611&lt;0,"△这一笔之后该账户余额成负数了，核一下",""))))))))))))))</f>
        <v/>
      </c>
    </row>
    <row r="1612" ht="16.5" spans="1:16">
      <c r="A1612" s="4" t="str">
        <f>IF($C1612="","",COUNTA($C$5:$C1612))</f>
        <v/>
      </c>
      <c r="B1612" s="52"/>
      <c r="C1612" s="53"/>
      <c r="D1612" s="53"/>
      <c r="E1612" s="32"/>
      <c r="F1612" s="54"/>
      <c r="G1612" s="54"/>
      <c r="H1612" s="24" t="str">
        <f>IFERROR(ROUND(VLOOKUP($C1612,基础资料!$B$5:$E$34,3,0)+SUMIF($C$5:$C1612,$C1612,$F$5:$F1612)-SUMIF($C$5:$C1612,$C1612,$G$5:$G1612),2),"")</f>
        <v/>
      </c>
      <c r="I1612" s="53"/>
      <c r="J1612" s="53"/>
      <c r="K1612" s="25" t="str">
        <f t="shared" si="25"/>
        <v/>
      </c>
      <c r="L1612" s="13" t="str">
        <f>IF($D1612="","",IFERROR(INDEX(类别属性,MATCH($D1612,类别表,0)),""))</f>
        <v/>
      </c>
      <c r="M1612" s="53"/>
      <c r="N1612" s="53"/>
      <c r="O1612" s="32"/>
      <c r="P1612" s="6" t="str">
        <f>IF($C1612="","",IF(ISNA(MATCH($C1612,账户表,0)),"※这个账户不在【基础资料】的账户档案里",IF($B1612="","※没填日期，这一笔不会进任何月份的报表",IF(NOT(ISNUMBER($B1612)),"※日期是文本不是日期（像 2026.6.28 这种），按日期取数的报表全会漏掉这一笔",IF(AND($F1612&lt;&gt;"",$G1612&lt;&gt;""),"※收入和支出不能同时填",IF(AND(N($F1612)=0,N($G1612)=0),"※收入和支出都没填",IF(OR(N($F1612)&lt;0,N($G1612)&lt;0),"※金额不能填负数，方向反了就换一列填",IF($D1612="","※没填收支类别，分类报表会漏掉这一笔",IF(ISNA(MATCH($D1612,类别表,0)),"※收支类别不在【基础资料】的清单里",IF(AND($L1612="内部转账",$M1612=""),"△内部转账要在「对方账户」写上另一头",IF(AND($L1612="内部转账",$M1612=$C1612),"※对方账户跟本账户是同一个",IF(AND($L1612&lt;&gt;"内部转账",$M1612&lt;&gt;""),"△填了对方账户，但类别不是内部转账",IF(YEAR($B1612)&lt;&gt;管理年度,"△不是管理年度的单据，按月的三张报表里看不到",IF($H1612&lt;0,"△这一笔之后该账户余额成负数了，核一下",""))))))))))))))</f>
        <v/>
      </c>
    </row>
    <row r="1613" ht="16.5" spans="1:16">
      <c r="A1613" s="4" t="str">
        <f>IF($C1613="","",COUNTA($C$5:$C1613))</f>
        <v/>
      </c>
      <c r="B1613" s="52"/>
      <c r="C1613" s="53"/>
      <c r="D1613" s="53"/>
      <c r="E1613" s="32"/>
      <c r="F1613" s="54"/>
      <c r="G1613" s="54"/>
      <c r="H1613" s="24" t="str">
        <f>IFERROR(ROUND(VLOOKUP($C1613,基础资料!$B$5:$E$34,3,0)+SUMIF($C$5:$C1613,$C1613,$F$5:$F1613)-SUMIF($C$5:$C1613,$C1613,$G$5:$G1613),2),"")</f>
        <v/>
      </c>
      <c r="I1613" s="53"/>
      <c r="J1613" s="53"/>
      <c r="K1613" s="25" t="str">
        <f t="shared" si="25"/>
        <v/>
      </c>
      <c r="L1613" s="13" t="str">
        <f>IF($D1613="","",IFERROR(INDEX(类别属性,MATCH($D1613,类别表,0)),""))</f>
        <v/>
      </c>
      <c r="M1613" s="53"/>
      <c r="N1613" s="53"/>
      <c r="O1613" s="32"/>
      <c r="P1613" s="6" t="str">
        <f>IF($C1613="","",IF(ISNA(MATCH($C1613,账户表,0)),"※这个账户不在【基础资料】的账户档案里",IF($B1613="","※没填日期，这一笔不会进任何月份的报表",IF(NOT(ISNUMBER($B1613)),"※日期是文本不是日期（像 2026.6.28 这种），按日期取数的报表全会漏掉这一笔",IF(AND($F1613&lt;&gt;"",$G1613&lt;&gt;""),"※收入和支出不能同时填",IF(AND(N($F1613)=0,N($G1613)=0),"※收入和支出都没填",IF(OR(N($F1613)&lt;0,N($G1613)&lt;0),"※金额不能填负数，方向反了就换一列填",IF($D1613="","※没填收支类别，分类报表会漏掉这一笔",IF(ISNA(MATCH($D1613,类别表,0)),"※收支类别不在【基础资料】的清单里",IF(AND($L1613="内部转账",$M1613=""),"△内部转账要在「对方账户」写上另一头",IF(AND($L1613="内部转账",$M1613=$C1613),"※对方账户跟本账户是同一个",IF(AND($L1613&lt;&gt;"内部转账",$M1613&lt;&gt;""),"△填了对方账户，但类别不是内部转账",IF(YEAR($B1613)&lt;&gt;管理年度,"△不是管理年度的单据，按月的三张报表里看不到",IF($H1613&lt;0,"△这一笔之后该账户余额成负数了，核一下",""))))))))))))))</f>
        <v/>
      </c>
    </row>
    <row r="1614" ht="16.5" spans="1:16">
      <c r="A1614" s="4" t="str">
        <f>IF($C1614="","",COUNTA($C$5:$C1614))</f>
        <v/>
      </c>
      <c r="B1614" s="52"/>
      <c r="C1614" s="53"/>
      <c r="D1614" s="53"/>
      <c r="E1614" s="32"/>
      <c r="F1614" s="54"/>
      <c r="G1614" s="54"/>
      <c r="H1614" s="24" t="str">
        <f>IFERROR(ROUND(VLOOKUP($C1614,基础资料!$B$5:$E$34,3,0)+SUMIF($C$5:$C1614,$C1614,$F$5:$F1614)-SUMIF($C$5:$C1614,$C1614,$G$5:$G1614),2),"")</f>
        <v/>
      </c>
      <c r="I1614" s="53"/>
      <c r="J1614" s="53"/>
      <c r="K1614" s="25" t="str">
        <f t="shared" si="25"/>
        <v/>
      </c>
      <c r="L1614" s="13" t="str">
        <f>IF($D1614="","",IFERROR(INDEX(类别属性,MATCH($D1614,类别表,0)),""))</f>
        <v/>
      </c>
      <c r="M1614" s="53"/>
      <c r="N1614" s="53"/>
      <c r="O1614" s="32"/>
      <c r="P1614" s="6" t="str">
        <f>IF($C1614="","",IF(ISNA(MATCH($C1614,账户表,0)),"※这个账户不在【基础资料】的账户档案里",IF($B1614="","※没填日期，这一笔不会进任何月份的报表",IF(NOT(ISNUMBER($B1614)),"※日期是文本不是日期（像 2026.6.28 这种），按日期取数的报表全会漏掉这一笔",IF(AND($F1614&lt;&gt;"",$G1614&lt;&gt;""),"※收入和支出不能同时填",IF(AND(N($F1614)=0,N($G1614)=0),"※收入和支出都没填",IF(OR(N($F1614)&lt;0,N($G1614)&lt;0),"※金额不能填负数，方向反了就换一列填",IF($D1614="","※没填收支类别，分类报表会漏掉这一笔",IF(ISNA(MATCH($D1614,类别表,0)),"※收支类别不在【基础资料】的清单里",IF(AND($L1614="内部转账",$M1614=""),"△内部转账要在「对方账户」写上另一头",IF(AND($L1614="内部转账",$M1614=$C1614),"※对方账户跟本账户是同一个",IF(AND($L1614&lt;&gt;"内部转账",$M1614&lt;&gt;""),"△填了对方账户，但类别不是内部转账",IF(YEAR($B1614)&lt;&gt;管理年度,"△不是管理年度的单据，按月的三张报表里看不到",IF($H1614&lt;0,"△这一笔之后该账户余额成负数了，核一下",""))))))))))))))</f>
        <v/>
      </c>
    </row>
    <row r="1615" ht="16.5" spans="1:16">
      <c r="A1615" s="4" t="str">
        <f>IF($C1615="","",COUNTA($C$5:$C1615))</f>
        <v/>
      </c>
      <c r="B1615" s="52"/>
      <c r="C1615" s="53"/>
      <c r="D1615" s="53"/>
      <c r="E1615" s="32"/>
      <c r="F1615" s="54"/>
      <c r="G1615" s="54"/>
      <c r="H1615" s="24" t="str">
        <f>IFERROR(ROUND(VLOOKUP($C1615,基础资料!$B$5:$E$34,3,0)+SUMIF($C$5:$C1615,$C1615,$F$5:$F1615)-SUMIF($C$5:$C1615,$C1615,$G$5:$G1615),2),"")</f>
        <v/>
      </c>
      <c r="I1615" s="53"/>
      <c r="J1615" s="53"/>
      <c r="K1615" s="25" t="str">
        <f t="shared" si="25"/>
        <v/>
      </c>
      <c r="L1615" s="13" t="str">
        <f>IF($D1615="","",IFERROR(INDEX(类别属性,MATCH($D1615,类别表,0)),""))</f>
        <v/>
      </c>
      <c r="M1615" s="53"/>
      <c r="N1615" s="53"/>
      <c r="O1615" s="32"/>
      <c r="P1615" s="6" t="str">
        <f>IF($C1615="","",IF(ISNA(MATCH($C1615,账户表,0)),"※这个账户不在【基础资料】的账户档案里",IF($B1615="","※没填日期，这一笔不会进任何月份的报表",IF(NOT(ISNUMBER($B1615)),"※日期是文本不是日期（像 2026.6.28 这种），按日期取数的报表全会漏掉这一笔",IF(AND($F1615&lt;&gt;"",$G1615&lt;&gt;""),"※收入和支出不能同时填",IF(AND(N($F1615)=0,N($G1615)=0),"※收入和支出都没填",IF(OR(N($F1615)&lt;0,N($G1615)&lt;0),"※金额不能填负数，方向反了就换一列填",IF($D1615="","※没填收支类别，分类报表会漏掉这一笔",IF(ISNA(MATCH($D1615,类别表,0)),"※收支类别不在【基础资料】的清单里",IF(AND($L1615="内部转账",$M1615=""),"△内部转账要在「对方账户」写上另一头",IF(AND($L1615="内部转账",$M1615=$C1615),"※对方账户跟本账户是同一个",IF(AND($L1615&lt;&gt;"内部转账",$M1615&lt;&gt;""),"△填了对方账户，但类别不是内部转账",IF(YEAR($B1615)&lt;&gt;管理年度,"△不是管理年度的单据，按月的三张报表里看不到",IF($H1615&lt;0,"△这一笔之后该账户余额成负数了，核一下",""))))))))))))))</f>
        <v/>
      </c>
    </row>
    <row r="1616" ht="16.5" spans="1:16">
      <c r="A1616" s="4" t="str">
        <f>IF($C1616="","",COUNTA($C$5:$C1616))</f>
        <v/>
      </c>
      <c r="B1616" s="52"/>
      <c r="C1616" s="53"/>
      <c r="D1616" s="53"/>
      <c r="E1616" s="32"/>
      <c r="F1616" s="54"/>
      <c r="G1616" s="54"/>
      <c r="H1616" s="24" t="str">
        <f>IFERROR(ROUND(VLOOKUP($C1616,基础资料!$B$5:$E$34,3,0)+SUMIF($C$5:$C1616,$C1616,$F$5:$F1616)-SUMIF($C$5:$C1616,$C1616,$G$5:$G1616),2),"")</f>
        <v/>
      </c>
      <c r="I1616" s="53"/>
      <c r="J1616" s="53"/>
      <c r="K1616" s="25" t="str">
        <f t="shared" si="25"/>
        <v/>
      </c>
      <c r="L1616" s="13" t="str">
        <f>IF($D1616="","",IFERROR(INDEX(类别属性,MATCH($D1616,类别表,0)),""))</f>
        <v/>
      </c>
      <c r="M1616" s="53"/>
      <c r="N1616" s="53"/>
      <c r="O1616" s="32"/>
      <c r="P1616" s="6" t="str">
        <f>IF($C1616="","",IF(ISNA(MATCH($C1616,账户表,0)),"※这个账户不在【基础资料】的账户档案里",IF($B1616="","※没填日期，这一笔不会进任何月份的报表",IF(NOT(ISNUMBER($B1616)),"※日期是文本不是日期（像 2026.6.28 这种），按日期取数的报表全会漏掉这一笔",IF(AND($F1616&lt;&gt;"",$G1616&lt;&gt;""),"※收入和支出不能同时填",IF(AND(N($F1616)=0,N($G1616)=0),"※收入和支出都没填",IF(OR(N($F1616)&lt;0,N($G1616)&lt;0),"※金额不能填负数，方向反了就换一列填",IF($D1616="","※没填收支类别，分类报表会漏掉这一笔",IF(ISNA(MATCH($D1616,类别表,0)),"※收支类别不在【基础资料】的清单里",IF(AND($L1616="内部转账",$M1616=""),"△内部转账要在「对方账户」写上另一头",IF(AND($L1616="内部转账",$M1616=$C1616),"※对方账户跟本账户是同一个",IF(AND($L1616&lt;&gt;"内部转账",$M1616&lt;&gt;""),"△填了对方账户，但类别不是内部转账",IF(YEAR($B1616)&lt;&gt;管理年度,"△不是管理年度的单据，按月的三张报表里看不到",IF($H1616&lt;0,"△这一笔之后该账户余额成负数了，核一下",""))))))))))))))</f>
        <v/>
      </c>
    </row>
    <row r="1617" ht="16.5" spans="1:16">
      <c r="A1617" s="4" t="str">
        <f>IF($C1617="","",COUNTA($C$5:$C1617))</f>
        <v/>
      </c>
      <c r="B1617" s="52"/>
      <c r="C1617" s="53"/>
      <c r="D1617" s="53"/>
      <c r="E1617" s="32"/>
      <c r="F1617" s="54"/>
      <c r="G1617" s="54"/>
      <c r="H1617" s="24" t="str">
        <f>IFERROR(ROUND(VLOOKUP($C1617,基础资料!$B$5:$E$34,3,0)+SUMIF($C$5:$C1617,$C1617,$F$5:$F1617)-SUMIF($C$5:$C1617,$C1617,$G$5:$G1617),2),"")</f>
        <v/>
      </c>
      <c r="I1617" s="53"/>
      <c r="J1617" s="53"/>
      <c r="K1617" s="25" t="str">
        <f t="shared" si="25"/>
        <v/>
      </c>
      <c r="L1617" s="13" t="str">
        <f>IF($D1617="","",IFERROR(INDEX(类别属性,MATCH($D1617,类别表,0)),""))</f>
        <v/>
      </c>
      <c r="M1617" s="53"/>
      <c r="N1617" s="53"/>
      <c r="O1617" s="32"/>
      <c r="P1617" s="6" t="str">
        <f>IF($C1617="","",IF(ISNA(MATCH($C1617,账户表,0)),"※这个账户不在【基础资料】的账户档案里",IF($B1617="","※没填日期，这一笔不会进任何月份的报表",IF(NOT(ISNUMBER($B1617)),"※日期是文本不是日期（像 2026.6.28 这种），按日期取数的报表全会漏掉这一笔",IF(AND($F1617&lt;&gt;"",$G1617&lt;&gt;""),"※收入和支出不能同时填",IF(AND(N($F1617)=0,N($G1617)=0),"※收入和支出都没填",IF(OR(N($F1617)&lt;0,N($G1617)&lt;0),"※金额不能填负数，方向反了就换一列填",IF($D1617="","※没填收支类别，分类报表会漏掉这一笔",IF(ISNA(MATCH($D1617,类别表,0)),"※收支类别不在【基础资料】的清单里",IF(AND($L1617="内部转账",$M1617=""),"△内部转账要在「对方账户」写上另一头",IF(AND($L1617="内部转账",$M1617=$C1617),"※对方账户跟本账户是同一个",IF(AND($L1617&lt;&gt;"内部转账",$M1617&lt;&gt;""),"△填了对方账户，但类别不是内部转账",IF(YEAR($B1617)&lt;&gt;管理年度,"△不是管理年度的单据，按月的三张报表里看不到",IF($H1617&lt;0,"△这一笔之后该账户余额成负数了，核一下",""))))))))))))))</f>
        <v/>
      </c>
    </row>
    <row r="1618" ht="16.5" spans="1:16">
      <c r="A1618" s="4" t="str">
        <f>IF($C1618="","",COUNTA($C$5:$C1618))</f>
        <v/>
      </c>
      <c r="B1618" s="52"/>
      <c r="C1618" s="53"/>
      <c r="D1618" s="53"/>
      <c r="E1618" s="32"/>
      <c r="F1618" s="54"/>
      <c r="G1618" s="54"/>
      <c r="H1618" s="24" t="str">
        <f>IFERROR(ROUND(VLOOKUP($C1618,基础资料!$B$5:$E$34,3,0)+SUMIF($C$5:$C1618,$C1618,$F$5:$F1618)-SUMIF($C$5:$C1618,$C1618,$G$5:$G1618),2),"")</f>
        <v/>
      </c>
      <c r="I1618" s="53"/>
      <c r="J1618" s="53"/>
      <c r="K1618" s="25" t="str">
        <f t="shared" si="25"/>
        <v/>
      </c>
      <c r="L1618" s="13" t="str">
        <f>IF($D1618="","",IFERROR(INDEX(类别属性,MATCH($D1618,类别表,0)),""))</f>
        <v/>
      </c>
      <c r="M1618" s="53"/>
      <c r="N1618" s="53"/>
      <c r="O1618" s="32"/>
      <c r="P1618" s="6" t="str">
        <f>IF($C1618="","",IF(ISNA(MATCH($C1618,账户表,0)),"※这个账户不在【基础资料】的账户档案里",IF($B1618="","※没填日期，这一笔不会进任何月份的报表",IF(NOT(ISNUMBER($B1618)),"※日期是文本不是日期（像 2026.6.28 这种），按日期取数的报表全会漏掉这一笔",IF(AND($F1618&lt;&gt;"",$G1618&lt;&gt;""),"※收入和支出不能同时填",IF(AND(N($F1618)=0,N($G1618)=0),"※收入和支出都没填",IF(OR(N($F1618)&lt;0,N($G1618)&lt;0),"※金额不能填负数，方向反了就换一列填",IF($D1618="","※没填收支类别，分类报表会漏掉这一笔",IF(ISNA(MATCH($D1618,类别表,0)),"※收支类别不在【基础资料】的清单里",IF(AND($L1618="内部转账",$M1618=""),"△内部转账要在「对方账户」写上另一头",IF(AND($L1618="内部转账",$M1618=$C1618),"※对方账户跟本账户是同一个",IF(AND($L1618&lt;&gt;"内部转账",$M1618&lt;&gt;""),"△填了对方账户，但类别不是内部转账",IF(YEAR($B1618)&lt;&gt;管理年度,"△不是管理年度的单据，按月的三张报表里看不到",IF($H1618&lt;0,"△这一笔之后该账户余额成负数了，核一下",""))))))))))))))</f>
        <v/>
      </c>
    </row>
    <row r="1619" ht="16.5" spans="1:16">
      <c r="A1619" s="4" t="str">
        <f>IF($C1619="","",COUNTA($C$5:$C1619))</f>
        <v/>
      </c>
      <c r="B1619" s="52"/>
      <c r="C1619" s="53"/>
      <c r="D1619" s="53"/>
      <c r="E1619" s="32"/>
      <c r="F1619" s="54"/>
      <c r="G1619" s="54"/>
      <c r="H1619" s="24" t="str">
        <f>IFERROR(ROUND(VLOOKUP($C1619,基础资料!$B$5:$E$34,3,0)+SUMIF($C$5:$C1619,$C1619,$F$5:$F1619)-SUMIF($C$5:$C1619,$C1619,$G$5:$G1619),2),"")</f>
        <v/>
      </c>
      <c r="I1619" s="53"/>
      <c r="J1619" s="53"/>
      <c r="K1619" s="25" t="str">
        <f t="shared" si="25"/>
        <v/>
      </c>
      <c r="L1619" s="13" t="str">
        <f>IF($D1619="","",IFERROR(INDEX(类别属性,MATCH($D1619,类别表,0)),""))</f>
        <v/>
      </c>
      <c r="M1619" s="53"/>
      <c r="N1619" s="53"/>
      <c r="O1619" s="32"/>
      <c r="P1619" s="6" t="str">
        <f>IF($C1619="","",IF(ISNA(MATCH($C1619,账户表,0)),"※这个账户不在【基础资料】的账户档案里",IF($B1619="","※没填日期，这一笔不会进任何月份的报表",IF(NOT(ISNUMBER($B1619)),"※日期是文本不是日期（像 2026.6.28 这种），按日期取数的报表全会漏掉这一笔",IF(AND($F1619&lt;&gt;"",$G1619&lt;&gt;""),"※收入和支出不能同时填",IF(AND(N($F1619)=0,N($G1619)=0),"※收入和支出都没填",IF(OR(N($F1619)&lt;0,N($G1619)&lt;0),"※金额不能填负数，方向反了就换一列填",IF($D1619="","※没填收支类别，分类报表会漏掉这一笔",IF(ISNA(MATCH($D1619,类别表,0)),"※收支类别不在【基础资料】的清单里",IF(AND($L1619="内部转账",$M1619=""),"△内部转账要在「对方账户」写上另一头",IF(AND($L1619="内部转账",$M1619=$C1619),"※对方账户跟本账户是同一个",IF(AND($L1619&lt;&gt;"内部转账",$M1619&lt;&gt;""),"△填了对方账户，但类别不是内部转账",IF(YEAR($B1619)&lt;&gt;管理年度,"△不是管理年度的单据，按月的三张报表里看不到",IF($H1619&lt;0,"△这一笔之后该账户余额成负数了，核一下",""))))))))))))))</f>
        <v/>
      </c>
    </row>
    <row r="1620" ht="16.5" spans="1:16">
      <c r="A1620" s="4" t="str">
        <f>IF($C1620="","",COUNTA($C$5:$C1620))</f>
        <v/>
      </c>
      <c r="B1620" s="52"/>
      <c r="C1620" s="53"/>
      <c r="D1620" s="53"/>
      <c r="E1620" s="32"/>
      <c r="F1620" s="54"/>
      <c r="G1620" s="54"/>
      <c r="H1620" s="24" t="str">
        <f>IFERROR(ROUND(VLOOKUP($C1620,基础资料!$B$5:$E$34,3,0)+SUMIF($C$5:$C1620,$C1620,$F$5:$F1620)-SUMIF($C$5:$C1620,$C1620,$G$5:$G1620),2),"")</f>
        <v/>
      </c>
      <c r="I1620" s="53"/>
      <c r="J1620" s="53"/>
      <c r="K1620" s="25" t="str">
        <f t="shared" si="25"/>
        <v/>
      </c>
      <c r="L1620" s="13" t="str">
        <f>IF($D1620="","",IFERROR(INDEX(类别属性,MATCH($D1620,类别表,0)),""))</f>
        <v/>
      </c>
      <c r="M1620" s="53"/>
      <c r="N1620" s="53"/>
      <c r="O1620" s="32"/>
      <c r="P1620" s="6" t="str">
        <f>IF($C1620="","",IF(ISNA(MATCH($C1620,账户表,0)),"※这个账户不在【基础资料】的账户档案里",IF($B1620="","※没填日期，这一笔不会进任何月份的报表",IF(NOT(ISNUMBER($B1620)),"※日期是文本不是日期（像 2026.6.28 这种），按日期取数的报表全会漏掉这一笔",IF(AND($F1620&lt;&gt;"",$G1620&lt;&gt;""),"※收入和支出不能同时填",IF(AND(N($F1620)=0,N($G1620)=0),"※收入和支出都没填",IF(OR(N($F1620)&lt;0,N($G1620)&lt;0),"※金额不能填负数，方向反了就换一列填",IF($D1620="","※没填收支类别，分类报表会漏掉这一笔",IF(ISNA(MATCH($D1620,类别表,0)),"※收支类别不在【基础资料】的清单里",IF(AND($L1620="内部转账",$M1620=""),"△内部转账要在「对方账户」写上另一头",IF(AND($L1620="内部转账",$M1620=$C1620),"※对方账户跟本账户是同一个",IF(AND($L1620&lt;&gt;"内部转账",$M1620&lt;&gt;""),"△填了对方账户，但类别不是内部转账",IF(YEAR($B1620)&lt;&gt;管理年度,"△不是管理年度的单据，按月的三张报表里看不到",IF($H1620&lt;0,"△这一笔之后该账户余额成负数了，核一下",""))))))))))))))</f>
        <v/>
      </c>
    </row>
    <row r="1621" ht="16.5" spans="1:16">
      <c r="A1621" s="4" t="str">
        <f>IF($C1621="","",COUNTA($C$5:$C1621))</f>
        <v/>
      </c>
      <c r="B1621" s="52"/>
      <c r="C1621" s="53"/>
      <c r="D1621" s="53"/>
      <c r="E1621" s="32"/>
      <c r="F1621" s="54"/>
      <c r="G1621" s="54"/>
      <c r="H1621" s="24" t="str">
        <f>IFERROR(ROUND(VLOOKUP($C1621,基础资料!$B$5:$E$34,3,0)+SUMIF($C$5:$C1621,$C1621,$F$5:$F1621)-SUMIF($C$5:$C1621,$C1621,$G$5:$G1621),2),"")</f>
        <v/>
      </c>
      <c r="I1621" s="53"/>
      <c r="J1621" s="53"/>
      <c r="K1621" s="25" t="str">
        <f t="shared" si="25"/>
        <v/>
      </c>
      <c r="L1621" s="13" t="str">
        <f>IF($D1621="","",IFERROR(INDEX(类别属性,MATCH($D1621,类别表,0)),""))</f>
        <v/>
      </c>
      <c r="M1621" s="53"/>
      <c r="N1621" s="53"/>
      <c r="O1621" s="32"/>
      <c r="P1621" s="6" t="str">
        <f>IF($C1621="","",IF(ISNA(MATCH($C1621,账户表,0)),"※这个账户不在【基础资料】的账户档案里",IF($B1621="","※没填日期，这一笔不会进任何月份的报表",IF(NOT(ISNUMBER($B1621)),"※日期是文本不是日期（像 2026.6.28 这种），按日期取数的报表全会漏掉这一笔",IF(AND($F1621&lt;&gt;"",$G1621&lt;&gt;""),"※收入和支出不能同时填",IF(AND(N($F1621)=0,N($G1621)=0),"※收入和支出都没填",IF(OR(N($F1621)&lt;0,N($G1621)&lt;0),"※金额不能填负数，方向反了就换一列填",IF($D1621="","※没填收支类别，分类报表会漏掉这一笔",IF(ISNA(MATCH($D1621,类别表,0)),"※收支类别不在【基础资料】的清单里",IF(AND($L1621="内部转账",$M1621=""),"△内部转账要在「对方账户」写上另一头",IF(AND($L1621="内部转账",$M1621=$C1621),"※对方账户跟本账户是同一个",IF(AND($L1621&lt;&gt;"内部转账",$M1621&lt;&gt;""),"△填了对方账户，但类别不是内部转账",IF(YEAR($B1621)&lt;&gt;管理年度,"△不是管理年度的单据，按月的三张报表里看不到",IF($H1621&lt;0,"△这一笔之后该账户余额成负数了，核一下",""))))))))))))))</f>
        <v/>
      </c>
    </row>
    <row r="1622" ht="16.5" spans="1:16">
      <c r="A1622" s="4" t="str">
        <f>IF($C1622="","",COUNTA($C$5:$C1622))</f>
        <v/>
      </c>
      <c r="B1622" s="52"/>
      <c r="C1622" s="53"/>
      <c r="D1622" s="53"/>
      <c r="E1622" s="32"/>
      <c r="F1622" s="54"/>
      <c r="G1622" s="54"/>
      <c r="H1622" s="24" t="str">
        <f>IFERROR(ROUND(VLOOKUP($C1622,基础资料!$B$5:$E$34,3,0)+SUMIF($C$5:$C1622,$C1622,$F$5:$F1622)-SUMIF($C$5:$C1622,$C1622,$G$5:$G1622),2),"")</f>
        <v/>
      </c>
      <c r="I1622" s="53"/>
      <c r="J1622" s="53"/>
      <c r="K1622" s="25" t="str">
        <f t="shared" si="25"/>
        <v/>
      </c>
      <c r="L1622" s="13" t="str">
        <f>IF($D1622="","",IFERROR(INDEX(类别属性,MATCH($D1622,类别表,0)),""))</f>
        <v/>
      </c>
      <c r="M1622" s="53"/>
      <c r="N1622" s="53"/>
      <c r="O1622" s="32"/>
      <c r="P1622" s="6" t="str">
        <f>IF($C1622="","",IF(ISNA(MATCH($C1622,账户表,0)),"※这个账户不在【基础资料】的账户档案里",IF($B1622="","※没填日期，这一笔不会进任何月份的报表",IF(NOT(ISNUMBER($B1622)),"※日期是文本不是日期（像 2026.6.28 这种），按日期取数的报表全会漏掉这一笔",IF(AND($F1622&lt;&gt;"",$G1622&lt;&gt;""),"※收入和支出不能同时填",IF(AND(N($F1622)=0,N($G1622)=0),"※收入和支出都没填",IF(OR(N($F1622)&lt;0,N($G1622)&lt;0),"※金额不能填负数，方向反了就换一列填",IF($D1622="","※没填收支类别，分类报表会漏掉这一笔",IF(ISNA(MATCH($D1622,类别表,0)),"※收支类别不在【基础资料】的清单里",IF(AND($L1622="内部转账",$M1622=""),"△内部转账要在「对方账户」写上另一头",IF(AND($L1622="内部转账",$M1622=$C1622),"※对方账户跟本账户是同一个",IF(AND($L1622&lt;&gt;"内部转账",$M1622&lt;&gt;""),"△填了对方账户，但类别不是内部转账",IF(YEAR($B1622)&lt;&gt;管理年度,"△不是管理年度的单据，按月的三张报表里看不到",IF($H1622&lt;0,"△这一笔之后该账户余额成负数了，核一下",""))))))))))))))</f>
        <v/>
      </c>
    </row>
    <row r="1623" ht="16.5" spans="1:16">
      <c r="A1623" s="4" t="str">
        <f>IF($C1623="","",COUNTA($C$5:$C1623))</f>
        <v/>
      </c>
      <c r="B1623" s="52"/>
      <c r="C1623" s="53"/>
      <c r="D1623" s="53"/>
      <c r="E1623" s="32"/>
      <c r="F1623" s="54"/>
      <c r="G1623" s="54"/>
      <c r="H1623" s="24" t="str">
        <f>IFERROR(ROUND(VLOOKUP($C1623,基础资料!$B$5:$E$34,3,0)+SUMIF($C$5:$C1623,$C1623,$F$5:$F1623)-SUMIF($C$5:$C1623,$C1623,$G$5:$G1623),2),"")</f>
        <v/>
      </c>
      <c r="I1623" s="53"/>
      <c r="J1623" s="53"/>
      <c r="K1623" s="25" t="str">
        <f t="shared" si="25"/>
        <v/>
      </c>
      <c r="L1623" s="13" t="str">
        <f>IF($D1623="","",IFERROR(INDEX(类别属性,MATCH($D1623,类别表,0)),""))</f>
        <v/>
      </c>
      <c r="M1623" s="53"/>
      <c r="N1623" s="53"/>
      <c r="O1623" s="32"/>
      <c r="P1623" s="6" t="str">
        <f>IF($C1623="","",IF(ISNA(MATCH($C1623,账户表,0)),"※这个账户不在【基础资料】的账户档案里",IF($B1623="","※没填日期，这一笔不会进任何月份的报表",IF(NOT(ISNUMBER($B1623)),"※日期是文本不是日期（像 2026.6.28 这种），按日期取数的报表全会漏掉这一笔",IF(AND($F1623&lt;&gt;"",$G1623&lt;&gt;""),"※收入和支出不能同时填",IF(AND(N($F1623)=0,N($G1623)=0),"※收入和支出都没填",IF(OR(N($F1623)&lt;0,N($G1623)&lt;0),"※金额不能填负数，方向反了就换一列填",IF($D1623="","※没填收支类别，分类报表会漏掉这一笔",IF(ISNA(MATCH($D1623,类别表,0)),"※收支类别不在【基础资料】的清单里",IF(AND($L1623="内部转账",$M1623=""),"△内部转账要在「对方账户」写上另一头",IF(AND($L1623="内部转账",$M1623=$C1623),"※对方账户跟本账户是同一个",IF(AND($L1623&lt;&gt;"内部转账",$M1623&lt;&gt;""),"△填了对方账户，但类别不是内部转账",IF(YEAR($B1623)&lt;&gt;管理年度,"△不是管理年度的单据，按月的三张报表里看不到",IF($H1623&lt;0,"△这一笔之后该账户余额成负数了，核一下",""))))))))))))))</f>
        <v/>
      </c>
    </row>
    <row r="1624" ht="16.5" spans="1:16">
      <c r="A1624" s="4" t="str">
        <f>IF($C1624="","",COUNTA($C$5:$C1624))</f>
        <v/>
      </c>
      <c r="B1624" s="52"/>
      <c r="C1624" s="53"/>
      <c r="D1624" s="53"/>
      <c r="E1624" s="32"/>
      <c r="F1624" s="54"/>
      <c r="G1624" s="54"/>
      <c r="H1624" s="24" t="str">
        <f>IFERROR(ROUND(VLOOKUP($C1624,基础资料!$B$5:$E$34,3,0)+SUMIF($C$5:$C1624,$C1624,$F$5:$F1624)-SUMIF($C$5:$C1624,$C1624,$G$5:$G1624),2),"")</f>
        <v/>
      </c>
      <c r="I1624" s="53"/>
      <c r="J1624" s="53"/>
      <c r="K1624" s="25" t="str">
        <f t="shared" si="25"/>
        <v/>
      </c>
      <c r="L1624" s="13" t="str">
        <f>IF($D1624="","",IFERROR(INDEX(类别属性,MATCH($D1624,类别表,0)),""))</f>
        <v/>
      </c>
      <c r="M1624" s="53"/>
      <c r="N1624" s="53"/>
      <c r="O1624" s="32"/>
      <c r="P1624" s="6" t="str">
        <f>IF($C1624="","",IF(ISNA(MATCH($C1624,账户表,0)),"※这个账户不在【基础资料】的账户档案里",IF($B1624="","※没填日期，这一笔不会进任何月份的报表",IF(NOT(ISNUMBER($B1624)),"※日期是文本不是日期（像 2026.6.28 这种），按日期取数的报表全会漏掉这一笔",IF(AND($F1624&lt;&gt;"",$G1624&lt;&gt;""),"※收入和支出不能同时填",IF(AND(N($F1624)=0,N($G1624)=0),"※收入和支出都没填",IF(OR(N($F1624)&lt;0,N($G1624)&lt;0),"※金额不能填负数，方向反了就换一列填",IF($D1624="","※没填收支类别，分类报表会漏掉这一笔",IF(ISNA(MATCH($D1624,类别表,0)),"※收支类别不在【基础资料】的清单里",IF(AND($L1624="内部转账",$M1624=""),"△内部转账要在「对方账户」写上另一头",IF(AND($L1624="内部转账",$M1624=$C1624),"※对方账户跟本账户是同一个",IF(AND($L1624&lt;&gt;"内部转账",$M1624&lt;&gt;""),"△填了对方账户，但类别不是内部转账",IF(YEAR($B1624)&lt;&gt;管理年度,"△不是管理年度的单据，按月的三张报表里看不到",IF($H1624&lt;0,"△这一笔之后该账户余额成负数了，核一下",""))))))))))))))</f>
        <v/>
      </c>
    </row>
    <row r="1625" ht="16.5" spans="1:16">
      <c r="A1625" s="4" t="str">
        <f>IF($C1625="","",COUNTA($C$5:$C1625))</f>
        <v/>
      </c>
      <c r="B1625" s="52"/>
      <c r="C1625" s="53"/>
      <c r="D1625" s="53"/>
      <c r="E1625" s="32"/>
      <c r="F1625" s="54"/>
      <c r="G1625" s="54"/>
      <c r="H1625" s="24" t="str">
        <f>IFERROR(ROUND(VLOOKUP($C1625,基础资料!$B$5:$E$34,3,0)+SUMIF($C$5:$C1625,$C1625,$F$5:$F1625)-SUMIF($C$5:$C1625,$C1625,$G$5:$G1625),2),"")</f>
        <v/>
      </c>
      <c r="I1625" s="53"/>
      <c r="J1625" s="53"/>
      <c r="K1625" s="25" t="str">
        <f t="shared" si="25"/>
        <v/>
      </c>
      <c r="L1625" s="13" t="str">
        <f>IF($D1625="","",IFERROR(INDEX(类别属性,MATCH($D1625,类别表,0)),""))</f>
        <v/>
      </c>
      <c r="M1625" s="53"/>
      <c r="N1625" s="53"/>
      <c r="O1625" s="32"/>
      <c r="P1625" s="6" t="str">
        <f>IF($C1625="","",IF(ISNA(MATCH($C1625,账户表,0)),"※这个账户不在【基础资料】的账户档案里",IF($B1625="","※没填日期，这一笔不会进任何月份的报表",IF(NOT(ISNUMBER($B1625)),"※日期是文本不是日期（像 2026.6.28 这种），按日期取数的报表全会漏掉这一笔",IF(AND($F1625&lt;&gt;"",$G1625&lt;&gt;""),"※收入和支出不能同时填",IF(AND(N($F1625)=0,N($G1625)=0),"※收入和支出都没填",IF(OR(N($F1625)&lt;0,N($G1625)&lt;0),"※金额不能填负数，方向反了就换一列填",IF($D1625="","※没填收支类别，分类报表会漏掉这一笔",IF(ISNA(MATCH($D1625,类别表,0)),"※收支类别不在【基础资料】的清单里",IF(AND($L1625="内部转账",$M1625=""),"△内部转账要在「对方账户」写上另一头",IF(AND($L1625="内部转账",$M1625=$C1625),"※对方账户跟本账户是同一个",IF(AND($L1625&lt;&gt;"内部转账",$M1625&lt;&gt;""),"△填了对方账户，但类别不是内部转账",IF(YEAR($B1625)&lt;&gt;管理年度,"△不是管理年度的单据，按月的三张报表里看不到",IF($H1625&lt;0,"△这一笔之后该账户余额成负数了，核一下",""))))))))))))))</f>
        <v/>
      </c>
    </row>
    <row r="1626" ht="16.5" spans="1:16">
      <c r="A1626" s="4" t="str">
        <f>IF($C1626="","",COUNTA($C$5:$C1626))</f>
        <v/>
      </c>
      <c r="B1626" s="52"/>
      <c r="C1626" s="53"/>
      <c r="D1626" s="53"/>
      <c r="E1626" s="32"/>
      <c r="F1626" s="54"/>
      <c r="G1626" s="54"/>
      <c r="H1626" s="24" t="str">
        <f>IFERROR(ROUND(VLOOKUP($C1626,基础资料!$B$5:$E$34,3,0)+SUMIF($C$5:$C1626,$C1626,$F$5:$F1626)-SUMIF($C$5:$C1626,$C1626,$G$5:$G1626),2),"")</f>
        <v/>
      </c>
      <c r="I1626" s="53"/>
      <c r="J1626" s="53"/>
      <c r="K1626" s="25" t="str">
        <f t="shared" si="25"/>
        <v/>
      </c>
      <c r="L1626" s="13" t="str">
        <f>IF($D1626="","",IFERROR(INDEX(类别属性,MATCH($D1626,类别表,0)),""))</f>
        <v/>
      </c>
      <c r="M1626" s="53"/>
      <c r="N1626" s="53"/>
      <c r="O1626" s="32"/>
      <c r="P1626" s="6" t="str">
        <f>IF($C1626="","",IF(ISNA(MATCH($C1626,账户表,0)),"※这个账户不在【基础资料】的账户档案里",IF($B1626="","※没填日期，这一笔不会进任何月份的报表",IF(NOT(ISNUMBER($B1626)),"※日期是文本不是日期（像 2026.6.28 这种），按日期取数的报表全会漏掉这一笔",IF(AND($F1626&lt;&gt;"",$G1626&lt;&gt;""),"※收入和支出不能同时填",IF(AND(N($F1626)=0,N($G1626)=0),"※收入和支出都没填",IF(OR(N($F1626)&lt;0,N($G1626)&lt;0),"※金额不能填负数，方向反了就换一列填",IF($D1626="","※没填收支类别，分类报表会漏掉这一笔",IF(ISNA(MATCH($D1626,类别表,0)),"※收支类别不在【基础资料】的清单里",IF(AND($L1626="内部转账",$M1626=""),"△内部转账要在「对方账户」写上另一头",IF(AND($L1626="内部转账",$M1626=$C1626),"※对方账户跟本账户是同一个",IF(AND($L1626&lt;&gt;"内部转账",$M1626&lt;&gt;""),"△填了对方账户，但类别不是内部转账",IF(YEAR($B1626)&lt;&gt;管理年度,"△不是管理年度的单据，按月的三张报表里看不到",IF($H1626&lt;0,"△这一笔之后该账户余额成负数了，核一下",""))))))))))))))</f>
        <v/>
      </c>
    </row>
    <row r="1627" ht="16.5" spans="1:16">
      <c r="A1627" s="4" t="str">
        <f>IF($C1627="","",COUNTA($C$5:$C1627))</f>
        <v/>
      </c>
      <c r="B1627" s="52"/>
      <c r="C1627" s="53"/>
      <c r="D1627" s="53"/>
      <c r="E1627" s="32"/>
      <c r="F1627" s="54"/>
      <c r="G1627" s="54"/>
      <c r="H1627" s="24" t="str">
        <f>IFERROR(ROUND(VLOOKUP($C1627,基础资料!$B$5:$E$34,3,0)+SUMIF($C$5:$C1627,$C1627,$F$5:$F1627)-SUMIF($C$5:$C1627,$C1627,$G$5:$G1627),2),"")</f>
        <v/>
      </c>
      <c r="I1627" s="53"/>
      <c r="J1627" s="53"/>
      <c r="K1627" s="25" t="str">
        <f t="shared" si="25"/>
        <v/>
      </c>
      <c r="L1627" s="13" t="str">
        <f>IF($D1627="","",IFERROR(INDEX(类别属性,MATCH($D1627,类别表,0)),""))</f>
        <v/>
      </c>
      <c r="M1627" s="53"/>
      <c r="N1627" s="53"/>
      <c r="O1627" s="32"/>
      <c r="P1627" s="6" t="str">
        <f>IF($C1627="","",IF(ISNA(MATCH($C1627,账户表,0)),"※这个账户不在【基础资料】的账户档案里",IF($B1627="","※没填日期，这一笔不会进任何月份的报表",IF(NOT(ISNUMBER($B1627)),"※日期是文本不是日期（像 2026.6.28 这种），按日期取数的报表全会漏掉这一笔",IF(AND($F1627&lt;&gt;"",$G1627&lt;&gt;""),"※收入和支出不能同时填",IF(AND(N($F1627)=0,N($G1627)=0),"※收入和支出都没填",IF(OR(N($F1627)&lt;0,N($G1627)&lt;0),"※金额不能填负数，方向反了就换一列填",IF($D1627="","※没填收支类别，分类报表会漏掉这一笔",IF(ISNA(MATCH($D1627,类别表,0)),"※收支类别不在【基础资料】的清单里",IF(AND($L1627="内部转账",$M1627=""),"△内部转账要在「对方账户」写上另一头",IF(AND($L1627="内部转账",$M1627=$C1627),"※对方账户跟本账户是同一个",IF(AND($L1627&lt;&gt;"内部转账",$M1627&lt;&gt;""),"△填了对方账户，但类别不是内部转账",IF(YEAR($B1627)&lt;&gt;管理年度,"△不是管理年度的单据，按月的三张报表里看不到",IF($H1627&lt;0,"△这一笔之后该账户余额成负数了，核一下",""))))))))))))))</f>
        <v/>
      </c>
    </row>
    <row r="1628" ht="16.5" spans="1:16">
      <c r="A1628" s="4" t="str">
        <f>IF($C1628="","",COUNTA($C$5:$C1628))</f>
        <v/>
      </c>
      <c r="B1628" s="52"/>
      <c r="C1628" s="53"/>
      <c r="D1628" s="53"/>
      <c r="E1628" s="32"/>
      <c r="F1628" s="54"/>
      <c r="G1628" s="54"/>
      <c r="H1628" s="24" t="str">
        <f>IFERROR(ROUND(VLOOKUP($C1628,基础资料!$B$5:$E$34,3,0)+SUMIF($C$5:$C1628,$C1628,$F$5:$F1628)-SUMIF($C$5:$C1628,$C1628,$G$5:$G1628),2),"")</f>
        <v/>
      </c>
      <c r="I1628" s="53"/>
      <c r="J1628" s="53"/>
      <c r="K1628" s="25" t="str">
        <f t="shared" si="25"/>
        <v/>
      </c>
      <c r="L1628" s="13" t="str">
        <f>IF($D1628="","",IFERROR(INDEX(类别属性,MATCH($D1628,类别表,0)),""))</f>
        <v/>
      </c>
      <c r="M1628" s="53"/>
      <c r="N1628" s="53"/>
      <c r="O1628" s="32"/>
      <c r="P1628" s="6" t="str">
        <f>IF($C1628="","",IF(ISNA(MATCH($C1628,账户表,0)),"※这个账户不在【基础资料】的账户档案里",IF($B1628="","※没填日期，这一笔不会进任何月份的报表",IF(NOT(ISNUMBER($B1628)),"※日期是文本不是日期（像 2026.6.28 这种），按日期取数的报表全会漏掉这一笔",IF(AND($F1628&lt;&gt;"",$G1628&lt;&gt;""),"※收入和支出不能同时填",IF(AND(N($F1628)=0,N($G1628)=0),"※收入和支出都没填",IF(OR(N($F1628)&lt;0,N($G1628)&lt;0),"※金额不能填负数，方向反了就换一列填",IF($D1628="","※没填收支类别，分类报表会漏掉这一笔",IF(ISNA(MATCH($D1628,类别表,0)),"※收支类别不在【基础资料】的清单里",IF(AND($L1628="内部转账",$M1628=""),"△内部转账要在「对方账户」写上另一头",IF(AND($L1628="内部转账",$M1628=$C1628),"※对方账户跟本账户是同一个",IF(AND($L1628&lt;&gt;"内部转账",$M1628&lt;&gt;""),"△填了对方账户，但类别不是内部转账",IF(YEAR($B1628)&lt;&gt;管理年度,"△不是管理年度的单据，按月的三张报表里看不到",IF($H1628&lt;0,"△这一笔之后该账户余额成负数了，核一下",""))))))))))))))</f>
        <v/>
      </c>
    </row>
    <row r="1629" ht="16.5" spans="1:16">
      <c r="A1629" s="4" t="str">
        <f>IF($C1629="","",COUNTA($C$5:$C1629))</f>
        <v/>
      </c>
      <c r="B1629" s="52"/>
      <c r="C1629" s="53"/>
      <c r="D1629" s="53"/>
      <c r="E1629" s="32"/>
      <c r="F1629" s="54"/>
      <c r="G1629" s="54"/>
      <c r="H1629" s="24" t="str">
        <f>IFERROR(ROUND(VLOOKUP($C1629,基础资料!$B$5:$E$34,3,0)+SUMIF($C$5:$C1629,$C1629,$F$5:$F1629)-SUMIF($C$5:$C1629,$C1629,$G$5:$G1629),2),"")</f>
        <v/>
      </c>
      <c r="I1629" s="53"/>
      <c r="J1629" s="53"/>
      <c r="K1629" s="25" t="str">
        <f t="shared" si="25"/>
        <v/>
      </c>
      <c r="L1629" s="13" t="str">
        <f>IF($D1629="","",IFERROR(INDEX(类别属性,MATCH($D1629,类别表,0)),""))</f>
        <v/>
      </c>
      <c r="M1629" s="53"/>
      <c r="N1629" s="53"/>
      <c r="O1629" s="32"/>
      <c r="P1629" s="6" t="str">
        <f>IF($C1629="","",IF(ISNA(MATCH($C1629,账户表,0)),"※这个账户不在【基础资料】的账户档案里",IF($B1629="","※没填日期，这一笔不会进任何月份的报表",IF(NOT(ISNUMBER($B1629)),"※日期是文本不是日期（像 2026.6.28 这种），按日期取数的报表全会漏掉这一笔",IF(AND($F1629&lt;&gt;"",$G1629&lt;&gt;""),"※收入和支出不能同时填",IF(AND(N($F1629)=0,N($G1629)=0),"※收入和支出都没填",IF(OR(N($F1629)&lt;0,N($G1629)&lt;0),"※金额不能填负数，方向反了就换一列填",IF($D1629="","※没填收支类别，分类报表会漏掉这一笔",IF(ISNA(MATCH($D1629,类别表,0)),"※收支类别不在【基础资料】的清单里",IF(AND($L1629="内部转账",$M1629=""),"△内部转账要在「对方账户」写上另一头",IF(AND($L1629="内部转账",$M1629=$C1629),"※对方账户跟本账户是同一个",IF(AND($L1629&lt;&gt;"内部转账",$M1629&lt;&gt;""),"△填了对方账户，但类别不是内部转账",IF(YEAR($B1629)&lt;&gt;管理年度,"△不是管理年度的单据，按月的三张报表里看不到",IF($H1629&lt;0,"△这一笔之后该账户余额成负数了，核一下",""))))))))))))))</f>
        <v/>
      </c>
    </row>
    <row r="1630" ht="16.5" spans="1:16">
      <c r="A1630" s="4" t="str">
        <f>IF($C1630="","",COUNTA($C$5:$C1630))</f>
        <v/>
      </c>
      <c r="B1630" s="52"/>
      <c r="C1630" s="53"/>
      <c r="D1630" s="53"/>
      <c r="E1630" s="32"/>
      <c r="F1630" s="54"/>
      <c r="G1630" s="54"/>
      <c r="H1630" s="24" t="str">
        <f>IFERROR(ROUND(VLOOKUP($C1630,基础资料!$B$5:$E$34,3,0)+SUMIF($C$5:$C1630,$C1630,$F$5:$F1630)-SUMIF($C$5:$C1630,$C1630,$G$5:$G1630),2),"")</f>
        <v/>
      </c>
      <c r="I1630" s="53"/>
      <c r="J1630" s="53"/>
      <c r="K1630" s="25" t="str">
        <f t="shared" si="25"/>
        <v/>
      </c>
      <c r="L1630" s="13" t="str">
        <f>IF($D1630="","",IFERROR(INDEX(类别属性,MATCH($D1630,类别表,0)),""))</f>
        <v/>
      </c>
      <c r="M1630" s="53"/>
      <c r="N1630" s="53"/>
      <c r="O1630" s="32"/>
      <c r="P1630" s="6" t="str">
        <f>IF($C1630="","",IF(ISNA(MATCH($C1630,账户表,0)),"※这个账户不在【基础资料】的账户档案里",IF($B1630="","※没填日期，这一笔不会进任何月份的报表",IF(NOT(ISNUMBER($B1630)),"※日期是文本不是日期（像 2026.6.28 这种），按日期取数的报表全会漏掉这一笔",IF(AND($F1630&lt;&gt;"",$G1630&lt;&gt;""),"※收入和支出不能同时填",IF(AND(N($F1630)=0,N($G1630)=0),"※收入和支出都没填",IF(OR(N($F1630)&lt;0,N($G1630)&lt;0),"※金额不能填负数，方向反了就换一列填",IF($D1630="","※没填收支类别，分类报表会漏掉这一笔",IF(ISNA(MATCH($D1630,类别表,0)),"※收支类别不在【基础资料】的清单里",IF(AND($L1630="内部转账",$M1630=""),"△内部转账要在「对方账户」写上另一头",IF(AND($L1630="内部转账",$M1630=$C1630),"※对方账户跟本账户是同一个",IF(AND($L1630&lt;&gt;"内部转账",$M1630&lt;&gt;""),"△填了对方账户，但类别不是内部转账",IF(YEAR($B1630)&lt;&gt;管理年度,"△不是管理年度的单据，按月的三张报表里看不到",IF($H1630&lt;0,"△这一笔之后该账户余额成负数了，核一下",""))))))))))))))</f>
        <v/>
      </c>
    </row>
    <row r="1631" ht="16.5" spans="1:16">
      <c r="A1631" s="4" t="str">
        <f>IF($C1631="","",COUNTA($C$5:$C1631))</f>
        <v/>
      </c>
      <c r="B1631" s="52"/>
      <c r="C1631" s="53"/>
      <c r="D1631" s="53"/>
      <c r="E1631" s="32"/>
      <c r="F1631" s="54"/>
      <c r="G1631" s="54"/>
      <c r="H1631" s="24" t="str">
        <f>IFERROR(ROUND(VLOOKUP($C1631,基础资料!$B$5:$E$34,3,0)+SUMIF($C$5:$C1631,$C1631,$F$5:$F1631)-SUMIF($C$5:$C1631,$C1631,$G$5:$G1631),2),"")</f>
        <v/>
      </c>
      <c r="I1631" s="53"/>
      <c r="J1631" s="53"/>
      <c r="K1631" s="25" t="str">
        <f t="shared" si="25"/>
        <v/>
      </c>
      <c r="L1631" s="13" t="str">
        <f>IF($D1631="","",IFERROR(INDEX(类别属性,MATCH($D1631,类别表,0)),""))</f>
        <v/>
      </c>
      <c r="M1631" s="53"/>
      <c r="N1631" s="53"/>
      <c r="O1631" s="32"/>
      <c r="P1631" s="6" t="str">
        <f>IF($C1631="","",IF(ISNA(MATCH($C1631,账户表,0)),"※这个账户不在【基础资料】的账户档案里",IF($B1631="","※没填日期，这一笔不会进任何月份的报表",IF(NOT(ISNUMBER($B1631)),"※日期是文本不是日期（像 2026.6.28 这种），按日期取数的报表全会漏掉这一笔",IF(AND($F1631&lt;&gt;"",$G1631&lt;&gt;""),"※收入和支出不能同时填",IF(AND(N($F1631)=0,N($G1631)=0),"※收入和支出都没填",IF(OR(N($F1631)&lt;0,N($G1631)&lt;0),"※金额不能填负数，方向反了就换一列填",IF($D1631="","※没填收支类别，分类报表会漏掉这一笔",IF(ISNA(MATCH($D1631,类别表,0)),"※收支类别不在【基础资料】的清单里",IF(AND($L1631="内部转账",$M1631=""),"△内部转账要在「对方账户」写上另一头",IF(AND($L1631="内部转账",$M1631=$C1631),"※对方账户跟本账户是同一个",IF(AND($L1631&lt;&gt;"内部转账",$M1631&lt;&gt;""),"△填了对方账户，但类别不是内部转账",IF(YEAR($B1631)&lt;&gt;管理年度,"△不是管理年度的单据，按月的三张报表里看不到",IF($H1631&lt;0,"△这一笔之后该账户余额成负数了，核一下",""))))))))))))))</f>
        <v/>
      </c>
    </row>
    <row r="1632" ht="16.5" spans="1:16">
      <c r="A1632" s="4" t="str">
        <f>IF($C1632="","",COUNTA($C$5:$C1632))</f>
        <v/>
      </c>
      <c r="B1632" s="52"/>
      <c r="C1632" s="53"/>
      <c r="D1632" s="53"/>
      <c r="E1632" s="32"/>
      <c r="F1632" s="54"/>
      <c r="G1632" s="54"/>
      <c r="H1632" s="24" t="str">
        <f>IFERROR(ROUND(VLOOKUP($C1632,基础资料!$B$5:$E$34,3,0)+SUMIF($C$5:$C1632,$C1632,$F$5:$F1632)-SUMIF($C$5:$C1632,$C1632,$G$5:$G1632),2),"")</f>
        <v/>
      </c>
      <c r="I1632" s="53"/>
      <c r="J1632" s="53"/>
      <c r="K1632" s="25" t="str">
        <f t="shared" si="25"/>
        <v/>
      </c>
      <c r="L1632" s="13" t="str">
        <f>IF($D1632="","",IFERROR(INDEX(类别属性,MATCH($D1632,类别表,0)),""))</f>
        <v/>
      </c>
      <c r="M1632" s="53"/>
      <c r="N1632" s="53"/>
      <c r="O1632" s="32"/>
      <c r="P1632" s="6" t="str">
        <f>IF($C1632="","",IF(ISNA(MATCH($C1632,账户表,0)),"※这个账户不在【基础资料】的账户档案里",IF($B1632="","※没填日期，这一笔不会进任何月份的报表",IF(NOT(ISNUMBER($B1632)),"※日期是文本不是日期（像 2026.6.28 这种），按日期取数的报表全会漏掉这一笔",IF(AND($F1632&lt;&gt;"",$G1632&lt;&gt;""),"※收入和支出不能同时填",IF(AND(N($F1632)=0,N($G1632)=0),"※收入和支出都没填",IF(OR(N($F1632)&lt;0,N($G1632)&lt;0),"※金额不能填负数，方向反了就换一列填",IF($D1632="","※没填收支类别，分类报表会漏掉这一笔",IF(ISNA(MATCH($D1632,类别表,0)),"※收支类别不在【基础资料】的清单里",IF(AND($L1632="内部转账",$M1632=""),"△内部转账要在「对方账户」写上另一头",IF(AND($L1632="内部转账",$M1632=$C1632),"※对方账户跟本账户是同一个",IF(AND($L1632&lt;&gt;"内部转账",$M1632&lt;&gt;""),"△填了对方账户，但类别不是内部转账",IF(YEAR($B1632)&lt;&gt;管理年度,"△不是管理年度的单据，按月的三张报表里看不到",IF($H1632&lt;0,"△这一笔之后该账户余额成负数了，核一下",""))))))))))))))</f>
        <v/>
      </c>
    </row>
    <row r="1633" ht="16.5" spans="1:16">
      <c r="A1633" s="4" t="str">
        <f>IF($C1633="","",COUNTA($C$5:$C1633))</f>
        <v/>
      </c>
      <c r="B1633" s="52"/>
      <c r="C1633" s="53"/>
      <c r="D1633" s="53"/>
      <c r="E1633" s="32"/>
      <c r="F1633" s="54"/>
      <c r="G1633" s="54"/>
      <c r="H1633" s="24" t="str">
        <f>IFERROR(ROUND(VLOOKUP($C1633,基础资料!$B$5:$E$34,3,0)+SUMIF($C$5:$C1633,$C1633,$F$5:$F1633)-SUMIF($C$5:$C1633,$C1633,$G$5:$G1633),2),"")</f>
        <v/>
      </c>
      <c r="I1633" s="53"/>
      <c r="J1633" s="53"/>
      <c r="K1633" s="25" t="str">
        <f t="shared" si="25"/>
        <v/>
      </c>
      <c r="L1633" s="13" t="str">
        <f>IF($D1633="","",IFERROR(INDEX(类别属性,MATCH($D1633,类别表,0)),""))</f>
        <v/>
      </c>
      <c r="M1633" s="53"/>
      <c r="N1633" s="53"/>
      <c r="O1633" s="32"/>
      <c r="P1633" s="6" t="str">
        <f>IF($C1633="","",IF(ISNA(MATCH($C1633,账户表,0)),"※这个账户不在【基础资料】的账户档案里",IF($B1633="","※没填日期，这一笔不会进任何月份的报表",IF(NOT(ISNUMBER($B1633)),"※日期是文本不是日期（像 2026.6.28 这种），按日期取数的报表全会漏掉这一笔",IF(AND($F1633&lt;&gt;"",$G1633&lt;&gt;""),"※收入和支出不能同时填",IF(AND(N($F1633)=0,N($G1633)=0),"※收入和支出都没填",IF(OR(N($F1633)&lt;0,N($G1633)&lt;0),"※金额不能填负数，方向反了就换一列填",IF($D1633="","※没填收支类别，分类报表会漏掉这一笔",IF(ISNA(MATCH($D1633,类别表,0)),"※收支类别不在【基础资料】的清单里",IF(AND($L1633="内部转账",$M1633=""),"△内部转账要在「对方账户」写上另一头",IF(AND($L1633="内部转账",$M1633=$C1633),"※对方账户跟本账户是同一个",IF(AND($L1633&lt;&gt;"内部转账",$M1633&lt;&gt;""),"△填了对方账户，但类别不是内部转账",IF(YEAR($B1633)&lt;&gt;管理年度,"△不是管理年度的单据，按月的三张报表里看不到",IF($H1633&lt;0,"△这一笔之后该账户余额成负数了，核一下",""))))))))))))))</f>
        <v/>
      </c>
    </row>
    <row r="1634" ht="16.5" spans="1:16">
      <c r="A1634" s="4" t="str">
        <f>IF($C1634="","",COUNTA($C$5:$C1634))</f>
        <v/>
      </c>
      <c r="B1634" s="52"/>
      <c r="C1634" s="53"/>
      <c r="D1634" s="53"/>
      <c r="E1634" s="32"/>
      <c r="F1634" s="54"/>
      <c r="G1634" s="54"/>
      <c r="H1634" s="24" t="str">
        <f>IFERROR(ROUND(VLOOKUP($C1634,基础资料!$B$5:$E$34,3,0)+SUMIF($C$5:$C1634,$C1634,$F$5:$F1634)-SUMIF($C$5:$C1634,$C1634,$G$5:$G1634),2),"")</f>
        <v/>
      </c>
      <c r="I1634" s="53"/>
      <c r="J1634" s="53"/>
      <c r="K1634" s="25" t="str">
        <f t="shared" si="25"/>
        <v/>
      </c>
      <c r="L1634" s="13" t="str">
        <f>IF($D1634="","",IFERROR(INDEX(类别属性,MATCH($D1634,类别表,0)),""))</f>
        <v/>
      </c>
      <c r="M1634" s="53"/>
      <c r="N1634" s="53"/>
      <c r="O1634" s="32"/>
      <c r="P1634" s="6" t="str">
        <f>IF($C1634="","",IF(ISNA(MATCH($C1634,账户表,0)),"※这个账户不在【基础资料】的账户档案里",IF($B1634="","※没填日期，这一笔不会进任何月份的报表",IF(NOT(ISNUMBER($B1634)),"※日期是文本不是日期（像 2026.6.28 这种），按日期取数的报表全会漏掉这一笔",IF(AND($F1634&lt;&gt;"",$G1634&lt;&gt;""),"※收入和支出不能同时填",IF(AND(N($F1634)=0,N($G1634)=0),"※收入和支出都没填",IF(OR(N($F1634)&lt;0,N($G1634)&lt;0),"※金额不能填负数，方向反了就换一列填",IF($D1634="","※没填收支类别，分类报表会漏掉这一笔",IF(ISNA(MATCH($D1634,类别表,0)),"※收支类别不在【基础资料】的清单里",IF(AND($L1634="内部转账",$M1634=""),"△内部转账要在「对方账户」写上另一头",IF(AND($L1634="内部转账",$M1634=$C1634),"※对方账户跟本账户是同一个",IF(AND($L1634&lt;&gt;"内部转账",$M1634&lt;&gt;""),"△填了对方账户，但类别不是内部转账",IF(YEAR($B1634)&lt;&gt;管理年度,"△不是管理年度的单据，按月的三张报表里看不到",IF($H1634&lt;0,"△这一笔之后该账户余额成负数了，核一下",""))))))))))))))</f>
        <v/>
      </c>
    </row>
    <row r="1635" ht="16.5" spans="1:16">
      <c r="A1635" s="4" t="str">
        <f>IF($C1635="","",COUNTA($C$5:$C1635))</f>
        <v/>
      </c>
      <c r="B1635" s="52"/>
      <c r="C1635" s="53"/>
      <c r="D1635" s="53"/>
      <c r="E1635" s="32"/>
      <c r="F1635" s="54"/>
      <c r="G1635" s="54"/>
      <c r="H1635" s="24" t="str">
        <f>IFERROR(ROUND(VLOOKUP($C1635,基础资料!$B$5:$E$34,3,0)+SUMIF($C$5:$C1635,$C1635,$F$5:$F1635)-SUMIF($C$5:$C1635,$C1635,$G$5:$G1635),2),"")</f>
        <v/>
      </c>
      <c r="I1635" s="53"/>
      <c r="J1635" s="53"/>
      <c r="K1635" s="25" t="str">
        <f t="shared" si="25"/>
        <v/>
      </c>
      <c r="L1635" s="13" t="str">
        <f>IF($D1635="","",IFERROR(INDEX(类别属性,MATCH($D1635,类别表,0)),""))</f>
        <v/>
      </c>
      <c r="M1635" s="53"/>
      <c r="N1635" s="53"/>
      <c r="O1635" s="32"/>
      <c r="P1635" s="6" t="str">
        <f>IF($C1635="","",IF(ISNA(MATCH($C1635,账户表,0)),"※这个账户不在【基础资料】的账户档案里",IF($B1635="","※没填日期，这一笔不会进任何月份的报表",IF(NOT(ISNUMBER($B1635)),"※日期是文本不是日期（像 2026.6.28 这种），按日期取数的报表全会漏掉这一笔",IF(AND($F1635&lt;&gt;"",$G1635&lt;&gt;""),"※收入和支出不能同时填",IF(AND(N($F1635)=0,N($G1635)=0),"※收入和支出都没填",IF(OR(N($F1635)&lt;0,N($G1635)&lt;0),"※金额不能填负数，方向反了就换一列填",IF($D1635="","※没填收支类别，分类报表会漏掉这一笔",IF(ISNA(MATCH($D1635,类别表,0)),"※收支类别不在【基础资料】的清单里",IF(AND($L1635="内部转账",$M1635=""),"△内部转账要在「对方账户」写上另一头",IF(AND($L1635="内部转账",$M1635=$C1635),"※对方账户跟本账户是同一个",IF(AND($L1635&lt;&gt;"内部转账",$M1635&lt;&gt;""),"△填了对方账户，但类别不是内部转账",IF(YEAR($B1635)&lt;&gt;管理年度,"△不是管理年度的单据，按月的三张报表里看不到",IF($H1635&lt;0,"△这一笔之后该账户余额成负数了，核一下",""))))))))))))))</f>
        <v/>
      </c>
    </row>
    <row r="1636" ht="16.5" spans="1:16">
      <c r="A1636" s="4" t="str">
        <f>IF($C1636="","",COUNTA($C$5:$C1636))</f>
        <v/>
      </c>
      <c r="B1636" s="52"/>
      <c r="C1636" s="53"/>
      <c r="D1636" s="53"/>
      <c r="E1636" s="32"/>
      <c r="F1636" s="54"/>
      <c r="G1636" s="54"/>
      <c r="H1636" s="24" t="str">
        <f>IFERROR(ROUND(VLOOKUP($C1636,基础资料!$B$5:$E$34,3,0)+SUMIF($C$5:$C1636,$C1636,$F$5:$F1636)-SUMIF($C$5:$C1636,$C1636,$G$5:$G1636),2),"")</f>
        <v/>
      </c>
      <c r="I1636" s="53"/>
      <c r="J1636" s="53"/>
      <c r="K1636" s="25" t="str">
        <f t="shared" si="25"/>
        <v/>
      </c>
      <c r="L1636" s="13" t="str">
        <f>IF($D1636="","",IFERROR(INDEX(类别属性,MATCH($D1636,类别表,0)),""))</f>
        <v/>
      </c>
      <c r="M1636" s="53"/>
      <c r="N1636" s="53"/>
      <c r="O1636" s="32"/>
      <c r="P1636" s="6" t="str">
        <f>IF($C1636="","",IF(ISNA(MATCH($C1636,账户表,0)),"※这个账户不在【基础资料】的账户档案里",IF($B1636="","※没填日期，这一笔不会进任何月份的报表",IF(NOT(ISNUMBER($B1636)),"※日期是文本不是日期（像 2026.6.28 这种），按日期取数的报表全会漏掉这一笔",IF(AND($F1636&lt;&gt;"",$G1636&lt;&gt;""),"※收入和支出不能同时填",IF(AND(N($F1636)=0,N($G1636)=0),"※收入和支出都没填",IF(OR(N($F1636)&lt;0,N($G1636)&lt;0),"※金额不能填负数，方向反了就换一列填",IF($D1636="","※没填收支类别，分类报表会漏掉这一笔",IF(ISNA(MATCH($D1636,类别表,0)),"※收支类别不在【基础资料】的清单里",IF(AND($L1636="内部转账",$M1636=""),"△内部转账要在「对方账户」写上另一头",IF(AND($L1636="内部转账",$M1636=$C1636),"※对方账户跟本账户是同一个",IF(AND($L1636&lt;&gt;"内部转账",$M1636&lt;&gt;""),"△填了对方账户，但类别不是内部转账",IF(YEAR($B1636)&lt;&gt;管理年度,"△不是管理年度的单据，按月的三张报表里看不到",IF($H1636&lt;0,"△这一笔之后该账户余额成负数了，核一下",""))))))))))))))</f>
        <v/>
      </c>
    </row>
    <row r="1637" ht="16.5" spans="1:16">
      <c r="A1637" s="4" t="str">
        <f>IF($C1637="","",COUNTA($C$5:$C1637))</f>
        <v/>
      </c>
      <c r="B1637" s="52"/>
      <c r="C1637" s="53"/>
      <c r="D1637" s="53"/>
      <c r="E1637" s="32"/>
      <c r="F1637" s="54"/>
      <c r="G1637" s="54"/>
      <c r="H1637" s="24" t="str">
        <f>IFERROR(ROUND(VLOOKUP($C1637,基础资料!$B$5:$E$34,3,0)+SUMIF($C$5:$C1637,$C1637,$F$5:$F1637)-SUMIF($C$5:$C1637,$C1637,$G$5:$G1637),2),"")</f>
        <v/>
      </c>
      <c r="I1637" s="53"/>
      <c r="J1637" s="53"/>
      <c r="K1637" s="25" t="str">
        <f t="shared" si="25"/>
        <v/>
      </c>
      <c r="L1637" s="13" t="str">
        <f>IF($D1637="","",IFERROR(INDEX(类别属性,MATCH($D1637,类别表,0)),""))</f>
        <v/>
      </c>
      <c r="M1637" s="53"/>
      <c r="N1637" s="53"/>
      <c r="O1637" s="32"/>
      <c r="P1637" s="6" t="str">
        <f>IF($C1637="","",IF(ISNA(MATCH($C1637,账户表,0)),"※这个账户不在【基础资料】的账户档案里",IF($B1637="","※没填日期，这一笔不会进任何月份的报表",IF(NOT(ISNUMBER($B1637)),"※日期是文本不是日期（像 2026.6.28 这种），按日期取数的报表全会漏掉这一笔",IF(AND($F1637&lt;&gt;"",$G1637&lt;&gt;""),"※收入和支出不能同时填",IF(AND(N($F1637)=0,N($G1637)=0),"※收入和支出都没填",IF(OR(N($F1637)&lt;0,N($G1637)&lt;0),"※金额不能填负数，方向反了就换一列填",IF($D1637="","※没填收支类别，分类报表会漏掉这一笔",IF(ISNA(MATCH($D1637,类别表,0)),"※收支类别不在【基础资料】的清单里",IF(AND($L1637="内部转账",$M1637=""),"△内部转账要在「对方账户」写上另一头",IF(AND($L1637="内部转账",$M1637=$C1637),"※对方账户跟本账户是同一个",IF(AND($L1637&lt;&gt;"内部转账",$M1637&lt;&gt;""),"△填了对方账户，但类别不是内部转账",IF(YEAR($B1637)&lt;&gt;管理年度,"△不是管理年度的单据，按月的三张报表里看不到",IF($H1637&lt;0,"△这一笔之后该账户余额成负数了，核一下",""))))))))))))))</f>
        <v/>
      </c>
    </row>
    <row r="1638" ht="16.5" spans="1:16">
      <c r="A1638" s="4" t="str">
        <f>IF($C1638="","",COUNTA($C$5:$C1638))</f>
        <v/>
      </c>
      <c r="B1638" s="52"/>
      <c r="C1638" s="53"/>
      <c r="D1638" s="53"/>
      <c r="E1638" s="32"/>
      <c r="F1638" s="54"/>
      <c r="G1638" s="54"/>
      <c r="H1638" s="24" t="str">
        <f>IFERROR(ROUND(VLOOKUP($C1638,基础资料!$B$5:$E$34,3,0)+SUMIF($C$5:$C1638,$C1638,$F$5:$F1638)-SUMIF($C$5:$C1638,$C1638,$G$5:$G1638),2),"")</f>
        <v/>
      </c>
      <c r="I1638" s="53"/>
      <c r="J1638" s="53"/>
      <c r="K1638" s="25" t="str">
        <f t="shared" si="25"/>
        <v/>
      </c>
      <c r="L1638" s="13" t="str">
        <f>IF($D1638="","",IFERROR(INDEX(类别属性,MATCH($D1638,类别表,0)),""))</f>
        <v/>
      </c>
      <c r="M1638" s="53"/>
      <c r="N1638" s="53"/>
      <c r="O1638" s="32"/>
      <c r="P1638" s="6" t="str">
        <f>IF($C1638="","",IF(ISNA(MATCH($C1638,账户表,0)),"※这个账户不在【基础资料】的账户档案里",IF($B1638="","※没填日期，这一笔不会进任何月份的报表",IF(NOT(ISNUMBER($B1638)),"※日期是文本不是日期（像 2026.6.28 这种），按日期取数的报表全会漏掉这一笔",IF(AND($F1638&lt;&gt;"",$G1638&lt;&gt;""),"※收入和支出不能同时填",IF(AND(N($F1638)=0,N($G1638)=0),"※收入和支出都没填",IF(OR(N($F1638)&lt;0,N($G1638)&lt;0),"※金额不能填负数，方向反了就换一列填",IF($D1638="","※没填收支类别，分类报表会漏掉这一笔",IF(ISNA(MATCH($D1638,类别表,0)),"※收支类别不在【基础资料】的清单里",IF(AND($L1638="内部转账",$M1638=""),"△内部转账要在「对方账户」写上另一头",IF(AND($L1638="内部转账",$M1638=$C1638),"※对方账户跟本账户是同一个",IF(AND($L1638&lt;&gt;"内部转账",$M1638&lt;&gt;""),"△填了对方账户，但类别不是内部转账",IF(YEAR($B1638)&lt;&gt;管理年度,"△不是管理年度的单据，按月的三张报表里看不到",IF($H1638&lt;0,"△这一笔之后该账户余额成负数了，核一下",""))))))))))))))</f>
        <v/>
      </c>
    </row>
    <row r="1639" ht="16.5" spans="1:16">
      <c r="A1639" s="4" t="str">
        <f>IF($C1639="","",COUNTA($C$5:$C1639))</f>
        <v/>
      </c>
      <c r="B1639" s="52"/>
      <c r="C1639" s="53"/>
      <c r="D1639" s="53"/>
      <c r="E1639" s="32"/>
      <c r="F1639" s="54"/>
      <c r="G1639" s="54"/>
      <c r="H1639" s="24" t="str">
        <f>IFERROR(ROUND(VLOOKUP($C1639,基础资料!$B$5:$E$34,3,0)+SUMIF($C$5:$C1639,$C1639,$F$5:$F1639)-SUMIF($C$5:$C1639,$C1639,$G$5:$G1639),2),"")</f>
        <v/>
      </c>
      <c r="I1639" s="53"/>
      <c r="J1639" s="53"/>
      <c r="K1639" s="25" t="str">
        <f t="shared" si="25"/>
        <v/>
      </c>
      <c r="L1639" s="13" t="str">
        <f>IF($D1639="","",IFERROR(INDEX(类别属性,MATCH($D1639,类别表,0)),""))</f>
        <v/>
      </c>
      <c r="M1639" s="53"/>
      <c r="N1639" s="53"/>
      <c r="O1639" s="32"/>
      <c r="P1639" s="6" t="str">
        <f>IF($C1639="","",IF(ISNA(MATCH($C1639,账户表,0)),"※这个账户不在【基础资料】的账户档案里",IF($B1639="","※没填日期，这一笔不会进任何月份的报表",IF(NOT(ISNUMBER($B1639)),"※日期是文本不是日期（像 2026.6.28 这种），按日期取数的报表全会漏掉这一笔",IF(AND($F1639&lt;&gt;"",$G1639&lt;&gt;""),"※收入和支出不能同时填",IF(AND(N($F1639)=0,N($G1639)=0),"※收入和支出都没填",IF(OR(N($F1639)&lt;0,N($G1639)&lt;0),"※金额不能填负数，方向反了就换一列填",IF($D1639="","※没填收支类别，分类报表会漏掉这一笔",IF(ISNA(MATCH($D1639,类别表,0)),"※收支类别不在【基础资料】的清单里",IF(AND($L1639="内部转账",$M1639=""),"△内部转账要在「对方账户」写上另一头",IF(AND($L1639="内部转账",$M1639=$C1639),"※对方账户跟本账户是同一个",IF(AND($L1639&lt;&gt;"内部转账",$M1639&lt;&gt;""),"△填了对方账户，但类别不是内部转账",IF(YEAR($B1639)&lt;&gt;管理年度,"△不是管理年度的单据，按月的三张报表里看不到",IF($H1639&lt;0,"△这一笔之后该账户余额成负数了，核一下",""))))))))))))))</f>
        <v/>
      </c>
    </row>
    <row r="1640" ht="16.5" spans="1:16">
      <c r="A1640" s="4" t="str">
        <f>IF($C1640="","",COUNTA($C$5:$C1640))</f>
        <v/>
      </c>
      <c r="B1640" s="52"/>
      <c r="C1640" s="53"/>
      <c r="D1640" s="53"/>
      <c r="E1640" s="32"/>
      <c r="F1640" s="54"/>
      <c r="G1640" s="54"/>
      <c r="H1640" s="24" t="str">
        <f>IFERROR(ROUND(VLOOKUP($C1640,基础资料!$B$5:$E$34,3,0)+SUMIF($C$5:$C1640,$C1640,$F$5:$F1640)-SUMIF($C$5:$C1640,$C1640,$G$5:$G1640),2),"")</f>
        <v/>
      </c>
      <c r="I1640" s="53"/>
      <c r="J1640" s="53"/>
      <c r="K1640" s="25" t="str">
        <f t="shared" si="25"/>
        <v/>
      </c>
      <c r="L1640" s="13" t="str">
        <f>IF($D1640="","",IFERROR(INDEX(类别属性,MATCH($D1640,类别表,0)),""))</f>
        <v/>
      </c>
      <c r="M1640" s="53"/>
      <c r="N1640" s="53"/>
      <c r="O1640" s="32"/>
      <c r="P1640" s="6" t="str">
        <f>IF($C1640="","",IF(ISNA(MATCH($C1640,账户表,0)),"※这个账户不在【基础资料】的账户档案里",IF($B1640="","※没填日期，这一笔不会进任何月份的报表",IF(NOT(ISNUMBER($B1640)),"※日期是文本不是日期（像 2026.6.28 这种），按日期取数的报表全会漏掉这一笔",IF(AND($F1640&lt;&gt;"",$G1640&lt;&gt;""),"※收入和支出不能同时填",IF(AND(N($F1640)=0,N($G1640)=0),"※收入和支出都没填",IF(OR(N($F1640)&lt;0,N($G1640)&lt;0),"※金额不能填负数，方向反了就换一列填",IF($D1640="","※没填收支类别，分类报表会漏掉这一笔",IF(ISNA(MATCH($D1640,类别表,0)),"※收支类别不在【基础资料】的清单里",IF(AND($L1640="内部转账",$M1640=""),"△内部转账要在「对方账户」写上另一头",IF(AND($L1640="内部转账",$M1640=$C1640),"※对方账户跟本账户是同一个",IF(AND($L1640&lt;&gt;"内部转账",$M1640&lt;&gt;""),"△填了对方账户，但类别不是内部转账",IF(YEAR($B1640)&lt;&gt;管理年度,"△不是管理年度的单据，按月的三张报表里看不到",IF($H1640&lt;0,"△这一笔之后该账户余额成负数了，核一下",""))))))))))))))</f>
        <v/>
      </c>
    </row>
    <row r="1641" ht="16.5" spans="1:16">
      <c r="A1641" s="4" t="str">
        <f>IF($C1641="","",COUNTA($C$5:$C1641))</f>
        <v/>
      </c>
      <c r="B1641" s="52"/>
      <c r="C1641" s="53"/>
      <c r="D1641" s="53"/>
      <c r="E1641" s="32"/>
      <c r="F1641" s="54"/>
      <c r="G1641" s="54"/>
      <c r="H1641" s="24" t="str">
        <f>IFERROR(ROUND(VLOOKUP($C1641,基础资料!$B$5:$E$34,3,0)+SUMIF($C$5:$C1641,$C1641,$F$5:$F1641)-SUMIF($C$5:$C1641,$C1641,$G$5:$G1641),2),"")</f>
        <v/>
      </c>
      <c r="I1641" s="53"/>
      <c r="J1641" s="53"/>
      <c r="K1641" s="25" t="str">
        <f t="shared" si="25"/>
        <v/>
      </c>
      <c r="L1641" s="13" t="str">
        <f>IF($D1641="","",IFERROR(INDEX(类别属性,MATCH($D1641,类别表,0)),""))</f>
        <v/>
      </c>
      <c r="M1641" s="53"/>
      <c r="N1641" s="53"/>
      <c r="O1641" s="32"/>
      <c r="P1641" s="6" t="str">
        <f>IF($C1641="","",IF(ISNA(MATCH($C1641,账户表,0)),"※这个账户不在【基础资料】的账户档案里",IF($B1641="","※没填日期，这一笔不会进任何月份的报表",IF(NOT(ISNUMBER($B1641)),"※日期是文本不是日期（像 2026.6.28 这种），按日期取数的报表全会漏掉这一笔",IF(AND($F1641&lt;&gt;"",$G1641&lt;&gt;""),"※收入和支出不能同时填",IF(AND(N($F1641)=0,N($G1641)=0),"※收入和支出都没填",IF(OR(N($F1641)&lt;0,N($G1641)&lt;0),"※金额不能填负数，方向反了就换一列填",IF($D1641="","※没填收支类别，分类报表会漏掉这一笔",IF(ISNA(MATCH($D1641,类别表,0)),"※收支类别不在【基础资料】的清单里",IF(AND($L1641="内部转账",$M1641=""),"△内部转账要在「对方账户」写上另一头",IF(AND($L1641="内部转账",$M1641=$C1641),"※对方账户跟本账户是同一个",IF(AND($L1641&lt;&gt;"内部转账",$M1641&lt;&gt;""),"△填了对方账户，但类别不是内部转账",IF(YEAR($B1641)&lt;&gt;管理年度,"△不是管理年度的单据，按月的三张报表里看不到",IF($H1641&lt;0,"△这一笔之后该账户余额成负数了，核一下",""))))))))))))))</f>
        <v/>
      </c>
    </row>
    <row r="1642" ht="16.5" spans="1:16">
      <c r="A1642" s="4" t="str">
        <f>IF($C1642="","",COUNTA($C$5:$C1642))</f>
        <v/>
      </c>
      <c r="B1642" s="52"/>
      <c r="C1642" s="53"/>
      <c r="D1642" s="53"/>
      <c r="E1642" s="32"/>
      <c r="F1642" s="54"/>
      <c r="G1642" s="54"/>
      <c r="H1642" s="24" t="str">
        <f>IFERROR(ROUND(VLOOKUP($C1642,基础资料!$B$5:$E$34,3,0)+SUMIF($C$5:$C1642,$C1642,$F$5:$F1642)-SUMIF($C$5:$C1642,$C1642,$G$5:$G1642),2),"")</f>
        <v/>
      </c>
      <c r="I1642" s="53"/>
      <c r="J1642" s="53"/>
      <c r="K1642" s="25" t="str">
        <f t="shared" si="25"/>
        <v/>
      </c>
      <c r="L1642" s="13" t="str">
        <f>IF($D1642="","",IFERROR(INDEX(类别属性,MATCH($D1642,类别表,0)),""))</f>
        <v/>
      </c>
      <c r="M1642" s="53"/>
      <c r="N1642" s="53"/>
      <c r="O1642" s="32"/>
      <c r="P1642" s="6" t="str">
        <f>IF($C1642="","",IF(ISNA(MATCH($C1642,账户表,0)),"※这个账户不在【基础资料】的账户档案里",IF($B1642="","※没填日期，这一笔不会进任何月份的报表",IF(NOT(ISNUMBER($B1642)),"※日期是文本不是日期（像 2026.6.28 这种），按日期取数的报表全会漏掉这一笔",IF(AND($F1642&lt;&gt;"",$G1642&lt;&gt;""),"※收入和支出不能同时填",IF(AND(N($F1642)=0,N($G1642)=0),"※收入和支出都没填",IF(OR(N($F1642)&lt;0,N($G1642)&lt;0),"※金额不能填负数，方向反了就换一列填",IF($D1642="","※没填收支类别，分类报表会漏掉这一笔",IF(ISNA(MATCH($D1642,类别表,0)),"※收支类别不在【基础资料】的清单里",IF(AND($L1642="内部转账",$M1642=""),"△内部转账要在「对方账户」写上另一头",IF(AND($L1642="内部转账",$M1642=$C1642),"※对方账户跟本账户是同一个",IF(AND($L1642&lt;&gt;"内部转账",$M1642&lt;&gt;""),"△填了对方账户，但类别不是内部转账",IF(YEAR($B1642)&lt;&gt;管理年度,"△不是管理年度的单据，按月的三张报表里看不到",IF($H1642&lt;0,"△这一笔之后该账户余额成负数了，核一下",""))))))))))))))</f>
        <v/>
      </c>
    </row>
    <row r="1643" ht="16.5" spans="1:16">
      <c r="A1643" s="4" t="str">
        <f>IF($C1643="","",COUNTA($C$5:$C1643))</f>
        <v/>
      </c>
      <c r="B1643" s="52"/>
      <c r="C1643" s="53"/>
      <c r="D1643" s="53"/>
      <c r="E1643" s="32"/>
      <c r="F1643" s="54"/>
      <c r="G1643" s="54"/>
      <c r="H1643" s="24" t="str">
        <f>IFERROR(ROUND(VLOOKUP($C1643,基础资料!$B$5:$E$34,3,0)+SUMIF($C$5:$C1643,$C1643,$F$5:$F1643)-SUMIF($C$5:$C1643,$C1643,$G$5:$G1643),2),"")</f>
        <v/>
      </c>
      <c r="I1643" s="53"/>
      <c r="J1643" s="53"/>
      <c r="K1643" s="25" t="str">
        <f t="shared" si="25"/>
        <v/>
      </c>
      <c r="L1643" s="13" t="str">
        <f>IF($D1643="","",IFERROR(INDEX(类别属性,MATCH($D1643,类别表,0)),""))</f>
        <v/>
      </c>
      <c r="M1643" s="53"/>
      <c r="N1643" s="53"/>
      <c r="O1643" s="32"/>
      <c r="P1643" s="6" t="str">
        <f>IF($C1643="","",IF(ISNA(MATCH($C1643,账户表,0)),"※这个账户不在【基础资料】的账户档案里",IF($B1643="","※没填日期，这一笔不会进任何月份的报表",IF(NOT(ISNUMBER($B1643)),"※日期是文本不是日期（像 2026.6.28 这种），按日期取数的报表全会漏掉这一笔",IF(AND($F1643&lt;&gt;"",$G1643&lt;&gt;""),"※收入和支出不能同时填",IF(AND(N($F1643)=0,N($G1643)=0),"※收入和支出都没填",IF(OR(N($F1643)&lt;0,N($G1643)&lt;0),"※金额不能填负数，方向反了就换一列填",IF($D1643="","※没填收支类别，分类报表会漏掉这一笔",IF(ISNA(MATCH($D1643,类别表,0)),"※收支类别不在【基础资料】的清单里",IF(AND($L1643="内部转账",$M1643=""),"△内部转账要在「对方账户」写上另一头",IF(AND($L1643="内部转账",$M1643=$C1643),"※对方账户跟本账户是同一个",IF(AND($L1643&lt;&gt;"内部转账",$M1643&lt;&gt;""),"△填了对方账户，但类别不是内部转账",IF(YEAR($B1643)&lt;&gt;管理年度,"△不是管理年度的单据，按月的三张报表里看不到",IF($H1643&lt;0,"△这一笔之后该账户余额成负数了，核一下",""))))))))))))))</f>
        <v/>
      </c>
    </row>
    <row r="1644" ht="16.5" spans="1:16">
      <c r="A1644" s="4" t="str">
        <f>IF($C1644="","",COUNTA($C$5:$C1644))</f>
        <v/>
      </c>
      <c r="B1644" s="52"/>
      <c r="C1644" s="53"/>
      <c r="D1644" s="53"/>
      <c r="E1644" s="32"/>
      <c r="F1644" s="54"/>
      <c r="G1644" s="54"/>
      <c r="H1644" s="24" t="str">
        <f>IFERROR(ROUND(VLOOKUP($C1644,基础资料!$B$5:$E$34,3,0)+SUMIF($C$5:$C1644,$C1644,$F$5:$F1644)-SUMIF($C$5:$C1644,$C1644,$G$5:$G1644),2),"")</f>
        <v/>
      </c>
      <c r="I1644" s="53"/>
      <c r="J1644" s="53"/>
      <c r="K1644" s="25" t="str">
        <f t="shared" si="25"/>
        <v/>
      </c>
      <c r="L1644" s="13" t="str">
        <f>IF($D1644="","",IFERROR(INDEX(类别属性,MATCH($D1644,类别表,0)),""))</f>
        <v/>
      </c>
      <c r="M1644" s="53"/>
      <c r="N1644" s="53"/>
      <c r="O1644" s="32"/>
      <c r="P1644" s="6" t="str">
        <f>IF($C1644="","",IF(ISNA(MATCH($C1644,账户表,0)),"※这个账户不在【基础资料】的账户档案里",IF($B1644="","※没填日期，这一笔不会进任何月份的报表",IF(NOT(ISNUMBER($B1644)),"※日期是文本不是日期（像 2026.6.28 这种），按日期取数的报表全会漏掉这一笔",IF(AND($F1644&lt;&gt;"",$G1644&lt;&gt;""),"※收入和支出不能同时填",IF(AND(N($F1644)=0,N($G1644)=0),"※收入和支出都没填",IF(OR(N($F1644)&lt;0,N($G1644)&lt;0),"※金额不能填负数，方向反了就换一列填",IF($D1644="","※没填收支类别，分类报表会漏掉这一笔",IF(ISNA(MATCH($D1644,类别表,0)),"※收支类别不在【基础资料】的清单里",IF(AND($L1644="内部转账",$M1644=""),"△内部转账要在「对方账户」写上另一头",IF(AND($L1644="内部转账",$M1644=$C1644),"※对方账户跟本账户是同一个",IF(AND($L1644&lt;&gt;"内部转账",$M1644&lt;&gt;""),"△填了对方账户，但类别不是内部转账",IF(YEAR($B1644)&lt;&gt;管理年度,"△不是管理年度的单据，按月的三张报表里看不到",IF($H1644&lt;0,"△这一笔之后该账户余额成负数了，核一下",""))))))))))))))</f>
        <v/>
      </c>
    </row>
    <row r="1645" ht="16.5" spans="1:16">
      <c r="A1645" s="4" t="str">
        <f>IF($C1645="","",COUNTA($C$5:$C1645))</f>
        <v/>
      </c>
      <c r="B1645" s="52"/>
      <c r="C1645" s="53"/>
      <c r="D1645" s="53"/>
      <c r="E1645" s="32"/>
      <c r="F1645" s="54"/>
      <c r="G1645" s="54"/>
      <c r="H1645" s="24" t="str">
        <f>IFERROR(ROUND(VLOOKUP($C1645,基础资料!$B$5:$E$34,3,0)+SUMIF($C$5:$C1645,$C1645,$F$5:$F1645)-SUMIF($C$5:$C1645,$C1645,$G$5:$G1645),2),"")</f>
        <v/>
      </c>
      <c r="I1645" s="53"/>
      <c r="J1645" s="53"/>
      <c r="K1645" s="25" t="str">
        <f t="shared" si="25"/>
        <v/>
      </c>
      <c r="L1645" s="13" t="str">
        <f>IF($D1645="","",IFERROR(INDEX(类别属性,MATCH($D1645,类别表,0)),""))</f>
        <v/>
      </c>
      <c r="M1645" s="53"/>
      <c r="N1645" s="53"/>
      <c r="O1645" s="32"/>
      <c r="P1645" s="6" t="str">
        <f>IF($C1645="","",IF(ISNA(MATCH($C1645,账户表,0)),"※这个账户不在【基础资料】的账户档案里",IF($B1645="","※没填日期，这一笔不会进任何月份的报表",IF(NOT(ISNUMBER($B1645)),"※日期是文本不是日期（像 2026.6.28 这种），按日期取数的报表全会漏掉这一笔",IF(AND($F1645&lt;&gt;"",$G1645&lt;&gt;""),"※收入和支出不能同时填",IF(AND(N($F1645)=0,N($G1645)=0),"※收入和支出都没填",IF(OR(N($F1645)&lt;0,N($G1645)&lt;0),"※金额不能填负数，方向反了就换一列填",IF($D1645="","※没填收支类别，分类报表会漏掉这一笔",IF(ISNA(MATCH($D1645,类别表,0)),"※收支类别不在【基础资料】的清单里",IF(AND($L1645="内部转账",$M1645=""),"△内部转账要在「对方账户」写上另一头",IF(AND($L1645="内部转账",$M1645=$C1645),"※对方账户跟本账户是同一个",IF(AND($L1645&lt;&gt;"内部转账",$M1645&lt;&gt;""),"△填了对方账户，但类别不是内部转账",IF(YEAR($B1645)&lt;&gt;管理年度,"△不是管理年度的单据，按月的三张报表里看不到",IF($H1645&lt;0,"△这一笔之后该账户余额成负数了，核一下",""))))))))))))))</f>
        <v/>
      </c>
    </row>
    <row r="1646" ht="16.5" spans="1:16">
      <c r="A1646" s="4" t="str">
        <f>IF($C1646="","",COUNTA($C$5:$C1646))</f>
        <v/>
      </c>
      <c r="B1646" s="52"/>
      <c r="C1646" s="53"/>
      <c r="D1646" s="53"/>
      <c r="E1646" s="32"/>
      <c r="F1646" s="54"/>
      <c r="G1646" s="54"/>
      <c r="H1646" s="24" t="str">
        <f>IFERROR(ROUND(VLOOKUP($C1646,基础资料!$B$5:$E$34,3,0)+SUMIF($C$5:$C1646,$C1646,$F$5:$F1646)-SUMIF($C$5:$C1646,$C1646,$G$5:$G1646),2),"")</f>
        <v/>
      </c>
      <c r="I1646" s="53"/>
      <c r="J1646" s="53"/>
      <c r="K1646" s="25" t="str">
        <f t="shared" si="25"/>
        <v/>
      </c>
      <c r="L1646" s="13" t="str">
        <f>IF($D1646="","",IFERROR(INDEX(类别属性,MATCH($D1646,类别表,0)),""))</f>
        <v/>
      </c>
      <c r="M1646" s="53"/>
      <c r="N1646" s="53"/>
      <c r="O1646" s="32"/>
      <c r="P1646" s="6" t="str">
        <f>IF($C1646="","",IF(ISNA(MATCH($C1646,账户表,0)),"※这个账户不在【基础资料】的账户档案里",IF($B1646="","※没填日期，这一笔不会进任何月份的报表",IF(NOT(ISNUMBER($B1646)),"※日期是文本不是日期（像 2026.6.28 这种），按日期取数的报表全会漏掉这一笔",IF(AND($F1646&lt;&gt;"",$G1646&lt;&gt;""),"※收入和支出不能同时填",IF(AND(N($F1646)=0,N($G1646)=0),"※收入和支出都没填",IF(OR(N($F1646)&lt;0,N($G1646)&lt;0),"※金额不能填负数，方向反了就换一列填",IF($D1646="","※没填收支类别，分类报表会漏掉这一笔",IF(ISNA(MATCH($D1646,类别表,0)),"※收支类别不在【基础资料】的清单里",IF(AND($L1646="内部转账",$M1646=""),"△内部转账要在「对方账户」写上另一头",IF(AND($L1646="内部转账",$M1646=$C1646),"※对方账户跟本账户是同一个",IF(AND($L1646&lt;&gt;"内部转账",$M1646&lt;&gt;""),"△填了对方账户，但类别不是内部转账",IF(YEAR($B1646)&lt;&gt;管理年度,"△不是管理年度的单据，按月的三张报表里看不到",IF($H1646&lt;0,"△这一笔之后该账户余额成负数了，核一下",""))))))))))))))</f>
        <v/>
      </c>
    </row>
    <row r="1647" ht="16.5" spans="1:16">
      <c r="A1647" s="4" t="str">
        <f>IF($C1647="","",COUNTA($C$5:$C1647))</f>
        <v/>
      </c>
      <c r="B1647" s="52"/>
      <c r="C1647" s="53"/>
      <c r="D1647" s="53"/>
      <c r="E1647" s="32"/>
      <c r="F1647" s="54"/>
      <c r="G1647" s="54"/>
      <c r="H1647" s="24" t="str">
        <f>IFERROR(ROUND(VLOOKUP($C1647,基础资料!$B$5:$E$34,3,0)+SUMIF($C$5:$C1647,$C1647,$F$5:$F1647)-SUMIF($C$5:$C1647,$C1647,$G$5:$G1647),2),"")</f>
        <v/>
      </c>
      <c r="I1647" s="53"/>
      <c r="J1647" s="53"/>
      <c r="K1647" s="25" t="str">
        <f t="shared" si="25"/>
        <v/>
      </c>
      <c r="L1647" s="13" t="str">
        <f>IF($D1647="","",IFERROR(INDEX(类别属性,MATCH($D1647,类别表,0)),""))</f>
        <v/>
      </c>
      <c r="M1647" s="53"/>
      <c r="N1647" s="53"/>
      <c r="O1647" s="32"/>
      <c r="P1647" s="6" t="str">
        <f>IF($C1647="","",IF(ISNA(MATCH($C1647,账户表,0)),"※这个账户不在【基础资料】的账户档案里",IF($B1647="","※没填日期，这一笔不会进任何月份的报表",IF(NOT(ISNUMBER($B1647)),"※日期是文本不是日期（像 2026.6.28 这种），按日期取数的报表全会漏掉这一笔",IF(AND($F1647&lt;&gt;"",$G1647&lt;&gt;""),"※收入和支出不能同时填",IF(AND(N($F1647)=0,N($G1647)=0),"※收入和支出都没填",IF(OR(N($F1647)&lt;0,N($G1647)&lt;0),"※金额不能填负数，方向反了就换一列填",IF($D1647="","※没填收支类别，分类报表会漏掉这一笔",IF(ISNA(MATCH($D1647,类别表,0)),"※收支类别不在【基础资料】的清单里",IF(AND($L1647="内部转账",$M1647=""),"△内部转账要在「对方账户」写上另一头",IF(AND($L1647="内部转账",$M1647=$C1647),"※对方账户跟本账户是同一个",IF(AND($L1647&lt;&gt;"内部转账",$M1647&lt;&gt;""),"△填了对方账户，但类别不是内部转账",IF(YEAR($B1647)&lt;&gt;管理年度,"△不是管理年度的单据，按月的三张报表里看不到",IF($H1647&lt;0,"△这一笔之后该账户余额成负数了，核一下",""))))))))))))))</f>
        <v/>
      </c>
    </row>
    <row r="1648" ht="16.5" spans="1:16">
      <c r="A1648" s="4" t="str">
        <f>IF($C1648="","",COUNTA($C$5:$C1648))</f>
        <v/>
      </c>
      <c r="B1648" s="52"/>
      <c r="C1648" s="53"/>
      <c r="D1648" s="53"/>
      <c r="E1648" s="32"/>
      <c r="F1648" s="54"/>
      <c r="G1648" s="54"/>
      <c r="H1648" s="24" t="str">
        <f>IFERROR(ROUND(VLOOKUP($C1648,基础资料!$B$5:$E$34,3,0)+SUMIF($C$5:$C1648,$C1648,$F$5:$F1648)-SUMIF($C$5:$C1648,$C1648,$G$5:$G1648),2),"")</f>
        <v/>
      </c>
      <c r="I1648" s="53"/>
      <c r="J1648" s="53"/>
      <c r="K1648" s="25" t="str">
        <f t="shared" si="25"/>
        <v/>
      </c>
      <c r="L1648" s="13" t="str">
        <f>IF($D1648="","",IFERROR(INDEX(类别属性,MATCH($D1648,类别表,0)),""))</f>
        <v/>
      </c>
      <c r="M1648" s="53"/>
      <c r="N1648" s="53"/>
      <c r="O1648" s="32"/>
      <c r="P1648" s="6" t="str">
        <f>IF($C1648="","",IF(ISNA(MATCH($C1648,账户表,0)),"※这个账户不在【基础资料】的账户档案里",IF($B1648="","※没填日期，这一笔不会进任何月份的报表",IF(NOT(ISNUMBER($B1648)),"※日期是文本不是日期（像 2026.6.28 这种），按日期取数的报表全会漏掉这一笔",IF(AND($F1648&lt;&gt;"",$G1648&lt;&gt;""),"※收入和支出不能同时填",IF(AND(N($F1648)=0,N($G1648)=0),"※收入和支出都没填",IF(OR(N($F1648)&lt;0,N($G1648)&lt;0),"※金额不能填负数，方向反了就换一列填",IF($D1648="","※没填收支类别，分类报表会漏掉这一笔",IF(ISNA(MATCH($D1648,类别表,0)),"※收支类别不在【基础资料】的清单里",IF(AND($L1648="内部转账",$M1648=""),"△内部转账要在「对方账户」写上另一头",IF(AND($L1648="内部转账",$M1648=$C1648),"※对方账户跟本账户是同一个",IF(AND($L1648&lt;&gt;"内部转账",$M1648&lt;&gt;""),"△填了对方账户，但类别不是内部转账",IF(YEAR($B1648)&lt;&gt;管理年度,"△不是管理年度的单据，按月的三张报表里看不到",IF($H1648&lt;0,"△这一笔之后该账户余额成负数了，核一下",""))))))))))))))</f>
        <v/>
      </c>
    </row>
    <row r="1649" ht="16.5" spans="1:16">
      <c r="A1649" s="4" t="str">
        <f>IF($C1649="","",COUNTA($C$5:$C1649))</f>
        <v/>
      </c>
      <c r="B1649" s="52"/>
      <c r="C1649" s="53"/>
      <c r="D1649" s="53"/>
      <c r="E1649" s="32"/>
      <c r="F1649" s="54"/>
      <c r="G1649" s="54"/>
      <c r="H1649" s="24" t="str">
        <f>IFERROR(ROUND(VLOOKUP($C1649,基础资料!$B$5:$E$34,3,0)+SUMIF($C$5:$C1649,$C1649,$F$5:$F1649)-SUMIF($C$5:$C1649,$C1649,$G$5:$G1649),2),"")</f>
        <v/>
      </c>
      <c r="I1649" s="53"/>
      <c r="J1649" s="53"/>
      <c r="K1649" s="25" t="str">
        <f t="shared" si="25"/>
        <v/>
      </c>
      <c r="L1649" s="13" t="str">
        <f>IF($D1649="","",IFERROR(INDEX(类别属性,MATCH($D1649,类别表,0)),""))</f>
        <v/>
      </c>
      <c r="M1649" s="53"/>
      <c r="N1649" s="53"/>
      <c r="O1649" s="32"/>
      <c r="P1649" s="6" t="str">
        <f>IF($C1649="","",IF(ISNA(MATCH($C1649,账户表,0)),"※这个账户不在【基础资料】的账户档案里",IF($B1649="","※没填日期，这一笔不会进任何月份的报表",IF(NOT(ISNUMBER($B1649)),"※日期是文本不是日期（像 2026.6.28 这种），按日期取数的报表全会漏掉这一笔",IF(AND($F1649&lt;&gt;"",$G1649&lt;&gt;""),"※收入和支出不能同时填",IF(AND(N($F1649)=0,N($G1649)=0),"※收入和支出都没填",IF(OR(N($F1649)&lt;0,N($G1649)&lt;0),"※金额不能填负数，方向反了就换一列填",IF($D1649="","※没填收支类别，分类报表会漏掉这一笔",IF(ISNA(MATCH($D1649,类别表,0)),"※收支类别不在【基础资料】的清单里",IF(AND($L1649="内部转账",$M1649=""),"△内部转账要在「对方账户」写上另一头",IF(AND($L1649="内部转账",$M1649=$C1649),"※对方账户跟本账户是同一个",IF(AND($L1649&lt;&gt;"内部转账",$M1649&lt;&gt;""),"△填了对方账户，但类别不是内部转账",IF(YEAR($B1649)&lt;&gt;管理年度,"△不是管理年度的单据，按月的三张报表里看不到",IF($H1649&lt;0,"△这一笔之后该账户余额成负数了，核一下",""))))))))))))))</f>
        <v/>
      </c>
    </row>
    <row r="1650" ht="16.5" spans="1:16">
      <c r="A1650" s="4" t="str">
        <f>IF($C1650="","",COUNTA($C$5:$C1650))</f>
        <v/>
      </c>
      <c r="B1650" s="52"/>
      <c r="C1650" s="53"/>
      <c r="D1650" s="53"/>
      <c r="E1650" s="32"/>
      <c r="F1650" s="54"/>
      <c r="G1650" s="54"/>
      <c r="H1650" s="24" t="str">
        <f>IFERROR(ROUND(VLOOKUP($C1650,基础资料!$B$5:$E$34,3,0)+SUMIF($C$5:$C1650,$C1650,$F$5:$F1650)-SUMIF($C$5:$C1650,$C1650,$G$5:$G1650),2),"")</f>
        <v/>
      </c>
      <c r="I1650" s="53"/>
      <c r="J1650" s="53"/>
      <c r="K1650" s="25" t="str">
        <f t="shared" si="25"/>
        <v/>
      </c>
      <c r="L1650" s="13" t="str">
        <f>IF($D1650="","",IFERROR(INDEX(类别属性,MATCH($D1650,类别表,0)),""))</f>
        <v/>
      </c>
      <c r="M1650" s="53"/>
      <c r="N1650" s="53"/>
      <c r="O1650" s="32"/>
      <c r="P1650" s="6" t="str">
        <f>IF($C1650="","",IF(ISNA(MATCH($C1650,账户表,0)),"※这个账户不在【基础资料】的账户档案里",IF($B1650="","※没填日期，这一笔不会进任何月份的报表",IF(NOT(ISNUMBER($B1650)),"※日期是文本不是日期（像 2026.6.28 这种），按日期取数的报表全会漏掉这一笔",IF(AND($F1650&lt;&gt;"",$G1650&lt;&gt;""),"※收入和支出不能同时填",IF(AND(N($F1650)=0,N($G1650)=0),"※收入和支出都没填",IF(OR(N($F1650)&lt;0,N($G1650)&lt;0),"※金额不能填负数，方向反了就换一列填",IF($D1650="","※没填收支类别，分类报表会漏掉这一笔",IF(ISNA(MATCH($D1650,类别表,0)),"※收支类别不在【基础资料】的清单里",IF(AND($L1650="内部转账",$M1650=""),"△内部转账要在「对方账户」写上另一头",IF(AND($L1650="内部转账",$M1650=$C1650),"※对方账户跟本账户是同一个",IF(AND($L1650&lt;&gt;"内部转账",$M1650&lt;&gt;""),"△填了对方账户，但类别不是内部转账",IF(YEAR($B1650)&lt;&gt;管理年度,"△不是管理年度的单据，按月的三张报表里看不到",IF($H1650&lt;0,"△这一笔之后该账户余额成负数了，核一下",""))))))))))))))</f>
        <v/>
      </c>
    </row>
    <row r="1651" ht="16.5" spans="1:16">
      <c r="A1651" s="4" t="str">
        <f>IF($C1651="","",COUNTA($C$5:$C1651))</f>
        <v/>
      </c>
      <c r="B1651" s="52"/>
      <c r="C1651" s="53"/>
      <c r="D1651" s="53"/>
      <c r="E1651" s="32"/>
      <c r="F1651" s="54"/>
      <c r="G1651" s="54"/>
      <c r="H1651" s="24" t="str">
        <f>IFERROR(ROUND(VLOOKUP($C1651,基础资料!$B$5:$E$34,3,0)+SUMIF($C$5:$C1651,$C1651,$F$5:$F1651)-SUMIF($C$5:$C1651,$C1651,$G$5:$G1651),2),"")</f>
        <v/>
      </c>
      <c r="I1651" s="53"/>
      <c r="J1651" s="53"/>
      <c r="K1651" s="25" t="str">
        <f t="shared" si="25"/>
        <v/>
      </c>
      <c r="L1651" s="13" t="str">
        <f>IF($D1651="","",IFERROR(INDEX(类别属性,MATCH($D1651,类别表,0)),""))</f>
        <v/>
      </c>
      <c r="M1651" s="53"/>
      <c r="N1651" s="53"/>
      <c r="O1651" s="32"/>
      <c r="P1651" s="6" t="str">
        <f>IF($C1651="","",IF(ISNA(MATCH($C1651,账户表,0)),"※这个账户不在【基础资料】的账户档案里",IF($B1651="","※没填日期，这一笔不会进任何月份的报表",IF(NOT(ISNUMBER($B1651)),"※日期是文本不是日期（像 2026.6.28 这种），按日期取数的报表全会漏掉这一笔",IF(AND($F1651&lt;&gt;"",$G1651&lt;&gt;""),"※收入和支出不能同时填",IF(AND(N($F1651)=0,N($G1651)=0),"※收入和支出都没填",IF(OR(N($F1651)&lt;0,N($G1651)&lt;0),"※金额不能填负数，方向反了就换一列填",IF($D1651="","※没填收支类别，分类报表会漏掉这一笔",IF(ISNA(MATCH($D1651,类别表,0)),"※收支类别不在【基础资料】的清单里",IF(AND($L1651="内部转账",$M1651=""),"△内部转账要在「对方账户」写上另一头",IF(AND($L1651="内部转账",$M1651=$C1651),"※对方账户跟本账户是同一个",IF(AND($L1651&lt;&gt;"内部转账",$M1651&lt;&gt;""),"△填了对方账户，但类别不是内部转账",IF(YEAR($B1651)&lt;&gt;管理年度,"△不是管理年度的单据，按月的三张报表里看不到",IF($H1651&lt;0,"△这一笔之后该账户余额成负数了，核一下",""))))))))))))))</f>
        <v/>
      </c>
    </row>
    <row r="1652" ht="16.5" spans="1:16">
      <c r="A1652" s="4" t="str">
        <f>IF($C1652="","",COUNTA($C$5:$C1652))</f>
        <v/>
      </c>
      <c r="B1652" s="52"/>
      <c r="C1652" s="53"/>
      <c r="D1652" s="53"/>
      <c r="E1652" s="32"/>
      <c r="F1652" s="54"/>
      <c r="G1652" s="54"/>
      <c r="H1652" s="24" t="str">
        <f>IFERROR(ROUND(VLOOKUP($C1652,基础资料!$B$5:$E$34,3,0)+SUMIF($C$5:$C1652,$C1652,$F$5:$F1652)-SUMIF($C$5:$C1652,$C1652,$G$5:$G1652),2),"")</f>
        <v/>
      </c>
      <c r="I1652" s="53"/>
      <c r="J1652" s="53"/>
      <c r="K1652" s="25" t="str">
        <f t="shared" si="25"/>
        <v/>
      </c>
      <c r="L1652" s="13" t="str">
        <f>IF($D1652="","",IFERROR(INDEX(类别属性,MATCH($D1652,类别表,0)),""))</f>
        <v/>
      </c>
      <c r="M1652" s="53"/>
      <c r="N1652" s="53"/>
      <c r="O1652" s="32"/>
      <c r="P1652" s="6" t="str">
        <f>IF($C1652="","",IF(ISNA(MATCH($C1652,账户表,0)),"※这个账户不在【基础资料】的账户档案里",IF($B1652="","※没填日期，这一笔不会进任何月份的报表",IF(NOT(ISNUMBER($B1652)),"※日期是文本不是日期（像 2026.6.28 这种），按日期取数的报表全会漏掉这一笔",IF(AND($F1652&lt;&gt;"",$G1652&lt;&gt;""),"※收入和支出不能同时填",IF(AND(N($F1652)=0,N($G1652)=0),"※收入和支出都没填",IF(OR(N($F1652)&lt;0,N($G1652)&lt;0),"※金额不能填负数，方向反了就换一列填",IF($D1652="","※没填收支类别，分类报表会漏掉这一笔",IF(ISNA(MATCH($D1652,类别表,0)),"※收支类别不在【基础资料】的清单里",IF(AND($L1652="内部转账",$M1652=""),"△内部转账要在「对方账户」写上另一头",IF(AND($L1652="内部转账",$M1652=$C1652),"※对方账户跟本账户是同一个",IF(AND($L1652&lt;&gt;"内部转账",$M1652&lt;&gt;""),"△填了对方账户，但类别不是内部转账",IF(YEAR($B1652)&lt;&gt;管理年度,"△不是管理年度的单据，按月的三张报表里看不到",IF($H1652&lt;0,"△这一笔之后该账户余额成负数了，核一下",""))))))))))))))</f>
        <v/>
      </c>
    </row>
    <row r="1653" ht="16.5" spans="1:16">
      <c r="A1653" s="4" t="str">
        <f>IF($C1653="","",COUNTA($C$5:$C1653))</f>
        <v/>
      </c>
      <c r="B1653" s="52"/>
      <c r="C1653" s="53"/>
      <c r="D1653" s="53"/>
      <c r="E1653" s="32"/>
      <c r="F1653" s="54"/>
      <c r="G1653" s="54"/>
      <c r="H1653" s="24" t="str">
        <f>IFERROR(ROUND(VLOOKUP($C1653,基础资料!$B$5:$E$34,3,0)+SUMIF($C$5:$C1653,$C1653,$F$5:$F1653)-SUMIF($C$5:$C1653,$C1653,$G$5:$G1653),2),"")</f>
        <v/>
      </c>
      <c r="I1653" s="53"/>
      <c r="J1653" s="53"/>
      <c r="K1653" s="25" t="str">
        <f t="shared" si="25"/>
        <v/>
      </c>
      <c r="L1653" s="13" t="str">
        <f>IF($D1653="","",IFERROR(INDEX(类别属性,MATCH($D1653,类别表,0)),""))</f>
        <v/>
      </c>
      <c r="M1653" s="53"/>
      <c r="N1653" s="53"/>
      <c r="O1653" s="32"/>
      <c r="P1653" s="6" t="str">
        <f>IF($C1653="","",IF(ISNA(MATCH($C1653,账户表,0)),"※这个账户不在【基础资料】的账户档案里",IF($B1653="","※没填日期，这一笔不会进任何月份的报表",IF(NOT(ISNUMBER($B1653)),"※日期是文本不是日期（像 2026.6.28 这种），按日期取数的报表全会漏掉这一笔",IF(AND($F1653&lt;&gt;"",$G1653&lt;&gt;""),"※收入和支出不能同时填",IF(AND(N($F1653)=0,N($G1653)=0),"※收入和支出都没填",IF(OR(N($F1653)&lt;0,N($G1653)&lt;0),"※金额不能填负数，方向反了就换一列填",IF($D1653="","※没填收支类别，分类报表会漏掉这一笔",IF(ISNA(MATCH($D1653,类别表,0)),"※收支类别不在【基础资料】的清单里",IF(AND($L1653="内部转账",$M1653=""),"△内部转账要在「对方账户」写上另一头",IF(AND($L1653="内部转账",$M1653=$C1653),"※对方账户跟本账户是同一个",IF(AND($L1653&lt;&gt;"内部转账",$M1653&lt;&gt;""),"△填了对方账户，但类别不是内部转账",IF(YEAR($B1653)&lt;&gt;管理年度,"△不是管理年度的单据，按月的三张报表里看不到",IF($H1653&lt;0,"△这一笔之后该账户余额成负数了，核一下",""))))))))))))))</f>
        <v/>
      </c>
    </row>
    <row r="1654" ht="16.5" spans="1:16">
      <c r="A1654" s="4" t="str">
        <f>IF($C1654="","",COUNTA($C$5:$C1654))</f>
        <v/>
      </c>
      <c r="B1654" s="52"/>
      <c r="C1654" s="53"/>
      <c r="D1654" s="53"/>
      <c r="E1654" s="32"/>
      <c r="F1654" s="54"/>
      <c r="G1654" s="54"/>
      <c r="H1654" s="24" t="str">
        <f>IFERROR(ROUND(VLOOKUP($C1654,基础资料!$B$5:$E$34,3,0)+SUMIF($C$5:$C1654,$C1654,$F$5:$F1654)-SUMIF($C$5:$C1654,$C1654,$G$5:$G1654),2),"")</f>
        <v/>
      </c>
      <c r="I1654" s="53"/>
      <c r="J1654" s="53"/>
      <c r="K1654" s="25" t="str">
        <f t="shared" si="25"/>
        <v/>
      </c>
      <c r="L1654" s="13" t="str">
        <f>IF($D1654="","",IFERROR(INDEX(类别属性,MATCH($D1654,类别表,0)),""))</f>
        <v/>
      </c>
      <c r="M1654" s="53"/>
      <c r="N1654" s="53"/>
      <c r="O1654" s="32"/>
      <c r="P1654" s="6" t="str">
        <f>IF($C1654="","",IF(ISNA(MATCH($C1654,账户表,0)),"※这个账户不在【基础资料】的账户档案里",IF($B1654="","※没填日期，这一笔不会进任何月份的报表",IF(NOT(ISNUMBER($B1654)),"※日期是文本不是日期（像 2026.6.28 这种），按日期取数的报表全会漏掉这一笔",IF(AND($F1654&lt;&gt;"",$G1654&lt;&gt;""),"※收入和支出不能同时填",IF(AND(N($F1654)=0,N($G1654)=0),"※收入和支出都没填",IF(OR(N($F1654)&lt;0,N($G1654)&lt;0),"※金额不能填负数，方向反了就换一列填",IF($D1654="","※没填收支类别，分类报表会漏掉这一笔",IF(ISNA(MATCH($D1654,类别表,0)),"※收支类别不在【基础资料】的清单里",IF(AND($L1654="内部转账",$M1654=""),"△内部转账要在「对方账户」写上另一头",IF(AND($L1654="内部转账",$M1654=$C1654),"※对方账户跟本账户是同一个",IF(AND($L1654&lt;&gt;"内部转账",$M1654&lt;&gt;""),"△填了对方账户，但类别不是内部转账",IF(YEAR($B1654)&lt;&gt;管理年度,"△不是管理年度的单据，按月的三张报表里看不到",IF($H1654&lt;0,"△这一笔之后该账户余额成负数了，核一下",""))))))))))))))</f>
        <v/>
      </c>
    </row>
    <row r="1655" ht="16.5" spans="1:16">
      <c r="A1655" s="4" t="str">
        <f>IF($C1655="","",COUNTA($C$5:$C1655))</f>
        <v/>
      </c>
      <c r="B1655" s="52"/>
      <c r="C1655" s="53"/>
      <c r="D1655" s="53"/>
      <c r="E1655" s="32"/>
      <c r="F1655" s="54"/>
      <c r="G1655" s="54"/>
      <c r="H1655" s="24" t="str">
        <f>IFERROR(ROUND(VLOOKUP($C1655,基础资料!$B$5:$E$34,3,0)+SUMIF($C$5:$C1655,$C1655,$F$5:$F1655)-SUMIF($C$5:$C1655,$C1655,$G$5:$G1655),2),"")</f>
        <v/>
      </c>
      <c r="I1655" s="53"/>
      <c r="J1655" s="53"/>
      <c r="K1655" s="25" t="str">
        <f t="shared" si="25"/>
        <v/>
      </c>
      <c r="L1655" s="13" t="str">
        <f>IF($D1655="","",IFERROR(INDEX(类别属性,MATCH($D1655,类别表,0)),""))</f>
        <v/>
      </c>
      <c r="M1655" s="53"/>
      <c r="N1655" s="53"/>
      <c r="O1655" s="32"/>
      <c r="P1655" s="6" t="str">
        <f>IF($C1655="","",IF(ISNA(MATCH($C1655,账户表,0)),"※这个账户不在【基础资料】的账户档案里",IF($B1655="","※没填日期，这一笔不会进任何月份的报表",IF(NOT(ISNUMBER($B1655)),"※日期是文本不是日期（像 2026.6.28 这种），按日期取数的报表全会漏掉这一笔",IF(AND($F1655&lt;&gt;"",$G1655&lt;&gt;""),"※收入和支出不能同时填",IF(AND(N($F1655)=0,N($G1655)=0),"※收入和支出都没填",IF(OR(N($F1655)&lt;0,N($G1655)&lt;0),"※金额不能填负数，方向反了就换一列填",IF($D1655="","※没填收支类别，分类报表会漏掉这一笔",IF(ISNA(MATCH($D1655,类别表,0)),"※收支类别不在【基础资料】的清单里",IF(AND($L1655="内部转账",$M1655=""),"△内部转账要在「对方账户」写上另一头",IF(AND($L1655="内部转账",$M1655=$C1655),"※对方账户跟本账户是同一个",IF(AND($L1655&lt;&gt;"内部转账",$M1655&lt;&gt;""),"△填了对方账户，但类别不是内部转账",IF(YEAR($B1655)&lt;&gt;管理年度,"△不是管理年度的单据，按月的三张报表里看不到",IF($H1655&lt;0,"△这一笔之后该账户余额成负数了，核一下",""))))))))))))))</f>
        <v/>
      </c>
    </row>
    <row r="1656" ht="16.5" spans="1:16">
      <c r="A1656" s="4" t="str">
        <f>IF($C1656="","",COUNTA($C$5:$C1656))</f>
        <v/>
      </c>
      <c r="B1656" s="52"/>
      <c r="C1656" s="53"/>
      <c r="D1656" s="53"/>
      <c r="E1656" s="32"/>
      <c r="F1656" s="54"/>
      <c r="G1656" s="54"/>
      <c r="H1656" s="24" t="str">
        <f>IFERROR(ROUND(VLOOKUP($C1656,基础资料!$B$5:$E$34,3,0)+SUMIF($C$5:$C1656,$C1656,$F$5:$F1656)-SUMIF($C$5:$C1656,$C1656,$G$5:$G1656),2),"")</f>
        <v/>
      </c>
      <c r="I1656" s="53"/>
      <c r="J1656" s="53"/>
      <c r="K1656" s="25" t="str">
        <f t="shared" si="25"/>
        <v/>
      </c>
      <c r="L1656" s="13" t="str">
        <f>IF($D1656="","",IFERROR(INDEX(类别属性,MATCH($D1656,类别表,0)),""))</f>
        <v/>
      </c>
      <c r="M1656" s="53"/>
      <c r="N1656" s="53"/>
      <c r="O1656" s="32"/>
      <c r="P1656" s="6" t="str">
        <f>IF($C1656="","",IF(ISNA(MATCH($C1656,账户表,0)),"※这个账户不在【基础资料】的账户档案里",IF($B1656="","※没填日期，这一笔不会进任何月份的报表",IF(NOT(ISNUMBER($B1656)),"※日期是文本不是日期（像 2026.6.28 这种），按日期取数的报表全会漏掉这一笔",IF(AND($F1656&lt;&gt;"",$G1656&lt;&gt;""),"※收入和支出不能同时填",IF(AND(N($F1656)=0,N($G1656)=0),"※收入和支出都没填",IF(OR(N($F1656)&lt;0,N($G1656)&lt;0),"※金额不能填负数，方向反了就换一列填",IF($D1656="","※没填收支类别，分类报表会漏掉这一笔",IF(ISNA(MATCH($D1656,类别表,0)),"※收支类别不在【基础资料】的清单里",IF(AND($L1656="内部转账",$M1656=""),"△内部转账要在「对方账户」写上另一头",IF(AND($L1656="内部转账",$M1656=$C1656),"※对方账户跟本账户是同一个",IF(AND($L1656&lt;&gt;"内部转账",$M1656&lt;&gt;""),"△填了对方账户，但类别不是内部转账",IF(YEAR($B1656)&lt;&gt;管理年度,"△不是管理年度的单据，按月的三张报表里看不到",IF($H1656&lt;0,"△这一笔之后该账户余额成负数了，核一下",""))))))))))))))</f>
        <v/>
      </c>
    </row>
    <row r="1657" ht="16.5" spans="1:16">
      <c r="A1657" s="4" t="str">
        <f>IF($C1657="","",COUNTA($C$5:$C1657))</f>
        <v/>
      </c>
      <c r="B1657" s="52"/>
      <c r="C1657" s="53"/>
      <c r="D1657" s="53"/>
      <c r="E1657" s="32"/>
      <c r="F1657" s="54"/>
      <c r="G1657" s="54"/>
      <c r="H1657" s="24" t="str">
        <f>IFERROR(ROUND(VLOOKUP($C1657,基础资料!$B$5:$E$34,3,0)+SUMIF($C$5:$C1657,$C1657,$F$5:$F1657)-SUMIF($C$5:$C1657,$C1657,$G$5:$G1657),2),"")</f>
        <v/>
      </c>
      <c r="I1657" s="53"/>
      <c r="J1657" s="53"/>
      <c r="K1657" s="25" t="str">
        <f t="shared" si="25"/>
        <v/>
      </c>
      <c r="L1657" s="13" t="str">
        <f>IF($D1657="","",IFERROR(INDEX(类别属性,MATCH($D1657,类别表,0)),""))</f>
        <v/>
      </c>
      <c r="M1657" s="53"/>
      <c r="N1657" s="53"/>
      <c r="O1657" s="32"/>
      <c r="P1657" s="6" t="str">
        <f>IF($C1657="","",IF(ISNA(MATCH($C1657,账户表,0)),"※这个账户不在【基础资料】的账户档案里",IF($B1657="","※没填日期，这一笔不会进任何月份的报表",IF(NOT(ISNUMBER($B1657)),"※日期是文本不是日期（像 2026.6.28 这种），按日期取数的报表全会漏掉这一笔",IF(AND($F1657&lt;&gt;"",$G1657&lt;&gt;""),"※收入和支出不能同时填",IF(AND(N($F1657)=0,N($G1657)=0),"※收入和支出都没填",IF(OR(N($F1657)&lt;0,N($G1657)&lt;0),"※金额不能填负数，方向反了就换一列填",IF($D1657="","※没填收支类别，分类报表会漏掉这一笔",IF(ISNA(MATCH($D1657,类别表,0)),"※收支类别不在【基础资料】的清单里",IF(AND($L1657="内部转账",$M1657=""),"△内部转账要在「对方账户」写上另一头",IF(AND($L1657="内部转账",$M1657=$C1657),"※对方账户跟本账户是同一个",IF(AND($L1657&lt;&gt;"内部转账",$M1657&lt;&gt;""),"△填了对方账户，但类别不是内部转账",IF(YEAR($B1657)&lt;&gt;管理年度,"△不是管理年度的单据，按月的三张报表里看不到",IF($H1657&lt;0,"△这一笔之后该账户余额成负数了，核一下",""))))))))))))))</f>
        <v/>
      </c>
    </row>
    <row r="1658" ht="16.5" spans="1:16">
      <c r="A1658" s="4" t="str">
        <f>IF($C1658="","",COUNTA($C$5:$C1658))</f>
        <v/>
      </c>
      <c r="B1658" s="52"/>
      <c r="C1658" s="53"/>
      <c r="D1658" s="53"/>
      <c r="E1658" s="32"/>
      <c r="F1658" s="54"/>
      <c r="G1658" s="54"/>
      <c r="H1658" s="24" t="str">
        <f>IFERROR(ROUND(VLOOKUP($C1658,基础资料!$B$5:$E$34,3,0)+SUMIF($C$5:$C1658,$C1658,$F$5:$F1658)-SUMIF($C$5:$C1658,$C1658,$G$5:$G1658),2),"")</f>
        <v/>
      </c>
      <c r="I1658" s="53"/>
      <c r="J1658" s="53"/>
      <c r="K1658" s="25" t="str">
        <f t="shared" si="25"/>
        <v/>
      </c>
      <c r="L1658" s="13" t="str">
        <f>IF($D1658="","",IFERROR(INDEX(类别属性,MATCH($D1658,类别表,0)),""))</f>
        <v/>
      </c>
      <c r="M1658" s="53"/>
      <c r="N1658" s="53"/>
      <c r="O1658" s="32"/>
      <c r="P1658" s="6" t="str">
        <f>IF($C1658="","",IF(ISNA(MATCH($C1658,账户表,0)),"※这个账户不在【基础资料】的账户档案里",IF($B1658="","※没填日期，这一笔不会进任何月份的报表",IF(NOT(ISNUMBER($B1658)),"※日期是文本不是日期（像 2026.6.28 这种），按日期取数的报表全会漏掉这一笔",IF(AND($F1658&lt;&gt;"",$G1658&lt;&gt;""),"※收入和支出不能同时填",IF(AND(N($F1658)=0,N($G1658)=0),"※收入和支出都没填",IF(OR(N($F1658)&lt;0,N($G1658)&lt;0),"※金额不能填负数，方向反了就换一列填",IF($D1658="","※没填收支类别，分类报表会漏掉这一笔",IF(ISNA(MATCH($D1658,类别表,0)),"※收支类别不在【基础资料】的清单里",IF(AND($L1658="内部转账",$M1658=""),"△内部转账要在「对方账户」写上另一头",IF(AND($L1658="内部转账",$M1658=$C1658),"※对方账户跟本账户是同一个",IF(AND($L1658&lt;&gt;"内部转账",$M1658&lt;&gt;""),"△填了对方账户，但类别不是内部转账",IF(YEAR($B1658)&lt;&gt;管理年度,"△不是管理年度的单据，按月的三张报表里看不到",IF($H1658&lt;0,"△这一笔之后该账户余额成负数了，核一下",""))))))))))))))</f>
        <v/>
      </c>
    </row>
    <row r="1659" ht="16.5" spans="1:16">
      <c r="A1659" s="4" t="str">
        <f>IF($C1659="","",COUNTA($C$5:$C1659))</f>
        <v/>
      </c>
      <c r="B1659" s="52"/>
      <c r="C1659" s="53"/>
      <c r="D1659" s="53"/>
      <c r="E1659" s="32"/>
      <c r="F1659" s="54"/>
      <c r="G1659" s="54"/>
      <c r="H1659" s="24" t="str">
        <f>IFERROR(ROUND(VLOOKUP($C1659,基础资料!$B$5:$E$34,3,0)+SUMIF($C$5:$C1659,$C1659,$F$5:$F1659)-SUMIF($C$5:$C1659,$C1659,$G$5:$G1659),2),"")</f>
        <v/>
      </c>
      <c r="I1659" s="53"/>
      <c r="J1659" s="53"/>
      <c r="K1659" s="25" t="str">
        <f t="shared" si="25"/>
        <v/>
      </c>
      <c r="L1659" s="13" t="str">
        <f>IF($D1659="","",IFERROR(INDEX(类别属性,MATCH($D1659,类别表,0)),""))</f>
        <v/>
      </c>
      <c r="M1659" s="53"/>
      <c r="N1659" s="53"/>
      <c r="O1659" s="32"/>
      <c r="P1659" s="6" t="str">
        <f>IF($C1659="","",IF(ISNA(MATCH($C1659,账户表,0)),"※这个账户不在【基础资料】的账户档案里",IF($B1659="","※没填日期，这一笔不会进任何月份的报表",IF(NOT(ISNUMBER($B1659)),"※日期是文本不是日期（像 2026.6.28 这种），按日期取数的报表全会漏掉这一笔",IF(AND($F1659&lt;&gt;"",$G1659&lt;&gt;""),"※收入和支出不能同时填",IF(AND(N($F1659)=0,N($G1659)=0),"※收入和支出都没填",IF(OR(N($F1659)&lt;0,N($G1659)&lt;0),"※金额不能填负数，方向反了就换一列填",IF($D1659="","※没填收支类别，分类报表会漏掉这一笔",IF(ISNA(MATCH($D1659,类别表,0)),"※收支类别不在【基础资料】的清单里",IF(AND($L1659="内部转账",$M1659=""),"△内部转账要在「对方账户」写上另一头",IF(AND($L1659="内部转账",$M1659=$C1659),"※对方账户跟本账户是同一个",IF(AND($L1659&lt;&gt;"内部转账",$M1659&lt;&gt;""),"△填了对方账户，但类别不是内部转账",IF(YEAR($B1659)&lt;&gt;管理年度,"△不是管理年度的单据，按月的三张报表里看不到",IF($H1659&lt;0,"△这一笔之后该账户余额成负数了，核一下",""))))))))))))))</f>
        <v/>
      </c>
    </row>
    <row r="1660" ht="16.5" spans="1:16">
      <c r="A1660" s="4" t="str">
        <f>IF($C1660="","",COUNTA($C$5:$C1660))</f>
        <v/>
      </c>
      <c r="B1660" s="52"/>
      <c r="C1660" s="53"/>
      <c r="D1660" s="53"/>
      <c r="E1660" s="32"/>
      <c r="F1660" s="54"/>
      <c r="G1660" s="54"/>
      <c r="H1660" s="24" t="str">
        <f>IFERROR(ROUND(VLOOKUP($C1660,基础资料!$B$5:$E$34,3,0)+SUMIF($C$5:$C1660,$C1660,$F$5:$F1660)-SUMIF($C$5:$C1660,$C1660,$G$5:$G1660),2),"")</f>
        <v/>
      </c>
      <c r="I1660" s="53"/>
      <c r="J1660" s="53"/>
      <c r="K1660" s="25" t="str">
        <f t="shared" si="25"/>
        <v/>
      </c>
      <c r="L1660" s="13" t="str">
        <f>IF($D1660="","",IFERROR(INDEX(类别属性,MATCH($D1660,类别表,0)),""))</f>
        <v/>
      </c>
      <c r="M1660" s="53"/>
      <c r="N1660" s="53"/>
      <c r="O1660" s="32"/>
      <c r="P1660" s="6" t="str">
        <f>IF($C1660="","",IF(ISNA(MATCH($C1660,账户表,0)),"※这个账户不在【基础资料】的账户档案里",IF($B1660="","※没填日期，这一笔不会进任何月份的报表",IF(NOT(ISNUMBER($B1660)),"※日期是文本不是日期（像 2026.6.28 这种），按日期取数的报表全会漏掉这一笔",IF(AND($F1660&lt;&gt;"",$G1660&lt;&gt;""),"※收入和支出不能同时填",IF(AND(N($F1660)=0,N($G1660)=0),"※收入和支出都没填",IF(OR(N($F1660)&lt;0,N($G1660)&lt;0),"※金额不能填负数，方向反了就换一列填",IF($D1660="","※没填收支类别，分类报表会漏掉这一笔",IF(ISNA(MATCH($D1660,类别表,0)),"※收支类别不在【基础资料】的清单里",IF(AND($L1660="内部转账",$M1660=""),"△内部转账要在「对方账户」写上另一头",IF(AND($L1660="内部转账",$M1660=$C1660),"※对方账户跟本账户是同一个",IF(AND($L1660&lt;&gt;"内部转账",$M1660&lt;&gt;""),"△填了对方账户，但类别不是内部转账",IF(YEAR($B1660)&lt;&gt;管理年度,"△不是管理年度的单据，按月的三张报表里看不到",IF($H1660&lt;0,"△这一笔之后该账户余额成负数了，核一下",""))))))))))))))</f>
        <v/>
      </c>
    </row>
    <row r="1661" ht="16.5" spans="1:16">
      <c r="A1661" s="4" t="str">
        <f>IF($C1661="","",COUNTA($C$5:$C1661))</f>
        <v/>
      </c>
      <c r="B1661" s="52"/>
      <c r="C1661" s="53"/>
      <c r="D1661" s="53"/>
      <c r="E1661" s="32"/>
      <c r="F1661" s="54"/>
      <c r="G1661" s="54"/>
      <c r="H1661" s="24" t="str">
        <f>IFERROR(ROUND(VLOOKUP($C1661,基础资料!$B$5:$E$34,3,0)+SUMIF($C$5:$C1661,$C1661,$F$5:$F1661)-SUMIF($C$5:$C1661,$C1661,$G$5:$G1661),2),"")</f>
        <v/>
      </c>
      <c r="I1661" s="53"/>
      <c r="J1661" s="53"/>
      <c r="K1661" s="25" t="str">
        <f t="shared" si="25"/>
        <v/>
      </c>
      <c r="L1661" s="13" t="str">
        <f>IF($D1661="","",IFERROR(INDEX(类别属性,MATCH($D1661,类别表,0)),""))</f>
        <v/>
      </c>
      <c r="M1661" s="53"/>
      <c r="N1661" s="53"/>
      <c r="O1661" s="32"/>
      <c r="P1661" s="6" t="str">
        <f>IF($C1661="","",IF(ISNA(MATCH($C1661,账户表,0)),"※这个账户不在【基础资料】的账户档案里",IF($B1661="","※没填日期，这一笔不会进任何月份的报表",IF(NOT(ISNUMBER($B1661)),"※日期是文本不是日期（像 2026.6.28 这种），按日期取数的报表全会漏掉这一笔",IF(AND($F1661&lt;&gt;"",$G1661&lt;&gt;""),"※收入和支出不能同时填",IF(AND(N($F1661)=0,N($G1661)=0),"※收入和支出都没填",IF(OR(N($F1661)&lt;0,N($G1661)&lt;0),"※金额不能填负数，方向反了就换一列填",IF($D1661="","※没填收支类别，分类报表会漏掉这一笔",IF(ISNA(MATCH($D1661,类别表,0)),"※收支类别不在【基础资料】的清单里",IF(AND($L1661="内部转账",$M1661=""),"△内部转账要在「对方账户」写上另一头",IF(AND($L1661="内部转账",$M1661=$C1661),"※对方账户跟本账户是同一个",IF(AND($L1661&lt;&gt;"内部转账",$M1661&lt;&gt;""),"△填了对方账户，但类别不是内部转账",IF(YEAR($B1661)&lt;&gt;管理年度,"△不是管理年度的单据，按月的三张报表里看不到",IF($H1661&lt;0,"△这一笔之后该账户余额成负数了，核一下",""))))))))))))))</f>
        <v/>
      </c>
    </row>
    <row r="1662" ht="16.5" spans="1:16">
      <c r="A1662" s="4" t="str">
        <f>IF($C1662="","",COUNTA($C$5:$C1662))</f>
        <v/>
      </c>
      <c r="B1662" s="52"/>
      <c r="C1662" s="53"/>
      <c r="D1662" s="53"/>
      <c r="E1662" s="32"/>
      <c r="F1662" s="54"/>
      <c r="G1662" s="54"/>
      <c r="H1662" s="24" t="str">
        <f>IFERROR(ROUND(VLOOKUP($C1662,基础资料!$B$5:$E$34,3,0)+SUMIF($C$5:$C1662,$C1662,$F$5:$F1662)-SUMIF($C$5:$C1662,$C1662,$G$5:$G1662),2),"")</f>
        <v/>
      </c>
      <c r="I1662" s="53"/>
      <c r="J1662" s="53"/>
      <c r="K1662" s="25" t="str">
        <f t="shared" si="25"/>
        <v/>
      </c>
      <c r="L1662" s="13" t="str">
        <f>IF($D1662="","",IFERROR(INDEX(类别属性,MATCH($D1662,类别表,0)),""))</f>
        <v/>
      </c>
      <c r="M1662" s="53"/>
      <c r="N1662" s="53"/>
      <c r="O1662" s="32"/>
      <c r="P1662" s="6" t="str">
        <f>IF($C1662="","",IF(ISNA(MATCH($C1662,账户表,0)),"※这个账户不在【基础资料】的账户档案里",IF($B1662="","※没填日期，这一笔不会进任何月份的报表",IF(NOT(ISNUMBER($B1662)),"※日期是文本不是日期（像 2026.6.28 这种），按日期取数的报表全会漏掉这一笔",IF(AND($F1662&lt;&gt;"",$G1662&lt;&gt;""),"※收入和支出不能同时填",IF(AND(N($F1662)=0,N($G1662)=0),"※收入和支出都没填",IF(OR(N($F1662)&lt;0,N($G1662)&lt;0),"※金额不能填负数，方向反了就换一列填",IF($D1662="","※没填收支类别，分类报表会漏掉这一笔",IF(ISNA(MATCH($D1662,类别表,0)),"※收支类别不在【基础资料】的清单里",IF(AND($L1662="内部转账",$M1662=""),"△内部转账要在「对方账户」写上另一头",IF(AND($L1662="内部转账",$M1662=$C1662),"※对方账户跟本账户是同一个",IF(AND($L1662&lt;&gt;"内部转账",$M1662&lt;&gt;""),"△填了对方账户，但类别不是内部转账",IF(YEAR($B1662)&lt;&gt;管理年度,"△不是管理年度的单据，按月的三张报表里看不到",IF($H1662&lt;0,"△这一笔之后该账户余额成负数了，核一下",""))))))))))))))</f>
        <v/>
      </c>
    </row>
    <row r="1663" ht="16.5" spans="1:16">
      <c r="A1663" s="4" t="str">
        <f>IF($C1663="","",COUNTA($C$5:$C1663))</f>
        <v/>
      </c>
      <c r="B1663" s="52"/>
      <c r="C1663" s="53"/>
      <c r="D1663" s="53"/>
      <c r="E1663" s="32"/>
      <c r="F1663" s="54"/>
      <c r="G1663" s="54"/>
      <c r="H1663" s="24" t="str">
        <f>IFERROR(ROUND(VLOOKUP($C1663,基础资料!$B$5:$E$34,3,0)+SUMIF($C$5:$C1663,$C1663,$F$5:$F1663)-SUMIF($C$5:$C1663,$C1663,$G$5:$G1663),2),"")</f>
        <v/>
      </c>
      <c r="I1663" s="53"/>
      <c r="J1663" s="53"/>
      <c r="K1663" s="25" t="str">
        <f t="shared" si="25"/>
        <v/>
      </c>
      <c r="L1663" s="13" t="str">
        <f>IF($D1663="","",IFERROR(INDEX(类别属性,MATCH($D1663,类别表,0)),""))</f>
        <v/>
      </c>
      <c r="M1663" s="53"/>
      <c r="N1663" s="53"/>
      <c r="O1663" s="32"/>
      <c r="P1663" s="6" t="str">
        <f>IF($C1663="","",IF(ISNA(MATCH($C1663,账户表,0)),"※这个账户不在【基础资料】的账户档案里",IF($B1663="","※没填日期，这一笔不会进任何月份的报表",IF(NOT(ISNUMBER($B1663)),"※日期是文本不是日期（像 2026.6.28 这种），按日期取数的报表全会漏掉这一笔",IF(AND($F1663&lt;&gt;"",$G1663&lt;&gt;""),"※收入和支出不能同时填",IF(AND(N($F1663)=0,N($G1663)=0),"※收入和支出都没填",IF(OR(N($F1663)&lt;0,N($G1663)&lt;0),"※金额不能填负数，方向反了就换一列填",IF($D1663="","※没填收支类别，分类报表会漏掉这一笔",IF(ISNA(MATCH($D1663,类别表,0)),"※收支类别不在【基础资料】的清单里",IF(AND($L1663="内部转账",$M1663=""),"△内部转账要在「对方账户」写上另一头",IF(AND($L1663="内部转账",$M1663=$C1663),"※对方账户跟本账户是同一个",IF(AND($L1663&lt;&gt;"内部转账",$M1663&lt;&gt;""),"△填了对方账户，但类别不是内部转账",IF(YEAR($B1663)&lt;&gt;管理年度,"△不是管理年度的单据，按月的三张报表里看不到",IF($H1663&lt;0,"△这一笔之后该账户余额成负数了，核一下",""))))))))))))))</f>
        <v/>
      </c>
    </row>
    <row r="1664" ht="16.5" spans="1:16">
      <c r="A1664" s="4" t="str">
        <f>IF($C1664="","",COUNTA($C$5:$C1664))</f>
        <v/>
      </c>
      <c r="B1664" s="52"/>
      <c r="C1664" s="53"/>
      <c r="D1664" s="53"/>
      <c r="E1664" s="32"/>
      <c r="F1664" s="54"/>
      <c r="G1664" s="54"/>
      <c r="H1664" s="24" t="str">
        <f>IFERROR(ROUND(VLOOKUP($C1664,基础资料!$B$5:$E$34,3,0)+SUMIF($C$5:$C1664,$C1664,$F$5:$F1664)-SUMIF($C$5:$C1664,$C1664,$G$5:$G1664),2),"")</f>
        <v/>
      </c>
      <c r="I1664" s="53"/>
      <c r="J1664" s="53"/>
      <c r="K1664" s="25" t="str">
        <f t="shared" si="25"/>
        <v/>
      </c>
      <c r="L1664" s="13" t="str">
        <f>IF($D1664="","",IFERROR(INDEX(类别属性,MATCH($D1664,类别表,0)),""))</f>
        <v/>
      </c>
      <c r="M1664" s="53"/>
      <c r="N1664" s="53"/>
      <c r="O1664" s="32"/>
      <c r="P1664" s="6" t="str">
        <f>IF($C1664="","",IF(ISNA(MATCH($C1664,账户表,0)),"※这个账户不在【基础资料】的账户档案里",IF($B1664="","※没填日期，这一笔不会进任何月份的报表",IF(NOT(ISNUMBER($B1664)),"※日期是文本不是日期（像 2026.6.28 这种），按日期取数的报表全会漏掉这一笔",IF(AND($F1664&lt;&gt;"",$G1664&lt;&gt;""),"※收入和支出不能同时填",IF(AND(N($F1664)=0,N($G1664)=0),"※收入和支出都没填",IF(OR(N($F1664)&lt;0,N($G1664)&lt;0),"※金额不能填负数，方向反了就换一列填",IF($D1664="","※没填收支类别，分类报表会漏掉这一笔",IF(ISNA(MATCH($D1664,类别表,0)),"※收支类别不在【基础资料】的清单里",IF(AND($L1664="内部转账",$M1664=""),"△内部转账要在「对方账户」写上另一头",IF(AND($L1664="内部转账",$M1664=$C1664),"※对方账户跟本账户是同一个",IF(AND($L1664&lt;&gt;"内部转账",$M1664&lt;&gt;""),"△填了对方账户，但类别不是内部转账",IF(YEAR($B1664)&lt;&gt;管理年度,"△不是管理年度的单据，按月的三张报表里看不到",IF($H1664&lt;0,"△这一笔之后该账户余额成负数了，核一下",""))))))))))))))</f>
        <v/>
      </c>
    </row>
    <row r="1665" ht="16.5" spans="1:16">
      <c r="A1665" s="4" t="str">
        <f>IF($C1665="","",COUNTA($C$5:$C1665))</f>
        <v/>
      </c>
      <c r="B1665" s="52"/>
      <c r="C1665" s="53"/>
      <c r="D1665" s="53"/>
      <c r="E1665" s="32"/>
      <c r="F1665" s="54"/>
      <c r="G1665" s="54"/>
      <c r="H1665" s="24" t="str">
        <f>IFERROR(ROUND(VLOOKUP($C1665,基础资料!$B$5:$E$34,3,0)+SUMIF($C$5:$C1665,$C1665,$F$5:$F1665)-SUMIF($C$5:$C1665,$C1665,$G$5:$G1665),2),"")</f>
        <v/>
      </c>
      <c r="I1665" s="53"/>
      <c r="J1665" s="53"/>
      <c r="K1665" s="25" t="str">
        <f t="shared" si="25"/>
        <v/>
      </c>
      <c r="L1665" s="13" t="str">
        <f>IF($D1665="","",IFERROR(INDEX(类别属性,MATCH($D1665,类别表,0)),""))</f>
        <v/>
      </c>
      <c r="M1665" s="53"/>
      <c r="N1665" s="53"/>
      <c r="O1665" s="32"/>
      <c r="P1665" s="6" t="str">
        <f>IF($C1665="","",IF(ISNA(MATCH($C1665,账户表,0)),"※这个账户不在【基础资料】的账户档案里",IF($B1665="","※没填日期，这一笔不会进任何月份的报表",IF(NOT(ISNUMBER($B1665)),"※日期是文本不是日期（像 2026.6.28 这种），按日期取数的报表全会漏掉这一笔",IF(AND($F1665&lt;&gt;"",$G1665&lt;&gt;""),"※收入和支出不能同时填",IF(AND(N($F1665)=0,N($G1665)=0),"※收入和支出都没填",IF(OR(N($F1665)&lt;0,N($G1665)&lt;0),"※金额不能填负数，方向反了就换一列填",IF($D1665="","※没填收支类别，分类报表会漏掉这一笔",IF(ISNA(MATCH($D1665,类别表,0)),"※收支类别不在【基础资料】的清单里",IF(AND($L1665="内部转账",$M1665=""),"△内部转账要在「对方账户」写上另一头",IF(AND($L1665="内部转账",$M1665=$C1665),"※对方账户跟本账户是同一个",IF(AND($L1665&lt;&gt;"内部转账",$M1665&lt;&gt;""),"△填了对方账户，但类别不是内部转账",IF(YEAR($B1665)&lt;&gt;管理年度,"△不是管理年度的单据，按月的三张报表里看不到",IF($H1665&lt;0,"△这一笔之后该账户余额成负数了，核一下",""))))))))))))))</f>
        <v/>
      </c>
    </row>
    <row r="1666" ht="16.5" spans="1:16">
      <c r="A1666" s="4" t="str">
        <f>IF($C1666="","",COUNTA($C$5:$C1666))</f>
        <v/>
      </c>
      <c r="B1666" s="52"/>
      <c r="C1666" s="53"/>
      <c r="D1666" s="53"/>
      <c r="E1666" s="32"/>
      <c r="F1666" s="54"/>
      <c r="G1666" s="54"/>
      <c r="H1666" s="24" t="str">
        <f>IFERROR(ROUND(VLOOKUP($C1666,基础资料!$B$5:$E$34,3,0)+SUMIF($C$5:$C1666,$C1666,$F$5:$F1666)-SUMIF($C$5:$C1666,$C1666,$G$5:$G1666),2),"")</f>
        <v/>
      </c>
      <c r="I1666" s="53"/>
      <c r="J1666" s="53"/>
      <c r="K1666" s="25" t="str">
        <f t="shared" si="25"/>
        <v/>
      </c>
      <c r="L1666" s="13" t="str">
        <f>IF($D1666="","",IFERROR(INDEX(类别属性,MATCH($D1666,类别表,0)),""))</f>
        <v/>
      </c>
      <c r="M1666" s="53"/>
      <c r="N1666" s="53"/>
      <c r="O1666" s="32"/>
      <c r="P1666" s="6" t="str">
        <f>IF($C1666="","",IF(ISNA(MATCH($C1666,账户表,0)),"※这个账户不在【基础资料】的账户档案里",IF($B1666="","※没填日期，这一笔不会进任何月份的报表",IF(NOT(ISNUMBER($B1666)),"※日期是文本不是日期（像 2026.6.28 这种），按日期取数的报表全会漏掉这一笔",IF(AND($F1666&lt;&gt;"",$G1666&lt;&gt;""),"※收入和支出不能同时填",IF(AND(N($F1666)=0,N($G1666)=0),"※收入和支出都没填",IF(OR(N($F1666)&lt;0,N($G1666)&lt;0),"※金额不能填负数，方向反了就换一列填",IF($D1666="","※没填收支类别，分类报表会漏掉这一笔",IF(ISNA(MATCH($D1666,类别表,0)),"※收支类别不在【基础资料】的清单里",IF(AND($L1666="内部转账",$M1666=""),"△内部转账要在「对方账户」写上另一头",IF(AND($L1666="内部转账",$M1666=$C1666),"※对方账户跟本账户是同一个",IF(AND($L1666&lt;&gt;"内部转账",$M1666&lt;&gt;""),"△填了对方账户，但类别不是内部转账",IF(YEAR($B1666)&lt;&gt;管理年度,"△不是管理年度的单据，按月的三张报表里看不到",IF($H1666&lt;0,"△这一笔之后该账户余额成负数了，核一下",""))))))))))))))</f>
        <v/>
      </c>
    </row>
    <row r="1667" ht="16.5" spans="1:16">
      <c r="A1667" s="4" t="str">
        <f>IF($C1667="","",COUNTA($C$5:$C1667))</f>
        <v/>
      </c>
      <c r="B1667" s="52"/>
      <c r="C1667" s="53"/>
      <c r="D1667" s="53"/>
      <c r="E1667" s="32"/>
      <c r="F1667" s="54"/>
      <c r="G1667" s="54"/>
      <c r="H1667" s="24" t="str">
        <f>IFERROR(ROUND(VLOOKUP($C1667,基础资料!$B$5:$E$34,3,0)+SUMIF($C$5:$C1667,$C1667,$F$5:$F1667)-SUMIF($C$5:$C1667,$C1667,$G$5:$G1667),2),"")</f>
        <v/>
      </c>
      <c r="I1667" s="53"/>
      <c r="J1667" s="53"/>
      <c r="K1667" s="25" t="str">
        <f t="shared" si="25"/>
        <v/>
      </c>
      <c r="L1667" s="13" t="str">
        <f>IF($D1667="","",IFERROR(INDEX(类别属性,MATCH($D1667,类别表,0)),""))</f>
        <v/>
      </c>
      <c r="M1667" s="53"/>
      <c r="N1667" s="53"/>
      <c r="O1667" s="32"/>
      <c r="P1667" s="6" t="str">
        <f>IF($C1667="","",IF(ISNA(MATCH($C1667,账户表,0)),"※这个账户不在【基础资料】的账户档案里",IF($B1667="","※没填日期，这一笔不会进任何月份的报表",IF(NOT(ISNUMBER($B1667)),"※日期是文本不是日期（像 2026.6.28 这种），按日期取数的报表全会漏掉这一笔",IF(AND($F1667&lt;&gt;"",$G1667&lt;&gt;""),"※收入和支出不能同时填",IF(AND(N($F1667)=0,N($G1667)=0),"※收入和支出都没填",IF(OR(N($F1667)&lt;0,N($G1667)&lt;0),"※金额不能填负数，方向反了就换一列填",IF($D1667="","※没填收支类别，分类报表会漏掉这一笔",IF(ISNA(MATCH($D1667,类别表,0)),"※收支类别不在【基础资料】的清单里",IF(AND($L1667="内部转账",$M1667=""),"△内部转账要在「对方账户」写上另一头",IF(AND($L1667="内部转账",$M1667=$C1667),"※对方账户跟本账户是同一个",IF(AND($L1667&lt;&gt;"内部转账",$M1667&lt;&gt;""),"△填了对方账户，但类别不是内部转账",IF(YEAR($B1667)&lt;&gt;管理年度,"△不是管理年度的单据，按月的三张报表里看不到",IF($H1667&lt;0,"△这一笔之后该账户余额成负数了，核一下",""))))))))))))))</f>
        <v/>
      </c>
    </row>
    <row r="1668" ht="16.5" spans="1:16">
      <c r="A1668" s="4" t="str">
        <f>IF($C1668="","",COUNTA($C$5:$C1668))</f>
        <v/>
      </c>
      <c r="B1668" s="52"/>
      <c r="C1668" s="53"/>
      <c r="D1668" s="53"/>
      <c r="E1668" s="32"/>
      <c r="F1668" s="54"/>
      <c r="G1668" s="54"/>
      <c r="H1668" s="24" t="str">
        <f>IFERROR(ROUND(VLOOKUP($C1668,基础资料!$B$5:$E$34,3,0)+SUMIF($C$5:$C1668,$C1668,$F$5:$F1668)-SUMIF($C$5:$C1668,$C1668,$G$5:$G1668),2),"")</f>
        <v/>
      </c>
      <c r="I1668" s="53"/>
      <c r="J1668" s="53"/>
      <c r="K1668" s="25" t="str">
        <f t="shared" si="25"/>
        <v/>
      </c>
      <c r="L1668" s="13" t="str">
        <f>IF($D1668="","",IFERROR(INDEX(类别属性,MATCH($D1668,类别表,0)),""))</f>
        <v/>
      </c>
      <c r="M1668" s="53"/>
      <c r="N1668" s="53"/>
      <c r="O1668" s="32"/>
      <c r="P1668" s="6" t="str">
        <f>IF($C1668="","",IF(ISNA(MATCH($C1668,账户表,0)),"※这个账户不在【基础资料】的账户档案里",IF($B1668="","※没填日期，这一笔不会进任何月份的报表",IF(NOT(ISNUMBER($B1668)),"※日期是文本不是日期（像 2026.6.28 这种），按日期取数的报表全会漏掉这一笔",IF(AND($F1668&lt;&gt;"",$G1668&lt;&gt;""),"※收入和支出不能同时填",IF(AND(N($F1668)=0,N($G1668)=0),"※收入和支出都没填",IF(OR(N($F1668)&lt;0,N($G1668)&lt;0),"※金额不能填负数，方向反了就换一列填",IF($D1668="","※没填收支类别，分类报表会漏掉这一笔",IF(ISNA(MATCH($D1668,类别表,0)),"※收支类别不在【基础资料】的清单里",IF(AND($L1668="内部转账",$M1668=""),"△内部转账要在「对方账户」写上另一头",IF(AND($L1668="内部转账",$M1668=$C1668),"※对方账户跟本账户是同一个",IF(AND($L1668&lt;&gt;"内部转账",$M1668&lt;&gt;""),"△填了对方账户，但类别不是内部转账",IF(YEAR($B1668)&lt;&gt;管理年度,"△不是管理年度的单据，按月的三张报表里看不到",IF($H1668&lt;0,"△这一笔之后该账户余额成负数了，核一下",""))))))))))))))</f>
        <v/>
      </c>
    </row>
    <row r="1669" ht="16.5" spans="1:16">
      <c r="A1669" s="4" t="str">
        <f>IF($C1669="","",COUNTA($C$5:$C1669))</f>
        <v/>
      </c>
      <c r="B1669" s="52"/>
      <c r="C1669" s="53"/>
      <c r="D1669" s="53"/>
      <c r="E1669" s="32"/>
      <c r="F1669" s="54"/>
      <c r="G1669" s="54"/>
      <c r="H1669" s="24" t="str">
        <f>IFERROR(ROUND(VLOOKUP($C1669,基础资料!$B$5:$E$34,3,0)+SUMIF($C$5:$C1669,$C1669,$F$5:$F1669)-SUMIF($C$5:$C1669,$C1669,$G$5:$G1669),2),"")</f>
        <v/>
      </c>
      <c r="I1669" s="53"/>
      <c r="J1669" s="53"/>
      <c r="K1669" s="25" t="str">
        <f t="shared" ref="K1669:K1732" si="26">IF(OR($B1669="",NOT(ISNUMBER($B1669))),"",--TEXT($B1669,"yyyymm"))</f>
        <v/>
      </c>
      <c r="L1669" s="13" t="str">
        <f>IF($D1669="","",IFERROR(INDEX(类别属性,MATCH($D1669,类别表,0)),""))</f>
        <v/>
      </c>
      <c r="M1669" s="53"/>
      <c r="N1669" s="53"/>
      <c r="O1669" s="32"/>
      <c r="P1669" s="6" t="str">
        <f>IF($C1669="","",IF(ISNA(MATCH($C1669,账户表,0)),"※这个账户不在【基础资料】的账户档案里",IF($B1669="","※没填日期，这一笔不会进任何月份的报表",IF(NOT(ISNUMBER($B1669)),"※日期是文本不是日期（像 2026.6.28 这种），按日期取数的报表全会漏掉这一笔",IF(AND($F1669&lt;&gt;"",$G1669&lt;&gt;""),"※收入和支出不能同时填",IF(AND(N($F1669)=0,N($G1669)=0),"※收入和支出都没填",IF(OR(N($F1669)&lt;0,N($G1669)&lt;0),"※金额不能填负数，方向反了就换一列填",IF($D1669="","※没填收支类别，分类报表会漏掉这一笔",IF(ISNA(MATCH($D1669,类别表,0)),"※收支类别不在【基础资料】的清单里",IF(AND($L1669="内部转账",$M1669=""),"△内部转账要在「对方账户」写上另一头",IF(AND($L1669="内部转账",$M1669=$C1669),"※对方账户跟本账户是同一个",IF(AND($L1669&lt;&gt;"内部转账",$M1669&lt;&gt;""),"△填了对方账户，但类别不是内部转账",IF(YEAR($B1669)&lt;&gt;管理年度,"△不是管理年度的单据，按月的三张报表里看不到",IF($H1669&lt;0,"△这一笔之后该账户余额成负数了，核一下",""))))))))))))))</f>
        <v/>
      </c>
    </row>
    <row r="1670" ht="16.5" spans="1:16">
      <c r="A1670" s="4" t="str">
        <f>IF($C1670="","",COUNTA($C$5:$C1670))</f>
        <v/>
      </c>
      <c r="B1670" s="52"/>
      <c r="C1670" s="53"/>
      <c r="D1670" s="53"/>
      <c r="E1670" s="32"/>
      <c r="F1670" s="54"/>
      <c r="G1670" s="54"/>
      <c r="H1670" s="24" t="str">
        <f>IFERROR(ROUND(VLOOKUP($C1670,基础资料!$B$5:$E$34,3,0)+SUMIF($C$5:$C1670,$C1670,$F$5:$F1670)-SUMIF($C$5:$C1670,$C1670,$G$5:$G1670),2),"")</f>
        <v/>
      </c>
      <c r="I1670" s="53"/>
      <c r="J1670" s="53"/>
      <c r="K1670" s="25" t="str">
        <f t="shared" si="26"/>
        <v/>
      </c>
      <c r="L1670" s="13" t="str">
        <f>IF($D1670="","",IFERROR(INDEX(类别属性,MATCH($D1670,类别表,0)),""))</f>
        <v/>
      </c>
      <c r="M1670" s="53"/>
      <c r="N1670" s="53"/>
      <c r="O1670" s="32"/>
      <c r="P1670" s="6" t="str">
        <f>IF($C1670="","",IF(ISNA(MATCH($C1670,账户表,0)),"※这个账户不在【基础资料】的账户档案里",IF($B1670="","※没填日期，这一笔不会进任何月份的报表",IF(NOT(ISNUMBER($B1670)),"※日期是文本不是日期（像 2026.6.28 这种），按日期取数的报表全会漏掉这一笔",IF(AND($F1670&lt;&gt;"",$G1670&lt;&gt;""),"※收入和支出不能同时填",IF(AND(N($F1670)=0,N($G1670)=0),"※收入和支出都没填",IF(OR(N($F1670)&lt;0,N($G1670)&lt;0),"※金额不能填负数，方向反了就换一列填",IF($D1670="","※没填收支类别，分类报表会漏掉这一笔",IF(ISNA(MATCH($D1670,类别表,0)),"※收支类别不在【基础资料】的清单里",IF(AND($L1670="内部转账",$M1670=""),"△内部转账要在「对方账户」写上另一头",IF(AND($L1670="内部转账",$M1670=$C1670),"※对方账户跟本账户是同一个",IF(AND($L1670&lt;&gt;"内部转账",$M1670&lt;&gt;""),"△填了对方账户，但类别不是内部转账",IF(YEAR($B1670)&lt;&gt;管理年度,"△不是管理年度的单据，按月的三张报表里看不到",IF($H1670&lt;0,"△这一笔之后该账户余额成负数了，核一下",""))))))))))))))</f>
        <v/>
      </c>
    </row>
    <row r="1671" ht="16.5" spans="1:16">
      <c r="A1671" s="4" t="str">
        <f>IF($C1671="","",COUNTA($C$5:$C1671))</f>
        <v/>
      </c>
      <c r="B1671" s="52"/>
      <c r="C1671" s="53"/>
      <c r="D1671" s="53"/>
      <c r="E1671" s="32"/>
      <c r="F1671" s="54"/>
      <c r="G1671" s="54"/>
      <c r="H1671" s="24" t="str">
        <f>IFERROR(ROUND(VLOOKUP($C1671,基础资料!$B$5:$E$34,3,0)+SUMIF($C$5:$C1671,$C1671,$F$5:$F1671)-SUMIF($C$5:$C1671,$C1671,$G$5:$G1671),2),"")</f>
        <v/>
      </c>
      <c r="I1671" s="53"/>
      <c r="J1671" s="53"/>
      <c r="K1671" s="25" t="str">
        <f t="shared" si="26"/>
        <v/>
      </c>
      <c r="L1671" s="13" t="str">
        <f>IF($D1671="","",IFERROR(INDEX(类别属性,MATCH($D1671,类别表,0)),""))</f>
        <v/>
      </c>
      <c r="M1671" s="53"/>
      <c r="N1671" s="53"/>
      <c r="O1671" s="32"/>
      <c r="P1671" s="6" t="str">
        <f>IF($C1671="","",IF(ISNA(MATCH($C1671,账户表,0)),"※这个账户不在【基础资料】的账户档案里",IF($B1671="","※没填日期，这一笔不会进任何月份的报表",IF(NOT(ISNUMBER($B1671)),"※日期是文本不是日期（像 2026.6.28 这种），按日期取数的报表全会漏掉这一笔",IF(AND($F1671&lt;&gt;"",$G1671&lt;&gt;""),"※收入和支出不能同时填",IF(AND(N($F1671)=0,N($G1671)=0),"※收入和支出都没填",IF(OR(N($F1671)&lt;0,N($G1671)&lt;0),"※金额不能填负数，方向反了就换一列填",IF($D1671="","※没填收支类别，分类报表会漏掉这一笔",IF(ISNA(MATCH($D1671,类别表,0)),"※收支类别不在【基础资料】的清单里",IF(AND($L1671="内部转账",$M1671=""),"△内部转账要在「对方账户」写上另一头",IF(AND($L1671="内部转账",$M1671=$C1671),"※对方账户跟本账户是同一个",IF(AND($L1671&lt;&gt;"内部转账",$M1671&lt;&gt;""),"△填了对方账户，但类别不是内部转账",IF(YEAR($B1671)&lt;&gt;管理年度,"△不是管理年度的单据，按月的三张报表里看不到",IF($H1671&lt;0,"△这一笔之后该账户余额成负数了，核一下",""))))))))))))))</f>
        <v/>
      </c>
    </row>
    <row r="1672" ht="16.5" spans="1:16">
      <c r="A1672" s="4" t="str">
        <f>IF($C1672="","",COUNTA($C$5:$C1672))</f>
        <v/>
      </c>
      <c r="B1672" s="52"/>
      <c r="C1672" s="53"/>
      <c r="D1672" s="53"/>
      <c r="E1672" s="32"/>
      <c r="F1672" s="54"/>
      <c r="G1672" s="54"/>
      <c r="H1672" s="24" t="str">
        <f>IFERROR(ROUND(VLOOKUP($C1672,基础资料!$B$5:$E$34,3,0)+SUMIF($C$5:$C1672,$C1672,$F$5:$F1672)-SUMIF($C$5:$C1672,$C1672,$G$5:$G1672),2),"")</f>
        <v/>
      </c>
      <c r="I1672" s="53"/>
      <c r="J1672" s="53"/>
      <c r="K1672" s="25" t="str">
        <f t="shared" si="26"/>
        <v/>
      </c>
      <c r="L1672" s="13" t="str">
        <f>IF($D1672="","",IFERROR(INDEX(类别属性,MATCH($D1672,类别表,0)),""))</f>
        <v/>
      </c>
      <c r="M1672" s="53"/>
      <c r="N1672" s="53"/>
      <c r="O1672" s="32"/>
      <c r="P1672" s="6" t="str">
        <f>IF($C1672="","",IF(ISNA(MATCH($C1672,账户表,0)),"※这个账户不在【基础资料】的账户档案里",IF($B1672="","※没填日期，这一笔不会进任何月份的报表",IF(NOT(ISNUMBER($B1672)),"※日期是文本不是日期（像 2026.6.28 这种），按日期取数的报表全会漏掉这一笔",IF(AND($F1672&lt;&gt;"",$G1672&lt;&gt;""),"※收入和支出不能同时填",IF(AND(N($F1672)=0,N($G1672)=0),"※收入和支出都没填",IF(OR(N($F1672)&lt;0,N($G1672)&lt;0),"※金额不能填负数，方向反了就换一列填",IF($D1672="","※没填收支类别，分类报表会漏掉这一笔",IF(ISNA(MATCH($D1672,类别表,0)),"※收支类别不在【基础资料】的清单里",IF(AND($L1672="内部转账",$M1672=""),"△内部转账要在「对方账户」写上另一头",IF(AND($L1672="内部转账",$M1672=$C1672),"※对方账户跟本账户是同一个",IF(AND($L1672&lt;&gt;"内部转账",$M1672&lt;&gt;""),"△填了对方账户，但类别不是内部转账",IF(YEAR($B1672)&lt;&gt;管理年度,"△不是管理年度的单据，按月的三张报表里看不到",IF($H1672&lt;0,"△这一笔之后该账户余额成负数了，核一下",""))))))))))))))</f>
        <v/>
      </c>
    </row>
    <row r="1673" ht="16.5" spans="1:16">
      <c r="A1673" s="4" t="str">
        <f>IF($C1673="","",COUNTA($C$5:$C1673))</f>
        <v/>
      </c>
      <c r="B1673" s="52"/>
      <c r="C1673" s="53"/>
      <c r="D1673" s="53"/>
      <c r="E1673" s="32"/>
      <c r="F1673" s="54"/>
      <c r="G1673" s="54"/>
      <c r="H1673" s="24" t="str">
        <f>IFERROR(ROUND(VLOOKUP($C1673,基础资料!$B$5:$E$34,3,0)+SUMIF($C$5:$C1673,$C1673,$F$5:$F1673)-SUMIF($C$5:$C1673,$C1673,$G$5:$G1673),2),"")</f>
        <v/>
      </c>
      <c r="I1673" s="53"/>
      <c r="J1673" s="53"/>
      <c r="K1673" s="25" t="str">
        <f t="shared" si="26"/>
        <v/>
      </c>
      <c r="L1673" s="13" t="str">
        <f>IF($D1673="","",IFERROR(INDEX(类别属性,MATCH($D1673,类别表,0)),""))</f>
        <v/>
      </c>
      <c r="M1673" s="53"/>
      <c r="N1673" s="53"/>
      <c r="O1673" s="32"/>
      <c r="P1673" s="6" t="str">
        <f>IF($C1673="","",IF(ISNA(MATCH($C1673,账户表,0)),"※这个账户不在【基础资料】的账户档案里",IF($B1673="","※没填日期，这一笔不会进任何月份的报表",IF(NOT(ISNUMBER($B1673)),"※日期是文本不是日期（像 2026.6.28 这种），按日期取数的报表全会漏掉这一笔",IF(AND($F1673&lt;&gt;"",$G1673&lt;&gt;""),"※收入和支出不能同时填",IF(AND(N($F1673)=0,N($G1673)=0),"※收入和支出都没填",IF(OR(N($F1673)&lt;0,N($G1673)&lt;0),"※金额不能填负数，方向反了就换一列填",IF($D1673="","※没填收支类别，分类报表会漏掉这一笔",IF(ISNA(MATCH($D1673,类别表,0)),"※收支类别不在【基础资料】的清单里",IF(AND($L1673="内部转账",$M1673=""),"△内部转账要在「对方账户」写上另一头",IF(AND($L1673="内部转账",$M1673=$C1673),"※对方账户跟本账户是同一个",IF(AND($L1673&lt;&gt;"内部转账",$M1673&lt;&gt;""),"△填了对方账户，但类别不是内部转账",IF(YEAR($B1673)&lt;&gt;管理年度,"△不是管理年度的单据，按月的三张报表里看不到",IF($H1673&lt;0,"△这一笔之后该账户余额成负数了，核一下",""))))))))))))))</f>
        <v/>
      </c>
    </row>
    <row r="1674" ht="16.5" spans="1:16">
      <c r="A1674" s="4" t="str">
        <f>IF($C1674="","",COUNTA($C$5:$C1674))</f>
        <v/>
      </c>
      <c r="B1674" s="52"/>
      <c r="C1674" s="53"/>
      <c r="D1674" s="53"/>
      <c r="E1674" s="32"/>
      <c r="F1674" s="54"/>
      <c r="G1674" s="54"/>
      <c r="H1674" s="24" t="str">
        <f>IFERROR(ROUND(VLOOKUP($C1674,基础资料!$B$5:$E$34,3,0)+SUMIF($C$5:$C1674,$C1674,$F$5:$F1674)-SUMIF($C$5:$C1674,$C1674,$G$5:$G1674),2),"")</f>
        <v/>
      </c>
      <c r="I1674" s="53"/>
      <c r="J1674" s="53"/>
      <c r="K1674" s="25" t="str">
        <f t="shared" si="26"/>
        <v/>
      </c>
      <c r="L1674" s="13" t="str">
        <f>IF($D1674="","",IFERROR(INDEX(类别属性,MATCH($D1674,类别表,0)),""))</f>
        <v/>
      </c>
      <c r="M1674" s="53"/>
      <c r="N1674" s="53"/>
      <c r="O1674" s="32"/>
      <c r="P1674" s="6" t="str">
        <f>IF($C1674="","",IF(ISNA(MATCH($C1674,账户表,0)),"※这个账户不在【基础资料】的账户档案里",IF($B1674="","※没填日期，这一笔不会进任何月份的报表",IF(NOT(ISNUMBER($B1674)),"※日期是文本不是日期（像 2026.6.28 这种），按日期取数的报表全会漏掉这一笔",IF(AND($F1674&lt;&gt;"",$G1674&lt;&gt;""),"※收入和支出不能同时填",IF(AND(N($F1674)=0,N($G1674)=0),"※收入和支出都没填",IF(OR(N($F1674)&lt;0,N($G1674)&lt;0),"※金额不能填负数，方向反了就换一列填",IF($D1674="","※没填收支类别，分类报表会漏掉这一笔",IF(ISNA(MATCH($D1674,类别表,0)),"※收支类别不在【基础资料】的清单里",IF(AND($L1674="内部转账",$M1674=""),"△内部转账要在「对方账户」写上另一头",IF(AND($L1674="内部转账",$M1674=$C1674),"※对方账户跟本账户是同一个",IF(AND($L1674&lt;&gt;"内部转账",$M1674&lt;&gt;""),"△填了对方账户，但类别不是内部转账",IF(YEAR($B1674)&lt;&gt;管理年度,"△不是管理年度的单据，按月的三张报表里看不到",IF($H1674&lt;0,"△这一笔之后该账户余额成负数了，核一下",""))))))))))))))</f>
        <v/>
      </c>
    </row>
    <row r="1675" ht="16.5" spans="1:16">
      <c r="A1675" s="4" t="str">
        <f>IF($C1675="","",COUNTA($C$5:$C1675))</f>
        <v/>
      </c>
      <c r="B1675" s="52"/>
      <c r="C1675" s="53"/>
      <c r="D1675" s="53"/>
      <c r="E1675" s="32"/>
      <c r="F1675" s="54"/>
      <c r="G1675" s="54"/>
      <c r="H1675" s="24" t="str">
        <f>IFERROR(ROUND(VLOOKUP($C1675,基础资料!$B$5:$E$34,3,0)+SUMIF($C$5:$C1675,$C1675,$F$5:$F1675)-SUMIF($C$5:$C1675,$C1675,$G$5:$G1675),2),"")</f>
        <v/>
      </c>
      <c r="I1675" s="53"/>
      <c r="J1675" s="53"/>
      <c r="K1675" s="25" t="str">
        <f t="shared" si="26"/>
        <v/>
      </c>
      <c r="L1675" s="13" t="str">
        <f>IF($D1675="","",IFERROR(INDEX(类别属性,MATCH($D1675,类别表,0)),""))</f>
        <v/>
      </c>
      <c r="M1675" s="53"/>
      <c r="N1675" s="53"/>
      <c r="O1675" s="32"/>
      <c r="P1675" s="6" t="str">
        <f>IF($C1675="","",IF(ISNA(MATCH($C1675,账户表,0)),"※这个账户不在【基础资料】的账户档案里",IF($B1675="","※没填日期，这一笔不会进任何月份的报表",IF(NOT(ISNUMBER($B1675)),"※日期是文本不是日期（像 2026.6.28 这种），按日期取数的报表全会漏掉这一笔",IF(AND($F1675&lt;&gt;"",$G1675&lt;&gt;""),"※收入和支出不能同时填",IF(AND(N($F1675)=0,N($G1675)=0),"※收入和支出都没填",IF(OR(N($F1675)&lt;0,N($G1675)&lt;0),"※金额不能填负数，方向反了就换一列填",IF($D1675="","※没填收支类别，分类报表会漏掉这一笔",IF(ISNA(MATCH($D1675,类别表,0)),"※收支类别不在【基础资料】的清单里",IF(AND($L1675="内部转账",$M1675=""),"△内部转账要在「对方账户」写上另一头",IF(AND($L1675="内部转账",$M1675=$C1675),"※对方账户跟本账户是同一个",IF(AND($L1675&lt;&gt;"内部转账",$M1675&lt;&gt;""),"△填了对方账户，但类别不是内部转账",IF(YEAR($B1675)&lt;&gt;管理年度,"△不是管理年度的单据，按月的三张报表里看不到",IF($H1675&lt;0,"△这一笔之后该账户余额成负数了，核一下",""))))))))))))))</f>
        <v/>
      </c>
    </row>
    <row r="1676" ht="16.5" spans="1:16">
      <c r="A1676" s="4" t="str">
        <f>IF($C1676="","",COUNTA($C$5:$C1676))</f>
        <v/>
      </c>
      <c r="B1676" s="52"/>
      <c r="C1676" s="53"/>
      <c r="D1676" s="53"/>
      <c r="E1676" s="32"/>
      <c r="F1676" s="54"/>
      <c r="G1676" s="54"/>
      <c r="H1676" s="24" t="str">
        <f>IFERROR(ROUND(VLOOKUP($C1676,基础资料!$B$5:$E$34,3,0)+SUMIF($C$5:$C1676,$C1676,$F$5:$F1676)-SUMIF($C$5:$C1676,$C1676,$G$5:$G1676),2),"")</f>
        <v/>
      </c>
      <c r="I1676" s="53"/>
      <c r="J1676" s="53"/>
      <c r="K1676" s="25" t="str">
        <f t="shared" si="26"/>
        <v/>
      </c>
      <c r="L1676" s="13" t="str">
        <f>IF($D1676="","",IFERROR(INDEX(类别属性,MATCH($D1676,类别表,0)),""))</f>
        <v/>
      </c>
      <c r="M1676" s="53"/>
      <c r="N1676" s="53"/>
      <c r="O1676" s="32"/>
      <c r="P1676" s="6" t="str">
        <f>IF($C1676="","",IF(ISNA(MATCH($C1676,账户表,0)),"※这个账户不在【基础资料】的账户档案里",IF($B1676="","※没填日期，这一笔不会进任何月份的报表",IF(NOT(ISNUMBER($B1676)),"※日期是文本不是日期（像 2026.6.28 这种），按日期取数的报表全会漏掉这一笔",IF(AND($F1676&lt;&gt;"",$G1676&lt;&gt;""),"※收入和支出不能同时填",IF(AND(N($F1676)=0,N($G1676)=0),"※收入和支出都没填",IF(OR(N($F1676)&lt;0,N($G1676)&lt;0),"※金额不能填负数，方向反了就换一列填",IF($D1676="","※没填收支类别，分类报表会漏掉这一笔",IF(ISNA(MATCH($D1676,类别表,0)),"※收支类别不在【基础资料】的清单里",IF(AND($L1676="内部转账",$M1676=""),"△内部转账要在「对方账户」写上另一头",IF(AND($L1676="内部转账",$M1676=$C1676),"※对方账户跟本账户是同一个",IF(AND($L1676&lt;&gt;"内部转账",$M1676&lt;&gt;""),"△填了对方账户，但类别不是内部转账",IF(YEAR($B1676)&lt;&gt;管理年度,"△不是管理年度的单据，按月的三张报表里看不到",IF($H1676&lt;0,"△这一笔之后该账户余额成负数了，核一下",""))))))))))))))</f>
        <v/>
      </c>
    </row>
    <row r="1677" ht="16.5" spans="1:16">
      <c r="A1677" s="4" t="str">
        <f>IF($C1677="","",COUNTA($C$5:$C1677))</f>
        <v/>
      </c>
      <c r="B1677" s="52"/>
      <c r="C1677" s="53"/>
      <c r="D1677" s="53"/>
      <c r="E1677" s="32"/>
      <c r="F1677" s="54"/>
      <c r="G1677" s="54"/>
      <c r="H1677" s="24" t="str">
        <f>IFERROR(ROUND(VLOOKUP($C1677,基础资料!$B$5:$E$34,3,0)+SUMIF($C$5:$C1677,$C1677,$F$5:$F1677)-SUMIF($C$5:$C1677,$C1677,$G$5:$G1677),2),"")</f>
        <v/>
      </c>
      <c r="I1677" s="53"/>
      <c r="J1677" s="53"/>
      <c r="K1677" s="25" t="str">
        <f t="shared" si="26"/>
        <v/>
      </c>
      <c r="L1677" s="13" t="str">
        <f>IF($D1677="","",IFERROR(INDEX(类别属性,MATCH($D1677,类别表,0)),""))</f>
        <v/>
      </c>
      <c r="M1677" s="53"/>
      <c r="N1677" s="53"/>
      <c r="O1677" s="32"/>
      <c r="P1677" s="6" t="str">
        <f>IF($C1677="","",IF(ISNA(MATCH($C1677,账户表,0)),"※这个账户不在【基础资料】的账户档案里",IF($B1677="","※没填日期，这一笔不会进任何月份的报表",IF(NOT(ISNUMBER($B1677)),"※日期是文本不是日期（像 2026.6.28 这种），按日期取数的报表全会漏掉这一笔",IF(AND($F1677&lt;&gt;"",$G1677&lt;&gt;""),"※收入和支出不能同时填",IF(AND(N($F1677)=0,N($G1677)=0),"※收入和支出都没填",IF(OR(N($F1677)&lt;0,N($G1677)&lt;0),"※金额不能填负数，方向反了就换一列填",IF($D1677="","※没填收支类别，分类报表会漏掉这一笔",IF(ISNA(MATCH($D1677,类别表,0)),"※收支类别不在【基础资料】的清单里",IF(AND($L1677="内部转账",$M1677=""),"△内部转账要在「对方账户」写上另一头",IF(AND($L1677="内部转账",$M1677=$C1677),"※对方账户跟本账户是同一个",IF(AND($L1677&lt;&gt;"内部转账",$M1677&lt;&gt;""),"△填了对方账户，但类别不是内部转账",IF(YEAR($B1677)&lt;&gt;管理年度,"△不是管理年度的单据，按月的三张报表里看不到",IF($H1677&lt;0,"△这一笔之后该账户余额成负数了，核一下",""))))))))))))))</f>
        <v/>
      </c>
    </row>
    <row r="1678" ht="16.5" spans="1:16">
      <c r="A1678" s="4" t="str">
        <f>IF($C1678="","",COUNTA($C$5:$C1678))</f>
        <v/>
      </c>
      <c r="B1678" s="52"/>
      <c r="C1678" s="53"/>
      <c r="D1678" s="53"/>
      <c r="E1678" s="32"/>
      <c r="F1678" s="54"/>
      <c r="G1678" s="54"/>
      <c r="H1678" s="24" t="str">
        <f>IFERROR(ROUND(VLOOKUP($C1678,基础资料!$B$5:$E$34,3,0)+SUMIF($C$5:$C1678,$C1678,$F$5:$F1678)-SUMIF($C$5:$C1678,$C1678,$G$5:$G1678),2),"")</f>
        <v/>
      </c>
      <c r="I1678" s="53"/>
      <c r="J1678" s="53"/>
      <c r="K1678" s="25" t="str">
        <f t="shared" si="26"/>
        <v/>
      </c>
      <c r="L1678" s="13" t="str">
        <f>IF($D1678="","",IFERROR(INDEX(类别属性,MATCH($D1678,类别表,0)),""))</f>
        <v/>
      </c>
      <c r="M1678" s="53"/>
      <c r="N1678" s="53"/>
      <c r="O1678" s="32"/>
      <c r="P1678" s="6" t="str">
        <f>IF($C1678="","",IF(ISNA(MATCH($C1678,账户表,0)),"※这个账户不在【基础资料】的账户档案里",IF($B1678="","※没填日期，这一笔不会进任何月份的报表",IF(NOT(ISNUMBER($B1678)),"※日期是文本不是日期（像 2026.6.28 这种），按日期取数的报表全会漏掉这一笔",IF(AND($F1678&lt;&gt;"",$G1678&lt;&gt;""),"※收入和支出不能同时填",IF(AND(N($F1678)=0,N($G1678)=0),"※收入和支出都没填",IF(OR(N($F1678)&lt;0,N($G1678)&lt;0),"※金额不能填负数，方向反了就换一列填",IF($D1678="","※没填收支类别，分类报表会漏掉这一笔",IF(ISNA(MATCH($D1678,类别表,0)),"※收支类别不在【基础资料】的清单里",IF(AND($L1678="内部转账",$M1678=""),"△内部转账要在「对方账户」写上另一头",IF(AND($L1678="内部转账",$M1678=$C1678),"※对方账户跟本账户是同一个",IF(AND($L1678&lt;&gt;"内部转账",$M1678&lt;&gt;""),"△填了对方账户，但类别不是内部转账",IF(YEAR($B1678)&lt;&gt;管理年度,"△不是管理年度的单据，按月的三张报表里看不到",IF($H1678&lt;0,"△这一笔之后该账户余额成负数了，核一下",""))))))))))))))</f>
        <v/>
      </c>
    </row>
    <row r="1679" ht="16.5" spans="1:16">
      <c r="A1679" s="4" t="str">
        <f>IF($C1679="","",COUNTA($C$5:$C1679))</f>
        <v/>
      </c>
      <c r="B1679" s="52"/>
      <c r="C1679" s="53"/>
      <c r="D1679" s="53"/>
      <c r="E1679" s="32"/>
      <c r="F1679" s="54"/>
      <c r="G1679" s="54"/>
      <c r="H1679" s="24" t="str">
        <f>IFERROR(ROUND(VLOOKUP($C1679,基础资料!$B$5:$E$34,3,0)+SUMIF($C$5:$C1679,$C1679,$F$5:$F1679)-SUMIF($C$5:$C1679,$C1679,$G$5:$G1679),2),"")</f>
        <v/>
      </c>
      <c r="I1679" s="53"/>
      <c r="J1679" s="53"/>
      <c r="K1679" s="25" t="str">
        <f t="shared" si="26"/>
        <v/>
      </c>
      <c r="L1679" s="13" t="str">
        <f>IF($D1679="","",IFERROR(INDEX(类别属性,MATCH($D1679,类别表,0)),""))</f>
        <v/>
      </c>
      <c r="M1679" s="53"/>
      <c r="N1679" s="53"/>
      <c r="O1679" s="32"/>
      <c r="P1679" s="6" t="str">
        <f>IF($C1679="","",IF(ISNA(MATCH($C1679,账户表,0)),"※这个账户不在【基础资料】的账户档案里",IF($B1679="","※没填日期，这一笔不会进任何月份的报表",IF(NOT(ISNUMBER($B1679)),"※日期是文本不是日期（像 2026.6.28 这种），按日期取数的报表全会漏掉这一笔",IF(AND($F1679&lt;&gt;"",$G1679&lt;&gt;""),"※收入和支出不能同时填",IF(AND(N($F1679)=0,N($G1679)=0),"※收入和支出都没填",IF(OR(N($F1679)&lt;0,N($G1679)&lt;0),"※金额不能填负数，方向反了就换一列填",IF($D1679="","※没填收支类别，分类报表会漏掉这一笔",IF(ISNA(MATCH($D1679,类别表,0)),"※收支类别不在【基础资料】的清单里",IF(AND($L1679="内部转账",$M1679=""),"△内部转账要在「对方账户」写上另一头",IF(AND($L1679="内部转账",$M1679=$C1679),"※对方账户跟本账户是同一个",IF(AND($L1679&lt;&gt;"内部转账",$M1679&lt;&gt;""),"△填了对方账户，但类别不是内部转账",IF(YEAR($B1679)&lt;&gt;管理年度,"△不是管理年度的单据，按月的三张报表里看不到",IF($H1679&lt;0,"△这一笔之后该账户余额成负数了，核一下",""))))))))))))))</f>
        <v/>
      </c>
    </row>
    <row r="1680" ht="16.5" spans="1:16">
      <c r="A1680" s="4" t="str">
        <f>IF($C1680="","",COUNTA($C$5:$C1680))</f>
        <v/>
      </c>
      <c r="B1680" s="52"/>
      <c r="C1680" s="53"/>
      <c r="D1680" s="53"/>
      <c r="E1680" s="32"/>
      <c r="F1680" s="54"/>
      <c r="G1680" s="54"/>
      <c r="H1680" s="24" t="str">
        <f>IFERROR(ROUND(VLOOKUP($C1680,基础资料!$B$5:$E$34,3,0)+SUMIF($C$5:$C1680,$C1680,$F$5:$F1680)-SUMIF($C$5:$C1680,$C1680,$G$5:$G1680),2),"")</f>
        <v/>
      </c>
      <c r="I1680" s="53"/>
      <c r="J1680" s="53"/>
      <c r="K1680" s="25" t="str">
        <f t="shared" si="26"/>
        <v/>
      </c>
      <c r="L1680" s="13" t="str">
        <f>IF($D1680="","",IFERROR(INDEX(类别属性,MATCH($D1680,类别表,0)),""))</f>
        <v/>
      </c>
      <c r="M1680" s="53"/>
      <c r="N1680" s="53"/>
      <c r="O1680" s="32"/>
      <c r="P1680" s="6" t="str">
        <f>IF($C1680="","",IF(ISNA(MATCH($C1680,账户表,0)),"※这个账户不在【基础资料】的账户档案里",IF($B1680="","※没填日期，这一笔不会进任何月份的报表",IF(NOT(ISNUMBER($B1680)),"※日期是文本不是日期（像 2026.6.28 这种），按日期取数的报表全会漏掉这一笔",IF(AND($F1680&lt;&gt;"",$G1680&lt;&gt;""),"※收入和支出不能同时填",IF(AND(N($F1680)=0,N($G1680)=0),"※收入和支出都没填",IF(OR(N($F1680)&lt;0,N($G1680)&lt;0),"※金额不能填负数，方向反了就换一列填",IF($D1680="","※没填收支类别，分类报表会漏掉这一笔",IF(ISNA(MATCH($D1680,类别表,0)),"※收支类别不在【基础资料】的清单里",IF(AND($L1680="内部转账",$M1680=""),"△内部转账要在「对方账户」写上另一头",IF(AND($L1680="内部转账",$M1680=$C1680),"※对方账户跟本账户是同一个",IF(AND($L1680&lt;&gt;"内部转账",$M1680&lt;&gt;""),"△填了对方账户，但类别不是内部转账",IF(YEAR($B1680)&lt;&gt;管理年度,"△不是管理年度的单据，按月的三张报表里看不到",IF($H1680&lt;0,"△这一笔之后该账户余额成负数了，核一下",""))))))))))))))</f>
        <v/>
      </c>
    </row>
    <row r="1681" ht="16.5" spans="1:16">
      <c r="A1681" s="4" t="str">
        <f>IF($C1681="","",COUNTA($C$5:$C1681))</f>
        <v/>
      </c>
      <c r="B1681" s="52"/>
      <c r="C1681" s="53"/>
      <c r="D1681" s="53"/>
      <c r="E1681" s="32"/>
      <c r="F1681" s="54"/>
      <c r="G1681" s="54"/>
      <c r="H1681" s="24" t="str">
        <f>IFERROR(ROUND(VLOOKUP($C1681,基础资料!$B$5:$E$34,3,0)+SUMIF($C$5:$C1681,$C1681,$F$5:$F1681)-SUMIF($C$5:$C1681,$C1681,$G$5:$G1681),2),"")</f>
        <v/>
      </c>
      <c r="I1681" s="53"/>
      <c r="J1681" s="53"/>
      <c r="K1681" s="25" t="str">
        <f t="shared" si="26"/>
        <v/>
      </c>
      <c r="L1681" s="13" t="str">
        <f>IF($D1681="","",IFERROR(INDEX(类别属性,MATCH($D1681,类别表,0)),""))</f>
        <v/>
      </c>
      <c r="M1681" s="53"/>
      <c r="N1681" s="53"/>
      <c r="O1681" s="32"/>
      <c r="P1681" s="6" t="str">
        <f>IF($C1681="","",IF(ISNA(MATCH($C1681,账户表,0)),"※这个账户不在【基础资料】的账户档案里",IF($B1681="","※没填日期，这一笔不会进任何月份的报表",IF(NOT(ISNUMBER($B1681)),"※日期是文本不是日期（像 2026.6.28 这种），按日期取数的报表全会漏掉这一笔",IF(AND($F1681&lt;&gt;"",$G1681&lt;&gt;""),"※收入和支出不能同时填",IF(AND(N($F1681)=0,N($G1681)=0),"※收入和支出都没填",IF(OR(N($F1681)&lt;0,N($G1681)&lt;0),"※金额不能填负数，方向反了就换一列填",IF($D1681="","※没填收支类别，分类报表会漏掉这一笔",IF(ISNA(MATCH($D1681,类别表,0)),"※收支类别不在【基础资料】的清单里",IF(AND($L1681="内部转账",$M1681=""),"△内部转账要在「对方账户」写上另一头",IF(AND($L1681="内部转账",$M1681=$C1681),"※对方账户跟本账户是同一个",IF(AND($L1681&lt;&gt;"内部转账",$M1681&lt;&gt;""),"△填了对方账户，但类别不是内部转账",IF(YEAR($B1681)&lt;&gt;管理年度,"△不是管理年度的单据，按月的三张报表里看不到",IF($H1681&lt;0,"△这一笔之后该账户余额成负数了，核一下",""))))))))))))))</f>
        <v/>
      </c>
    </row>
    <row r="1682" ht="16.5" spans="1:16">
      <c r="A1682" s="4" t="str">
        <f>IF($C1682="","",COUNTA($C$5:$C1682))</f>
        <v/>
      </c>
      <c r="B1682" s="52"/>
      <c r="C1682" s="53"/>
      <c r="D1682" s="53"/>
      <c r="E1682" s="32"/>
      <c r="F1682" s="54"/>
      <c r="G1682" s="54"/>
      <c r="H1682" s="24" t="str">
        <f>IFERROR(ROUND(VLOOKUP($C1682,基础资料!$B$5:$E$34,3,0)+SUMIF($C$5:$C1682,$C1682,$F$5:$F1682)-SUMIF($C$5:$C1682,$C1682,$G$5:$G1682),2),"")</f>
        <v/>
      </c>
      <c r="I1682" s="53"/>
      <c r="J1682" s="53"/>
      <c r="K1682" s="25" t="str">
        <f t="shared" si="26"/>
        <v/>
      </c>
      <c r="L1682" s="13" t="str">
        <f>IF($D1682="","",IFERROR(INDEX(类别属性,MATCH($D1682,类别表,0)),""))</f>
        <v/>
      </c>
      <c r="M1682" s="53"/>
      <c r="N1682" s="53"/>
      <c r="O1682" s="32"/>
      <c r="P1682" s="6" t="str">
        <f>IF($C1682="","",IF(ISNA(MATCH($C1682,账户表,0)),"※这个账户不在【基础资料】的账户档案里",IF($B1682="","※没填日期，这一笔不会进任何月份的报表",IF(NOT(ISNUMBER($B1682)),"※日期是文本不是日期（像 2026.6.28 这种），按日期取数的报表全会漏掉这一笔",IF(AND($F1682&lt;&gt;"",$G1682&lt;&gt;""),"※收入和支出不能同时填",IF(AND(N($F1682)=0,N($G1682)=0),"※收入和支出都没填",IF(OR(N($F1682)&lt;0,N($G1682)&lt;0),"※金额不能填负数，方向反了就换一列填",IF($D1682="","※没填收支类别，分类报表会漏掉这一笔",IF(ISNA(MATCH($D1682,类别表,0)),"※收支类别不在【基础资料】的清单里",IF(AND($L1682="内部转账",$M1682=""),"△内部转账要在「对方账户」写上另一头",IF(AND($L1682="内部转账",$M1682=$C1682),"※对方账户跟本账户是同一个",IF(AND($L1682&lt;&gt;"内部转账",$M1682&lt;&gt;""),"△填了对方账户，但类别不是内部转账",IF(YEAR($B1682)&lt;&gt;管理年度,"△不是管理年度的单据，按月的三张报表里看不到",IF($H1682&lt;0,"△这一笔之后该账户余额成负数了，核一下",""))))))))))))))</f>
        <v/>
      </c>
    </row>
    <row r="1683" ht="16.5" spans="1:16">
      <c r="A1683" s="4" t="str">
        <f>IF($C1683="","",COUNTA($C$5:$C1683))</f>
        <v/>
      </c>
      <c r="B1683" s="52"/>
      <c r="C1683" s="53"/>
      <c r="D1683" s="53"/>
      <c r="E1683" s="32"/>
      <c r="F1683" s="54"/>
      <c r="G1683" s="54"/>
      <c r="H1683" s="24" t="str">
        <f>IFERROR(ROUND(VLOOKUP($C1683,基础资料!$B$5:$E$34,3,0)+SUMIF($C$5:$C1683,$C1683,$F$5:$F1683)-SUMIF($C$5:$C1683,$C1683,$G$5:$G1683),2),"")</f>
        <v/>
      </c>
      <c r="I1683" s="53"/>
      <c r="J1683" s="53"/>
      <c r="K1683" s="25" t="str">
        <f t="shared" si="26"/>
        <v/>
      </c>
      <c r="L1683" s="13" t="str">
        <f>IF($D1683="","",IFERROR(INDEX(类别属性,MATCH($D1683,类别表,0)),""))</f>
        <v/>
      </c>
      <c r="M1683" s="53"/>
      <c r="N1683" s="53"/>
      <c r="O1683" s="32"/>
      <c r="P1683" s="6" t="str">
        <f>IF($C1683="","",IF(ISNA(MATCH($C1683,账户表,0)),"※这个账户不在【基础资料】的账户档案里",IF($B1683="","※没填日期，这一笔不会进任何月份的报表",IF(NOT(ISNUMBER($B1683)),"※日期是文本不是日期（像 2026.6.28 这种），按日期取数的报表全会漏掉这一笔",IF(AND($F1683&lt;&gt;"",$G1683&lt;&gt;""),"※收入和支出不能同时填",IF(AND(N($F1683)=0,N($G1683)=0),"※收入和支出都没填",IF(OR(N($F1683)&lt;0,N($G1683)&lt;0),"※金额不能填负数，方向反了就换一列填",IF($D1683="","※没填收支类别，分类报表会漏掉这一笔",IF(ISNA(MATCH($D1683,类别表,0)),"※收支类别不在【基础资料】的清单里",IF(AND($L1683="内部转账",$M1683=""),"△内部转账要在「对方账户」写上另一头",IF(AND($L1683="内部转账",$M1683=$C1683),"※对方账户跟本账户是同一个",IF(AND($L1683&lt;&gt;"内部转账",$M1683&lt;&gt;""),"△填了对方账户，但类别不是内部转账",IF(YEAR($B1683)&lt;&gt;管理年度,"△不是管理年度的单据，按月的三张报表里看不到",IF($H1683&lt;0,"△这一笔之后该账户余额成负数了，核一下",""))))))))))))))</f>
        <v/>
      </c>
    </row>
    <row r="1684" ht="16.5" spans="1:16">
      <c r="A1684" s="4" t="str">
        <f>IF($C1684="","",COUNTA($C$5:$C1684))</f>
        <v/>
      </c>
      <c r="B1684" s="52"/>
      <c r="C1684" s="53"/>
      <c r="D1684" s="53"/>
      <c r="E1684" s="32"/>
      <c r="F1684" s="54"/>
      <c r="G1684" s="54"/>
      <c r="H1684" s="24" t="str">
        <f>IFERROR(ROUND(VLOOKUP($C1684,基础资料!$B$5:$E$34,3,0)+SUMIF($C$5:$C1684,$C1684,$F$5:$F1684)-SUMIF($C$5:$C1684,$C1684,$G$5:$G1684),2),"")</f>
        <v/>
      </c>
      <c r="I1684" s="53"/>
      <c r="J1684" s="53"/>
      <c r="K1684" s="25" t="str">
        <f t="shared" si="26"/>
        <v/>
      </c>
      <c r="L1684" s="13" t="str">
        <f>IF($D1684="","",IFERROR(INDEX(类别属性,MATCH($D1684,类别表,0)),""))</f>
        <v/>
      </c>
      <c r="M1684" s="53"/>
      <c r="N1684" s="53"/>
      <c r="O1684" s="32"/>
      <c r="P1684" s="6" t="str">
        <f>IF($C1684="","",IF(ISNA(MATCH($C1684,账户表,0)),"※这个账户不在【基础资料】的账户档案里",IF($B1684="","※没填日期，这一笔不会进任何月份的报表",IF(NOT(ISNUMBER($B1684)),"※日期是文本不是日期（像 2026.6.28 这种），按日期取数的报表全会漏掉这一笔",IF(AND($F1684&lt;&gt;"",$G1684&lt;&gt;""),"※收入和支出不能同时填",IF(AND(N($F1684)=0,N($G1684)=0),"※收入和支出都没填",IF(OR(N($F1684)&lt;0,N($G1684)&lt;0),"※金额不能填负数，方向反了就换一列填",IF($D1684="","※没填收支类别，分类报表会漏掉这一笔",IF(ISNA(MATCH($D1684,类别表,0)),"※收支类别不在【基础资料】的清单里",IF(AND($L1684="内部转账",$M1684=""),"△内部转账要在「对方账户」写上另一头",IF(AND($L1684="内部转账",$M1684=$C1684),"※对方账户跟本账户是同一个",IF(AND($L1684&lt;&gt;"内部转账",$M1684&lt;&gt;""),"△填了对方账户，但类别不是内部转账",IF(YEAR($B1684)&lt;&gt;管理年度,"△不是管理年度的单据，按月的三张报表里看不到",IF($H1684&lt;0,"△这一笔之后该账户余额成负数了，核一下",""))))))))))))))</f>
        <v/>
      </c>
    </row>
    <row r="1685" ht="16.5" spans="1:16">
      <c r="A1685" s="4" t="str">
        <f>IF($C1685="","",COUNTA($C$5:$C1685))</f>
        <v/>
      </c>
      <c r="B1685" s="52"/>
      <c r="C1685" s="53"/>
      <c r="D1685" s="53"/>
      <c r="E1685" s="32"/>
      <c r="F1685" s="54"/>
      <c r="G1685" s="54"/>
      <c r="H1685" s="24" t="str">
        <f>IFERROR(ROUND(VLOOKUP($C1685,基础资料!$B$5:$E$34,3,0)+SUMIF($C$5:$C1685,$C1685,$F$5:$F1685)-SUMIF($C$5:$C1685,$C1685,$G$5:$G1685),2),"")</f>
        <v/>
      </c>
      <c r="I1685" s="53"/>
      <c r="J1685" s="53"/>
      <c r="K1685" s="25" t="str">
        <f t="shared" si="26"/>
        <v/>
      </c>
      <c r="L1685" s="13" t="str">
        <f>IF($D1685="","",IFERROR(INDEX(类别属性,MATCH($D1685,类别表,0)),""))</f>
        <v/>
      </c>
      <c r="M1685" s="53"/>
      <c r="N1685" s="53"/>
      <c r="O1685" s="32"/>
      <c r="P1685" s="6" t="str">
        <f>IF($C1685="","",IF(ISNA(MATCH($C1685,账户表,0)),"※这个账户不在【基础资料】的账户档案里",IF($B1685="","※没填日期，这一笔不会进任何月份的报表",IF(NOT(ISNUMBER($B1685)),"※日期是文本不是日期（像 2026.6.28 这种），按日期取数的报表全会漏掉这一笔",IF(AND($F1685&lt;&gt;"",$G1685&lt;&gt;""),"※收入和支出不能同时填",IF(AND(N($F1685)=0,N($G1685)=0),"※收入和支出都没填",IF(OR(N($F1685)&lt;0,N($G1685)&lt;0),"※金额不能填负数，方向反了就换一列填",IF($D1685="","※没填收支类别，分类报表会漏掉这一笔",IF(ISNA(MATCH($D1685,类别表,0)),"※收支类别不在【基础资料】的清单里",IF(AND($L1685="内部转账",$M1685=""),"△内部转账要在「对方账户」写上另一头",IF(AND($L1685="内部转账",$M1685=$C1685),"※对方账户跟本账户是同一个",IF(AND($L1685&lt;&gt;"内部转账",$M1685&lt;&gt;""),"△填了对方账户，但类别不是内部转账",IF(YEAR($B1685)&lt;&gt;管理年度,"△不是管理年度的单据，按月的三张报表里看不到",IF($H1685&lt;0,"△这一笔之后该账户余额成负数了，核一下",""))))))))))))))</f>
        <v/>
      </c>
    </row>
    <row r="1686" ht="16.5" spans="1:16">
      <c r="A1686" s="4" t="str">
        <f>IF($C1686="","",COUNTA($C$5:$C1686))</f>
        <v/>
      </c>
      <c r="B1686" s="52"/>
      <c r="C1686" s="53"/>
      <c r="D1686" s="53"/>
      <c r="E1686" s="32"/>
      <c r="F1686" s="54"/>
      <c r="G1686" s="54"/>
      <c r="H1686" s="24" t="str">
        <f>IFERROR(ROUND(VLOOKUP($C1686,基础资料!$B$5:$E$34,3,0)+SUMIF($C$5:$C1686,$C1686,$F$5:$F1686)-SUMIF($C$5:$C1686,$C1686,$G$5:$G1686),2),"")</f>
        <v/>
      </c>
      <c r="I1686" s="53"/>
      <c r="J1686" s="53"/>
      <c r="K1686" s="25" t="str">
        <f t="shared" si="26"/>
        <v/>
      </c>
      <c r="L1686" s="13" t="str">
        <f>IF($D1686="","",IFERROR(INDEX(类别属性,MATCH($D1686,类别表,0)),""))</f>
        <v/>
      </c>
      <c r="M1686" s="53"/>
      <c r="N1686" s="53"/>
      <c r="O1686" s="32"/>
      <c r="P1686" s="6" t="str">
        <f>IF($C1686="","",IF(ISNA(MATCH($C1686,账户表,0)),"※这个账户不在【基础资料】的账户档案里",IF($B1686="","※没填日期，这一笔不会进任何月份的报表",IF(NOT(ISNUMBER($B1686)),"※日期是文本不是日期（像 2026.6.28 这种），按日期取数的报表全会漏掉这一笔",IF(AND($F1686&lt;&gt;"",$G1686&lt;&gt;""),"※收入和支出不能同时填",IF(AND(N($F1686)=0,N($G1686)=0),"※收入和支出都没填",IF(OR(N($F1686)&lt;0,N($G1686)&lt;0),"※金额不能填负数，方向反了就换一列填",IF($D1686="","※没填收支类别，分类报表会漏掉这一笔",IF(ISNA(MATCH($D1686,类别表,0)),"※收支类别不在【基础资料】的清单里",IF(AND($L1686="内部转账",$M1686=""),"△内部转账要在「对方账户」写上另一头",IF(AND($L1686="内部转账",$M1686=$C1686),"※对方账户跟本账户是同一个",IF(AND($L1686&lt;&gt;"内部转账",$M1686&lt;&gt;""),"△填了对方账户，但类别不是内部转账",IF(YEAR($B1686)&lt;&gt;管理年度,"△不是管理年度的单据，按月的三张报表里看不到",IF($H1686&lt;0,"△这一笔之后该账户余额成负数了，核一下",""))))))))))))))</f>
        <v/>
      </c>
    </row>
    <row r="1687" ht="16.5" spans="1:16">
      <c r="A1687" s="4" t="str">
        <f>IF($C1687="","",COUNTA($C$5:$C1687))</f>
        <v/>
      </c>
      <c r="B1687" s="52"/>
      <c r="C1687" s="53"/>
      <c r="D1687" s="53"/>
      <c r="E1687" s="32"/>
      <c r="F1687" s="54"/>
      <c r="G1687" s="54"/>
      <c r="H1687" s="24" t="str">
        <f>IFERROR(ROUND(VLOOKUP($C1687,基础资料!$B$5:$E$34,3,0)+SUMIF($C$5:$C1687,$C1687,$F$5:$F1687)-SUMIF($C$5:$C1687,$C1687,$G$5:$G1687),2),"")</f>
        <v/>
      </c>
      <c r="I1687" s="53"/>
      <c r="J1687" s="53"/>
      <c r="K1687" s="25" t="str">
        <f t="shared" si="26"/>
        <v/>
      </c>
      <c r="L1687" s="13" t="str">
        <f>IF($D1687="","",IFERROR(INDEX(类别属性,MATCH($D1687,类别表,0)),""))</f>
        <v/>
      </c>
      <c r="M1687" s="53"/>
      <c r="N1687" s="53"/>
      <c r="O1687" s="32"/>
      <c r="P1687" s="6" t="str">
        <f>IF($C1687="","",IF(ISNA(MATCH($C1687,账户表,0)),"※这个账户不在【基础资料】的账户档案里",IF($B1687="","※没填日期，这一笔不会进任何月份的报表",IF(NOT(ISNUMBER($B1687)),"※日期是文本不是日期（像 2026.6.28 这种），按日期取数的报表全会漏掉这一笔",IF(AND($F1687&lt;&gt;"",$G1687&lt;&gt;""),"※收入和支出不能同时填",IF(AND(N($F1687)=0,N($G1687)=0),"※收入和支出都没填",IF(OR(N($F1687)&lt;0,N($G1687)&lt;0),"※金额不能填负数，方向反了就换一列填",IF($D1687="","※没填收支类别，分类报表会漏掉这一笔",IF(ISNA(MATCH($D1687,类别表,0)),"※收支类别不在【基础资料】的清单里",IF(AND($L1687="内部转账",$M1687=""),"△内部转账要在「对方账户」写上另一头",IF(AND($L1687="内部转账",$M1687=$C1687),"※对方账户跟本账户是同一个",IF(AND($L1687&lt;&gt;"内部转账",$M1687&lt;&gt;""),"△填了对方账户，但类别不是内部转账",IF(YEAR($B1687)&lt;&gt;管理年度,"△不是管理年度的单据，按月的三张报表里看不到",IF($H1687&lt;0,"△这一笔之后该账户余额成负数了，核一下",""))))))))))))))</f>
        <v/>
      </c>
    </row>
    <row r="1688" ht="16.5" spans="1:16">
      <c r="A1688" s="4" t="str">
        <f>IF($C1688="","",COUNTA($C$5:$C1688))</f>
        <v/>
      </c>
      <c r="B1688" s="52"/>
      <c r="C1688" s="53"/>
      <c r="D1688" s="53"/>
      <c r="E1688" s="32"/>
      <c r="F1688" s="54"/>
      <c r="G1688" s="54"/>
      <c r="H1688" s="24" t="str">
        <f>IFERROR(ROUND(VLOOKUP($C1688,基础资料!$B$5:$E$34,3,0)+SUMIF($C$5:$C1688,$C1688,$F$5:$F1688)-SUMIF($C$5:$C1688,$C1688,$G$5:$G1688),2),"")</f>
        <v/>
      </c>
      <c r="I1688" s="53"/>
      <c r="J1688" s="53"/>
      <c r="K1688" s="25" t="str">
        <f t="shared" si="26"/>
        <v/>
      </c>
      <c r="L1688" s="13" t="str">
        <f>IF($D1688="","",IFERROR(INDEX(类别属性,MATCH($D1688,类别表,0)),""))</f>
        <v/>
      </c>
      <c r="M1688" s="53"/>
      <c r="N1688" s="53"/>
      <c r="O1688" s="32"/>
      <c r="P1688" s="6" t="str">
        <f>IF($C1688="","",IF(ISNA(MATCH($C1688,账户表,0)),"※这个账户不在【基础资料】的账户档案里",IF($B1688="","※没填日期，这一笔不会进任何月份的报表",IF(NOT(ISNUMBER($B1688)),"※日期是文本不是日期（像 2026.6.28 这种），按日期取数的报表全会漏掉这一笔",IF(AND($F1688&lt;&gt;"",$G1688&lt;&gt;""),"※收入和支出不能同时填",IF(AND(N($F1688)=0,N($G1688)=0),"※收入和支出都没填",IF(OR(N($F1688)&lt;0,N($G1688)&lt;0),"※金额不能填负数，方向反了就换一列填",IF($D1688="","※没填收支类别，分类报表会漏掉这一笔",IF(ISNA(MATCH($D1688,类别表,0)),"※收支类别不在【基础资料】的清单里",IF(AND($L1688="内部转账",$M1688=""),"△内部转账要在「对方账户」写上另一头",IF(AND($L1688="内部转账",$M1688=$C1688),"※对方账户跟本账户是同一个",IF(AND($L1688&lt;&gt;"内部转账",$M1688&lt;&gt;""),"△填了对方账户，但类别不是内部转账",IF(YEAR($B1688)&lt;&gt;管理年度,"△不是管理年度的单据，按月的三张报表里看不到",IF($H1688&lt;0,"△这一笔之后该账户余额成负数了，核一下",""))))))))))))))</f>
        <v/>
      </c>
    </row>
    <row r="1689" ht="16.5" spans="1:16">
      <c r="A1689" s="4" t="str">
        <f>IF($C1689="","",COUNTA($C$5:$C1689))</f>
        <v/>
      </c>
      <c r="B1689" s="52"/>
      <c r="C1689" s="53"/>
      <c r="D1689" s="53"/>
      <c r="E1689" s="32"/>
      <c r="F1689" s="54"/>
      <c r="G1689" s="54"/>
      <c r="H1689" s="24" t="str">
        <f>IFERROR(ROUND(VLOOKUP($C1689,基础资料!$B$5:$E$34,3,0)+SUMIF($C$5:$C1689,$C1689,$F$5:$F1689)-SUMIF($C$5:$C1689,$C1689,$G$5:$G1689),2),"")</f>
        <v/>
      </c>
      <c r="I1689" s="53"/>
      <c r="J1689" s="53"/>
      <c r="K1689" s="25" t="str">
        <f t="shared" si="26"/>
        <v/>
      </c>
      <c r="L1689" s="13" t="str">
        <f>IF($D1689="","",IFERROR(INDEX(类别属性,MATCH($D1689,类别表,0)),""))</f>
        <v/>
      </c>
      <c r="M1689" s="53"/>
      <c r="N1689" s="53"/>
      <c r="O1689" s="32"/>
      <c r="P1689" s="6" t="str">
        <f>IF($C1689="","",IF(ISNA(MATCH($C1689,账户表,0)),"※这个账户不在【基础资料】的账户档案里",IF($B1689="","※没填日期，这一笔不会进任何月份的报表",IF(NOT(ISNUMBER($B1689)),"※日期是文本不是日期（像 2026.6.28 这种），按日期取数的报表全会漏掉这一笔",IF(AND($F1689&lt;&gt;"",$G1689&lt;&gt;""),"※收入和支出不能同时填",IF(AND(N($F1689)=0,N($G1689)=0),"※收入和支出都没填",IF(OR(N($F1689)&lt;0,N($G1689)&lt;0),"※金额不能填负数，方向反了就换一列填",IF($D1689="","※没填收支类别，分类报表会漏掉这一笔",IF(ISNA(MATCH($D1689,类别表,0)),"※收支类别不在【基础资料】的清单里",IF(AND($L1689="内部转账",$M1689=""),"△内部转账要在「对方账户」写上另一头",IF(AND($L1689="内部转账",$M1689=$C1689),"※对方账户跟本账户是同一个",IF(AND($L1689&lt;&gt;"内部转账",$M1689&lt;&gt;""),"△填了对方账户，但类别不是内部转账",IF(YEAR($B1689)&lt;&gt;管理年度,"△不是管理年度的单据，按月的三张报表里看不到",IF($H1689&lt;0,"△这一笔之后该账户余额成负数了，核一下",""))))))))))))))</f>
        <v/>
      </c>
    </row>
    <row r="1690" ht="16.5" spans="1:16">
      <c r="A1690" s="4" t="str">
        <f>IF($C1690="","",COUNTA($C$5:$C1690))</f>
        <v/>
      </c>
      <c r="B1690" s="52"/>
      <c r="C1690" s="53"/>
      <c r="D1690" s="53"/>
      <c r="E1690" s="32"/>
      <c r="F1690" s="54"/>
      <c r="G1690" s="54"/>
      <c r="H1690" s="24" t="str">
        <f>IFERROR(ROUND(VLOOKUP($C1690,基础资料!$B$5:$E$34,3,0)+SUMIF($C$5:$C1690,$C1690,$F$5:$F1690)-SUMIF($C$5:$C1690,$C1690,$G$5:$G1690),2),"")</f>
        <v/>
      </c>
      <c r="I1690" s="53"/>
      <c r="J1690" s="53"/>
      <c r="K1690" s="25" t="str">
        <f t="shared" si="26"/>
        <v/>
      </c>
      <c r="L1690" s="13" t="str">
        <f>IF($D1690="","",IFERROR(INDEX(类别属性,MATCH($D1690,类别表,0)),""))</f>
        <v/>
      </c>
      <c r="M1690" s="53"/>
      <c r="N1690" s="53"/>
      <c r="O1690" s="32"/>
      <c r="P1690" s="6" t="str">
        <f>IF($C1690="","",IF(ISNA(MATCH($C1690,账户表,0)),"※这个账户不在【基础资料】的账户档案里",IF($B1690="","※没填日期，这一笔不会进任何月份的报表",IF(NOT(ISNUMBER($B1690)),"※日期是文本不是日期（像 2026.6.28 这种），按日期取数的报表全会漏掉这一笔",IF(AND($F1690&lt;&gt;"",$G1690&lt;&gt;""),"※收入和支出不能同时填",IF(AND(N($F1690)=0,N($G1690)=0),"※收入和支出都没填",IF(OR(N($F1690)&lt;0,N($G1690)&lt;0),"※金额不能填负数，方向反了就换一列填",IF($D1690="","※没填收支类别，分类报表会漏掉这一笔",IF(ISNA(MATCH($D1690,类别表,0)),"※收支类别不在【基础资料】的清单里",IF(AND($L1690="内部转账",$M1690=""),"△内部转账要在「对方账户」写上另一头",IF(AND($L1690="内部转账",$M1690=$C1690),"※对方账户跟本账户是同一个",IF(AND($L1690&lt;&gt;"内部转账",$M1690&lt;&gt;""),"△填了对方账户，但类别不是内部转账",IF(YEAR($B1690)&lt;&gt;管理年度,"△不是管理年度的单据，按月的三张报表里看不到",IF($H1690&lt;0,"△这一笔之后该账户余额成负数了，核一下",""))))))))))))))</f>
        <v/>
      </c>
    </row>
    <row r="1691" ht="16.5" spans="1:16">
      <c r="A1691" s="4" t="str">
        <f>IF($C1691="","",COUNTA($C$5:$C1691))</f>
        <v/>
      </c>
      <c r="B1691" s="52"/>
      <c r="C1691" s="53"/>
      <c r="D1691" s="53"/>
      <c r="E1691" s="32"/>
      <c r="F1691" s="54"/>
      <c r="G1691" s="54"/>
      <c r="H1691" s="24" t="str">
        <f>IFERROR(ROUND(VLOOKUP($C1691,基础资料!$B$5:$E$34,3,0)+SUMIF($C$5:$C1691,$C1691,$F$5:$F1691)-SUMIF($C$5:$C1691,$C1691,$G$5:$G1691),2),"")</f>
        <v/>
      </c>
      <c r="I1691" s="53"/>
      <c r="J1691" s="53"/>
      <c r="K1691" s="25" t="str">
        <f t="shared" si="26"/>
        <v/>
      </c>
      <c r="L1691" s="13" t="str">
        <f>IF($D1691="","",IFERROR(INDEX(类别属性,MATCH($D1691,类别表,0)),""))</f>
        <v/>
      </c>
      <c r="M1691" s="53"/>
      <c r="N1691" s="53"/>
      <c r="O1691" s="32"/>
      <c r="P1691" s="6" t="str">
        <f>IF($C1691="","",IF(ISNA(MATCH($C1691,账户表,0)),"※这个账户不在【基础资料】的账户档案里",IF($B1691="","※没填日期，这一笔不会进任何月份的报表",IF(NOT(ISNUMBER($B1691)),"※日期是文本不是日期（像 2026.6.28 这种），按日期取数的报表全会漏掉这一笔",IF(AND($F1691&lt;&gt;"",$G1691&lt;&gt;""),"※收入和支出不能同时填",IF(AND(N($F1691)=0,N($G1691)=0),"※收入和支出都没填",IF(OR(N($F1691)&lt;0,N($G1691)&lt;0),"※金额不能填负数，方向反了就换一列填",IF($D1691="","※没填收支类别，分类报表会漏掉这一笔",IF(ISNA(MATCH($D1691,类别表,0)),"※收支类别不在【基础资料】的清单里",IF(AND($L1691="内部转账",$M1691=""),"△内部转账要在「对方账户」写上另一头",IF(AND($L1691="内部转账",$M1691=$C1691),"※对方账户跟本账户是同一个",IF(AND($L1691&lt;&gt;"内部转账",$M1691&lt;&gt;""),"△填了对方账户，但类别不是内部转账",IF(YEAR($B1691)&lt;&gt;管理年度,"△不是管理年度的单据，按月的三张报表里看不到",IF($H1691&lt;0,"△这一笔之后该账户余额成负数了，核一下",""))))))))))))))</f>
        <v/>
      </c>
    </row>
    <row r="1692" ht="16.5" spans="1:16">
      <c r="A1692" s="4" t="str">
        <f>IF($C1692="","",COUNTA($C$5:$C1692))</f>
        <v/>
      </c>
      <c r="B1692" s="52"/>
      <c r="C1692" s="53"/>
      <c r="D1692" s="53"/>
      <c r="E1692" s="32"/>
      <c r="F1692" s="54"/>
      <c r="G1692" s="54"/>
      <c r="H1692" s="24" t="str">
        <f>IFERROR(ROUND(VLOOKUP($C1692,基础资料!$B$5:$E$34,3,0)+SUMIF($C$5:$C1692,$C1692,$F$5:$F1692)-SUMIF($C$5:$C1692,$C1692,$G$5:$G1692),2),"")</f>
        <v/>
      </c>
      <c r="I1692" s="53"/>
      <c r="J1692" s="53"/>
      <c r="K1692" s="25" t="str">
        <f t="shared" si="26"/>
        <v/>
      </c>
      <c r="L1692" s="13" t="str">
        <f>IF($D1692="","",IFERROR(INDEX(类别属性,MATCH($D1692,类别表,0)),""))</f>
        <v/>
      </c>
      <c r="M1692" s="53"/>
      <c r="N1692" s="53"/>
      <c r="O1692" s="32"/>
      <c r="P1692" s="6" t="str">
        <f>IF($C1692="","",IF(ISNA(MATCH($C1692,账户表,0)),"※这个账户不在【基础资料】的账户档案里",IF($B1692="","※没填日期，这一笔不会进任何月份的报表",IF(NOT(ISNUMBER($B1692)),"※日期是文本不是日期（像 2026.6.28 这种），按日期取数的报表全会漏掉这一笔",IF(AND($F1692&lt;&gt;"",$G1692&lt;&gt;""),"※收入和支出不能同时填",IF(AND(N($F1692)=0,N($G1692)=0),"※收入和支出都没填",IF(OR(N($F1692)&lt;0,N($G1692)&lt;0),"※金额不能填负数，方向反了就换一列填",IF($D1692="","※没填收支类别，分类报表会漏掉这一笔",IF(ISNA(MATCH($D1692,类别表,0)),"※收支类别不在【基础资料】的清单里",IF(AND($L1692="内部转账",$M1692=""),"△内部转账要在「对方账户」写上另一头",IF(AND($L1692="内部转账",$M1692=$C1692),"※对方账户跟本账户是同一个",IF(AND($L1692&lt;&gt;"内部转账",$M1692&lt;&gt;""),"△填了对方账户，但类别不是内部转账",IF(YEAR($B1692)&lt;&gt;管理年度,"△不是管理年度的单据，按月的三张报表里看不到",IF($H1692&lt;0,"△这一笔之后该账户余额成负数了，核一下",""))))))))))))))</f>
        <v/>
      </c>
    </row>
    <row r="1693" ht="16.5" spans="1:16">
      <c r="A1693" s="4" t="str">
        <f>IF($C1693="","",COUNTA($C$5:$C1693))</f>
        <v/>
      </c>
      <c r="B1693" s="52"/>
      <c r="C1693" s="53"/>
      <c r="D1693" s="53"/>
      <c r="E1693" s="32"/>
      <c r="F1693" s="54"/>
      <c r="G1693" s="54"/>
      <c r="H1693" s="24" t="str">
        <f>IFERROR(ROUND(VLOOKUP($C1693,基础资料!$B$5:$E$34,3,0)+SUMIF($C$5:$C1693,$C1693,$F$5:$F1693)-SUMIF($C$5:$C1693,$C1693,$G$5:$G1693),2),"")</f>
        <v/>
      </c>
      <c r="I1693" s="53"/>
      <c r="J1693" s="53"/>
      <c r="K1693" s="25" t="str">
        <f t="shared" si="26"/>
        <v/>
      </c>
      <c r="L1693" s="13" t="str">
        <f>IF($D1693="","",IFERROR(INDEX(类别属性,MATCH($D1693,类别表,0)),""))</f>
        <v/>
      </c>
      <c r="M1693" s="53"/>
      <c r="N1693" s="53"/>
      <c r="O1693" s="32"/>
      <c r="P1693" s="6" t="str">
        <f>IF($C1693="","",IF(ISNA(MATCH($C1693,账户表,0)),"※这个账户不在【基础资料】的账户档案里",IF($B1693="","※没填日期，这一笔不会进任何月份的报表",IF(NOT(ISNUMBER($B1693)),"※日期是文本不是日期（像 2026.6.28 这种），按日期取数的报表全会漏掉这一笔",IF(AND($F1693&lt;&gt;"",$G1693&lt;&gt;""),"※收入和支出不能同时填",IF(AND(N($F1693)=0,N($G1693)=0),"※收入和支出都没填",IF(OR(N($F1693)&lt;0,N($G1693)&lt;0),"※金额不能填负数，方向反了就换一列填",IF($D1693="","※没填收支类别，分类报表会漏掉这一笔",IF(ISNA(MATCH($D1693,类别表,0)),"※收支类别不在【基础资料】的清单里",IF(AND($L1693="内部转账",$M1693=""),"△内部转账要在「对方账户」写上另一头",IF(AND($L1693="内部转账",$M1693=$C1693),"※对方账户跟本账户是同一个",IF(AND($L1693&lt;&gt;"内部转账",$M1693&lt;&gt;""),"△填了对方账户，但类别不是内部转账",IF(YEAR($B1693)&lt;&gt;管理年度,"△不是管理年度的单据，按月的三张报表里看不到",IF($H1693&lt;0,"△这一笔之后该账户余额成负数了，核一下",""))))))))))))))</f>
        <v/>
      </c>
    </row>
    <row r="1694" ht="16.5" spans="1:16">
      <c r="A1694" s="4" t="str">
        <f>IF($C1694="","",COUNTA($C$5:$C1694))</f>
        <v/>
      </c>
      <c r="B1694" s="52"/>
      <c r="C1694" s="53"/>
      <c r="D1694" s="53"/>
      <c r="E1694" s="32"/>
      <c r="F1694" s="54"/>
      <c r="G1694" s="54"/>
      <c r="H1694" s="24" t="str">
        <f>IFERROR(ROUND(VLOOKUP($C1694,基础资料!$B$5:$E$34,3,0)+SUMIF($C$5:$C1694,$C1694,$F$5:$F1694)-SUMIF($C$5:$C1694,$C1694,$G$5:$G1694),2),"")</f>
        <v/>
      </c>
      <c r="I1694" s="53"/>
      <c r="J1694" s="53"/>
      <c r="K1694" s="25" t="str">
        <f t="shared" si="26"/>
        <v/>
      </c>
      <c r="L1694" s="13" t="str">
        <f>IF($D1694="","",IFERROR(INDEX(类别属性,MATCH($D1694,类别表,0)),""))</f>
        <v/>
      </c>
      <c r="M1694" s="53"/>
      <c r="N1694" s="53"/>
      <c r="O1694" s="32"/>
      <c r="P1694" s="6" t="str">
        <f>IF($C1694="","",IF(ISNA(MATCH($C1694,账户表,0)),"※这个账户不在【基础资料】的账户档案里",IF($B1694="","※没填日期，这一笔不会进任何月份的报表",IF(NOT(ISNUMBER($B1694)),"※日期是文本不是日期（像 2026.6.28 这种），按日期取数的报表全会漏掉这一笔",IF(AND($F1694&lt;&gt;"",$G1694&lt;&gt;""),"※收入和支出不能同时填",IF(AND(N($F1694)=0,N($G1694)=0),"※收入和支出都没填",IF(OR(N($F1694)&lt;0,N($G1694)&lt;0),"※金额不能填负数，方向反了就换一列填",IF($D1694="","※没填收支类别，分类报表会漏掉这一笔",IF(ISNA(MATCH($D1694,类别表,0)),"※收支类别不在【基础资料】的清单里",IF(AND($L1694="内部转账",$M1694=""),"△内部转账要在「对方账户」写上另一头",IF(AND($L1694="内部转账",$M1694=$C1694),"※对方账户跟本账户是同一个",IF(AND($L1694&lt;&gt;"内部转账",$M1694&lt;&gt;""),"△填了对方账户，但类别不是内部转账",IF(YEAR($B1694)&lt;&gt;管理年度,"△不是管理年度的单据，按月的三张报表里看不到",IF($H1694&lt;0,"△这一笔之后该账户余额成负数了，核一下",""))))))))))))))</f>
        <v/>
      </c>
    </row>
    <row r="1695" ht="16.5" spans="1:16">
      <c r="A1695" s="4" t="str">
        <f>IF($C1695="","",COUNTA($C$5:$C1695))</f>
        <v/>
      </c>
      <c r="B1695" s="52"/>
      <c r="C1695" s="53"/>
      <c r="D1695" s="53"/>
      <c r="E1695" s="32"/>
      <c r="F1695" s="54"/>
      <c r="G1695" s="54"/>
      <c r="H1695" s="24" t="str">
        <f>IFERROR(ROUND(VLOOKUP($C1695,基础资料!$B$5:$E$34,3,0)+SUMIF($C$5:$C1695,$C1695,$F$5:$F1695)-SUMIF($C$5:$C1695,$C1695,$G$5:$G1695),2),"")</f>
        <v/>
      </c>
      <c r="I1695" s="53"/>
      <c r="J1695" s="53"/>
      <c r="K1695" s="25" t="str">
        <f t="shared" si="26"/>
        <v/>
      </c>
      <c r="L1695" s="13" t="str">
        <f>IF($D1695="","",IFERROR(INDEX(类别属性,MATCH($D1695,类别表,0)),""))</f>
        <v/>
      </c>
      <c r="M1695" s="53"/>
      <c r="N1695" s="53"/>
      <c r="O1695" s="32"/>
      <c r="P1695" s="6" t="str">
        <f>IF($C1695="","",IF(ISNA(MATCH($C1695,账户表,0)),"※这个账户不在【基础资料】的账户档案里",IF($B1695="","※没填日期，这一笔不会进任何月份的报表",IF(NOT(ISNUMBER($B1695)),"※日期是文本不是日期（像 2026.6.28 这种），按日期取数的报表全会漏掉这一笔",IF(AND($F1695&lt;&gt;"",$G1695&lt;&gt;""),"※收入和支出不能同时填",IF(AND(N($F1695)=0,N($G1695)=0),"※收入和支出都没填",IF(OR(N($F1695)&lt;0,N($G1695)&lt;0),"※金额不能填负数，方向反了就换一列填",IF($D1695="","※没填收支类别，分类报表会漏掉这一笔",IF(ISNA(MATCH($D1695,类别表,0)),"※收支类别不在【基础资料】的清单里",IF(AND($L1695="内部转账",$M1695=""),"△内部转账要在「对方账户」写上另一头",IF(AND($L1695="内部转账",$M1695=$C1695),"※对方账户跟本账户是同一个",IF(AND($L1695&lt;&gt;"内部转账",$M1695&lt;&gt;""),"△填了对方账户，但类别不是内部转账",IF(YEAR($B1695)&lt;&gt;管理年度,"△不是管理年度的单据，按月的三张报表里看不到",IF($H1695&lt;0,"△这一笔之后该账户余额成负数了，核一下",""))))))))))))))</f>
        <v/>
      </c>
    </row>
    <row r="1696" ht="16.5" spans="1:16">
      <c r="A1696" s="4" t="str">
        <f>IF($C1696="","",COUNTA($C$5:$C1696))</f>
        <v/>
      </c>
      <c r="B1696" s="52"/>
      <c r="C1696" s="53"/>
      <c r="D1696" s="53"/>
      <c r="E1696" s="32"/>
      <c r="F1696" s="54"/>
      <c r="G1696" s="54"/>
      <c r="H1696" s="24" t="str">
        <f>IFERROR(ROUND(VLOOKUP($C1696,基础资料!$B$5:$E$34,3,0)+SUMIF($C$5:$C1696,$C1696,$F$5:$F1696)-SUMIF($C$5:$C1696,$C1696,$G$5:$G1696),2),"")</f>
        <v/>
      </c>
      <c r="I1696" s="53"/>
      <c r="J1696" s="53"/>
      <c r="K1696" s="25" t="str">
        <f t="shared" si="26"/>
        <v/>
      </c>
      <c r="L1696" s="13" t="str">
        <f>IF($D1696="","",IFERROR(INDEX(类别属性,MATCH($D1696,类别表,0)),""))</f>
        <v/>
      </c>
      <c r="M1696" s="53"/>
      <c r="N1696" s="53"/>
      <c r="O1696" s="32"/>
      <c r="P1696" s="6" t="str">
        <f>IF($C1696="","",IF(ISNA(MATCH($C1696,账户表,0)),"※这个账户不在【基础资料】的账户档案里",IF($B1696="","※没填日期，这一笔不会进任何月份的报表",IF(NOT(ISNUMBER($B1696)),"※日期是文本不是日期（像 2026.6.28 这种），按日期取数的报表全会漏掉这一笔",IF(AND($F1696&lt;&gt;"",$G1696&lt;&gt;""),"※收入和支出不能同时填",IF(AND(N($F1696)=0,N($G1696)=0),"※收入和支出都没填",IF(OR(N($F1696)&lt;0,N($G1696)&lt;0),"※金额不能填负数，方向反了就换一列填",IF($D1696="","※没填收支类别，分类报表会漏掉这一笔",IF(ISNA(MATCH($D1696,类别表,0)),"※收支类别不在【基础资料】的清单里",IF(AND($L1696="内部转账",$M1696=""),"△内部转账要在「对方账户」写上另一头",IF(AND($L1696="内部转账",$M1696=$C1696),"※对方账户跟本账户是同一个",IF(AND($L1696&lt;&gt;"内部转账",$M1696&lt;&gt;""),"△填了对方账户，但类别不是内部转账",IF(YEAR($B1696)&lt;&gt;管理年度,"△不是管理年度的单据，按月的三张报表里看不到",IF($H1696&lt;0,"△这一笔之后该账户余额成负数了，核一下",""))))))))))))))</f>
        <v/>
      </c>
    </row>
    <row r="1697" ht="16.5" spans="1:16">
      <c r="A1697" s="4" t="str">
        <f>IF($C1697="","",COUNTA($C$5:$C1697))</f>
        <v/>
      </c>
      <c r="B1697" s="52"/>
      <c r="C1697" s="53"/>
      <c r="D1697" s="53"/>
      <c r="E1697" s="32"/>
      <c r="F1697" s="54"/>
      <c r="G1697" s="54"/>
      <c r="H1697" s="24" t="str">
        <f>IFERROR(ROUND(VLOOKUP($C1697,基础资料!$B$5:$E$34,3,0)+SUMIF($C$5:$C1697,$C1697,$F$5:$F1697)-SUMIF($C$5:$C1697,$C1697,$G$5:$G1697),2),"")</f>
        <v/>
      </c>
      <c r="I1697" s="53"/>
      <c r="J1697" s="53"/>
      <c r="K1697" s="25" t="str">
        <f t="shared" si="26"/>
        <v/>
      </c>
      <c r="L1697" s="13" t="str">
        <f>IF($D1697="","",IFERROR(INDEX(类别属性,MATCH($D1697,类别表,0)),""))</f>
        <v/>
      </c>
      <c r="M1697" s="53"/>
      <c r="N1697" s="53"/>
      <c r="O1697" s="32"/>
      <c r="P1697" s="6" t="str">
        <f>IF($C1697="","",IF(ISNA(MATCH($C1697,账户表,0)),"※这个账户不在【基础资料】的账户档案里",IF($B1697="","※没填日期，这一笔不会进任何月份的报表",IF(NOT(ISNUMBER($B1697)),"※日期是文本不是日期（像 2026.6.28 这种），按日期取数的报表全会漏掉这一笔",IF(AND($F1697&lt;&gt;"",$G1697&lt;&gt;""),"※收入和支出不能同时填",IF(AND(N($F1697)=0,N($G1697)=0),"※收入和支出都没填",IF(OR(N($F1697)&lt;0,N($G1697)&lt;0),"※金额不能填负数，方向反了就换一列填",IF($D1697="","※没填收支类别，分类报表会漏掉这一笔",IF(ISNA(MATCH($D1697,类别表,0)),"※收支类别不在【基础资料】的清单里",IF(AND($L1697="内部转账",$M1697=""),"△内部转账要在「对方账户」写上另一头",IF(AND($L1697="内部转账",$M1697=$C1697),"※对方账户跟本账户是同一个",IF(AND($L1697&lt;&gt;"内部转账",$M1697&lt;&gt;""),"△填了对方账户，但类别不是内部转账",IF(YEAR($B1697)&lt;&gt;管理年度,"△不是管理年度的单据，按月的三张报表里看不到",IF($H1697&lt;0,"△这一笔之后该账户余额成负数了，核一下",""))))))))))))))</f>
        <v/>
      </c>
    </row>
    <row r="1698" ht="16.5" spans="1:16">
      <c r="A1698" s="4" t="str">
        <f>IF($C1698="","",COUNTA($C$5:$C1698))</f>
        <v/>
      </c>
      <c r="B1698" s="52"/>
      <c r="C1698" s="53"/>
      <c r="D1698" s="53"/>
      <c r="E1698" s="32"/>
      <c r="F1698" s="54"/>
      <c r="G1698" s="54"/>
      <c r="H1698" s="24" t="str">
        <f>IFERROR(ROUND(VLOOKUP($C1698,基础资料!$B$5:$E$34,3,0)+SUMIF($C$5:$C1698,$C1698,$F$5:$F1698)-SUMIF($C$5:$C1698,$C1698,$G$5:$G1698),2),"")</f>
        <v/>
      </c>
      <c r="I1698" s="53"/>
      <c r="J1698" s="53"/>
      <c r="K1698" s="25" t="str">
        <f t="shared" si="26"/>
        <v/>
      </c>
      <c r="L1698" s="13" t="str">
        <f>IF($D1698="","",IFERROR(INDEX(类别属性,MATCH($D1698,类别表,0)),""))</f>
        <v/>
      </c>
      <c r="M1698" s="53"/>
      <c r="N1698" s="53"/>
      <c r="O1698" s="32"/>
      <c r="P1698" s="6" t="str">
        <f>IF($C1698="","",IF(ISNA(MATCH($C1698,账户表,0)),"※这个账户不在【基础资料】的账户档案里",IF($B1698="","※没填日期，这一笔不会进任何月份的报表",IF(NOT(ISNUMBER($B1698)),"※日期是文本不是日期（像 2026.6.28 这种），按日期取数的报表全会漏掉这一笔",IF(AND($F1698&lt;&gt;"",$G1698&lt;&gt;""),"※收入和支出不能同时填",IF(AND(N($F1698)=0,N($G1698)=0),"※收入和支出都没填",IF(OR(N($F1698)&lt;0,N($G1698)&lt;0),"※金额不能填负数，方向反了就换一列填",IF($D1698="","※没填收支类别，分类报表会漏掉这一笔",IF(ISNA(MATCH($D1698,类别表,0)),"※收支类别不在【基础资料】的清单里",IF(AND($L1698="内部转账",$M1698=""),"△内部转账要在「对方账户」写上另一头",IF(AND($L1698="内部转账",$M1698=$C1698),"※对方账户跟本账户是同一个",IF(AND($L1698&lt;&gt;"内部转账",$M1698&lt;&gt;""),"△填了对方账户，但类别不是内部转账",IF(YEAR($B1698)&lt;&gt;管理年度,"△不是管理年度的单据，按月的三张报表里看不到",IF($H1698&lt;0,"△这一笔之后该账户余额成负数了，核一下",""))))))))))))))</f>
        <v/>
      </c>
    </row>
    <row r="1699" ht="16.5" spans="1:16">
      <c r="A1699" s="4" t="str">
        <f>IF($C1699="","",COUNTA($C$5:$C1699))</f>
        <v/>
      </c>
      <c r="B1699" s="52"/>
      <c r="C1699" s="53"/>
      <c r="D1699" s="53"/>
      <c r="E1699" s="32"/>
      <c r="F1699" s="54"/>
      <c r="G1699" s="54"/>
      <c r="H1699" s="24" t="str">
        <f>IFERROR(ROUND(VLOOKUP($C1699,基础资料!$B$5:$E$34,3,0)+SUMIF($C$5:$C1699,$C1699,$F$5:$F1699)-SUMIF($C$5:$C1699,$C1699,$G$5:$G1699),2),"")</f>
        <v/>
      </c>
      <c r="I1699" s="53"/>
      <c r="J1699" s="53"/>
      <c r="K1699" s="25" t="str">
        <f t="shared" si="26"/>
        <v/>
      </c>
      <c r="L1699" s="13" t="str">
        <f>IF($D1699="","",IFERROR(INDEX(类别属性,MATCH($D1699,类别表,0)),""))</f>
        <v/>
      </c>
      <c r="M1699" s="53"/>
      <c r="N1699" s="53"/>
      <c r="O1699" s="32"/>
      <c r="P1699" s="6" t="str">
        <f>IF($C1699="","",IF(ISNA(MATCH($C1699,账户表,0)),"※这个账户不在【基础资料】的账户档案里",IF($B1699="","※没填日期，这一笔不会进任何月份的报表",IF(NOT(ISNUMBER($B1699)),"※日期是文本不是日期（像 2026.6.28 这种），按日期取数的报表全会漏掉这一笔",IF(AND($F1699&lt;&gt;"",$G1699&lt;&gt;""),"※收入和支出不能同时填",IF(AND(N($F1699)=0,N($G1699)=0),"※收入和支出都没填",IF(OR(N($F1699)&lt;0,N($G1699)&lt;0),"※金额不能填负数，方向反了就换一列填",IF($D1699="","※没填收支类别，分类报表会漏掉这一笔",IF(ISNA(MATCH($D1699,类别表,0)),"※收支类别不在【基础资料】的清单里",IF(AND($L1699="内部转账",$M1699=""),"△内部转账要在「对方账户」写上另一头",IF(AND($L1699="内部转账",$M1699=$C1699),"※对方账户跟本账户是同一个",IF(AND($L1699&lt;&gt;"内部转账",$M1699&lt;&gt;""),"△填了对方账户，但类别不是内部转账",IF(YEAR($B1699)&lt;&gt;管理年度,"△不是管理年度的单据，按月的三张报表里看不到",IF($H1699&lt;0,"△这一笔之后该账户余额成负数了，核一下",""))))))))))))))</f>
        <v/>
      </c>
    </row>
    <row r="1700" ht="16.5" spans="1:16">
      <c r="A1700" s="4" t="str">
        <f>IF($C1700="","",COUNTA($C$5:$C1700))</f>
        <v/>
      </c>
      <c r="B1700" s="52"/>
      <c r="C1700" s="53"/>
      <c r="D1700" s="53"/>
      <c r="E1700" s="32"/>
      <c r="F1700" s="54"/>
      <c r="G1700" s="54"/>
      <c r="H1700" s="24" t="str">
        <f>IFERROR(ROUND(VLOOKUP($C1700,基础资料!$B$5:$E$34,3,0)+SUMIF($C$5:$C1700,$C1700,$F$5:$F1700)-SUMIF($C$5:$C1700,$C1700,$G$5:$G1700),2),"")</f>
        <v/>
      </c>
      <c r="I1700" s="53"/>
      <c r="J1700" s="53"/>
      <c r="K1700" s="25" t="str">
        <f t="shared" si="26"/>
        <v/>
      </c>
      <c r="L1700" s="13" t="str">
        <f>IF($D1700="","",IFERROR(INDEX(类别属性,MATCH($D1700,类别表,0)),""))</f>
        <v/>
      </c>
      <c r="M1700" s="53"/>
      <c r="N1700" s="53"/>
      <c r="O1700" s="32"/>
      <c r="P1700" s="6" t="str">
        <f>IF($C1700="","",IF(ISNA(MATCH($C1700,账户表,0)),"※这个账户不在【基础资料】的账户档案里",IF($B1700="","※没填日期，这一笔不会进任何月份的报表",IF(NOT(ISNUMBER($B1700)),"※日期是文本不是日期（像 2026.6.28 这种），按日期取数的报表全会漏掉这一笔",IF(AND($F1700&lt;&gt;"",$G1700&lt;&gt;""),"※收入和支出不能同时填",IF(AND(N($F1700)=0,N($G1700)=0),"※收入和支出都没填",IF(OR(N($F1700)&lt;0,N($G1700)&lt;0),"※金额不能填负数，方向反了就换一列填",IF($D1700="","※没填收支类别，分类报表会漏掉这一笔",IF(ISNA(MATCH($D1700,类别表,0)),"※收支类别不在【基础资料】的清单里",IF(AND($L1700="内部转账",$M1700=""),"△内部转账要在「对方账户」写上另一头",IF(AND($L1700="内部转账",$M1700=$C1700),"※对方账户跟本账户是同一个",IF(AND($L1700&lt;&gt;"内部转账",$M1700&lt;&gt;""),"△填了对方账户，但类别不是内部转账",IF(YEAR($B1700)&lt;&gt;管理年度,"△不是管理年度的单据，按月的三张报表里看不到",IF($H1700&lt;0,"△这一笔之后该账户余额成负数了，核一下",""))))))))))))))</f>
        <v/>
      </c>
    </row>
    <row r="1701" ht="16.5" spans="1:16">
      <c r="A1701" s="4" t="str">
        <f>IF($C1701="","",COUNTA($C$5:$C1701))</f>
        <v/>
      </c>
      <c r="B1701" s="52"/>
      <c r="C1701" s="53"/>
      <c r="D1701" s="53"/>
      <c r="E1701" s="32"/>
      <c r="F1701" s="54"/>
      <c r="G1701" s="54"/>
      <c r="H1701" s="24" t="str">
        <f>IFERROR(ROUND(VLOOKUP($C1701,基础资料!$B$5:$E$34,3,0)+SUMIF($C$5:$C1701,$C1701,$F$5:$F1701)-SUMIF($C$5:$C1701,$C1701,$G$5:$G1701),2),"")</f>
        <v/>
      </c>
      <c r="I1701" s="53"/>
      <c r="J1701" s="53"/>
      <c r="K1701" s="25" t="str">
        <f t="shared" si="26"/>
        <v/>
      </c>
      <c r="L1701" s="13" t="str">
        <f>IF($D1701="","",IFERROR(INDEX(类别属性,MATCH($D1701,类别表,0)),""))</f>
        <v/>
      </c>
      <c r="M1701" s="53"/>
      <c r="N1701" s="53"/>
      <c r="O1701" s="32"/>
      <c r="P1701" s="6" t="str">
        <f>IF($C1701="","",IF(ISNA(MATCH($C1701,账户表,0)),"※这个账户不在【基础资料】的账户档案里",IF($B1701="","※没填日期，这一笔不会进任何月份的报表",IF(NOT(ISNUMBER($B1701)),"※日期是文本不是日期（像 2026.6.28 这种），按日期取数的报表全会漏掉这一笔",IF(AND($F1701&lt;&gt;"",$G1701&lt;&gt;""),"※收入和支出不能同时填",IF(AND(N($F1701)=0,N($G1701)=0),"※收入和支出都没填",IF(OR(N($F1701)&lt;0,N($G1701)&lt;0),"※金额不能填负数，方向反了就换一列填",IF($D1701="","※没填收支类别，分类报表会漏掉这一笔",IF(ISNA(MATCH($D1701,类别表,0)),"※收支类别不在【基础资料】的清单里",IF(AND($L1701="内部转账",$M1701=""),"△内部转账要在「对方账户」写上另一头",IF(AND($L1701="内部转账",$M1701=$C1701),"※对方账户跟本账户是同一个",IF(AND($L1701&lt;&gt;"内部转账",$M1701&lt;&gt;""),"△填了对方账户，但类别不是内部转账",IF(YEAR($B1701)&lt;&gt;管理年度,"△不是管理年度的单据，按月的三张报表里看不到",IF($H1701&lt;0,"△这一笔之后该账户余额成负数了，核一下",""))))))))))))))</f>
        <v/>
      </c>
    </row>
    <row r="1702" ht="16.5" spans="1:16">
      <c r="A1702" s="4" t="str">
        <f>IF($C1702="","",COUNTA($C$5:$C1702))</f>
        <v/>
      </c>
      <c r="B1702" s="52"/>
      <c r="C1702" s="53"/>
      <c r="D1702" s="53"/>
      <c r="E1702" s="32"/>
      <c r="F1702" s="54"/>
      <c r="G1702" s="54"/>
      <c r="H1702" s="24" t="str">
        <f>IFERROR(ROUND(VLOOKUP($C1702,基础资料!$B$5:$E$34,3,0)+SUMIF($C$5:$C1702,$C1702,$F$5:$F1702)-SUMIF($C$5:$C1702,$C1702,$G$5:$G1702),2),"")</f>
        <v/>
      </c>
      <c r="I1702" s="53"/>
      <c r="J1702" s="53"/>
      <c r="K1702" s="25" t="str">
        <f t="shared" si="26"/>
        <v/>
      </c>
      <c r="L1702" s="13" t="str">
        <f>IF($D1702="","",IFERROR(INDEX(类别属性,MATCH($D1702,类别表,0)),""))</f>
        <v/>
      </c>
      <c r="M1702" s="53"/>
      <c r="N1702" s="53"/>
      <c r="O1702" s="32"/>
      <c r="P1702" s="6" t="str">
        <f>IF($C1702="","",IF(ISNA(MATCH($C1702,账户表,0)),"※这个账户不在【基础资料】的账户档案里",IF($B1702="","※没填日期，这一笔不会进任何月份的报表",IF(NOT(ISNUMBER($B1702)),"※日期是文本不是日期（像 2026.6.28 这种），按日期取数的报表全会漏掉这一笔",IF(AND($F1702&lt;&gt;"",$G1702&lt;&gt;""),"※收入和支出不能同时填",IF(AND(N($F1702)=0,N($G1702)=0),"※收入和支出都没填",IF(OR(N($F1702)&lt;0,N($G1702)&lt;0),"※金额不能填负数，方向反了就换一列填",IF($D1702="","※没填收支类别，分类报表会漏掉这一笔",IF(ISNA(MATCH($D1702,类别表,0)),"※收支类别不在【基础资料】的清单里",IF(AND($L1702="内部转账",$M1702=""),"△内部转账要在「对方账户」写上另一头",IF(AND($L1702="内部转账",$M1702=$C1702),"※对方账户跟本账户是同一个",IF(AND($L1702&lt;&gt;"内部转账",$M1702&lt;&gt;""),"△填了对方账户，但类别不是内部转账",IF(YEAR($B1702)&lt;&gt;管理年度,"△不是管理年度的单据，按月的三张报表里看不到",IF($H1702&lt;0,"△这一笔之后该账户余额成负数了，核一下",""))))))))))))))</f>
        <v/>
      </c>
    </row>
    <row r="1703" ht="16.5" spans="1:16">
      <c r="A1703" s="4" t="str">
        <f>IF($C1703="","",COUNTA($C$5:$C1703))</f>
        <v/>
      </c>
      <c r="B1703" s="52"/>
      <c r="C1703" s="53"/>
      <c r="D1703" s="53"/>
      <c r="E1703" s="32"/>
      <c r="F1703" s="54"/>
      <c r="G1703" s="54"/>
      <c r="H1703" s="24" t="str">
        <f>IFERROR(ROUND(VLOOKUP($C1703,基础资料!$B$5:$E$34,3,0)+SUMIF($C$5:$C1703,$C1703,$F$5:$F1703)-SUMIF($C$5:$C1703,$C1703,$G$5:$G1703),2),"")</f>
        <v/>
      </c>
      <c r="I1703" s="53"/>
      <c r="J1703" s="53"/>
      <c r="K1703" s="25" t="str">
        <f t="shared" si="26"/>
        <v/>
      </c>
      <c r="L1703" s="13" t="str">
        <f>IF($D1703="","",IFERROR(INDEX(类别属性,MATCH($D1703,类别表,0)),""))</f>
        <v/>
      </c>
      <c r="M1703" s="53"/>
      <c r="N1703" s="53"/>
      <c r="O1703" s="32"/>
      <c r="P1703" s="6" t="str">
        <f>IF($C1703="","",IF(ISNA(MATCH($C1703,账户表,0)),"※这个账户不在【基础资料】的账户档案里",IF($B1703="","※没填日期，这一笔不会进任何月份的报表",IF(NOT(ISNUMBER($B1703)),"※日期是文本不是日期（像 2026.6.28 这种），按日期取数的报表全会漏掉这一笔",IF(AND($F1703&lt;&gt;"",$G1703&lt;&gt;""),"※收入和支出不能同时填",IF(AND(N($F1703)=0,N($G1703)=0),"※收入和支出都没填",IF(OR(N($F1703)&lt;0,N($G1703)&lt;0),"※金额不能填负数，方向反了就换一列填",IF($D1703="","※没填收支类别，分类报表会漏掉这一笔",IF(ISNA(MATCH($D1703,类别表,0)),"※收支类别不在【基础资料】的清单里",IF(AND($L1703="内部转账",$M1703=""),"△内部转账要在「对方账户」写上另一头",IF(AND($L1703="内部转账",$M1703=$C1703),"※对方账户跟本账户是同一个",IF(AND($L1703&lt;&gt;"内部转账",$M1703&lt;&gt;""),"△填了对方账户，但类别不是内部转账",IF(YEAR($B1703)&lt;&gt;管理年度,"△不是管理年度的单据，按月的三张报表里看不到",IF($H1703&lt;0,"△这一笔之后该账户余额成负数了，核一下",""))))))))))))))</f>
        <v/>
      </c>
    </row>
    <row r="1704" ht="16.5" spans="1:16">
      <c r="A1704" s="4" t="str">
        <f>IF($C1704="","",COUNTA($C$5:$C1704))</f>
        <v/>
      </c>
      <c r="B1704" s="52"/>
      <c r="C1704" s="53"/>
      <c r="D1704" s="53"/>
      <c r="E1704" s="32"/>
      <c r="F1704" s="54"/>
      <c r="G1704" s="54"/>
      <c r="H1704" s="24" t="str">
        <f>IFERROR(ROUND(VLOOKUP($C1704,基础资料!$B$5:$E$34,3,0)+SUMIF($C$5:$C1704,$C1704,$F$5:$F1704)-SUMIF($C$5:$C1704,$C1704,$G$5:$G1704),2),"")</f>
        <v/>
      </c>
      <c r="I1704" s="53"/>
      <c r="J1704" s="53"/>
      <c r="K1704" s="25" t="str">
        <f t="shared" si="26"/>
        <v/>
      </c>
      <c r="L1704" s="13" t="str">
        <f>IF($D1704="","",IFERROR(INDEX(类别属性,MATCH($D1704,类别表,0)),""))</f>
        <v/>
      </c>
      <c r="M1704" s="53"/>
      <c r="N1704" s="53"/>
      <c r="O1704" s="32"/>
      <c r="P1704" s="6" t="str">
        <f>IF($C1704="","",IF(ISNA(MATCH($C1704,账户表,0)),"※这个账户不在【基础资料】的账户档案里",IF($B1704="","※没填日期，这一笔不会进任何月份的报表",IF(NOT(ISNUMBER($B1704)),"※日期是文本不是日期（像 2026.6.28 这种），按日期取数的报表全会漏掉这一笔",IF(AND($F1704&lt;&gt;"",$G1704&lt;&gt;""),"※收入和支出不能同时填",IF(AND(N($F1704)=0,N($G1704)=0),"※收入和支出都没填",IF(OR(N($F1704)&lt;0,N($G1704)&lt;0),"※金额不能填负数，方向反了就换一列填",IF($D1704="","※没填收支类别，分类报表会漏掉这一笔",IF(ISNA(MATCH($D1704,类别表,0)),"※收支类别不在【基础资料】的清单里",IF(AND($L1704="内部转账",$M1704=""),"△内部转账要在「对方账户」写上另一头",IF(AND($L1704="内部转账",$M1704=$C1704),"※对方账户跟本账户是同一个",IF(AND($L1704&lt;&gt;"内部转账",$M1704&lt;&gt;""),"△填了对方账户，但类别不是内部转账",IF(YEAR($B1704)&lt;&gt;管理年度,"△不是管理年度的单据，按月的三张报表里看不到",IF($H1704&lt;0,"△这一笔之后该账户余额成负数了，核一下",""))))))))))))))</f>
        <v/>
      </c>
    </row>
    <row r="1705" ht="16.5" spans="1:16">
      <c r="A1705" s="4" t="str">
        <f>IF($C1705="","",COUNTA($C$5:$C1705))</f>
        <v/>
      </c>
      <c r="B1705" s="52"/>
      <c r="C1705" s="53"/>
      <c r="D1705" s="53"/>
      <c r="E1705" s="32"/>
      <c r="F1705" s="54"/>
      <c r="G1705" s="54"/>
      <c r="H1705" s="24" t="str">
        <f>IFERROR(ROUND(VLOOKUP($C1705,基础资料!$B$5:$E$34,3,0)+SUMIF($C$5:$C1705,$C1705,$F$5:$F1705)-SUMIF($C$5:$C1705,$C1705,$G$5:$G1705),2),"")</f>
        <v/>
      </c>
      <c r="I1705" s="53"/>
      <c r="J1705" s="53"/>
      <c r="K1705" s="25" t="str">
        <f t="shared" si="26"/>
        <v/>
      </c>
      <c r="L1705" s="13" t="str">
        <f>IF($D1705="","",IFERROR(INDEX(类别属性,MATCH($D1705,类别表,0)),""))</f>
        <v/>
      </c>
      <c r="M1705" s="53"/>
      <c r="N1705" s="53"/>
      <c r="O1705" s="32"/>
      <c r="P1705" s="6" t="str">
        <f>IF($C1705="","",IF(ISNA(MATCH($C1705,账户表,0)),"※这个账户不在【基础资料】的账户档案里",IF($B1705="","※没填日期，这一笔不会进任何月份的报表",IF(NOT(ISNUMBER($B1705)),"※日期是文本不是日期（像 2026.6.28 这种），按日期取数的报表全会漏掉这一笔",IF(AND($F1705&lt;&gt;"",$G1705&lt;&gt;""),"※收入和支出不能同时填",IF(AND(N($F1705)=0,N($G1705)=0),"※收入和支出都没填",IF(OR(N($F1705)&lt;0,N($G1705)&lt;0),"※金额不能填负数，方向反了就换一列填",IF($D1705="","※没填收支类别，分类报表会漏掉这一笔",IF(ISNA(MATCH($D1705,类别表,0)),"※收支类别不在【基础资料】的清单里",IF(AND($L1705="内部转账",$M1705=""),"△内部转账要在「对方账户」写上另一头",IF(AND($L1705="内部转账",$M1705=$C1705),"※对方账户跟本账户是同一个",IF(AND($L1705&lt;&gt;"内部转账",$M1705&lt;&gt;""),"△填了对方账户，但类别不是内部转账",IF(YEAR($B1705)&lt;&gt;管理年度,"△不是管理年度的单据，按月的三张报表里看不到",IF($H1705&lt;0,"△这一笔之后该账户余额成负数了，核一下",""))))))))))))))</f>
        <v/>
      </c>
    </row>
    <row r="1706" ht="16.5" spans="1:16">
      <c r="A1706" s="4" t="str">
        <f>IF($C1706="","",COUNTA($C$5:$C1706))</f>
        <v/>
      </c>
      <c r="B1706" s="52"/>
      <c r="C1706" s="53"/>
      <c r="D1706" s="53"/>
      <c r="E1706" s="32"/>
      <c r="F1706" s="54"/>
      <c r="G1706" s="54"/>
      <c r="H1706" s="24" t="str">
        <f>IFERROR(ROUND(VLOOKUP($C1706,基础资料!$B$5:$E$34,3,0)+SUMIF($C$5:$C1706,$C1706,$F$5:$F1706)-SUMIF($C$5:$C1706,$C1706,$G$5:$G1706),2),"")</f>
        <v/>
      </c>
      <c r="I1706" s="53"/>
      <c r="J1706" s="53"/>
      <c r="K1706" s="25" t="str">
        <f t="shared" si="26"/>
        <v/>
      </c>
      <c r="L1706" s="13" t="str">
        <f>IF($D1706="","",IFERROR(INDEX(类别属性,MATCH($D1706,类别表,0)),""))</f>
        <v/>
      </c>
      <c r="M1706" s="53"/>
      <c r="N1706" s="53"/>
      <c r="O1706" s="32"/>
      <c r="P1706" s="6" t="str">
        <f>IF($C1706="","",IF(ISNA(MATCH($C1706,账户表,0)),"※这个账户不在【基础资料】的账户档案里",IF($B1706="","※没填日期，这一笔不会进任何月份的报表",IF(NOT(ISNUMBER($B1706)),"※日期是文本不是日期（像 2026.6.28 这种），按日期取数的报表全会漏掉这一笔",IF(AND($F1706&lt;&gt;"",$G1706&lt;&gt;""),"※收入和支出不能同时填",IF(AND(N($F1706)=0,N($G1706)=0),"※收入和支出都没填",IF(OR(N($F1706)&lt;0,N($G1706)&lt;0),"※金额不能填负数，方向反了就换一列填",IF($D1706="","※没填收支类别，分类报表会漏掉这一笔",IF(ISNA(MATCH($D1706,类别表,0)),"※收支类别不在【基础资料】的清单里",IF(AND($L1706="内部转账",$M1706=""),"△内部转账要在「对方账户」写上另一头",IF(AND($L1706="内部转账",$M1706=$C1706),"※对方账户跟本账户是同一个",IF(AND($L1706&lt;&gt;"内部转账",$M1706&lt;&gt;""),"△填了对方账户，但类别不是内部转账",IF(YEAR($B1706)&lt;&gt;管理年度,"△不是管理年度的单据，按月的三张报表里看不到",IF($H1706&lt;0,"△这一笔之后该账户余额成负数了，核一下",""))))))))))))))</f>
        <v/>
      </c>
    </row>
    <row r="1707" ht="16.5" spans="1:16">
      <c r="A1707" s="4" t="str">
        <f>IF($C1707="","",COUNTA($C$5:$C1707))</f>
        <v/>
      </c>
      <c r="B1707" s="52"/>
      <c r="C1707" s="53"/>
      <c r="D1707" s="53"/>
      <c r="E1707" s="32"/>
      <c r="F1707" s="54"/>
      <c r="G1707" s="54"/>
      <c r="H1707" s="24" t="str">
        <f>IFERROR(ROUND(VLOOKUP($C1707,基础资料!$B$5:$E$34,3,0)+SUMIF($C$5:$C1707,$C1707,$F$5:$F1707)-SUMIF($C$5:$C1707,$C1707,$G$5:$G1707),2),"")</f>
        <v/>
      </c>
      <c r="I1707" s="53"/>
      <c r="J1707" s="53"/>
      <c r="K1707" s="25" t="str">
        <f t="shared" si="26"/>
        <v/>
      </c>
      <c r="L1707" s="13" t="str">
        <f>IF($D1707="","",IFERROR(INDEX(类别属性,MATCH($D1707,类别表,0)),""))</f>
        <v/>
      </c>
      <c r="M1707" s="53"/>
      <c r="N1707" s="53"/>
      <c r="O1707" s="32"/>
      <c r="P1707" s="6" t="str">
        <f>IF($C1707="","",IF(ISNA(MATCH($C1707,账户表,0)),"※这个账户不在【基础资料】的账户档案里",IF($B1707="","※没填日期，这一笔不会进任何月份的报表",IF(NOT(ISNUMBER($B1707)),"※日期是文本不是日期（像 2026.6.28 这种），按日期取数的报表全会漏掉这一笔",IF(AND($F1707&lt;&gt;"",$G1707&lt;&gt;""),"※收入和支出不能同时填",IF(AND(N($F1707)=0,N($G1707)=0),"※收入和支出都没填",IF(OR(N($F1707)&lt;0,N($G1707)&lt;0),"※金额不能填负数，方向反了就换一列填",IF($D1707="","※没填收支类别，分类报表会漏掉这一笔",IF(ISNA(MATCH($D1707,类别表,0)),"※收支类别不在【基础资料】的清单里",IF(AND($L1707="内部转账",$M1707=""),"△内部转账要在「对方账户」写上另一头",IF(AND($L1707="内部转账",$M1707=$C1707),"※对方账户跟本账户是同一个",IF(AND($L1707&lt;&gt;"内部转账",$M1707&lt;&gt;""),"△填了对方账户，但类别不是内部转账",IF(YEAR($B1707)&lt;&gt;管理年度,"△不是管理年度的单据，按月的三张报表里看不到",IF($H1707&lt;0,"△这一笔之后该账户余额成负数了，核一下",""))))))))))))))</f>
        <v/>
      </c>
    </row>
    <row r="1708" ht="16.5" spans="1:16">
      <c r="A1708" s="4" t="str">
        <f>IF($C1708="","",COUNTA($C$5:$C1708))</f>
        <v/>
      </c>
      <c r="B1708" s="52"/>
      <c r="C1708" s="53"/>
      <c r="D1708" s="53"/>
      <c r="E1708" s="32"/>
      <c r="F1708" s="54"/>
      <c r="G1708" s="54"/>
      <c r="H1708" s="24" t="str">
        <f>IFERROR(ROUND(VLOOKUP($C1708,基础资料!$B$5:$E$34,3,0)+SUMIF($C$5:$C1708,$C1708,$F$5:$F1708)-SUMIF($C$5:$C1708,$C1708,$G$5:$G1708),2),"")</f>
        <v/>
      </c>
      <c r="I1708" s="53"/>
      <c r="J1708" s="53"/>
      <c r="K1708" s="25" t="str">
        <f t="shared" si="26"/>
        <v/>
      </c>
      <c r="L1708" s="13" t="str">
        <f>IF($D1708="","",IFERROR(INDEX(类别属性,MATCH($D1708,类别表,0)),""))</f>
        <v/>
      </c>
      <c r="M1708" s="53"/>
      <c r="N1708" s="53"/>
      <c r="O1708" s="32"/>
      <c r="P1708" s="6" t="str">
        <f>IF($C1708="","",IF(ISNA(MATCH($C1708,账户表,0)),"※这个账户不在【基础资料】的账户档案里",IF($B1708="","※没填日期，这一笔不会进任何月份的报表",IF(NOT(ISNUMBER($B1708)),"※日期是文本不是日期（像 2026.6.28 这种），按日期取数的报表全会漏掉这一笔",IF(AND($F1708&lt;&gt;"",$G1708&lt;&gt;""),"※收入和支出不能同时填",IF(AND(N($F1708)=0,N($G1708)=0),"※收入和支出都没填",IF(OR(N($F1708)&lt;0,N($G1708)&lt;0),"※金额不能填负数，方向反了就换一列填",IF($D1708="","※没填收支类别，分类报表会漏掉这一笔",IF(ISNA(MATCH($D1708,类别表,0)),"※收支类别不在【基础资料】的清单里",IF(AND($L1708="内部转账",$M1708=""),"△内部转账要在「对方账户」写上另一头",IF(AND($L1708="内部转账",$M1708=$C1708),"※对方账户跟本账户是同一个",IF(AND($L1708&lt;&gt;"内部转账",$M1708&lt;&gt;""),"△填了对方账户，但类别不是内部转账",IF(YEAR($B1708)&lt;&gt;管理年度,"△不是管理年度的单据，按月的三张报表里看不到",IF($H1708&lt;0,"△这一笔之后该账户余额成负数了，核一下",""))))))))))))))</f>
        <v/>
      </c>
    </row>
    <row r="1709" ht="16.5" spans="1:16">
      <c r="A1709" s="4" t="str">
        <f>IF($C1709="","",COUNTA($C$5:$C1709))</f>
        <v/>
      </c>
      <c r="B1709" s="52"/>
      <c r="C1709" s="53"/>
      <c r="D1709" s="53"/>
      <c r="E1709" s="32"/>
      <c r="F1709" s="54"/>
      <c r="G1709" s="54"/>
      <c r="H1709" s="24" t="str">
        <f>IFERROR(ROUND(VLOOKUP($C1709,基础资料!$B$5:$E$34,3,0)+SUMIF($C$5:$C1709,$C1709,$F$5:$F1709)-SUMIF($C$5:$C1709,$C1709,$G$5:$G1709),2),"")</f>
        <v/>
      </c>
      <c r="I1709" s="53"/>
      <c r="J1709" s="53"/>
      <c r="K1709" s="25" t="str">
        <f t="shared" si="26"/>
        <v/>
      </c>
      <c r="L1709" s="13" t="str">
        <f>IF($D1709="","",IFERROR(INDEX(类别属性,MATCH($D1709,类别表,0)),""))</f>
        <v/>
      </c>
      <c r="M1709" s="53"/>
      <c r="N1709" s="53"/>
      <c r="O1709" s="32"/>
      <c r="P1709" s="6" t="str">
        <f>IF($C1709="","",IF(ISNA(MATCH($C1709,账户表,0)),"※这个账户不在【基础资料】的账户档案里",IF($B1709="","※没填日期，这一笔不会进任何月份的报表",IF(NOT(ISNUMBER($B1709)),"※日期是文本不是日期（像 2026.6.28 这种），按日期取数的报表全会漏掉这一笔",IF(AND($F1709&lt;&gt;"",$G1709&lt;&gt;""),"※收入和支出不能同时填",IF(AND(N($F1709)=0,N($G1709)=0),"※收入和支出都没填",IF(OR(N($F1709)&lt;0,N($G1709)&lt;0),"※金额不能填负数，方向反了就换一列填",IF($D1709="","※没填收支类别，分类报表会漏掉这一笔",IF(ISNA(MATCH($D1709,类别表,0)),"※收支类别不在【基础资料】的清单里",IF(AND($L1709="内部转账",$M1709=""),"△内部转账要在「对方账户」写上另一头",IF(AND($L1709="内部转账",$M1709=$C1709),"※对方账户跟本账户是同一个",IF(AND($L1709&lt;&gt;"内部转账",$M1709&lt;&gt;""),"△填了对方账户，但类别不是内部转账",IF(YEAR($B1709)&lt;&gt;管理年度,"△不是管理年度的单据，按月的三张报表里看不到",IF($H1709&lt;0,"△这一笔之后该账户余额成负数了，核一下",""))))))))))))))</f>
        <v/>
      </c>
    </row>
    <row r="1710" ht="16.5" spans="1:16">
      <c r="A1710" s="4" t="str">
        <f>IF($C1710="","",COUNTA($C$5:$C1710))</f>
        <v/>
      </c>
      <c r="B1710" s="52"/>
      <c r="C1710" s="53"/>
      <c r="D1710" s="53"/>
      <c r="E1710" s="32"/>
      <c r="F1710" s="54"/>
      <c r="G1710" s="54"/>
      <c r="H1710" s="24" t="str">
        <f>IFERROR(ROUND(VLOOKUP($C1710,基础资料!$B$5:$E$34,3,0)+SUMIF($C$5:$C1710,$C1710,$F$5:$F1710)-SUMIF($C$5:$C1710,$C1710,$G$5:$G1710),2),"")</f>
        <v/>
      </c>
      <c r="I1710" s="53"/>
      <c r="J1710" s="53"/>
      <c r="K1710" s="25" t="str">
        <f t="shared" si="26"/>
        <v/>
      </c>
      <c r="L1710" s="13" t="str">
        <f>IF($D1710="","",IFERROR(INDEX(类别属性,MATCH($D1710,类别表,0)),""))</f>
        <v/>
      </c>
      <c r="M1710" s="53"/>
      <c r="N1710" s="53"/>
      <c r="O1710" s="32"/>
      <c r="P1710" s="6" t="str">
        <f>IF($C1710="","",IF(ISNA(MATCH($C1710,账户表,0)),"※这个账户不在【基础资料】的账户档案里",IF($B1710="","※没填日期，这一笔不会进任何月份的报表",IF(NOT(ISNUMBER($B1710)),"※日期是文本不是日期（像 2026.6.28 这种），按日期取数的报表全会漏掉这一笔",IF(AND($F1710&lt;&gt;"",$G1710&lt;&gt;""),"※收入和支出不能同时填",IF(AND(N($F1710)=0,N($G1710)=0),"※收入和支出都没填",IF(OR(N($F1710)&lt;0,N($G1710)&lt;0),"※金额不能填负数，方向反了就换一列填",IF($D1710="","※没填收支类别，分类报表会漏掉这一笔",IF(ISNA(MATCH($D1710,类别表,0)),"※收支类别不在【基础资料】的清单里",IF(AND($L1710="内部转账",$M1710=""),"△内部转账要在「对方账户」写上另一头",IF(AND($L1710="内部转账",$M1710=$C1710),"※对方账户跟本账户是同一个",IF(AND($L1710&lt;&gt;"内部转账",$M1710&lt;&gt;""),"△填了对方账户，但类别不是内部转账",IF(YEAR($B1710)&lt;&gt;管理年度,"△不是管理年度的单据，按月的三张报表里看不到",IF($H1710&lt;0,"△这一笔之后该账户余额成负数了，核一下",""))))))))))))))</f>
        <v/>
      </c>
    </row>
    <row r="1711" ht="16.5" spans="1:16">
      <c r="A1711" s="4" t="str">
        <f>IF($C1711="","",COUNTA($C$5:$C1711))</f>
        <v/>
      </c>
      <c r="B1711" s="52"/>
      <c r="C1711" s="53"/>
      <c r="D1711" s="53"/>
      <c r="E1711" s="32"/>
      <c r="F1711" s="54"/>
      <c r="G1711" s="54"/>
      <c r="H1711" s="24" t="str">
        <f>IFERROR(ROUND(VLOOKUP($C1711,基础资料!$B$5:$E$34,3,0)+SUMIF($C$5:$C1711,$C1711,$F$5:$F1711)-SUMIF($C$5:$C1711,$C1711,$G$5:$G1711),2),"")</f>
        <v/>
      </c>
      <c r="I1711" s="53"/>
      <c r="J1711" s="53"/>
      <c r="K1711" s="25" t="str">
        <f t="shared" si="26"/>
        <v/>
      </c>
      <c r="L1711" s="13" t="str">
        <f>IF($D1711="","",IFERROR(INDEX(类别属性,MATCH($D1711,类别表,0)),""))</f>
        <v/>
      </c>
      <c r="M1711" s="53"/>
      <c r="N1711" s="53"/>
      <c r="O1711" s="32"/>
      <c r="P1711" s="6" t="str">
        <f>IF($C1711="","",IF(ISNA(MATCH($C1711,账户表,0)),"※这个账户不在【基础资料】的账户档案里",IF($B1711="","※没填日期，这一笔不会进任何月份的报表",IF(NOT(ISNUMBER($B1711)),"※日期是文本不是日期（像 2026.6.28 这种），按日期取数的报表全会漏掉这一笔",IF(AND($F1711&lt;&gt;"",$G1711&lt;&gt;""),"※收入和支出不能同时填",IF(AND(N($F1711)=0,N($G1711)=0),"※收入和支出都没填",IF(OR(N($F1711)&lt;0,N($G1711)&lt;0),"※金额不能填负数，方向反了就换一列填",IF($D1711="","※没填收支类别，分类报表会漏掉这一笔",IF(ISNA(MATCH($D1711,类别表,0)),"※收支类别不在【基础资料】的清单里",IF(AND($L1711="内部转账",$M1711=""),"△内部转账要在「对方账户」写上另一头",IF(AND($L1711="内部转账",$M1711=$C1711),"※对方账户跟本账户是同一个",IF(AND($L1711&lt;&gt;"内部转账",$M1711&lt;&gt;""),"△填了对方账户，但类别不是内部转账",IF(YEAR($B1711)&lt;&gt;管理年度,"△不是管理年度的单据，按月的三张报表里看不到",IF($H1711&lt;0,"△这一笔之后该账户余额成负数了，核一下",""))))))))))))))</f>
        <v/>
      </c>
    </row>
    <row r="1712" ht="16.5" spans="1:16">
      <c r="A1712" s="4" t="str">
        <f>IF($C1712="","",COUNTA($C$5:$C1712))</f>
        <v/>
      </c>
      <c r="B1712" s="52"/>
      <c r="C1712" s="53"/>
      <c r="D1712" s="53"/>
      <c r="E1712" s="32"/>
      <c r="F1712" s="54"/>
      <c r="G1712" s="54"/>
      <c r="H1712" s="24" t="str">
        <f>IFERROR(ROUND(VLOOKUP($C1712,基础资料!$B$5:$E$34,3,0)+SUMIF($C$5:$C1712,$C1712,$F$5:$F1712)-SUMIF($C$5:$C1712,$C1712,$G$5:$G1712),2),"")</f>
        <v/>
      </c>
      <c r="I1712" s="53"/>
      <c r="J1712" s="53"/>
      <c r="K1712" s="25" t="str">
        <f t="shared" si="26"/>
        <v/>
      </c>
      <c r="L1712" s="13" t="str">
        <f>IF($D1712="","",IFERROR(INDEX(类别属性,MATCH($D1712,类别表,0)),""))</f>
        <v/>
      </c>
      <c r="M1712" s="53"/>
      <c r="N1712" s="53"/>
      <c r="O1712" s="32"/>
      <c r="P1712" s="6" t="str">
        <f>IF($C1712="","",IF(ISNA(MATCH($C1712,账户表,0)),"※这个账户不在【基础资料】的账户档案里",IF($B1712="","※没填日期，这一笔不会进任何月份的报表",IF(NOT(ISNUMBER($B1712)),"※日期是文本不是日期（像 2026.6.28 这种），按日期取数的报表全会漏掉这一笔",IF(AND($F1712&lt;&gt;"",$G1712&lt;&gt;""),"※收入和支出不能同时填",IF(AND(N($F1712)=0,N($G1712)=0),"※收入和支出都没填",IF(OR(N($F1712)&lt;0,N($G1712)&lt;0),"※金额不能填负数，方向反了就换一列填",IF($D1712="","※没填收支类别，分类报表会漏掉这一笔",IF(ISNA(MATCH($D1712,类别表,0)),"※收支类别不在【基础资料】的清单里",IF(AND($L1712="内部转账",$M1712=""),"△内部转账要在「对方账户」写上另一头",IF(AND($L1712="内部转账",$M1712=$C1712),"※对方账户跟本账户是同一个",IF(AND($L1712&lt;&gt;"内部转账",$M1712&lt;&gt;""),"△填了对方账户，但类别不是内部转账",IF(YEAR($B1712)&lt;&gt;管理年度,"△不是管理年度的单据，按月的三张报表里看不到",IF($H1712&lt;0,"△这一笔之后该账户余额成负数了，核一下",""))))))))))))))</f>
        <v/>
      </c>
    </row>
    <row r="1713" ht="16.5" spans="1:16">
      <c r="A1713" s="4" t="str">
        <f>IF($C1713="","",COUNTA($C$5:$C1713))</f>
        <v/>
      </c>
      <c r="B1713" s="52"/>
      <c r="C1713" s="53"/>
      <c r="D1713" s="53"/>
      <c r="E1713" s="32"/>
      <c r="F1713" s="54"/>
      <c r="G1713" s="54"/>
      <c r="H1713" s="24" t="str">
        <f>IFERROR(ROUND(VLOOKUP($C1713,基础资料!$B$5:$E$34,3,0)+SUMIF($C$5:$C1713,$C1713,$F$5:$F1713)-SUMIF($C$5:$C1713,$C1713,$G$5:$G1713),2),"")</f>
        <v/>
      </c>
      <c r="I1713" s="53"/>
      <c r="J1713" s="53"/>
      <c r="K1713" s="25" t="str">
        <f t="shared" si="26"/>
        <v/>
      </c>
      <c r="L1713" s="13" t="str">
        <f>IF($D1713="","",IFERROR(INDEX(类别属性,MATCH($D1713,类别表,0)),""))</f>
        <v/>
      </c>
      <c r="M1713" s="53"/>
      <c r="N1713" s="53"/>
      <c r="O1713" s="32"/>
      <c r="P1713" s="6" t="str">
        <f>IF($C1713="","",IF(ISNA(MATCH($C1713,账户表,0)),"※这个账户不在【基础资料】的账户档案里",IF($B1713="","※没填日期，这一笔不会进任何月份的报表",IF(NOT(ISNUMBER($B1713)),"※日期是文本不是日期（像 2026.6.28 这种），按日期取数的报表全会漏掉这一笔",IF(AND($F1713&lt;&gt;"",$G1713&lt;&gt;""),"※收入和支出不能同时填",IF(AND(N($F1713)=0,N($G1713)=0),"※收入和支出都没填",IF(OR(N($F1713)&lt;0,N($G1713)&lt;0),"※金额不能填负数，方向反了就换一列填",IF($D1713="","※没填收支类别，分类报表会漏掉这一笔",IF(ISNA(MATCH($D1713,类别表,0)),"※收支类别不在【基础资料】的清单里",IF(AND($L1713="内部转账",$M1713=""),"△内部转账要在「对方账户」写上另一头",IF(AND($L1713="内部转账",$M1713=$C1713),"※对方账户跟本账户是同一个",IF(AND($L1713&lt;&gt;"内部转账",$M1713&lt;&gt;""),"△填了对方账户，但类别不是内部转账",IF(YEAR($B1713)&lt;&gt;管理年度,"△不是管理年度的单据，按月的三张报表里看不到",IF($H1713&lt;0,"△这一笔之后该账户余额成负数了，核一下",""))))))))))))))</f>
        <v/>
      </c>
    </row>
    <row r="1714" ht="16.5" spans="1:16">
      <c r="A1714" s="4" t="str">
        <f>IF($C1714="","",COUNTA($C$5:$C1714))</f>
        <v/>
      </c>
      <c r="B1714" s="52"/>
      <c r="C1714" s="53"/>
      <c r="D1714" s="53"/>
      <c r="E1714" s="32"/>
      <c r="F1714" s="54"/>
      <c r="G1714" s="54"/>
      <c r="H1714" s="24" t="str">
        <f>IFERROR(ROUND(VLOOKUP($C1714,基础资料!$B$5:$E$34,3,0)+SUMIF($C$5:$C1714,$C1714,$F$5:$F1714)-SUMIF($C$5:$C1714,$C1714,$G$5:$G1714),2),"")</f>
        <v/>
      </c>
      <c r="I1714" s="53"/>
      <c r="J1714" s="53"/>
      <c r="K1714" s="25" t="str">
        <f t="shared" si="26"/>
        <v/>
      </c>
      <c r="L1714" s="13" t="str">
        <f>IF($D1714="","",IFERROR(INDEX(类别属性,MATCH($D1714,类别表,0)),""))</f>
        <v/>
      </c>
      <c r="M1714" s="53"/>
      <c r="N1714" s="53"/>
      <c r="O1714" s="32"/>
      <c r="P1714" s="6" t="str">
        <f>IF($C1714="","",IF(ISNA(MATCH($C1714,账户表,0)),"※这个账户不在【基础资料】的账户档案里",IF($B1714="","※没填日期，这一笔不会进任何月份的报表",IF(NOT(ISNUMBER($B1714)),"※日期是文本不是日期（像 2026.6.28 这种），按日期取数的报表全会漏掉这一笔",IF(AND($F1714&lt;&gt;"",$G1714&lt;&gt;""),"※收入和支出不能同时填",IF(AND(N($F1714)=0,N($G1714)=0),"※收入和支出都没填",IF(OR(N($F1714)&lt;0,N($G1714)&lt;0),"※金额不能填负数，方向反了就换一列填",IF($D1714="","※没填收支类别，分类报表会漏掉这一笔",IF(ISNA(MATCH($D1714,类别表,0)),"※收支类别不在【基础资料】的清单里",IF(AND($L1714="内部转账",$M1714=""),"△内部转账要在「对方账户」写上另一头",IF(AND($L1714="内部转账",$M1714=$C1714),"※对方账户跟本账户是同一个",IF(AND($L1714&lt;&gt;"内部转账",$M1714&lt;&gt;""),"△填了对方账户，但类别不是内部转账",IF(YEAR($B1714)&lt;&gt;管理年度,"△不是管理年度的单据，按月的三张报表里看不到",IF($H1714&lt;0,"△这一笔之后该账户余额成负数了，核一下",""))))))))))))))</f>
        <v/>
      </c>
    </row>
    <row r="1715" ht="16.5" spans="1:16">
      <c r="A1715" s="4" t="str">
        <f>IF($C1715="","",COUNTA($C$5:$C1715))</f>
        <v/>
      </c>
      <c r="B1715" s="52"/>
      <c r="C1715" s="53"/>
      <c r="D1715" s="53"/>
      <c r="E1715" s="32"/>
      <c r="F1715" s="54"/>
      <c r="G1715" s="54"/>
      <c r="H1715" s="24" t="str">
        <f>IFERROR(ROUND(VLOOKUP($C1715,基础资料!$B$5:$E$34,3,0)+SUMIF($C$5:$C1715,$C1715,$F$5:$F1715)-SUMIF($C$5:$C1715,$C1715,$G$5:$G1715),2),"")</f>
        <v/>
      </c>
      <c r="I1715" s="53"/>
      <c r="J1715" s="53"/>
      <c r="K1715" s="25" t="str">
        <f t="shared" si="26"/>
        <v/>
      </c>
      <c r="L1715" s="13" t="str">
        <f>IF($D1715="","",IFERROR(INDEX(类别属性,MATCH($D1715,类别表,0)),""))</f>
        <v/>
      </c>
      <c r="M1715" s="53"/>
      <c r="N1715" s="53"/>
      <c r="O1715" s="32"/>
      <c r="P1715" s="6" t="str">
        <f>IF($C1715="","",IF(ISNA(MATCH($C1715,账户表,0)),"※这个账户不在【基础资料】的账户档案里",IF($B1715="","※没填日期，这一笔不会进任何月份的报表",IF(NOT(ISNUMBER($B1715)),"※日期是文本不是日期（像 2026.6.28 这种），按日期取数的报表全会漏掉这一笔",IF(AND($F1715&lt;&gt;"",$G1715&lt;&gt;""),"※收入和支出不能同时填",IF(AND(N($F1715)=0,N($G1715)=0),"※收入和支出都没填",IF(OR(N($F1715)&lt;0,N($G1715)&lt;0),"※金额不能填负数，方向反了就换一列填",IF($D1715="","※没填收支类别，分类报表会漏掉这一笔",IF(ISNA(MATCH($D1715,类别表,0)),"※收支类别不在【基础资料】的清单里",IF(AND($L1715="内部转账",$M1715=""),"△内部转账要在「对方账户」写上另一头",IF(AND($L1715="内部转账",$M1715=$C1715),"※对方账户跟本账户是同一个",IF(AND($L1715&lt;&gt;"内部转账",$M1715&lt;&gt;""),"△填了对方账户，但类别不是内部转账",IF(YEAR($B1715)&lt;&gt;管理年度,"△不是管理年度的单据，按月的三张报表里看不到",IF($H1715&lt;0,"△这一笔之后该账户余额成负数了，核一下",""))))))))))))))</f>
        <v/>
      </c>
    </row>
    <row r="1716" ht="16.5" spans="1:16">
      <c r="A1716" s="4" t="str">
        <f>IF($C1716="","",COUNTA($C$5:$C1716))</f>
        <v/>
      </c>
      <c r="B1716" s="52"/>
      <c r="C1716" s="53"/>
      <c r="D1716" s="53"/>
      <c r="E1716" s="32"/>
      <c r="F1716" s="54"/>
      <c r="G1716" s="54"/>
      <c r="H1716" s="24" t="str">
        <f>IFERROR(ROUND(VLOOKUP($C1716,基础资料!$B$5:$E$34,3,0)+SUMIF($C$5:$C1716,$C1716,$F$5:$F1716)-SUMIF($C$5:$C1716,$C1716,$G$5:$G1716),2),"")</f>
        <v/>
      </c>
      <c r="I1716" s="53"/>
      <c r="J1716" s="53"/>
      <c r="K1716" s="25" t="str">
        <f t="shared" si="26"/>
        <v/>
      </c>
      <c r="L1716" s="13" t="str">
        <f>IF($D1716="","",IFERROR(INDEX(类别属性,MATCH($D1716,类别表,0)),""))</f>
        <v/>
      </c>
      <c r="M1716" s="53"/>
      <c r="N1716" s="53"/>
      <c r="O1716" s="32"/>
      <c r="P1716" s="6" t="str">
        <f>IF($C1716="","",IF(ISNA(MATCH($C1716,账户表,0)),"※这个账户不在【基础资料】的账户档案里",IF($B1716="","※没填日期，这一笔不会进任何月份的报表",IF(NOT(ISNUMBER($B1716)),"※日期是文本不是日期（像 2026.6.28 这种），按日期取数的报表全会漏掉这一笔",IF(AND($F1716&lt;&gt;"",$G1716&lt;&gt;""),"※收入和支出不能同时填",IF(AND(N($F1716)=0,N($G1716)=0),"※收入和支出都没填",IF(OR(N($F1716)&lt;0,N($G1716)&lt;0),"※金额不能填负数，方向反了就换一列填",IF($D1716="","※没填收支类别，分类报表会漏掉这一笔",IF(ISNA(MATCH($D1716,类别表,0)),"※收支类别不在【基础资料】的清单里",IF(AND($L1716="内部转账",$M1716=""),"△内部转账要在「对方账户」写上另一头",IF(AND($L1716="内部转账",$M1716=$C1716),"※对方账户跟本账户是同一个",IF(AND($L1716&lt;&gt;"内部转账",$M1716&lt;&gt;""),"△填了对方账户，但类别不是内部转账",IF(YEAR($B1716)&lt;&gt;管理年度,"△不是管理年度的单据，按月的三张报表里看不到",IF($H1716&lt;0,"△这一笔之后该账户余额成负数了，核一下",""))))))))))))))</f>
        <v/>
      </c>
    </row>
    <row r="1717" ht="16.5" spans="1:16">
      <c r="A1717" s="4" t="str">
        <f>IF($C1717="","",COUNTA($C$5:$C1717))</f>
        <v/>
      </c>
      <c r="B1717" s="52"/>
      <c r="C1717" s="53"/>
      <c r="D1717" s="53"/>
      <c r="E1717" s="32"/>
      <c r="F1717" s="54"/>
      <c r="G1717" s="54"/>
      <c r="H1717" s="24" t="str">
        <f>IFERROR(ROUND(VLOOKUP($C1717,基础资料!$B$5:$E$34,3,0)+SUMIF($C$5:$C1717,$C1717,$F$5:$F1717)-SUMIF($C$5:$C1717,$C1717,$G$5:$G1717),2),"")</f>
        <v/>
      </c>
      <c r="I1717" s="53"/>
      <c r="J1717" s="53"/>
      <c r="K1717" s="25" t="str">
        <f t="shared" si="26"/>
        <v/>
      </c>
      <c r="L1717" s="13" t="str">
        <f>IF($D1717="","",IFERROR(INDEX(类别属性,MATCH($D1717,类别表,0)),""))</f>
        <v/>
      </c>
      <c r="M1717" s="53"/>
      <c r="N1717" s="53"/>
      <c r="O1717" s="32"/>
      <c r="P1717" s="6" t="str">
        <f>IF($C1717="","",IF(ISNA(MATCH($C1717,账户表,0)),"※这个账户不在【基础资料】的账户档案里",IF($B1717="","※没填日期，这一笔不会进任何月份的报表",IF(NOT(ISNUMBER($B1717)),"※日期是文本不是日期（像 2026.6.28 这种），按日期取数的报表全会漏掉这一笔",IF(AND($F1717&lt;&gt;"",$G1717&lt;&gt;""),"※收入和支出不能同时填",IF(AND(N($F1717)=0,N($G1717)=0),"※收入和支出都没填",IF(OR(N($F1717)&lt;0,N($G1717)&lt;0),"※金额不能填负数，方向反了就换一列填",IF($D1717="","※没填收支类别，分类报表会漏掉这一笔",IF(ISNA(MATCH($D1717,类别表,0)),"※收支类别不在【基础资料】的清单里",IF(AND($L1717="内部转账",$M1717=""),"△内部转账要在「对方账户」写上另一头",IF(AND($L1717="内部转账",$M1717=$C1717),"※对方账户跟本账户是同一个",IF(AND($L1717&lt;&gt;"内部转账",$M1717&lt;&gt;""),"△填了对方账户，但类别不是内部转账",IF(YEAR($B1717)&lt;&gt;管理年度,"△不是管理年度的单据，按月的三张报表里看不到",IF($H1717&lt;0,"△这一笔之后该账户余额成负数了，核一下",""))))))))))))))</f>
        <v/>
      </c>
    </row>
    <row r="1718" ht="16.5" spans="1:16">
      <c r="A1718" s="4" t="str">
        <f>IF($C1718="","",COUNTA($C$5:$C1718))</f>
        <v/>
      </c>
      <c r="B1718" s="52"/>
      <c r="C1718" s="53"/>
      <c r="D1718" s="53"/>
      <c r="E1718" s="32"/>
      <c r="F1718" s="54"/>
      <c r="G1718" s="54"/>
      <c r="H1718" s="24" t="str">
        <f>IFERROR(ROUND(VLOOKUP($C1718,基础资料!$B$5:$E$34,3,0)+SUMIF($C$5:$C1718,$C1718,$F$5:$F1718)-SUMIF($C$5:$C1718,$C1718,$G$5:$G1718),2),"")</f>
        <v/>
      </c>
      <c r="I1718" s="53"/>
      <c r="J1718" s="53"/>
      <c r="K1718" s="25" t="str">
        <f t="shared" si="26"/>
        <v/>
      </c>
      <c r="L1718" s="13" t="str">
        <f>IF($D1718="","",IFERROR(INDEX(类别属性,MATCH($D1718,类别表,0)),""))</f>
        <v/>
      </c>
      <c r="M1718" s="53"/>
      <c r="N1718" s="53"/>
      <c r="O1718" s="32"/>
      <c r="P1718" s="6" t="str">
        <f>IF($C1718="","",IF(ISNA(MATCH($C1718,账户表,0)),"※这个账户不在【基础资料】的账户档案里",IF($B1718="","※没填日期，这一笔不会进任何月份的报表",IF(NOT(ISNUMBER($B1718)),"※日期是文本不是日期（像 2026.6.28 这种），按日期取数的报表全会漏掉这一笔",IF(AND($F1718&lt;&gt;"",$G1718&lt;&gt;""),"※收入和支出不能同时填",IF(AND(N($F1718)=0,N($G1718)=0),"※收入和支出都没填",IF(OR(N($F1718)&lt;0,N($G1718)&lt;0),"※金额不能填负数，方向反了就换一列填",IF($D1718="","※没填收支类别，分类报表会漏掉这一笔",IF(ISNA(MATCH($D1718,类别表,0)),"※收支类别不在【基础资料】的清单里",IF(AND($L1718="内部转账",$M1718=""),"△内部转账要在「对方账户」写上另一头",IF(AND($L1718="内部转账",$M1718=$C1718),"※对方账户跟本账户是同一个",IF(AND($L1718&lt;&gt;"内部转账",$M1718&lt;&gt;""),"△填了对方账户，但类别不是内部转账",IF(YEAR($B1718)&lt;&gt;管理年度,"△不是管理年度的单据，按月的三张报表里看不到",IF($H1718&lt;0,"△这一笔之后该账户余额成负数了，核一下",""))))))))))))))</f>
        <v/>
      </c>
    </row>
    <row r="1719" ht="16.5" spans="1:16">
      <c r="A1719" s="4" t="str">
        <f>IF($C1719="","",COUNTA($C$5:$C1719))</f>
        <v/>
      </c>
      <c r="B1719" s="52"/>
      <c r="C1719" s="53"/>
      <c r="D1719" s="53"/>
      <c r="E1719" s="32"/>
      <c r="F1719" s="54"/>
      <c r="G1719" s="54"/>
      <c r="H1719" s="24" t="str">
        <f>IFERROR(ROUND(VLOOKUP($C1719,基础资料!$B$5:$E$34,3,0)+SUMIF($C$5:$C1719,$C1719,$F$5:$F1719)-SUMIF($C$5:$C1719,$C1719,$G$5:$G1719),2),"")</f>
        <v/>
      </c>
      <c r="I1719" s="53"/>
      <c r="J1719" s="53"/>
      <c r="K1719" s="25" t="str">
        <f t="shared" si="26"/>
        <v/>
      </c>
      <c r="L1719" s="13" t="str">
        <f>IF($D1719="","",IFERROR(INDEX(类别属性,MATCH($D1719,类别表,0)),""))</f>
        <v/>
      </c>
      <c r="M1719" s="53"/>
      <c r="N1719" s="53"/>
      <c r="O1719" s="32"/>
      <c r="P1719" s="6" t="str">
        <f>IF($C1719="","",IF(ISNA(MATCH($C1719,账户表,0)),"※这个账户不在【基础资料】的账户档案里",IF($B1719="","※没填日期，这一笔不会进任何月份的报表",IF(NOT(ISNUMBER($B1719)),"※日期是文本不是日期（像 2026.6.28 这种），按日期取数的报表全会漏掉这一笔",IF(AND($F1719&lt;&gt;"",$G1719&lt;&gt;""),"※收入和支出不能同时填",IF(AND(N($F1719)=0,N($G1719)=0),"※收入和支出都没填",IF(OR(N($F1719)&lt;0,N($G1719)&lt;0),"※金额不能填负数，方向反了就换一列填",IF($D1719="","※没填收支类别，分类报表会漏掉这一笔",IF(ISNA(MATCH($D1719,类别表,0)),"※收支类别不在【基础资料】的清单里",IF(AND($L1719="内部转账",$M1719=""),"△内部转账要在「对方账户」写上另一头",IF(AND($L1719="内部转账",$M1719=$C1719),"※对方账户跟本账户是同一个",IF(AND($L1719&lt;&gt;"内部转账",$M1719&lt;&gt;""),"△填了对方账户，但类别不是内部转账",IF(YEAR($B1719)&lt;&gt;管理年度,"△不是管理年度的单据，按月的三张报表里看不到",IF($H1719&lt;0,"△这一笔之后该账户余额成负数了，核一下",""))))))))))))))</f>
        <v/>
      </c>
    </row>
    <row r="1720" ht="16.5" spans="1:16">
      <c r="A1720" s="4" t="str">
        <f>IF($C1720="","",COUNTA($C$5:$C1720))</f>
        <v/>
      </c>
      <c r="B1720" s="52"/>
      <c r="C1720" s="53"/>
      <c r="D1720" s="53"/>
      <c r="E1720" s="32"/>
      <c r="F1720" s="54"/>
      <c r="G1720" s="54"/>
      <c r="H1720" s="24" t="str">
        <f>IFERROR(ROUND(VLOOKUP($C1720,基础资料!$B$5:$E$34,3,0)+SUMIF($C$5:$C1720,$C1720,$F$5:$F1720)-SUMIF($C$5:$C1720,$C1720,$G$5:$G1720),2),"")</f>
        <v/>
      </c>
      <c r="I1720" s="53"/>
      <c r="J1720" s="53"/>
      <c r="K1720" s="25" t="str">
        <f t="shared" si="26"/>
        <v/>
      </c>
      <c r="L1720" s="13" t="str">
        <f>IF($D1720="","",IFERROR(INDEX(类别属性,MATCH($D1720,类别表,0)),""))</f>
        <v/>
      </c>
      <c r="M1720" s="53"/>
      <c r="N1720" s="53"/>
      <c r="O1720" s="32"/>
      <c r="P1720" s="6" t="str">
        <f>IF($C1720="","",IF(ISNA(MATCH($C1720,账户表,0)),"※这个账户不在【基础资料】的账户档案里",IF($B1720="","※没填日期，这一笔不会进任何月份的报表",IF(NOT(ISNUMBER($B1720)),"※日期是文本不是日期（像 2026.6.28 这种），按日期取数的报表全会漏掉这一笔",IF(AND($F1720&lt;&gt;"",$G1720&lt;&gt;""),"※收入和支出不能同时填",IF(AND(N($F1720)=0,N($G1720)=0),"※收入和支出都没填",IF(OR(N($F1720)&lt;0,N($G1720)&lt;0),"※金额不能填负数，方向反了就换一列填",IF($D1720="","※没填收支类别，分类报表会漏掉这一笔",IF(ISNA(MATCH($D1720,类别表,0)),"※收支类别不在【基础资料】的清单里",IF(AND($L1720="内部转账",$M1720=""),"△内部转账要在「对方账户」写上另一头",IF(AND($L1720="内部转账",$M1720=$C1720),"※对方账户跟本账户是同一个",IF(AND($L1720&lt;&gt;"内部转账",$M1720&lt;&gt;""),"△填了对方账户，但类别不是内部转账",IF(YEAR($B1720)&lt;&gt;管理年度,"△不是管理年度的单据，按月的三张报表里看不到",IF($H1720&lt;0,"△这一笔之后该账户余额成负数了，核一下",""))))))))))))))</f>
        <v/>
      </c>
    </row>
    <row r="1721" ht="16.5" spans="1:16">
      <c r="A1721" s="4" t="str">
        <f>IF($C1721="","",COUNTA($C$5:$C1721))</f>
        <v/>
      </c>
      <c r="B1721" s="52"/>
      <c r="C1721" s="53"/>
      <c r="D1721" s="53"/>
      <c r="E1721" s="32"/>
      <c r="F1721" s="54"/>
      <c r="G1721" s="54"/>
      <c r="H1721" s="24" t="str">
        <f>IFERROR(ROUND(VLOOKUP($C1721,基础资料!$B$5:$E$34,3,0)+SUMIF($C$5:$C1721,$C1721,$F$5:$F1721)-SUMIF($C$5:$C1721,$C1721,$G$5:$G1721),2),"")</f>
        <v/>
      </c>
      <c r="I1721" s="53"/>
      <c r="J1721" s="53"/>
      <c r="K1721" s="25" t="str">
        <f t="shared" si="26"/>
        <v/>
      </c>
      <c r="L1721" s="13" t="str">
        <f>IF($D1721="","",IFERROR(INDEX(类别属性,MATCH($D1721,类别表,0)),""))</f>
        <v/>
      </c>
      <c r="M1721" s="53"/>
      <c r="N1721" s="53"/>
      <c r="O1721" s="32"/>
      <c r="P1721" s="6" t="str">
        <f>IF($C1721="","",IF(ISNA(MATCH($C1721,账户表,0)),"※这个账户不在【基础资料】的账户档案里",IF($B1721="","※没填日期，这一笔不会进任何月份的报表",IF(NOT(ISNUMBER($B1721)),"※日期是文本不是日期（像 2026.6.28 这种），按日期取数的报表全会漏掉这一笔",IF(AND($F1721&lt;&gt;"",$G1721&lt;&gt;""),"※收入和支出不能同时填",IF(AND(N($F1721)=0,N($G1721)=0),"※收入和支出都没填",IF(OR(N($F1721)&lt;0,N($G1721)&lt;0),"※金额不能填负数，方向反了就换一列填",IF($D1721="","※没填收支类别，分类报表会漏掉这一笔",IF(ISNA(MATCH($D1721,类别表,0)),"※收支类别不在【基础资料】的清单里",IF(AND($L1721="内部转账",$M1721=""),"△内部转账要在「对方账户」写上另一头",IF(AND($L1721="内部转账",$M1721=$C1721),"※对方账户跟本账户是同一个",IF(AND($L1721&lt;&gt;"内部转账",$M1721&lt;&gt;""),"△填了对方账户，但类别不是内部转账",IF(YEAR($B1721)&lt;&gt;管理年度,"△不是管理年度的单据，按月的三张报表里看不到",IF($H1721&lt;0,"△这一笔之后该账户余额成负数了，核一下",""))))))))))))))</f>
        <v/>
      </c>
    </row>
    <row r="1722" ht="16.5" spans="1:16">
      <c r="A1722" s="4" t="str">
        <f>IF($C1722="","",COUNTA($C$5:$C1722))</f>
        <v/>
      </c>
      <c r="B1722" s="52"/>
      <c r="C1722" s="53"/>
      <c r="D1722" s="53"/>
      <c r="E1722" s="32"/>
      <c r="F1722" s="54"/>
      <c r="G1722" s="54"/>
      <c r="H1722" s="24" t="str">
        <f>IFERROR(ROUND(VLOOKUP($C1722,基础资料!$B$5:$E$34,3,0)+SUMIF($C$5:$C1722,$C1722,$F$5:$F1722)-SUMIF($C$5:$C1722,$C1722,$G$5:$G1722),2),"")</f>
        <v/>
      </c>
      <c r="I1722" s="53"/>
      <c r="J1722" s="53"/>
      <c r="K1722" s="25" t="str">
        <f t="shared" si="26"/>
        <v/>
      </c>
      <c r="L1722" s="13" t="str">
        <f>IF($D1722="","",IFERROR(INDEX(类别属性,MATCH($D1722,类别表,0)),""))</f>
        <v/>
      </c>
      <c r="M1722" s="53"/>
      <c r="N1722" s="53"/>
      <c r="O1722" s="32"/>
      <c r="P1722" s="6" t="str">
        <f>IF($C1722="","",IF(ISNA(MATCH($C1722,账户表,0)),"※这个账户不在【基础资料】的账户档案里",IF($B1722="","※没填日期，这一笔不会进任何月份的报表",IF(NOT(ISNUMBER($B1722)),"※日期是文本不是日期（像 2026.6.28 这种），按日期取数的报表全会漏掉这一笔",IF(AND($F1722&lt;&gt;"",$G1722&lt;&gt;""),"※收入和支出不能同时填",IF(AND(N($F1722)=0,N($G1722)=0),"※收入和支出都没填",IF(OR(N($F1722)&lt;0,N($G1722)&lt;0),"※金额不能填负数，方向反了就换一列填",IF($D1722="","※没填收支类别，分类报表会漏掉这一笔",IF(ISNA(MATCH($D1722,类别表,0)),"※收支类别不在【基础资料】的清单里",IF(AND($L1722="内部转账",$M1722=""),"△内部转账要在「对方账户」写上另一头",IF(AND($L1722="内部转账",$M1722=$C1722),"※对方账户跟本账户是同一个",IF(AND($L1722&lt;&gt;"内部转账",$M1722&lt;&gt;""),"△填了对方账户，但类别不是内部转账",IF(YEAR($B1722)&lt;&gt;管理年度,"△不是管理年度的单据，按月的三张报表里看不到",IF($H1722&lt;0,"△这一笔之后该账户余额成负数了，核一下",""))))))))))))))</f>
        <v/>
      </c>
    </row>
    <row r="1723" ht="16.5" spans="1:16">
      <c r="A1723" s="4" t="str">
        <f>IF($C1723="","",COUNTA($C$5:$C1723))</f>
        <v/>
      </c>
      <c r="B1723" s="52"/>
      <c r="C1723" s="53"/>
      <c r="D1723" s="53"/>
      <c r="E1723" s="32"/>
      <c r="F1723" s="54"/>
      <c r="G1723" s="54"/>
      <c r="H1723" s="24" t="str">
        <f>IFERROR(ROUND(VLOOKUP($C1723,基础资料!$B$5:$E$34,3,0)+SUMIF($C$5:$C1723,$C1723,$F$5:$F1723)-SUMIF($C$5:$C1723,$C1723,$G$5:$G1723),2),"")</f>
        <v/>
      </c>
      <c r="I1723" s="53"/>
      <c r="J1723" s="53"/>
      <c r="K1723" s="25" t="str">
        <f t="shared" si="26"/>
        <v/>
      </c>
      <c r="L1723" s="13" t="str">
        <f>IF($D1723="","",IFERROR(INDEX(类别属性,MATCH($D1723,类别表,0)),""))</f>
        <v/>
      </c>
      <c r="M1723" s="53"/>
      <c r="N1723" s="53"/>
      <c r="O1723" s="32"/>
      <c r="P1723" s="6" t="str">
        <f>IF($C1723="","",IF(ISNA(MATCH($C1723,账户表,0)),"※这个账户不在【基础资料】的账户档案里",IF($B1723="","※没填日期，这一笔不会进任何月份的报表",IF(NOT(ISNUMBER($B1723)),"※日期是文本不是日期（像 2026.6.28 这种），按日期取数的报表全会漏掉这一笔",IF(AND($F1723&lt;&gt;"",$G1723&lt;&gt;""),"※收入和支出不能同时填",IF(AND(N($F1723)=0,N($G1723)=0),"※收入和支出都没填",IF(OR(N($F1723)&lt;0,N($G1723)&lt;0),"※金额不能填负数，方向反了就换一列填",IF($D1723="","※没填收支类别，分类报表会漏掉这一笔",IF(ISNA(MATCH($D1723,类别表,0)),"※收支类别不在【基础资料】的清单里",IF(AND($L1723="内部转账",$M1723=""),"△内部转账要在「对方账户」写上另一头",IF(AND($L1723="内部转账",$M1723=$C1723),"※对方账户跟本账户是同一个",IF(AND($L1723&lt;&gt;"内部转账",$M1723&lt;&gt;""),"△填了对方账户，但类别不是内部转账",IF(YEAR($B1723)&lt;&gt;管理年度,"△不是管理年度的单据，按月的三张报表里看不到",IF($H1723&lt;0,"△这一笔之后该账户余额成负数了，核一下",""))))))))))))))</f>
        <v/>
      </c>
    </row>
    <row r="1724" ht="16.5" spans="1:16">
      <c r="A1724" s="4" t="str">
        <f>IF($C1724="","",COUNTA($C$5:$C1724))</f>
        <v/>
      </c>
      <c r="B1724" s="52"/>
      <c r="C1724" s="53"/>
      <c r="D1724" s="53"/>
      <c r="E1724" s="32"/>
      <c r="F1724" s="54"/>
      <c r="G1724" s="54"/>
      <c r="H1724" s="24" t="str">
        <f>IFERROR(ROUND(VLOOKUP($C1724,基础资料!$B$5:$E$34,3,0)+SUMIF($C$5:$C1724,$C1724,$F$5:$F1724)-SUMIF($C$5:$C1724,$C1724,$G$5:$G1724),2),"")</f>
        <v/>
      </c>
      <c r="I1724" s="53"/>
      <c r="J1724" s="53"/>
      <c r="K1724" s="25" t="str">
        <f t="shared" si="26"/>
        <v/>
      </c>
      <c r="L1724" s="13" t="str">
        <f>IF($D1724="","",IFERROR(INDEX(类别属性,MATCH($D1724,类别表,0)),""))</f>
        <v/>
      </c>
      <c r="M1724" s="53"/>
      <c r="N1724" s="53"/>
      <c r="O1724" s="32"/>
      <c r="P1724" s="6" t="str">
        <f>IF($C1724="","",IF(ISNA(MATCH($C1724,账户表,0)),"※这个账户不在【基础资料】的账户档案里",IF($B1724="","※没填日期，这一笔不会进任何月份的报表",IF(NOT(ISNUMBER($B1724)),"※日期是文本不是日期（像 2026.6.28 这种），按日期取数的报表全会漏掉这一笔",IF(AND($F1724&lt;&gt;"",$G1724&lt;&gt;""),"※收入和支出不能同时填",IF(AND(N($F1724)=0,N($G1724)=0),"※收入和支出都没填",IF(OR(N($F1724)&lt;0,N($G1724)&lt;0),"※金额不能填负数，方向反了就换一列填",IF($D1724="","※没填收支类别，分类报表会漏掉这一笔",IF(ISNA(MATCH($D1724,类别表,0)),"※收支类别不在【基础资料】的清单里",IF(AND($L1724="内部转账",$M1724=""),"△内部转账要在「对方账户」写上另一头",IF(AND($L1724="内部转账",$M1724=$C1724),"※对方账户跟本账户是同一个",IF(AND($L1724&lt;&gt;"内部转账",$M1724&lt;&gt;""),"△填了对方账户，但类别不是内部转账",IF(YEAR($B1724)&lt;&gt;管理年度,"△不是管理年度的单据，按月的三张报表里看不到",IF($H1724&lt;0,"△这一笔之后该账户余额成负数了，核一下",""))))))))))))))</f>
        <v/>
      </c>
    </row>
    <row r="1725" ht="16.5" spans="1:16">
      <c r="A1725" s="4" t="str">
        <f>IF($C1725="","",COUNTA($C$5:$C1725))</f>
        <v/>
      </c>
      <c r="B1725" s="52"/>
      <c r="C1725" s="53"/>
      <c r="D1725" s="53"/>
      <c r="E1725" s="32"/>
      <c r="F1725" s="54"/>
      <c r="G1725" s="54"/>
      <c r="H1725" s="24" t="str">
        <f>IFERROR(ROUND(VLOOKUP($C1725,基础资料!$B$5:$E$34,3,0)+SUMIF($C$5:$C1725,$C1725,$F$5:$F1725)-SUMIF($C$5:$C1725,$C1725,$G$5:$G1725),2),"")</f>
        <v/>
      </c>
      <c r="I1725" s="53"/>
      <c r="J1725" s="53"/>
      <c r="K1725" s="25" t="str">
        <f t="shared" si="26"/>
        <v/>
      </c>
      <c r="L1725" s="13" t="str">
        <f>IF($D1725="","",IFERROR(INDEX(类别属性,MATCH($D1725,类别表,0)),""))</f>
        <v/>
      </c>
      <c r="M1725" s="53"/>
      <c r="N1725" s="53"/>
      <c r="O1725" s="32"/>
      <c r="P1725" s="6" t="str">
        <f>IF($C1725="","",IF(ISNA(MATCH($C1725,账户表,0)),"※这个账户不在【基础资料】的账户档案里",IF($B1725="","※没填日期，这一笔不会进任何月份的报表",IF(NOT(ISNUMBER($B1725)),"※日期是文本不是日期（像 2026.6.28 这种），按日期取数的报表全会漏掉这一笔",IF(AND($F1725&lt;&gt;"",$G1725&lt;&gt;""),"※收入和支出不能同时填",IF(AND(N($F1725)=0,N($G1725)=0),"※收入和支出都没填",IF(OR(N($F1725)&lt;0,N($G1725)&lt;0),"※金额不能填负数，方向反了就换一列填",IF($D1725="","※没填收支类别，分类报表会漏掉这一笔",IF(ISNA(MATCH($D1725,类别表,0)),"※收支类别不在【基础资料】的清单里",IF(AND($L1725="内部转账",$M1725=""),"△内部转账要在「对方账户」写上另一头",IF(AND($L1725="内部转账",$M1725=$C1725),"※对方账户跟本账户是同一个",IF(AND($L1725&lt;&gt;"内部转账",$M1725&lt;&gt;""),"△填了对方账户，但类别不是内部转账",IF(YEAR($B1725)&lt;&gt;管理年度,"△不是管理年度的单据，按月的三张报表里看不到",IF($H1725&lt;0,"△这一笔之后该账户余额成负数了，核一下",""))))))))))))))</f>
        <v/>
      </c>
    </row>
    <row r="1726" ht="16.5" spans="1:16">
      <c r="A1726" s="4" t="str">
        <f>IF($C1726="","",COUNTA($C$5:$C1726))</f>
        <v/>
      </c>
      <c r="B1726" s="52"/>
      <c r="C1726" s="53"/>
      <c r="D1726" s="53"/>
      <c r="E1726" s="32"/>
      <c r="F1726" s="54"/>
      <c r="G1726" s="54"/>
      <c r="H1726" s="24" t="str">
        <f>IFERROR(ROUND(VLOOKUP($C1726,基础资料!$B$5:$E$34,3,0)+SUMIF($C$5:$C1726,$C1726,$F$5:$F1726)-SUMIF($C$5:$C1726,$C1726,$G$5:$G1726),2),"")</f>
        <v/>
      </c>
      <c r="I1726" s="53"/>
      <c r="J1726" s="53"/>
      <c r="K1726" s="25" t="str">
        <f t="shared" si="26"/>
        <v/>
      </c>
      <c r="L1726" s="13" t="str">
        <f>IF($D1726="","",IFERROR(INDEX(类别属性,MATCH($D1726,类别表,0)),""))</f>
        <v/>
      </c>
      <c r="M1726" s="53"/>
      <c r="N1726" s="53"/>
      <c r="O1726" s="32"/>
      <c r="P1726" s="6" t="str">
        <f>IF($C1726="","",IF(ISNA(MATCH($C1726,账户表,0)),"※这个账户不在【基础资料】的账户档案里",IF($B1726="","※没填日期，这一笔不会进任何月份的报表",IF(NOT(ISNUMBER($B1726)),"※日期是文本不是日期（像 2026.6.28 这种），按日期取数的报表全会漏掉这一笔",IF(AND($F1726&lt;&gt;"",$G1726&lt;&gt;""),"※收入和支出不能同时填",IF(AND(N($F1726)=0,N($G1726)=0),"※收入和支出都没填",IF(OR(N($F1726)&lt;0,N($G1726)&lt;0),"※金额不能填负数，方向反了就换一列填",IF($D1726="","※没填收支类别，分类报表会漏掉这一笔",IF(ISNA(MATCH($D1726,类别表,0)),"※收支类别不在【基础资料】的清单里",IF(AND($L1726="内部转账",$M1726=""),"△内部转账要在「对方账户」写上另一头",IF(AND($L1726="内部转账",$M1726=$C1726),"※对方账户跟本账户是同一个",IF(AND($L1726&lt;&gt;"内部转账",$M1726&lt;&gt;""),"△填了对方账户，但类别不是内部转账",IF(YEAR($B1726)&lt;&gt;管理年度,"△不是管理年度的单据，按月的三张报表里看不到",IF($H1726&lt;0,"△这一笔之后该账户余额成负数了，核一下",""))))))))))))))</f>
        <v/>
      </c>
    </row>
    <row r="1727" ht="16.5" spans="1:16">
      <c r="A1727" s="4" t="str">
        <f>IF($C1727="","",COUNTA($C$5:$C1727))</f>
        <v/>
      </c>
      <c r="B1727" s="52"/>
      <c r="C1727" s="53"/>
      <c r="D1727" s="53"/>
      <c r="E1727" s="32"/>
      <c r="F1727" s="54"/>
      <c r="G1727" s="54"/>
      <c r="H1727" s="24" t="str">
        <f>IFERROR(ROUND(VLOOKUP($C1727,基础资料!$B$5:$E$34,3,0)+SUMIF($C$5:$C1727,$C1727,$F$5:$F1727)-SUMIF($C$5:$C1727,$C1727,$G$5:$G1727),2),"")</f>
        <v/>
      </c>
      <c r="I1727" s="53"/>
      <c r="J1727" s="53"/>
      <c r="K1727" s="25" t="str">
        <f t="shared" si="26"/>
        <v/>
      </c>
      <c r="L1727" s="13" t="str">
        <f>IF($D1727="","",IFERROR(INDEX(类别属性,MATCH($D1727,类别表,0)),""))</f>
        <v/>
      </c>
      <c r="M1727" s="53"/>
      <c r="N1727" s="53"/>
      <c r="O1727" s="32"/>
      <c r="P1727" s="6" t="str">
        <f>IF($C1727="","",IF(ISNA(MATCH($C1727,账户表,0)),"※这个账户不在【基础资料】的账户档案里",IF($B1727="","※没填日期，这一笔不会进任何月份的报表",IF(NOT(ISNUMBER($B1727)),"※日期是文本不是日期（像 2026.6.28 这种），按日期取数的报表全会漏掉这一笔",IF(AND($F1727&lt;&gt;"",$G1727&lt;&gt;""),"※收入和支出不能同时填",IF(AND(N($F1727)=0,N($G1727)=0),"※收入和支出都没填",IF(OR(N($F1727)&lt;0,N($G1727)&lt;0),"※金额不能填负数，方向反了就换一列填",IF($D1727="","※没填收支类别，分类报表会漏掉这一笔",IF(ISNA(MATCH($D1727,类别表,0)),"※收支类别不在【基础资料】的清单里",IF(AND($L1727="内部转账",$M1727=""),"△内部转账要在「对方账户」写上另一头",IF(AND($L1727="内部转账",$M1727=$C1727),"※对方账户跟本账户是同一个",IF(AND($L1727&lt;&gt;"内部转账",$M1727&lt;&gt;""),"△填了对方账户，但类别不是内部转账",IF(YEAR($B1727)&lt;&gt;管理年度,"△不是管理年度的单据，按月的三张报表里看不到",IF($H1727&lt;0,"△这一笔之后该账户余额成负数了，核一下",""))))))))))))))</f>
        <v/>
      </c>
    </row>
    <row r="1728" ht="16.5" spans="1:16">
      <c r="A1728" s="4" t="str">
        <f>IF($C1728="","",COUNTA($C$5:$C1728))</f>
        <v/>
      </c>
      <c r="B1728" s="52"/>
      <c r="C1728" s="53"/>
      <c r="D1728" s="53"/>
      <c r="E1728" s="32"/>
      <c r="F1728" s="54"/>
      <c r="G1728" s="54"/>
      <c r="H1728" s="24" t="str">
        <f>IFERROR(ROUND(VLOOKUP($C1728,基础资料!$B$5:$E$34,3,0)+SUMIF($C$5:$C1728,$C1728,$F$5:$F1728)-SUMIF($C$5:$C1728,$C1728,$G$5:$G1728),2),"")</f>
        <v/>
      </c>
      <c r="I1728" s="53"/>
      <c r="J1728" s="53"/>
      <c r="K1728" s="25" t="str">
        <f t="shared" si="26"/>
        <v/>
      </c>
      <c r="L1728" s="13" t="str">
        <f>IF($D1728="","",IFERROR(INDEX(类别属性,MATCH($D1728,类别表,0)),""))</f>
        <v/>
      </c>
      <c r="M1728" s="53"/>
      <c r="N1728" s="53"/>
      <c r="O1728" s="32"/>
      <c r="P1728" s="6" t="str">
        <f>IF($C1728="","",IF(ISNA(MATCH($C1728,账户表,0)),"※这个账户不在【基础资料】的账户档案里",IF($B1728="","※没填日期，这一笔不会进任何月份的报表",IF(NOT(ISNUMBER($B1728)),"※日期是文本不是日期（像 2026.6.28 这种），按日期取数的报表全会漏掉这一笔",IF(AND($F1728&lt;&gt;"",$G1728&lt;&gt;""),"※收入和支出不能同时填",IF(AND(N($F1728)=0,N($G1728)=0),"※收入和支出都没填",IF(OR(N($F1728)&lt;0,N($G1728)&lt;0),"※金额不能填负数，方向反了就换一列填",IF($D1728="","※没填收支类别，分类报表会漏掉这一笔",IF(ISNA(MATCH($D1728,类别表,0)),"※收支类别不在【基础资料】的清单里",IF(AND($L1728="内部转账",$M1728=""),"△内部转账要在「对方账户」写上另一头",IF(AND($L1728="内部转账",$M1728=$C1728),"※对方账户跟本账户是同一个",IF(AND($L1728&lt;&gt;"内部转账",$M1728&lt;&gt;""),"△填了对方账户，但类别不是内部转账",IF(YEAR($B1728)&lt;&gt;管理年度,"△不是管理年度的单据，按月的三张报表里看不到",IF($H1728&lt;0,"△这一笔之后该账户余额成负数了，核一下",""))))))))))))))</f>
        <v/>
      </c>
    </row>
    <row r="1729" ht="16.5" spans="1:16">
      <c r="A1729" s="4" t="str">
        <f>IF($C1729="","",COUNTA($C$5:$C1729))</f>
        <v/>
      </c>
      <c r="B1729" s="52"/>
      <c r="C1729" s="53"/>
      <c r="D1729" s="53"/>
      <c r="E1729" s="32"/>
      <c r="F1729" s="54"/>
      <c r="G1729" s="54"/>
      <c r="H1729" s="24" t="str">
        <f>IFERROR(ROUND(VLOOKUP($C1729,基础资料!$B$5:$E$34,3,0)+SUMIF($C$5:$C1729,$C1729,$F$5:$F1729)-SUMIF($C$5:$C1729,$C1729,$G$5:$G1729),2),"")</f>
        <v/>
      </c>
      <c r="I1729" s="53"/>
      <c r="J1729" s="53"/>
      <c r="K1729" s="25" t="str">
        <f t="shared" si="26"/>
        <v/>
      </c>
      <c r="L1729" s="13" t="str">
        <f>IF($D1729="","",IFERROR(INDEX(类别属性,MATCH($D1729,类别表,0)),""))</f>
        <v/>
      </c>
      <c r="M1729" s="53"/>
      <c r="N1729" s="53"/>
      <c r="O1729" s="32"/>
      <c r="P1729" s="6" t="str">
        <f>IF($C1729="","",IF(ISNA(MATCH($C1729,账户表,0)),"※这个账户不在【基础资料】的账户档案里",IF($B1729="","※没填日期，这一笔不会进任何月份的报表",IF(NOT(ISNUMBER($B1729)),"※日期是文本不是日期（像 2026.6.28 这种），按日期取数的报表全会漏掉这一笔",IF(AND($F1729&lt;&gt;"",$G1729&lt;&gt;""),"※收入和支出不能同时填",IF(AND(N($F1729)=0,N($G1729)=0),"※收入和支出都没填",IF(OR(N($F1729)&lt;0,N($G1729)&lt;0),"※金额不能填负数，方向反了就换一列填",IF($D1729="","※没填收支类别，分类报表会漏掉这一笔",IF(ISNA(MATCH($D1729,类别表,0)),"※收支类别不在【基础资料】的清单里",IF(AND($L1729="内部转账",$M1729=""),"△内部转账要在「对方账户」写上另一头",IF(AND($L1729="内部转账",$M1729=$C1729),"※对方账户跟本账户是同一个",IF(AND($L1729&lt;&gt;"内部转账",$M1729&lt;&gt;""),"△填了对方账户，但类别不是内部转账",IF(YEAR($B1729)&lt;&gt;管理年度,"△不是管理年度的单据，按月的三张报表里看不到",IF($H1729&lt;0,"△这一笔之后该账户余额成负数了，核一下",""))))))))))))))</f>
        <v/>
      </c>
    </row>
    <row r="1730" ht="16.5" spans="1:16">
      <c r="A1730" s="4" t="str">
        <f>IF($C1730="","",COUNTA($C$5:$C1730))</f>
        <v/>
      </c>
      <c r="B1730" s="52"/>
      <c r="C1730" s="53"/>
      <c r="D1730" s="53"/>
      <c r="E1730" s="32"/>
      <c r="F1730" s="54"/>
      <c r="G1730" s="54"/>
      <c r="H1730" s="24" t="str">
        <f>IFERROR(ROUND(VLOOKUP($C1730,基础资料!$B$5:$E$34,3,0)+SUMIF($C$5:$C1730,$C1730,$F$5:$F1730)-SUMIF($C$5:$C1730,$C1730,$G$5:$G1730),2),"")</f>
        <v/>
      </c>
      <c r="I1730" s="53"/>
      <c r="J1730" s="53"/>
      <c r="K1730" s="25" t="str">
        <f t="shared" si="26"/>
        <v/>
      </c>
      <c r="L1730" s="13" t="str">
        <f>IF($D1730="","",IFERROR(INDEX(类别属性,MATCH($D1730,类别表,0)),""))</f>
        <v/>
      </c>
      <c r="M1730" s="53"/>
      <c r="N1730" s="53"/>
      <c r="O1730" s="32"/>
      <c r="P1730" s="6" t="str">
        <f>IF($C1730="","",IF(ISNA(MATCH($C1730,账户表,0)),"※这个账户不在【基础资料】的账户档案里",IF($B1730="","※没填日期，这一笔不会进任何月份的报表",IF(NOT(ISNUMBER($B1730)),"※日期是文本不是日期（像 2026.6.28 这种），按日期取数的报表全会漏掉这一笔",IF(AND($F1730&lt;&gt;"",$G1730&lt;&gt;""),"※收入和支出不能同时填",IF(AND(N($F1730)=0,N($G1730)=0),"※收入和支出都没填",IF(OR(N($F1730)&lt;0,N($G1730)&lt;0),"※金额不能填负数，方向反了就换一列填",IF($D1730="","※没填收支类别，分类报表会漏掉这一笔",IF(ISNA(MATCH($D1730,类别表,0)),"※收支类别不在【基础资料】的清单里",IF(AND($L1730="内部转账",$M1730=""),"△内部转账要在「对方账户」写上另一头",IF(AND($L1730="内部转账",$M1730=$C1730),"※对方账户跟本账户是同一个",IF(AND($L1730&lt;&gt;"内部转账",$M1730&lt;&gt;""),"△填了对方账户，但类别不是内部转账",IF(YEAR($B1730)&lt;&gt;管理年度,"△不是管理年度的单据，按月的三张报表里看不到",IF($H1730&lt;0,"△这一笔之后该账户余额成负数了，核一下",""))))))))))))))</f>
        <v/>
      </c>
    </row>
    <row r="1731" ht="16.5" spans="1:16">
      <c r="A1731" s="4" t="str">
        <f>IF($C1731="","",COUNTA($C$5:$C1731))</f>
        <v/>
      </c>
      <c r="B1731" s="52"/>
      <c r="C1731" s="53"/>
      <c r="D1731" s="53"/>
      <c r="E1731" s="32"/>
      <c r="F1731" s="54"/>
      <c r="G1731" s="54"/>
      <c r="H1731" s="24" t="str">
        <f>IFERROR(ROUND(VLOOKUP($C1731,基础资料!$B$5:$E$34,3,0)+SUMIF($C$5:$C1731,$C1731,$F$5:$F1731)-SUMIF($C$5:$C1731,$C1731,$G$5:$G1731),2),"")</f>
        <v/>
      </c>
      <c r="I1731" s="53"/>
      <c r="J1731" s="53"/>
      <c r="K1731" s="25" t="str">
        <f t="shared" si="26"/>
        <v/>
      </c>
      <c r="L1731" s="13" t="str">
        <f>IF($D1731="","",IFERROR(INDEX(类别属性,MATCH($D1731,类别表,0)),""))</f>
        <v/>
      </c>
      <c r="M1731" s="53"/>
      <c r="N1731" s="53"/>
      <c r="O1731" s="32"/>
      <c r="P1731" s="6" t="str">
        <f>IF($C1731="","",IF(ISNA(MATCH($C1731,账户表,0)),"※这个账户不在【基础资料】的账户档案里",IF($B1731="","※没填日期，这一笔不会进任何月份的报表",IF(NOT(ISNUMBER($B1731)),"※日期是文本不是日期（像 2026.6.28 这种），按日期取数的报表全会漏掉这一笔",IF(AND($F1731&lt;&gt;"",$G1731&lt;&gt;""),"※收入和支出不能同时填",IF(AND(N($F1731)=0,N($G1731)=0),"※收入和支出都没填",IF(OR(N($F1731)&lt;0,N($G1731)&lt;0),"※金额不能填负数，方向反了就换一列填",IF($D1731="","※没填收支类别，分类报表会漏掉这一笔",IF(ISNA(MATCH($D1731,类别表,0)),"※收支类别不在【基础资料】的清单里",IF(AND($L1731="内部转账",$M1731=""),"△内部转账要在「对方账户」写上另一头",IF(AND($L1731="内部转账",$M1731=$C1731),"※对方账户跟本账户是同一个",IF(AND($L1731&lt;&gt;"内部转账",$M1731&lt;&gt;""),"△填了对方账户，但类别不是内部转账",IF(YEAR($B1731)&lt;&gt;管理年度,"△不是管理年度的单据，按月的三张报表里看不到",IF($H1731&lt;0,"△这一笔之后该账户余额成负数了，核一下",""))))))))))))))</f>
        <v/>
      </c>
    </row>
    <row r="1732" ht="16.5" spans="1:16">
      <c r="A1732" s="4" t="str">
        <f>IF($C1732="","",COUNTA($C$5:$C1732))</f>
        <v/>
      </c>
      <c r="B1732" s="52"/>
      <c r="C1732" s="53"/>
      <c r="D1732" s="53"/>
      <c r="E1732" s="32"/>
      <c r="F1732" s="54"/>
      <c r="G1732" s="54"/>
      <c r="H1732" s="24" t="str">
        <f>IFERROR(ROUND(VLOOKUP($C1732,基础资料!$B$5:$E$34,3,0)+SUMIF($C$5:$C1732,$C1732,$F$5:$F1732)-SUMIF($C$5:$C1732,$C1732,$G$5:$G1732),2),"")</f>
        <v/>
      </c>
      <c r="I1732" s="53"/>
      <c r="J1732" s="53"/>
      <c r="K1732" s="25" t="str">
        <f t="shared" si="26"/>
        <v/>
      </c>
      <c r="L1732" s="13" t="str">
        <f>IF($D1732="","",IFERROR(INDEX(类别属性,MATCH($D1732,类别表,0)),""))</f>
        <v/>
      </c>
      <c r="M1732" s="53"/>
      <c r="N1732" s="53"/>
      <c r="O1732" s="32"/>
      <c r="P1732" s="6" t="str">
        <f>IF($C1732="","",IF(ISNA(MATCH($C1732,账户表,0)),"※这个账户不在【基础资料】的账户档案里",IF($B1732="","※没填日期，这一笔不会进任何月份的报表",IF(NOT(ISNUMBER($B1732)),"※日期是文本不是日期（像 2026.6.28 这种），按日期取数的报表全会漏掉这一笔",IF(AND($F1732&lt;&gt;"",$G1732&lt;&gt;""),"※收入和支出不能同时填",IF(AND(N($F1732)=0,N($G1732)=0),"※收入和支出都没填",IF(OR(N($F1732)&lt;0,N($G1732)&lt;0),"※金额不能填负数，方向反了就换一列填",IF($D1732="","※没填收支类别，分类报表会漏掉这一笔",IF(ISNA(MATCH($D1732,类别表,0)),"※收支类别不在【基础资料】的清单里",IF(AND($L1732="内部转账",$M1732=""),"△内部转账要在「对方账户」写上另一头",IF(AND($L1732="内部转账",$M1732=$C1732),"※对方账户跟本账户是同一个",IF(AND($L1732&lt;&gt;"内部转账",$M1732&lt;&gt;""),"△填了对方账户，但类别不是内部转账",IF(YEAR($B1732)&lt;&gt;管理年度,"△不是管理年度的单据，按月的三张报表里看不到",IF($H1732&lt;0,"△这一笔之后该账户余额成负数了，核一下",""))))))))))))))</f>
        <v/>
      </c>
    </row>
    <row r="1733" ht="16.5" spans="1:16">
      <c r="A1733" s="4" t="str">
        <f>IF($C1733="","",COUNTA($C$5:$C1733))</f>
        <v/>
      </c>
      <c r="B1733" s="52"/>
      <c r="C1733" s="53"/>
      <c r="D1733" s="53"/>
      <c r="E1733" s="32"/>
      <c r="F1733" s="54"/>
      <c r="G1733" s="54"/>
      <c r="H1733" s="24" t="str">
        <f>IFERROR(ROUND(VLOOKUP($C1733,基础资料!$B$5:$E$34,3,0)+SUMIF($C$5:$C1733,$C1733,$F$5:$F1733)-SUMIF($C$5:$C1733,$C1733,$G$5:$G1733),2),"")</f>
        <v/>
      </c>
      <c r="I1733" s="53"/>
      <c r="J1733" s="53"/>
      <c r="K1733" s="25" t="str">
        <f t="shared" ref="K1733:K1796" si="27">IF(OR($B1733="",NOT(ISNUMBER($B1733))),"",--TEXT($B1733,"yyyymm"))</f>
        <v/>
      </c>
      <c r="L1733" s="13" t="str">
        <f>IF($D1733="","",IFERROR(INDEX(类别属性,MATCH($D1733,类别表,0)),""))</f>
        <v/>
      </c>
      <c r="M1733" s="53"/>
      <c r="N1733" s="53"/>
      <c r="O1733" s="32"/>
      <c r="P1733" s="6" t="str">
        <f>IF($C1733="","",IF(ISNA(MATCH($C1733,账户表,0)),"※这个账户不在【基础资料】的账户档案里",IF($B1733="","※没填日期，这一笔不会进任何月份的报表",IF(NOT(ISNUMBER($B1733)),"※日期是文本不是日期（像 2026.6.28 这种），按日期取数的报表全会漏掉这一笔",IF(AND($F1733&lt;&gt;"",$G1733&lt;&gt;""),"※收入和支出不能同时填",IF(AND(N($F1733)=0,N($G1733)=0),"※收入和支出都没填",IF(OR(N($F1733)&lt;0,N($G1733)&lt;0),"※金额不能填负数，方向反了就换一列填",IF($D1733="","※没填收支类别，分类报表会漏掉这一笔",IF(ISNA(MATCH($D1733,类别表,0)),"※收支类别不在【基础资料】的清单里",IF(AND($L1733="内部转账",$M1733=""),"△内部转账要在「对方账户」写上另一头",IF(AND($L1733="内部转账",$M1733=$C1733),"※对方账户跟本账户是同一个",IF(AND($L1733&lt;&gt;"内部转账",$M1733&lt;&gt;""),"△填了对方账户，但类别不是内部转账",IF(YEAR($B1733)&lt;&gt;管理年度,"△不是管理年度的单据，按月的三张报表里看不到",IF($H1733&lt;0,"△这一笔之后该账户余额成负数了，核一下",""))))))))))))))</f>
        <v/>
      </c>
    </row>
    <row r="1734" ht="16.5" spans="1:16">
      <c r="A1734" s="4" t="str">
        <f>IF($C1734="","",COUNTA($C$5:$C1734))</f>
        <v/>
      </c>
      <c r="B1734" s="52"/>
      <c r="C1734" s="53"/>
      <c r="D1734" s="53"/>
      <c r="E1734" s="32"/>
      <c r="F1734" s="54"/>
      <c r="G1734" s="54"/>
      <c r="H1734" s="24" t="str">
        <f>IFERROR(ROUND(VLOOKUP($C1734,基础资料!$B$5:$E$34,3,0)+SUMIF($C$5:$C1734,$C1734,$F$5:$F1734)-SUMIF($C$5:$C1734,$C1734,$G$5:$G1734),2),"")</f>
        <v/>
      </c>
      <c r="I1734" s="53"/>
      <c r="J1734" s="53"/>
      <c r="K1734" s="25" t="str">
        <f t="shared" si="27"/>
        <v/>
      </c>
      <c r="L1734" s="13" t="str">
        <f>IF($D1734="","",IFERROR(INDEX(类别属性,MATCH($D1734,类别表,0)),""))</f>
        <v/>
      </c>
      <c r="M1734" s="53"/>
      <c r="N1734" s="53"/>
      <c r="O1734" s="32"/>
      <c r="P1734" s="6" t="str">
        <f>IF($C1734="","",IF(ISNA(MATCH($C1734,账户表,0)),"※这个账户不在【基础资料】的账户档案里",IF($B1734="","※没填日期，这一笔不会进任何月份的报表",IF(NOT(ISNUMBER($B1734)),"※日期是文本不是日期（像 2026.6.28 这种），按日期取数的报表全会漏掉这一笔",IF(AND($F1734&lt;&gt;"",$G1734&lt;&gt;""),"※收入和支出不能同时填",IF(AND(N($F1734)=0,N($G1734)=0),"※收入和支出都没填",IF(OR(N($F1734)&lt;0,N($G1734)&lt;0),"※金额不能填负数，方向反了就换一列填",IF($D1734="","※没填收支类别，分类报表会漏掉这一笔",IF(ISNA(MATCH($D1734,类别表,0)),"※收支类别不在【基础资料】的清单里",IF(AND($L1734="内部转账",$M1734=""),"△内部转账要在「对方账户」写上另一头",IF(AND($L1734="内部转账",$M1734=$C1734),"※对方账户跟本账户是同一个",IF(AND($L1734&lt;&gt;"内部转账",$M1734&lt;&gt;""),"△填了对方账户，但类别不是内部转账",IF(YEAR($B1734)&lt;&gt;管理年度,"△不是管理年度的单据，按月的三张报表里看不到",IF($H1734&lt;0,"△这一笔之后该账户余额成负数了，核一下",""))))))))))))))</f>
        <v/>
      </c>
    </row>
    <row r="1735" ht="16.5" spans="1:16">
      <c r="A1735" s="4" t="str">
        <f>IF($C1735="","",COUNTA($C$5:$C1735))</f>
        <v/>
      </c>
      <c r="B1735" s="52"/>
      <c r="C1735" s="53"/>
      <c r="D1735" s="53"/>
      <c r="E1735" s="32"/>
      <c r="F1735" s="54"/>
      <c r="G1735" s="54"/>
      <c r="H1735" s="24" t="str">
        <f>IFERROR(ROUND(VLOOKUP($C1735,基础资料!$B$5:$E$34,3,0)+SUMIF($C$5:$C1735,$C1735,$F$5:$F1735)-SUMIF($C$5:$C1735,$C1735,$G$5:$G1735),2),"")</f>
        <v/>
      </c>
      <c r="I1735" s="53"/>
      <c r="J1735" s="53"/>
      <c r="K1735" s="25" t="str">
        <f t="shared" si="27"/>
        <v/>
      </c>
      <c r="L1735" s="13" t="str">
        <f>IF($D1735="","",IFERROR(INDEX(类别属性,MATCH($D1735,类别表,0)),""))</f>
        <v/>
      </c>
      <c r="M1735" s="53"/>
      <c r="N1735" s="53"/>
      <c r="O1735" s="32"/>
      <c r="P1735" s="6" t="str">
        <f>IF($C1735="","",IF(ISNA(MATCH($C1735,账户表,0)),"※这个账户不在【基础资料】的账户档案里",IF($B1735="","※没填日期，这一笔不会进任何月份的报表",IF(NOT(ISNUMBER($B1735)),"※日期是文本不是日期（像 2026.6.28 这种），按日期取数的报表全会漏掉这一笔",IF(AND($F1735&lt;&gt;"",$G1735&lt;&gt;""),"※收入和支出不能同时填",IF(AND(N($F1735)=0,N($G1735)=0),"※收入和支出都没填",IF(OR(N($F1735)&lt;0,N($G1735)&lt;0),"※金额不能填负数，方向反了就换一列填",IF($D1735="","※没填收支类别，分类报表会漏掉这一笔",IF(ISNA(MATCH($D1735,类别表,0)),"※收支类别不在【基础资料】的清单里",IF(AND($L1735="内部转账",$M1735=""),"△内部转账要在「对方账户」写上另一头",IF(AND($L1735="内部转账",$M1735=$C1735),"※对方账户跟本账户是同一个",IF(AND($L1735&lt;&gt;"内部转账",$M1735&lt;&gt;""),"△填了对方账户，但类别不是内部转账",IF(YEAR($B1735)&lt;&gt;管理年度,"△不是管理年度的单据，按月的三张报表里看不到",IF($H1735&lt;0,"△这一笔之后该账户余额成负数了，核一下",""))))))))))))))</f>
        <v/>
      </c>
    </row>
    <row r="1736" ht="16.5" spans="1:16">
      <c r="A1736" s="4" t="str">
        <f>IF($C1736="","",COUNTA($C$5:$C1736))</f>
        <v/>
      </c>
      <c r="B1736" s="52"/>
      <c r="C1736" s="53"/>
      <c r="D1736" s="53"/>
      <c r="E1736" s="32"/>
      <c r="F1736" s="54"/>
      <c r="G1736" s="54"/>
      <c r="H1736" s="24" t="str">
        <f>IFERROR(ROUND(VLOOKUP($C1736,基础资料!$B$5:$E$34,3,0)+SUMIF($C$5:$C1736,$C1736,$F$5:$F1736)-SUMIF($C$5:$C1736,$C1736,$G$5:$G1736),2),"")</f>
        <v/>
      </c>
      <c r="I1736" s="53"/>
      <c r="J1736" s="53"/>
      <c r="K1736" s="25" t="str">
        <f t="shared" si="27"/>
        <v/>
      </c>
      <c r="L1736" s="13" t="str">
        <f>IF($D1736="","",IFERROR(INDEX(类别属性,MATCH($D1736,类别表,0)),""))</f>
        <v/>
      </c>
      <c r="M1736" s="53"/>
      <c r="N1736" s="53"/>
      <c r="O1736" s="32"/>
      <c r="P1736" s="6" t="str">
        <f>IF($C1736="","",IF(ISNA(MATCH($C1736,账户表,0)),"※这个账户不在【基础资料】的账户档案里",IF($B1736="","※没填日期，这一笔不会进任何月份的报表",IF(NOT(ISNUMBER($B1736)),"※日期是文本不是日期（像 2026.6.28 这种），按日期取数的报表全会漏掉这一笔",IF(AND($F1736&lt;&gt;"",$G1736&lt;&gt;""),"※收入和支出不能同时填",IF(AND(N($F1736)=0,N($G1736)=0),"※收入和支出都没填",IF(OR(N($F1736)&lt;0,N($G1736)&lt;0),"※金额不能填负数，方向反了就换一列填",IF($D1736="","※没填收支类别，分类报表会漏掉这一笔",IF(ISNA(MATCH($D1736,类别表,0)),"※收支类别不在【基础资料】的清单里",IF(AND($L1736="内部转账",$M1736=""),"△内部转账要在「对方账户」写上另一头",IF(AND($L1736="内部转账",$M1736=$C1736),"※对方账户跟本账户是同一个",IF(AND($L1736&lt;&gt;"内部转账",$M1736&lt;&gt;""),"△填了对方账户，但类别不是内部转账",IF(YEAR($B1736)&lt;&gt;管理年度,"△不是管理年度的单据，按月的三张报表里看不到",IF($H1736&lt;0,"△这一笔之后该账户余额成负数了，核一下",""))))))))))))))</f>
        <v/>
      </c>
    </row>
    <row r="1737" ht="16.5" spans="1:16">
      <c r="A1737" s="4" t="str">
        <f>IF($C1737="","",COUNTA($C$5:$C1737))</f>
        <v/>
      </c>
      <c r="B1737" s="52"/>
      <c r="C1737" s="53"/>
      <c r="D1737" s="53"/>
      <c r="E1737" s="32"/>
      <c r="F1737" s="54"/>
      <c r="G1737" s="54"/>
      <c r="H1737" s="24" t="str">
        <f>IFERROR(ROUND(VLOOKUP($C1737,基础资料!$B$5:$E$34,3,0)+SUMIF($C$5:$C1737,$C1737,$F$5:$F1737)-SUMIF($C$5:$C1737,$C1737,$G$5:$G1737),2),"")</f>
        <v/>
      </c>
      <c r="I1737" s="53"/>
      <c r="J1737" s="53"/>
      <c r="K1737" s="25" t="str">
        <f t="shared" si="27"/>
        <v/>
      </c>
      <c r="L1737" s="13" t="str">
        <f>IF($D1737="","",IFERROR(INDEX(类别属性,MATCH($D1737,类别表,0)),""))</f>
        <v/>
      </c>
      <c r="M1737" s="53"/>
      <c r="N1737" s="53"/>
      <c r="O1737" s="32"/>
      <c r="P1737" s="6" t="str">
        <f>IF($C1737="","",IF(ISNA(MATCH($C1737,账户表,0)),"※这个账户不在【基础资料】的账户档案里",IF($B1737="","※没填日期，这一笔不会进任何月份的报表",IF(NOT(ISNUMBER($B1737)),"※日期是文本不是日期（像 2026.6.28 这种），按日期取数的报表全会漏掉这一笔",IF(AND($F1737&lt;&gt;"",$G1737&lt;&gt;""),"※收入和支出不能同时填",IF(AND(N($F1737)=0,N($G1737)=0),"※收入和支出都没填",IF(OR(N($F1737)&lt;0,N($G1737)&lt;0),"※金额不能填负数，方向反了就换一列填",IF($D1737="","※没填收支类别，分类报表会漏掉这一笔",IF(ISNA(MATCH($D1737,类别表,0)),"※收支类别不在【基础资料】的清单里",IF(AND($L1737="内部转账",$M1737=""),"△内部转账要在「对方账户」写上另一头",IF(AND($L1737="内部转账",$M1737=$C1737),"※对方账户跟本账户是同一个",IF(AND($L1737&lt;&gt;"内部转账",$M1737&lt;&gt;""),"△填了对方账户，但类别不是内部转账",IF(YEAR($B1737)&lt;&gt;管理年度,"△不是管理年度的单据，按月的三张报表里看不到",IF($H1737&lt;0,"△这一笔之后该账户余额成负数了，核一下",""))))))))))))))</f>
        <v/>
      </c>
    </row>
    <row r="1738" ht="16.5" spans="1:16">
      <c r="A1738" s="4" t="str">
        <f>IF($C1738="","",COUNTA($C$5:$C1738))</f>
        <v/>
      </c>
      <c r="B1738" s="52"/>
      <c r="C1738" s="53"/>
      <c r="D1738" s="53"/>
      <c r="E1738" s="32"/>
      <c r="F1738" s="54"/>
      <c r="G1738" s="54"/>
      <c r="H1738" s="24" t="str">
        <f>IFERROR(ROUND(VLOOKUP($C1738,基础资料!$B$5:$E$34,3,0)+SUMIF($C$5:$C1738,$C1738,$F$5:$F1738)-SUMIF($C$5:$C1738,$C1738,$G$5:$G1738),2),"")</f>
        <v/>
      </c>
      <c r="I1738" s="53"/>
      <c r="J1738" s="53"/>
      <c r="K1738" s="25" t="str">
        <f t="shared" si="27"/>
        <v/>
      </c>
      <c r="L1738" s="13" t="str">
        <f>IF($D1738="","",IFERROR(INDEX(类别属性,MATCH($D1738,类别表,0)),""))</f>
        <v/>
      </c>
      <c r="M1738" s="53"/>
      <c r="N1738" s="53"/>
      <c r="O1738" s="32"/>
      <c r="P1738" s="6" t="str">
        <f>IF($C1738="","",IF(ISNA(MATCH($C1738,账户表,0)),"※这个账户不在【基础资料】的账户档案里",IF($B1738="","※没填日期，这一笔不会进任何月份的报表",IF(NOT(ISNUMBER($B1738)),"※日期是文本不是日期（像 2026.6.28 这种），按日期取数的报表全会漏掉这一笔",IF(AND($F1738&lt;&gt;"",$G1738&lt;&gt;""),"※收入和支出不能同时填",IF(AND(N($F1738)=0,N($G1738)=0),"※收入和支出都没填",IF(OR(N($F1738)&lt;0,N($G1738)&lt;0),"※金额不能填负数，方向反了就换一列填",IF($D1738="","※没填收支类别，分类报表会漏掉这一笔",IF(ISNA(MATCH($D1738,类别表,0)),"※收支类别不在【基础资料】的清单里",IF(AND($L1738="内部转账",$M1738=""),"△内部转账要在「对方账户」写上另一头",IF(AND($L1738="内部转账",$M1738=$C1738),"※对方账户跟本账户是同一个",IF(AND($L1738&lt;&gt;"内部转账",$M1738&lt;&gt;""),"△填了对方账户，但类别不是内部转账",IF(YEAR($B1738)&lt;&gt;管理年度,"△不是管理年度的单据，按月的三张报表里看不到",IF($H1738&lt;0,"△这一笔之后该账户余额成负数了，核一下",""))))))))))))))</f>
        <v/>
      </c>
    </row>
    <row r="1739" ht="16.5" spans="1:16">
      <c r="A1739" s="4" t="str">
        <f>IF($C1739="","",COUNTA($C$5:$C1739))</f>
        <v/>
      </c>
      <c r="B1739" s="52"/>
      <c r="C1739" s="53"/>
      <c r="D1739" s="53"/>
      <c r="E1739" s="32"/>
      <c r="F1739" s="54"/>
      <c r="G1739" s="54"/>
      <c r="H1739" s="24" t="str">
        <f>IFERROR(ROUND(VLOOKUP($C1739,基础资料!$B$5:$E$34,3,0)+SUMIF($C$5:$C1739,$C1739,$F$5:$F1739)-SUMIF($C$5:$C1739,$C1739,$G$5:$G1739),2),"")</f>
        <v/>
      </c>
      <c r="I1739" s="53"/>
      <c r="J1739" s="53"/>
      <c r="K1739" s="25" t="str">
        <f t="shared" si="27"/>
        <v/>
      </c>
      <c r="L1739" s="13" t="str">
        <f>IF($D1739="","",IFERROR(INDEX(类别属性,MATCH($D1739,类别表,0)),""))</f>
        <v/>
      </c>
      <c r="M1739" s="53"/>
      <c r="N1739" s="53"/>
      <c r="O1739" s="32"/>
      <c r="P1739" s="6" t="str">
        <f>IF($C1739="","",IF(ISNA(MATCH($C1739,账户表,0)),"※这个账户不在【基础资料】的账户档案里",IF($B1739="","※没填日期，这一笔不会进任何月份的报表",IF(NOT(ISNUMBER($B1739)),"※日期是文本不是日期（像 2026.6.28 这种），按日期取数的报表全会漏掉这一笔",IF(AND($F1739&lt;&gt;"",$G1739&lt;&gt;""),"※收入和支出不能同时填",IF(AND(N($F1739)=0,N($G1739)=0),"※收入和支出都没填",IF(OR(N($F1739)&lt;0,N($G1739)&lt;0),"※金额不能填负数，方向反了就换一列填",IF($D1739="","※没填收支类别，分类报表会漏掉这一笔",IF(ISNA(MATCH($D1739,类别表,0)),"※收支类别不在【基础资料】的清单里",IF(AND($L1739="内部转账",$M1739=""),"△内部转账要在「对方账户」写上另一头",IF(AND($L1739="内部转账",$M1739=$C1739),"※对方账户跟本账户是同一个",IF(AND($L1739&lt;&gt;"内部转账",$M1739&lt;&gt;""),"△填了对方账户，但类别不是内部转账",IF(YEAR($B1739)&lt;&gt;管理年度,"△不是管理年度的单据，按月的三张报表里看不到",IF($H1739&lt;0,"△这一笔之后该账户余额成负数了，核一下",""))))))))))))))</f>
        <v/>
      </c>
    </row>
    <row r="1740" ht="16.5" spans="1:16">
      <c r="A1740" s="4" t="str">
        <f>IF($C1740="","",COUNTA($C$5:$C1740))</f>
        <v/>
      </c>
      <c r="B1740" s="52"/>
      <c r="C1740" s="53"/>
      <c r="D1740" s="53"/>
      <c r="E1740" s="32"/>
      <c r="F1740" s="54"/>
      <c r="G1740" s="54"/>
      <c r="H1740" s="24" t="str">
        <f>IFERROR(ROUND(VLOOKUP($C1740,基础资料!$B$5:$E$34,3,0)+SUMIF($C$5:$C1740,$C1740,$F$5:$F1740)-SUMIF($C$5:$C1740,$C1740,$G$5:$G1740),2),"")</f>
        <v/>
      </c>
      <c r="I1740" s="53"/>
      <c r="J1740" s="53"/>
      <c r="K1740" s="25" t="str">
        <f t="shared" si="27"/>
        <v/>
      </c>
      <c r="L1740" s="13" t="str">
        <f>IF($D1740="","",IFERROR(INDEX(类别属性,MATCH($D1740,类别表,0)),""))</f>
        <v/>
      </c>
      <c r="M1740" s="53"/>
      <c r="N1740" s="53"/>
      <c r="O1740" s="32"/>
      <c r="P1740" s="6" t="str">
        <f>IF($C1740="","",IF(ISNA(MATCH($C1740,账户表,0)),"※这个账户不在【基础资料】的账户档案里",IF($B1740="","※没填日期，这一笔不会进任何月份的报表",IF(NOT(ISNUMBER($B1740)),"※日期是文本不是日期（像 2026.6.28 这种），按日期取数的报表全会漏掉这一笔",IF(AND($F1740&lt;&gt;"",$G1740&lt;&gt;""),"※收入和支出不能同时填",IF(AND(N($F1740)=0,N($G1740)=0),"※收入和支出都没填",IF(OR(N($F1740)&lt;0,N($G1740)&lt;0),"※金额不能填负数，方向反了就换一列填",IF($D1740="","※没填收支类别，分类报表会漏掉这一笔",IF(ISNA(MATCH($D1740,类别表,0)),"※收支类别不在【基础资料】的清单里",IF(AND($L1740="内部转账",$M1740=""),"△内部转账要在「对方账户」写上另一头",IF(AND($L1740="内部转账",$M1740=$C1740),"※对方账户跟本账户是同一个",IF(AND($L1740&lt;&gt;"内部转账",$M1740&lt;&gt;""),"△填了对方账户，但类别不是内部转账",IF(YEAR($B1740)&lt;&gt;管理年度,"△不是管理年度的单据，按月的三张报表里看不到",IF($H1740&lt;0,"△这一笔之后该账户余额成负数了，核一下",""))))))))))))))</f>
        <v/>
      </c>
    </row>
    <row r="1741" ht="16.5" spans="1:16">
      <c r="A1741" s="4" t="str">
        <f>IF($C1741="","",COUNTA($C$5:$C1741))</f>
        <v/>
      </c>
      <c r="B1741" s="52"/>
      <c r="C1741" s="53"/>
      <c r="D1741" s="53"/>
      <c r="E1741" s="32"/>
      <c r="F1741" s="54"/>
      <c r="G1741" s="54"/>
      <c r="H1741" s="24" t="str">
        <f>IFERROR(ROUND(VLOOKUP($C1741,基础资料!$B$5:$E$34,3,0)+SUMIF($C$5:$C1741,$C1741,$F$5:$F1741)-SUMIF($C$5:$C1741,$C1741,$G$5:$G1741),2),"")</f>
        <v/>
      </c>
      <c r="I1741" s="53"/>
      <c r="J1741" s="53"/>
      <c r="K1741" s="25" t="str">
        <f t="shared" si="27"/>
        <v/>
      </c>
      <c r="L1741" s="13" t="str">
        <f>IF($D1741="","",IFERROR(INDEX(类别属性,MATCH($D1741,类别表,0)),""))</f>
        <v/>
      </c>
      <c r="M1741" s="53"/>
      <c r="N1741" s="53"/>
      <c r="O1741" s="32"/>
      <c r="P1741" s="6" t="str">
        <f>IF($C1741="","",IF(ISNA(MATCH($C1741,账户表,0)),"※这个账户不在【基础资料】的账户档案里",IF($B1741="","※没填日期，这一笔不会进任何月份的报表",IF(NOT(ISNUMBER($B1741)),"※日期是文本不是日期（像 2026.6.28 这种），按日期取数的报表全会漏掉这一笔",IF(AND($F1741&lt;&gt;"",$G1741&lt;&gt;""),"※收入和支出不能同时填",IF(AND(N($F1741)=0,N($G1741)=0),"※收入和支出都没填",IF(OR(N($F1741)&lt;0,N($G1741)&lt;0),"※金额不能填负数，方向反了就换一列填",IF($D1741="","※没填收支类别，分类报表会漏掉这一笔",IF(ISNA(MATCH($D1741,类别表,0)),"※收支类别不在【基础资料】的清单里",IF(AND($L1741="内部转账",$M1741=""),"△内部转账要在「对方账户」写上另一头",IF(AND($L1741="内部转账",$M1741=$C1741),"※对方账户跟本账户是同一个",IF(AND($L1741&lt;&gt;"内部转账",$M1741&lt;&gt;""),"△填了对方账户，但类别不是内部转账",IF(YEAR($B1741)&lt;&gt;管理年度,"△不是管理年度的单据，按月的三张报表里看不到",IF($H1741&lt;0,"△这一笔之后该账户余额成负数了，核一下",""))))))))))))))</f>
        <v/>
      </c>
    </row>
    <row r="1742" ht="16.5" spans="1:16">
      <c r="A1742" s="4" t="str">
        <f>IF($C1742="","",COUNTA($C$5:$C1742))</f>
        <v/>
      </c>
      <c r="B1742" s="52"/>
      <c r="C1742" s="53"/>
      <c r="D1742" s="53"/>
      <c r="E1742" s="32"/>
      <c r="F1742" s="54"/>
      <c r="G1742" s="54"/>
      <c r="H1742" s="24" t="str">
        <f>IFERROR(ROUND(VLOOKUP($C1742,基础资料!$B$5:$E$34,3,0)+SUMIF($C$5:$C1742,$C1742,$F$5:$F1742)-SUMIF($C$5:$C1742,$C1742,$G$5:$G1742),2),"")</f>
        <v/>
      </c>
      <c r="I1742" s="53"/>
      <c r="J1742" s="53"/>
      <c r="K1742" s="25" t="str">
        <f t="shared" si="27"/>
        <v/>
      </c>
      <c r="L1742" s="13" t="str">
        <f>IF($D1742="","",IFERROR(INDEX(类别属性,MATCH($D1742,类别表,0)),""))</f>
        <v/>
      </c>
      <c r="M1742" s="53"/>
      <c r="N1742" s="53"/>
      <c r="O1742" s="32"/>
      <c r="P1742" s="6" t="str">
        <f>IF($C1742="","",IF(ISNA(MATCH($C1742,账户表,0)),"※这个账户不在【基础资料】的账户档案里",IF($B1742="","※没填日期，这一笔不会进任何月份的报表",IF(NOT(ISNUMBER($B1742)),"※日期是文本不是日期（像 2026.6.28 这种），按日期取数的报表全会漏掉这一笔",IF(AND($F1742&lt;&gt;"",$G1742&lt;&gt;""),"※收入和支出不能同时填",IF(AND(N($F1742)=0,N($G1742)=0),"※收入和支出都没填",IF(OR(N($F1742)&lt;0,N($G1742)&lt;0),"※金额不能填负数，方向反了就换一列填",IF($D1742="","※没填收支类别，分类报表会漏掉这一笔",IF(ISNA(MATCH($D1742,类别表,0)),"※收支类别不在【基础资料】的清单里",IF(AND($L1742="内部转账",$M1742=""),"△内部转账要在「对方账户」写上另一头",IF(AND($L1742="内部转账",$M1742=$C1742),"※对方账户跟本账户是同一个",IF(AND($L1742&lt;&gt;"内部转账",$M1742&lt;&gt;""),"△填了对方账户，但类别不是内部转账",IF(YEAR($B1742)&lt;&gt;管理年度,"△不是管理年度的单据，按月的三张报表里看不到",IF($H1742&lt;0,"△这一笔之后该账户余额成负数了，核一下",""))))))))))))))</f>
        <v/>
      </c>
    </row>
    <row r="1743" ht="16.5" spans="1:16">
      <c r="A1743" s="4" t="str">
        <f>IF($C1743="","",COUNTA($C$5:$C1743))</f>
        <v/>
      </c>
      <c r="B1743" s="52"/>
      <c r="C1743" s="53"/>
      <c r="D1743" s="53"/>
      <c r="E1743" s="32"/>
      <c r="F1743" s="54"/>
      <c r="G1743" s="54"/>
      <c r="H1743" s="24" t="str">
        <f>IFERROR(ROUND(VLOOKUP($C1743,基础资料!$B$5:$E$34,3,0)+SUMIF($C$5:$C1743,$C1743,$F$5:$F1743)-SUMIF($C$5:$C1743,$C1743,$G$5:$G1743),2),"")</f>
        <v/>
      </c>
      <c r="I1743" s="53"/>
      <c r="J1743" s="53"/>
      <c r="K1743" s="25" t="str">
        <f t="shared" si="27"/>
        <v/>
      </c>
      <c r="L1743" s="13" t="str">
        <f>IF($D1743="","",IFERROR(INDEX(类别属性,MATCH($D1743,类别表,0)),""))</f>
        <v/>
      </c>
      <c r="M1743" s="53"/>
      <c r="N1743" s="53"/>
      <c r="O1743" s="32"/>
      <c r="P1743" s="6" t="str">
        <f>IF($C1743="","",IF(ISNA(MATCH($C1743,账户表,0)),"※这个账户不在【基础资料】的账户档案里",IF($B1743="","※没填日期，这一笔不会进任何月份的报表",IF(NOT(ISNUMBER($B1743)),"※日期是文本不是日期（像 2026.6.28 这种），按日期取数的报表全会漏掉这一笔",IF(AND($F1743&lt;&gt;"",$G1743&lt;&gt;""),"※收入和支出不能同时填",IF(AND(N($F1743)=0,N($G1743)=0),"※收入和支出都没填",IF(OR(N($F1743)&lt;0,N($G1743)&lt;0),"※金额不能填负数，方向反了就换一列填",IF($D1743="","※没填收支类别，分类报表会漏掉这一笔",IF(ISNA(MATCH($D1743,类别表,0)),"※收支类别不在【基础资料】的清单里",IF(AND($L1743="内部转账",$M1743=""),"△内部转账要在「对方账户」写上另一头",IF(AND($L1743="内部转账",$M1743=$C1743),"※对方账户跟本账户是同一个",IF(AND($L1743&lt;&gt;"内部转账",$M1743&lt;&gt;""),"△填了对方账户，但类别不是内部转账",IF(YEAR($B1743)&lt;&gt;管理年度,"△不是管理年度的单据，按月的三张报表里看不到",IF($H1743&lt;0,"△这一笔之后该账户余额成负数了，核一下",""))))))))))))))</f>
        <v/>
      </c>
    </row>
    <row r="1744" ht="16.5" spans="1:16">
      <c r="A1744" s="4" t="str">
        <f>IF($C1744="","",COUNTA($C$5:$C1744))</f>
        <v/>
      </c>
      <c r="B1744" s="52"/>
      <c r="C1744" s="53"/>
      <c r="D1744" s="53"/>
      <c r="E1744" s="32"/>
      <c r="F1744" s="54"/>
      <c r="G1744" s="54"/>
      <c r="H1744" s="24" t="str">
        <f>IFERROR(ROUND(VLOOKUP($C1744,基础资料!$B$5:$E$34,3,0)+SUMIF($C$5:$C1744,$C1744,$F$5:$F1744)-SUMIF($C$5:$C1744,$C1744,$G$5:$G1744),2),"")</f>
        <v/>
      </c>
      <c r="I1744" s="53"/>
      <c r="J1744" s="53"/>
      <c r="K1744" s="25" t="str">
        <f t="shared" si="27"/>
        <v/>
      </c>
      <c r="L1744" s="13" t="str">
        <f>IF($D1744="","",IFERROR(INDEX(类别属性,MATCH($D1744,类别表,0)),""))</f>
        <v/>
      </c>
      <c r="M1744" s="53"/>
      <c r="N1744" s="53"/>
      <c r="O1744" s="32"/>
      <c r="P1744" s="6" t="str">
        <f>IF($C1744="","",IF(ISNA(MATCH($C1744,账户表,0)),"※这个账户不在【基础资料】的账户档案里",IF($B1744="","※没填日期，这一笔不会进任何月份的报表",IF(NOT(ISNUMBER($B1744)),"※日期是文本不是日期（像 2026.6.28 这种），按日期取数的报表全会漏掉这一笔",IF(AND($F1744&lt;&gt;"",$G1744&lt;&gt;""),"※收入和支出不能同时填",IF(AND(N($F1744)=0,N($G1744)=0),"※收入和支出都没填",IF(OR(N($F1744)&lt;0,N($G1744)&lt;0),"※金额不能填负数，方向反了就换一列填",IF($D1744="","※没填收支类别，分类报表会漏掉这一笔",IF(ISNA(MATCH($D1744,类别表,0)),"※收支类别不在【基础资料】的清单里",IF(AND($L1744="内部转账",$M1744=""),"△内部转账要在「对方账户」写上另一头",IF(AND($L1744="内部转账",$M1744=$C1744),"※对方账户跟本账户是同一个",IF(AND($L1744&lt;&gt;"内部转账",$M1744&lt;&gt;""),"△填了对方账户，但类别不是内部转账",IF(YEAR($B1744)&lt;&gt;管理年度,"△不是管理年度的单据，按月的三张报表里看不到",IF($H1744&lt;0,"△这一笔之后该账户余额成负数了，核一下",""))))))))))))))</f>
        <v/>
      </c>
    </row>
    <row r="1745" ht="16.5" spans="1:16">
      <c r="A1745" s="4" t="str">
        <f>IF($C1745="","",COUNTA($C$5:$C1745))</f>
        <v/>
      </c>
      <c r="B1745" s="52"/>
      <c r="C1745" s="53"/>
      <c r="D1745" s="53"/>
      <c r="E1745" s="32"/>
      <c r="F1745" s="54"/>
      <c r="G1745" s="54"/>
      <c r="H1745" s="24" t="str">
        <f>IFERROR(ROUND(VLOOKUP($C1745,基础资料!$B$5:$E$34,3,0)+SUMIF($C$5:$C1745,$C1745,$F$5:$F1745)-SUMIF($C$5:$C1745,$C1745,$G$5:$G1745),2),"")</f>
        <v/>
      </c>
      <c r="I1745" s="53"/>
      <c r="J1745" s="53"/>
      <c r="K1745" s="25" t="str">
        <f t="shared" si="27"/>
        <v/>
      </c>
      <c r="L1745" s="13" t="str">
        <f>IF($D1745="","",IFERROR(INDEX(类别属性,MATCH($D1745,类别表,0)),""))</f>
        <v/>
      </c>
      <c r="M1745" s="53"/>
      <c r="N1745" s="53"/>
      <c r="O1745" s="32"/>
      <c r="P1745" s="6" t="str">
        <f>IF($C1745="","",IF(ISNA(MATCH($C1745,账户表,0)),"※这个账户不在【基础资料】的账户档案里",IF($B1745="","※没填日期，这一笔不会进任何月份的报表",IF(NOT(ISNUMBER($B1745)),"※日期是文本不是日期（像 2026.6.28 这种），按日期取数的报表全会漏掉这一笔",IF(AND($F1745&lt;&gt;"",$G1745&lt;&gt;""),"※收入和支出不能同时填",IF(AND(N($F1745)=0,N($G1745)=0),"※收入和支出都没填",IF(OR(N($F1745)&lt;0,N($G1745)&lt;0),"※金额不能填负数，方向反了就换一列填",IF($D1745="","※没填收支类别，分类报表会漏掉这一笔",IF(ISNA(MATCH($D1745,类别表,0)),"※收支类别不在【基础资料】的清单里",IF(AND($L1745="内部转账",$M1745=""),"△内部转账要在「对方账户」写上另一头",IF(AND($L1745="内部转账",$M1745=$C1745),"※对方账户跟本账户是同一个",IF(AND($L1745&lt;&gt;"内部转账",$M1745&lt;&gt;""),"△填了对方账户，但类别不是内部转账",IF(YEAR($B1745)&lt;&gt;管理年度,"△不是管理年度的单据，按月的三张报表里看不到",IF($H1745&lt;0,"△这一笔之后该账户余额成负数了，核一下",""))))))))))))))</f>
        <v/>
      </c>
    </row>
    <row r="1746" ht="16.5" spans="1:16">
      <c r="A1746" s="4" t="str">
        <f>IF($C1746="","",COUNTA($C$5:$C1746))</f>
        <v/>
      </c>
      <c r="B1746" s="52"/>
      <c r="C1746" s="53"/>
      <c r="D1746" s="53"/>
      <c r="E1746" s="32"/>
      <c r="F1746" s="54"/>
      <c r="G1746" s="54"/>
      <c r="H1746" s="24" t="str">
        <f>IFERROR(ROUND(VLOOKUP($C1746,基础资料!$B$5:$E$34,3,0)+SUMIF($C$5:$C1746,$C1746,$F$5:$F1746)-SUMIF($C$5:$C1746,$C1746,$G$5:$G1746),2),"")</f>
        <v/>
      </c>
      <c r="I1746" s="53"/>
      <c r="J1746" s="53"/>
      <c r="K1746" s="25" t="str">
        <f t="shared" si="27"/>
        <v/>
      </c>
      <c r="L1746" s="13" t="str">
        <f>IF($D1746="","",IFERROR(INDEX(类别属性,MATCH($D1746,类别表,0)),""))</f>
        <v/>
      </c>
      <c r="M1746" s="53"/>
      <c r="N1746" s="53"/>
      <c r="O1746" s="32"/>
      <c r="P1746" s="6" t="str">
        <f>IF($C1746="","",IF(ISNA(MATCH($C1746,账户表,0)),"※这个账户不在【基础资料】的账户档案里",IF($B1746="","※没填日期，这一笔不会进任何月份的报表",IF(NOT(ISNUMBER($B1746)),"※日期是文本不是日期（像 2026.6.28 这种），按日期取数的报表全会漏掉这一笔",IF(AND($F1746&lt;&gt;"",$G1746&lt;&gt;""),"※收入和支出不能同时填",IF(AND(N($F1746)=0,N($G1746)=0),"※收入和支出都没填",IF(OR(N($F1746)&lt;0,N($G1746)&lt;0),"※金额不能填负数，方向反了就换一列填",IF($D1746="","※没填收支类别，分类报表会漏掉这一笔",IF(ISNA(MATCH($D1746,类别表,0)),"※收支类别不在【基础资料】的清单里",IF(AND($L1746="内部转账",$M1746=""),"△内部转账要在「对方账户」写上另一头",IF(AND($L1746="内部转账",$M1746=$C1746),"※对方账户跟本账户是同一个",IF(AND($L1746&lt;&gt;"内部转账",$M1746&lt;&gt;""),"△填了对方账户，但类别不是内部转账",IF(YEAR($B1746)&lt;&gt;管理年度,"△不是管理年度的单据，按月的三张报表里看不到",IF($H1746&lt;0,"△这一笔之后该账户余额成负数了，核一下",""))))))))))))))</f>
        <v/>
      </c>
    </row>
    <row r="1747" ht="16.5" spans="1:16">
      <c r="A1747" s="4" t="str">
        <f>IF($C1747="","",COUNTA($C$5:$C1747))</f>
        <v/>
      </c>
      <c r="B1747" s="52"/>
      <c r="C1747" s="53"/>
      <c r="D1747" s="53"/>
      <c r="E1747" s="32"/>
      <c r="F1747" s="54"/>
      <c r="G1747" s="54"/>
      <c r="H1747" s="24" t="str">
        <f>IFERROR(ROUND(VLOOKUP($C1747,基础资料!$B$5:$E$34,3,0)+SUMIF($C$5:$C1747,$C1747,$F$5:$F1747)-SUMIF($C$5:$C1747,$C1747,$G$5:$G1747),2),"")</f>
        <v/>
      </c>
      <c r="I1747" s="53"/>
      <c r="J1747" s="53"/>
      <c r="K1747" s="25" t="str">
        <f t="shared" si="27"/>
        <v/>
      </c>
      <c r="L1747" s="13" t="str">
        <f>IF($D1747="","",IFERROR(INDEX(类别属性,MATCH($D1747,类别表,0)),""))</f>
        <v/>
      </c>
      <c r="M1747" s="53"/>
      <c r="N1747" s="53"/>
      <c r="O1747" s="32"/>
      <c r="P1747" s="6" t="str">
        <f>IF($C1747="","",IF(ISNA(MATCH($C1747,账户表,0)),"※这个账户不在【基础资料】的账户档案里",IF($B1747="","※没填日期，这一笔不会进任何月份的报表",IF(NOT(ISNUMBER($B1747)),"※日期是文本不是日期（像 2026.6.28 这种），按日期取数的报表全会漏掉这一笔",IF(AND($F1747&lt;&gt;"",$G1747&lt;&gt;""),"※收入和支出不能同时填",IF(AND(N($F1747)=0,N($G1747)=0),"※收入和支出都没填",IF(OR(N($F1747)&lt;0,N($G1747)&lt;0),"※金额不能填负数，方向反了就换一列填",IF($D1747="","※没填收支类别，分类报表会漏掉这一笔",IF(ISNA(MATCH($D1747,类别表,0)),"※收支类别不在【基础资料】的清单里",IF(AND($L1747="内部转账",$M1747=""),"△内部转账要在「对方账户」写上另一头",IF(AND($L1747="内部转账",$M1747=$C1747),"※对方账户跟本账户是同一个",IF(AND($L1747&lt;&gt;"内部转账",$M1747&lt;&gt;""),"△填了对方账户，但类别不是内部转账",IF(YEAR($B1747)&lt;&gt;管理年度,"△不是管理年度的单据，按月的三张报表里看不到",IF($H1747&lt;0,"△这一笔之后该账户余额成负数了，核一下",""))))))))))))))</f>
        <v/>
      </c>
    </row>
    <row r="1748" ht="16.5" spans="1:16">
      <c r="A1748" s="4" t="str">
        <f>IF($C1748="","",COUNTA($C$5:$C1748))</f>
        <v/>
      </c>
      <c r="B1748" s="52"/>
      <c r="C1748" s="53"/>
      <c r="D1748" s="53"/>
      <c r="E1748" s="32"/>
      <c r="F1748" s="54"/>
      <c r="G1748" s="54"/>
      <c r="H1748" s="24" t="str">
        <f>IFERROR(ROUND(VLOOKUP($C1748,基础资料!$B$5:$E$34,3,0)+SUMIF($C$5:$C1748,$C1748,$F$5:$F1748)-SUMIF($C$5:$C1748,$C1748,$G$5:$G1748),2),"")</f>
        <v/>
      </c>
      <c r="I1748" s="53"/>
      <c r="J1748" s="53"/>
      <c r="K1748" s="25" t="str">
        <f t="shared" si="27"/>
        <v/>
      </c>
      <c r="L1748" s="13" t="str">
        <f>IF($D1748="","",IFERROR(INDEX(类别属性,MATCH($D1748,类别表,0)),""))</f>
        <v/>
      </c>
      <c r="M1748" s="53"/>
      <c r="N1748" s="53"/>
      <c r="O1748" s="32"/>
      <c r="P1748" s="6" t="str">
        <f>IF($C1748="","",IF(ISNA(MATCH($C1748,账户表,0)),"※这个账户不在【基础资料】的账户档案里",IF($B1748="","※没填日期，这一笔不会进任何月份的报表",IF(NOT(ISNUMBER($B1748)),"※日期是文本不是日期（像 2026.6.28 这种），按日期取数的报表全会漏掉这一笔",IF(AND($F1748&lt;&gt;"",$G1748&lt;&gt;""),"※收入和支出不能同时填",IF(AND(N($F1748)=0,N($G1748)=0),"※收入和支出都没填",IF(OR(N($F1748)&lt;0,N($G1748)&lt;0),"※金额不能填负数，方向反了就换一列填",IF($D1748="","※没填收支类别，分类报表会漏掉这一笔",IF(ISNA(MATCH($D1748,类别表,0)),"※收支类别不在【基础资料】的清单里",IF(AND($L1748="内部转账",$M1748=""),"△内部转账要在「对方账户」写上另一头",IF(AND($L1748="内部转账",$M1748=$C1748),"※对方账户跟本账户是同一个",IF(AND($L1748&lt;&gt;"内部转账",$M1748&lt;&gt;""),"△填了对方账户，但类别不是内部转账",IF(YEAR($B1748)&lt;&gt;管理年度,"△不是管理年度的单据，按月的三张报表里看不到",IF($H1748&lt;0,"△这一笔之后该账户余额成负数了，核一下",""))))))))))))))</f>
        <v/>
      </c>
    </row>
    <row r="1749" ht="16.5" spans="1:16">
      <c r="A1749" s="4" t="str">
        <f>IF($C1749="","",COUNTA($C$5:$C1749))</f>
        <v/>
      </c>
      <c r="B1749" s="52"/>
      <c r="C1749" s="53"/>
      <c r="D1749" s="53"/>
      <c r="E1749" s="32"/>
      <c r="F1749" s="54"/>
      <c r="G1749" s="54"/>
      <c r="H1749" s="24" t="str">
        <f>IFERROR(ROUND(VLOOKUP($C1749,基础资料!$B$5:$E$34,3,0)+SUMIF($C$5:$C1749,$C1749,$F$5:$F1749)-SUMIF($C$5:$C1749,$C1749,$G$5:$G1749),2),"")</f>
        <v/>
      </c>
      <c r="I1749" s="53"/>
      <c r="J1749" s="53"/>
      <c r="K1749" s="25" t="str">
        <f t="shared" si="27"/>
        <v/>
      </c>
      <c r="L1749" s="13" t="str">
        <f>IF($D1749="","",IFERROR(INDEX(类别属性,MATCH($D1749,类别表,0)),""))</f>
        <v/>
      </c>
      <c r="M1749" s="53"/>
      <c r="N1749" s="53"/>
      <c r="O1749" s="32"/>
      <c r="P1749" s="6" t="str">
        <f>IF($C1749="","",IF(ISNA(MATCH($C1749,账户表,0)),"※这个账户不在【基础资料】的账户档案里",IF($B1749="","※没填日期，这一笔不会进任何月份的报表",IF(NOT(ISNUMBER($B1749)),"※日期是文本不是日期（像 2026.6.28 这种），按日期取数的报表全会漏掉这一笔",IF(AND($F1749&lt;&gt;"",$G1749&lt;&gt;""),"※收入和支出不能同时填",IF(AND(N($F1749)=0,N($G1749)=0),"※收入和支出都没填",IF(OR(N($F1749)&lt;0,N($G1749)&lt;0),"※金额不能填负数，方向反了就换一列填",IF($D1749="","※没填收支类别，分类报表会漏掉这一笔",IF(ISNA(MATCH($D1749,类别表,0)),"※收支类别不在【基础资料】的清单里",IF(AND($L1749="内部转账",$M1749=""),"△内部转账要在「对方账户」写上另一头",IF(AND($L1749="内部转账",$M1749=$C1749),"※对方账户跟本账户是同一个",IF(AND($L1749&lt;&gt;"内部转账",$M1749&lt;&gt;""),"△填了对方账户，但类别不是内部转账",IF(YEAR($B1749)&lt;&gt;管理年度,"△不是管理年度的单据，按月的三张报表里看不到",IF($H1749&lt;0,"△这一笔之后该账户余额成负数了，核一下",""))))))))))))))</f>
        <v/>
      </c>
    </row>
    <row r="1750" ht="16.5" spans="1:16">
      <c r="A1750" s="4" t="str">
        <f>IF($C1750="","",COUNTA($C$5:$C1750))</f>
        <v/>
      </c>
      <c r="B1750" s="52"/>
      <c r="C1750" s="53"/>
      <c r="D1750" s="53"/>
      <c r="E1750" s="32"/>
      <c r="F1750" s="54"/>
      <c r="G1750" s="54"/>
      <c r="H1750" s="24" t="str">
        <f>IFERROR(ROUND(VLOOKUP($C1750,基础资料!$B$5:$E$34,3,0)+SUMIF($C$5:$C1750,$C1750,$F$5:$F1750)-SUMIF($C$5:$C1750,$C1750,$G$5:$G1750),2),"")</f>
        <v/>
      </c>
      <c r="I1750" s="53"/>
      <c r="J1750" s="53"/>
      <c r="K1750" s="25" t="str">
        <f t="shared" si="27"/>
        <v/>
      </c>
      <c r="L1750" s="13" t="str">
        <f>IF($D1750="","",IFERROR(INDEX(类别属性,MATCH($D1750,类别表,0)),""))</f>
        <v/>
      </c>
      <c r="M1750" s="53"/>
      <c r="N1750" s="53"/>
      <c r="O1750" s="32"/>
      <c r="P1750" s="6" t="str">
        <f>IF($C1750="","",IF(ISNA(MATCH($C1750,账户表,0)),"※这个账户不在【基础资料】的账户档案里",IF($B1750="","※没填日期，这一笔不会进任何月份的报表",IF(NOT(ISNUMBER($B1750)),"※日期是文本不是日期（像 2026.6.28 这种），按日期取数的报表全会漏掉这一笔",IF(AND($F1750&lt;&gt;"",$G1750&lt;&gt;""),"※收入和支出不能同时填",IF(AND(N($F1750)=0,N($G1750)=0),"※收入和支出都没填",IF(OR(N($F1750)&lt;0,N($G1750)&lt;0),"※金额不能填负数，方向反了就换一列填",IF($D1750="","※没填收支类别，分类报表会漏掉这一笔",IF(ISNA(MATCH($D1750,类别表,0)),"※收支类别不在【基础资料】的清单里",IF(AND($L1750="内部转账",$M1750=""),"△内部转账要在「对方账户」写上另一头",IF(AND($L1750="内部转账",$M1750=$C1750),"※对方账户跟本账户是同一个",IF(AND($L1750&lt;&gt;"内部转账",$M1750&lt;&gt;""),"△填了对方账户，但类别不是内部转账",IF(YEAR($B1750)&lt;&gt;管理年度,"△不是管理年度的单据，按月的三张报表里看不到",IF($H1750&lt;0,"△这一笔之后该账户余额成负数了，核一下",""))))))))))))))</f>
        <v/>
      </c>
    </row>
    <row r="1751" ht="16.5" spans="1:16">
      <c r="A1751" s="4" t="str">
        <f>IF($C1751="","",COUNTA($C$5:$C1751))</f>
        <v/>
      </c>
      <c r="B1751" s="52"/>
      <c r="C1751" s="53"/>
      <c r="D1751" s="53"/>
      <c r="E1751" s="32"/>
      <c r="F1751" s="54"/>
      <c r="G1751" s="54"/>
      <c r="H1751" s="24" t="str">
        <f>IFERROR(ROUND(VLOOKUP($C1751,基础资料!$B$5:$E$34,3,0)+SUMIF($C$5:$C1751,$C1751,$F$5:$F1751)-SUMIF($C$5:$C1751,$C1751,$G$5:$G1751),2),"")</f>
        <v/>
      </c>
      <c r="I1751" s="53"/>
      <c r="J1751" s="53"/>
      <c r="K1751" s="25" t="str">
        <f t="shared" si="27"/>
        <v/>
      </c>
      <c r="L1751" s="13" t="str">
        <f>IF($D1751="","",IFERROR(INDEX(类别属性,MATCH($D1751,类别表,0)),""))</f>
        <v/>
      </c>
      <c r="M1751" s="53"/>
      <c r="N1751" s="53"/>
      <c r="O1751" s="32"/>
      <c r="P1751" s="6" t="str">
        <f>IF($C1751="","",IF(ISNA(MATCH($C1751,账户表,0)),"※这个账户不在【基础资料】的账户档案里",IF($B1751="","※没填日期，这一笔不会进任何月份的报表",IF(NOT(ISNUMBER($B1751)),"※日期是文本不是日期（像 2026.6.28 这种），按日期取数的报表全会漏掉这一笔",IF(AND($F1751&lt;&gt;"",$G1751&lt;&gt;""),"※收入和支出不能同时填",IF(AND(N($F1751)=0,N($G1751)=0),"※收入和支出都没填",IF(OR(N($F1751)&lt;0,N($G1751)&lt;0),"※金额不能填负数，方向反了就换一列填",IF($D1751="","※没填收支类别，分类报表会漏掉这一笔",IF(ISNA(MATCH($D1751,类别表,0)),"※收支类别不在【基础资料】的清单里",IF(AND($L1751="内部转账",$M1751=""),"△内部转账要在「对方账户」写上另一头",IF(AND($L1751="内部转账",$M1751=$C1751),"※对方账户跟本账户是同一个",IF(AND($L1751&lt;&gt;"内部转账",$M1751&lt;&gt;""),"△填了对方账户，但类别不是内部转账",IF(YEAR($B1751)&lt;&gt;管理年度,"△不是管理年度的单据，按月的三张报表里看不到",IF($H1751&lt;0,"△这一笔之后该账户余额成负数了，核一下",""))))))))))))))</f>
        <v/>
      </c>
    </row>
    <row r="1752" ht="16.5" spans="1:16">
      <c r="A1752" s="4" t="str">
        <f>IF($C1752="","",COUNTA($C$5:$C1752))</f>
        <v/>
      </c>
      <c r="B1752" s="52"/>
      <c r="C1752" s="53"/>
      <c r="D1752" s="53"/>
      <c r="E1752" s="32"/>
      <c r="F1752" s="54"/>
      <c r="G1752" s="54"/>
      <c r="H1752" s="24" t="str">
        <f>IFERROR(ROUND(VLOOKUP($C1752,基础资料!$B$5:$E$34,3,0)+SUMIF($C$5:$C1752,$C1752,$F$5:$F1752)-SUMIF($C$5:$C1752,$C1752,$G$5:$G1752),2),"")</f>
        <v/>
      </c>
      <c r="I1752" s="53"/>
      <c r="J1752" s="53"/>
      <c r="K1752" s="25" t="str">
        <f t="shared" si="27"/>
        <v/>
      </c>
      <c r="L1752" s="13" t="str">
        <f>IF($D1752="","",IFERROR(INDEX(类别属性,MATCH($D1752,类别表,0)),""))</f>
        <v/>
      </c>
      <c r="M1752" s="53"/>
      <c r="N1752" s="53"/>
      <c r="O1752" s="32"/>
      <c r="P1752" s="6" t="str">
        <f>IF($C1752="","",IF(ISNA(MATCH($C1752,账户表,0)),"※这个账户不在【基础资料】的账户档案里",IF($B1752="","※没填日期，这一笔不会进任何月份的报表",IF(NOT(ISNUMBER($B1752)),"※日期是文本不是日期（像 2026.6.28 这种），按日期取数的报表全会漏掉这一笔",IF(AND($F1752&lt;&gt;"",$G1752&lt;&gt;""),"※收入和支出不能同时填",IF(AND(N($F1752)=0,N($G1752)=0),"※收入和支出都没填",IF(OR(N($F1752)&lt;0,N($G1752)&lt;0),"※金额不能填负数，方向反了就换一列填",IF($D1752="","※没填收支类别，分类报表会漏掉这一笔",IF(ISNA(MATCH($D1752,类别表,0)),"※收支类别不在【基础资料】的清单里",IF(AND($L1752="内部转账",$M1752=""),"△内部转账要在「对方账户」写上另一头",IF(AND($L1752="内部转账",$M1752=$C1752),"※对方账户跟本账户是同一个",IF(AND($L1752&lt;&gt;"内部转账",$M1752&lt;&gt;""),"△填了对方账户，但类别不是内部转账",IF(YEAR($B1752)&lt;&gt;管理年度,"△不是管理年度的单据，按月的三张报表里看不到",IF($H1752&lt;0,"△这一笔之后该账户余额成负数了，核一下",""))))))))))))))</f>
        <v/>
      </c>
    </row>
    <row r="1753" ht="16.5" spans="1:16">
      <c r="A1753" s="4" t="str">
        <f>IF($C1753="","",COUNTA($C$5:$C1753))</f>
        <v/>
      </c>
      <c r="B1753" s="52"/>
      <c r="C1753" s="53"/>
      <c r="D1753" s="53"/>
      <c r="E1753" s="32"/>
      <c r="F1753" s="54"/>
      <c r="G1753" s="54"/>
      <c r="H1753" s="24" t="str">
        <f>IFERROR(ROUND(VLOOKUP($C1753,基础资料!$B$5:$E$34,3,0)+SUMIF($C$5:$C1753,$C1753,$F$5:$F1753)-SUMIF($C$5:$C1753,$C1753,$G$5:$G1753),2),"")</f>
        <v/>
      </c>
      <c r="I1753" s="53"/>
      <c r="J1753" s="53"/>
      <c r="K1753" s="25" t="str">
        <f t="shared" si="27"/>
        <v/>
      </c>
      <c r="L1753" s="13" t="str">
        <f>IF($D1753="","",IFERROR(INDEX(类别属性,MATCH($D1753,类别表,0)),""))</f>
        <v/>
      </c>
      <c r="M1753" s="53"/>
      <c r="N1753" s="53"/>
      <c r="O1753" s="32"/>
      <c r="P1753" s="6" t="str">
        <f>IF($C1753="","",IF(ISNA(MATCH($C1753,账户表,0)),"※这个账户不在【基础资料】的账户档案里",IF($B1753="","※没填日期，这一笔不会进任何月份的报表",IF(NOT(ISNUMBER($B1753)),"※日期是文本不是日期（像 2026.6.28 这种），按日期取数的报表全会漏掉这一笔",IF(AND($F1753&lt;&gt;"",$G1753&lt;&gt;""),"※收入和支出不能同时填",IF(AND(N($F1753)=0,N($G1753)=0),"※收入和支出都没填",IF(OR(N($F1753)&lt;0,N($G1753)&lt;0),"※金额不能填负数，方向反了就换一列填",IF($D1753="","※没填收支类别，分类报表会漏掉这一笔",IF(ISNA(MATCH($D1753,类别表,0)),"※收支类别不在【基础资料】的清单里",IF(AND($L1753="内部转账",$M1753=""),"△内部转账要在「对方账户」写上另一头",IF(AND($L1753="内部转账",$M1753=$C1753),"※对方账户跟本账户是同一个",IF(AND($L1753&lt;&gt;"内部转账",$M1753&lt;&gt;""),"△填了对方账户，但类别不是内部转账",IF(YEAR($B1753)&lt;&gt;管理年度,"△不是管理年度的单据，按月的三张报表里看不到",IF($H1753&lt;0,"△这一笔之后该账户余额成负数了，核一下",""))))))))))))))</f>
        <v/>
      </c>
    </row>
    <row r="1754" ht="16.5" spans="1:16">
      <c r="A1754" s="4" t="str">
        <f>IF($C1754="","",COUNTA($C$5:$C1754))</f>
        <v/>
      </c>
      <c r="B1754" s="52"/>
      <c r="C1754" s="53"/>
      <c r="D1754" s="53"/>
      <c r="E1754" s="32"/>
      <c r="F1754" s="54"/>
      <c r="G1754" s="54"/>
      <c r="H1754" s="24" t="str">
        <f>IFERROR(ROUND(VLOOKUP($C1754,基础资料!$B$5:$E$34,3,0)+SUMIF($C$5:$C1754,$C1754,$F$5:$F1754)-SUMIF($C$5:$C1754,$C1754,$G$5:$G1754),2),"")</f>
        <v/>
      </c>
      <c r="I1754" s="53"/>
      <c r="J1754" s="53"/>
      <c r="K1754" s="25" t="str">
        <f t="shared" si="27"/>
        <v/>
      </c>
      <c r="L1754" s="13" t="str">
        <f>IF($D1754="","",IFERROR(INDEX(类别属性,MATCH($D1754,类别表,0)),""))</f>
        <v/>
      </c>
      <c r="M1754" s="53"/>
      <c r="N1754" s="53"/>
      <c r="O1754" s="32"/>
      <c r="P1754" s="6" t="str">
        <f>IF($C1754="","",IF(ISNA(MATCH($C1754,账户表,0)),"※这个账户不在【基础资料】的账户档案里",IF($B1754="","※没填日期，这一笔不会进任何月份的报表",IF(NOT(ISNUMBER($B1754)),"※日期是文本不是日期（像 2026.6.28 这种），按日期取数的报表全会漏掉这一笔",IF(AND($F1754&lt;&gt;"",$G1754&lt;&gt;""),"※收入和支出不能同时填",IF(AND(N($F1754)=0,N($G1754)=0),"※收入和支出都没填",IF(OR(N($F1754)&lt;0,N($G1754)&lt;0),"※金额不能填负数，方向反了就换一列填",IF($D1754="","※没填收支类别，分类报表会漏掉这一笔",IF(ISNA(MATCH($D1754,类别表,0)),"※收支类别不在【基础资料】的清单里",IF(AND($L1754="内部转账",$M1754=""),"△内部转账要在「对方账户」写上另一头",IF(AND($L1754="内部转账",$M1754=$C1754),"※对方账户跟本账户是同一个",IF(AND($L1754&lt;&gt;"内部转账",$M1754&lt;&gt;""),"△填了对方账户，但类别不是内部转账",IF(YEAR($B1754)&lt;&gt;管理年度,"△不是管理年度的单据，按月的三张报表里看不到",IF($H1754&lt;0,"△这一笔之后该账户余额成负数了，核一下",""))))))))))))))</f>
        <v/>
      </c>
    </row>
    <row r="1755" ht="16.5" spans="1:16">
      <c r="A1755" s="4" t="str">
        <f>IF($C1755="","",COUNTA($C$5:$C1755))</f>
        <v/>
      </c>
      <c r="B1755" s="52"/>
      <c r="C1755" s="53"/>
      <c r="D1755" s="53"/>
      <c r="E1755" s="32"/>
      <c r="F1755" s="54"/>
      <c r="G1755" s="54"/>
      <c r="H1755" s="24" t="str">
        <f>IFERROR(ROUND(VLOOKUP($C1755,基础资料!$B$5:$E$34,3,0)+SUMIF($C$5:$C1755,$C1755,$F$5:$F1755)-SUMIF($C$5:$C1755,$C1755,$G$5:$G1755),2),"")</f>
        <v/>
      </c>
      <c r="I1755" s="53"/>
      <c r="J1755" s="53"/>
      <c r="K1755" s="25" t="str">
        <f t="shared" si="27"/>
        <v/>
      </c>
      <c r="L1755" s="13" t="str">
        <f>IF($D1755="","",IFERROR(INDEX(类别属性,MATCH($D1755,类别表,0)),""))</f>
        <v/>
      </c>
      <c r="M1755" s="53"/>
      <c r="N1755" s="53"/>
      <c r="O1755" s="32"/>
      <c r="P1755" s="6" t="str">
        <f>IF($C1755="","",IF(ISNA(MATCH($C1755,账户表,0)),"※这个账户不在【基础资料】的账户档案里",IF($B1755="","※没填日期，这一笔不会进任何月份的报表",IF(NOT(ISNUMBER($B1755)),"※日期是文本不是日期（像 2026.6.28 这种），按日期取数的报表全会漏掉这一笔",IF(AND($F1755&lt;&gt;"",$G1755&lt;&gt;""),"※收入和支出不能同时填",IF(AND(N($F1755)=0,N($G1755)=0),"※收入和支出都没填",IF(OR(N($F1755)&lt;0,N($G1755)&lt;0),"※金额不能填负数，方向反了就换一列填",IF($D1755="","※没填收支类别，分类报表会漏掉这一笔",IF(ISNA(MATCH($D1755,类别表,0)),"※收支类别不在【基础资料】的清单里",IF(AND($L1755="内部转账",$M1755=""),"△内部转账要在「对方账户」写上另一头",IF(AND($L1755="内部转账",$M1755=$C1755),"※对方账户跟本账户是同一个",IF(AND($L1755&lt;&gt;"内部转账",$M1755&lt;&gt;""),"△填了对方账户，但类别不是内部转账",IF(YEAR($B1755)&lt;&gt;管理年度,"△不是管理年度的单据，按月的三张报表里看不到",IF($H1755&lt;0,"△这一笔之后该账户余额成负数了，核一下",""))))))))))))))</f>
        <v/>
      </c>
    </row>
    <row r="1756" ht="16.5" spans="1:16">
      <c r="A1756" s="4" t="str">
        <f>IF($C1756="","",COUNTA($C$5:$C1756))</f>
        <v/>
      </c>
      <c r="B1756" s="52"/>
      <c r="C1756" s="53"/>
      <c r="D1756" s="53"/>
      <c r="E1756" s="32"/>
      <c r="F1756" s="54"/>
      <c r="G1756" s="54"/>
      <c r="H1756" s="24" t="str">
        <f>IFERROR(ROUND(VLOOKUP($C1756,基础资料!$B$5:$E$34,3,0)+SUMIF($C$5:$C1756,$C1756,$F$5:$F1756)-SUMIF($C$5:$C1756,$C1756,$G$5:$G1756),2),"")</f>
        <v/>
      </c>
      <c r="I1756" s="53"/>
      <c r="J1756" s="53"/>
      <c r="K1756" s="25" t="str">
        <f t="shared" si="27"/>
        <v/>
      </c>
      <c r="L1756" s="13" t="str">
        <f>IF($D1756="","",IFERROR(INDEX(类别属性,MATCH($D1756,类别表,0)),""))</f>
        <v/>
      </c>
      <c r="M1756" s="53"/>
      <c r="N1756" s="53"/>
      <c r="O1756" s="32"/>
      <c r="P1756" s="6" t="str">
        <f>IF($C1756="","",IF(ISNA(MATCH($C1756,账户表,0)),"※这个账户不在【基础资料】的账户档案里",IF($B1756="","※没填日期，这一笔不会进任何月份的报表",IF(NOT(ISNUMBER($B1756)),"※日期是文本不是日期（像 2026.6.28 这种），按日期取数的报表全会漏掉这一笔",IF(AND($F1756&lt;&gt;"",$G1756&lt;&gt;""),"※收入和支出不能同时填",IF(AND(N($F1756)=0,N($G1756)=0),"※收入和支出都没填",IF(OR(N($F1756)&lt;0,N($G1756)&lt;0),"※金额不能填负数，方向反了就换一列填",IF($D1756="","※没填收支类别，分类报表会漏掉这一笔",IF(ISNA(MATCH($D1756,类别表,0)),"※收支类别不在【基础资料】的清单里",IF(AND($L1756="内部转账",$M1756=""),"△内部转账要在「对方账户」写上另一头",IF(AND($L1756="内部转账",$M1756=$C1756),"※对方账户跟本账户是同一个",IF(AND($L1756&lt;&gt;"内部转账",$M1756&lt;&gt;""),"△填了对方账户，但类别不是内部转账",IF(YEAR($B1756)&lt;&gt;管理年度,"△不是管理年度的单据，按月的三张报表里看不到",IF($H1756&lt;0,"△这一笔之后该账户余额成负数了，核一下",""))))))))))))))</f>
        <v/>
      </c>
    </row>
    <row r="1757" ht="16.5" spans="1:16">
      <c r="A1757" s="4" t="str">
        <f>IF($C1757="","",COUNTA($C$5:$C1757))</f>
        <v/>
      </c>
      <c r="B1757" s="52"/>
      <c r="C1757" s="53"/>
      <c r="D1757" s="53"/>
      <c r="E1757" s="32"/>
      <c r="F1757" s="54"/>
      <c r="G1757" s="54"/>
      <c r="H1757" s="24" t="str">
        <f>IFERROR(ROUND(VLOOKUP($C1757,基础资料!$B$5:$E$34,3,0)+SUMIF($C$5:$C1757,$C1757,$F$5:$F1757)-SUMIF($C$5:$C1757,$C1757,$G$5:$G1757),2),"")</f>
        <v/>
      </c>
      <c r="I1757" s="53"/>
      <c r="J1757" s="53"/>
      <c r="K1757" s="25" t="str">
        <f t="shared" si="27"/>
        <v/>
      </c>
      <c r="L1757" s="13" t="str">
        <f>IF($D1757="","",IFERROR(INDEX(类别属性,MATCH($D1757,类别表,0)),""))</f>
        <v/>
      </c>
      <c r="M1757" s="53"/>
      <c r="N1757" s="53"/>
      <c r="O1757" s="32"/>
      <c r="P1757" s="6" t="str">
        <f>IF($C1757="","",IF(ISNA(MATCH($C1757,账户表,0)),"※这个账户不在【基础资料】的账户档案里",IF($B1757="","※没填日期，这一笔不会进任何月份的报表",IF(NOT(ISNUMBER($B1757)),"※日期是文本不是日期（像 2026.6.28 这种），按日期取数的报表全会漏掉这一笔",IF(AND($F1757&lt;&gt;"",$G1757&lt;&gt;""),"※收入和支出不能同时填",IF(AND(N($F1757)=0,N($G1757)=0),"※收入和支出都没填",IF(OR(N($F1757)&lt;0,N($G1757)&lt;0),"※金额不能填负数，方向反了就换一列填",IF($D1757="","※没填收支类别，分类报表会漏掉这一笔",IF(ISNA(MATCH($D1757,类别表,0)),"※收支类别不在【基础资料】的清单里",IF(AND($L1757="内部转账",$M1757=""),"△内部转账要在「对方账户」写上另一头",IF(AND($L1757="内部转账",$M1757=$C1757),"※对方账户跟本账户是同一个",IF(AND($L1757&lt;&gt;"内部转账",$M1757&lt;&gt;""),"△填了对方账户，但类别不是内部转账",IF(YEAR($B1757)&lt;&gt;管理年度,"△不是管理年度的单据，按月的三张报表里看不到",IF($H1757&lt;0,"△这一笔之后该账户余额成负数了，核一下",""))))))))))))))</f>
        <v/>
      </c>
    </row>
    <row r="1758" ht="16.5" spans="1:16">
      <c r="A1758" s="4" t="str">
        <f>IF($C1758="","",COUNTA($C$5:$C1758))</f>
        <v/>
      </c>
      <c r="B1758" s="52"/>
      <c r="C1758" s="53"/>
      <c r="D1758" s="53"/>
      <c r="E1758" s="32"/>
      <c r="F1758" s="54"/>
      <c r="G1758" s="54"/>
      <c r="H1758" s="24" t="str">
        <f>IFERROR(ROUND(VLOOKUP($C1758,基础资料!$B$5:$E$34,3,0)+SUMIF($C$5:$C1758,$C1758,$F$5:$F1758)-SUMIF($C$5:$C1758,$C1758,$G$5:$G1758),2),"")</f>
        <v/>
      </c>
      <c r="I1758" s="53"/>
      <c r="J1758" s="53"/>
      <c r="K1758" s="25" t="str">
        <f t="shared" si="27"/>
        <v/>
      </c>
      <c r="L1758" s="13" t="str">
        <f>IF($D1758="","",IFERROR(INDEX(类别属性,MATCH($D1758,类别表,0)),""))</f>
        <v/>
      </c>
      <c r="M1758" s="53"/>
      <c r="N1758" s="53"/>
      <c r="O1758" s="32"/>
      <c r="P1758" s="6" t="str">
        <f>IF($C1758="","",IF(ISNA(MATCH($C1758,账户表,0)),"※这个账户不在【基础资料】的账户档案里",IF($B1758="","※没填日期，这一笔不会进任何月份的报表",IF(NOT(ISNUMBER($B1758)),"※日期是文本不是日期（像 2026.6.28 这种），按日期取数的报表全会漏掉这一笔",IF(AND($F1758&lt;&gt;"",$G1758&lt;&gt;""),"※收入和支出不能同时填",IF(AND(N($F1758)=0,N($G1758)=0),"※收入和支出都没填",IF(OR(N($F1758)&lt;0,N($G1758)&lt;0),"※金额不能填负数，方向反了就换一列填",IF($D1758="","※没填收支类别，分类报表会漏掉这一笔",IF(ISNA(MATCH($D1758,类别表,0)),"※收支类别不在【基础资料】的清单里",IF(AND($L1758="内部转账",$M1758=""),"△内部转账要在「对方账户」写上另一头",IF(AND($L1758="内部转账",$M1758=$C1758),"※对方账户跟本账户是同一个",IF(AND($L1758&lt;&gt;"内部转账",$M1758&lt;&gt;""),"△填了对方账户，但类别不是内部转账",IF(YEAR($B1758)&lt;&gt;管理年度,"△不是管理年度的单据，按月的三张报表里看不到",IF($H1758&lt;0,"△这一笔之后该账户余额成负数了，核一下",""))))))))))))))</f>
        <v/>
      </c>
    </row>
    <row r="1759" ht="16.5" spans="1:16">
      <c r="A1759" s="4" t="str">
        <f>IF($C1759="","",COUNTA($C$5:$C1759))</f>
        <v/>
      </c>
      <c r="B1759" s="52"/>
      <c r="C1759" s="53"/>
      <c r="D1759" s="53"/>
      <c r="E1759" s="32"/>
      <c r="F1759" s="54"/>
      <c r="G1759" s="54"/>
      <c r="H1759" s="24" t="str">
        <f>IFERROR(ROUND(VLOOKUP($C1759,基础资料!$B$5:$E$34,3,0)+SUMIF($C$5:$C1759,$C1759,$F$5:$F1759)-SUMIF($C$5:$C1759,$C1759,$G$5:$G1759),2),"")</f>
        <v/>
      </c>
      <c r="I1759" s="53"/>
      <c r="J1759" s="53"/>
      <c r="K1759" s="25" t="str">
        <f t="shared" si="27"/>
        <v/>
      </c>
      <c r="L1759" s="13" t="str">
        <f>IF($D1759="","",IFERROR(INDEX(类别属性,MATCH($D1759,类别表,0)),""))</f>
        <v/>
      </c>
      <c r="M1759" s="53"/>
      <c r="N1759" s="53"/>
      <c r="O1759" s="32"/>
      <c r="P1759" s="6" t="str">
        <f>IF($C1759="","",IF(ISNA(MATCH($C1759,账户表,0)),"※这个账户不在【基础资料】的账户档案里",IF($B1759="","※没填日期，这一笔不会进任何月份的报表",IF(NOT(ISNUMBER($B1759)),"※日期是文本不是日期（像 2026.6.28 这种），按日期取数的报表全会漏掉这一笔",IF(AND($F1759&lt;&gt;"",$G1759&lt;&gt;""),"※收入和支出不能同时填",IF(AND(N($F1759)=0,N($G1759)=0),"※收入和支出都没填",IF(OR(N($F1759)&lt;0,N($G1759)&lt;0),"※金额不能填负数，方向反了就换一列填",IF($D1759="","※没填收支类别，分类报表会漏掉这一笔",IF(ISNA(MATCH($D1759,类别表,0)),"※收支类别不在【基础资料】的清单里",IF(AND($L1759="内部转账",$M1759=""),"△内部转账要在「对方账户」写上另一头",IF(AND($L1759="内部转账",$M1759=$C1759),"※对方账户跟本账户是同一个",IF(AND($L1759&lt;&gt;"内部转账",$M1759&lt;&gt;""),"△填了对方账户，但类别不是内部转账",IF(YEAR($B1759)&lt;&gt;管理年度,"△不是管理年度的单据，按月的三张报表里看不到",IF($H1759&lt;0,"△这一笔之后该账户余额成负数了，核一下",""))))))))))))))</f>
        <v/>
      </c>
    </row>
    <row r="1760" ht="16.5" spans="1:16">
      <c r="A1760" s="4" t="str">
        <f>IF($C1760="","",COUNTA($C$5:$C1760))</f>
        <v/>
      </c>
      <c r="B1760" s="52"/>
      <c r="C1760" s="53"/>
      <c r="D1760" s="53"/>
      <c r="E1760" s="32"/>
      <c r="F1760" s="54"/>
      <c r="G1760" s="54"/>
      <c r="H1760" s="24" t="str">
        <f>IFERROR(ROUND(VLOOKUP($C1760,基础资料!$B$5:$E$34,3,0)+SUMIF($C$5:$C1760,$C1760,$F$5:$F1760)-SUMIF($C$5:$C1760,$C1760,$G$5:$G1760),2),"")</f>
        <v/>
      </c>
      <c r="I1760" s="53"/>
      <c r="J1760" s="53"/>
      <c r="K1760" s="25" t="str">
        <f t="shared" si="27"/>
        <v/>
      </c>
      <c r="L1760" s="13" t="str">
        <f>IF($D1760="","",IFERROR(INDEX(类别属性,MATCH($D1760,类别表,0)),""))</f>
        <v/>
      </c>
      <c r="M1760" s="53"/>
      <c r="N1760" s="53"/>
      <c r="O1760" s="32"/>
      <c r="P1760" s="6" t="str">
        <f>IF($C1760="","",IF(ISNA(MATCH($C1760,账户表,0)),"※这个账户不在【基础资料】的账户档案里",IF($B1760="","※没填日期，这一笔不会进任何月份的报表",IF(NOT(ISNUMBER($B1760)),"※日期是文本不是日期（像 2026.6.28 这种），按日期取数的报表全会漏掉这一笔",IF(AND($F1760&lt;&gt;"",$G1760&lt;&gt;""),"※收入和支出不能同时填",IF(AND(N($F1760)=0,N($G1760)=0),"※收入和支出都没填",IF(OR(N($F1760)&lt;0,N($G1760)&lt;0),"※金额不能填负数，方向反了就换一列填",IF($D1760="","※没填收支类别，分类报表会漏掉这一笔",IF(ISNA(MATCH($D1760,类别表,0)),"※收支类别不在【基础资料】的清单里",IF(AND($L1760="内部转账",$M1760=""),"△内部转账要在「对方账户」写上另一头",IF(AND($L1760="内部转账",$M1760=$C1760),"※对方账户跟本账户是同一个",IF(AND($L1760&lt;&gt;"内部转账",$M1760&lt;&gt;""),"△填了对方账户，但类别不是内部转账",IF(YEAR($B1760)&lt;&gt;管理年度,"△不是管理年度的单据，按月的三张报表里看不到",IF($H1760&lt;0,"△这一笔之后该账户余额成负数了，核一下",""))))))))))))))</f>
        <v/>
      </c>
    </row>
    <row r="1761" ht="16.5" spans="1:16">
      <c r="A1761" s="4" t="str">
        <f>IF($C1761="","",COUNTA($C$5:$C1761))</f>
        <v/>
      </c>
      <c r="B1761" s="52"/>
      <c r="C1761" s="53"/>
      <c r="D1761" s="53"/>
      <c r="E1761" s="32"/>
      <c r="F1761" s="54"/>
      <c r="G1761" s="54"/>
      <c r="H1761" s="24" t="str">
        <f>IFERROR(ROUND(VLOOKUP($C1761,基础资料!$B$5:$E$34,3,0)+SUMIF($C$5:$C1761,$C1761,$F$5:$F1761)-SUMIF($C$5:$C1761,$C1761,$G$5:$G1761),2),"")</f>
        <v/>
      </c>
      <c r="I1761" s="53"/>
      <c r="J1761" s="53"/>
      <c r="K1761" s="25" t="str">
        <f t="shared" si="27"/>
        <v/>
      </c>
      <c r="L1761" s="13" t="str">
        <f>IF($D1761="","",IFERROR(INDEX(类别属性,MATCH($D1761,类别表,0)),""))</f>
        <v/>
      </c>
      <c r="M1761" s="53"/>
      <c r="N1761" s="53"/>
      <c r="O1761" s="32"/>
      <c r="P1761" s="6" t="str">
        <f>IF($C1761="","",IF(ISNA(MATCH($C1761,账户表,0)),"※这个账户不在【基础资料】的账户档案里",IF($B1761="","※没填日期，这一笔不会进任何月份的报表",IF(NOT(ISNUMBER($B1761)),"※日期是文本不是日期（像 2026.6.28 这种），按日期取数的报表全会漏掉这一笔",IF(AND($F1761&lt;&gt;"",$G1761&lt;&gt;""),"※收入和支出不能同时填",IF(AND(N($F1761)=0,N($G1761)=0),"※收入和支出都没填",IF(OR(N($F1761)&lt;0,N($G1761)&lt;0),"※金额不能填负数，方向反了就换一列填",IF($D1761="","※没填收支类别，分类报表会漏掉这一笔",IF(ISNA(MATCH($D1761,类别表,0)),"※收支类别不在【基础资料】的清单里",IF(AND($L1761="内部转账",$M1761=""),"△内部转账要在「对方账户」写上另一头",IF(AND($L1761="内部转账",$M1761=$C1761),"※对方账户跟本账户是同一个",IF(AND($L1761&lt;&gt;"内部转账",$M1761&lt;&gt;""),"△填了对方账户，但类别不是内部转账",IF(YEAR($B1761)&lt;&gt;管理年度,"△不是管理年度的单据，按月的三张报表里看不到",IF($H1761&lt;0,"△这一笔之后该账户余额成负数了，核一下",""))))))))))))))</f>
        <v/>
      </c>
    </row>
    <row r="1762" ht="16.5" spans="1:16">
      <c r="A1762" s="4" t="str">
        <f>IF($C1762="","",COUNTA($C$5:$C1762))</f>
        <v/>
      </c>
      <c r="B1762" s="52"/>
      <c r="C1762" s="53"/>
      <c r="D1762" s="53"/>
      <c r="E1762" s="32"/>
      <c r="F1762" s="54"/>
      <c r="G1762" s="54"/>
      <c r="H1762" s="24" t="str">
        <f>IFERROR(ROUND(VLOOKUP($C1762,基础资料!$B$5:$E$34,3,0)+SUMIF($C$5:$C1762,$C1762,$F$5:$F1762)-SUMIF($C$5:$C1762,$C1762,$G$5:$G1762),2),"")</f>
        <v/>
      </c>
      <c r="I1762" s="53"/>
      <c r="J1762" s="53"/>
      <c r="K1762" s="25" t="str">
        <f t="shared" si="27"/>
        <v/>
      </c>
      <c r="L1762" s="13" t="str">
        <f>IF($D1762="","",IFERROR(INDEX(类别属性,MATCH($D1762,类别表,0)),""))</f>
        <v/>
      </c>
      <c r="M1762" s="53"/>
      <c r="N1762" s="53"/>
      <c r="O1762" s="32"/>
      <c r="P1762" s="6" t="str">
        <f>IF($C1762="","",IF(ISNA(MATCH($C1762,账户表,0)),"※这个账户不在【基础资料】的账户档案里",IF($B1762="","※没填日期，这一笔不会进任何月份的报表",IF(NOT(ISNUMBER($B1762)),"※日期是文本不是日期（像 2026.6.28 这种），按日期取数的报表全会漏掉这一笔",IF(AND($F1762&lt;&gt;"",$G1762&lt;&gt;""),"※收入和支出不能同时填",IF(AND(N($F1762)=0,N($G1762)=0),"※收入和支出都没填",IF(OR(N($F1762)&lt;0,N($G1762)&lt;0),"※金额不能填负数，方向反了就换一列填",IF($D1762="","※没填收支类别，分类报表会漏掉这一笔",IF(ISNA(MATCH($D1762,类别表,0)),"※收支类别不在【基础资料】的清单里",IF(AND($L1762="内部转账",$M1762=""),"△内部转账要在「对方账户」写上另一头",IF(AND($L1762="内部转账",$M1762=$C1762),"※对方账户跟本账户是同一个",IF(AND($L1762&lt;&gt;"内部转账",$M1762&lt;&gt;""),"△填了对方账户，但类别不是内部转账",IF(YEAR($B1762)&lt;&gt;管理年度,"△不是管理年度的单据，按月的三张报表里看不到",IF($H1762&lt;0,"△这一笔之后该账户余额成负数了，核一下",""))))))))))))))</f>
        <v/>
      </c>
    </row>
    <row r="1763" ht="16.5" spans="1:16">
      <c r="A1763" s="4" t="str">
        <f>IF($C1763="","",COUNTA($C$5:$C1763))</f>
        <v/>
      </c>
      <c r="B1763" s="52"/>
      <c r="C1763" s="53"/>
      <c r="D1763" s="53"/>
      <c r="E1763" s="32"/>
      <c r="F1763" s="54"/>
      <c r="G1763" s="54"/>
      <c r="H1763" s="24" t="str">
        <f>IFERROR(ROUND(VLOOKUP($C1763,基础资料!$B$5:$E$34,3,0)+SUMIF($C$5:$C1763,$C1763,$F$5:$F1763)-SUMIF($C$5:$C1763,$C1763,$G$5:$G1763),2),"")</f>
        <v/>
      </c>
      <c r="I1763" s="53"/>
      <c r="J1763" s="53"/>
      <c r="K1763" s="25" t="str">
        <f t="shared" si="27"/>
        <v/>
      </c>
      <c r="L1763" s="13" t="str">
        <f>IF($D1763="","",IFERROR(INDEX(类别属性,MATCH($D1763,类别表,0)),""))</f>
        <v/>
      </c>
      <c r="M1763" s="53"/>
      <c r="N1763" s="53"/>
      <c r="O1763" s="32"/>
      <c r="P1763" s="6" t="str">
        <f>IF($C1763="","",IF(ISNA(MATCH($C1763,账户表,0)),"※这个账户不在【基础资料】的账户档案里",IF($B1763="","※没填日期，这一笔不会进任何月份的报表",IF(NOT(ISNUMBER($B1763)),"※日期是文本不是日期（像 2026.6.28 这种），按日期取数的报表全会漏掉这一笔",IF(AND($F1763&lt;&gt;"",$G1763&lt;&gt;""),"※收入和支出不能同时填",IF(AND(N($F1763)=0,N($G1763)=0),"※收入和支出都没填",IF(OR(N($F1763)&lt;0,N($G1763)&lt;0),"※金额不能填负数，方向反了就换一列填",IF($D1763="","※没填收支类别，分类报表会漏掉这一笔",IF(ISNA(MATCH($D1763,类别表,0)),"※收支类别不在【基础资料】的清单里",IF(AND($L1763="内部转账",$M1763=""),"△内部转账要在「对方账户」写上另一头",IF(AND($L1763="内部转账",$M1763=$C1763),"※对方账户跟本账户是同一个",IF(AND($L1763&lt;&gt;"内部转账",$M1763&lt;&gt;""),"△填了对方账户，但类别不是内部转账",IF(YEAR($B1763)&lt;&gt;管理年度,"△不是管理年度的单据，按月的三张报表里看不到",IF($H1763&lt;0,"△这一笔之后该账户余额成负数了，核一下",""))))))))))))))</f>
        <v/>
      </c>
    </row>
    <row r="1764" ht="16.5" spans="1:16">
      <c r="A1764" s="4" t="str">
        <f>IF($C1764="","",COUNTA($C$5:$C1764))</f>
        <v/>
      </c>
      <c r="B1764" s="52"/>
      <c r="C1764" s="53"/>
      <c r="D1764" s="53"/>
      <c r="E1764" s="32"/>
      <c r="F1764" s="54"/>
      <c r="G1764" s="54"/>
      <c r="H1764" s="24" t="str">
        <f>IFERROR(ROUND(VLOOKUP($C1764,基础资料!$B$5:$E$34,3,0)+SUMIF($C$5:$C1764,$C1764,$F$5:$F1764)-SUMIF($C$5:$C1764,$C1764,$G$5:$G1764),2),"")</f>
        <v/>
      </c>
      <c r="I1764" s="53"/>
      <c r="J1764" s="53"/>
      <c r="K1764" s="25" t="str">
        <f t="shared" si="27"/>
        <v/>
      </c>
      <c r="L1764" s="13" t="str">
        <f>IF($D1764="","",IFERROR(INDEX(类别属性,MATCH($D1764,类别表,0)),""))</f>
        <v/>
      </c>
      <c r="M1764" s="53"/>
      <c r="N1764" s="53"/>
      <c r="O1764" s="32"/>
      <c r="P1764" s="6" t="str">
        <f>IF($C1764="","",IF(ISNA(MATCH($C1764,账户表,0)),"※这个账户不在【基础资料】的账户档案里",IF($B1764="","※没填日期，这一笔不会进任何月份的报表",IF(NOT(ISNUMBER($B1764)),"※日期是文本不是日期（像 2026.6.28 这种），按日期取数的报表全会漏掉这一笔",IF(AND($F1764&lt;&gt;"",$G1764&lt;&gt;""),"※收入和支出不能同时填",IF(AND(N($F1764)=0,N($G1764)=0),"※收入和支出都没填",IF(OR(N($F1764)&lt;0,N($G1764)&lt;0),"※金额不能填负数，方向反了就换一列填",IF($D1764="","※没填收支类别，分类报表会漏掉这一笔",IF(ISNA(MATCH($D1764,类别表,0)),"※收支类别不在【基础资料】的清单里",IF(AND($L1764="内部转账",$M1764=""),"△内部转账要在「对方账户」写上另一头",IF(AND($L1764="内部转账",$M1764=$C1764),"※对方账户跟本账户是同一个",IF(AND($L1764&lt;&gt;"内部转账",$M1764&lt;&gt;""),"△填了对方账户，但类别不是内部转账",IF(YEAR($B1764)&lt;&gt;管理年度,"△不是管理年度的单据，按月的三张报表里看不到",IF($H1764&lt;0,"△这一笔之后该账户余额成负数了，核一下",""))))))))))))))</f>
        <v/>
      </c>
    </row>
    <row r="1765" ht="16.5" spans="1:16">
      <c r="A1765" s="4" t="str">
        <f>IF($C1765="","",COUNTA($C$5:$C1765))</f>
        <v/>
      </c>
      <c r="B1765" s="52"/>
      <c r="C1765" s="53"/>
      <c r="D1765" s="53"/>
      <c r="E1765" s="32"/>
      <c r="F1765" s="54"/>
      <c r="G1765" s="54"/>
      <c r="H1765" s="24" t="str">
        <f>IFERROR(ROUND(VLOOKUP($C1765,基础资料!$B$5:$E$34,3,0)+SUMIF($C$5:$C1765,$C1765,$F$5:$F1765)-SUMIF($C$5:$C1765,$C1765,$G$5:$G1765),2),"")</f>
        <v/>
      </c>
      <c r="I1765" s="53"/>
      <c r="J1765" s="53"/>
      <c r="K1765" s="25" t="str">
        <f t="shared" si="27"/>
        <v/>
      </c>
      <c r="L1765" s="13" t="str">
        <f>IF($D1765="","",IFERROR(INDEX(类别属性,MATCH($D1765,类别表,0)),""))</f>
        <v/>
      </c>
      <c r="M1765" s="53"/>
      <c r="N1765" s="53"/>
      <c r="O1765" s="32"/>
      <c r="P1765" s="6" t="str">
        <f>IF($C1765="","",IF(ISNA(MATCH($C1765,账户表,0)),"※这个账户不在【基础资料】的账户档案里",IF($B1765="","※没填日期，这一笔不会进任何月份的报表",IF(NOT(ISNUMBER($B1765)),"※日期是文本不是日期（像 2026.6.28 这种），按日期取数的报表全会漏掉这一笔",IF(AND($F1765&lt;&gt;"",$G1765&lt;&gt;""),"※收入和支出不能同时填",IF(AND(N($F1765)=0,N($G1765)=0),"※收入和支出都没填",IF(OR(N($F1765)&lt;0,N($G1765)&lt;0),"※金额不能填负数，方向反了就换一列填",IF($D1765="","※没填收支类别，分类报表会漏掉这一笔",IF(ISNA(MATCH($D1765,类别表,0)),"※收支类别不在【基础资料】的清单里",IF(AND($L1765="内部转账",$M1765=""),"△内部转账要在「对方账户」写上另一头",IF(AND($L1765="内部转账",$M1765=$C1765),"※对方账户跟本账户是同一个",IF(AND($L1765&lt;&gt;"内部转账",$M1765&lt;&gt;""),"△填了对方账户，但类别不是内部转账",IF(YEAR($B1765)&lt;&gt;管理年度,"△不是管理年度的单据，按月的三张报表里看不到",IF($H1765&lt;0,"△这一笔之后该账户余额成负数了，核一下",""))))))))))))))</f>
        <v/>
      </c>
    </row>
    <row r="1766" ht="16.5" spans="1:16">
      <c r="A1766" s="4" t="str">
        <f>IF($C1766="","",COUNTA($C$5:$C1766))</f>
        <v/>
      </c>
      <c r="B1766" s="52"/>
      <c r="C1766" s="53"/>
      <c r="D1766" s="53"/>
      <c r="E1766" s="32"/>
      <c r="F1766" s="54"/>
      <c r="G1766" s="54"/>
      <c r="H1766" s="24" t="str">
        <f>IFERROR(ROUND(VLOOKUP($C1766,基础资料!$B$5:$E$34,3,0)+SUMIF($C$5:$C1766,$C1766,$F$5:$F1766)-SUMIF($C$5:$C1766,$C1766,$G$5:$G1766),2),"")</f>
        <v/>
      </c>
      <c r="I1766" s="53"/>
      <c r="J1766" s="53"/>
      <c r="K1766" s="25" t="str">
        <f t="shared" si="27"/>
        <v/>
      </c>
      <c r="L1766" s="13" t="str">
        <f>IF($D1766="","",IFERROR(INDEX(类别属性,MATCH($D1766,类别表,0)),""))</f>
        <v/>
      </c>
      <c r="M1766" s="53"/>
      <c r="N1766" s="53"/>
      <c r="O1766" s="32"/>
      <c r="P1766" s="6" t="str">
        <f>IF($C1766="","",IF(ISNA(MATCH($C1766,账户表,0)),"※这个账户不在【基础资料】的账户档案里",IF($B1766="","※没填日期，这一笔不会进任何月份的报表",IF(NOT(ISNUMBER($B1766)),"※日期是文本不是日期（像 2026.6.28 这种），按日期取数的报表全会漏掉这一笔",IF(AND($F1766&lt;&gt;"",$G1766&lt;&gt;""),"※收入和支出不能同时填",IF(AND(N($F1766)=0,N($G1766)=0),"※收入和支出都没填",IF(OR(N($F1766)&lt;0,N($G1766)&lt;0),"※金额不能填负数，方向反了就换一列填",IF($D1766="","※没填收支类别，分类报表会漏掉这一笔",IF(ISNA(MATCH($D1766,类别表,0)),"※收支类别不在【基础资料】的清单里",IF(AND($L1766="内部转账",$M1766=""),"△内部转账要在「对方账户」写上另一头",IF(AND($L1766="内部转账",$M1766=$C1766),"※对方账户跟本账户是同一个",IF(AND($L1766&lt;&gt;"内部转账",$M1766&lt;&gt;""),"△填了对方账户，但类别不是内部转账",IF(YEAR($B1766)&lt;&gt;管理年度,"△不是管理年度的单据，按月的三张报表里看不到",IF($H1766&lt;0,"△这一笔之后该账户余额成负数了，核一下",""))))))))))))))</f>
        <v/>
      </c>
    </row>
    <row r="1767" ht="16.5" spans="1:16">
      <c r="A1767" s="4" t="str">
        <f>IF($C1767="","",COUNTA($C$5:$C1767))</f>
        <v/>
      </c>
      <c r="B1767" s="52"/>
      <c r="C1767" s="53"/>
      <c r="D1767" s="53"/>
      <c r="E1767" s="32"/>
      <c r="F1767" s="54"/>
      <c r="G1767" s="54"/>
      <c r="H1767" s="24" t="str">
        <f>IFERROR(ROUND(VLOOKUP($C1767,基础资料!$B$5:$E$34,3,0)+SUMIF($C$5:$C1767,$C1767,$F$5:$F1767)-SUMIF($C$5:$C1767,$C1767,$G$5:$G1767),2),"")</f>
        <v/>
      </c>
      <c r="I1767" s="53"/>
      <c r="J1767" s="53"/>
      <c r="K1767" s="25" t="str">
        <f t="shared" si="27"/>
        <v/>
      </c>
      <c r="L1767" s="13" t="str">
        <f>IF($D1767="","",IFERROR(INDEX(类别属性,MATCH($D1767,类别表,0)),""))</f>
        <v/>
      </c>
      <c r="M1767" s="53"/>
      <c r="N1767" s="53"/>
      <c r="O1767" s="32"/>
      <c r="P1767" s="6" t="str">
        <f>IF($C1767="","",IF(ISNA(MATCH($C1767,账户表,0)),"※这个账户不在【基础资料】的账户档案里",IF($B1767="","※没填日期，这一笔不会进任何月份的报表",IF(NOT(ISNUMBER($B1767)),"※日期是文本不是日期（像 2026.6.28 这种），按日期取数的报表全会漏掉这一笔",IF(AND($F1767&lt;&gt;"",$G1767&lt;&gt;""),"※收入和支出不能同时填",IF(AND(N($F1767)=0,N($G1767)=0),"※收入和支出都没填",IF(OR(N($F1767)&lt;0,N($G1767)&lt;0),"※金额不能填负数，方向反了就换一列填",IF($D1767="","※没填收支类别，分类报表会漏掉这一笔",IF(ISNA(MATCH($D1767,类别表,0)),"※收支类别不在【基础资料】的清单里",IF(AND($L1767="内部转账",$M1767=""),"△内部转账要在「对方账户」写上另一头",IF(AND($L1767="内部转账",$M1767=$C1767),"※对方账户跟本账户是同一个",IF(AND($L1767&lt;&gt;"内部转账",$M1767&lt;&gt;""),"△填了对方账户，但类别不是内部转账",IF(YEAR($B1767)&lt;&gt;管理年度,"△不是管理年度的单据，按月的三张报表里看不到",IF($H1767&lt;0,"△这一笔之后该账户余额成负数了，核一下",""))))))))))))))</f>
        <v/>
      </c>
    </row>
    <row r="1768" ht="16.5" spans="1:16">
      <c r="A1768" s="4" t="str">
        <f>IF($C1768="","",COUNTA($C$5:$C1768))</f>
        <v/>
      </c>
      <c r="B1768" s="52"/>
      <c r="C1768" s="53"/>
      <c r="D1768" s="53"/>
      <c r="E1768" s="32"/>
      <c r="F1768" s="54"/>
      <c r="G1768" s="54"/>
      <c r="H1768" s="24" t="str">
        <f>IFERROR(ROUND(VLOOKUP($C1768,基础资料!$B$5:$E$34,3,0)+SUMIF($C$5:$C1768,$C1768,$F$5:$F1768)-SUMIF($C$5:$C1768,$C1768,$G$5:$G1768),2),"")</f>
        <v/>
      </c>
      <c r="I1768" s="53"/>
      <c r="J1768" s="53"/>
      <c r="K1768" s="25" t="str">
        <f t="shared" si="27"/>
        <v/>
      </c>
      <c r="L1768" s="13" t="str">
        <f>IF($D1768="","",IFERROR(INDEX(类别属性,MATCH($D1768,类别表,0)),""))</f>
        <v/>
      </c>
      <c r="M1768" s="53"/>
      <c r="N1768" s="53"/>
      <c r="O1768" s="32"/>
      <c r="P1768" s="6" t="str">
        <f>IF($C1768="","",IF(ISNA(MATCH($C1768,账户表,0)),"※这个账户不在【基础资料】的账户档案里",IF($B1768="","※没填日期，这一笔不会进任何月份的报表",IF(NOT(ISNUMBER($B1768)),"※日期是文本不是日期（像 2026.6.28 这种），按日期取数的报表全会漏掉这一笔",IF(AND($F1768&lt;&gt;"",$G1768&lt;&gt;""),"※收入和支出不能同时填",IF(AND(N($F1768)=0,N($G1768)=0),"※收入和支出都没填",IF(OR(N($F1768)&lt;0,N($G1768)&lt;0),"※金额不能填负数，方向反了就换一列填",IF($D1768="","※没填收支类别，分类报表会漏掉这一笔",IF(ISNA(MATCH($D1768,类别表,0)),"※收支类别不在【基础资料】的清单里",IF(AND($L1768="内部转账",$M1768=""),"△内部转账要在「对方账户」写上另一头",IF(AND($L1768="内部转账",$M1768=$C1768),"※对方账户跟本账户是同一个",IF(AND($L1768&lt;&gt;"内部转账",$M1768&lt;&gt;""),"△填了对方账户，但类别不是内部转账",IF(YEAR($B1768)&lt;&gt;管理年度,"△不是管理年度的单据，按月的三张报表里看不到",IF($H1768&lt;0,"△这一笔之后该账户余额成负数了，核一下",""))))))))))))))</f>
        <v/>
      </c>
    </row>
    <row r="1769" ht="16.5" spans="1:16">
      <c r="A1769" s="4" t="str">
        <f>IF($C1769="","",COUNTA($C$5:$C1769))</f>
        <v/>
      </c>
      <c r="B1769" s="52"/>
      <c r="C1769" s="53"/>
      <c r="D1769" s="53"/>
      <c r="E1769" s="32"/>
      <c r="F1769" s="54"/>
      <c r="G1769" s="54"/>
      <c r="H1769" s="24" t="str">
        <f>IFERROR(ROUND(VLOOKUP($C1769,基础资料!$B$5:$E$34,3,0)+SUMIF($C$5:$C1769,$C1769,$F$5:$F1769)-SUMIF($C$5:$C1769,$C1769,$G$5:$G1769),2),"")</f>
        <v/>
      </c>
      <c r="I1769" s="53"/>
      <c r="J1769" s="53"/>
      <c r="K1769" s="25" t="str">
        <f t="shared" si="27"/>
        <v/>
      </c>
      <c r="L1769" s="13" t="str">
        <f>IF($D1769="","",IFERROR(INDEX(类别属性,MATCH($D1769,类别表,0)),""))</f>
        <v/>
      </c>
      <c r="M1769" s="53"/>
      <c r="N1769" s="53"/>
      <c r="O1769" s="32"/>
      <c r="P1769" s="6" t="str">
        <f>IF($C1769="","",IF(ISNA(MATCH($C1769,账户表,0)),"※这个账户不在【基础资料】的账户档案里",IF($B1769="","※没填日期，这一笔不会进任何月份的报表",IF(NOT(ISNUMBER($B1769)),"※日期是文本不是日期（像 2026.6.28 这种），按日期取数的报表全会漏掉这一笔",IF(AND($F1769&lt;&gt;"",$G1769&lt;&gt;""),"※收入和支出不能同时填",IF(AND(N($F1769)=0,N($G1769)=0),"※收入和支出都没填",IF(OR(N($F1769)&lt;0,N($G1769)&lt;0),"※金额不能填负数，方向反了就换一列填",IF($D1769="","※没填收支类别，分类报表会漏掉这一笔",IF(ISNA(MATCH($D1769,类别表,0)),"※收支类别不在【基础资料】的清单里",IF(AND($L1769="内部转账",$M1769=""),"△内部转账要在「对方账户」写上另一头",IF(AND($L1769="内部转账",$M1769=$C1769),"※对方账户跟本账户是同一个",IF(AND($L1769&lt;&gt;"内部转账",$M1769&lt;&gt;""),"△填了对方账户，但类别不是内部转账",IF(YEAR($B1769)&lt;&gt;管理年度,"△不是管理年度的单据，按月的三张报表里看不到",IF($H1769&lt;0,"△这一笔之后该账户余额成负数了，核一下",""))))))))))))))</f>
        <v/>
      </c>
    </row>
    <row r="1770" ht="16.5" spans="1:16">
      <c r="A1770" s="4" t="str">
        <f>IF($C1770="","",COUNTA($C$5:$C1770))</f>
        <v/>
      </c>
      <c r="B1770" s="52"/>
      <c r="C1770" s="53"/>
      <c r="D1770" s="53"/>
      <c r="E1770" s="32"/>
      <c r="F1770" s="54"/>
      <c r="G1770" s="54"/>
      <c r="H1770" s="24" t="str">
        <f>IFERROR(ROUND(VLOOKUP($C1770,基础资料!$B$5:$E$34,3,0)+SUMIF($C$5:$C1770,$C1770,$F$5:$F1770)-SUMIF($C$5:$C1770,$C1770,$G$5:$G1770),2),"")</f>
        <v/>
      </c>
      <c r="I1770" s="53"/>
      <c r="J1770" s="53"/>
      <c r="K1770" s="25" t="str">
        <f t="shared" si="27"/>
        <v/>
      </c>
      <c r="L1770" s="13" t="str">
        <f>IF($D1770="","",IFERROR(INDEX(类别属性,MATCH($D1770,类别表,0)),""))</f>
        <v/>
      </c>
      <c r="M1770" s="53"/>
      <c r="N1770" s="53"/>
      <c r="O1770" s="32"/>
      <c r="P1770" s="6" t="str">
        <f>IF($C1770="","",IF(ISNA(MATCH($C1770,账户表,0)),"※这个账户不在【基础资料】的账户档案里",IF($B1770="","※没填日期，这一笔不会进任何月份的报表",IF(NOT(ISNUMBER($B1770)),"※日期是文本不是日期（像 2026.6.28 这种），按日期取数的报表全会漏掉这一笔",IF(AND($F1770&lt;&gt;"",$G1770&lt;&gt;""),"※收入和支出不能同时填",IF(AND(N($F1770)=0,N($G1770)=0),"※收入和支出都没填",IF(OR(N($F1770)&lt;0,N($G1770)&lt;0),"※金额不能填负数，方向反了就换一列填",IF($D1770="","※没填收支类别，分类报表会漏掉这一笔",IF(ISNA(MATCH($D1770,类别表,0)),"※收支类别不在【基础资料】的清单里",IF(AND($L1770="内部转账",$M1770=""),"△内部转账要在「对方账户」写上另一头",IF(AND($L1770="内部转账",$M1770=$C1770),"※对方账户跟本账户是同一个",IF(AND($L1770&lt;&gt;"内部转账",$M1770&lt;&gt;""),"△填了对方账户，但类别不是内部转账",IF(YEAR($B1770)&lt;&gt;管理年度,"△不是管理年度的单据，按月的三张报表里看不到",IF($H1770&lt;0,"△这一笔之后该账户余额成负数了，核一下",""))))))))))))))</f>
        <v/>
      </c>
    </row>
    <row r="1771" ht="16.5" spans="1:16">
      <c r="A1771" s="4" t="str">
        <f>IF($C1771="","",COUNTA($C$5:$C1771))</f>
        <v/>
      </c>
      <c r="B1771" s="52"/>
      <c r="C1771" s="53"/>
      <c r="D1771" s="53"/>
      <c r="E1771" s="32"/>
      <c r="F1771" s="54"/>
      <c r="G1771" s="54"/>
      <c r="H1771" s="24" t="str">
        <f>IFERROR(ROUND(VLOOKUP($C1771,基础资料!$B$5:$E$34,3,0)+SUMIF($C$5:$C1771,$C1771,$F$5:$F1771)-SUMIF($C$5:$C1771,$C1771,$G$5:$G1771),2),"")</f>
        <v/>
      </c>
      <c r="I1771" s="53"/>
      <c r="J1771" s="53"/>
      <c r="K1771" s="25" t="str">
        <f t="shared" si="27"/>
        <v/>
      </c>
      <c r="L1771" s="13" t="str">
        <f>IF($D1771="","",IFERROR(INDEX(类别属性,MATCH($D1771,类别表,0)),""))</f>
        <v/>
      </c>
      <c r="M1771" s="53"/>
      <c r="N1771" s="53"/>
      <c r="O1771" s="32"/>
      <c r="P1771" s="6" t="str">
        <f>IF($C1771="","",IF(ISNA(MATCH($C1771,账户表,0)),"※这个账户不在【基础资料】的账户档案里",IF($B1771="","※没填日期，这一笔不会进任何月份的报表",IF(NOT(ISNUMBER($B1771)),"※日期是文本不是日期（像 2026.6.28 这种），按日期取数的报表全会漏掉这一笔",IF(AND($F1771&lt;&gt;"",$G1771&lt;&gt;""),"※收入和支出不能同时填",IF(AND(N($F1771)=0,N($G1771)=0),"※收入和支出都没填",IF(OR(N($F1771)&lt;0,N($G1771)&lt;0),"※金额不能填负数，方向反了就换一列填",IF($D1771="","※没填收支类别，分类报表会漏掉这一笔",IF(ISNA(MATCH($D1771,类别表,0)),"※收支类别不在【基础资料】的清单里",IF(AND($L1771="内部转账",$M1771=""),"△内部转账要在「对方账户」写上另一头",IF(AND($L1771="内部转账",$M1771=$C1771),"※对方账户跟本账户是同一个",IF(AND($L1771&lt;&gt;"内部转账",$M1771&lt;&gt;""),"△填了对方账户，但类别不是内部转账",IF(YEAR($B1771)&lt;&gt;管理年度,"△不是管理年度的单据，按月的三张报表里看不到",IF($H1771&lt;0,"△这一笔之后该账户余额成负数了，核一下",""))))))))))))))</f>
        <v/>
      </c>
    </row>
    <row r="1772" ht="16.5" spans="1:16">
      <c r="A1772" s="4" t="str">
        <f>IF($C1772="","",COUNTA($C$5:$C1772))</f>
        <v/>
      </c>
      <c r="B1772" s="52"/>
      <c r="C1772" s="53"/>
      <c r="D1772" s="53"/>
      <c r="E1772" s="32"/>
      <c r="F1772" s="54"/>
      <c r="G1772" s="54"/>
      <c r="H1772" s="24" t="str">
        <f>IFERROR(ROUND(VLOOKUP($C1772,基础资料!$B$5:$E$34,3,0)+SUMIF($C$5:$C1772,$C1772,$F$5:$F1772)-SUMIF($C$5:$C1772,$C1772,$G$5:$G1772),2),"")</f>
        <v/>
      </c>
      <c r="I1772" s="53"/>
      <c r="J1772" s="53"/>
      <c r="K1772" s="25" t="str">
        <f t="shared" si="27"/>
        <v/>
      </c>
      <c r="L1772" s="13" t="str">
        <f>IF($D1772="","",IFERROR(INDEX(类别属性,MATCH($D1772,类别表,0)),""))</f>
        <v/>
      </c>
      <c r="M1772" s="53"/>
      <c r="N1772" s="53"/>
      <c r="O1772" s="32"/>
      <c r="P1772" s="6" t="str">
        <f>IF($C1772="","",IF(ISNA(MATCH($C1772,账户表,0)),"※这个账户不在【基础资料】的账户档案里",IF($B1772="","※没填日期，这一笔不会进任何月份的报表",IF(NOT(ISNUMBER($B1772)),"※日期是文本不是日期（像 2026.6.28 这种），按日期取数的报表全会漏掉这一笔",IF(AND($F1772&lt;&gt;"",$G1772&lt;&gt;""),"※收入和支出不能同时填",IF(AND(N($F1772)=0,N($G1772)=0),"※收入和支出都没填",IF(OR(N($F1772)&lt;0,N($G1772)&lt;0),"※金额不能填负数，方向反了就换一列填",IF($D1772="","※没填收支类别，分类报表会漏掉这一笔",IF(ISNA(MATCH($D1772,类别表,0)),"※收支类别不在【基础资料】的清单里",IF(AND($L1772="内部转账",$M1772=""),"△内部转账要在「对方账户」写上另一头",IF(AND($L1772="内部转账",$M1772=$C1772),"※对方账户跟本账户是同一个",IF(AND($L1772&lt;&gt;"内部转账",$M1772&lt;&gt;""),"△填了对方账户，但类别不是内部转账",IF(YEAR($B1772)&lt;&gt;管理年度,"△不是管理年度的单据，按月的三张报表里看不到",IF($H1772&lt;0,"△这一笔之后该账户余额成负数了，核一下",""))))))))))))))</f>
        <v/>
      </c>
    </row>
    <row r="1773" ht="16.5" spans="1:16">
      <c r="A1773" s="4" t="str">
        <f>IF($C1773="","",COUNTA($C$5:$C1773))</f>
        <v/>
      </c>
      <c r="B1773" s="52"/>
      <c r="C1773" s="53"/>
      <c r="D1773" s="53"/>
      <c r="E1773" s="32"/>
      <c r="F1773" s="54"/>
      <c r="G1773" s="54"/>
      <c r="H1773" s="24" t="str">
        <f>IFERROR(ROUND(VLOOKUP($C1773,基础资料!$B$5:$E$34,3,0)+SUMIF($C$5:$C1773,$C1773,$F$5:$F1773)-SUMIF($C$5:$C1773,$C1773,$G$5:$G1773),2),"")</f>
        <v/>
      </c>
      <c r="I1773" s="53"/>
      <c r="J1773" s="53"/>
      <c r="K1773" s="25" t="str">
        <f t="shared" si="27"/>
        <v/>
      </c>
      <c r="L1773" s="13" t="str">
        <f>IF($D1773="","",IFERROR(INDEX(类别属性,MATCH($D1773,类别表,0)),""))</f>
        <v/>
      </c>
      <c r="M1773" s="53"/>
      <c r="N1773" s="53"/>
      <c r="O1773" s="32"/>
      <c r="P1773" s="6" t="str">
        <f>IF($C1773="","",IF(ISNA(MATCH($C1773,账户表,0)),"※这个账户不在【基础资料】的账户档案里",IF($B1773="","※没填日期，这一笔不会进任何月份的报表",IF(NOT(ISNUMBER($B1773)),"※日期是文本不是日期（像 2026.6.28 这种），按日期取数的报表全会漏掉这一笔",IF(AND($F1773&lt;&gt;"",$G1773&lt;&gt;""),"※收入和支出不能同时填",IF(AND(N($F1773)=0,N($G1773)=0),"※收入和支出都没填",IF(OR(N($F1773)&lt;0,N($G1773)&lt;0),"※金额不能填负数，方向反了就换一列填",IF($D1773="","※没填收支类别，分类报表会漏掉这一笔",IF(ISNA(MATCH($D1773,类别表,0)),"※收支类别不在【基础资料】的清单里",IF(AND($L1773="内部转账",$M1773=""),"△内部转账要在「对方账户」写上另一头",IF(AND($L1773="内部转账",$M1773=$C1773),"※对方账户跟本账户是同一个",IF(AND($L1773&lt;&gt;"内部转账",$M1773&lt;&gt;""),"△填了对方账户，但类别不是内部转账",IF(YEAR($B1773)&lt;&gt;管理年度,"△不是管理年度的单据，按月的三张报表里看不到",IF($H1773&lt;0,"△这一笔之后该账户余额成负数了，核一下",""))))))))))))))</f>
        <v/>
      </c>
    </row>
    <row r="1774" ht="16.5" spans="1:16">
      <c r="A1774" s="4" t="str">
        <f>IF($C1774="","",COUNTA($C$5:$C1774))</f>
        <v/>
      </c>
      <c r="B1774" s="52"/>
      <c r="C1774" s="53"/>
      <c r="D1774" s="53"/>
      <c r="E1774" s="32"/>
      <c r="F1774" s="54"/>
      <c r="G1774" s="54"/>
      <c r="H1774" s="24" t="str">
        <f>IFERROR(ROUND(VLOOKUP($C1774,基础资料!$B$5:$E$34,3,0)+SUMIF($C$5:$C1774,$C1774,$F$5:$F1774)-SUMIF($C$5:$C1774,$C1774,$G$5:$G1774),2),"")</f>
        <v/>
      </c>
      <c r="I1774" s="53"/>
      <c r="J1774" s="53"/>
      <c r="K1774" s="25" t="str">
        <f t="shared" si="27"/>
        <v/>
      </c>
      <c r="L1774" s="13" t="str">
        <f>IF($D1774="","",IFERROR(INDEX(类别属性,MATCH($D1774,类别表,0)),""))</f>
        <v/>
      </c>
      <c r="M1774" s="53"/>
      <c r="N1774" s="53"/>
      <c r="O1774" s="32"/>
      <c r="P1774" s="6" t="str">
        <f>IF($C1774="","",IF(ISNA(MATCH($C1774,账户表,0)),"※这个账户不在【基础资料】的账户档案里",IF($B1774="","※没填日期，这一笔不会进任何月份的报表",IF(NOT(ISNUMBER($B1774)),"※日期是文本不是日期（像 2026.6.28 这种），按日期取数的报表全会漏掉这一笔",IF(AND($F1774&lt;&gt;"",$G1774&lt;&gt;""),"※收入和支出不能同时填",IF(AND(N($F1774)=0,N($G1774)=0),"※收入和支出都没填",IF(OR(N($F1774)&lt;0,N($G1774)&lt;0),"※金额不能填负数，方向反了就换一列填",IF($D1774="","※没填收支类别，分类报表会漏掉这一笔",IF(ISNA(MATCH($D1774,类别表,0)),"※收支类别不在【基础资料】的清单里",IF(AND($L1774="内部转账",$M1774=""),"△内部转账要在「对方账户」写上另一头",IF(AND($L1774="内部转账",$M1774=$C1774),"※对方账户跟本账户是同一个",IF(AND($L1774&lt;&gt;"内部转账",$M1774&lt;&gt;""),"△填了对方账户，但类别不是内部转账",IF(YEAR($B1774)&lt;&gt;管理年度,"△不是管理年度的单据，按月的三张报表里看不到",IF($H1774&lt;0,"△这一笔之后该账户余额成负数了，核一下",""))))))))))))))</f>
        <v/>
      </c>
    </row>
    <row r="1775" ht="16.5" spans="1:16">
      <c r="A1775" s="4" t="str">
        <f>IF($C1775="","",COUNTA($C$5:$C1775))</f>
        <v/>
      </c>
      <c r="B1775" s="52"/>
      <c r="C1775" s="53"/>
      <c r="D1775" s="53"/>
      <c r="E1775" s="32"/>
      <c r="F1775" s="54"/>
      <c r="G1775" s="54"/>
      <c r="H1775" s="24" t="str">
        <f>IFERROR(ROUND(VLOOKUP($C1775,基础资料!$B$5:$E$34,3,0)+SUMIF($C$5:$C1775,$C1775,$F$5:$F1775)-SUMIF($C$5:$C1775,$C1775,$G$5:$G1775),2),"")</f>
        <v/>
      </c>
      <c r="I1775" s="53"/>
      <c r="J1775" s="53"/>
      <c r="K1775" s="25" t="str">
        <f t="shared" si="27"/>
        <v/>
      </c>
      <c r="L1775" s="13" t="str">
        <f>IF($D1775="","",IFERROR(INDEX(类别属性,MATCH($D1775,类别表,0)),""))</f>
        <v/>
      </c>
      <c r="M1775" s="53"/>
      <c r="N1775" s="53"/>
      <c r="O1775" s="32"/>
      <c r="P1775" s="6" t="str">
        <f>IF($C1775="","",IF(ISNA(MATCH($C1775,账户表,0)),"※这个账户不在【基础资料】的账户档案里",IF($B1775="","※没填日期，这一笔不会进任何月份的报表",IF(NOT(ISNUMBER($B1775)),"※日期是文本不是日期（像 2026.6.28 这种），按日期取数的报表全会漏掉这一笔",IF(AND($F1775&lt;&gt;"",$G1775&lt;&gt;""),"※收入和支出不能同时填",IF(AND(N($F1775)=0,N($G1775)=0),"※收入和支出都没填",IF(OR(N($F1775)&lt;0,N($G1775)&lt;0),"※金额不能填负数，方向反了就换一列填",IF($D1775="","※没填收支类别，分类报表会漏掉这一笔",IF(ISNA(MATCH($D1775,类别表,0)),"※收支类别不在【基础资料】的清单里",IF(AND($L1775="内部转账",$M1775=""),"△内部转账要在「对方账户」写上另一头",IF(AND($L1775="内部转账",$M1775=$C1775),"※对方账户跟本账户是同一个",IF(AND($L1775&lt;&gt;"内部转账",$M1775&lt;&gt;""),"△填了对方账户，但类别不是内部转账",IF(YEAR($B1775)&lt;&gt;管理年度,"△不是管理年度的单据，按月的三张报表里看不到",IF($H1775&lt;0,"△这一笔之后该账户余额成负数了，核一下",""))))))))))))))</f>
        <v/>
      </c>
    </row>
    <row r="1776" ht="16.5" spans="1:16">
      <c r="A1776" s="4" t="str">
        <f>IF($C1776="","",COUNTA($C$5:$C1776))</f>
        <v/>
      </c>
      <c r="B1776" s="52"/>
      <c r="C1776" s="53"/>
      <c r="D1776" s="53"/>
      <c r="E1776" s="32"/>
      <c r="F1776" s="54"/>
      <c r="G1776" s="54"/>
      <c r="H1776" s="24" t="str">
        <f>IFERROR(ROUND(VLOOKUP($C1776,基础资料!$B$5:$E$34,3,0)+SUMIF($C$5:$C1776,$C1776,$F$5:$F1776)-SUMIF($C$5:$C1776,$C1776,$G$5:$G1776),2),"")</f>
        <v/>
      </c>
      <c r="I1776" s="53"/>
      <c r="J1776" s="53"/>
      <c r="K1776" s="25" t="str">
        <f t="shared" si="27"/>
        <v/>
      </c>
      <c r="L1776" s="13" t="str">
        <f>IF($D1776="","",IFERROR(INDEX(类别属性,MATCH($D1776,类别表,0)),""))</f>
        <v/>
      </c>
      <c r="M1776" s="53"/>
      <c r="N1776" s="53"/>
      <c r="O1776" s="32"/>
      <c r="P1776" s="6" t="str">
        <f>IF($C1776="","",IF(ISNA(MATCH($C1776,账户表,0)),"※这个账户不在【基础资料】的账户档案里",IF($B1776="","※没填日期，这一笔不会进任何月份的报表",IF(NOT(ISNUMBER($B1776)),"※日期是文本不是日期（像 2026.6.28 这种），按日期取数的报表全会漏掉这一笔",IF(AND($F1776&lt;&gt;"",$G1776&lt;&gt;""),"※收入和支出不能同时填",IF(AND(N($F1776)=0,N($G1776)=0),"※收入和支出都没填",IF(OR(N($F1776)&lt;0,N($G1776)&lt;0),"※金额不能填负数，方向反了就换一列填",IF($D1776="","※没填收支类别，分类报表会漏掉这一笔",IF(ISNA(MATCH($D1776,类别表,0)),"※收支类别不在【基础资料】的清单里",IF(AND($L1776="内部转账",$M1776=""),"△内部转账要在「对方账户」写上另一头",IF(AND($L1776="内部转账",$M1776=$C1776),"※对方账户跟本账户是同一个",IF(AND($L1776&lt;&gt;"内部转账",$M1776&lt;&gt;""),"△填了对方账户，但类别不是内部转账",IF(YEAR($B1776)&lt;&gt;管理年度,"△不是管理年度的单据，按月的三张报表里看不到",IF($H1776&lt;0,"△这一笔之后该账户余额成负数了，核一下",""))))))))))))))</f>
        <v/>
      </c>
    </row>
    <row r="1777" ht="16.5" spans="1:16">
      <c r="A1777" s="4" t="str">
        <f>IF($C1777="","",COUNTA($C$5:$C1777))</f>
        <v/>
      </c>
      <c r="B1777" s="52"/>
      <c r="C1777" s="53"/>
      <c r="D1777" s="53"/>
      <c r="E1777" s="32"/>
      <c r="F1777" s="54"/>
      <c r="G1777" s="54"/>
      <c r="H1777" s="24" t="str">
        <f>IFERROR(ROUND(VLOOKUP($C1777,基础资料!$B$5:$E$34,3,0)+SUMIF($C$5:$C1777,$C1777,$F$5:$F1777)-SUMIF($C$5:$C1777,$C1777,$G$5:$G1777),2),"")</f>
        <v/>
      </c>
      <c r="I1777" s="53"/>
      <c r="J1777" s="53"/>
      <c r="K1777" s="25" t="str">
        <f t="shared" si="27"/>
        <v/>
      </c>
      <c r="L1777" s="13" t="str">
        <f>IF($D1777="","",IFERROR(INDEX(类别属性,MATCH($D1777,类别表,0)),""))</f>
        <v/>
      </c>
      <c r="M1777" s="53"/>
      <c r="N1777" s="53"/>
      <c r="O1777" s="32"/>
      <c r="P1777" s="6" t="str">
        <f>IF($C1777="","",IF(ISNA(MATCH($C1777,账户表,0)),"※这个账户不在【基础资料】的账户档案里",IF($B1777="","※没填日期，这一笔不会进任何月份的报表",IF(NOT(ISNUMBER($B1777)),"※日期是文本不是日期（像 2026.6.28 这种），按日期取数的报表全会漏掉这一笔",IF(AND($F1777&lt;&gt;"",$G1777&lt;&gt;""),"※收入和支出不能同时填",IF(AND(N($F1777)=0,N($G1777)=0),"※收入和支出都没填",IF(OR(N($F1777)&lt;0,N($G1777)&lt;0),"※金额不能填负数，方向反了就换一列填",IF($D1777="","※没填收支类别，分类报表会漏掉这一笔",IF(ISNA(MATCH($D1777,类别表,0)),"※收支类别不在【基础资料】的清单里",IF(AND($L1777="内部转账",$M1777=""),"△内部转账要在「对方账户」写上另一头",IF(AND($L1777="内部转账",$M1777=$C1777),"※对方账户跟本账户是同一个",IF(AND($L1777&lt;&gt;"内部转账",$M1777&lt;&gt;""),"△填了对方账户，但类别不是内部转账",IF(YEAR($B1777)&lt;&gt;管理年度,"△不是管理年度的单据，按月的三张报表里看不到",IF($H1777&lt;0,"△这一笔之后该账户余额成负数了，核一下",""))))))))))))))</f>
        <v/>
      </c>
    </row>
    <row r="1778" ht="16.5" spans="1:16">
      <c r="A1778" s="4" t="str">
        <f>IF($C1778="","",COUNTA($C$5:$C1778))</f>
        <v/>
      </c>
      <c r="B1778" s="52"/>
      <c r="C1778" s="53"/>
      <c r="D1778" s="53"/>
      <c r="E1778" s="32"/>
      <c r="F1778" s="54"/>
      <c r="G1778" s="54"/>
      <c r="H1778" s="24" t="str">
        <f>IFERROR(ROUND(VLOOKUP($C1778,基础资料!$B$5:$E$34,3,0)+SUMIF($C$5:$C1778,$C1778,$F$5:$F1778)-SUMIF($C$5:$C1778,$C1778,$G$5:$G1778),2),"")</f>
        <v/>
      </c>
      <c r="I1778" s="53"/>
      <c r="J1778" s="53"/>
      <c r="K1778" s="25" t="str">
        <f t="shared" si="27"/>
        <v/>
      </c>
      <c r="L1778" s="13" t="str">
        <f>IF($D1778="","",IFERROR(INDEX(类别属性,MATCH($D1778,类别表,0)),""))</f>
        <v/>
      </c>
      <c r="M1778" s="53"/>
      <c r="N1778" s="53"/>
      <c r="O1778" s="32"/>
      <c r="P1778" s="6" t="str">
        <f>IF($C1778="","",IF(ISNA(MATCH($C1778,账户表,0)),"※这个账户不在【基础资料】的账户档案里",IF($B1778="","※没填日期，这一笔不会进任何月份的报表",IF(NOT(ISNUMBER($B1778)),"※日期是文本不是日期（像 2026.6.28 这种），按日期取数的报表全会漏掉这一笔",IF(AND($F1778&lt;&gt;"",$G1778&lt;&gt;""),"※收入和支出不能同时填",IF(AND(N($F1778)=0,N($G1778)=0),"※收入和支出都没填",IF(OR(N($F1778)&lt;0,N($G1778)&lt;0),"※金额不能填负数，方向反了就换一列填",IF($D1778="","※没填收支类别，分类报表会漏掉这一笔",IF(ISNA(MATCH($D1778,类别表,0)),"※收支类别不在【基础资料】的清单里",IF(AND($L1778="内部转账",$M1778=""),"△内部转账要在「对方账户」写上另一头",IF(AND($L1778="内部转账",$M1778=$C1778),"※对方账户跟本账户是同一个",IF(AND($L1778&lt;&gt;"内部转账",$M1778&lt;&gt;""),"△填了对方账户，但类别不是内部转账",IF(YEAR($B1778)&lt;&gt;管理年度,"△不是管理年度的单据，按月的三张报表里看不到",IF($H1778&lt;0,"△这一笔之后该账户余额成负数了，核一下",""))))))))))))))</f>
        <v/>
      </c>
    </row>
    <row r="1779" ht="16.5" spans="1:16">
      <c r="A1779" s="4" t="str">
        <f>IF($C1779="","",COUNTA($C$5:$C1779))</f>
        <v/>
      </c>
      <c r="B1779" s="52"/>
      <c r="C1779" s="53"/>
      <c r="D1779" s="53"/>
      <c r="E1779" s="32"/>
      <c r="F1779" s="54"/>
      <c r="G1779" s="54"/>
      <c r="H1779" s="24" t="str">
        <f>IFERROR(ROUND(VLOOKUP($C1779,基础资料!$B$5:$E$34,3,0)+SUMIF($C$5:$C1779,$C1779,$F$5:$F1779)-SUMIF($C$5:$C1779,$C1779,$G$5:$G1779),2),"")</f>
        <v/>
      </c>
      <c r="I1779" s="53"/>
      <c r="J1779" s="53"/>
      <c r="K1779" s="25" t="str">
        <f t="shared" si="27"/>
        <v/>
      </c>
      <c r="L1779" s="13" t="str">
        <f>IF($D1779="","",IFERROR(INDEX(类别属性,MATCH($D1779,类别表,0)),""))</f>
        <v/>
      </c>
      <c r="M1779" s="53"/>
      <c r="N1779" s="53"/>
      <c r="O1779" s="32"/>
      <c r="P1779" s="6" t="str">
        <f>IF($C1779="","",IF(ISNA(MATCH($C1779,账户表,0)),"※这个账户不在【基础资料】的账户档案里",IF($B1779="","※没填日期，这一笔不会进任何月份的报表",IF(NOT(ISNUMBER($B1779)),"※日期是文本不是日期（像 2026.6.28 这种），按日期取数的报表全会漏掉这一笔",IF(AND($F1779&lt;&gt;"",$G1779&lt;&gt;""),"※收入和支出不能同时填",IF(AND(N($F1779)=0,N($G1779)=0),"※收入和支出都没填",IF(OR(N($F1779)&lt;0,N($G1779)&lt;0),"※金额不能填负数，方向反了就换一列填",IF($D1779="","※没填收支类别，分类报表会漏掉这一笔",IF(ISNA(MATCH($D1779,类别表,0)),"※收支类别不在【基础资料】的清单里",IF(AND($L1779="内部转账",$M1779=""),"△内部转账要在「对方账户」写上另一头",IF(AND($L1779="内部转账",$M1779=$C1779),"※对方账户跟本账户是同一个",IF(AND($L1779&lt;&gt;"内部转账",$M1779&lt;&gt;""),"△填了对方账户，但类别不是内部转账",IF(YEAR($B1779)&lt;&gt;管理年度,"△不是管理年度的单据，按月的三张报表里看不到",IF($H1779&lt;0,"△这一笔之后该账户余额成负数了，核一下",""))))))))))))))</f>
        <v/>
      </c>
    </row>
    <row r="1780" ht="16.5" spans="1:16">
      <c r="A1780" s="4" t="str">
        <f>IF($C1780="","",COUNTA($C$5:$C1780))</f>
        <v/>
      </c>
      <c r="B1780" s="52"/>
      <c r="C1780" s="53"/>
      <c r="D1780" s="53"/>
      <c r="E1780" s="32"/>
      <c r="F1780" s="54"/>
      <c r="G1780" s="54"/>
      <c r="H1780" s="24" t="str">
        <f>IFERROR(ROUND(VLOOKUP($C1780,基础资料!$B$5:$E$34,3,0)+SUMIF($C$5:$C1780,$C1780,$F$5:$F1780)-SUMIF($C$5:$C1780,$C1780,$G$5:$G1780),2),"")</f>
        <v/>
      </c>
      <c r="I1780" s="53"/>
      <c r="J1780" s="53"/>
      <c r="K1780" s="25" t="str">
        <f t="shared" si="27"/>
        <v/>
      </c>
      <c r="L1780" s="13" t="str">
        <f>IF($D1780="","",IFERROR(INDEX(类别属性,MATCH($D1780,类别表,0)),""))</f>
        <v/>
      </c>
      <c r="M1780" s="53"/>
      <c r="N1780" s="53"/>
      <c r="O1780" s="32"/>
      <c r="P1780" s="6" t="str">
        <f>IF($C1780="","",IF(ISNA(MATCH($C1780,账户表,0)),"※这个账户不在【基础资料】的账户档案里",IF($B1780="","※没填日期，这一笔不会进任何月份的报表",IF(NOT(ISNUMBER($B1780)),"※日期是文本不是日期（像 2026.6.28 这种），按日期取数的报表全会漏掉这一笔",IF(AND($F1780&lt;&gt;"",$G1780&lt;&gt;""),"※收入和支出不能同时填",IF(AND(N($F1780)=0,N($G1780)=0),"※收入和支出都没填",IF(OR(N($F1780)&lt;0,N($G1780)&lt;0),"※金额不能填负数，方向反了就换一列填",IF($D1780="","※没填收支类别，分类报表会漏掉这一笔",IF(ISNA(MATCH($D1780,类别表,0)),"※收支类别不在【基础资料】的清单里",IF(AND($L1780="内部转账",$M1780=""),"△内部转账要在「对方账户」写上另一头",IF(AND($L1780="内部转账",$M1780=$C1780),"※对方账户跟本账户是同一个",IF(AND($L1780&lt;&gt;"内部转账",$M1780&lt;&gt;""),"△填了对方账户，但类别不是内部转账",IF(YEAR($B1780)&lt;&gt;管理年度,"△不是管理年度的单据，按月的三张报表里看不到",IF($H1780&lt;0,"△这一笔之后该账户余额成负数了，核一下",""))))))))))))))</f>
        <v/>
      </c>
    </row>
    <row r="1781" ht="16.5" spans="1:16">
      <c r="A1781" s="4" t="str">
        <f>IF($C1781="","",COUNTA($C$5:$C1781))</f>
        <v/>
      </c>
      <c r="B1781" s="52"/>
      <c r="C1781" s="53"/>
      <c r="D1781" s="53"/>
      <c r="E1781" s="32"/>
      <c r="F1781" s="54"/>
      <c r="G1781" s="54"/>
      <c r="H1781" s="24" t="str">
        <f>IFERROR(ROUND(VLOOKUP($C1781,基础资料!$B$5:$E$34,3,0)+SUMIF($C$5:$C1781,$C1781,$F$5:$F1781)-SUMIF($C$5:$C1781,$C1781,$G$5:$G1781),2),"")</f>
        <v/>
      </c>
      <c r="I1781" s="53"/>
      <c r="J1781" s="53"/>
      <c r="K1781" s="25" t="str">
        <f t="shared" si="27"/>
        <v/>
      </c>
      <c r="L1781" s="13" t="str">
        <f>IF($D1781="","",IFERROR(INDEX(类别属性,MATCH($D1781,类别表,0)),""))</f>
        <v/>
      </c>
      <c r="M1781" s="53"/>
      <c r="N1781" s="53"/>
      <c r="O1781" s="32"/>
      <c r="P1781" s="6" t="str">
        <f>IF($C1781="","",IF(ISNA(MATCH($C1781,账户表,0)),"※这个账户不在【基础资料】的账户档案里",IF($B1781="","※没填日期，这一笔不会进任何月份的报表",IF(NOT(ISNUMBER($B1781)),"※日期是文本不是日期（像 2026.6.28 这种），按日期取数的报表全会漏掉这一笔",IF(AND($F1781&lt;&gt;"",$G1781&lt;&gt;""),"※收入和支出不能同时填",IF(AND(N($F1781)=0,N($G1781)=0),"※收入和支出都没填",IF(OR(N($F1781)&lt;0,N($G1781)&lt;0),"※金额不能填负数，方向反了就换一列填",IF($D1781="","※没填收支类别，分类报表会漏掉这一笔",IF(ISNA(MATCH($D1781,类别表,0)),"※收支类别不在【基础资料】的清单里",IF(AND($L1781="内部转账",$M1781=""),"△内部转账要在「对方账户」写上另一头",IF(AND($L1781="内部转账",$M1781=$C1781),"※对方账户跟本账户是同一个",IF(AND($L1781&lt;&gt;"内部转账",$M1781&lt;&gt;""),"△填了对方账户，但类别不是内部转账",IF(YEAR($B1781)&lt;&gt;管理年度,"△不是管理年度的单据，按月的三张报表里看不到",IF($H1781&lt;0,"△这一笔之后该账户余额成负数了，核一下",""))))))))))))))</f>
        <v/>
      </c>
    </row>
    <row r="1782" ht="16.5" spans="1:16">
      <c r="A1782" s="4" t="str">
        <f>IF($C1782="","",COUNTA($C$5:$C1782))</f>
        <v/>
      </c>
      <c r="B1782" s="52"/>
      <c r="C1782" s="53"/>
      <c r="D1782" s="53"/>
      <c r="E1782" s="32"/>
      <c r="F1782" s="54"/>
      <c r="G1782" s="54"/>
      <c r="H1782" s="24" t="str">
        <f>IFERROR(ROUND(VLOOKUP($C1782,基础资料!$B$5:$E$34,3,0)+SUMIF($C$5:$C1782,$C1782,$F$5:$F1782)-SUMIF($C$5:$C1782,$C1782,$G$5:$G1782),2),"")</f>
        <v/>
      </c>
      <c r="I1782" s="53"/>
      <c r="J1782" s="53"/>
      <c r="K1782" s="25" t="str">
        <f t="shared" si="27"/>
        <v/>
      </c>
      <c r="L1782" s="13" t="str">
        <f>IF($D1782="","",IFERROR(INDEX(类别属性,MATCH($D1782,类别表,0)),""))</f>
        <v/>
      </c>
      <c r="M1782" s="53"/>
      <c r="N1782" s="53"/>
      <c r="O1782" s="32"/>
      <c r="P1782" s="6" t="str">
        <f>IF($C1782="","",IF(ISNA(MATCH($C1782,账户表,0)),"※这个账户不在【基础资料】的账户档案里",IF($B1782="","※没填日期，这一笔不会进任何月份的报表",IF(NOT(ISNUMBER($B1782)),"※日期是文本不是日期（像 2026.6.28 这种），按日期取数的报表全会漏掉这一笔",IF(AND($F1782&lt;&gt;"",$G1782&lt;&gt;""),"※收入和支出不能同时填",IF(AND(N($F1782)=0,N($G1782)=0),"※收入和支出都没填",IF(OR(N($F1782)&lt;0,N($G1782)&lt;0),"※金额不能填负数，方向反了就换一列填",IF($D1782="","※没填收支类别，分类报表会漏掉这一笔",IF(ISNA(MATCH($D1782,类别表,0)),"※收支类别不在【基础资料】的清单里",IF(AND($L1782="内部转账",$M1782=""),"△内部转账要在「对方账户」写上另一头",IF(AND($L1782="内部转账",$M1782=$C1782),"※对方账户跟本账户是同一个",IF(AND($L1782&lt;&gt;"内部转账",$M1782&lt;&gt;""),"△填了对方账户，但类别不是内部转账",IF(YEAR($B1782)&lt;&gt;管理年度,"△不是管理年度的单据，按月的三张报表里看不到",IF($H1782&lt;0,"△这一笔之后该账户余额成负数了，核一下",""))))))))))))))</f>
        <v/>
      </c>
    </row>
    <row r="1783" ht="16.5" spans="1:16">
      <c r="A1783" s="4" t="str">
        <f>IF($C1783="","",COUNTA($C$5:$C1783))</f>
        <v/>
      </c>
      <c r="B1783" s="52"/>
      <c r="C1783" s="53"/>
      <c r="D1783" s="53"/>
      <c r="E1783" s="32"/>
      <c r="F1783" s="54"/>
      <c r="G1783" s="54"/>
      <c r="H1783" s="24" t="str">
        <f>IFERROR(ROUND(VLOOKUP($C1783,基础资料!$B$5:$E$34,3,0)+SUMIF($C$5:$C1783,$C1783,$F$5:$F1783)-SUMIF($C$5:$C1783,$C1783,$G$5:$G1783),2),"")</f>
        <v/>
      </c>
      <c r="I1783" s="53"/>
      <c r="J1783" s="53"/>
      <c r="K1783" s="25" t="str">
        <f t="shared" si="27"/>
        <v/>
      </c>
      <c r="L1783" s="13" t="str">
        <f>IF($D1783="","",IFERROR(INDEX(类别属性,MATCH($D1783,类别表,0)),""))</f>
        <v/>
      </c>
      <c r="M1783" s="53"/>
      <c r="N1783" s="53"/>
      <c r="O1783" s="32"/>
      <c r="P1783" s="6" t="str">
        <f>IF($C1783="","",IF(ISNA(MATCH($C1783,账户表,0)),"※这个账户不在【基础资料】的账户档案里",IF($B1783="","※没填日期，这一笔不会进任何月份的报表",IF(NOT(ISNUMBER($B1783)),"※日期是文本不是日期（像 2026.6.28 这种），按日期取数的报表全会漏掉这一笔",IF(AND($F1783&lt;&gt;"",$G1783&lt;&gt;""),"※收入和支出不能同时填",IF(AND(N($F1783)=0,N($G1783)=0),"※收入和支出都没填",IF(OR(N($F1783)&lt;0,N($G1783)&lt;0),"※金额不能填负数，方向反了就换一列填",IF($D1783="","※没填收支类别，分类报表会漏掉这一笔",IF(ISNA(MATCH($D1783,类别表,0)),"※收支类别不在【基础资料】的清单里",IF(AND($L1783="内部转账",$M1783=""),"△内部转账要在「对方账户」写上另一头",IF(AND($L1783="内部转账",$M1783=$C1783),"※对方账户跟本账户是同一个",IF(AND($L1783&lt;&gt;"内部转账",$M1783&lt;&gt;""),"△填了对方账户，但类别不是内部转账",IF(YEAR($B1783)&lt;&gt;管理年度,"△不是管理年度的单据，按月的三张报表里看不到",IF($H1783&lt;0,"△这一笔之后该账户余额成负数了，核一下",""))))))))))))))</f>
        <v/>
      </c>
    </row>
    <row r="1784" ht="16.5" spans="1:16">
      <c r="A1784" s="4" t="str">
        <f>IF($C1784="","",COUNTA($C$5:$C1784))</f>
        <v/>
      </c>
      <c r="B1784" s="52"/>
      <c r="C1784" s="53"/>
      <c r="D1784" s="53"/>
      <c r="E1784" s="32"/>
      <c r="F1784" s="54"/>
      <c r="G1784" s="54"/>
      <c r="H1784" s="24" t="str">
        <f>IFERROR(ROUND(VLOOKUP($C1784,基础资料!$B$5:$E$34,3,0)+SUMIF($C$5:$C1784,$C1784,$F$5:$F1784)-SUMIF($C$5:$C1784,$C1784,$G$5:$G1784),2),"")</f>
        <v/>
      </c>
      <c r="I1784" s="53"/>
      <c r="J1784" s="53"/>
      <c r="K1784" s="25" t="str">
        <f t="shared" si="27"/>
        <v/>
      </c>
      <c r="L1784" s="13" t="str">
        <f>IF($D1784="","",IFERROR(INDEX(类别属性,MATCH($D1784,类别表,0)),""))</f>
        <v/>
      </c>
      <c r="M1784" s="53"/>
      <c r="N1784" s="53"/>
      <c r="O1784" s="32"/>
      <c r="P1784" s="6" t="str">
        <f>IF($C1784="","",IF(ISNA(MATCH($C1784,账户表,0)),"※这个账户不在【基础资料】的账户档案里",IF($B1784="","※没填日期，这一笔不会进任何月份的报表",IF(NOT(ISNUMBER($B1784)),"※日期是文本不是日期（像 2026.6.28 这种），按日期取数的报表全会漏掉这一笔",IF(AND($F1784&lt;&gt;"",$G1784&lt;&gt;""),"※收入和支出不能同时填",IF(AND(N($F1784)=0,N($G1784)=0),"※收入和支出都没填",IF(OR(N($F1784)&lt;0,N($G1784)&lt;0),"※金额不能填负数，方向反了就换一列填",IF($D1784="","※没填收支类别，分类报表会漏掉这一笔",IF(ISNA(MATCH($D1784,类别表,0)),"※收支类别不在【基础资料】的清单里",IF(AND($L1784="内部转账",$M1784=""),"△内部转账要在「对方账户」写上另一头",IF(AND($L1784="内部转账",$M1784=$C1784),"※对方账户跟本账户是同一个",IF(AND($L1784&lt;&gt;"内部转账",$M1784&lt;&gt;""),"△填了对方账户，但类别不是内部转账",IF(YEAR($B1784)&lt;&gt;管理年度,"△不是管理年度的单据，按月的三张报表里看不到",IF($H1784&lt;0,"△这一笔之后该账户余额成负数了，核一下",""))))))))))))))</f>
        <v/>
      </c>
    </row>
    <row r="1785" ht="16.5" spans="1:16">
      <c r="A1785" s="4" t="str">
        <f>IF($C1785="","",COUNTA($C$5:$C1785))</f>
        <v/>
      </c>
      <c r="B1785" s="52"/>
      <c r="C1785" s="53"/>
      <c r="D1785" s="53"/>
      <c r="E1785" s="32"/>
      <c r="F1785" s="54"/>
      <c r="G1785" s="54"/>
      <c r="H1785" s="24" t="str">
        <f>IFERROR(ROUND(VLOOKUP($C1785,基础资料!$B$5:$E$34,3,0)+SUMIF($C$5:$C1785,$C1785,$F$5:$F1785)-SUMIF($C$5:$C1785,$C1785,$G$5:$G1785),2),"")</f>
        <v/>
      </c>
      <c r="I1785" s="53"/>
      <c r="J1785" s="53"/>
      <c r="K1785" s="25" t="str">
        <f t="shared" si="27"/>
        <v/>
      </c>
      <c r="L1785" s="13" t="str">
        <f>IF($D1785="","",IFERROR(INDEX(类别属性,MATCH($D1785,类别表,0)),""))</f>
        <v/>
      </c>
      <c r="M1785" s="53"/>
      <c r="N1785" s="53"/>
      <c r="O1785" s="32"/>
      <c r="P1785" s="6" t="str">
        <f>IF($C1785="","",IF(ISNA(MATCH($C1785,账户表,0)),"※这个账户不在【基础资料】的账户档案里",IF($B1785="","※没填日期，这一笔不会进任何月份的报表",IF(NOT(ISNUMBER($B1785)),"※日期是文本不是日期（像 2026.6.28 这种），按日期取数的报表全会漏掉这一笔",IF(AND($F1785&lt;&gt;"",$G1785&lt;&gt;""),"※收入和支出不能同时填",IF(AND(N($F1785)=0,N($G1785)=0),"※收入和支出都没填",IF(OR(N($F1785)&lt;0,N($G1785)&lt;0),"※金额不能填负数，方向反了就换一列填",IF($D1785="","※没填收支类别，分类报表会漏掉这一笔",IF(ISNA(MATCH($D1785,类别表,0)),"※收支类别不在【基础资料】的清单里",IF(AND($L1785="内部转账",$M1785=""),"△内部转账要在「对方账户」写上另一头",IF(AND($L1785="内部转账",$M1785=$C1785),"※对方账户跟本账户是同一个",IF(AND($L1785&lt;&gt;"内部转账",$M1785&lt;&gt;""),"△填了对方账户，但类别不是内部转账",IF(YEAR($B1785)&lt;&gt;管理年度,"△不是管理年度的单据，按月的三张报表里看不到",IF($H1785&lt;0,"△这一笔之后该账户余额成负数了，核一下",""))))))))))))))</f>
        <v/>
      </c>
    </row>
    <row r="1786" ht="16.5" spans="1:16">
      <c r="A1786" s="4" t="str">
        <f>IF($C1786="","",COUNTA($C$5:$C1786))</f>
        <v/>
      </c>
      <c r="B1786" s="52"/>
      <c r="C1786" s="53"/>
      <c r="D1786" s="53"/>
      <c r="E1786" s="32"/>
      <c r="F1786" s="54"/>
      <c r="G1786" s="54"/>
      <c r="H1786" s="24" t="str">
        <f>IFERROR(ROUND(VLOOKUP($C1786,基础资料!$B$5:$E$34,3,0)+SUMIF($C$5:$C1786,$C1786,$F$5:$F1786)-SUMIF($C$5:$C1786,$C1786,$G$5:$G1786),2),"")</f>
        <v/>
      </c>
      <c r="I1786" s="53"/>
      <c r="J1786" s="53"/>
      <c r="K1786" s="25" t="str">
        <f t="shared" si="27"/>
        <v/>
      </c>
      <c r="L1786" s="13" t="str">
        <f>IF($D1786="","",IFERROR(INDEX(类别属性,MATCH($D1786,类别表,0)),""))</f>
        <v/>
      </c>
      <c r="M1786" s="53"/>
      <c r="N1786" s="53"/>
      <c r="O1786" s="32"/>
      <c r="P1786" s="6" t="str">
        <f>IF($C1786="","",IF(ISNA(MATCH($C1786,账户表,0)),"※这个账户不在【基础资料】的账户档案里",IF($B1786="","※没填日期，这一笔不会进任何月份的报表",IF(NOT(ISNUMBER($B1786)),"※日期是文本不是日期（像 2026.6.28 这种），按日期取数的报表全会漏掉这一笔",IF(AND($F1786&lt;&gt;"",$G1786&lt;&gt;""),"※收入和支出不能同时填",IF(AND(N($F1786)=0,N($G1786)=0),"※收入和支出都没填",IF(OR(N($F1786)&lt;0,N($G1786)&lt;0),"※金额不能填负数，方向反了就换一列填",IF($D1786="","※没填收支类别，分类报表会漏掉这一笔",IF(ISNA(MATCH($D1786,类别表,0)),"※收支类别不在【基础资料】的清单里",IF(AND($L1786="内部转账",$M1786=""),"△内部转账要在「对方账户」写上另一头",IF(AND($L1786="内部转账",$M1786=$C1786),"※对方账户跟本账户是同一个",IF(AND($L1786&lt;&gt;"内部转账",$M1786&lt;&gt;""),"△填了对方账户，但类别不是内部转账",IF(YEAR($B1786)&lt;&gt;管理年度,"△不是管理年度的单据，按月的三张报表里看不到",IF($H1786&lt;0,"△这一笔之后该账户余额成负数了，核一下",""))))))))))))))</f>
        <v/>
      </c>
    </row>
    <row r="1787" ht="16.5" spans="1:16">
      <c r="A1787" s="4" t="str">
        <f>IF($C1787="","",COUNTA($C$5:$C1787))</f>
        <v/>
      </c>
      <c r="B1787" s="52"/>
      <c r="C1787" s="53"/>
      <c r="D1787" s="53"/>
      <c r="E1787" s="32"/>
      <c r="F1787" s="54"/>
      <c r="G1787" s="54"/>
      <c r="H1787" s="24" t="str">
        <f>IFERROR(ROUND(VLOOKUP($C1787,基础资料!$B$5:$E$34,3,0)+SUMIF($C$5:$C1787,$C1787,$F$5:$F1787)-SUMIF($C$5:$C1787,$C1787,$G$5:$G1787),2),"")</f>
        <v/>
      </c>
      <c r="I1787" s="53"/>
      <c r="J1787" s="53"/>
      <c r="K1787" s="25" t="str">
        <f t="shared" si="27"/>
        <v/>
      </c>
      <c r="L1787" s="13" t="str">
        <f>IF($D1787="","",IFERROR(INDEX(类别属性,MATCH($D1787,类别表,0)),""))</f>
        <v/>
      </c>
      <c r="M1787" s="53"/>
      <c r="N1787" s="53"/>
      <c r="O1787" s="32"/>
      <c r="P1787" s="6" t="str">
        <f>IF($C1787="","",IF(ISNA(MATCH($C1787,账户表,0)),"※这个账户不在【基础资料】的账户档案里",IF($B1787="","※没填日期，这一笔不会进任何月份的报表",IF(NOT(ISNUMBER($B1787)),"※日期是文本不是日期（像 2026.6.28 这种），按日期取数的报表全会漏掉这一笔",IF(AND($F1787&lt;&gt;"",$G1787&lt;&gt;""),"※收入和支出不能同时填",IF(AND(N($F1787)=0,N($G1787)=0),"※收入和支出都没填",IF(OR(N($F1787)&lt;0,N($G1787)&lt;0),"※金额不能填负数，方向反了就换一列填",IF($D1787="","※没填收支类别，分类报表会漏掉这一笔",IF(ISNA(MATCH($D1787,类别表,0)),"※收支类别不在【基础资料】的清单里",IF(AND($L1787="内部转账",$M1787=""),"△内部转账要在「对方账户」写上另一头",IF(AND($L1787="内部转账",$M1787=$C1787),"※对方账户跟本账户是同一个",IF(AND($L1787&lt;&gt;"内部转账",$M1787&lt;&gt;""),"△填了对方账户，但类别不是内部转账",IF(YEAR($B1787)&lt;&gt;管理年度,"△不是管理年度的单据，按月的三张报表里看不到",IF($H1787&lt;0,"△这一笔之后该账户余额成负数了，核一下",""))))))))))))))</f>
        <v/>
      </c>
    </row>
    <row r="1788" ht="16.5" spans="1:16">
      <c r="A1788" s="4" t="str">
        <f>IF($C1788="","",COUNTA($C$5:$C1788))</f>
        <v/>
      </c>
      <c r="B1788" s="52"/>
      <c r="C1788" s="53"/>
      <c r="D1788" s="53"/>
      <c r="E1788" s="32"/>
      <c r="F1788" s="54"/>
      <c r="G1788" s="54"/>
      <c r="H1788" s="24" t="str">
        <f>IFERROR(ROUND(VLOOKUP($C1788,基础资料!$B$5:$E$34,3,0)+SUMIF($C$5:$C1788,$C1788,$F$5:$F1788)-SUMIF($C$5:$C1788,$C1788,$G$5:$G1788),2),"")</f>
        <v/>
      </c>
      <c r="I1788" s="53"/>
      <c r="J1788" s="53"/>
      <c r="K1788" s="25" t="str">
        <f t="shared" si="27"/>
        <v/>
      </c>
      <c r="L1788" s="13" t="str">
        <f>IF($D1788="","",IFERROR(INDEX(类别属性,MATCH($D1788,类别表,0)),""))</f>
        <v/>
      </c>
      <c r="M1788" s="53"/>
      <c r="N1788" s="53"/>
      <c r="O1788" s="32"/>
      <c r="P1788" s="6" t="str">
        <f>IF($C1788="","",IF(ISNA(MATCH($C1788,账户表,0)),"※这个账户不在【基础资料】的账户档案里",IF($B1788="","※没填日期，这一笔不会进任何月份的报表",IF(NOT(ISNUMBER($B1788)),"※日期是文本不是日期（像 2026.6.28 这种），按日期取数的报表全会漏掉这一笔",IF(AND($F1788&lt;&gt;"",$G1788&lt;&gt;""),"※收入和支出不能同时填",IF(AND(N($F1788)=0,N($G1788)=0),"※收入和支出都没填",IF(OR(N($F1788)&lt;0,N($G1788)&lt;0),"※金额不能填负数，方向反了就换一列填",IF($D1788="","※没填收支类别，分类报表会漏掉这一笔",IF(ISNA(MATCH($D1788,类别表,0)),"※收支类别不在【基础资料】的清单里",IF(AND($L1788="内部转账",$M1788=""),"△内部转账要在「对方账户」写上另一头",IF(AND($L1788="内部转账",$M1788=$C1788),"※对方账户跟本账户是同一个",IF(AND($L1788&lt;&gt;"内部转账",$M1788&lt;&gt;""),"△填了对方账户，但类别不是内部转账",IF(YEAR($B1788)&lt;&gt;管理年度,"△不是管理年度的单据，按月的三张报表里看不到",IF($H1788&lt;0,"△这一笔之后该账户余额成负数了，核一下",""))))))))))))))</f>
        <v/>
      </c>
    </row>
    <row r="1789" ht="16.5" spans="1:16">
      <c r="A1789" s="4" t="str">
        <f>IF($C1789="","",COUNTA($C$5:$C1789))</f>
        <v/>
      </c>
      <c r="B1789" s="52"/>
      <c r="C1789" s="53"/>
      <c r="D1789" s="53"/>
      <c r="E1789" s="32"/>
      <c r="F1789" s="54"/>
      <c r="G1789" s="54"/>
      <c r="H1789" s="24" t="str">
        <f>IFERROR(ROUND(VLOOKUP($C1789,基础资料!$B$5:$E$34,3,0)+SUMIF($C$5:$C1789,$C1789,$F$5:$F1789)-SUMIF($C$5:$C1789,$C1789,$G$5:$G1789),2),"")</f>
        <v/>
      </c>
      <c r="I1789" s="53"/>
      <c r="J1789" s="53"/>
      <c r="K1789" s="25" t="str">
        <f t="shared" si="27"/>
        <v/>
      </c>
      <c r="L1789" s="13" t="str">
        <f>IF($D1789="","",IFERROR(INDEX(类别属性,MATCH($D1789,类别表,0)),""))</f>
        <v/>
      </c>
      <c r="M1789" s="53"/>
      <c r="N1789" s="53"/>
      <c r="O1789" s="32"/>
      <c r="P1789" s="6" t="str">
        <f>IF($C1789="","",IF(ISNA(MATCH($C1789,账户表,0)),"※这个账户不在【基础资料】的账户档案里",IF($B1789="","※没填日期，这一笔不会进任何月份的报表",IF(NOT(ISNUMBER($B1789)),"※日期是文本不是日期（像 2026.6.28 这种），按日期取数的报表全会漏掉这一笔",IF(AND($F1789&lt;&gt;"",$G1789&lt;&gt;""),"※收入和支出不能同时填",IF(AND(N($F1789)=0,N($G1789)=0),"※收入和支出都没填",IF(OR(N($F1789)&lt;0,N($G1789)&lt;0),"※金额不能填负数，方向反了就换一列填",IF($D1789="","※没填收支类别，分类报表会漏掉这一笔",IF(ISNA(MATCH($D1789,类别表,0)),"※收支类别不在【基础资料】的清单里",IF(AND($L1789="内部转账",$M1789=""),"△内部转账要在「对方账户」写上另一头",IF(AND($L1789="内部转账",$M1789=$C1789),"※对方账户跟本账户是同一个",IF(AND($L1789&lt;&gt;"内部转账",$M1789&lt;&gt;""),"△填了对方账户，但类别不是内部转账",IF(YEAR($B1789)&lt;&gt;管理年度,"△不是管理年度的单据，按月的三张报表里看不到",IF($H1789&lt;0,"△这一笔之后该账户余额成负数了，核一下",""))))))))))))))</f>
        <v/>
      </c>
    </row>
    <row r="1790" ht="16.5" spans="1:16">
      <c r="A1790" s="4" t="str">
        <f>IF($C1790="","",COUNTA($C$5:$C1790))</f>
        <v/>
      </c>
      <c r="B1790" s="52"/>
      <c r="C1790" s="53"/>
      <c r="D1790" s="53"/>
      <c r="E1790" s="32"/>
      <c r="F1790" s="54"/>
      <c r="G1790" s="54"/>
      <c r="H1790" s="24" t="str">
        <f>IFERROR(ROUND(VLOOKUP($C1790,基础资料!$B$5:$E$34,3,0)+SUMIF($C$5:$C1790,$C1790,$F$5:$F1790)-SUMIF($C$5:$C1790,$C1790,$G$5:$G1790),2),"")</f>
        <v/>
      </c>
      <c r="I1790" s="53"/>
      <c r="J1790" s="53"/>
      <c r="K1790" s="25" t="str">
        <f t="shared" si="27"/>
        <v/>
      </c>
      <c r="L1790" s="13" t="str">
        <f>IF($D1790="","",IFERROR(INDEX(类别属性,MATCH($D1790,类别表,0)),""))</f>
        <v/>
      </c>
      <c r="M1790" s="53"/>
      <c r="N1790" s="53"/>
      <c r="O1790" s="32"/>
      <c r="P1790" s="6" t="str">
        <f>IF($C1790="","",IF(ISNA(MATCH($C1790,账户表,0)),"※这个账户不在【基础资料】的账户档案里",IF($B1790="","※没填日期，这一笔不会进任何月份的报表",IF(NOT(ISNUMBER($B1790)),"※日期是文本不是日期（像 2026.6.28 这种），按日期取数的报表全会漏掉这一笔",IF(AND($F1790&lt;&gt;"",$G1790&lt;&gt;""),"※收入和支出不能同时填",IF(AND(N($F1790)=0,N($G1790)=0),"※收入和支出都没填",IF(OR(N($F1790)&lt;0,N($G1790)&lt;0),"※金额不能填负数，方向反了就换一列填",IF($D1790="","※没填收支类别，分类报表会漏掉这一笔",IF(ISNA(MATCH($D1790,类别表,0)),"※收支类别不在【基础资料】的清单里",IF(AND($L1790="内部转账",$M1790=""),"△内部转账要在「对方账户」写上另一头",IF(AND($L1790="内部转账",$M1790=$C1790),"※对方账户跟本账户是同一个",IF(AND($L1790&lt;&gt;"内部转账",$M1790&lt;&gt;""),"△填了对方账户，但类别不是内部转账",IF(YEAR($B1790)&lt;&gt;管理年度,"△不是管理年度的单据，按月的三张报表里看不到",IF($H1790&lt;0,"△这一笔之后该账户余额成负数了，核一下",""))))))))))))))</f>
        <v/>
      </c>
    </row>
    <row r="1791" ht="16.5" spans="1:16">
      <c r="A1791" s="4" t="str">
        <f>IF($C1791="","",COUNTA($C$5:$C1791))</f>
        <v/>
      </c>
      <c r="B1791" s="52"/>
      <c r="C1791" s="53"/>
      <c r="D1791" s="53"/>
      <c r="E1791" s="32"/>
      <c r="F1791" s="54"/>
      <c r="G1791" s="54"/>
      <c r="H1791" s="24" t="str">
        <f>IFERROR(ROUND(VLOOKUP($C1791,基础资料!$B$5:$E$34,3,0)+SUMIF($C$5:$C1791,$C1791,$F$5:$F1791)-SUMIF($C$5:$C1791,$C1791,$G$5:$G1791),2),"")</f>
        <v/>
      </c>
      <c r="I1791" s="53"/>
      <c r="J1791" s="53"/>
      <c r="K1791" s="25" t="str">
        <f t="shared" si="27"/>
        <v/>
      </c>
      <c r="L1791" s="13" t="str">
        <f>IF($D1791="","",IFERROR(INDEX(类别属性,MATCH($D1791,类别表,0)),""))</f>
        <v/>
      </c>
      <c r="M1791" s="53"/>
      <c r="N1791" s="53"/>
      <c r="O1791" s="32"/>
      <c r="P1791" s="6" t="str">
        <f>IF($C1791="","",IF(ISNA(MATCH($C1791,账户表,0)),"※这个账户不在【基础资料】的账户档案里",IF($B1791="","※没填日期，这一笔不会进任何月份的报表",IF(NOT(ISNUMBER($B1791)),"※日期是文本不是日期（像 2026.6.28 这种），按日期取数的报表全会漏掉这一笔",IF(AND($F1791&lt;&gt;"",$G1791&lt;&gt;""),"※收入和支出不能同时填",IF(AND(N($F1791)=0,N($G1791)=0),"※收入和支出都没填",IF(OR(N($F1791)&lt;0,N($G1791)&lt;0),"※金额不能填负数，方向反了就换一列填",IF($D1791="","※没填收支类别，分类报表会漏掉这一笔",IF(ISNA(MATCH($D1791,类别表,0)),"※收支类别不在【基础资料】的清单里",IF(AND($L1791="内部转账",$M1791=""),"△内部转账要在「对方账户」写上另一头",IF(AND($L1791="内部转账",$M1791=$C1791),"※对方账户跟本账户是同一个",IF(AND($L1791&lt;&gt;"内部转账",$M1791&lt;&gt;""),"△填了对方账户，但类别不是内部转账",IF(YEAR($B1791)&lt;&gt;管理年度,"△不是管理年度的单据，按月的三张报表里看不到",IF($H1791&lt;0,"△这一笔之后该账户余额成负数了，核一下",""))))))))))))))</f>
        <v/>
      </c>
    </row>
    <row r="1792" ht="16.5" spans="1:16">
      <c r="A1792" s="4" t="str">
        <f>IF($C1792="","",COUNTA($C$5:$C1792))</f>
        <v/>
      </c>
      <c r="B1792" s="52"/>
      <c r="C1792" s="53"/>
      <c r="D1792" s="53"/>
      <c r="E1792" s="32"/>
      <c r="F1792" s="54"/>
      <c r="G1792" s="54"/>
      <c r="H1792" s="24" t="str">
        <f>IFERROR(ROUND(VLOOKUP($C1792,基础资料!$B$5:$E$34,3,0)+SUMIF($C$5:$C1792,$C1792,$F$5:$F1792)-SUMIF($C$5:$C1792,$C1792,$G$5:$G1792),2),"")</f>
        <v/>
      </c>
      <c r="I1792" s="53"/>
      <c r="J1792" s="53"/>
      <c r="K1792" s="25" t="str">
        <f t="shared" si="27"/>
        <v/>
      </c>
      <c r="L1792" s="13" t="str">
        <f>IF($D1792="","",IFERROR(INDEX(类别属性,MATCH($D1792,类别表,0)),""))</f>
        <v/>
      </c>
      <c r="M1792" s="53"/>
      <c r="N1792" s="53"/>
      <c r="O1792" s="32"/>
      <c r="P1792" s="6" t="str">
        <f>IF($C1792="","",IF(ISNA(MATCH($C1792,账户表,0)),"※这个账户不在【基础资料】的账户档案里",IF($B1792="","※没填日期，这一笔不会进任何月份的报表",IF(NOT(ISNUMBER($B1792)),"※日期是文本不是日期（像 2026.6.28 这种），按日期取数的报表全会漏掉这一笔",IF(AND($F1792&lt;&gt;"",$G1792&lt;&gt;""),"※收入和支出不能同时填",IF(AND(N($F1792)=0,N($G1792)=0),"※收入和支出都没填",IF(OR(N($F1792)&lt;0,N($G1792)&lt;0),"※金额不能填负数，方向反了就换一列填",IF($D1792="","※没填收支类别，分类报表会漏掉这一笔",IF(ISNA(MATCH($D1792,类别表,0)),"※收支类别不在【基础资料】的清单里",IF(AND($L1792="内部转账",$M1792=""),"△内部转账要在「对方账户」写上另一头",IF(AND($L1792="内部转账",$M1792=$C1792),"※对方账户跟本账户是同一个",IF(AND($L1792&lt;&gt;"内部转账",$M1792&lt;&gt;""),"△填了对方账户，但类别不是内部转账",IF(YEAR($B1792)&lt;&gt;管理年度,"△不是管理年度的单据，按月的三张报表里看不到",IF($H1792&lt;0,"△这一笔之后该账户余额成负数了，核一下",""))))))))))))))</f>
        <v/>
      </c>
    </row>
    <row r="1793" ht="16.5" spans="1:16">
      <c r="A1793" s="4" t="str">
        <f>IF($C1793="","",COUNTA($C$5:$C1793))</f>
        <v/>
      </c>
      <c r="B1793" s="52"/>
      <c r="C1793" s="53"/>
      <c r="D1793" s="53"/>
      <c r="E1793" s="32"/>
      <c r="F1793" s="54"/>
      <c r="G1793" s="54"/>
      <c r="H1793" s="24" t="str">
        <f>IFERROR(ROUND(VLOOKUP($C1793,基础资料!$B$5:$E$34,3,0)+SUMIF($C$5:$C1793,$C1793,$F$5:$F1793)-SUMIF($C$5:$C1793,$C1793,$G$5:$G1793),2),"")</f>
        <v/>
      </c>
      <c r="I1793" s="53"/>
      <c r="J1793" s="53"/>
      <c r="K1793" s="25" t="str">
        <f t="shared" si="27"/>
        <v/>
      </c>
      <c r="L1793" s="13" t="str">
        <f>IF($D1793="","",IFERROR(INDEX(类别属性,MATCH($D1793,类别表,0)),""))</f>
        <v/>
      </c>
      <c r="M1793" s="53"/>
      <c r="N1793" s="53"/>
      <c r="O1793" s="32"/>
      <c r="P1793" s="6" t="str">
        <f>IF($C1793="","",IF(ISNA(MATCH($C1793,账户表,0)),"※这个账户不在【基础资料】的账户档案里",IF($B1793="","※没填日期，这一笔不会进任何月份的报表",IF(NOT(ISNUMBER($B1793)),"※日期是文本不是日期（像 2026.6.28 这种），按日期取数的报表全会漏掉这一笔",IF(AND($F1793&lt;&gt;"",$G1793&lt;&gt;""),"※收入和支出不能同时填",IF(AND(N($F1793)=0,N($G1793)=0),"※收入和支出都没填",IF(OR(N($F1793)&lt;0,N($G1793)&lt;0),"※金额不能填负数，方向反了就换一列填",IF($D1793="","※没填收支类别，分类报表会漏掉这一笔",IF(ISNA(MATCH($D1793,类别表,0)),"※收支类别不在【基础资料】的清单里",IF(AND($L1793="内部转账",$M1793=""),"△内部转账要在「对方账户」写上另一头",IF(AND($L1793="内部转账",$M1793=$C1793),"※对方账户跟本账户是同一个",IF(AND($L1793&lt;&gt;"内部转账",$M1793&lt;&gt;""),"△填了对方账户，但类别不是内部转账",IF(YEAR($B1793)&lt;&gt;管理年度,"△不是管理年度的单据，按月的三张报表里看不到",IF($H1793&lt;0,"△这一笔之后该账户余额成负数了，核一下",""))))))))))))))</f>
        <v/>
      </c>
    </row>
    <row r="1794" ht="16.5" spans="1:16">
      <c r="A1794" s="4" t="str">
        <f>IF($C1794="","",COUNTA($C$5:$C1794))</f>
        <v/>
      </c>
      <c r="B1794" s="52"/>
      <c r="C1794" s="53"/>
      <c r="D1794" s="53"/>
      <c r="E1794" s="32"/>
      <c r="F1794" s="54"/>
      <c r="G1794" s="54"/>
      <c r="H1794" s="24" t="str">
        <f>IFERROR(ROUND(VLOOKUP($C1794,基础资料!$B$5:$E$34,3,0)+SUMIF($C$5:$C1794,$C1794,$F$5:$F1794)-SUMIF($C$5:$C1794,$C1794,$G$5:$G1794),2),"")</f>
        <v/>
      </c>
      <c r="I1794" s="53"/>
      <c r="J1794" s="53"/>
      <c r="K1794" s="25" t="str">
        <f t="shared" si="27"/>
        <v/>
      </c>
      <c r="L1794" s="13" t="str">
        <f>IF($D1794="","",IFERROR(INDEX(类别属性,MATCH($D1794,类别表,0)),""))</f>
        <v/>
      </c>
      <c r="M1794" s="53"/>
      <c r="N1794" s="53"/>
      <c r="O1794" s="32"/>
      <c r="P1794" s="6" t="str">
        <f>IF($C1794="","",IF(ISNA(MATCH($C1794,账户表,0)),"※这个账户不在【基础资料】的账户档案里",IF($B1794="","※没填日期，这一笔不会进任何月份的报表",IF(NOT(ISNUMBER($B1794)),"※日期是文本不是日期（像 2026.6.28 这种），按日期取数的报表全会漏掉这一笔",IF(AND($F1794&lt;&gt;"",$G1794&lt;&gt;""),"※收入和支出不能同时填",IF(AND(N($F1794)=0,N($G1794)=0),"※收入和支出都没填",IF(OR(N($F1794)&lt;0,N($G1794)&lt;0),"※金额不能填负数，方向反了就换一列填",IF($D1794="","※没填收支类别，分类报表会漏掉这一笔",IF(ISNA(MATCH($D1794,类别表,0)),"※收支类别不在【基础资料】的清单里",IF(AND($L1794="内部转账",$M1794=""),"△内部转账要在「对方账户」写上另一头",IF(AND($L1794="内部转账",$M1794=$C1794),"※对方账户跟本账户是同一个",IF(AND($L1794&lt;&gt;"内部转账",$M1794&lt;&gt;""),"△填了对方账户，但类别不是内部转账",IF(YEAR($B1794)&lt;&gt;管理年度,"△不是管理年度的单据，按月的三张报表里看不到",IF($H1794&lt;0,"△这一笔之后该账户余额成负数了，核一下",""))))))))))))))</f>
        <v/>
      </c>
    </row>
    <row r="1795" ht="16.5" spans="1:16">
      <c r="A1795" s="4" t="str">
        <f>IF($C1795="","",COUNTA($C$5:$C1795))</f>
        <v/>
      </c>
      <c r="B1795" s="52"/>
      <c r="C1795" s="53"/>
      <c r="D1795" s="53"/>
      <c r="E1795" s="32"/>
      <c r="F1795" s="54"/>
      <c r="G1795" s="54"/>
      <c r="H1795" s="24" t="str">
        <f>IFERROR(ROUND(VLOOKUP($C1795,基础资料!$B$5:$E$34,3,0)+SUMIF($C$5:$C1795,$C1795,$F$5:$F1795)-SUMIF($C$5:$C1795,$C1795,$G$5:$G1795),2),"")</f>
        <v/>
      </c>
      <c r="I1795" s="53"/>
      <c r="J1795" s="53"/>
      <c r="K1795" s="25" t="str">
        <f t="shared" si="27"/>
        <v/>
      </c>
      <c r="L1795" s="13" t="str">
        <f>IF($D1795="","",IFERROR(INDEX(类别属性,MATCH($D1795,类别表,0)),""))</f>
        <v/>
      </c>
      <c r="M1795" s="53"/>
      <c r="N1795" s="53"/>
      <c r="O1795" s="32"/>
      <c r="P1795" s="6" t="str">
        <f>IF($C1795="","",IF(ISNA(MATCH($C1795,账户表,0)),"※这个账户不在【基础资料】的账户档案里",IF($B1795="","※没填日期，这一笔不会进任何月份的报表",IF(NOT(ISNUMBER($B1795)),"※日期是文本不是日期（像 2026.6.28 这种），按日期取数的报表全会漏掉这一笔",IF(AND($F1795&lt;&gt;"",$G1795&lt;&gt;""),"※收入和支出不能同时填",IF(AND(N($F1795)=0,N($G1795)=0),"※收入和支出都没填",IF(OR(N($F1795)&lt;0,N($G1795)&lt;0),"※金额不能填负数，方向反了就换一列填",IF($D1795="","※没填收支类别，分类报表会漏掉这一笔",IF(ISNA(MATCH($D1795,类别表,0)),"※收支类别不在【基础资料】的清单里",IF(AND($L1795="内部转账",$M1795=""),"△内部转账要在「对方账户」写上另一头",IF(AND($L1795="内部转账",$M1795=$C1795),"※对方账户跟本账户是同一个",IF(AND($L1795&lt;&gt;"内部转账",$M1795&lt;&gt;""),"△填了对方账户，但类别不是内部转账",IF(YEAR($B1795)&lt;&gt;管理年度,"△不是管理年度的单据，按月的三张报表里看不到",IF($H1795&lt;0,"△这一笔之后该账户余额成负数了，核一下",""))))))))))))))</f>
        <v/>
      </c>
    </row>
    <row r="1796" ht="16.5" spans="1:16">
      <c r="A1796" s="4" t="str">
        <f>IF($C1796="","",COUNTA($C$5:$C1796))</f>
        <v/>
      </c>
      <c r="B1796" s="52"/>
      <c r="C1796" s="53"/>
      <c r="D1796" s="53"/>
      <c r="E1796" s="32"/>
      <c r="F1796" s="54"/>
      <c r="G1796" s="54"/>
      <c r="H1796" s="24" t="str">
        <f>IFERROR(ROUND(VLOOKUP($C1796,基础资料!$B$5:$E$34,3,0)+SUMIF($C$5:$C1796,$C1796,$F$5:$F1796)-SUMIF($C$5:$C1796,$C1796,$G$5:$G1796),2),"")</f>
        <v/>
      </c>
      <c r="I1796" s="53"/>
      <c r="J1796" s="53"/>
      <c r="K1796" s="25" t="str">
        <f t="shared" si="27"/>
        <v/>
      </c>
      <c r="L1796" s="13" t="str">
        <f>IF($D1796="","",IFERROR(INDEX(类别属性,MATCH($D1796,类别表,0)),""))</f>
        <v/>
      </c>
      <c r="M1796" s="53"/>
      <c r="N1796" s="53"/>
      <c r="O1796" s="32"/>
      <c r="P1796" s="6" t="str">
        <f>IF($C1796="","",IF(ISNA(MATCH($C1796,账户表,0)),"※这个账户不在【基础资料】的账户档案里",IF($B1796="","※没填日期，这一笔不会进任何月份的报表",IF(NOT(ISNUMBER($B1796)),"※日期是文本不是日期（像 2026.6.28 这种），按日期取数的报表全会漏掉这一笔",IF(AND($F1796&lt;&gt;"",$G1796&lt;&gt;""),"※收入和支出不能同时填",IF(AND(N($F1796)=0,N($G1796)=0),"※收入和支出都没填",IF(OR(N($F1796)&lt;0,N($G1796)&lt;0),"※金额不能填负数，方向反了就换一列填",IF($D1796="","※没填收支类别，分类报表会漏掉这一笔",IF(ISNA(MATCH($D1796,类别表,0)),"※收支类别不在【基础资料】的清单里",IF(AND($L1796="内部转账",$M1796=""),"△内部转账要在「对方账户」写上另一头",IF(AND($L1796="内部转账",$M1796=$C1796),"※对方账户跟本账户是同一个",IF(AND($L1796&lt;&gt;"内部转账",$M1796&lt;&gt;""),"△填了对方账户，但类别不是内部转账",IF(YEAR($B1796)&lt;&gt;管理年度,"△不是管理年度的单据，按月的三张报表里看不到",IF($H1796&lt;0,"△这一笔之后该账户余额成负数了，核一下",""))))))))))))))</f>
        <v/>
      </c>
    </row>
    <row r="1797" ht="16.5" spans="1:16">
      <c r="A1797" s="4" t="str">
        <f>IF($C1797="","",COUNTA($C$5:$C1797))</f>
        <v/>
      </c>
      <c r="B1797" s="52"/>
      <c r="C1797" s="53"/>
      <c r="D1797" s="53"/>
      <c r="E1797" s="32"/>
      <c r="F1797" s="54"/>
      <c r="G1797" s="54"/>
      <c r="H1797" s="24" t="str">
        <f>IFERROR(ROUND(VLOOKUP($C1797,基础资料!$B$5:$E$34,3,0)+SUMIF($C$5:$C1797,$C1797,$F$5:$F1797)-SUMIF($C$5:$C1797,$C1797,$G$5:$G1797),2),"")</f>
        <v/>
      </c>
      <c r="I1797" s="53"/>
      <c r="J1797" s="53"/>
      <c r="K1797" s="25" t="str">
        <f t="shared" ref="K1797:K1860" si="28">IF(OR($B1797="",NOT(ISNUMBER($B1797))),"",--TEXT($B1797,"yyyymm"))</f>
        <v/>
      </c>
      <c r="L1797" s="13" t="str">
        <f>IF($D1797="","",IFERROR(INDEX(类别属性,MATCH($D1797,类别表,0)),""))</f>
        <v/>
      </c>
      <c r="M1797" s="53"/>
      <c r="N1797" s="53"/>
      <c r="O1797" s="32"/>
      <c r="P1797" s="6" t="str">
        <f>IF($C1797="","",IF(ISNA(MATCH($C1797,账户表,0)),"※这个账户不在【基础资料】的账户档案里",IF($B1797="","※没填日期，这一笔不会进任何月份的报表",IF(NOT(ISNUMBER($B1797)),"※日期是文本不是日期（像 2026.6.28 这种），按日期取数的报表全会漏掉这一笔",IF(AND($F1797&lt;&gt;"",$G1797&lt;&gt;""),"※收入和支出不能同时填",IF(AND(N($F1797)=0,N($G1797)=0),"※收入和支出都没填",IF(OR(N($F1797)&lt;0,N($G1797)&lt;0),"※金额不能填负数，方向反了就换一列填",IF($D1797="","※没填收支类别，分类报表会漏掉这一笔",IF(ISNA(MATCH($D1797,类别表,0)),"※收支类别不在【基础资料】的清单里",IF(AND($L1797="内部转账",$M1797=""),"△内部转账要在「对方账户」写上另一头",IF(AND($L1797="内部转账",$M1797=$C1797),"※对方账户跟本账户是同一个",IF(AND($L1797&lt;&gt;"内部转账",$M1797&lt;&gt;""),"△填了对方账户，但类别不是内部转账",IF(YEAR($B1797)&lt;&gt;管理年度,"△不是管理年度的单据，按月的三张报表里看不到",IF($H1797&lt;0,"△这一笔之后该账户余额成负数了，核一下",""))))))))))))))</f>
        <v/>
      </c>
    </row>
    <row r="1798" ht="16.5" spans="1:16">
      <c r="A1798" s="4" t="str">
        <f>IF($C1798="","",COUNTA($C$5:$C1798))</f>
        <v/>
      </c>
      <c r="B1798" s="52"/>
      <c r="C1798" s="53"/>
      <c r="D1798" s="53"/>
      <c r="E1798" s="32"/>
      <c r="F1798" s="54"/>
      <c r="G1798" s="54"/>
      <c r="H1798" s="24" t="str">
        <f>IFERROR(ROUND(VLOOKUP($C1798,基础资料!$B$5:$E$34,3,0)+SUMIF($C$5:$C1798,$C1798,$F$5:$F1798)-SUMIF($C$5:$C1798,$C1798,$G$5:$G1798),2),"")</f>
        <v/>
      </c>
      <c r="I1798" s="53"/>
      <c r="J1798" s="53"/>
      <c r="K1798" s="25" t="str">
        <f t="shared" si="28"/>
        <v/>
      </c>
      <c r="L1798" s="13" t="str">
        <f>IF($D1798="","",IFERROR(INDEX(类别属性,MATCH($D1798,类别表,0)),""))</f>
        <v/>
      </c>
      <c r="M1798" s="53"/>
      <c r="N1798" s="53"/>
      <c r="O1798" s="32"/>
      <c r="P1798" s="6" t="str">
        <f>IF($C1798="","",IF(ISNA(MATCH($C1798,账户表,0)),"※这个账户不在【基础资料】的账户档案里",IF($B1798="","※没填日期，这一笔不会进任何月份的报表",IF(NOT(ISNUMBER($B1798)),"※日期是文本不是日期（像 2026.6.28 这种），按日期取数的报表全会漏掉这一笔",IF(AND($F1798&lt;&gt;"",$G1798&lt;&gt;""),"※收入和支出不能同时填",IF(AND(N($F1798)=0,N($G1798)=0),"※收入和支出都没填",IF(OR(N($F1798)&lt;0,N($G1798)&lt;0),"※金额不能填负数，方向反了就换一列填",IF($D1798="","※没填收支类别，分类报表会漏掉这一笔",IF(ISNA(MATCH($D1798,类别表,0)),"※收支类别不在【基础资料】的清单里",IF(AND($L1798="内部转账",$M1798=""),"△内部转账要在「对方账户」写上另一头",IF(AND($L1798="内部转账",$M1798=$C1798),"※对方账户跟本账户是同一个",IF(AND($L1798&lt;&gt;"内部转账",$M1798&lt;&gt;""),"△填了对方账户，但类别不是内部转账",IF(YEAR($B1798)&lt;&gt;管理年度,"△不是管理年度的单据，按月的三张报表里看不到",IF($H1798&lt;0,"△这一笔之后该账户余额成负数了，核一下",""))))))))))))))</f>
        <v/>
      </c>
    </row>
    <row r="1799" ht="16.5" spans="1:16">
      <c r="A1799" s="4" t="str">
        <f>IF($C1799="","",COUNTA($C$5:$C1799))</f>
        <v/>
      </c>
      <c r="B1799" s="52"/>
      <c r="C1799" s="53"/>
      <c r="D1799" s="53"/>
      <c r="E1799" s="32"/>
      <c r="F1799" s="54"/>
      <c r="G1799" s="54"/>
      <c r="H1799" s="24" t="str">
        <f>IFERROR(ROUND(VLOOKUP($C1799,基础资料!$B$5:$E$34,3,0)+SUMIF($C$5:$C1799,$C1799,$F$5:$F1799)-SUMIF($C$5:$C1799,$C1799,$G$5:$G1799),2),"")</f>
        <v/>
      </c>
      <c r="I1799" s="53"/>
      <c r="J1799" s="53"/>
      <c r="K1799" s="25" t="str">
        <f t="shared" si="28"/>
        <v/>
      </c>
      <c r="L1799" s="13" t="str">
        <f>IF($D1799="","",IFERROR(INDEX(类别属性,MATCH($D1799,类别表,0)),""))</f>
        <v/>
      </c>
      <c r="M1799" s="53"/>
      <c r="N1799" s="53"/>
      <c r="O1799" s="32"/>
      <c r="P1799" s="6" t="str">
        <f>IF($C1799="","",IF(ISNA(MATCH($C1799,账户表,0)),"※这个账户不在【基础资料】的账户档案里",IF($B1799="","※没填日期，这一笔不会进任何月份的报表",IF(NOT(ISNUMBER($B1799)),"※日期是文本不是日期（像 2026.6.28 这种），按日期取数的报表全会漏掉这一笔",IF(AND($F1799&lt;&gt;"",$G1799&lt;&gt;""),"※收入和支出不能同时填",IF(AND(N($F1799)=0,N($G1799)=0),"※收入和支出都没填",IF(OR(N($F1799)&lt;0,N($G1799)&lt;0),"※金额不能填负数，方向反了就换一列填",IF($D1799="","※没填收支类别，分类报表会漏掉这一笔",IF(ISNA(MATCH($D1799,类别表,0)),"※收支类别不在【基础资料】的清单里",IF(AND($L1799="内部转账",$M1799=""),"△内部转账要在「对方账户」写上另一头",IF(AND($L1799="内部转账",$M1799=$C1799),"※对方账户跟本账户是同一个",IF(AND($L1799&lt;&gt;"内部转账",$M1799&lt;&gt;""),"△填了对方账户，但类别不是内部转账",IF(YEAR($B1799)&lt;&gt;管理年度,"△不是管理年度的单据，按月的三张报表里看不到",IF($H1799&lt;0,"△这一笔之后该账户余额成负数了，核一下",""))))))))))))))</f>
        <v/>
      </c>
    </row>
    <row r="1800" ht="16.5" spans="1:16">
      <c r="A1800" s="4" t="str">
        <f>IF($C1800="","",COUNTA($C$5:$C1800))</f>
        <v/>
      </c>
      <c r="B1800" s="52"/>
      <c r="C1800" s="53"/>
      <c r="D1800" s="53"/>
      <c r="E1800" s="32"/>
      <c r="F1800" s="54"/>
      <c r="G1800" s="54"/>
      <c r="H1800" s="24" t="str">
        <f>IFERROR(ROUND(VLOOKUP($C1800,基础资料!$B$5:$E$34,3,0)+SUMIF($C$5:$C1800,$C1800,$F$5:$F1800)-SUMIF($C$5:$C1800,$C1800,$G$5:$G1800),2),"")</f>
        <v/>
      </c>
      <c r="I1800" s="53"/>
      <c r="J1800" s="53"/>
      <c r="K1800" s="25" t="str">
        <f t="shared" si="28"/>
        <v/>
      </c>
      <c r="L1800" s="13" t="str">
        <f>IF($D1800="","",IFERROR(INDEX(类别属性,MATCH($D1800,类别表,0)),""))</f>
        <v/>
      </c>
      <c r="M1800" s="53"/>
      <c r="N1800" s="53"/>
      <c r="O1800" s="32"/>
      <c r="P1800" s="6" t="str">
        <f>IF($C1800="","",IF(ISNA(MATCH($C1800,账户表,0)),"※这个账户不在【基础资料】的账户档案里",IF($B1800="","※没填日期，这一笔不会进任何月份的报表",IF(NOT(ISNUMBER($B1800)),"※日期是文本不是日期（像 2026.6.28 这种），按日期取数的报表全会漏掉这一笔",IF(AND($F1800&lt;&gt;"",$G1800&lt;&gt;""),"※收入和支出不能同时填",IF(AND(N($F1800)=0,N($G1800)=0),"※收入和支出都没填",IF(OR(N($F1800)&lt;0,N($G1800)&lt;0),"※金额不能填负数，方向反了就换一列填",IF($D1800="","※没填收支类别，分类报表会漏掉这一笔",IF(ISNA(MATCH($D1800,类别表,0)),"※收支类别不在【基础资料】的清单里",IF(AND($L1800="内部转账",$M1800=""),"△内部转账要在「对方账户」写上另一头",IF(AND($L1800="内部转账",$M1800=$C1800),"※对方账户跟本账户是同一个",IF(AND($L1800&lt;&gt;"内部转账",$M1800&lt;&gt;""),"△填了对方账户，但类别不是内部转账",IF(YEAR($B1800)&lt;&gt;管理年度,"△不是管理年度的单据，按月的三张报表里看不到",IF($H1800&lt;0,"△这一笔之后该账户余额成负数了，核一下",""))))))))))))))</f>
        <v/>
      </c>
    </row>
    <row r="1801" ht="16.5" spans="1:16">
      <c r="A1801" s="4" t="str">
        <f>IF($C1801="","",COUNTA($C$5:$C1801))</f>
        <v/>
      </c>
      <c r="B1801" s="52"/>
      <c r="C1801" s="53"/>
      <c r="D1801" s="53"/>
      <c r="E1801" s="32"/>
      <c r="F1801" s="54"/>
      <c r="G1801" s="54"/>
      <c r="H1801" s="24" t="str">
        <f>IFERROR(ROUND(VLOOKUP($C1801,基础资料!$B$5:$E$34,3,0)+SUMIF($C$5:$C1801,$C1801,$F$5:$F1801)-SUMIF($C$5:$C1801,$C1801,$G$5:$G1801),2),"")</f>
        <v/>
      </c>
      <c r="I1801" s="53"/>
      <c r="J1801" s="53"/>
      <c r="K1801" s="25" t="str">
        <f t="shared" si="28"/>
        <v/>
      </c>
      <c r="L1801" s="13" t="str">
        <f>IF($D1801="","",IFERROR(INDEX(类别属性,MATCH($D1801,类别表,0)),""))</f>
        <v/>
      </c>
      <c r="M1801" s="53"/>
      <c r="N1801" s="53"/>
      <c r="O1801" s="32"/>
      <c r="P1801" s="6" t="str">
        <f>IF($C1801="","",IF(ISNA(MATCH($C1801,账户表,0)),"※这个账户不在【基础资料】的账户档案里",IF($B1801="","※没填日期，这一笔不会进任何月份的报表",IF(NOT(ISNUMBER($B1801)),"※日期是文本不是日期（像 2026.6.28 这种），按日期取数的报表全会漏掉这一笔",IF(AND($F1801&lt;&gt;"",$G1801&lt;&gt;""),"※收入和支出不能同时填",IF(AND(N($F1801)=0,N($G1801)=0),"※收入和支出都没填",IF(OR(N($F1801)&lt;0,N($G1801)&lt;0),"※金额不能填负数，方向反了就换一列填",IF($D1801="","※没填收支类别，分类报表会漏掉这一笔",IF(ISNA(MATCH($D1801,类别表,0)),"※收支类别不在【基础资料】的清单里",IF(AND($L1801="内部转账",$M1801=""),"△内部转账要在「对方账户」写上另一头",IF(AND($L1801="内部转账",$M1801=$C1801),"※对方账户跟本账户是同一个",IF(AND($L1801&lt;&gt;"内部转账",$M1801&lt;&gt;""),"△填了对方账户，但类别不是内部转账",IF(YEAR($B1801)&lt;&gt;管理年度,"△不是管理年度的单据，按月的三张报表里看不到",IF($H1801&lt;0,"△这一笔之后该账户余额成负数了，核一下",""))))))))))))))</f>
        <v/>
      </c>
    </row>
    <row r="1802" ht="16.5" spans="1:16">
      <c r="A1802" s="4" t="str">
        <f>IF($C1802="","",COUNTA($C$5:$C1802))</f>
        <v/>
      </c>
      <c r="B1802" s="52"/>
      <c r="C1802" s="53"/>
      <c r="D1802" s="53"/>
      <c r="E1802" s="32"/>
      <c r="F1802" s="54"/>
      <c r="G1802" s="54"/>
      <c r="H1802" s="24" t="str">
        <f>IFERROR(ROUND(VLOOKUP($C1802,基础资料!$B$5:$E$34,3,0)+SUMIF($C$5:$C1802,$C1802,$F$5:$F1802)-SUMIF($C$5:$C1802,$C1802,$G$5:$G1802),2),"")</f>
        <v/>
      </c>
      <c r="I1802" s="53"/>
      <c r="J1802" s="53"/>
      <c r="K1802" s="25" t="str">
        <f t="shared" si="28"/>
        <v/>
      </c>
      <c r="L1802" s="13" t="str">
        <f>IF($D1802="","",IFERROR(INDEX(类别属性,MATCH($D1802,类别表,0)),""))</f>
        <v/>
      </c>
      <c r="M1802" s="53"/>
      <c r="N1802" s="53"/>
      <c r="O1802" s="32"/>
      <c r="P1802" s="6" t="str">
        <f>IF($C1802="","",IF(ISNA(MATCH($C1802,账户表,0)),"※这个账户不在【基础资料】的账户档案里",IF($B1802="","※没填日期，这一笔不会进任何月份的报表",IF(NOT(ISNUMBER($B1802)),"※日期是文本不是日期（像 2026.6.28 这种），按日期取数的报表全会漏掉这一笔",IF(AND($F1802&lt;&gt;"",$G1802&lt;&gt;""),"※收入和支出不能同时填",IF(AND(N($F1802)=0,N($G1802)=0),"※收入和支出都没填",IF(OR(N($F1802)&lt;0,N($G1802)&lt;0),"※金额不能填负数，方向反了就换一列填",IF($D1802="","※没填收支类别，分类报表会漏掉这一笔",IF(ISNA(MATCH($D1802,类别表,0)),"※收支类别不在【基础资料】的清单里",IF(AND($L1802="内部转账",$M1802=""),"△内部转账要在「对方账户」写上另一头",IF(AND($L1802="内部转账",$M1802=$C1802),"※对方账户跟本账户是同一个",IF(AND($L1802&lt;&gt;"内部转账",$M1802&lt;&gt;""),"△填了对方账户，但类别不是内部转账",IF(YEAR($B1802)&lt;&gt;管理年度,"△不是管理年度的单据，按月的三张报表里看不到",IF($H1802&lt;0,"△这一笔之后该账户余额成负数了，核一下",""))))))))))))))</f>
        <v/>
      </c>
    </row>
    <row r="1803" ht="16.5" spans="1:16">
      <c r="A1803" s="4" t="str">
        <f>IF($C1803="","",COUNTA($C$5:$C1803))</f>
        <v/>
      </c>
      <c r="B1803" s="52"/>
      <c r="C1803" s="53"/>
      <c r="D1803" s="53"/>
      <c r="E1803" s="32"/>
      <c r="F1803" s="54"/>
      <c r="G1803" s="54"/>
      <c r="H1803" s="24" t="str">
        <f>IFERROR(ROUND(VLOOKUP($C1803,基础资料!$B$5:$E$34,3,0)+SUMIF($C$5:$C1803,$C1803,$F$5:$F1803)-SUMIF($C$5:$C1803,$C1803,$G$5:$G1803),2),"")</f>
        <v/>
      </c>
      <c r="I1803" s="53"/>
      <c r="J1803" s="53"/>
      <c r="K1803" s="25" t="str">
        <f t="shared" si="28"/>
        <v/>
      </c>
      <c r="L1803" s="13" t="str">
        <f>IF($D1803="","",IFERROR(INDEX(类别属性,MATCH($D1803,类别表,0)),""))</f>
        <v/>
      </c>
      <c r="M1803" s="53"/>
      <c r="N1803" s="53"/>
      <c r="O1803" s="32"/>
      <c r="P1803" s="6" t="str">
        <f>IF($C1803="","",IF(ISNA(MATCH($C1803,账户表,0)),"※这个账户不在【基础资料】的账户档案里",IF($B1803="","※没填日期，这一笔不会进任何月份的报表",IF(NOT(ISNUMBER($B1803)),"※日期是文本不是日期（像 2026.6.28 这种），按日期取数的报表全会漏掉这一笔",IF(AND($F1803&lt;&gt;"",$G1803&lt;&gt;""),"※收入和支出不能同时填",IF(AND(N($F1803)=0,N($G1803)=0),"※收入和支出都没填",IF(OR(N($F1803)&lt;0,N($G1803)&lt;0),"※金额不能填负数，方向反了就换一列填",IF($D1803="","※没填收支类别，分类报表会漏掉这一笔",IF(ISNA(MATCH($D1803,类别表,0)),"※收支类别不在【基础资料】的清单里",IF(AND($L1803="内部转账",$M1803=""),"△内部转账要在「对方账户」写上另一头",IF(AND($L1803="内部转账",$M1803=$C1803),"※对方账户跟本账户是同一个",IF(AND($L1803&lt;&gt;"内部转账",$M1803&lt;&gt;""),"△填了对方账户，但类别不是内部转账",IF(YEAR($B1803)&lt;&gt;管理年度,"△不是管理年度的单据，按月的三张报表里看不到",IF($H1803&lt;0,"△这一笔之后该账户余额成负数了，核一下",""))))))))))))))</f>
        <v/>
      </c>
    </row>
    <row r="1804" ht="16.5" spans="1:16">
      <c r="A1804" s="4" t="str">
        <f>IF($C1804="","",COUNTA($C$5:$C1804))</f>
        <v/>
      </c>
      <c r="B1804" s="52"/>
      <c r="C1804" s="53"/>
      <c r="D1804" s="53"/>
      <c r="E1804" s="32"/>
      <c r="F1804" s="54"/>
      <c r="G1804" s="54"/>
      <c r="H1804" s="24" t="str">
        <f>IFERROR(ROUND(VLOOKUP($C1804,基础资料!$B$5:$E$34,3,0)+SUMIF($C$5:$C1804,$C1804,$F$5:$F1804)-SUMIF($C$5:$C1804,$C1804,$G$5:$G1804),2),"")</f>
        <v/>
      </c>
      <c r="I1804" s="53"/>
      <c r="J1804" s="53"/>
      <c r="K1804" s="25" t="str">
        <f t="shared" si="28"/>
        <v/>
      </c>
      <c r="L1804" s="13" t="str">
        <f>IF($D1804="","",IFERROR(INDEX(类别属性,MATCH($D1804,类别表,0)),""))</f>
        <v/>
      </c>
      <c r="M1804" s="53"/>
      <c r="N1804" s="53"/>
      <c r="O1804" s="32"/>
      <c r="P1804" s="6" t="str">
        <f>IF($C1804="","",IF(ISNA(MATCH($C1804,账户表,0)),"※这个账户不在【基础资料】的账户档案里",IF($B1804="","※没填日期，这一笔不会进任何月份的报表",IF(NOT(ISNUMBER($B1804)),"※日期是文本不是日期（像 2026.6.28 这种），按日期取数的报表全会漏掉这一笔",IF(AND($F1804&lt;&gt;"",$G1804&lt;&gt;""),"※收入和支出不能同时填",IF(AND(N($F1804)=0,N($G1804)=0),"※收入和支出都没填",IF(OR(N($F1804)&lt;0,N($G1804)&lt;0),"※金额不能填负数，方向反了就换一列填",IF($D1804="","※没填收支类别，分类报表会漏掉这一笔",IF(ISNA(MATCH($D1804,类别表,0)),"※收支类别不在【基础资料】的清单里",IF(AND($L1804="内部转账",$M1804=""),"△内部转账要在「对方账户」写上另一头",IF(AND($L1804="内部转账",$M1804=$C1804),"※对方账户跟本账户是同一个",IF(AND($L1804&lt;&gt;"内部转账",$M1804&lt;&gt;""),"△填了对方账户，但类别不是内部转账",IF(YEAR($B1804)&lt;&gt;管理年度,"△不是管理年度的单据，按月的三张报表里看不到",IF($H1804&lt;0,"△这一笔之后该账户余额成负数了，核一下",""))))))))))))))</f>
        <v/>
      </c>
    </row>
    <row r="1805" ht="16.5" spans="1:16">
      <c r="A1805" s="4" t="str">
        <f>IF($C1805="","",COUNTA($C$5:$C1805))</f>
        <v/>
      </c>
      <c r="B1805" s="52"/>
      <c r="C1805" s="53"/>
      <c r="D1805" s="53"/>
      <c r="E1805" s="32"/>
      <c r="F1805" s="54"/>
      <c r="G1805" s="54"/>
      <c r="H1805" s="24" t="str">
        <f>IFERROR(ROUND(VLOOKUP($C1805,基础资料!$B$5:$E$34,3,0)+SUMIF($C$5:$C1805,$C1805,$F$5:$F1805)-SUMIF($C$5:$C1805,$C1805,$G$5:$G1805),2),"")</f>
        <v/>
      </c>
      <c r="I1805" s="53"/>
      <c r="J1805" s="53"/>
      <c r="K1805" s="25" t="str">
        <f t="shared" si="28"/>
        <v/>
      </c>
      <c r="L1805" s="13" t="str">
        <f>IF($D1805="","",IFERROR(INDEX(类别属性,MATCH($D1805,类别表,0)),""))</f>
        <v/>
      </c>
      <c r="M1805" s="53"/>
      <c r="N1805" s="53"/>
      <c r="O1805" s="32"/>
      <c r="P1805" s="6" t="str">
        <f>IF($C1805="","",IF(ISNA(MATCH($C1805,账户表,0)),"※这个账户不在【基础资料】的账户档案里",IF($B1805="","※没填日期，这一笔不会进任何月份的报表",IF(NOT(ISNUMBER($B1805)),"※日期是文本不是日期（像 2026.6.28 这种），按日期取数的报表全会漏掉这一笔",IF(AND($F1805&lt;&gt;"",$G1805&lt;&gt;""),"※收入和支出不能同时填",IF(AND(N($F1805)=0,N($G1805)=0),"※收入和支出都没填",IF(OR(N($F1805)&lt;0,N($G1805)&lt;0),"※金额不能填负数，方向反了就换一列填",IF($D1805="","※没填收支类别，分类报表会漏掉这一笔",IF(ISNA(MATCH($D1805,类别表,0)),"※收支类别不在【基础资料】的清单里",IF(AND($L1805="内部转账",$M1805=""),"△内部转账要在「对方账户」写上另一头",IF(AND($L1805="内部转账",$M1805=$C1805),"※对方账户跟本账户是同一个",IF(AND($L1805&lt;&gt;"内部转账",$M1805&lt;&gt;""),"△填了对方账户，但类别不是内部转账",IF(YEAR($B1805)&lt;&gt;管理年度,"△不是管理年度的单据，按月的三张报表里看不到",IF($H1805&lt;0,"△这一笔之后该账户余额成负数了，核一下",""))))))))))))))</f>
        <v/>
      </c>
    </row>
    <row r="1806" ht="16.5" spans="1:16">
      <c r="A1806" s="4" t="str">
        <f>IF($C1806="","",COUNTA($C$5:$C1806))</f>
        <v/>
      </c>
      <c r="B1806" s="52"/>
      <c r="C1806" s="53"/>
      <c r="D1806" s="53"/>
      <c r="E1806" s="32"/>
      <c r="F1806" s="54"/>
      <c r="G1806" s="54"/>
      <c r="H1806" s="24" t="str">
        <f>IFERROR(ROUND(VLOOKUP($C1806,基础资料!$B$5:$E$34,3,0)+SUMIF($C$5:$C1806,$C1806,$F$5:$F1806)-SUMIF($C$5:$C1806,$C1806,$G$5:$G1806),2),"")</f>
        <v/>
      </c>
      <c r="I1806" s="53"/>
      <c r="J1806" s="53"/>
      <c r="K1806" s="25" t="str">
        <f t="shared" si="28"/>
        <v/>
      </c>
      <c r="L1806" s="13" t="str">
        <f>IF($D1806="","",IFERROR(INDEX(类别属性,MATCH($D1806,类别表,0)),""))</f>
        <v/>
      </c>
      <c r="M1806" s="53"/>
      <c r="N1806" s="53"/>
      <c r="O1806" s="32"/>
      <c r="P1806" s="6" t="str">
        <f>IF($C1806="","",IF(ISNA(MATCH($C1806,账户表,0)),"※这个账户不在【基础资料】的账户档案里",IF($B1806="","※没填日期，这一笔不会进任何月份的报表",IF(NOT(ISNUMBER($B1806)),"※日期是文本不是日期（像 2026.6.28 这种），按日期取数的报表全会漏掉这一笔",IF(AND($F1806&lt;&gt;"",$G1806&lt;&gt;""),"※收入和支出不能同时填",IF(AND(N($F1806)=0,N($G1806)=0),"※收入和支出都没填",IF(OR(N($F1806)&lt;0,N($G1806)&lt;0),"※金额不能填负数，方向反了就换一列填",IF($D1806="","※没填收支类别，分类报表会漏掉这一笔",IF(ISNA(MATCH($D1806,类别表,0)),"※收支类别不在【基础资料】的清单里",IF(AND($L1806="内部转账",$M1806=""),"△内部转账要在「对方账户」写上另一头",IF(AND($L1806="内部转账",$M1806=$C1806),"※对方账户跟本账户是同一个",IF(AND($L1806&lt;&gt;"内部转账",$M1806&lt;&gt;""),"△填了对方账户，但类别不是内部转账",IF(YEAR($B1806)&lt;&gt;管理年度,"△不是管理年度的单据，按月的三张报表里看不到",IF($H1806&lt;0,"△这一笔之后该账户余额成负数了，核一下",""))))))))))))))</f>
        <v/>
      </c>
    </row>
    <row r="1807" ht="16.5" spans="1:16">
      <c r="A1807" s="4" t="str">
        <f>IF($C1807="","",COUNTA($C$5:$C1807))</f>
        <v/>
      </c>
      <c r="B1807" s="52"/>
      <c r="C1807" s="53"/>
      <c r="D1807" s="53"/>
      <c r="E1807" s="32"/>
      <c r="F1807" s="54"/>
      <c r="G1807" s="54"/>
      <c r="H1807" s="24" t="str">
        <f>IFERROR(ROUND(VLOOKUP($C1807,基础资料!$B$5:$E$34,3,0)+SUMIF($C$5:$C1807,$C1807,$F$5:$F1807)-SUMIF($C$5:$C1807,$C1807,$G$5:$G1807),2),"")</f>
        <v/>
      </c>
      <c r="I1807" s="53"/>
      <c r="J1807" s="53"/>
      <c r="K1807" s="25" t="str">
        <f t="shared" si="28"/>
        <v/>
      </c>
      <c r="L1807" s="13" t="str">
        <f>IF($D1807="","",IFERROR(INDEX(类别属性,MATCH($D1807,类别表,0)),""))</f>
        <v/>
      </c>
      <c r="M1807" s="53"/>
      <c r="N1807" s="53"/>
      <c r="O1807" s="32"/>
      <c r="P1807" s="6" t="str">
        <f>IF($C1807="","",IF(ISNA(MATCH($C1807,账户表,0)),"※这个账户不在【基础资料】的账户档案里",IF($B1807="","※没填日期，这一笔不会进任何月份的报表",IF(NOT(ISNUMBER($B1807)),"※日期是文本不是日期（像 2026.6.28 这种），按日期取数的报表全会漏掉这一笔",IF(AND($F1807&lt;&gt;"",$G1807&lt;&gt;""),"※收入和支出不能同时填",IF(AND(N($F1807)=0,N($G1807)=0),"※收入和支出都没填",IF(OR(N($F1807)&lt;0,N($G1807)&lt;0),"※金额不能填负数，方向反了就换一列填",IF($D1807="","※没填收支类别，分类报表会漏掉这一笔",IF(ISNA(MATCH($D1807,类别表,0)),"※收支类别不在【基础资料】的清单里",IF(AND($L1807="内部转账",$M1807=""),"△内部转账要在「对方账户」写上另一头",IF(AND($L1807="内部转账",$M1807=$C1807),"※对方账户跟本账户是同一个",IF(AND($L1807&lt;&gt;"内部转账",$M1807&lt;&gt;""),"△填了对方账户，但类别不是内部转账",IF(YEAR($B1807)&lt;&gt;管理年度,"△不是管理年度的单据，按月的三张报表里看不到",IF($H1807&lt;0,"△这一笔之后该账户余额成负数了，核一下",""))))))))))))))</f>
        <v/>
      </c>
    </row>
    <row r="1808" ht="16.5" spans="1:16">
      <c r="A1808" s="4" t="str">
        <f>IF($C1808="","",COUNTA($C$5:$C1808))</f>
        <v/>
      </c>
      <c r="B1808" s="52"/>
      <c r="C1808" s="53"/>
      <c r="D1808" s="53"/>
      <c r="E1808" s="32"/>
      <c r="F1808" s="54"/>
      <c r="G1808" s="54"/>
      <c r="H1808" s="24" t="str">
        <f>IFERROR(ROUND(VLOOKUP($C1808,基础资料!$B$5:$E$34,3,0)+SUMIF($C$5:$C1808,$C1808,$F$5:$F1808)-SUMIF($C$5:$C1808,$C1808,$G$5:$G1808),2),"")</f>
        <v/>
      </c>
      <c r="I1808" s="53"/>
      <c r="J1808" s="53"/>
      <c r="K1808" s="25" t="str">
        <f t="shared" si="28"/>
        <v/>
      </c>
      <c r="L1808" s="13" t="str">
        <f>IF($D1808="","",IFERROR(INDEX(类别属性,MATCH($D1808,类别表,0)),""))</f>
        <v/>
      </c>
      <c r="M1808" s="53"/>
      <c r="N1808" s="53"/>
      <c r="O1808" s="32"/>
      <c r="P1808" s="6" t="str">
        <f>IF($C1808="","",IF(ISNA(MATCH($C1808,账户表,0)),"※这个账户不在【基础资料】的账户档案里",IF($B1808="","※没填日期，这一笔不会进任何月份的报表",IF(NOT(ISNUMBER($B1808)),"※日期是文本不是日期（像 2026.6.28 这种），按日期取数的报表全会漏掉这一笔",IF(AND($F1808&lt;&gt;"",$G1808&lt;&gt;""),"※收入和支出不能同时填",IF(AND(N($F1808)=0,N($G1808)=0),"※收入和支出都没填",IF(OR(N($F1808)&lt;0,N($G1808)&lt;0),"※金额不能填负数，方向反了就换一列填",IF($D1808="","※没填收支类别，分类报表会漏掉这一笔",IF(ISNA(MATCH($D1808,类别表,0)),"※收支类别不在【基础资料】的清单里",IF(AND($L1808="内部转账",$M1808=""),"△内部转账要在「对方账户」写上另一头",IF(AND($L1808="内部转账",$M1808=$C1808),"※对方账户跟本账户是同一个",IF(AND($L1808&lt;&gt;"内部转账",$M1808&lt;&gt;""),"△填了对方账户，但类别不是内部转账",IF(YEAR($B1808)&lt;&gt;管理年度,"△不是管理年度的单据，按月的三张报表里看不到",IF($H1808&lt;0,"△这一笔之后该账户余额成负数了，核一下",""))))))))))))))</f>
        <v/>
      </c>
    </row>
    <row r="1809" ht="16.5" spans="1:16">
      <c r="A1809" s="4" t="str">
        <f>IF($C1809="","",COUNTA($C$5:$C1809))</f>
        <v/>
      </c>
      <c r="B1809" s="52"/>
      <c r="C1809" s="53"/>
      <c r="D1809" s="53"/>
      <c r="E1809" s="32"/>
      <c r="F1809" s="54"/>
      <c r="G1809" s="54"/>
      <c r="H1809" s="24" t="str">
        <f>IFERROR(ROUND(VLOOKUP($C1809,基础资料!$B$5:$E$34,3,0)+SUMIF($C$5:$C1809,$C1809,$F$5:$F1809)-SUMIF($C$5:$C1809,$C1809,$G$5:$G1809),2),"")</f>
        <v/>
      </c>
      <c r="I1809" s="53"/>
      <c r="J1809" s="53"/>
      <c r="K1809" s="25" t="str">
        <f t="shared" si="28"/>
        <v/>
      </c>
      <c r="L1809" s="13" t="str">
        <f>IF($D1809="","",IFERROR(INDEX(类别属性,MATCH($D1809,类别表,0)),""))</f>
        <v/>
      </c>
      <c r="M1809" s="53"/>
      <c r="N1809" s="53"/>
      <c r="O1809" s="32"/>
      <c r="P1809" s="6" t="str">
        <f>IF($C1809="","",IF(ISNA(MATCH($C1809,账户表,0)),"※这个账户不在【基础资料】的账户档案里",IF($B1809="","※没填日期，这一笔不会进任何月份的报表",IF(NOT(ISNUMBER($B1809)),"※日期是文本不是日期（像 2026.6.28 这种），按日期取数的报表全会漏掉这一笔",IF(AND($F1809&lt;&gt;"",$G1809&lt;&gt;""),"※收入和支出不能同时填",IF(AND(N($F1809)=0,N($G1809)=0),"※收入和支出都没填",IF(OR(N($F1809)&lt;0,N($G1809)&lt;0),"※金额不能填负数，方向反了就换一列填",IF($D1809="","※没填收支类别，分类报表会漏掉这一笔",IF(ISNA(MATCH($D1809,类别表,0)),"※收支类别不在【基础资料】的清单里",IF(AND($L1809="内部转账",$M1809=""),"△内部转账要在「对方账户」写上另一头",IF(AND($L1809="内部转账",$M1809=$C1809),"※对方账户跟本账户是同一个",IF(AND($L1809&lt;&gt;"内部转账",$M1809&lt;&gt;""),"△填了对方账户，但类别不是内部转账",IF(YEAR($B1809)&lt;&gt;管理年度,"△不是管理年度的单据，按月的三张报表里看不到",IF($H1809&lt;0,"△这一笔之后该账户余额成负数了，核一下",""))))))))))))))</f>
        <v/>
      </c>
    </row>
    <row r="1810" ht="16.5" spans="1:16">
      <c r="A1810" s="4" t="str">
        <f>IF($C1810="","",COUNTA($C$5:$C1810))</f>
        <v/>
      </c>
      <c r="B1810" s="52"/>
      <c r="C1810" s="53"/>
      <c r="D1810" s="53"/>
      <c r="E1810" s="32"/>
      <c r="F1810" s="54"/>
      <c r="G1810" s="54"/>
      <c r="H1810" s="24" t="str">
        <f>IFERROR(ROUND(VLOOKUP($C1810,基础资料!$B$5:$E$34,3,0)+SUMIF($C$5:$C1810,$C1810,$F$5:$F1810)-SUMIF($C$5:$C1810,$C1810,$G$5:$G1810),2),"")</f>
        <v/>
      </c>
      <c r="I1810" s="53"/>
      <c r="J1810" s="53"/>
      <c r="K1810" s="25" t="str">
        <f t="shared" si="28"/>
        <v/>
      </c>
      <c r="L1810" s="13" t="str">
        <f>IF($D1810="","",IFERROR(INDEX(类别属性,MATCH($D1810,类别表,0)),""))</f>
        <v/>
      </c>
      <c r="M1810" s="53"/>
      <c r="N1810" s="53"/>
      <c r="O1810" s="32"/>
      <c r="P1810" s="6" t="str">
        <f>IF($C1810="","",IF(ISNA(MATCH($C1810,账户表,0)),"※这个账户不在【基础资料】的账户档案里",IF($B1810="","※没填日期，这一笔不会进任何月份的报表",IF(NOT(ISNUMBER($B1810)),"※日期是文本不是日期（像 2026.6.28 这种），按日期取数的报表全会漏掉这一笔",IF(AND($F1810&lt;&gt;"",$G1810&lt;&gt;""),"※收入和支出不能同时填",IF(AND(N($F1810)=0,N($G1810)=0),"※收入和支出都没填",IF(OR(N($F1810)&lt;0,N($G1810)&lt;0),"※金额不能填负数，方向反了就换一列填",IF($D1810="","※没填收支类别，分类报表会漏掉这一笔",IF(ISNA(MATCH($D1810,类别表,0)),"※收支类别不在【基础资料】的清单里",IF(AND($L1810="内部转账",$M1810=""),"△内部转账要在「对方账户」写上另一头",IF(AND($L1810="内部转账",$M1810=$C1810),"※对方账户跟本账户是同一个",IF(AND($L1810&lt;&gt;"内部转账",$M1810&lt;&gt;""),"△填了对方账户，但类别不是内部转账",IF(YEAR($B1810)&lt;&gt;管理年度,"△不是管理年度的单据，按月的三张报表里看不到",IF($H1810&lt;0,"△这一笔之后该账户余额成负数了，核一下",""))))))))))))))</f>
        <v/>
      </c>
    </row>
    <row r="1811" ht="16.5" spans="1:16">
      <c r="A1811" s="4" t="str">
        <f>IF($C1811="","",COUNTA($C$5:$C1811))</f>
        <v/>
      </c>
      <c r="B1811" s="52"/>
      <c r="C1811" s="53"/>
      <c r="D1811" s="53"/>
      <c r="E1811" s="32"/>
      <c r="F1811" s="54"/>
      <c r="G1811" s="54"/>
      <c r="H1811" s="24" t="str">
        <f>IFERROR(ROUND(VLOOKUP($C1811,基础资料!$B$5:$E$34,3,0)+SUMIF($C$5:$C1811,$C1811,$F$5:$F1811)-SUMIF($C$5:$C1811,$C1811,$G$5:$G1811),2),"")</f>
        <v/>
      </c>
      <c r="I1811" s="53"/>
      <c r="J1811" s="53"/>
      <c r="K1811" s="25" t="str">
        <f t="shared" si="28"/>
        <v/>
      </c>
      <c r="L1811" s="13" t="str">
        <f>IF($D1811="","",IFERROR(INDEX(类别属性,MATCH($D1811,类别表,0)),""))</f>
        <v/>
      </c>
      <c r="M1811" s="53"/>
      <c r="N1811" s="53"/>
      <c r="O1811" s="32"/>
      <c r="P1811" s="6" t="str">
        <f>IF($C1811="","",IF(ISNA(MATCH($C1811,账户表,0)),"※这个账户不在【基础资料】的账户档案里",IF($B1811="","※没填日期，这一笔不会进任何月份的报表",IF(NOT(ISNUMBER($B1811)),"※日期是文本不是日期（像 2026.6.28 这种），按日期取数的报表全会漏掉这一笔",IF(AND($F1811&lt;&gt;"",$G1811&lt;&gt;""),"※收入和支出不能同时填",IF(AND(N($F1811)=0,N($G1811)=0),"※收入和支出都没填",IF(OR(N($F1811)&lt;0,N($G1811)&lt;0),"※金额不能填负数，方向反了就换一列填",IF($D1811="","※没填收支类别，分类报表会漏掉这一笔",IF(ISNA(MATCH($D1811,类别表,0)),"※收支类别不在【基础资料】的清单里",IF(AND($L1811="内部转账",$M1811=""),"△内部转账要在「对方账户」写上另一头",IF(AND($L1811="内部转账",$M1811=$C1811),"※对方账户跟本账户是同一个",IF(AND($L1811&lt;&gt;"内部转账",$M1811&lt;&gt;""),"△填了对方账户，但类别不是内部转账",IF(YEAR($B1811)&lt;&gt;管理年度,"△不是管理年度的单据，按月的三张报表里看不到",IF($H1811&lt;0,"△这一笔之后该账户余额成负数了，核一下",""))))))))))))))</f>
        <v/>
      </c>
    </row>
    <row r="1812" ht="16.5" spans="1:16">
      <c r="A1812" s="4" t="str">
        <f>IF($C1812="","",COUNTA($C$5:$C1812))</f>
        <v/>
      </c>
      <c r="B1812" s="52"/>
      <c r="C1812" s="53"/>
      <c r="D1812" s="53"/>
      <c r="E1812" s="32"/>
      <c r="F1812" s="54"/>
      <c r="G1812" s="54"/>
      <c r="H1812" s="24" t="str">
        <f>IFERROR(ROUND(VLOOKUP($C1812,基础资料!$B$5:$E$34,3,0)+SUMIF($C$5:$C1812,$C1812,$F$5:$F1812)-SUMIF($C$5:$C1812,$C1812,$G$5:$G1812),2),"")</f>
        <v/>
      </c>
      <c r="I1812" s="53"/>
      <c r="J1812" s="53"/>
      <c r="K1812" s="25" t="str">
        <f t="shared" si="28"/>
        <v/>
      </c>
      <c r="L1812" s="13" t="str">
        <f>IF($D1812="","",IFERROR(INDEX(类别属性,MATCH($D1812,类别表,0)),""))</f>
        <v/>
      </c>
      <c r="M1812" s="53"/>
      <c r="N1812" s="53"/>
      <c r="O1812" s="32"/>
      <c r="P1812" s="6" t="str">
        <f>IF($C1812="","",IF(ISNA(MATCH($C1812,账户表,0)),"※这个账户不在【基础资料】的账户档案里",IF($B1812="","※没填日期，这一笔不会进任何月份的报表",IF(NOT(ISNUMBER($B1812)),"※日期是文本不是日期（像 2026.6.28 这种），按日期取数的报表全会漏掉这一笔",IF(AND($F1812&lt;&gt;"",$G1812&lt;&gt;""),"※收入和支出不能同时填",IF(AND(N($F1812)=0,N($G1812)=0),"※收入和支出都没填",IF(OR(N($F1812)&lt;0,N($G1812)&lt;0),"※金额不能填负数，方向反了就换一列填",IF($D1812="","※没填收支类别，分类报表会漏掉这一笔",IF(ISNA(MATCH($D1812,类别表,0)),"※收支类别不在【基础资料】的清单里",IF(AND($L1812="内部转账",$M1812=""),"△内部转账要在「对方账户」写上另一头",IF(AND($L1812="内部转账",$M1812=$C1812),"※对方账户跟本账户是同一个",IF(AND($L1812&lt;&gt;"内部转账",$M1812&lt;&gt;""),"△填了对方账户，但类别不是内部转账",IF(YEAR($B1812)&lt;&gt;管理年度,"△不是管理年度的单据，按月的三张报表里看不到",IF($H1812&lt;0,"△这一笔之后该账户余额成负数了，核一下",""))))))))))))))</f>
        <v/>
      </c>
    </row>
    <row r="1813" ht="16.5" spans="1:16">
      <c r="A1813" s="4" t="str">
        <f>IF($C1813="","",COUNTA($C$5:$C1813))</f>
        <v/>
      </c>
      <c r="B1813" s="52"/>
      <c r="C1813" s="53"/>
      <c r="D1813" s="53"/>
      <c r="E1813" s="32"/>
      <c r="F1813" s="54"/>
      <c r="G1813" s="54"/>
      <c r="H1813" s="24" t="str">
        <f>IFERROR(ROUND(VLOOKUP($C1813,基础资料!$B$5:$E$34,3,0)+SUMIF($C$5:$C1813,$C1813,$F$5:$F1813)-SUMIF($C$5:$C1813,$C1813,$G$5:$G1813),2),"")</f>
        <v/>
      </c>
      <c r="I1813" s="53"/>
      <c r="J1813" s="53"/>
      <c r="K1813" s="25" t="str">
        <f t="shared" si="28"/>
        <v/>
      </c>
      <c r="L1813" s="13" t="str">
        <f>IF($D1813="","",IFERROR(INDEX(类别属性,MATCH($D1813,类别表,0)),""))</f>
        <v/>
      </c>
      <c r="M1813" s="53"/>
      <c r="N1813" s="53"/>
      <c r="O1813" s="32"/>
      <c r="P1813" s="6" t="str">
        <f>IF($C1813="","",IF(ISNA(MATCH($C1813,账户表,0)),"※这个账户不在【基础资料】的账户档案里",IF($B1813="","※没填日期，这一笔不会进任何月份的报表",IF(NOT(ISNUMBER($B1813)),"※日期是文本不是日期（像 2026.6.28 这种），按日期取数的报表全会漏掉这一笔",IF(AND($F1813&lt;&gt;"",$G1813&lt;&gt;""),"※收入和支出不能同时填",IF(AND(N($F1813)=0,N($G1813)=0),"※收入和支出都没填",IF(OR(N($F1813)&lt;0,N($G1813)&lt;0),"※金额不能填负数，方向反了就换一列填",IF($D1813="","※没填收支类别，分类报表会漏掉这一笔",IF(ISNA(MATCH($D1813,类别表,0)),"※收支类别不在【基础资料】的清单里",IF(AND($L1813="内部转账",$M1813=""),"△内部转账要在「对方账户」写上另一头",IF(AND($L1813="内部转账",$M1813=$C1813),"※对方账户跟本账户是同一个",IF(AND($L1813&lt;&gt;"内部转账",$M1813&lt;&gt;""),"△填了对方账户，但类别不是内部转账",IF(YEAR($B1813)&lt;&gt;管理年度,"△不是管理年度的单据，按月的三张报表里看不到",IF($H1813&lt;0,"△这一笔之后该账户余额成负数了，核一下",""))))))))))))))</f>
        <v/>
      </c>
    </row>
    <row r="1814" ht="16.5" spans="1:16">
      <c r="A1814" s="4" t="str">
        <f>IF($C1814="","",COUNTA($C$5:$C1814))</f>
        <v/>
      </c>
      <c r="B1814" s="52"/>
      <c r="C1814" s="53"/>
      <c r="D1814" s="53"/>
      <c r="E1814" s="32"/>
      <c r="F1814" s="54"/>
      <c r="G1814" s="54"/>
      <c r="H1814" s="24" t="str">
        <f>IFERROR(ROUND(VLOOKUP($C1814,基础资料!$B$5:$E$34,3,0)+SUMIF($C$5:$C1814,$C1814,$F$5:$F1814)-SUMIF($C$5:$C1814,$C1814,$G$5:$G1814),2),"")</f>
        <v/>
      </c>
      <c r="I1814" s="53"/>
      <c r="J1814" s="53"/>
      <c r="K1814" s="25" t="str">
        <f t="shared" si="28"/>
        <v/>
      </c>
      <c r="L1814" s="13" t="str">
        <f>IF($D1814="","",IFERROR(INDEX(类别属性,MATCH($D1814,类别表,0)),""))</f>
        <v/>
      </c>
      <c r="M1814" s="53"/>
      <c r="N1814" s="53"/>
      <c r="O1814" s="32"/>
      <c r="P1814" s="6" t="str">
        <f>IF($C1814="","",IF(ISNA(MATCH($C1814,账户表,0)),"※这个账户不在【基础资料】的账户档案里",IF($B1814="","※没填日期，这一笔不会进任何月份的报表",IF(NOT(ISNUMBER($B1814)),"※日期是文本不是日期（像 2026.6.28 这种），按日期取数的报表全会漏掉这一笔",IF(AND($F1814&lt;&gt;"",$G1814&lt;&gt;""),"※收入和支出不能同时填",IF(AND(N($F1814)=0,N($G1814)=0),"※收入和支出都没填",IF(OR(N($F1814)&lt;0,N($G1814)&lt;0),"※金额不能填负数，方向反了就换一列填",IF($D1814="","※没填收支类别，分类报表会漏掉这一笔",IF(ISNA(MATCH($D1814,类别表,0)),"※收支类别不在【基础资料】的清单里",IF(AND($L1814="内部转账",$M1814=""),"△内部转账要在「对方账户」写上另一头",IF(AND($L1814="内部转账",$M1814=$C1814),"※对方账户跟本账户是同一个",IF(AND($L1814&lt;&gt;"内部转账",$M1814&lt;&gt;""),"△填了对方账户，但类别不是内部转账",IF(YEAR($B1814)&lt;&gt;管理年度,"△不是管理年度的单据，按月的三张报表里看不到",IF($H1814&lt;0,"△这一笔之后该账户余额成负数了，核一下",""))))))))))))))</f>
        <v/>
      </c>
    </row>
    <row r="1815" ht="16.5" spans="1:16">
      <c r="A1815" s="4" t="str">
        <f>IF($C1815="","",COUNTA($C$5:$C1815))</f>
        <v/>
      </c>
      <c r="B1815" s="52"/>
      <c r="C1815" s="53"/>
      <c r="D1815" s="53"/>
      <c r="E1815" s="32"/>
      <c r="F1815" s="54"/>
      <c r="G1815" s="54"/>
      <c r="H1815" s="24" t="str">
        <f>IFERROR(ROUND(VLOOKUP($C1815,基础资料!$B$5:$E$34,3,0)+SUMIF($C$5:$C1815,$C1815,$F$5:$F1815)-SUMIF($C$5:$C1815,$C1815,$G$5:$G1815),2),"")</f>
        <v/>
      </c>
      <c r="I1815" s="53"/>
      <c r="J1815" s="53"/>
      <c r="K1815" s="25" t="str">
        <f t="shared" si="28"/>
        <v/>
      </c>
      <c r="L1815" s="13" t="str">
        <f>IF($D1815="","",IFERROR(INDEX(类别属性,MATCH($D1815,类别表,0)),""))</f>
        <v/>
      </c>
      <c r="M1815" s="53"/>
      <c r="N1815" s="53"/>
      <c r="O1815" s="32"/>
      <c r="P1815" s="6" t="str">
        <f>IF($C1815="","",IF(ISNA(MATCH($C1815,账户表,0)),"※这个账户不在【基础资料】的账户档案里",IF($B1815="","※没填日期，这一笔不会进任何月份的报表",IF(NOT(ISNUMBER($B1815)),"※日期是文本不是日期（像 2026.6.28 这种），按日期取数的报表全会漏掉这一笔",IF(AND($F1815&lt;&gt;"",$G1815&lt;&gt;""),"※收入和支出不能同时填",IF(AND(N($F1815)=0,N($G1815)=0),"※收入和支出都没填",IF(OR(N($F1815)&lt;0,N($G1815)&lt;0),"※金额不能填负数，方向反了就换一列填",IF($D1815="","※没填收支类别，分类报表会漏掉这一笔",IF(ISNA(MATCH($D1815,类别表,0)),"※收支类别不在【基础资料】的清单里",IF(AND($L1815="内部转账",$M1815=""),"△内部转账要在「对方账户」写上另一头",IF(AND($L1815="内部转账",$M1815=$C1815),"※对方账户跟本账户是同一个",IF(AND($L1815&lt;&gt;"内部转账",$M1815&lt;&gt;""),"△填了对方账户，但类别不是内部转账",IF(YEAR($B1815)&lt;&gt;管理年度,"△不是管理年度的单据，按月的三张报表里看不到",IF($H1815&lt;0,"△这一笔之后该账户余额成负数了，核一下",""))))))))))))))</f>
        <v/>
      </c>
    </row>
    <row r="1816" ht="16.5" spans="1:16">
      <c r="A1816" s="4" t="str">
        <f>IF($C1816="","",COUNTA($C$5:$C1816))</f>
        <v/>
      </c>
      <c r="B1816" s="52"/>
      <c r="C1816" s="53"/>
      <c r="D1816" s="53"/>
      <c r="E1816" s="32"/>
      <c r="F1816" s="54"/>
      <c r="G1816" s="54"/>
      <c r="H1816" s="24" t="str">
        <f>IFERROR(ROUND(VLOOKUP($C1816,基础资料!$B$5:$E$34,3,0)+SUMIF($C$5:$C1816,$C1816,$F$5:$F1816)-SUMIF($C$5:$C1816,$C1816,$G$5:$G1816),2),"")</f>
        <v/>
      </c>
      <c r="I1816" s="53"/>
      <c r="J1816" s="53"/>
      <c r="K1816" s="25" t="str">
        <f t="shared" si="28"/>
        <v/>
      </c>
      <c r="L1816" s="13" t="str">
        <f>IF($D1816="","",IFERROR(INDEX(类别属性,MATCH($D1816,类别表,0)),""))</f>
        <v/>
      </c>
      <c r="M1816" s="53"/>
      <c r="N1816" s="53"/>
      <c r="O1816" s="32"/>
      <c r="P1816" s="6" t="str">
        <f>IF($C1816="","",IF(ISNA(MATCH($C1816,账户表,0)),"※这个账户不在【基础资料】的账户档案里",IF($B1816="","※没填日期，这一笔不会进任何月份的报表",IF(NOT(ISNUMBER($B1816)),"※日期是文本不是日期（像 2026.6.28 这种），按日期取数的报表全会漏掉这一笔",IF(AND($F1816&lt;&gt;"",$G1816&lt;&gt;""),"※收入和支出不能同时填",IF(AND(N($F1816)=0,N($G1816)=0),"※收入和支出都没填",IF(OR(N($F1816)&lt;0,N($G1816)&lt;0),"※金额不能填负数，方向反了就换一列填",IF($D1816="","※没填收支类别，分类报表会漏掉这一笔",IF(ISNA(MATCH($D1816,类别表,0)),"※收支类别不在【基础资料】的清单里",IF(AND($L1816="内部转账",$M1816=""),"△内部转账要在「对方账户」写上另一头",IF(AND($L1816="内部转账",$M1816=$C1816),"※对方账户跟本账户是同一个",IF(AND($L1816&lt;&gt;"内部转账",$M1816&lt;&gt;""),"△填了对方账户，但类别不是内部转账",IF(YEAR($B1816)&lt;&gt;管理年度,"△不是管理年度的单据，按月的三张报表里看不到",IF($H1816&lt;0,"△这一笔之后该账户余额成负数了，核一下",""))))))))))))))</f>
        <v/>
      </c>
    </row>
    <row r="1817" ht="16.5" spans="1:16">
      <c r="A1817" s="4" t="str">
        <f>IF($C1817="","",COUNTA($C$5:$C1817))</f>
        <v/>
      </c>
      <c r="B1817" s="52"/>
      <c r="C1817" s="53"/>
      <c r="D1817" s="53"/>
      <c r="E1817" s="32"/>
      <c r="F1817" s="54"/>
      <c r="G1817" s="54"/>
      <c r="H1817" s="24" t="str">
        <f>IFERROR(ROUND(VLOOKUP($C1817,基础资料!$B$5:$E$34,3,0)+SUMIF($C$5:$C1817,$C1817,$F$5:$F1817)-SUMIF($C$5:$C1817,$C1817,$G$5:$G1817),2),"")</f>
        <v/>
      </c>
      <c r="I1817" s="53"/>
      <c r="J1817" s="53"/>
      <c r="K1817" s="25" t="str">
        <f t="shared" si="28"/>
        <v/>
      </c>
      <c r="L1817" s="13" t="str">
        <f>IF($D1817="","",IFERROR(INDEX(类别属性,MATCH($D1817,类别表,0)),""))</f>
        <v/>
      </c>
      <c r="M1817" s="53"/>
      <c r="N1817" s="53"/>
      <c r="O1817" s="32"/>
      <c r="P1817" s="6" t="str">
        <f>IF($C1817="","",IF(ISNA(MATCH($C1817,账户表,0)),"※这个账户不在【基础资料】的账户档案里",IF($B1817="","※没填日期，这一笔不会进任何月份的报表",IF(NOT(ISNUMBER($B1817)),"※日期是文本不是日期（像 2026.6.28 这种），按日期取数的报表全会漏掉这一笔",IF(AND($F1817&lt;&gt;"",$G1817&lt;&gt;""),"※收入和支出不能同时填",IF(AND(N($F1817)=0,N($G1817)=0),"※收入和支出都没填",IF(OR(N($F1817)&lt;0,N($G1817)&lt;0),"※金额不能填负数，方向反了就换一列填",IF($D1817="","※没填收支类别，分类报表会漏掉这一笔",IF(ISNA(MATCH($D1817,类别表,0)),"※收支类别不在【基础资料】的清单里",IF(AND($L1817="内部转账",$M1817=""),"△内部转账要在「对方账户」写上另一头",IF(AND($L1817="内部转账",$M1817=$C1817),"※对方账户跟本账户是同一个",IF(AND($L1817&lt;&gt;"内部转账",$M1817&lt;&gt;""),"△填了对方账户，但类别不是内部转账",IF(YEAR($B1817)&lt;&gt;管理年度,"△不是管理年度的单据，按月的三张报表里看不到",IF($H1817&lt;0,"△这一笔之后该账户余额成负数了，核一下",""))))))))))))))</f>
        <v/>
      </c>
    </row>
    <row r="1818" ht="16.5" spans="1:16">
      <c r="A1818" s="4" t="str">
        <f>IF($C1818="","",COUNTA($C$5:$C1818))</f>
        <v/>
      </c>
      <c r="B1818" s="52"/>
      <c r="C1818" s="53"/>
      <c r="D1818" s="53"/>
      <c r="E1818" s="32"/>
      <c r="F1818" s="54"/>
      <c r="G1818" s="54"/>
      <c r="H1818" s="24" t="str">
        <f>IFERROR(ROUND(VLOOKUP($C1818,基础资料!$B$5:$E$34,3,0)+SUMIF($C$5:$C1818,$C1818,$F$5:$F1818)-SUMIF($C$5:$C1818,$C1818,$G$5:$G1818),2),"")</f>
        <v/>
      </c>
      <c r="I1818" s="53"/>
      <c r="J1818" s="53"/>
      <c r="K1818" s="25" t="str">
        <f t="shared" si="28"/>
        <v/>
      </c>
      <c r="L1818" s="13" t="str">
        <f>IF($D1818="","",IFERROR(INDEX(类别属性,MATCH($D1818,类别表,0)),""))</f>
        <v/>
      </c>
      <c r="M1818" s="53"/>
      <c r="N1818" s="53"/>
      <c r="O1818" s="32"/>
      <c r="P1818" s="6" t="str">
        <f>IF($C1818="","",IF(ISNA(MATCH($C1818,账户表,0)),"※这个账户不在【基础资料】的账户档案里",IF($B1818="","※没填日期，这一笔不会进任何月份的报表",IF(NOT(ISNUMBER($B1818)),"※日期是文本不是日期（像 2026.6.28 这种），按日期取数的报表全会漏掉这一笔",IF(AND($F1818&lt;&gt;"",$G1818&lt;&gt;""),"※收入和支出不能同时填",IF(AND(N($F1818)=0,N($G1818)=0),"※收入和支出都没填",IF(OR(N($F1818)&lt;0,N($G1818)&lt;0),"※金额不能填负数，方向反了就换一列填",IF($D1818="","※没填收支类别，分类报表会漏掉这一笔",IF(ISNA(MATCH($D1818,类别表,0)),"※收支类别不在【基础资料】的清单里",IF(AND($L1818="内部转账",$M1818=""),"△内部转账要在「对方账户」写上另一头",IF(AND($L1818="内部转账",$M1818=$C1818),"※对方账户跟本账户是同一个",IF(AND($L1818&lt;&gt;"内部转账",$M1818&lt;&gt;""),"△填了对方账户，但类别不是内部转账",IF(YEAR($B1818)&lt;&gt;管理年度,"△不是管理年度的单据，按月的三张报表里看不到",IF($H1818&lt;0,"△这一笔之后该账户余额成负数了，核一下",""))))))))))))))</f>
        <v/>
      </c>
    </row>
    <row r="1819" ht="16.5" spans="1:16">
      <c r="A1819" s="4" t="str">
        <f>IF($C1819="","",COUNTA($C$5:$C1819))</f>
        <v/>
      </c>
      <c r="B1819" s="52"/>
      <c r="C1819" s="53"/>
      <c r="D1819" s="53"/>
      <c r="E1819" s="32"/>
      <c r="F1819" s="54"/>
      <c r="G1819" s="54"/>
      <c r="H1819" s="24" t="str">
        <f>IFERROR(ROUND(VLOOKUP($C1819,基础资料!$B$5:$E$34,3,0)+SUMIF($C$5:$C1819,$C1819,$F$5:$F1819)-SUMIF($C$5:$C1819,$C1819,$G$5:$G1819),2),"")</f>
        <v/>
      </c>
      <c r="I1819" s="53"/>
      <c r="J1819" s="53"/>
      <c r="K1819" s="25" t="str">
        <f t="shared" si="28"/>
        <v/>
      </c>
      <c r="L1819" s="13" t="str">
        <f>IF($D1819="","",IFERROR(INDEX(类别属性,MATCH($D1819,类别表,0)),""))</f>
        <v/>
      </c>
      <c r="M1819" s="53"/>
      <c r="N1819" s="53"/>
      <c r="O1819" s="32"/>
      <c r="P1819" s="6" t="str">
        <f>IF($C1819="","",IF(ISNA(MATCH($C1819,账户表,0)),"※这个账户不在【基础资料】的账户档案里",IF($B1819="","※没填日期，这一笔不会进任何月份的报表",IF(NOT(ISNUMBER($B1819)),"※日期是文本不是日期（像 2026.6.28 这种），按日期取数的报表全会漏掉这一笔",IF(AND($F1819&lt;&gt;"",$G1819&lt;&gt;""),"※收入和支出不能同时填",IF(AND(N($F1819)=0,N($G1819)=0),"※收入和支出都没填",IF(OR(N($F1819)&lt;0,N($G1819)&lt;0),"※金额不能填负数，方向反了就换一列填",IF($D1819="","※没填收支类别，分类报表会漏掉这一笔",IF(ISNA(MATCH($D1819,类别表,0)),"※收支类别不在【基础资料】的清单里",IF(AND($L1819="内部转账",$M1819=""),"△内部转账要在「对方账户」写上另一头",IF(AND($L1819="内部转账",$M1819=$C1819),"※对方账户跟本账户是同一个",IF(AND($L1819&lt;&gt;"内部转账",$M1819&lt;&gt;""),"△填了对方账户，但类别不是内部转账",IF(YEAR($B1819)&lt;&gt;管理年度,"△不是管理年度的单据，按月的三张报表里看不到",IF($H1819&lt;0,"△这一笔之后该账户余额成负数了，核一下",""))))))))))))))</f>
        <v/>
      </c>
    </row>
    <row r="1820" ht="16.5" spans="1:16">
      <c r="A1820" s="4" t="str">
        <f>IF($C1820="","",COUNTA($C$5:$C1820))</f>
        <v/>
      </c>
      <c r="B1820" s="52"/>
      <c r="C1820" s="53"/>
      <c r="D1820" s="53"/>
      <c r="E1820" s="32"/>
      <c r="F1820" s="54"/>
      <c r="G1820" s="54"/>
      <c r="H1820" s="24" t="str">
        <f>IFERROR(ROUND(VLOOKUP($C1820,基础资料!$B$5:$E$34,3,0)+SUMIF($C$5:$C1820,$C1820,$F$5:$F1820)-SUMIF($C$5:$C1820,$C1820,$G$5:$G1820),2),"")</f>
        <v/>
      </c>
      <c r="I1820" s="53"/>
      <c r="J1820" s="53"/>
      <c r="K1820" s="25" t="str">
        <f t="shared" si="28"/>
        <v/>
      </c>
      <c r="L1820" s="13" t="str">
        <f>IF($D1820="","",IFERROR(INDEX(类别属性,MATCH($D1820,类别表,0)),""))</f>
        <v/>
      </c>
      <c r="M1820" s="53"/>
      <c r="N1820" s="53"/>
      <c r="O1820" s="32"/>
      <c r="P1820" s="6" t="str">
        <f>IF($C1820="","",IF(ISNA(MATCH($C1820,账户表,0)),"※这个账户不在【基础资料】的账户档案里",IF($B1820="","※没填日期，这一笔不会进任何月份的报表",IF(NOT(ISNUMBER($B1820)),"※日期是文本不是日期（像 2026.6.28 这种），按日期取数的报表全会漏掉这一笔",IF(AND($F1820&lt;&gt;"",$G1820&lt;&gt;""),"※收入和支出不能同时填",IF(AND(N($F1820)=0,N($G1820)=0),"※收入和支出都没填",IF(OR(N($F1820)&lt;0,N($G1820)&lt;0),"※金额不能填负数，方向反了就换一列填",IF($D1820="","※没填收支类别，分类报表会漏掉这一笔",IF(ISNA(MATCH($D1820,类别表,0)),"※收支类别不在【基础资料】的清单里",IF(AND($L1820="内部转账",$M1820=""),"△内部转账要在「对方账户」写上另一头",IF(AND($L1820="内部转账",$M1820=$C1820),"※对方账户跟本账户是同一个",IF(AND($L1820&lt;&gt;"内部转账",$M1820&lt;&gt;""),"△填了对方账户，但类别不是内部转账",IF(YEAR($B1820)&lt;&gt;管理年度,"△不是管理年度的单据，按月的三张报表里看不到",IF($H1820&lt;0,"△这一笔之后该账户余额成负数了，核一下",""))))))))))))))</f>
        <v/>
      </c>
    </row>
    <row r="1821" ht="16.5" spans="1:16">
      <c r="A1821" s="4" t="str">
        <f>IF($C1821="","",COUNTA($C$5:$C1821))</f>
        <v/>
      </c>
      <c r="B1821" s="52"/>
      <c r="C1821" s="53"/>
      <c r="D1821" s="53"/>
      <c r="E1821" s="32"/>
      <c r="F1821" s="54"/>
      <c r="G1821" s="54"/>
      <c r="H1821" s="24" t="str">
        <f>IFERROR(ROUND(VLOOKUP($C1821,基础资料!$B$5:$E$34,3,0)+SUMIF($C$5:$C1821,$C1821,$F$5:$F1821)-SUMIF($C$5:$C1821,$C1821,$G$5:$G1821),2),"")</f>
        <v/>
      </c>
      <c r="I1821" s="53"/>
      <c r="J1821" s="53"/>
      <c r="K1821" s="25" t="str">
        <f t="shared" si="28"/>
        <v/>
      </c>
      <c r="L1821" s="13" t="str">
        <f>IF($D1821="","",IFERROR(INDEX(类别属性,MATCH($D1821,类别表,0)),""))</f>
        <v/>
      </c>
      <c r="M1821" s="53"/>
      <c r="N1821" s="53"/>
      <c r="O1821" s="32"/>
      <c r="P1821" s="6" t="str">
        <f>IF($C1821="","",IF(ISNA(MATCH($C1821,账户表,0)),"※这个账户不在【基础资料】的账户档案里",IF($B1821="","※没填日期，这一笔不会进任何月份的报表",IF(NOT(ISNUMBER($B1821)),"※日期是文本不是日期（像 2026.6.28 这种），按日期取数的报表全会漏掉这一笔",IF(AND($F1821&lt;&gt;"",$G1821&lt;&gt;""),"※收入和支出不能同时填",IF(AND(N($F1821)=0,N($G1821)=0),"※收入和支出都没填",IF(OR(N($F1821)&lt;0,N($G1821)&lt;0),"※金额不能填负数，方向反了就换一列填",IF($D1821="","※没填收支类别，分类报表会漏掉这一笔",IF(ISNA(MATCH($D1821,类别表,0)),"※收支类别不在【基础资料】的清单里",IF(AND($L1821="内部转账",$M1821=""),"△内部转账要在「对方账户」写上另一头",IF(AND($L1821="内部转账",$M1821=$C1821),"※对方账户跟本账户是同一个",IF(AND($L1821&lt;&gt;"内部转账",$M1821&lt;&gt;""),"△填了对方账户，但类别不是内部转账",IF(YEAR($B1821)&lt;&gt;管理年度,"△不是管理年度的单据，按月的三张报表里看不到",IF($H1821&lt;0,"△这一笔之后该账户余额成负数了，核一下",""))))))))))))))</f>
        <v/>
      </c>
    </row>
    <row r="1822" ht="16.5" spans="1:16">
      <c r="A1822" s="4" t="str">
        <f>IF($C1822="","",COUNTA($C$5:$C1822))</f>
        <v/>
      </c>
      <c r="B1822" s="52"/>
      <c r="C1822" s="53"/>
      <c r="D1822" s="53"/>
      <c r="E1822" s="32"/>
      <c r="F1822" s="54"/>
      <c r="G1822" s="54"/>
      <c r="H1822" s="24" t="str">
        <f>IFERROR(ROUND(VLOOKUP($C1822,基础资料!$B$5:$E$34,3,0)+SUMIF($C$5:$C1822,$C1822,$F$5:$F1822)-SUMIF($C$5:$C1822,$C1822,$G$5:$G1822),2),"")</f>
        <v/>
      </c>
      <c r="I1822" s="53"/>
      <c r="J1822" s="53"/>
      <c r="K1822" s="25" t="str">
        <f t="shared" si="28"/>
        <v/>
      </c>
      <c r="L1822" s="13" t="str">
        <f>IF($D1822="","",IFERROR(INDEX(类别属性,MATCH($D1822,类别表,0)),""))</f>
        <v/>
      </c>
      <c r="M1822" s="53"/>
      <c r="N1822" s="53"/>
      <c r="O1822" s="32"/>
      <c r="P1822" s="6" t="str">
        <f>IF($C1822="","",IF(ISNA(MATCH($C1822,账户表,0)),"※这个账户不在【基础资料】的账户档案里",IF($B1822="","※没填日期，这一笔不会进任何月份的报表",IF(NOT(ISNUMBER($B1822)),"※日期是文本不是日期（像 2026.6.28 这种），按日期取数的报表全会漏掉这一笔",IF(AND($F1822&lt;&gt;"",$G1822&lt;&gt;""),"※收入和支出不能同时填",IF(AND(N($F1822)=0,N($G1822)=0),"※收入和支出都没填",IF(OR(N($F1822)&lt;0,N($G1822)&lt;0),"※金额不能填负数，方向反了就换一列填",IF($D1822="","※没填收支类别，分类报表会漏掉这一笔",IF(ISNA(MATCH($D1822,类别表,0)),"※收支类别不在【基础资料】的清单里",IF(AND($L1822="内部转账",$M1822=""),"△内部转账要在「对方账户」写上另一头",IF(AND($L1822="内部转账",$M1822=$C1822),"※对方账户跟本账户是同一个",IF(AND($L1822&lt;&gt;"内部转账",$M1822&lt;&gt;""),"△填了对方账户，但类别不是内部转账",IF(YEAR($B1822)&lt;&gt;管理年度,"△不是管理年度的单据，按月的三张报表里看不到",IF($H1822&lt;0,"△这一笔之后该账户余额成负数了，核一下",""))))))))))))))</f>
        <v/>
      </c>
    </row>
    <row r="1823" ht="16.5" spans="1:16">
      <c r="A1823" s="4" t="str">
        <f>IF($C1823="","",COUNTA($C$5:$C1823))</f>
        <v/>
      </c>
      <c r="B1823" s="52"/>
      <c r="C1823" s="53"/>
      <c r="D1823" s="53"/>
      <c r="E1823" s="32"/>
      <c r="F1823" s="54"/>
      <c r="G1823" s="54"/>
      <c r="H1823" s="24" t="str">
        <f>IFERROR(ROUND(VLOOKUP($C1823,基础资料!$B$5:$E$34,3,0)+SUMIF($C$5:$C1823,$C1823,$F$5:$F1823)-SUMIF($C$5:$C1823,$C1823,$G$5:$G1823),2),"")</f>
        <v/>
      </c>
      <c r="I1823" s="53"/>
      <c r="J1823" s="53"/>
      <c r="K1823" s="25" t="str">
        <f t="shared" si="28"/>
        <v/>
      </c>
      <c r="L1823" s="13" t="str">
        <f>IF($D1823="","",IFERROR(INDEX(类别属性,MATCH($D1823,类别表,0)),""))</f>
        <v/>
      </c>
      <c r="M1823" s="53"/>
      <c r="N1823" s="53"/>
      <c r="O1823" s="32"/>
      <c r="P1823" s="6" t="str">
        <f>IF($C1823="","",IF(ISNA(MATCH($C1823,账户表,0)),"※这个账户不在【基础资料】的账户档案里",IF($B1823="","※没填日期，这一笔不会进任何月份的报表",IF(NOT(ISNUMBER($B1823)),"※日期是文本不是日期（像 2026.6.28 这种），按日期取数的报表全会漏掉这一笔",IF(AND($F1823&lt;&gt;"",$G1823&lt;&gt;""),"※收入和支出不能同时填",IF(AND(N($F1823)=0,N($G1823)=0),"※收入和支出都没填",IF(OR(N($F1823)&lt;0,N($G1823)&lt;0),"※金额不能填负数，方向反了就换一列填",IF($D1823="","※没填收支类别，分类报表会漏掉这一笔",IF(ISNA(MATCH($D1823,类别表,0)),"※收支类别不在【基础资料】的清单里",IF(AND($L1823="内部转账",$M1823=""),"△内部转账要在「对方账户」写上另一头",IF(AND($L1823="内部转账",$M1823=$C1823),"※对方账户跟本账户是同一个",IF(AND($L1823&lt;&gt;"内部转账",$M1823&lt;&gt;""),"△填了对方账户，但类别不是内部转账",IF(YEAR($B1823)&lt;&gt;管理年度,"△不是管理年度的单据，按月的三张报表里看不到",IF($H1823&lt;0,"△这一笔之后该账户余额成负数了，核一下",""))))))))))))))</f>
        <v/>
      </c>
    </row>
    <row r="1824" ht="16.5" spans="1:16">
      <c r="A1824" s="4" t="str">
        <f>IF($C1824="","",COUNTA($C$5:$C1824))</f>
        <v/>
      </c>
      <c r="B1824" s="52"/>
      <c r="C1824" s="53"/>
      <c r="D1824" s="53"/>
      <c r="E1824" s="32"/>
      <c r="F1824" s="54"/>
      <c r="G1824" s="54"/>
      <c r="H1824" s="24" t="str">
        <f>IFERROR(ROUND(VLOOKUP($C1824,基础资料!$B$5:$E$34,3,0)+SUMIF($C$5:$C1824,$C1824,$F$5:$F1824)-SUMIF($C$5:$C1824,$C1824,$G$5:$G1824),2),"")</f>
        <v/>
      </c>
      <c r="I1824" s="53"/>
      <c r="J1824" s="53"/>
      <c r="K1824" s="25" t="str">
        <f t="shared" si="28"/>
        <v/>
      </c>
      <c r="L1824" s="13" t="str">
        <f>IF($D1824="","",IFERROR(INDEX(类别属性,MATCH($D1824,类别表,0)),""))</f>
        <v/>
      </c>
      <c r="M1824" s="53"/>
      <c r="N1824" s="53"/>
      <c r="O1824" s="32"/>
      <c r="P1824" s="6" t="str">
        <f>IF($C1824="","",IF(ISNA(MATCH($C1824,账户表,0)),"※这个账户不在【基础资料】的账户档案里",IF($B1824="","※没填日期，这一笔不会进任何月份的报表",IF(NOT(ISNUMBER($B1824)),"※日期是文本不是日期（像 2026.6.28 这种），按日期取数的报表全会漏掉这一笔",IF(AND($F1824&lt;&gt;"",$G1824&lt;&gt;""),"※收入和支出不能同时填",IF(AND(N($F1824)=0,N($G1824)=0),"※收入和支出都没填",IF(OR(N($F1824)&lt;0,N($G1824)&lt;0),"※金额不能填负数，方向反了就换一列填",IF($D1824="","※没填收支类别，分类报表会漏掉这一笔",IF(ISNA(MATCH($D1824,类别表,0)),"※收支类别不在【基础资料】的清单里",IF(AND($L1824="内部转账",$M1824=""),"△内部转账要在「对方账户」写上另一头",IF(AND($L1824="内部转账",$M1824=$C1824),"※对方账户跟本账户是同一个",IF(AND($L1824&lt;&gt;"内部转账",$M1824&lt;&gt;""),"△填了对方账户，但类别不是内部转账",IF(YEAR($B1824)&lt;&gt;管理年度,"△不是管理年度的单据，按月的三张报表里看不到",IF($H1824&lt;0,"△这一笔之后该账户余额成负数了，核一下",""))))))))))))))</f>
        <v/>
      </c>
    </row>
    <row r="1825" ht="16.5" spans="1:16">
      <c r="A1825" s="4" t="str">
        <f>IF($C1825="","",COUNTA($C$5:$C1825))</f>
        <v/>
      </c>
      <c r="B1825" s="52"/>
      <c r="C1825" s="53"/>
      <c r="D1825" s="53"/>
      <c r="E1825" s="32"/>
      <c r="F1825" s="54"/>
      <c r="G1825" s="54"/>
      <c r="H1825" s="24" t="str">
        <f>IFERROR(ROUND(VLOOKUP($C1825,基础资料!$B$5:$E$34,3,0)+SUMIF($C$5:$C1825,$C1825,$F$5:$F1825)-SUMIF($C$5:$C1825,$C1825,$G$5:$G1825),2),"")</f>
        <v/>
      </c>
      <c r="I1825" s="53"/>
      <c r="J1825" s="53"/>
      <c r="K1825" s="25" t="str">
        <f t="shared" si="28"/>
        <v/>
      </c>
      <c r="L1825" s="13" t="str">
        <f>IF($D1825="","",IFERROR(INDEX(类别属性,MATCH($D1825,类别表,0)),""))</f>
        <v/>
      </c>
      <c r="M1825" s="53"/>
      <c r="N1825" s="53"/>
      <c r="O1825" s="32"/>
      <c r="P1825" s="6" t="str">
        <f>IF($C1825="","",IF(ISNA(MATCH($C1825,账户表,0)),"※这个账户不在【基础资料】的账户档案里",IF($B1825="","※没填日期，这一笔不会进任何月份的报表",IF(NOT(ISNUMBER($B1825)),"※日期是文本不是日期（像 2026.6.28 这种），按日期取数的报表全会漏掉这一笔",IF(AND($F1825&lt;&gt;"",$G1825&lt;&gt;""),"※收入和支出不能同时填",IF(AND(N($F1825)=0,N($G1825)=0),"※收入和支出都没填",IF(OR(N($F1825)&lt;0,N($G1825)&lt;0),"※金额不能填负数，方向反了就换一列填",IF($D1825="","※没填收支类别，分类报表会漏掉这一笔",IF(ISNA(MATCH($D1825,类别表,0)),"※收支类别不在【基础资料】的清单里",IF(AND($L1825="内部转账",$M1825=""),"△内部转账要在「对方账户」写上另一头",IF(AND($L1825="内部转账",$M1825=$C1825),"※对方账户跟本账户是同一个",IF(AND($L1825&lt;&gt;"内部转账",$M1825&lt;&gt;""),"△填了对方账户，但类别不是内部转账",IF(YEAR($B1825)&lt;&gt;管理年度,"△不是管理年度的单据，按月的三张报表里看不到",IF($H1825&lt;0,"△这一笔之后该账户余额成负数了，核一下",""))))))))))))))</f>
        <v/>
      </c>
    </row>
    <row r="1826" ht="16.5" spans="1:16">
      <c r="A1826" s="4" t="str">
        <f>IF($C1826="","",COUNTA($C$5:$C1826))</f>
        <v/>
      </c>
      <c r="B1826" s="52"/>
      <c r="C1826" s="53"/>
      <c r="D1826" s="53"/>
      <c r="E1826" s="32"/>
      <c r="F1826" s="54"/>
      <c r="G1826" s="54"/>
      <c r="H1826" s="24" t="str">
        <f>IFERROR(ROUND(VLOOKUP($C1826,基础资料!$B$5:$E$34,3,0)+SUMIF($C$5:$C1826,$C1826,$F$5:$F1826)-SUMIF($C$5:$C1826,$C1826,$G$5:$G1826),2),"")</f>
        <v/>
      </c>
      <c r="I1826" s="53"/>
      <c r="J1826" s="53"/>
      <c r="K1826" s="25" t="str">
        <f t="shared" si="28"/>
        <v/>
      </c>
      <c r="L1826" s="13" t="str">
        <f>IF($D1826="","",IFERROR(INDEX(类别属性,MATCH($D1826,类别表,0)),""))</f>
        <v/>
      </c>
      <c r="M1826" s="53"/>
      <c r="N1826" s="53"/>
      <c r="O1826" s="32"/>
      <c r="P1826" s="6" t="str">
        <f>IF($C1826="","",IF(ISNA(MATCH($C1826,账户表,0)),"※这个账户不在【基础资料】的账户档案里",IF($B1826="","※没填日期，这一笔不会进任何月份的报表",IF(NOT(ISNUMBER($B1826)),"※日期是文本不是日期（像 2026.6.28 这种），按日期取数的报表全会漏掉这一笔",IF(AND($F1826&lt;&gt;"",$G1826&lt;&gt;""),"※收入和支出不能同时填",IF(AND(N($F1826)=0,N($G1826)=0),"※收入和支出都没填",IF(OR(N($F1826)&lt;0,N($G1826)&lt;0),"※金额不能填负数，方向反了就换一列填",IF($D1826="","※没填收支类别，分类报表会漏掉这一笔",IF(ISNA(MATCH($D1826,类别表,0)),"※收支类别不在【基础资料】的清单里",IF(AND($L1826="内部转账",$M1826=""),"△内部转账要在「对方账户」写上另一头",IF(AND($L1826="内部转账",$M1826=$C1826),"※对方账户跟本账户是同一个",IF(AND($L1826&lt;&gt;"内部转账",$M1826&lt;&gt;""),"△填了对方账户，但类别不是内部转账",IF(YEAR($B1826)&lt;&gt;管理年度,"△不是管理年度的单据，按月的三张报表里看不到",IF($H1826&lt;0,"△这一笔之后该账户余额成负数了，核一下",""))))))))))))))</f>
        <v/>
      </c>
    </row>
    <row r="1827" ht="16.5" spans="1:16">
      <c r="A1827" s="4" t="str">
        <f>IF($C1827="","",COUNTA($C$5:$C1827))</f>
        <v/>
      </c>
      <c r="B1827" s="52"/>
      <c r="C1827" s="53"/>
      <c r="D1827" s="53"/>
      <c r="E1827" s="32"/>
      <c r="F1827" s="54"/>
      <c r="G1827" s="54"/>
      <c r="H1827" s="24" t="str">
        <f>IFERROR(ROUND(VLOOKUP($C1827,基础资料!$B$5:$E$34,3,0)+SUMIF($C$5:$C1827,$C1827,$F$5:$F1827)-SUMIF($C$5:$C1827,$C1827,$G$5:$G1827),2),"")</f>
        <v/>
      </c>
      <c r="I1827" s="53"/>
      <c r="J1827" s="53"/>
      <c r="K1827" s="25" t="str">
        <f t="shared" si="28"/>
        <v/>
      </c>
      <c r="L1827" s="13" t="str">
        <f>IF($D1827="","",IFERROR(INDEX(类别属性,MATCH($D1827,类别表,0)),""))</f>
        <v/>
      </c>
      <c r="M1827" s="53"/>
      <c r="N1827" s="53"/>
      <c r="O1827" s="32"/>
      <c r="P1827" s="6" t="str">
        <f>IF($C1827="","",IF(ISNA(MATCH($C1827,账户表,0)),"※这个账户不在【基础资料】的账户档案里",IF($B1827="","※没填日期，这一笔不会进任何月份的报表",IF(NOT(ISNUMBER($B1827)),"※日期是文本不是日期（像 2026.6.28 这种），按日期取数的报表全会漏掉这一笔",IF(AND($F1827&lt;&gt;"",$G1827&lt;&gt;""),"※收入和支出不能同时填",IF(AND(N($F1827)=0,N($G1827)=0),"※收入和支出都没填",IF(OR(N($F1827)&lt;0,N($G1827)&lt;0),"※金额不能填负数，方向反了就换一列填",IF($D1827="","※没填收支类别，分类报表会漏掉这一笔",IF(ISNA(MATCH($D1827,类别表,0)),"※收支类别不在【基础资料】的清单里",IF(AND($L1827="内部转账",$M1827=""),"△内部转账要在「对方账户」写上另一头",IF(AND($L1827="内部转账",$M1827=$C1827),"※对方账户跟本账户是同一个",IF(AND($L1827&lt;&gt;"内部转账",$M1827&lt;&gt;""),"△填了对方账户，但类别不是内部转账",IF(YEAR($B1827)&lt;&gt;管理年度,"△不是管理年度的单据，按月的三张报表里看不到",IF($H1827&lt;0,"△这一笔之后该账户余额成负数了，核一下",""))))))))))))))</f>
        <v/>
      </c>
    </row>
    <row r="1828" ht="16.5" spans="1:16">
      <c r="A1828" s="4" t="str">
        <f>IF($C1828="","",COUNTA($C$5:$C1828))</f>
        <v/>
      </c>
      <c r="B1828" s="52"/>
      <c r="C1828" s="53"/>
      <c r="D1828" s="53"/>
      <c r="E1828" s="32"/>
      <c r="F1828" s="54"/>
      <c r="G1828" s="54"/>
      <c r="H1828" s="24" t="str">
        <f>IFERROR(ROUND(VLOOKUP($C1828,基础资料!$B$5:$E$34,3,0)+SUMIF($C$5:$C1828,$C1828,$F$5:$F1828)-SUMIF($C$5:$C1828,$C1828,$G$5:$G1828),2),"")</f>
        <v/>
      </c>
      <c r="I1828" s="53"/>
      <c r="J1828" s="53"/>
      <c r="K1828" s="25" t="str">
        <f t="shared" si="28"/>
        <v/>
      </c>
      <c r="L1828" s="13" t="str">
        <f>IF($D1828="","",IFERROR(INDEX(类别属性,MATCH($D1828,类别表,0)),""))</f>
        <v/>
      </c>
      <c r="M1828" s="53"/>
      <c r="N1828" s="53"/>
      <c r="O1828" s="32"/>
      <c r="P1828" s="6" t="str">
        <f>IF($C1828="","",IF(ISNA(MATCH($C1828,账户表,0)),"※这个账户不在【基础资料】的账户档案里",IF($B1828="","※没填日期，这一笔不会进任何月份的报表",IF(NOT(ISNUMBER($B1828)),"※日期是文本不是日期（像 2026.6.28 这种），按日期取数的报表全会漏掉这一笔",IF(AND($F1828&lt;&gt;"",$G1828&lt;&gt;""),"※收入和支出不能同时填",IF(AND(N($F1828)=0,N($G1828)=0),"※收入和支出都没填",IF(OR(N($F1828)&lt;0,N($G1828)&lt;0),"※金额不能填负数，方向反了就换一列填",IF($D1828="","※没填收支类别，分类报表会漏掉这一笔",IF(ISNA(MATCH($D1828,类别表,0)),"※收支类别不在【基础资料】的清单里",IF(AND($L1828="内部转账",$M1828=""),"△内部转账要在「对方账户」写上另一头",IF(AND($L1828="内部转账",$M1828=$C1828),"※对方账户跟本账户是同一个",IF(AND($L1828&lt;&gt;"内部转账",$M1828&lt;&gt;""),"△填了对方账户，但类别不是内部转账",IF(YEAR($B1828)&lt;&gt;管理年度,"△不是管理年度的单据，按月的三张报表里看不到",IF($H1828&lt;0,"△这一笔之后该账户余额成负数了，核一下",""))))))))))))))</f>
        <v/>
      </c>
    </row>
    <row r="1829" ht="16.5" spans="1:16">
      <c r="A1829" s="4" t="str">
        <f>IF($C1829="","",COUNTA($C$5:$C1829))</f>
        <v/>
      </c>
      <c r="B1829" s="52"/>
      <c r="C1829" s="53"/>
      <c r="D1829" s="53"/>
      <c r="E1829" s="32"/>
      <c r="F1829" s="54"/>
      <c r="G1829" s="54"/>
      <c r="H1829" s="24" t="str">
        <f>IFERROR(ROUND(VLOOKUP($C1829,基础资料!$B$5:$E$34,3,0)+SUMIF($C$5:$C1829,$C1829,$F$5:$F1829)-SUMIF($C$5:$C1829,$C1829,$G$5:$G1829),2),"")</f>
        <v/>
      </c>
      <c r="I1829" s="53"/>
      <c r="J1829" s="53"/>
      <c r="K1829" s="25" t="str">
        <f t="shared" si="28"/>
        <v/>
      </c>
      <c r="L1829" s="13" t="str">
        <f>IF($D1829="","",IFERROR(INDEX(类别属性,MATCH($D1829,类别表,0)),""))</f>
        <v/>
      </c>
      <c r="M1829" s="53"/>
      <c r="N1829" s="53"/>
      <c r="O1829" s="32"/>
      <c r="P1829" s="6" t="str">
        <f>IF($C1829="","",IF(ISNA(MATCH($C1829,账户表,0)),"※这个账户不在【基础资料】的账户档案里",IF($B1829="","※没填日期，这一笔不会进任何月份的报表",IF(NOT(ISNUMBER($B1829)),"※日期是文本不是日期（像 2026.6.28 这种），按日期取数的报表全会漏掉这一笔",IF(AND($F1829&lt;&gt;"",$G1829&lt;&gt;""),"※收入和支出不能同时填",IF(AND(N($F1829)=0,N($G1829)=0),"※收入和支出都没填",IF(OR(N($F1829)&lt;0,N($G1829)&lt;0),"※金额不能填负数，方向反了就换一列填",IF($D1829="","※没填收支类别，分类报表会漏掉这一笔",IF(ISNA(MATCH($D1829,类别表,0)),"※收支类别不在【基础资料】的清单里",IF(AND($L1829="内部转账",$M1829=""),"△内部转账要在「对方账户」写上另一头",IF(AND($L1829="内部转账",$M1829=$C1829),"※对方账户跟本账户是同一个",IF(AND($L1829&lt;&gt;"内部转账",$M1829&lt;&gt;""),"△填了对方账户，但类别不是内部转账",IF(YEAR($B1829)&lt;&gt;管理年度,"△不是管理年度的单据，按月的三张报表里看不到",IF($H1829&lt;0,"△这一笔之后该账户余额成负数了，核一下",""))))))))))))))</f>
        <v/>
      </c>
    </row>
    <row r="1830" ht="16.5" spans="1:16">
      <c r="A1830" s="4" t="str">
        <f>IF($C1830="","",COUNTA($C$5:$C1830))</f>
        <v/>
      </c>
      <c r="B1830" s="52"/>
      <c r="C1830" s="53"/>
      <c r="D1830" s="53"/>
      <c r="E1830" s="32"/>
      <c r="F1830" s="54"/>
      <c r="G1830" s="54"/>
      <c r="H1830" s="24" t="str">
        <f>IFERROR(ROUND(VLOOKUP($C1830,基础资料!$B$5:$E$34,3,0)+SUMIF($C$5:$C1830,$C1830,$F$5:$F1830)-SUMIF($C$5:$C1830,$C1830,$G$5:$G1830),2),"")</f>
        <v/>
      </c>
      <c r="I1830" s="53"/>
      <c r="J1830" s="53"/>
      <c r="K1830" s="25" t="str">
        <f t="shared" si="28"/>
        <v/>
      </c>
      <c r="L1830" s="13" t="str">
        <f>IF($D1830="","",IFERROR(INDEX(类别属性,MATCH($D1830,类别表,0)),""))</f>
        <v/>
      </c>
      <c r="M1830" s="53"/>
      <c r="N1830" s="53"/>
      <c r="O1830" s="32"/>
      <c r="P1830" s="6" t="str">
        <f>IF($C1830="","",IF(ISNA(MATCH($C1830,账户表,0)),"※这个账户不在【基础资料】的账户档案里",IF($B1830="","※没填日期，这一笔不会进任何月份的报表",IF(NOT(ISNUMBER($B1830)),"※日期是文本不是日期（像 2026.6.28 这种），按日期取数的报表全会漏掉这一笔",IF(AND($F1830&lt;&gt;"",$G1830&lt;&gt;""),"※收入和支出不能同时填",IF(AND(N($F1830)=0,N($G1830)=0),"※收入和支出都没填",IF(OR(N($F1830)&lt;0,N($G1830)&lt;0),"※金额不能填负数，方向反了就换一列填",IF($D1830="","※没填收支类别，分类报表会漏掉这一笔",IF(ISNA(MATCH($D1830,类别表,0)),"※收支类别不在【基础资料】的清单里",IF(AND($L1830="内部转账",$M1830=""),"△内部转账要在「对方账户」写上另一头",IF(AND($L1830="内部转账",$M1830=$C1830),"※对方账户跟本账户是同一个",IF(AND($L1830&lt;&gt;"内部转账",$M1830&lt;&gt;""),"△填了对方账户，但类别不是内部转账",IF(YEAR($B1830)&lt;&gt;管理年度,"△不是管理年度的单据，按月的三张报表里看不到",IF($H1830&lt;0,"△这一笔之后该账户余额成负数了，核一下",""))))))))))))))</f>
        <v/>
      </c>
    </row>
    <row r="1831" ht="16.5" spans="1:16">
      <c r="A1831" s="4" t="str">
        <f>IF($C1831="","",COUNTA($C$5:$C1831))</f>
        <v/>
      </c>
      <c r="B1831" s="52"/>
      <c r="C1831" s="53"/>
      <c r="D1831" s="53"/>
      <c r="E1831" s="32"/>
      <c r="F1831" s="54"/>
      <c r="G1831" s="54"/>
      <c r="H1831" s="24" t="str">
        <f>IFERROR(ROUND(VLOOKUP($C1831,基础资料!$B$5:$E$34,3,0)+SUMIF($C$5:$C1831,$C1831,$F$5:$F1831)-SUMIF($C$5:$C1831,$C1831,$G$5:$G1831),2),"")</f>
        <v/>
      </c>
      <c r="I1831" s="53"/>
      <c r="J1831" s="53"/>
      <c r="K1831" s="25" t="str">
        <f t="shared" si="28"/>
        <v/>
      </c>
      <c r="L1831" s="13" t="str">
        <f>IF($D1831="","",IFERROR(INDEX(类别属性,MATCH($D1831,类别表,0)),""))</f>
        <v/>
      </c>
      <c r="M1831" s="53"/>
      <c r="N1831" s="53"/>
      <c r="O1831" s="32"/>
      <c r="P1831" s="6" t="str">
        <f>IF($C1831="","",IF(ISNA(MATCH($C1831,账户表,0)),"※这个账户不在【基础资料】的账户档案里",IF($B1831="","※没填日期，这一笔不会进任何月份的报表",IF(NOT(ISNUMBER($B1831)),"※日期是文本不是日期（像 2026.6.28 这种），按日期取数的报表全会漏掉这一笔",IF(AND($F1831&lt;&gt;"",$G1831&lt;&gt;""),"※收入和支出不能同时填",IF(AND(N($F1831)=0,N($G1831)=0),"※收入和支出都没填",IF(OR(N($F1831)&lt;0,N($G1831)&lt;0),"※金额不能填负数，方向反了就换一列填",IF($D1831="","※没填收支类别，分类报表会漏掉这一笔",IF(ISNA(MATCH($D1831,类别表,0)),"※收支类别不在【基础资料】的清单里",IF(AND($L1831="内部转账",$M1831=""),"△内部转账要在「对方账户」写上另一头",IF(AND($L1831="内部转账",$M1831=$C1831),"※对方账户跟本账户是同一个",IF(AND($L1831&lt;&gt;"内部转账",$M1831&lt;&gt;""),"△填了对方账户，但类别不是内部转账",IF(YEAR($B1831)&lt;&gt;管理年度,"△不是管理年度的单据，按月的三张报表里看不到",IF($H1831&lt;0,"△这一笔之后该账户余额成负数了，核一下",""))))))))))))))</f>
        <v/>
      </c>
    </row>
    <row r="1832" ht="16.5" spans="1:16">
      <c r="A1832" s="4" t="str">
        <f>IF($C1832="","",COUNTA($C$5:$C1832))</f>
        <v/>
      </c>
      <c r="B1832" s="52"/>
      <c r="C1832" s="53"/>
      <c r="D1832" s="53"/>
      <c r="E1832" s="32"/>
      <c r="F1832" s="54"/>
      <c r="G1832" s="54"/>
      <c r="H1832" s="24" t="str">
        <f>IFERROR(ROUND(VLOOKUP($C1832,基础资料!$B$5:$E$34,3,0)+SUMIF($C$5:$C1832,$C1832,$F$5:$F1832)-SUMIF($C$5:$C1832,$C1832,$G$5:$G1832),2),"")</f>
        <v/>
      </c>
      <c r="I1832" s="53"/>
      <c r="J1832" s="53"/>
      <c r="K1832" s="25" t="str">
        <f t="shared" si="28"/>
        <v/>
      </c>
      <c r="L1832" s="13" t="str">
        <f>IF($D1832="","",IFERROR(INDEX(类别属性,MATCH($D1832,类别表,0)),""))</f>
        <v/>
      </c>
      <c r="M1832" s="53"/>
      <c r="N1832" s="53"/>
      <c r="O1832" s="32"/>
      <c r="P1832" s="6" t="str">
        <f>IF($C1832="","",IF(ISNA(MATCH($C1832,账户表,0)),"※这个账户不在【基础资料】的账户档案里",IF($B1832="","※没填日期，这一笔不会进任何月份的报表",IF(NOT(ISNUMBER($B1832)),"※日期是文本不是日期（像 2026.6.28 这种），按日期取数的报表全会漏掉这一笔",IF(AND($F1832&lt;&gt;"",$G1832&lt;&gt;""),"※收入和支出不能同时填",IF(AND(N($F1832)=0,N($G1832)=0),"※收入和支出都没填",IF(OR(N($F1832)&lt;0,N($G1832)&lt;0),"※金额不能填负数，方向反了就换一列填",IF($D1832="","※没填收支类别，分类报表会漏掉这一笔",IF(ISNA(MATCH($D1832,类别表,0)),"※收支类别不在【基础资料】的清单里",IF(AND($L1832="内部转账",$M1832=""),"△内部转账要在「对方账户」写上另一头",IF(AND($L1832="内部转账",$M1832=$C1832),"※对方账户跟本账户是同一个",IF(AND($L1832&lt;&gt;"内部转账",$M1832&lt;&gt;""),"△填了对方账户，但类别不是内部转账",IF(YEAR($B1832)&lt;&gt;管理年度,"△不是管理年度的单据，按月的三张报表里看不到",IF($H1832&lt;0,"△这一笔之后该账户余额成负数了，核一下",""))))))))))))))</f>
        <v/>
      </c>
    </row>
    <row r="1833" ht="16.5" spans="1:16">
      <c r="A1833" s="4" t="str">
        <f>IF($C1833="","",COUNTA($C$5:$C1833))</f>
        <v/>
      </c>
      <c r="B1833" s="52"/>
      <c r="C1833" s="53"/>
      <c r="D1833" s="53"/>
      <c r="E1833" s="32"/>
      <c r="F1833" s="54"/>
      <c r="G1833" s="54"/>
      <c r="H1833" s="24" t="str">
        <f>IFERROR(ROUND(VLOOKUP($C1833,基础资料!$B$5:$E$34,3,0)+SUMIF($C$5:$C1833,$C1833,$F$5:$F1833)-SUMIF($C$5:$C1833,$C1833,$G$5:$G1833),2),"")</f>
        <v/>
      </c>
      <c r="I1833" s="53"/>
      <c r="J1833" s="53"/>
      <c r="K1833" s="25" t="str">
        <f t="shared" si="28"/>
        <v/>
      </c>
      <c r="L1833" s="13" t="str">
        <f>IF($D1833="","",IFERROR(INDEX(类别属性,MATCH($D1833,类别表,0)),""))</f>
        <v/>
      </c>
      <c r="M1833" s="53"/>
      <c r="N1833" s="53"/>
      <c r="O1833" s="32"/>
      <c r="P1833" s="6" t="str">
        <f>IF($C1833="","",IF(ISNA(MATCH($C1833,账户表,0)),"※这个账户不在【基础资料】的账户档案里",IF($B1833="","※没填日期，这一笔不会进任何月份的报表",IF(NOT(ISNUMBER($B1833)),"※日期是文本不是日期（像 2026.6.28 这种），按日期取数的报表全会漏掉这一笔",IF(AND($F1833&lt;&gt;"",$G1833&lt;&gt;""),"※收入和支出不能同时填",IF(AND(N($F1833)=0,N($G1833)=0),"※收入和支出都没填",IF(OR(N($F1833)&lt;0,N($G1833)&lt;0),"※金额不能填负数，方向反了就换一列填",IF($D1833="","※没填收支类别，分类报表会漏掉这一笔",IF(ISNA(MATCH($D1833,类别表,0)),"※收支类别不在【基础资料】的清单里",IF(AND($L1833="内部转账",$M1833=""),"△内部转账要在「对方账户」写上另一头",IF(AND($L1833="内部转账",$M1833=$C1833),"※对方账户跟本账户是同一个",IF(AND($L1833&lt;&gt;"内部转账",$M1833&lt;&gt;""),"△填了对方账户，但类别不是内部转账",IF(YEAR($B1833)&lt;&gt;管理年度,"△不是管理年度的单据，按月的三张报表里看不到",IF($H1833&lt;0,"△这一笔之后该账户余额成负数了，核一下",""))))))))))))))</f>
        <v/>
      </c>
    </row>
    <row r="1834" ht="16.5" spans="1:16">
      <c r="A1834" s="4" t="str">
        <f>IF($C1834="","",COUNTA($C$5:$C1834))</f>
        <v/>
      </c>
      <c r="B1834" s="52"/>
      <c r="C1834" s="53"/>
      <c r="D1834" s="53"/>
      <c r="E1834" s="32"/>
      <c r="F1834" s="54"/>
      <c r="G1834" s="54"/>
      <c r="H1834" s="24" t="str">
        <f>IFERROR(ROUND(VLOOKUP($C1834,基础资料!$B$5:$E$34,3,0)+SUMIF($C$5:$C1834,$C1834,$F$5:$F1834)-SUMIF($C$5:$C1834,$C1834,$G$5:$G1834),2),"")</f>
        <v/>
      </c>
      <c r="I1834" s="53"/>
      <c r="J1834" s="53"/>
      <c r="K1834" s="25" t="str">
        <f t="shared" si="28"/>
        <v/>
      </c>
      <c r="L1834" s="13" t="str">
        <f>IF($D1834="","",IFERROR(INDEX(类别属性,MATCH($D1834,类别表,0)),""))</f>
        <v/>
      </c>
      <c r="M1834" s="53"/>
      <c r="N1834" s="53"/>
      <c r="O1834" s="32"/>
      <c r="P1834" s="6" t="str">
        <f>IF($C1834="","",IF(ISNA(MATCH($C1834,账户表,0)),"※这个账户不在【基础资料】的账户档案里",IF($B1834="","※没填日期，这一笔不会进任何月份的报表",IF(NOT(ISNUMBER($B1834)),"※日期是文本不是日期（像 2026.6.28 这种），按日期取数的报表全会漏掉这一笔",IF(AND($F1834&lt;&gt;"",$G1834&lt;&gt;""),"※收入和支出不能同时填",IF(AND(N($F1834)=0,N($G1834)=0),"※收入和支出都没填",IF(OR(N($F1834)&lt;0,N($G1834)&lt;0),"※金额不能填负数，方向反了就换一列填",IF($D1834="","※没填收支类别，分类报表会漏掉这一笔",IF(ISNA(MATCH($D1834,类别表,0)),"※收支类别不在【基础资料】的清单里",IF(AND($L1834="内部转账",$M1834=""),"△内部转账要在「对方账户」写上另一头",IF(AND($L1834="内部转账",$M1834=$C1834),"※对方账户跟本账户是同一个",IF(AND($L1834&lt;&gt;"内部转账",$M1834&lt;&gt;""),"△填了对方账户，但类别不是内部转账",IF(YEAR($B1834)&lt;&gt;管理年度,"△不是管理年度的单据，按月的三张报表里看不到",IF($H1834&lt;0,"△这一笔之后该账户余额成负数了，核一下",""))))))))))))))</f>
        <v/>
      </c>
    </row>
    <row r="1835" ht="16.5" spans="1:16">
      <c r="A1835" s="4" t="str">
        <f>IF($C1835="","",COUNTA($C$5:$C1835))</f>
        <v/>
      </c>
      <c r="B1835" s="52"/>
      <c r="C1835" s="53"/>
      <c r="D1835" s="53"/>
      <c r="E1835" s="32"/>
      <c r="F1835" s="54"/>
      <c r="G1835" s="54"/>
      <c r="H1835" s="24" t="str">
        <f>IFERROR(ROUND(VLOOKUP($C1835,基础资料!$B$5:$E$34,3,0)+SUMIF($C$5:$C1835,$C1835,$F$5:$F1835)-SUMIF($C$5:$C1835,$C1835,$G$5:$G1835),2),"")</f>
        <v/>
      </c>
      <c r="I1835" s="53"/>
      <c r="J1835" s="53"/>
      <c r="K1835" s="25" t="str">
        <f t="shared" si="28"/>
        <v/>
      </c>
      <c r="L1835" s="13" t="str">
        <f>IF($D1835="","",IFERROR(INDEX(类别属性,MATCH($D1835,类别表,0)),""))</f>
        <v/>
      </c>
      <c r="M1835" s="53"/>
      <c r="N1835" s="53"/>
      <c r="O1835" s="32"/>
      <c r="P1835" s="6" t="str">
        <f>IF($C1835="","",IF(ISNA(MATCH($C1835,账户表,0)),"※这个账户不在【基础资料】的账户档案里",IF($B1835="","※没填日期，这一笔不会进任何月份的报表",IF(NOT(ISNUMBER($B1835)),"※日期是文本不是日期（像 2026.6.28 这种），按日期取数的报表全会漏掉这一笔",IF(AND($F1835&lt;&gt;"",$G1835&lt;&gt;""),"※收入和支出不能同时填",IF(AND(N($F1835)=0,N($G1835)=0),"※收入和支出都没填",IF(OR(N($F1835)&lt;0,N($G1835)&lt;0),"※金额不能填负数，方向反了就换一列填",IF($D1835="","※没填收支类别，分类报表会漏掉这一笔",IF(ISNA(MATCH($D1835,类别表,0)),"※收支类别不在【基础资料】的清单里",IF(AND($L1835="内部转账",$M1835=""),"△内部转账要在「对方账户」写上另一头",IF(AND($L1835="内部转账",$M1835=$C1835),"※对方账户跟本账户是同一个",IF(AND($L1835&lt;&gt;"内部转账",$M1835&lt;&gt;""),"△填了对方账户，但类别不是内部转账",IF(YEAR($B1835)&lt;&gt;管理年度,"△不是管理年度的单据，按月的三张报表里看不到",IF($H1835&lt;0,"△这一笔之后该账户余额成负数了，核一下",""))))))))))))))</f>
        <v/>
      </c>
    </row>
    <row r="1836" ht="16.5" spans="1:16">
      <c r="A1836" s="4" t="str">
        <f>IF($C1836="","",COUNTA($C$5:$C1836))</f>
        <v/>
      </c>
      <c r="B1836" s="52"/>
      <c r="C1836" s="53"/>
      <c r="D1836" s="53"/>
      <c r="E1836" s="32"/>
      <c r="F1836" s="54"/>
      <c r="G1836" s="54"/>
      <c r="H1836" s="24" t="str">
        <f>IFERROR(ROUND(VLOOKUP($C1836,基础资料!$B$5:$E$34,3,0)+SUMIF($C$5:$C1836,$C1836,$F$5:$F1836)-SUMIF($C$5:$C1836,$C1836,$G$5:$G1836),2),"")</f>
        <v/>
      </c>
      <c r="I1836" s="53"/>
      <c r="J1836" s="53"/>
      <c r="K1836" s="25" t="str">
        <f t="shared" si="28"/>
        <v/>
      </c>
      <c r="L1836" s="13" t="str">
        <f>IF($D1836="","",IFERROR(INDEX(类别属性,MATCH($D1836,类别表,0)),""))</f>
        <v/>
      </c>
      <c r="M1836" s="53"/>
      <c r="N1836" s="53"/>
      <c r="O1836" s="32"/>
      <c r="P1836" s="6" t="str">
        <f>IF($C1836="","",IF(ISNA(MATCH($C1836,账户表,0)),"※这个账户不在【基础资料】的账户档案里",IF($B1836="","※没填日期，这一笔不会进任何月份的报表",IF(NOT(ISNUMBER($B1836)),"※日期是文本不是日期（像 2026.6.28 这种），按日期取数的报表全会漏掉这一笔",IF(AND($F1836&lt;&gt;"",$G1836&lt;&gt;""),"※收入和支出不能同时填",IF(AND(N($F1836)=0,N($G1836)=0),"※收入和支出都没填",IF(OR(N($F1836)&lt;0,N($G1836)&lt;0),"※金额不能填负数，方向反了就换一列填",IF($D1836="","※没填收支类别，分类报表会漏掉这一笔",IF(ISNA(MATCH($D1836,类别表,0)),"※收支类别不在【基础资料】的清单里",IF(AND($L1836="内部转账",$M1836=""),"△内部转账要在「对方账户」写上另一头",IF(AND($L1836="内部转账",$M1836=$C1836),"※对方账户跟本账户是同一个",IF(AND($L1836&lt;&gt;"内部转账",$M1836&lt;&gt;""),"△填了对方账户，但类别不是内部转账",IF(YEAR($B1836)&lt;&gt;管理年度,"△不是管理年度的单据，按月的三张报表里看不到",IF($H1836&lt;0,"△这一笔之后该账户余额成负数了，核一下",""))))))))))))))</f>
        <v/>
      </c>
    </row>
    <row r="1837" ht="16.5" spans="1:16">
      <c r="A1837" s="4" t="str">
        <f>IF($C1837="","",COUNTA($C$5:$C1837))</f>
        <v/>
      </c>
      <c r="B1837" s="52"/>
      <c r="C1837" s="53"/>
      <c r="D1837" s="53"/>
      <c r="E1837" s="32"/>
      <c r="F1837" s="54"/>
      <c r="G1837" s="54"/>
      <c r="H1837" s="24" t="str">
        <f>IFERROR(ROUND(VLOOKUP($C1837,基础资料!$B$5:$E$34,3,0)+SUMIF($C$5:$C1837,$C1837,$F$5:$F1837)-SUMIF($C$5:$C1837,$C1837,$G$5:$G1837),2),"")</f>
        <v/>
      </c>
      <c r="I1837" s="53"/>
      <c r="J1837" s="53"/>
      <c r="K1837" s="25" t="str">
        <f t="shared" si="28"/>
        <v/>
      </c>
      <c r="L1837" s="13" t="str">
        <f>IF($D1837="","",IFERROR(INDEX(类别属性,MATCH($D1837,类别表,0)),""))</f>
        <v/>
      </c>
      <c r="M1837" s="53"/>
      <c r="N1837" s="53"/>
      <c r="O1837" s="32"/>
      <c r="P1837" s="6" t="str">
        <f>IF($C1837="","",IF(ISNA(MATCH($C1837,账户表,0)),"※这个账户不在【基础资料】的账户档案里",IF($B1837="","※没填日期，这一笔不会进任何月份的报表",IF(NOT(ISNUMBER($B1837)),"※日期是文本不是日期（像 2026.6.28 这种），按日期取数的报表全会漏掉这一笔",IF(AND($F1837&lt;&gt;"",$G1837&lt;&gt;""),"※收入和支出不能同时填",IF(AND(N($F1837)=0,N($G1837)=0),"※收入和支出都没填",IF(OR(N($F1837)&lt;0,N($G1837)&lt;0),"※金额不能填负数，方向反了就换一列填",IF($D1837="","※没填收支类别，分类报表会漏掉这一笔",IF(ISNA(MATCH($D1837,类别表,0)),"※收支类别不在【基础资料】的清单里",IF(AND($L1837="内部转账",$M1837=""),"△内部转账要在「对方账户」写上另一头",IF(AND($L1837="内部转账",$M1837=$C1837),"※对方账户跟本账户是同一个",IF(AND($L1837&lt;&gt;"内部转账",$M1837&lt;&gt;""),"△填了对方账户，但类别不是内部转账",IF(YEAR($B1837)&lt;&gt;管理年度,"△不是管理年度的单据，按月的三张报表里看不到",IF($H1837&lt;0,"△这一笔之后该账户余额成负数了，核一下",""))))))))))))))</f>
        <v/>
      </c>
    </row>
    <row r="1838" ht="16.5" spans="1:16">
      <c r="A1838" s="4" t="str">
        <f>IF($C1838="","",COUNTA($C$5:$C1838))</f>
        <v/>
      </c>
      <c r="B1838" s="52"/>
      <c r="C1838" s="53"/>
      <c r="D1838" s="53"/>
      <c r="E1838" s="32"/>
      <c r="F1838" s="54"/>
      <c r="G1838" s="54"/>
      <c r="H1838" s="24" t="str">
        <f>IFERROR(ROUND(VLOOKUP($C1838,基础资料!$B$5:$E$34,3,0)+SUMIF($C$5:$C1838,$C1838,$F$5:$F1838)-SUMIF($C$5:$C1838,$C1838,$G$5:$G1838),2),"")</f>
        <v/>
      </c>
      <c r="I1838" s="53"/>
      <c r="J1838" s="53"/>
      <c r="K1838" s="25" t="str">
        <f t="shared" si="28"/>
        <v/>
      </c>
      <c r="L1838" s="13" t="str">
        <f>IF($D1838="","",IFERROR(INDEX(类别属性,MATCH($D1838,类别表,0)),""))</f>
        <v/>
      </c>
      <c r="M1838" s="53"/>
      <c r="N1838" s="53"/>
      <c r="O1838" s="32"/>
      <c r="P1838" s="6" t="str">
        <f>IF($C1838="","",IF(ISNA(MATCH($C1838,账户表,0)),"※这个账户不在【基础资料】的账户档案里",IF($B1838="","※没填日期，这一笔不会进任何月份的报表",IF(NOT(ISNUMBER($B1838)),"※日期是文本不是日期（像 2026.6.28 这种），按日期取数的报表全会漏掉这一笔",IF(AND($F1838&lt;&gt;"",$G1838&lt;&gt;""),"※收入和支出不能同时填",IF(AND(N($F1838)=0,N($G1838)=0),"※收入和支出都没填",IF(OR(N($F1838)&lt;0,N($G1838)&lt;0),"※金额不能填负数，方向反了就换一列填",IF($D1838="","※没填收支类别，分类报表会漏掉这一笔",IF(ISNA(MATCH($D1838,类别表,0)),"※收支类别不在【基础资料】的清单里",IF(AND($L1838="内部转账",$M1838=""),"△内部转账要在「对方账户」写上另一头",IF(AND($L1838="内部转账",$M1838=$C1838),"※对方账户跟本账户是同一个",IF(AND($L1838&lt;&gt;"内部转账",$M1838&lt;&gt;""),"△填了对方账户，但类别不是内部转账",IF(YEAR($B1838)&lt;&gt;管理年度,"△不是管理年度的单据，按月的三张报表里看不到",IF($H1838&lt;0,"△这一笔之后该账户余额成负数了，核一下",""))))))))))))))</f>
        <v/>
      </c>
    </row>
    <row r="1839" ht="16.5" spans="1:16">
      <c r="A1839" s="4" t="str">
        <f>IF($C1839="","",COUNTA($C$5:$C1839))</f>
        <v/>
      </c>
      <c r="B1839" s="52"/>
      <c r="C1839" s="53"/>
      <c r="D1839" s="53"/>
      <c r="E1839" s="32"/>
      <c r="F1839" s="54"/>
      <c r="G1839" s="54"/>
      <c r="H1839" s="24" t="str">
        <f>IFERROR(ROUND(VLOOKUP($C1839,基础资料!$B$5:$E$34,3,0)+SUMIF($C$5:$C1839,$C1839,$F$5:$F1839)-SUMIF($C$5:$C1839,$C1839,$G$5:$G1839),2),"")</f>
        <v/>
      </c>
      <c r="I1839" s="53"/>
      <c r="J1839" s="53"/>
      <c r="K1839" s="25" t="str">
        <f t="shared" si="28"/>
        <v/>
      </c>
      <c r="L1839" s="13" t="str">
        <f>IF($D1839="","",IFERROR(INDEX(类别属性,MATCH($D1839,类别表,0)),""))</f>
        <v/>
      </c>
      <c r="M1839" s="53"/>
      <c r="N1839" s="53"/>
      <c r="O1839" s="32"/>
      <c r="P1839" s="6" t="str">
        <f>IF($C1839="","",IF(ISNA(MATCH($C1839,账户表,0)),"※这个账户不在【基础资料】的账户档案里",IF($B1839="","※没填日期，这一笔不会进任何月份的报表",IF(NOT(ISNUMBER($B1839)),"※日期是文本不是日期（像 2026.6.28 这种），按日期取数的报表全会漏掉这一笔",IF(AND($F1839&lt;&gt;"",$G1839&lt;&gt;""),"※收入和支出不能同时填",IF(AND(N($F1839)=0,N($G1839)=0),"※收入和支出都没填",IF(OR(N($F1839)&lt;0,N($G1839)&lt;0),"※金额不能填负数，方向反了就换一列填",IF($D1839="","※没填收支类别，分类报表会漏掉这一笔",IF(ISNA(MATCH($D1839,类别表,0)),"※收支类别不在【基础资料】的清单里",IF(AND($L1839="内部转账",$M1839=""),"△内部转账要在「对方账户」写上另一头",IF(AND($L1839="内部转账",$M1839=$C1839),"※对方账户跟本账户是同一个",IF(AND($L1839&lt;&gt;"内部转账",$M1839&lt;&gt;""),"△填了对方账户，但类别不是内部转账",IF(YEAR($B1839)&lt;&gt;管理年度,"△不是管理年度的单据，按月的三张报表里看不到",IF($H1839&lt;0,"△这一笔之后该账户余额成负数了，核一下",""))))))))))))))</f>
        <v/>
      </c>
    </row>
    <row r="1840" ht="16.5" spans="1:16">
      <c r="A1840" s="4" t="str">
        <f>IF($C1840="","",COUNTA($C$5:$C1840))</f>
        <v/>
      </c>
      <c r="B1840" s="52"/>
      <c r="C1840" s="53"/>
      <c r="D1840" s="53"/>
      <c r="E1840" s="32"/>
      <c r="F1840" s="54"/>
      <c r="G1840" s="54"/>
      <c r="H1840" s="24" t="str">
        <f>IFERROR(ROUND(VLOOKUP($C1840,基础资料!$B$5:$E$34,3,0)+SUMIF($C$5:$C1840,$C1840,$F$5:$F1840)-SUMIF($C$5:$C1840,$C1840,$G$5:$G1840),2),"")</f>
        <v/>
      </c>
      <c r="I1840" s="53"/>
      <c r="J1840" s="53"/>
      <c r="K1840" s="25" t="str">
        <f t="shared" si="28"/>
        <v/>
      </c>
      <c r="L1840" s="13" t="str">
        <f>IF($D1840="","",IFERROR(INDEX(类别属性,MATCH($D1840,类别表,0)),""))</f>
        <v/>
      </c>
      <c r="M1840" s="53"/>
      <c r="N1840" s="53"/>
      <c r="O1840" s="32"/>
      <c r="P1840" s="6" t="str">
        <f>IF($C1840="","",IF(ISNA(MATCH($C1840,账户表,0)),"※这个账户不在【基础资料】的账户档案里",IF($B1840="","※没填日期，这一笔不会进任何月份的报表",IF(NOT(ISNUMBER($B1840)),"※日期是文本不是日期（像 2026.6.28 这种），按日期取数的报表全会漏掉这一笔",IF(AND($F1840&lt;&gt;"",$G1840&lt;&gt;""),"※收入和支出不能同时填",IF(AND(N($F1840)=0,N($G1840)=0),"※收入和支出都没填",IF(OR(N($F1840)&lt;0,N($G1840)&lt;0),"※金额不能填负数，方向反了就换一列填",IF($D1840="","※没填收支类别，分类报表会漏掉这一笔",IF(ISNA(MATCH($D1840,类别表,0)),"※收支类别不在【基础资料】的清单里",IF(AND($L1840="内部转账",$M1840=""),"△内部转账要在「对方账户」写上另一头",IF(AND($L1840="内部转账",$M1840=$C1840),"※对方账户跟本账户是同一个",IF(AND($L1840&lt;&gt;"内部转账",$M1840&lt;&gt;""),"△填了对方账户，但类别不是内部转账",IF(YEAR($B1840)&lt;&gt;管理年度,"△不是管理年度的单据，按月的三张报表里看不到",IF($H1840&lt;0,"△这一笔之后该账户余额成负数了，核一下",""))))))))))))))</f>
        <v/>
      </c>
    </row>
    <row r="1841" ht="16.5" spans="1:16">
      <c r="A1841" s="4" t="str">
        <f>IF($C1841="","",COUNTA($C$5:$C1841))</f>
        <v/>
      </c>
      <c r="B1841" s="52"/>
      <c r="C1841" s="53"/>
      <c r="D1841" s="53"/>
      <c r="E1841" s="32"/>
      <c r="F1841" s="54"/>
      <c r="G1841" s="54"/>
      <c r="H1841" s="24" t="str">
        <f>IFERROR(ROUND(VLOOKUP($C1841,基础资料!$B$5:$E$34,3,0)+SUMIF($C$5:$C1841,$C1841,$F$5:$F1841)-SUMIF($C$5:$C1841,$C1841,$G$5:$G1841),2),"")</f>
        <v/>
      </c>
      <c r="I1841" s="53"/>
      <c r="J1841" s="53"/>
      <c r="K1841" s="25" t="str">
        <f t="shared" si="28"/>
        <v/>
      </c>
      <c r="L1841" s="13" t="str">
        <f>IF($D1841="","",IFERROR(INDEX(类别属性,MATCH($D1841,类别表,0)),""))</f>
        <v/>
      </c>
      <c r="M1841" s="53"/>
      <c r="N1841" s="53"/>
      <c r="O1841" s="32"/>
      <c r="P1841" s="6" t="str">
        <f>IF($C1841="","",IF(ISNA(MATCH($C1841,账户表,0)),"※这个账户不在【基础资料】的账户档案里",IF($B1841="","※没填日期，这一笔不会进任何月份的报表",IF(NOT(ISNUMBER($B1841)),"※日期是文本不是日期（像 2026.6.28 这种），按日期取数的报表全会漏掉这一笔",IF(AND($F1841&lt;&gt;"",$G1841&lt;&gt;""),"※收入和支出不能同时填",IF(AND(N($F1841)=0,N($G1841)=0),"※收入和支出都没填",IF(OR(N($F1841)&lt;0,N($G1841)&lt;0),"※金额不能填负数，方向反了就换一列填",IF($D1841="","※没填收支类别，分类报表会漏掉这一笔",IF(ISNA(MATCH($D1841,类别表,0)),"※收支类别不在【基础资料】的清单里",IF(AND($L1841="内部转账",$M1841=""),"△内部转账要在「对方账户」写上另一头",IF(AND($L1841="内部转账",$M1841=$C1841),"※对方账户跟本账户是同一个",IF(AND($L1841&lt;&gt;"内部转账",$M1841&lt;&gt;""),"△填了对方账户，但类别不是内部转账",IF(YEAR($B1841)&lt;&gt;管理年度,"△不是管理年度的单据，按月的三张报表里看不到",IF($H1841&lt;0,"△这一笔之后该账户余额成负数了，核一下",""))))))))))))))</f>
        <v/>
      </c>
    </row>
    <row r="1842" ht="16.5" spans="1:16">
      <c r="A1842" s="4" t="str">
        <f>IF($C1842="","",COUNTA($C$5:$C1842))</f>
        <v/>
      </c>
      <c r="B1842" s="52"/>
      <c r="C1842" s="53"/>
      <c r="D1842" s="53"/>
      <c r="E1842" s="32"/>
      <c r="F1842" s="54"/>
      <c r="G1842" s="54"/>
      <c r="H1842" s="24" t="str">
        <f>IFERROR(ROUND(VLOOKUP($C1842,基础资料!$B$5:$E$34,3,0)+SUMIF($C$5:$C1842,$C1842,$F$5:$F1842)-SUMIF($C$5:$C1842,$C1842,$G$5:$G1842),2),"")</f>
        <v/>
      </c>
      <c r="I1842" s="53"/>
      <c r="J1842" s="53"/>
      <c r="K1842" s="25" t="str">
        <f t="shared" si="28"/>
        <v/>
      </c>
      <c r="L1842" s="13" t="str">
        <f>IF($D1842="","",IFERROR(INDEX(类别属性,MATCH($D1842,类别表,0)),""))</f>
        <v/>
      </c>
      <c r="M1842" s="53"/>
      <c r="N1842" s="53"/>
      <c r="O1842" s="32"/>
      <c r="P1842" s="6" t="str">
        <f>IF($C1842="","",IF(ISNA(MATCH($C1842,账户表,0)),"※这个账户不在【基础资料】的账户档案里",IF($B1842="","※没填日期，这一笔不会进任何月份的报表",IF(NOT(ISNUMBER($B1842)),"※日期是文本不是日期（像 2026.6.28 这种），按日期取数的报表全会漏掉这一笔",IF(AND($F1842&lt;&gt;"",$G1842&lt;&gt;""),"※收入和支出不能同时填",IF(AND(N($F1842)=0,N($G1842)=0),"※收入和支出都没填",IF(OR(N($F1842)&lt;0,N($G1842)&lt;0),"※金额不能填负数，方向反了就换一列填",IF($D1842="","※没填收支类别，分类报表会漏掉这一笔",IF(ISNA(MATCH($D1842,类别表,0)),"※收支类别不在【基础资料】的清单里",IF(AND($L1842="内部转账",$M1842=""),"△内部转账要在「对方账户」写上另一头",IF(AND($L1842="内部转账",$M1842=$C1842),"※对方账户跟本账户是同一个",IF(AND($L1842&lt;&gt;"内部转账",$M1842&lt;&gt;""),"△填了对方账户，但类别不是内部转账",IF(YEAR($B1842)&lt;&gt;管理年度,"△不是管理年度的单据，按月的三张报表里看不到",IF($H1842&lt;0,"△这一笔之后该账户余额成负数了，核一下",""))))))))))))))</f>
        <v/>
      </c>
    </row>
    <row r="1843" ht="16.5" spans="1:16">
      <c r="A1843" s="4" t="str">
        <f>IF($C1843="","",COUNTA($C$5:$C1843))</f>
        <v/>
      </c>
      <c r="B1843" s="52"/>
      <c r="C1843" s="53"/>
      <c r="D1843" s="53"/>
      <c r="E1843" s="32"/>
      <c r="F1843" s="54"/>
      <c r="G1843" s="54"/>
      <c r="H1843" s="24" t="str">
        <f>IFERROR(ROUND(VLOOKUP($C1843,基础资料!$B$5:$E$34,3,0)+SUMIF($C$5:$C1843,$C1843,$F$5:$F1843)-SUMIF($C$5:$C1843,$C1843,$G$5:$G1843),2),"")</f>
        <v/>
      </c>
      <c r="I1843" s="53"/>
      <c r="J1843" s="53"/>
      <c r="K1843" s="25" t="str">
        <f t="shared" si="28"/>
        <v/>
      </c>
      <c r="L1843" s="13" t="str">
        <f>IF($D1843="","",IFERROR(INDEX(类别属性,MATCH($D1843,类别表,0)),""))</f>
        <v/>
      </c>
      <c r="M1843" s="53"/>
      <c r="N1843" s="53"/>
      <c r="O1843" s="32"/>
      <c r="P1843" s="6" t="str">
        <f>IF($C1843="","",IF(ISNA(MATCH($C1843,账户表,0)),"※这个账户不在【基础资料】的账户档案里",IF($B1843="","※没填日期，这一笔不会进任何月份的报表",IF(NOT(ISNUMBER($B1843)),"※日期是文本不是日期（像 2026.6.28 这种），按日期取数的报表全会漏掉这一笔",IF(AND($F1843&lt;&gt;"",$G1843&lt;&gt;""),"※收入和支出不能同时填",IF(AND(N($F1843)=0,N($G1843)=0),"※收入和支出都没填",IF(OR(N($F1843)&lt;0,N($G1843)&lt;0),"※金额不能填负数，方向反了就换一列填",IF($D1843="","※没填收支类别，分类报表会漏掉这一笔",IF(ISNA(MATCH($D1843,类别表,0)),"※收支类别不在【基础资料】的清单里",IF(AND($L1843="内部转账",$M1843=""),"△内部转账要在「对方账户」写上另一头",IF(AND($L1843="内部转账",$M1843=$C1843),"※对方账户跟本账户是同一个",IF(AND($L1843&lt;&gt;"内部转账",$M1843&lt;&gt;""),"△填了对方账户，但类别不是内部转账",IF(YEAR($B1843)&lt;&gt;管理年度,"△不是管理年度的单据，按月的三张报表里看不到",IF($H1843&lt;0,"△这一笔之后该账户余额成负数了，核一下",""))))))))))))))</f>
        <v/>
      </c>
    </row>
    <row r="1844" ht="16.5" spans="1:16">
      <c r="A1844" s="4" t="str">
        <f>IF($C1844="","",COUNTA($C$5:$C1844))</f>
        <v/>
      </c>
      <c r="B1844" s="52"/>
      <c r="C1844" s="53"/>
      <c r="D1844" s="53"/>
      <c r="E1844" s="32"/>
      <c r="F1844" s="54"/>
      <c r="G1844" s="54"/>
      <c r="H1844" s="24" t="str">
        <f>IFERROR(ROUND(VLOOKUP($C1844,基础资料!$B$5:$E$34,3,0)+SUMIF($C$5:$C1844,$C1844,$F$5:$F1844)-SUMIF($C$5:$C1844,$C1844,$G$5:$G1844),2),"")</f>
        <v/>
      </c>
      <c r="I1844" s="53"/>
      <c r="J1844" s="53"/>
      <c r="K1844" s="25" t="str">
        <f t="shared" si="28"/>
        <v/>
      </c>
      <c r="L1844" s="13" t="str">
        <f>IF($D1844="","",IFERROR(INDEX(类别属性,MATCH($D1844,类别表,0)),""))</f>
        <v/>
      </c>
      <c r="M1844" s="53"/>
      <c r="N1844" s="53"/>
      <c r="O1844" s="32"/>
      <c r="P1844" s="6" t="str">
        <f>IF($C1844="","",IF(ISNA(MATCH($C1844,账户表,0)),"※这个账户不在【基础资料】的账户档案里",IF($B1844="","※没填日期，这一笔不会进任何月份的报表",IF(NOT(ISNUMBER($B1844)),"※日期是文本不是日期（像 2026.6.28 这种），按日期取数的报表全会漏掉这一笔",IF(AND($F1844&lt;&gt;"",$G1844&lt;&gt;""),"※收入和支出不能同时填",IF(AND(N($F1844)=0,N($G1844)=0),"※收入和支出都没填",IF(OR(N($F1844)&lt;0,N($G1844)&lt;0),"※金额不能填负数，方向反了就换一列填",IF($D1844="","※没填收支类别，分类报表会漏掉这一笔",IF(ISNA(MATCH($D1844,类别表,0)),"※收支类别不在【基础资料】的清单里",IF(AND($L1844="内部转账",$M1844=""),"△内部转账要在「对方账户」写上另一头",IF(AND($L1844="内部转账",$M1844=$C1844),"※对方账户跟本账户是同一个",IF(AND($L1844&lt;&gt;"内部转账",$M1844&lt;&gt;""),"△填了对方账户，但类别不是内部转账",IF(YEAR($B1844)&lt;&gt;管理年度,"△不是管理年度的单据，按月的三张报表里看不到",IF($H1844&lt;0,"△这一笔之后该账户余额成负数了，核一下",""))))))))))))))</f>
        <v/>
      </c>
    </row>
    <row r="1845" ht="16.5" spans="1:16">
      <c r="A1845" s="4" t="str">
        <f>IF($C1845="","",COUNTA($C$5:$C1845))</f>
        <v/>
      </c>
      <c r="B1845" s="52"/>
      <c r="C1845" s="53"/>
      <c r="D1845" s="53"/>
      <c r="E1845" s="32"/>
      <c r="F1845" s="54"/>
      <c r="G1845" s="54"/>
      <c r="H1845" s="24" t="str">
        <f>IFERROR(ROUND(VLOOKUP($C1845,基础资料!$B$5:$E$34,3,0)+SUMIF($C$5:$C1845,$C1845,$F$5:$F1845)-SUMIF($C$5:$C1845,$C1845,$G$5:$G1845),2),"")</f>
        <v/>
      </c>
      <c r="I1845" s="53"/>
      <c r="J1845" s="53"/>
      <c r="K1845" s="25" t="str">
        <f t="shared" si="28"/>
        <v/>
      </c>
      <c r="L1845" s="13" t="str">
        <f>IF($D1845="","",IFERROR(INDEX(类别属性,MATCH($D1845,类别表,0)),""))</f>
        <v/>
      </c>
      <c r="M1845" s="53"/>
      <c r="N1845" s="53"/>
      <c r="O1845" s="32"/>
      <c r="P1845" s="6" t="str">
        <f>IF($C1845="","",IF(ISNA(MATCH($C1845,账户表,0)),"※这个账户不在【基础资料】的账户档案里",IF($B1845="","※没填日期，这一笔不会进任何月份的报表",IF(NOT(ISNUMBER($B1845)),"※日期是文本不是日期（像 2026.6.28 这种），按日期取数的报表全会漏掉这一笔",IF(AND($F1845&lt;&gt;"",$G1845&lt;&gt;""),"※收入和支出不能同时填",IF(AND(N($F1845)=0,N($G1845)=0),"※收入和支出都没填",IF(OR(N($F1845)&lt;0,N($G1845)&lt;0),"※金额不能填负数，方向反了就换一列填",IF($D1845="","※没填收支类别，分类报表会漏掉这一笔",IF(ISNA(MATCH($D1845,类别表,0)),"※收支类别不在【基础资料】的清单里",IF(AND($L1845="内部转账",$M1845=""),"△内部转账要在「对方账户」写上另一头",IF(AND($L1845="内部转账",$M1845=$C1845),"※对方账户跟本账户是同一个",IF(AND($L1845&lt;&gt;"内部转账",$M1845&lt;&gt;""),"△填了对方账户，但类别不是内部转账",IF(YEAR($B1845)&lt;&gt;管理年度,"△不是管理年度的单据，按月的三张报表里看不到",IF($H1845&lt;0,"△这一笔之后该账户余额成负数了，核一下",""))))))))))))))</f>
        <v/>
      </c>
    </row>
    <row r="1846" ht="16.5" spans="1:16">
      <c r="A1846" s="4" t="str">
        <f>IF($C1846="","",COUNTA($C$5:$C1846))</f>
        <v/>
      </c>
      <c r="B1846" s="52"/>
      <c r="C1846" s="53"/>
      <c r="D1846" s="53"/>
      <c r="E1846" s="32"/>
      <c r="F1846" s="54"/>
      <c r="G1846" s="54"/>
      <c r="H1846" s="24" t="str">
        <f>IFERROR(ROUND(VLOOKUP($C1846,基础资料!$B$5:$E$34,3,0)+SUMIF($C$5:$C1846,$C1846,$F$5:$F1846)-SUMIF($C$5:$C1846,$C1846,$G$5:$G1846),2),"")</f>
        <v/>
      </c>
      <c r="I1846" s="53"/>
      <c r="J1846" s="53"/>
      <c r="K1846" s="25" t="str">
        <f t="shared" si="28"/>
        <v/>
      </c>
      <c r="L1846" s="13" t="str">
        <f>IF($D1846="","",IFERROR(INDEX(类别属性,MATCH($D1846,类别表,0)),""))</f>
        <v/>
      </c>
      <c r="M1846" s="53"/>
      <c r="N1846" s="53"/>
      <c r="O1846" s="32"/>
      <c r="P1846" s="6" t="str">
        <f>IF($C1846="","",IF(ISNA(MATCH($C1846,账户表,0)),"※这个账户不在【基础资料】的账户档案里",IF($B1846="","※没填日期，这一笔不会进任何月份的报表",IF(NOT(ISNUMBER($B1846)),"※日期是文本不是日期（像 2026.6.28 这种），按日期取数的报表全会漏掉这一笔",IF(AND($F1846&lt;&gt;"",$G1846&lt;&gt;""),"※收入和支出不能同时填",IF(AND(N($F1846)=0,N($G1846)=0),"※收入和支出都没填",IF(OR(N($F1846)&lt;0,N($G1846)&lt;0),"※金额不能填负数，方向反了就换一列填",IF($D1846="","※没填收支类别，分类报表会漏掉这一笔",IF(ISNA(MATCH($D1846,类别表,0)),"※收支类别不在【基础资料】的清单里",IF(AND($L1846="内部转账",$M1846=""),"△内部转账要在「对方账户」写上另一头",IF(AND($L1846="内部转账",$M1846=$C1846),"※对方账户跟本账户是同一个",IF(AND($L1846&lt;&gt;"内部转账",$M1846&lt;&gt;""),"△填了对方账户，但类别不是内部转账",IF(YEAR($B1846)&lt;&gt;管理年度,"△不是管理年度的单据，按月的三张报表里看不到",IF($H1846&lt;0,"△这一笔之后该账户余额成负数了，核一下",""))))))))))))))</f>
        <v/>
      </c>
    </row>
    <row r="1847" ht="16.5" spans="1:16">
      <c r="A1847" s="4" t="str">
        <f>IF($C1847="","",COUNTA($C$5:$C1847))</f>
        <v/>
      </c>
      <c r="B1847" s="52"/>
      <c r="C1847" s="53"/>
      <c r="D1847" s="53"/>
      <c r="E1847" s="32"/>
      <c r="F1847" s="54"/>
      <c r="G1847" s="54"/>
      <c r="H1847" s="24" t="str">
        <f>IFERROR(ROUND(VLOOKUP($C1847,基础资料!$B$5:$E$34,3,0)+SUMIF($C$5:$C1847,$C1847,$F$5:$F1847)-SUMIF($C$5:$C1847,$C1847,$G$5:$G1847),2),"")</f>
        <v/>
      </c>
      <c r="I1847" s="53"/>
      <c r="J1847" s="53"/>
      <c r="K1847" s="25" t="str">
        <f t="shared" si="28"/>
        <v/>
      </c>
      <c r="L1847" s="13" t="str">
        <f>IF($D1847="","",IFERROR(INDEX(类别属性,MATCH($D1847,类别表,0)),""))</f>
        <v/>
      </c>
      <c r="M1847" s="53"/>
      <c r="N1847" s="53"/>
      <c r="O1847" s="32"/>
      <c r="P1847" s="6" t="str">
        <f>IF($C1847="","",IF(ISNA(MATCH($C1847,账户表,0)),"※这个账户不在【基础资料】的账户档案里",IF($B1847="","※没填日期，这一笔不会进任何月份的报表",IF(NOT(ISNUMBER($B1847)),"※日期是文本不是日期（像 2026.6.28 这种），按日期取数的报表全会漏掉这一笔",IF(AND($F1847&lt;&gt;"",$G1847&lt;&gt;""),"※收入和支出不能同时填",IF(AND(N($F1847)=0,N($G1847)=0),"※收入和支出都没填",IF(OR(N($F1847)&lt;0,N($G1847)&lt;0),"※金额不能填负数，方向反了就换一列填",IF($D1847="","※没填收支类别，分类报表会漏掉这一笔",IF(ISNA(MATCH($D1847,类别表,0)),"※收支类别不在【基础资料】的清单里",IF(AND($L1847="内部转账",$M1847=""),"△内部转账要在「对方账户」写上另一头",IF(AND($L1847="内部转账",$M1847=$C1847),"※对方账户跟本账户是同一个",IF(AND($L1847&lt;&gt;"内部转账",$M1847&lt;&gt;""),"△填了对方账户，但类别不是内部转账",IF(YEAR($B1847)&lt;&gt;管理年度,"△不是管理年度的单据，按月的三张报表里看不到",IF($H1847&lt;0,"△这一笔之后该账户余额成负数了，核一下",""))))))))))))))</f>
        <v/>
      </c>
    </row>
    <row r="1848" ht="16.5" spans="1:16">
      <c r="A1848" s="4" t="str">
        <f>IF($C1848="","",COUNTA($C$5:$C1848))</f>
        <v/>
      </c>
      <c r="B1848" s="52"/>
      <c r="C1848" s="53"/>
      <c r="D1848" s="53"/>
      <c r="E1848" s="32"/>
      <c r="F1848" s="54"/>
      <c r="G1848" s="54"/>
      <c r="H1848" s="24" t="str">
        <f>IFERROR(ROUND(VLOOKUP($C1848,基础资料!$B$5:$E$34,3,0)+SUMIF($C$5:$C1848,$C1848,$F$5:$F1848)-SUMIF($C$5:$C1848,$C1848,$G$5:$G1848),2),"")</f>
        <v/>
      </c>
      <c r="I1848" s="53"/>
      <c r="J1848" s="53"/>
      <c r="K1848" s="25" t="str">
        <f t="shared" si="28"/>
        <v/>
      </c>
      <c r="L1848" s="13" t="str">
        <f>IF($D1848="","",IFERROR(INDEX(类别属性,MATCH($D1848,类别表,0)),""))</f>
        <v/>
      </c>
      <c r="M1848" s="53"/>
      <c r="N1848" s="53"/>
      <c r="O1848" s="32"/>
      <c r="P1848" s="6" t="str">
        <f>IF($C1848="","",IF(ISNA(MATCH($C1848,账户表,0)),"※这个账户不在【基础资料】的账户档案里",IF($B1848="","※没填日期，这一笔不会进任何月份的报表",IF(NOT(ISNUMBER($B1848)),"※日期是文本不是日期（像 2026.6.28 这种），按日期取数的报表全会漏掉这一笔",IF(AND($F1848&lt;&gt;"",$G1848&lt;&gt;""),"※收入和支出不能同时填",IF(AND(N($F1848)=0,N($G1848)=0),"※收入和支出都没填",IF(OR(N($F1848)&lt;0,N($G1848)&lt;0),"※金额不能填负数，方向反了就换一列填",IF($D1848="","※没填收支类别，分类报表会漏掉这一笔",IF(ISNA(MATCH($D1848,类别表,0)),"※收支类别不在【基础资料】的清单里",IF(AND($L1848="内部转账",$M1848=""),"△内部转账要在「对方账户」写上另一头",IF(AND($L1848="内部转账",$M1848=$C1848),"※对方账户跟本账户是同一个",IF(AND($L1848&lt;&gt;"内部转账",$M1848&lt;&gt;""),"△填了对方账户，但类别不是内部转账",IF(YEAR($B1848)&lt;&gt;管理年度,"△不是管理年度的单据，按月的三张报表里看不到",IF($H1848&lt;0,"△这一笔之后该账户余额成负数了，核一下",""))))))))))))))</f>
        <v/>
      </c>
    </row>
    <row r="1849" ht="16.5" spans="1:16">
      <c r="A1849" s="4" t="str">
        <f>IF($C1849="","",COUNTA($C$5:$C1849))</f>
        <v/>
      </c>
      <c r="B1849" s="52"/>
      <c r="C1849" s="53"/>
      <c r="D1849" s="53"/>
      <c r="E1849" s="32"/>
      <c r="F1849" s="54"/>
      <c r="G1849" s="54"/>
      <c r="H1849" s="24" t="str">
        <f>IFERROR(ROUND(VLOOKUP($C1849,基础资料!$B$5:$E$34,3,0)+SUMIF($C$5:$C1849,$C1849,$F$5:$F1849)-SUMIF($C$5:$C1849,$C1849,$G$5:$G1849),2),"")</f>
        <v/>
      </c>
      <c r="I1849" s="53"/>
      <c r="J1849" s="53"/>
      <c r="K1849" s="25" t="str">
        <f t="shared" si="28"/>
        <v/>
      </c>
      <c r="L1849" s="13" t="str">
        <f>IF($D1849="","",IFERROR(INDEX(类别属性,MATCH($D1849,类别表,0)),""))</f>
        <v/>
      </c>
      <c r="M1849" s="53"/>
      <c r="N1849" s="53"/>
      <c r="O1849" s="32"/>
      <c r="P1849" s="6" t="str">
        <f>IF($C1849="","",IF(ISNA(MATCH($C1849,账户表,0)),"※这个账户不在【基础资料】的账户档案里",IF($B1849="","※没填日期，这一笔不会进任何月份的报表",IF(NOT(ISNUMBER($B1849)),"※日期是文本不是日期（像 2026.6.28 这种），按日期取数的报表全会漏掉这一笔",IF(AND($F1849&lt;&gt;"",$G1849&lt;&gt;""),"※收入和支出不能同时填",IF(AND(N($F1849)=0,N($G1849)=0),"※收入和支出都没填",IF(OR(N($F1849)&lt;0,N($G1849)&lt;0),"※金额不能填负数，方向反了就换一列填",IF($D1849="","※没填收支类别，分类报表会漏掉这一笔",IF(ISNA(MATCH($D1849,类别表,0)),"※收支类别不在【基础资料】的清单里",IF(AND($L1849="内部转账",$M1849=""),"△内部转账要在「对方账户」写上另一头",IF(AND($L1849="内部转账",$M1849=$C1849),"※对方账户跟本账户是同一个",IF(AND($L1849&lt;&gt;"内部转账",$M1849&lt;&gt;""),"△填了对方账户，但类别不是内部转账",IF(YEAR($B1849)&lt;&gt;管理年度,"△不是管理年度的单据，按月的三张报表里看不到",IF($H1849&lt;0,"△这一笔之后该账户余额成负数了，核一下",""))))))))))))))</f>
        <v/>
      </c>
    </row>
    <row r="1850" ht="16.5" spans="1:16">
      <c r="A1850" s="4" t="str">
        <f>IF($C1850="","",COUNTA($C$5:$C1850))</f>
        <v/>
      </c>
      <c r="B1850" s="52"/>
      <c r="C1850" s="53"/>
      <c r="D1850" s="53"/>
      <c r="E1850" s="32"/>
      <c r="F1850" s="54"/>
      <c r="G1850" s="54"/>
      <c r="H1850" s="24" t="str">
        <f>IFERROR(ROUND(VLOOKUP($C1850,基础资料!$B$5:$E$34,3,0)+SUMIF($C$5:$C1850,$C1850,$F$5:$F1850)-SUMIF($C$5:$C1850,$C1850,$G$5:$G1850),2),"")</f>
        <v/>
      </c>
      <c r="I1850" s="53"/>
      <c r="J1850" s="53"/>
      <c r="K1850" s="25" t="str">
        <f t="shared" si="28"/>
        <v/>
      </c>
      <c r="L1850" s="13" t="str">
        <f>IF($D1850="","",IFERROR(INDEX(类别属性,MATCH($D1850,类别表,0)),""))</f>
        <v/>
      </c>
      <c r="M1850" s="53"/>
      <c r="N1850" s="53"/>
      <c r="O1850" s="32"/>
      <c r="P1850" s="6" t="str">
        <f>IF($C1850="","",IF(ISNA(MATCH($C1850,账户表,0)),"※这个账户不在【基础资料】的账户档案里",IF($B1850="","※没填日期，这一笔不会进任何月份的报表",IF(NOT(ISNUMBER($B1850)),"※日期是文本不是日期（像 2026.6.28 这种），按日期取数的报表全会漏掉这一笔",IF(AND($F1850&lt;&gt;"",$G1850&lt;&gt;""),"※收入和支出不能同时填",IF(AND(N($F1850)=0,N($G1850)=0),"※收入和支出都没填",IF(OR(N($F1850)&lt;0,N($G1850)&lt;0),"※金额不能填负数，方向反了就换一列填",IF($D1850="","※没填收支类别，分类报表会漏掉这一笔",IF(ISNA(MATCH($D1850,类别表,0)),"※收支类别不在【基础资料】的清单里",IF(AND($L1850="内部转账",$M1850=""),"△内部转账要在「对方账户」写上另一头",IF(AND($L1850="内部转账",$M1850=$C1850),"※对方账户跟本账户是同一个",IF(AND($L1850&lt;&gt;"内部转账",$M1850&lt;&gt;""),"△填了对方账户，但类别不是内部转账",IF(YEAR($B1850)&lt;&gt;管理年度,"△不是管理年度的单据，按月的三张报表里看不到",IF($H1850&lt;0,"△这一笔之后该账户余额成负数了，核一下",""))))))))))))))</f>
        <v/>
      </c>
    </row>
    <row r="1851" ht="16.5" spans="1:16">
      <c r="A1851" s="4" t="str">
        <f>IF($C1851="","",COUNTA($C$5:$C1851))</f>
        <v/>
      </c>
      <c r="B1851" s="52"/>
      <c r="C1851" s="53"/>
      <c r="D1851" s="53"/>
      <c r="E1851" s="32"/>
      <c r="F1851" s="54"/>
      <c r="G1851" s="54"/>
      <c r="H1851" s="24" t="str">
        <f>IFERROR(ROUND(VLOOKUP($C1851,基础资料!$B$5:$E$34,3,0)+SUMIF($C$5:$C1851,$C1851,$F$5:$F1851)-SUMIF($C$5:$C1851,$C1851,$G$5:$G1851),2),"")</f>
        <v/>
      </c>
      <c r="I1851" s="53"/>
      <c r="J1851" s="53"/>
      <c r="K1851" s="25" t="str">
        <f t="shared" si="28"/>
        <v/>
      </c>
      <c r="L1851" s="13" t="str">
        <f>IF($D1851="","",IFERROR(INDEX(类别属性,MATCH($D1851,类别表,0)),""))</f>
        <v/>
      </c>
      <c r="M1851" s="53"/>
      <c r="N1851" s="53"/>
      <c r="O1851" s="32"/>
      <c r="P1851" s="6" t="str">
        <f>IF($C1851="","",IF(ISNA(MATCH($C1851,账户表,0)),"※这个账户不在【基础资料】的账户档案里",IF($B1851="","※没填日期，这一笔不会进任何月份的报表",IF(NOT(ISNUMBER($B1851)),"※日期是文本不是日期（像 2026.6.28 这种），按日期取数的报表全会漏掉这一笔",IF(AND($F1851&lt;&gt;"",$G1851&lt;&gt;""),"※收入和支出不能同时填",IF(AND(N($F1851)=0,N($G1851)=0),"※收入和支出都没填",IF(OR(N($F1851)&lt;0,N($G1851)&lt;0),"※金额不能填负数，方向反了就换一列填",IF($D1851="","※没填收支类别，分类报表会漏掉这一笔",IF(ISNA(MATCH($D1851,类别表,0)),"※收支类别不在【基础资料】的清单里",IF(AND($L1851="内部转账",$M1851=""),"△内部转账要在「对方账户」写上另一头",IF(AND($L1851="内部转账",$M1851=$C1851),"※对方账户跟本账户是同一个",IF(AND($L1851&lt;&gt;"内部转账",$M1851&lt;&gt;""),"△填了对方账户，但类别不是内部转账",IF(YEAR($B1851)&lt;&gt;管理年度,"△不是管理年度的单据，按月的三张报表里看不到",IF($H1851&lt;0,"△这一笔之后该账户余额成负数了，核一下",""))))))))))))))</f>
        <v/>
      </c>
    </row>
    <row r="1852" ht="16.5" spans="1:16">
      <c r="A1852" s="4" t="str">
        <f>IF($C1852="","",COUNTA($C$5:$C1852))</f>
        <v/>
      </c>
      <c r="B1852" s="52"/>
      <c r="C1852" s="53"/>
      <c r="D1852" s="53"/>
      <c r="E1852" s="32"/>
      <c r="F1852" s="54"/>
      <c r="G1852" s="54"/>
      <c r="H1852" s="24" t="str">
        <f>IFERROR(ROUND(VLOOKUP($C1852,基础资料!$B$5:$E$34,3,0)+SUMIF($C$5:$C1852,$C1852,$F$5:$F1852)-SUMIF($C$5:$C1852,$C1852,$G$5:$G1852),2),"")</f>
        <v/>
      </c>
      <c r="I1852" s="53"/>
      <c r="J1852" s="53"/>
      <c r="K1852" s="25" t="str">
        <f t="shared" si="28"/>
        <v/>
      </c>
      <c r="L1852" s="13" t="str">
        <f>IF($D1852="","",IFERROR(INDEX(类别属性,MATCH($D1852,类别表,0)),""))</f>
        <v/>
      </c>
      <c r="M1852" s="53"/>
      <c r="N1852" s="53"/>
      <c r="O1852" s="32"/>
      <c r="P1852" s="6" t="str">
        <f>IF($C1852="","",IF(ISNA(MATCH($C1852,账户表,0)),"※这个账户不在【基础资料】的账户档案里",IF($B1852="","※没填日期，这一笔不会进任何月份的报表",IF(NOT(ISNUMBER($B1852)),"※日期是文本不是日期（像 2026.6.28 这种），按日期取数的报表全会漏掉这一笔",IF(AND($F1852&lt;&gt;"",$G1852&lt;&gt;""),"※收入和支出不能同时填",IF(AND(N($F1852)=0,N($G1852)=0),"※收入和支出都没填",IF(OR(N($F1852)&lt;0,N($G1852)&lt;0),"※金额不能填负数，方向反了就换一列填",IF($D1852="","※没填收支类别，分类报表会漏掉这一笔",IF(ISNA(MATCH($D1852,类别表,0)),"※收支类别不在【基础资料】的清单里",IF(AND($L1852="内部转账",$M1852=""),"△内部转账要在「对方账户」写上另一头",IF(AND($L1852="内部转账",$M1852=$C1852),"※对方账户跟本账户是同一个",IF(AND($L1852&lt;&gt;"内部转账",$M1852&lt;&gt;""),"△填了对方账户，但类别不是内部转账",IF(YEAR($B1852)&lt;&gt;管理年度,"△不是管理年度的单据，按月的三张报表里看不到",IF($H1852&lt;0,"△这一笔之后该账户余额成负数了，核一下",""))))))))))))))</f>
        <v/>
      </c>
    </row>
    <row r="1853" ht="16.5" spans="1:16">
      <c r="A1853" s="4" t="str">
        <f>IF($C1853="","",COUNTA($C$5:$C1853))</f>
        <v/>
      </c>
      <c r="B1853" s="52"/>
      <c r="C1853" s="53"/>
      <c r="D1853" s="53"/>
      <c r="E1853" s="32"/>
      <c r="F1853" s="54"/>
      <c r="G1853" s="54"/>
      <c r="H1853" s="24" t="str">
        <f>IFERROR(ROUND(VLOOKUP($C1853,基础资料!$B$5:$E$34,3,0)+SUMIF($C$5:$C1853,$C1853,$F$5:$F1853)-SUMIF($C$5:$C1853,$C1853,$G$5:$G1853),2),"")</f>
        <v/>
      </c>
      <c r="I1853" s="53"/>
      <c r="J1853" s="53"/>
      <c r="K1853" s="25" t="str">
        <f t="shared" si="28"/>
        <v/>
      </c>
      <c r="L1853" s="13" t="str">
        <f>IF($D1853="","",IFERROR(INDEX(类别属性,MATCH($D1853,类别表,0)),""))</f>
        <v/>
      </c>
      <c r="M1853" s="53"/>
      <c r="N1853" s="53"/>
      <c r="O1853" s="32"/>
      <c r="P1853" s="6" t="str">
        <f>IF($C1853="","",IF(ISNA(MATCH($C1853,账户表,0)),"※这个账户不在【基础资料】的账户档案里",IF($B1853="","※没填日期，这一笔不会进任何月份的报表",IF(NOT(ISNUMBER($B1853)),"※日期是文本不是日期（像 2026.6.28 这种），按日期取数的报表全会漏掉这一笔",IF(AND($F1853&lt;&gt;"",$G1853&lt;&gt;""),"※收入和支出不能同时填",IF(AND(N($F1853)=0,N($G1853)=0),"※收入和支出都没填",IF(OR(N($F1853)&lt;0,N($G1853)&lt;0),"※金额不能填负数，方向反了就换一列填",IF($D1853="","※没填收支类别，分类报表会漏掉这一笔",IF(ISNA(MATCH($D1853,类别表,0)),"※收支类别不在【基础资料】的清单里",IF(AND($L1853="内部转账",$M1853=""),"△内部转账要在「对方账户」写上另一头",IF(AND($L1853="内部转账",$M1853=$C1853),"※对方账户跟本账户是同一个",IF(AND($L1853&lt;&gt;"内部转账",$M1853&lt;&gt;""),"△填了对方账户，但类别不是内部转账",IF(YEAR($B1853)&lt;&gt;管理年度,"△不是管理年度的单据，按月的三张报表里看不到",IF($H1853&lt;0,"△这一笔之后该账户余额成负数了，核一下",""))))))))))))))</f>
        <v/>
      </c>
    </row>
    <row r="1854" ht="16.5" spans="1:16">
      <c r="A1854" s="4" t="str">
        <f>IF($C1854="","",COUNTA($C$5:$C1854))</f>
        <v/>
      </c>
      <c r="B1854" s="52"/>
      <c r="C1854" s="53"/>
      <c r="D1854" s="53"/>
      <c r="E1854" s="32"/>
      <c r="F1854" s="54"/>
      <c r="G1854" s="54"/>
      <c r="H1854" s="24" t="str">
        <f>IFERROR(ROUND(VLOOKUP($C1854,基础资料!$B$5:$E$34,3,0)+SUMIF($C$5:$C1854,$C1854,$F$5:$F1854)-SUMIF($C$5:$C1854,$C1854,$G$5:$G1854),2),"")</f>
        <v/>
      </c>
      <c r="I1854" s="53"/>
      <c r="J1854" s="53"/>
      <c r="K1854" s="25" t="str">
        <f t="shared" si="28"/>
        <v/>
      </c>
      <c r="L1854" s="13" t="str">
        <f>IF($D1854="","",IFERROR(INDEX(类别属性,MATCH($D1854,类别表,0)),""))</f>
        <v/>
      </c>
      <c r="M1854" s="53"/>
      <c r="N1854" s="53"/>
      <c r="O1854" s="32"/>
      <c r="P1854" s="6" t="str">
        <f>IF($C1854="","",IF(ISNA(MATCH($C1854,账户表,0)),"※这个账户不在【基础资料】的账户档案里",IF($B1854="","※没填日期，这一笔不会进任何月份的报表",IF(NOT(ISNUMBER($B1854)),"※日期是文本不是日期（像 2026.6.28 这种），按日期取数的报表全会漏掉这一笔",IF(AND($F1854&lt;&gt;"",$G1854&lt;&gt;""),"※收入和支出不能同时填",IF(AND(N($F1854)=0,N($G1854)=0),"※收入和支出都没填",IF(OR(N($F1854)&lt;0,N($G1854)&lt;0),"※金额不能填负数，方向反了就换一列填",IF($D1854="","※没填收支类别，分类报表会漏掉这一笔",IF(ISNA(MATCH($D1854,类别表,0)),"※收支类别不在【基础资料】的清单里",IF(AND($L1854="内部转账",$M1854=""),"△内部转账要在「对方账户」写上另一头",IF(AND($L1854="内部转账",$M1854=$C1854),"※对方账户跟本账户是同一个",IF(AND($L1854&lt;&gt;"内部转账",$M1854&lt;&gt;""),"△填了对方账户，但类别不是内部转账",IF(YEAR($B1854)&lt;&gt;管理年度,"△不是管理年度的单据，按月的三张报表里看不到",IF($H1854&lt;0,"△这一笔之后该账户余额成负数了，核一下",""))))))))))))))</f>
        <v/>
      </c>
    </row>
    <row r="1855" ht="16.5" spans="1:16">
      <c r="A1855" s="4" t="str">
        <f>IF($C1855="","",COUNTA($C$5:$C1855))</f>
        <v/>
      </c>
      <c r="B1855" s="52"/>
      <c r="C1855" s="53"/>
      <c r="D1855" s="53"/>
      <c r="E1855" s="32"/>
      <c r="F1855" s="54"/>
      <c r="G1855" s="54"/>
      <c r="H1855" s="24" t="str">
        <f>IFERROR(ROUND(VLOOKUP($C1855,基础资料!$B$5:$E$34,3,0)+SUMIF($C$5:$C1855,$C1855,$F$5:$F1855)-SUMIF($C$5:$C1855,$C1855,$G$5:$G1855),2),"")</f>
        <v/>
      </c>
      <c r="I1855" s="53"/>
      <c r="J1855" s="53"/>
      <c r="K1855" s="25" t="str">
        <f t="shared" si="28"/>
        <v/>
      </c>
      <c r="L1855" s="13" t="str">
        <f>IF($D1855="","",IFERROR(INDEX(类别属性,MATCH($D1855,类别表,0)),""))</f>
        <v/>
      </c>
      <c r="M1855" s="53"/>
      <c r="N1855" s="53"/>
      <c r="O1855" s="32"/>
      <c r="P1855" s="6" t="str">
        <f>IF($C1855="","",IF(ISNA(MATCH($C1855,账户表,0)),"※这个账户不在【基础资料】的账户档案里",IF($B1855="","※没填日期，这一笔不会进任何月份的报表",IF(NOT(ISNUMBER($B1855)),"※日期是文本不是日期（像 2026.6.28 这种），按日期取数的报表全会漏掉这一笔",IF(AND($F1855&lt;&gt;"",$G1855&lt;&gt;""),"※收入和支出不能同时填",IF(AND(N($F1855)=0,N($G1855)=0),"※收入和支出都没填",IF(OR(N($F1855)&lt;0,N($G1855)&lt;0),"※金额不能填负数，方向反了就换一列填",IF($D1855="","※没填收支类别，分类报表会漏掉这一笔",IF(ISNA(MATCH($D1855,类别表,0)),"※收支类别不在【基础资料】的清单里",IF(AND($L1855="内部转账",$M1855=""),"△内部转账要在「对方账户」写上另一头",IF(AND($L1855="内部转账",$M1855=$C1855),"※对方账户跟本账户是同一个",IF(AND($L1855&lt;&gt;"内部转账",$M1855&lt;&gt;""),"△填了对方账户，但类别不是内部转账",IF(YEAR($B1855)&lt;&gt;管理年度,"△不是管理年度的单据，按月的三张报表里看不到",IF($H1855&lt;0,"△这一笔之后该账户余额成负数了，核一下",""))))))))))))))</f>
        <v/>
      </c>
    </row>
    <row r="1856" ht="16.5" spans="1:16">
      <c r="A1856" s="4" t="str">
        <f>IF($C1856="","",COUNTA($C$5:$C1856))</f>
        <v/>
      </c>
      <c r="B1856" s="52"/>
      <c r="C1856" s="53"/>
      <c r="D1856" s="53"/>
      <c r="E1856" s="32"/>
      <c r="F1856" s="54"/>
      <c r="G1856" s="54"/>
      <c r="H1856" s="24" t="str">
        <f>IFERROR(ROUND(VLOOKUP($C1856,基础资料!$B$5:$E$34,3,0)+SUMIF($C$5:$C1856,$C1856,$F$5:$F1856)-SUMIF($C$5:$C1856,$C1856,$G$5:$G1856),2),"")</f>
        <v/>
      </c>
      <c r="I1856" s="53"/>
      <c r="J1856" s="53"/>
      <c r="K1856" s="25" t="str">
        <f t="shared" si="28"/>
        <v/>
      </c>
      <c r="L1856" s="13" t="str">
        <f>IF($D1856="","",IFERROR(INDEX(类别属性,MATCH($D1856,类别表,0)),""))</f>
        <v/>
      </c>
      <c r="M1856" s="53"/>
      <c r="N1856" s="53"/>
      <c r="O1856" s="32"/>
      <c r="P1856" s="6" t="str">
        <f>IF($C1856="","",IF(ISNA(MATCH($C1856,账户表,0)),"※这个账户不在【基础资料】的账户档案里",IF($B1856="","※没填日期，这一笔不会进任何月份的报表",IF(NOT(ISNUMBER($B1856)),"※日期是文本不是日期（像 2026.6.28 这种），按日期取数的报表全会漏掉这一笔",IF(AND($F1856&lt;&gt;"",$G1856&lt;&gt;""),"※收入和支出不能同时填",IF(AND(N($F1856)=0,N($G1856)=0),"※收入和支出都没填",IF(OR(N($F1856)&lt;0,N($G1856)&lt;0),"※金额不能填负数，方向反了就换一列填",IF($D1856="","※没填收支类别，分类报表会漏掉这一笔",IF(ISNA(MATCH($D1856,类别表,0)),"※收支类别不在【基础资料】的清单里",IF(AND($L1856="内部转账",$M1856=""),"△内部转账要在「对方账户」写上另一头",IF(AND($L1856="内部转账",$M1856=$C1856),"※对方账户跟本账户是同一个",IF(AND($L1856&lt;&gt;"内部转账",$M1856&lt;&gt;""),"△填了对方账户，但类别不是内部转账",IF(YEAR($B1856)&lt;&gt;管理年度,"△不是管理年度的单据，按月的三张报表里看不到",IF($H1856&lt;0,"△这一笔之后该账户余额成负数了，核一下",""))))))))))))))</f>
        <v/>
      </c>
    </row>
    <row r="1857" ht="16.5" spans="1:16">
      <c r="A1857" s="4" t="str">
        <f>IF($C1857="","",COUNTA($C$5:$C1857))</f>
        <v/>
      </c>
      <c r="B1857" s="52"/>
      <c r="C1857" s="53"/>
      <c r="D1857" s="53"/>
      <c r="E1857" s="32"/>
      <c r="F1857" s="54"/>
      <c r="G1857" s="54"/>
      <c r="H1857" s="24" t="str">
        <f>IFERROR(ROUND(VLOOKUP($C1857,基础资料!$B$5:$E$34,3,0)+SUMIF($C$5:$C1857,$C1857,$F$5:$F1857)-SUMIF($C$5:$C1857,$C1857,$G$5:$G1857),2),"")</f>
        <v/>
      </c>
      <c r="I1857" s="53"/>
      <c r="J1857" s="53"/>
      <c r="K1857" s="25" t="str">
        <f t="shared" si="28"/>
        <v/>
      </c>
      <c r="L1857" s="13" t="str">
        <f>IF($D1857="","",IFERROR(INDEX(类别属性,MATCH($D1857,类别表,0)),""))</f>
        <v/>
      </c>
      <c r="M1857" s="53"/>
      <c r="N1857" s="53"/>
      <c r="O1857" s="32"/>
      <c r="P1857" s="6" t="str">
        <f>IF($C1857="","",IF(ISNA(MATCH($C1857,账户表,0)),"※这个账户不在【基础资料】的账户档案里",IF($B1857="","※没填日期，这一笔不会进任何月份的报表",IF(NOT(ISNUMBER($B1857)),"※日期是文本不是日期（像 2026.6.28 这种），按日期取数的报表全会漏掉这一笔",IF(AND($F1857&lt;&gt;"",$G1857&lt;&gt;""),"※收入和支出不能同时填",IF(AND(N($F1857)=0,N($G1857)=0),"※收入和支出都没填",IF(OR(N($F1857)&lt;0,N($G1857)&lt;0),"※金额不能填负数，方向反了就换一列填",IF($D1857="","※没填收支类别，分类报表会漏掉这一笔",IF(ISNA(MATCH($D1857,类别表,0)),"※收支类别不在【基础资料】的清单里",IF(AND($L1857="内部转账",$M1857=""),"△内部转账要在「对方账户」写上另一头",IF(AND($L1857="内部转账",$M1857=$C1857),"※对方账户跟本账户是同一个",IF(AND($L1857&lt;&gt;"内部转账",$M1857&lt;&gt;""),"△填了对方账户，但类别不是内部转账",IF(YEAR($B1857)&lt;&gt;管理年度,"△不是管理年度的单据，按月的三张报表里看不到",IF($H1857&lt;0,"△这一笔之后该账户余额成负数了，核一下",""))))))))))))))</f>
        <v/>
      </c>
    </row>
    <row r="1858" ht="16.5" spans="1:16">
      <c r="A1858" s="4" t="str">
        <f>IF($C1858="","",COUNTA($C$5:$C1858))</f>
        <v/>
      </c>
      <c r="B1858" s="52"/>
      <c r="C1858" s="53"/>
      <c r="D1858" s="53"/>
      <c r="E1858" s="32"/>
      <c r="F1858" s="54"/>
      <c r="G1858" s="54"/>
      <c r="H1858" s="24" t="str">
        <f>IFERROR(ROUND(VLOOKUP($C1858,基础资料!$B$5:$E$34,3,0)+SUMIF($C$5:$C1858,$C1858,$F$5:$F1858)-SUMIF($C$5:$C1858,$C1858,$G$5:$G1858),2),"")</f>
        <v/>
      </c>
      <c r="I1858" s="53"/>
      <c r="J1858" s="53"/>
      <c r="K1858" s="25" t="str">
        <f t="shared" si="28"/>
        <v/>
      </c>
      <c r="L1858" s="13" t="str">
        <f>IF($D1858="","",IFERROR(INDEX(类别属性,MATCH($D1858,类别表,0)),""))</f>
        <v/>
      </c>
      <c r="M1858" s="53"/>
      <c r="N1858" s="53"/>
      <c r="O1858" s="32"/>
      <c r="P1858" s="6" t="str">
        <f>IF($C1858="","",IF(ISNA(MATCH($C1858,账户表,0)),"※这个账户不在【基础资料】的账户档案里",IF($B1858="","※没填日期，这一笔不会进任何月份的报表",IF(NOT(ISNUMBER($B1858)),"※日期是文本不是日期（像 2026.6.28 这种），按日期取数的报表全会漏掉这一笔",IF(AND($F1858&lt;&gt;"",$G1858&lt;&gt;""),"※收入和支出不能同时填",IF(AND(N($F1858)=0,N($G1858)=0),"※收入和支出都没填",IF(OR(N($F1858)&lt;0,N($G1858)&lt;0),"※金额不能填负数，方向反了就换一列填",IF($D1858="","※没填收支类别，分类报表会漏掉这一笔",IF(ISNA(MATCH($D1858,类别表,0)),"※收支类别不在【基础资料】的清单里",IF(AND($L1858="内部转账",$M1858=""),"△内部转账要在「对方账户」写上另一头",IF(AND($L1858="内部转账",$M1858=$C1858),"※对方账户跟本账户是同一个",IF(AND($L1858&lt;&gt;"内部转账",$M1858&lt;&gt;""),"△填了对方账户，但类别不是内部转账",IF(YEAR($B1858)&lt;&gt;管理年度,"△不是管理年度的单据，按月的三张报表里看不到",IF($H1858&lt;0,"△这一笔之后该账户余额成负数了，核一下",""))))))))))))))</f>
        <v/>
      </c>
    </row>
    <row r="1859" ht="16.5" spans="1:16">
      <c r="A1859" s="4" t="str">
        <f>IF($C1859="","",COUNTA($C$5:$C1859))</f>
        <v/>
      </c>
      <c r="B1859" s="52"/>
      <c r="C1859" s="53"/>
      <c r="D1859" s="53"/>
      <c r="E1859" s="32"/>
      <c r="F1859" s="54"/>
      <c r="G1859" s="54"/>
      <c r="H1859" s="24" t="str">
        <f>IFERROR(ROUND(VLOOKUP($C1859,基础资料!$B$5:$E$34,3,0)+SUMIF($C$5:$C1859,$C1859,$F$5:$F1859)-SUMIF($C$5:$C1859,$C1859,$G$5:$G1859),2),"")</f>
        <v/>
      </c>
      <c r="I1859" s="53"/>
      <c r="J1859" s="53"/>
      <c r="K1859" s="25" t="str">
        <f t="shared" si="28"/>
        <v/>
      </c>
      <c r="L1859" s="13" t="str">
        <f>IF($D1859="","",IFERROR(INDEX(类别属性,MATCH($D1859,类别表,0)),""))</f>
        <v/>
      </c>
      <c r="M1859" s="53"/>
      <c r="N1859" s="53"/>
      <c r="O1859" s="32"/>
      <c r="P1859" s="6" t="str">
        <f>IF($C1859="","",IF(ISNA(MATCH($C1859,账户表,0)),"※这个账户不在【基础资料】的账户档案里",IF($B1859="","※没填日期，这一笔不会进任何月份的报表",IF(NOT(ISNUMBER($B1859)),"※日期是文本不是日期（像 2026.6.28 这种），按日期取数的报表全会漏掉这一笔",IF(AND($F1859&lt;&gt;"",$G1859&lt;&gt;""),"※收入和支出不能同时填",IF(AND(N($F1859)=0,N($G1859)=0),"※收入和支出都没填",IF(OR(N($F1859)&lt;0,N($G1859)&lt;0),"※金额不能填负数，方向反了就换一列填",IF($D1859="","※没填收支类别，分类报表会漏掉这一笔",IF(ISNA(MATCH($D1859,类别表,0)),"※收支类别不在【基础资料】的清单里",IF(AND($L1859="内部转账",$M1859=""),"△内部转账要在「对方账户」写上另一头",IF(AND($L1859="内部转账",$M1859=$C1859),"※对方账户跟本账户是同一个",IF(AND($L1859&lt;&gt;"内部转账",$M1859&lt;&gt;""),"△填了对方账户，但类别不是内部转账",IF(YEAR($B1859)&lt;&gt;管理年度,"△不是管理年度的单据，按月的三张报表里看不到",IF($H1859&lt;0,"△这一笔之后该账户余额成负数了，核一下",""))))))))))))))</f>
        <v/>
      </c>
    </row>
    <row r="1860" ht="16.5" spans="1:16">
      <c r="A1860" s="4" t="str">
        <f>IF($C1860="","",COUNTA($C$5:$C1860))</f>
        <v/>
      </c>
      <c r="B1860" s="52"/>
      <c r="C1860" s="53"/>
      <c r="D1860" s="53"/>
      <c r="E1860" s="32"/>
      <c r="F1860" s="54"/>
      <c r="G1860" s="54"/>
      <c r="H1860" s="24" t="str">
        <f>IFERROR(ROUND(VLOOKUP($C1860,基础资料!$B$5:$E$34,3,0)+SUMIF($C$5:$C1860,$C1860,$F$5:$F1860)-SUMIF($C$5:$C1860,$C1860,$G$5:$G1860),2),"")</f>
        <v/>
      </c>
      <c r="I1860" s="53"/>
      <c r="J1860" s="53"/>
      <c r="K1860" s="25" t="str">
        <f t="shared" si="28"/>
        <v/>
      </c>
      <c r="L1860" s="13" t="str">
        <f>IF($D1860="","",IFERROR(INDEX(类别属性,MATCH($D1860,类别表,0)),""))</f>
        <v/>
      </c>
      <c r="M1860" s="53"/>
      <c r="N1860" s="53"/>
      <c r="O1860" s="32"/>
      <c r="P1860" s="6" t="str">
        <f>IF($C1860="","",IF(ISNA(MATCH($C1860,账户表,0)),"※这个账户不在【基础资料】的账户档案里",IF($B1860="","※没填日期，这一笔不会进任何月份的报表",IF(NOT(ISNUMBER($B1860)),"※日期是文本不是日期（像 2026.6.28 这种），按日期取数的报表全会漏掉这一笔",IF(AND($F1860&lt;&gt;"",$G1860&lt;&gt;""),"※收入和支出不能同时填",IF(AND(N($F1860)=0,N($G1860)=0),"※收入和支出都没填",IF(OR(N($F1860)&lt;0,N($G1860)&lt;0),"※金额不能填负数，方向反了就换一列填",IF($D1860="","※没填收支类别，分类报表会漏掉这一笔",IF(ISNA(MATCH($D1860,类别表,0)),"※收支类别不在【基础资料】的清单里",IF(AND($L1860="内部转账",$M1860=""),"△内部转账要在「对方账户」写上另一头",IF(AND($L1860="内部转账",$M1860=$C1860),"※对方账户跟本账户是同一个",IF(AND($L1860&lt;&gt;"内部转账",$M1860&lt;&gt;""),"△填了对方账户，但类别不是内部转账",IF(YEAR($B1860)&lt;&gt;管理年度,"△不是管理年度的单据，按月的三张报表里看不到",IF($H1860&lt;0,"△这一笔之后该账户余额成负数了，核一下",""))))))))))))))</f>
        <v/>
      </c>
    </row>
    <row r="1861" ht="16.5" spans="1:16">
      <c r="A1861" s="4" t="str">
        <f>IF($C1861="","",COUNTA($C$5:$C1861))</f>
        <v/>
      </c>
      <c r="B1861" s="52"/>
      <c r="C1861" s="53"/>
      <c r="D1861" s="53"/>
      <c r="E1861" s="32"/>
      <c r="F1861" s="54"/>
      <c r="G1861" s="54"/>
      <c r="H1861" s="24" t="str">
        <f>IFERROR(ROUND(VLOOKUP($C1861,基础资料!$B$5:$E$34,3,0)+SUMIF($C$5:$C1861,$C1861,$F$5:$F1861)-SUMIF($C$5:$C1861,$C1861,$G$5:$G1861),2),"")</f>
        <v/>
      </c>
      <c r="I1861" s="53"/>
      <c r="J1861" s="53"/>
      <c r="K1861" s="25" t="str">
        <f t="shared" ref="K1861:K1924" si="29">IF(OR($B1861="",NOT(ISNUMBER($B1861))),"",--TEXT($B1861,"yyyymm"))</f>
        <v/>
      </c>
      <c r="L1861" s="13" t="str">
        <f>IF($D1861="","",IFERROR(INDEX(类别属性,MATCH($D1861,类别表,0)),""))</f>
        <v/>
      </c>
      <c r="M1861" s="53"/>
      <c r="N1861" s="53"/>
      <c r="O1861" s="32"/>
      <c r="P1861" s="6" t="str">
        <f>IF($C1861="","",IF(ISNA(MATCH($C1861,账户表,0)),"※这个账户不在【基础资料】的账户档案里",IF($B1861="","※没填日期，这一笔不会进任何月份的报表",IF(NOT(ISNUMBER($B1861)),"※日期是文本不是日期（像 2026.6.28 这种），按日期取数的报表全会漏掉这一笔",IF(AND($F1861&lt;&gt;"",$G1861&lt;&gt;""),"※收入和支出不能同时填",IF(AND(N($F1861)=0,N($G1861)=0),"※收入和支出都没填",IF(OR(N($F1861)&lt;0,N($G1861)&lt;0),"※金额不能填负数，方向反了就换一列填",IF($D1861="","※没填收支类别，分类报表会漏掉这一笔",IF(ISNA(MATCH($D1861,类别表,0)),"※收支类别不在【基础资料】的清单里",IF(AND($L1861="内部转账",$M1861=""),"△内部转账要在「对方账户」写上另一头",IF(AND($L1861="内部转账",$M1861=$C1861),"※对方账户跟本账户是同一个",IF(AND($L1861&lt;&gt;"内部转账",$M1861&lt;&gt;""),"△填了对方账户，但类别不是内部转账",IF(YEAR($B1861)&lt;&gt;管理年度,"△不是管理年度的单据，按月的三张报表里看不到",IF($H1861&lt;0,"△这一笔之后该账户余额成负数了，核一下",""))))))))))))))</f>
        <v/>
      </c>
    </row>
    <row r="1862" ht="16.5" spans="1:16">
      <c r="A1862" s="4" t="str">
        <f>IF($C1862="","",COUNTA($C$5:$C1862))</f>
        <v/>
      </c>
      <c r="B1862" s="52"/>
      <c r="C1862" s="53"/>
      <c r="D1862" s="53"/>
      <c r="E1862" s="32"/>
      <c r="F1862" s="54"/>
      <c r="G1862" s="54"/>
      <c r="H1862" s="24" t="str">
        <f>IFERROR(ROUND(VLOOKUP($C1862,基础资料!$B$5:$E$34,3,0)+SUMIF($C$5:$C1862,$C1862,$F$5:$F1862)-SUMIF($C$5:$C1862,$C1862,$G$5:$G1862),2),"")</f>
        <v/>
      </c>
      <c r="I1862" s="53"/>
      <c r="J1862" s="53"/>
      <c r="K1862" s="25" t="str">
        <f t="shared" si="29"/>
        <v/>
      </c>
      <c r="L1862" s="13" t="str">
        <f>IF($D1862="","",IFERROR(INDEX(类别属性,MATCH($D1862,类别表,0)),""))</f>
        <v/>
      </c>
      <c r="M1862" s="53"/>
      <c r="N1862" s="53"/>
      <c r="O1862" s="32"/>
      <c r="P1862" s="6" t="str">
        <f>IF($C1862="","",IF(ISNA(MATCH($C1862,账户表,0)),"※这个账户不在【基础资料】的账户档案里",IF($B1862="","※没填日期，这一笔不会进任何月份的报表",IF(NOT(ISNUMBER($B1862)),"※日期是文本不是日期（像 2026.6.28 这种），按日期取数的报表全会漏掉这一笔",IF(AND($F1862&lt;&gt;"",$G1862&lt;&gt;""),"※收入和支出不能同时填",IF(AND(N($F1862)=0,N($G1862)=0),"※收入和支出都没填",IF(OR(N($F1862)&lt;0,N($G1862)&lt;0),"※金额不能填负数，方向反了就换一列填",IF($D1862="","※没填收支类别，分类报表会漏掉这一笔",IF(ISNA(MATCH($D1862,类别表,0)),"※收支类别不在【基础资料】的清单里",IF(AND($L1862="内部转账",$M1862=""),"△内部转账要在「对方账户」写上另一头",IF(AND($L1862="内部转账",$M1862=$C1862),"※对方账户跟本账户是同一个",IF(AND($L1862&lt;&gt;"内部转账",$M1862&lt;&gt;""),"△填了对方账户，但类别不是内部转账",IF(YEAR($B1862)&lt;&gt;管理年度,"△不是管理年度的单据，按月的三张报表里看不到",IF($H1862&lt;0,"△这一笔之后该账户余额成负数了，核一下",""))))))))))))))</f>
        <v/>
      </c>
    </row>
    <row r="1863" ht="16.5" spans="1:16">
      <c r="A1863" s="4" t="str">
        <f>IF($C1863="","",COUNTA($C$5:$C1863))</f>
        <v/>
      </c>
      <c r="B1863" s="52"/>
      <c r="C1863" s="53"/>
      <c r="D1863" s="53"/>
      <c r="E1863" s="32"/>
      <c r="F1863" s="54"/>
      <c r="G1863" s="54"/>
      <c r="H1863" s="24" t="str">
        <f>IFERROR(ROUND(VLOOKUP($C1863,基础资料!$B$5:$E$34,3,0)+SUMIF($C$5:$C1863,$C1863,$F$5:$F1863)-SUMIF($C$5:$C1863,$C1863,$G$5:$G1863),2),"")</f>
        <v/>
      </c>
      <c r="I1863" s="53"/>
      <c r="J1863" s="53"/>
      <c r="K1863" s="25" t="str">
        <f t="shared" si="29"/>
        <v/>
      </c>
      <c r="L1863" s="13" t="str">
        <f>IF($D1863="","",IFERROR(INDEX(类别属性,MATCH($D1863,类别表,0)),""))</f>
        <v/>
      </c>
      <c r="M1863" s="53"/>
      <c r="N1863" s="53"/>
      <c r="O1863" s="32"/>
      <c r="P1863" s="6" t="str">
        <f>IF($C1863="","",IF(ISNA(MATCH($C1863,账户表,0)),"※这个账户不在【基础资料】的账户档案里",IF($B1863="","※没填日期，这一笔不会进任何月份的报表",IF(NOT(ISNUMBER($B1863)),"※日期是文本不是日期（像 2026.6.28 这种），按日期取数的报表全会漏掉这一笔",IF(AND($F1863&lt;&gt;"",$G1863&lt;&gt;""),"※收入和支出不能同时填",IF(AND(N($F1863)=0,N($G1863)=0),"※收入和支出都没填",IF(OR(N($F1863)&lt;0,N($G1863)&lt;0),"※金额不能填负数，方向反了就换一列填",IF($D1863="","※没填收支类别，分类报表会漏掉这一笔",IF(ISNA(MATCH($D1863,类别表,0)),"※收支类别不在【基础资料】的清单里",IF(AND($L1863="内部转账",$M1863=""),"△内部转账要在「对方账户」写上另一头",IF(AND($L1863="内部转账",$M1863=$C1863),"※对方账户跟本账户是同一个",IF(AND($L1863&lt;&gt;"内部转账",$M1863&lt;&gt;""),"△填了对方账户，但类别不是内部转账",IF(YEAR($B1863)&lt;&gt;管理年度,"△不是管理年度的单据，按月的三张报表里看不到",IF($H1863&lt;0,"△这一笔之后该账户余额成负数了，核一下",""))))))))))))))</f>
        <v/>
      </c>
    </row>
    <row r="1864" ht="16.5" spans="1:16">
      <c r="A1864" s="4" t="str">
        <f>IF($C1864="","",COUNTA($C$5:$C1864))</f>
        <v/>
      </c>
      <c r="B1864" s="52"/>
      <c r="C1864" s="53"/>
      <c r="D1864" s="53"/>
      <c r="E1864" s="32"/>
      <c r="F1864" s="54"/>
      <c r="G1864" s="54"/>
      <c r="H1864" s="24" t="str">
        <f>IFERROR(ROUND(VLOOKUP($C1864,基础资料!$B$5:$E$34,3,0)+SUMIF($C$5:$C1864,$C1864,$F$5:$F1864)-SUMIF($C$5:$C1864,$C1864,$G$5:$G1864),2),"")</f>
        <v/>
      </c>
      <c r="I1864" s="53"/>
      <c r="J1864" s="53"/>
      <c r="K1864" s="25" t="str">
        <f t="shared" si="29"/>
        <v/>
      </c>
      <c r="L1864" s="13" t="str">
        <f>IF($D1864="","",IFERROR(INDEX(类别属性,MATCH($D1864,类别表,0)),""))</f>
        <v/>
      </c>
      <c r="M1864" s="53"/>
      <c r="N1864" s="53"/>
      <c r="O1864" s="32"/>
      <c r="P1864" s="6" t="str">
        <f>IF($C1864="","",IF(ISNA(MATCH($C1864,账户表,0)),"※这个账户不在【基础资料】的账户档案里",IF($B1864="","※没填日期，这一笔不会进任何月份的报表",IF(NOT(ISNUMBER($B1864)),"※日期是文本不是日期（像 2026.6.28 这种），按日期取数的报表全会漏掉这一笔",IF(AND($F1864&lt;&gt;"",$G1864&lt;&gt;""),"※收入和支出不能同时填",IF(AND(N($F1864)=0,N($G1864)=0),"※收入和支出都没填",IF(OR(N($F1864)&lt;0,N($G1864)&lt;0),"※金额不能填负数，方向反了就换一列填",IF($D1864="","※没填收支类别，分类报表会漏掉这一笔",IF(ISNA(MATCH($D1864,类别表,0)),"※收支类别不在【基础资料】的清单里",IF(AND($L1864="内部转账",$M1864=""),"△内部转账要在「对方账户」写上另一头",IF(AND($L1864="内部转账",$M1864=$C1864),"※对方账户跟本账户是同一个",IF(AND($L1864&lt;&gt;"内部转账",$M1864&lt;&gt;""),"△填了对方账户，但类别不是内部转账",IF(YEAR($B1864)&lt;&gt;管理年度,"△不是管理年度的单据，按月的三张报表里看不到",IF($H1864&lt;0,"△这一笔之后该账户余额成负数了，核一下",""))))))))))))))</f>
        <v/>
      </c>
    </row>
    <row r="1865" ht="16.5" spans="1:16">
      <c r="A1865" s="4" t="str">
        <f>IF($C1865="","",COUNTA($C$5:$C1865))</f>
        <v/>
      </c>
      <c r="B1865" s="52"/>
      <c r="C1865" s="53"/>
      <c r="D1865" s="53"/>
      <c r="E1865" s="32"/>
      <c r="F1865" s="54"/>
      <c r="G1865" s="54"/>
      <c r="H1865" s="24" t="str">
        <f>IFERROR(ROUND(VLOOKUP($C1865,基础资料!$B$5:$E$34,3,0)+SUMIF($C$5:$C1865,$C1865,$F$5:$F1865)-SUMIF($C$5:$C1865,$C1865,$G$5:$G1865),2),"")</f>
        <v/>
      </c>
      <c r="I1865" s="53"/>
      <c r="J1865" s="53"/>
      <c r="K1865" s="25" t="str">
        <f t="shared" si="29"/>
        <v/>
      </c>
      <c r="L1865" s="13" t="str">
        <f>IF($D1865="","",IFERROR(INDEX(类别属性,MATCH($D1865,类别表,0)),""))</f>
        <v/>
      </c>
      <c r="M1865" s="53"/>
      <c r="N1865" s="53"/>
      <c r="O1865" s="32"/>
      <c r="P1865" s="6" t="str">
        <f>IF($C1865="","",IF(ISNA(MATCH($C1865,账户表,0)),"※这个账户不在【基础资料】的账户档案里",IF($B1865="","※没填日期，这一笔不会进任何月份的报表",IF(NOT(ISNUMBER($B1865)),"※日期是文本不是日期（像 2026.6.28 这种），按日期取数的报表全会漏掉这一笔",IF(AND($F1865&lt;&gt;"",$G1865&lt;&gt;""),"※收入和支出不能同时填",IF(AND(N($F1865)=0,N($G1865)=0),"※收入和支出都没填",IF(OR(N($F1865)&lt;0,N($G1865)&lt;0),"※金额不能填负数，方向反了就换一列填",IF($D1865="","※没填收支类别，分类报表会漏掉这一笔",IF(ISNA(MATCH($D1865,类别表,0)),"※收支类别不在【基础资料】的清单里",IF(AND($L1865="内部转账",$M1865=""),"△内部转账要在「对方账户」写上另一头",IF(AND($L1865="内部转账",$M1865=$C1865),"※对方账户跟本账户是同一个",IF(AND($L1865&lt;&gt;"内部转账",$M1865&lt;&gt;""),"△填了对方账户，但类别不是内部转账",IF(YEAR($B1865)&lt;&gt;管理年度,"△不是管理年度的单据，按月的三张报表里看不到",IF($H1865&lt;0,"△这一笔之后该账户余额成负数了，核一下",""))))))))))))))</f>
        <v/>
      </c>
    </row>
    <row r="1866" ht="16.5" spans="1:16">
      <c r="A1866" s="4" t="str">
        <f>IF($C1866="","",COUNTA($C$5:$C1866))</f>
        <v/>
      </c>
      <c r="B1866" s="52"/>
      <c r="C1866" s="53"/>
      <c r="D1866" s="53"/>
      <c r="E1866" s="32"/>
      <c r="F1866" s="54"/>
      <c r="G1866" s="54"/>
      <c r="H1866" s="24" t="str">
        <f>IFERROR(ROUND(VLOOKUP($C1866,基础资料!$B$5:$E$34,3,0)+SUMIF($C$5:$C1866,$C1866,$F$5:$F1866)-SUMIF($C$5:$C1866,$C1866,$G$5:$G1866),2),"")</f>
        <v/>
      </c>
      <c r="I1866" s="53"/>
      <c r="J1866" s="53"/>
      <c r="K1866" s="25" t="str">
        <f t="shared" si="29"/>
        <v/>
      </c>
      <c r="L1866" s="13" t="str">
        <f>IF($D1866="","",IFERROR(INDEX(类别属性,MATCH($D1866,类别表,0)),""))</f>
        <v/>
      </c>
      <c r="M1866" s="53"/>
      <c r="N1866" s="53"/>
      <c r="O1866" s="32"/>
      <c r="P1866" s="6" t="str">
        <f>IF($C1866="","",IF(ISNA(MATCH($C1866,账户表,0)),"※这个账户不在【基础资料】的账户档案里",IF($B1866="","※没填日期，这一笔不会进任何月份的报表",IF(NOT(ISNUMBER($B1866)),"※日期是文本不是日期（像 2026.6.28 这种），按日期取数的报表全会漏掉这一笔",IF(AND($F1866&lt;&gt;"",$G1866&lt;&gt;""),"※收入和支出不能同时填",IF(AND(N($F1866)=0,N($G1866)=0),"※收入和支出都没填",IF(OR(N($F1866)&lt;0,N($G1866)&lt;0),"※金额不能填负数，方向反了就换一列填",IF($D1866="","※没填收支类别，分类报表会漏掉这一笔",IF(ISNA(MATCH($D1866,类别表,0)),"※收支类别不在【基础资料】的清单里",IF(AND($L1866="内部转账",$M1866=""),"△内部转账要在「对方账户」写上另一头",IF(AND($L1866="内部转账",$M1866=$C1866),"※对方账户跟本账户是同一个",IF(AND($L1866&lt;&gt;"内部转账",$M1866&lt;&gt;""),"△填了对方账户，但类别不是内部转账",IF(YEAR($B1866)&lt;&gt;管理年度,"△不是管理年度的单据，按月的三张报表里看不到",IF($H1866&lt;0,"△这一笔之后该账户余额成负数了，核一下",""))))))))))))))</f>
        <v/>
      </c>
    </row>
    <row r="1867" ht="16.5" spans="1:16">
      <c r="A1867" s="4" t="str">
        <f>IF($C1867="","",COUNTA($C$5:$C1867))</f>
        <v/>
      </c>
      <c r="B1867" s="52"/>
      <c r="C1867" s="53"/>
      <c r="D1867" s="53"/>
      <c r="E1867" s="32"/>
      <c r="F1867" s="54"/>
      <c r="G1867" s="54"/>
      <c r="H1867" s="24" t="str">
        <f>IFERROR(ROUND(VLOOKUP($C1867,基础资料!$B$5:$E$34,3,0)+SUMIF($C$5:$C1867,$C1867,$F$5:$F1867)-SUMIF($C$5:$C1867,$C1867,$G$5:$G1867),2),"")</f>
        <v/>
      </c>
      <c r="I1867" s="53"/>
      <c r="J1867" s="53"/>
      <c r="K1867" s="25" t="str">
        <f t="shared" si="29"/>
        <v/>
      </c>
      <c r="L1867" s="13" t="str">
        <f>IF($D1867="","",IFERROR(INDEX(类别属性,MATCH($D1867,类别表,0)),""))</f>
        <v/>
      </c>
      <c r="M1867" s="53"/>
      <c r="N1867" s="53"/>
      <c r="O1867" s="32"/>
      <c r="P1867" s="6" t="str">
        <f>IF($C1867="","",IF(ISNA(MATCH($C1867,账户表,0)),"※这个账户不在【基础资料】的账户档案里",IF($B1867="","※没填日期，这一笔不会进任何月份的报表",IF(NOT(ISNUMBER($B1867)),"※日期是文本不是日期（像 2026.6.28 这种），按日期取数的报表全会漏掉这一笔",IF(AND($F1867&lt;&gt;"",$G1867&lt;&gt;""),"※收入和支出不能同时填",IF(AND(N($F1867)=0,N($G1867)=0),"※收入和支出都没填",IF(OR(N($F1867)&lt;0,N($G1867)&lt;0),"※金额不能填负数，方向反了就换一列填",IF($D1867="","※没填收支类别，分类报表会漏掉这一笔",IF(ISNA(MATCH($D1867,类别表,0)),"※收支类别不在【基础资料】的清单里",IF(AND($L1867="内部转账",$M1867=""),"△内部转账要在「对方账户」写上另一头",IF(AND($L1867="内部转账",$M1867=$C1867),"※对方账户跟本账户是同一个",IF(AND($L1867&lt;&gt;"内部转账",$M1867&lt;&gt;""),"△填了对方账户，但类别不是内部转账",IF(YEAR($B1867)&lt;&gt;管理年度,"△不是管理年度的单据，按月的三张报表里看不到",IF($H1867&lt;0,"△这一笔之后该账户余额成负数了，核一下",""))))))))))))))</f>
        <v/>
      </c>
    </row>
    <row r="1868" ht="16.5" spans="1:16">
      <c r="A1868" s="4" t="str">
        <f>IF($C1868="","",COUNTA($C$5:$C1868))</f>
        <v/>
      </c>
      <c r="B1868" s="52"/>
      <c r="C1868" s="53"/>
      <c r="D1868" s="53"/>
      <c r="E1868" s="32"/>
      <c r="F1868" s="54"/>
      <c r="G1868" s="54"/>
      <c r="H1868" s="24" t="str">
        <f>IFERROR(ROUND(VLOOKUP($C1868,基础资料!$B$5:$E$34,3,0)+SUMIF($C$5:$C1868,$C1868,$F$5:$F1868)-SUMIF($C$5:$C1868,$C1868,$G$5:$G1868),2),"")</f>
        <v/>
      </c>
      <c r="I1868" s="53"/>
      <c r="J1868" s="53"/>
      <c r="K1868" s="25" t="str">
        <f t="shared" si="29"/>
        <v/>
      </c>
      <c r="L1868" s="13" t="str">
        <f>IF($D1868="","",IFERROR(INDEX(类别属性,MATCH($D1868,类别表,0)),""))</f>
        <v/>
      </c>
      <c r="M1868" s="53"/>
      <c r="N1868" s="53"/>
      <c r="O1868" s="32"/>
      <c r="P1868" s="6" t="str">
        <f>IF($C1868="","",IF(ISNA(MATCH($C1868,账户表,0)),"※这个账户不在【基础资料】的账户档案里",IF($B1868="","※没填日期，这一笔不会进任何月份的报表",IF(NOT(ISNUMBER($B1868)),"※日期是文本不是日期（像 2026.6.28 这种），按日期取数的报表全会漏掉这一笔",IF(AND($F1868&lt;&gt;"",$G1868&lt;&gt;""),"※收入和支出不能同时填",IF(AND(N($F1868)=0,N($G1868)=0),"※收入和支出都没填",IF(OR(N($F1868)&lt;0,N($G1868)&lt;0),"※金额不能填负数，方向反了就换一列填",IF($D1868="","※没填收支类别，分类报表会漏掉这一笔",IF(ISNA(MATCH($D1868,类别表,0)),"※收支类别不在【基础资料】的清单里",IF(AND($L1868="内部转账",$M1868=""),"△内部转账要在「对方账户」写上另一头",IF(AND($L1868="内部转账",$M1868=$C1868),"※对方账户跟本账户是同一个",IF(AND($L1868&lt;&gt;"内部转账",$M1868&lt;&gt;""),"△填了对方账户，但类别不是内部转账",IF(YEAR($B1868)&lt;&gt;管理年度,"△不是管理年度的单据，按月的三张报表里看不到",IF($H1868&lt;0,"△这一笔之后该账户余额成负数了，核一下",""))))))))))))))</f>
        <v/>
      </c>
    </row>
    <row r="1869" ht="16.5" spans="1:16">
      <c r="A1869" s="4" t="str">
        <f>IF($C1869="","",COUNTA($C$5:$C1869))</f>
        <v/>
      </c>
      <c r="B1869" s="52"/>
      <c r="C1869" s="53"/>
      <c r="D1869" s="53"/>
      <c r="E1869" s="32"/>
      <c r="F1869" s="54"/>
      <c r="G1869" s="54"/>
      <c r="H1869" s="24" t="str">
        <f>IFERROR(ROUND(VLOOKUP($C1869,基础资料!$B$5:$E$34,3,0)+SUMIF($C$5:$C1869,$C1869,$F$5:$F1869)-SUMIF($C$5:$C1869,$C1869,$G$5:$G1869),2),"")</f>
        <v/>
      </c>
      <c r="I1869" s="53"/>
      <c r="J1869" s="53"/>
      <c r="K1869" s="25" t="str">
        <f t="shared" si="29"/>
        <v/>
      </c>
      <c r="L1869" s="13" t="str">
        <f>IF($D1869="","",IFERROR(INDEX(类别属性,MATCH($D1869,类别表,0)),""))</f>
        <v/>
      </c>
      <c r="M1869" s="53"/>
      <c r="N1869" s="53"/>
      <c r="O1869" s="32"/>
      <c r="P1869" s="6" t="str">
        <f>IF($C1869="","",IF(ISNA(MATCH($C1869,账户表,0)),"※这个账户不在【基础资料】的账户档案里",IF($B1869="","※没填日期，这一笔不会进任何月份的报表",IF(NOT(ISNUMBER($B1869)),"※日期是文本不是日期（像 2026.6.28 这种），按日期取数的报表全会漏掉这一笔",IF(AND($F1869&lt;&gt;"",$G1869&lt;&gt;""),"※收入和支出不能同时填",IF(AND(N($F1869)=0,N($G1869)=0),"※收入和支出都没填",IF(OR(N($F1869)&lt;0,N($G1869)&lt;0),"※金额不能填负数，方向反了就换一列填",IF($D1869="","※没填收支类别，分类报表会漏掉这一笔",IF(ISNA(MATCH($D1869,类别表,0)),"※收支类别不在【基础资料】的清单里",IF(AND($L1869="内部转账",$M1869=""),"△内部转账要在「对方账户」写上另一头",IF(AND($L1869="内部转账",$M1869=$C1869),"※对方账户跟本账户是同一个",IF(AND($L1869&lt;&gt;"内部转账",$M1869&lt;&gt;""),"△填了对方账户，但类别不是内部转账",IF(YEAR($B1869)&lt;&gt;管理年度,"△不是管理年度的单据，按月的三张报表里看不到",IF($H1869&lt;0,"△这一笔之后该账户余额成负数了，核一下",""))))))))))))))</f>
        <v/>
      </c>
    </row>
    <row r="1870" ht="16.5" spans="1:16">
      <c r="A1870" s="4" t="str">
        <f>IF($C1870="","",COUNTA($C$5:$C1870))</f>
        <v/>
      </c>
      <c r="B1870" s="52"/>
      <c r="C1870" s="53"/>
      <c r="D1870" s="53"/>
      <c r="E1870" s="32"/>
      <c r="F1870" s="54"/>
      <c r="G1870" s="54"/>
      <c r="H1870" s="24" t="str">
        <f>IFERROR(ROUND(VLOOKUP($C1870,基础资料!$B$5:$E$34,3,0)+SUMIF($C$5:$C1870,$C1870,$F$5:$F1870)-SUMIF($C$5:$C1870,$C1870,$G$5:$G1870),2),"")</f>
        <v/>
      </c>
      <c r="I1870" s="53"/>
      <c r="J1870" s="53"/>
      <c r="K1870" s="25" t="str">
        <f t="shared" si="29"/>
        <v/>
      </c>
      <c r="L1870" s="13" t="str">
        <f>IF($D1870="","",IFERROR(INDEX(类别属性,MATCH($D1870,类别表,0)),""))</f>
        <v/>
      </c>
      <c r="M1870" s="53"/>
      <c r="N1870" s="53"/>
      <c r="O1870" s="32"/>
      <c r="P1870" s="6" t="str">
        <f>IF($C1870="","",IF(ISNA(MATCH($C1870,账户表,0)),"※这个账户不在【基础资料】的账户档案里",IF($B1870="","※没填日期，这一笔不会进任何月份的报表",IF(NOT(ISNUMBER($B1870)),"※日期是文本不是日期（像 2026.6.28 这种），按日期取数的报表全会漏掉这一笔",IF(AND($F1870&lt;&gt;"",$G1870&lt;&gt;""),"※收入和支出不能同时填",IF(AND(N($F1870)=0,N($G1870)=0),"※收入和支出都没填",IF(OR(N($F1870)&lt;0,N($G1870)&lt;0),"※金额不能填负数，方向反了就换一列填",IF($D1870="","※没填收支类别，分类报表会漏掉这一笔",IF(ISNA(MATCH($D1870,类别表,0)),"※收支类别不在【基础资料】的清单里",IF(AND($L1870="内部转账",$M1870=""),"△内部转账要在「对方账户」写上另一头",IF(AND($L1870="内部转账",$M1870=$C1870),"※对方账户跟本账户是同一个",IF(AND($L1870&lt;&gt;"内部转账",$M1870&lt;&gt;""),"△填了对方账户，但类别不是内部转账",IF(YEAR($B1870)&lt;&gt;管理年度,"△不是管理年度的单据，按月的三张报表里看不到",IF($H1870&lt;0,"△这一笔之后该账户余额成负数了，核一下",""))))))))))))))</f>
        <v/>
      </c>
    </row>
    <row r="1871" ht="16.5" spans="1:16">
      <c r="A1871" s="4" t="str">
        <f>IF($C1871="","",COUNTA($C$5:$C1871))</f>
        <v/>
      </c>
      <c r="B1871" s="52"/>
      <c r="C1871" s="53"/>
      <c r="D1871" s="53"/>
      <c r="E1871" s="32"/>
      <c r="F1871" s="54"/>
      <c r="G1871" s="54"/>
      <c r="H1871" s="24" t="str">
        <f>IFERROR(ROUND(VLOOKUP($C1871,基础资料!$B$5:$E$34,3,0)+SUMIF($C$5:$C1871,$C1871,$F$5:$F1871)-SUMIF($C$5:$C1871,$C1871,$G$5:$G1871),2),"")</f>
        <v/>
      </c>
      <c r="I1871" s="53"/>
      <c r="J1871" s="53"/>
      <c r="K1871" s="25" t="str">
        <f t="shared" si="29"/>
        <v/>
      </c>
      <c r="L1871" s="13" t="str">
        <f>IF($D1871="","",IFERROR(INDEX(类别属性,MATCH($D1871,类别表,0)),""))</f>
        <v/>
      </c>
      <c r="M1871" s="53"/>
      <c r="N1871" s="53"/>
      <c r="O1871" s="32"/>
      <c r="P1871" s="6" t="str">
        <f>IF($C1871="","",IF(ISNA(MATCH($C1871,账户表,0)),"※这个账户不在【基础资料】的账户档案里",IF($B1871="","※没填日期，这一笔不会进任何月份的报表",IF(NOT(ISNUMBER($B1871)),"※日期是文本不是日期（像 2026.6.28 这种），按日期取数的报表全会漏掉这一笔",IF(AND($F1871&lt;&gt;"",$G1871&lt;&gt;""),"※收入和支出不能同时填",IF(AND(N($F1871)=0,N($G1871)=0),"※收入和支出都没填",IF(OR(N($F1871)&lt;0,N($G1871)&lt;0),"※金额不能填负数，方向反了就换一列填",IF($D1871="","※没填收支类别，分类报表会漏掉这一笔",IF(ISNA(MATCH($D1871,类别表,0)),"※收支类别不在【基础资料】的清单里",IF(AND($L1871="内部转账",$M1871=""),"△内部转账要在「对方账户」写上另一头",IF(AND($L1871="内部转账",$M1871=$C1871),"※对方账户跟本账户是同一个",IF(AND($L1871&lt;&gt;"内部转账",$M1871&lt;&gt;""),"△填了对方账户，但类别不是内部转账",IF(YEAR($B1871)&lt;&gt;管理年度,"△不是管理年度的单据，按月的三张报表里看不到",IF($H1871&lt;0,"△这一笔之后该账户余额成负数了，核一下",""))))))))))))))</f>
        <v/>
      </c>
    </row>
    <row r="1872" ht="16.5" spans="1:16">
      <c r="A1872" s="4" t="str">
        <f>IF($C1872="","",COUNTA($C$5:$C1872))</f>
        <v/>
      </c>
      <c r="B1872" s="52"/>
      <c r="C1872" s="53"/>
      <c r="D1872" s="53"/>
      <c r="E1872" s="32"/>
      <c r="F1872" s="54"/>
      <c r="G1872" s="54"/>
      <c r="H1872" s="24" t="str">
        <f>IFERROR(ROUND(VLOOKUP($C1872,基础资料!$B$5:$E$34,3,0)+SUMIF($C$5:$C1872,$C1872,$F$5:$F1872)-SUMIF($C$5:$C1872,$C1872,$G$5:$G1872),2),"")</f>
        <v/>
      </c>
      <c r="I1872" s="53"/>
      <c r="J1872" s="53"/>
      <c r="K1872" s="25" t="str">
        <f t="shared" si="29"/>
        <v/>
      </c>
      <c r="L1872" s="13" t="str">
        <f>IF($D1872="","",IFERROR(INDEX(类别属性,MATCH($D1872,类别表,0)),""))</f>
        <v/>
      </c>
      <c r="M1872" s="53"/>
      <c r="N1872" s="53"/>
      <c r="O1872" s="32"/>
      <c r="P1872" s="6" t="str">
        <f>IF($C1872="","",IF(ISNA(MATCH($C1872,账户表,0)),"※这个账户不在【基础资料】的账户档案里",IF($B1872="","※没填日期，这一笔不会进任何月份的报表",IF(NOT(ISNUMBER($B1872)),"※日期是文本不是日期（像 2026.6.28 这种），按日期取数的报表全会漏掉这一笔",IF(AND($F1872&lt;&gt;"",$G1872&lt;&gt;""),"※收入和支出不能同时填",IF(AND(N($F1872)=0,N($G1872)=0),"※收入和支出都没填",IF(OR(N($F1872)&lt;0,N($G1872)&lt;0),"※金额不能填负数，方向反了就换一列填",IF($D1872="","※没填收支类别，分类报表会漏掉这一笔",IF(ISNA(MATCH($D1872,类别表,0)),"※收支类别不在【基础资料】的清单里",IF(AND($L1872="内部转账",$M1872=""),"△内部转账要在「对方账户」写上另一头",IF(AND($L1872="内部转账",$M1872=$C1872),"※对方账户跟本账户是同一个",IF(AND($L1872&lt;&gt;"内部转账",$M1872&lt;&gt;""),"△填了对方账户，但类别不是内部转账",IF(YEAR($B1872)&lt;&gt;管理年度,"△不是管理年度的单据，按月的三张报表里看不到",IF($H1872&lt;0,"△这一笔之后该账户余额成负数了，核一下",""))))))))))))))</f>
        <v/>
      </c>
    </row>
    <row r="1873" ht="16.5" spans="1:16">
      <c r="A1873" s="4" t="str">
        <f>IF($C1873="","",COUNTA($C$5:$C1873))</f>
        <v/>
      </c>
      <c r="B1873" s="52"/>
      <c r="C1873" s="53"/>
      <c r="D1873" s="53"/>
      <c r="E1873" s="32"/>
      <c r="F1873" s="54"/>
      <c r="G1873" s="54"/>
      <c r="H1873" s="24" t="str">
        <f>IFERROR(ROUND(VLOOKUP($C1873,基础资料!$B$5:$E$34,3,0)+SUMIF($C$5:$C1873,$C1873,$F$5:$F1873)-SUMIF($C$5:$C1873,$C1873,$G$5:$G1873),2),"")</f>
        <v/>
      </c>
      <c r="I1873" s="53"/>
      <c r="J1873" s="53"/>
      <c r="K1873" s="25" t="str">
        <f t="shared" si="29"/>
        <v/>
      </c>
      <c r="L1873" s="13" t="str">
        <f>IF($D1873="","",IFERROR(INDEX(类别属性,MATCH($D1873,类别表,0)),""))</f>
        <v/>
      </c>
      <c r="M1873" s="53"/>
      <c r="N1873" s="53"/>
      <c r="O1873" s="32"/>
      <c r="P1873" s="6" t="str">
        <f>IF($C1873="","",IF(ISNA(MATCH($C1873,账户表,0)),"※这个账户不在【基础资料】的账户档案里",IF($B1873="","※没填日期，这一笔不会进任何月份的报表",IF(NOT(ISNUMBER($B1873)),"※日期是文本不是日期（像 2026.6.28 这种），按日期取数的报表全会漏掉这一笔",IF(AND($F1873&lt;&gt;"",$G1873&lt;&gt;""),"※收入和支出不能同时填",IF(AND(N($F1873)=0,N($G1873)=0),"※收入和支出都没填",IF(OR(N($F1873)&lt;0,N($G1873)&lt;0),"※金额不能填负数，方向反了就换一列填",IF($D1873="","※没填收支类别，分类报表会漏掉这一笔",IF(ISNA(MATCH($D1873,类别表,0)),"※收支类别不在【基础资料】的清单里",IF(AND($L1873="内部转账",$M1873=""),"△内部转账要在「对方账户」写上另一头",IF(AND($L1873="内部转账",$M1873=$C1873),"※对方账户跟本账户是同一个",IF(AND($L1873&lt;&gt;"内部转账",$M1873&lt;&gt;""),"△填了对方账户，但类别不是内部转账",IF(YEAR($B1873)&lt;&gt;管理年度,"△不是管理年度的单据，按月的三张报表里看不到",IF($H1873&lt;0,"△这一笔之后该账户余额成负数了，核一下",""))))))))))))))</f>
        <v/>
      </c>
    </row>
    <row r="1874" ht="16.5" spans="1:16">
      <c r="A1874" s="4" t="str">
        <f>IF($C1874="","",COUNTA($C$5:$C1874))</f>
        <v/>
      </c>
      <c r="B1874" s="52"/>
      <c r="C1874" s="53"/>
      <c r="D1874" s="53"/>
      <c r="E1874" s="32"/>
      <c r="F1874" s="54"/>
      <c r="G1874" s="54"/>
      <c r="H1874" s="24" t="str">
        <f>IFERROR(ROUND(VLOOKUP($C1874,基础资料!$B$5:$E$34,3,0)+SUMIF($C$5:$C1874,$C1874,$F$5:$F1874)-SUMIF($C$5:$C1874,$C1874,$G$5:$G1874),2),"")</f>
        <v/>
      </c>
      <c r="I1874" s="53"/>
      <c r="J1874" s="53"/>
      <c r="K1874" s="25" t="str">
        <f t="shared" si="29"/>
        <v/>
      </c>
      <c r="L1874" s="13" t="str">
        <f>IF($D1874="","",IFERROR(INDEX(类别属性,MATCH($D1874,类别表,0)),""))</f>
        <v/>
      </c>
      <c r="M1874" s="53"/>
      <c r="N1874" s="53"/>
      <c r="O1874" s="32"/>
      <c r="P1874" s="6" t="str">
        <f>IF($C1874="","",IF(ISNA(MATCH($C1874,账户表,0)),"※这个账户不在【基础资料】的账户档案里",IF($B1874="","※没填日期，这一笔不会进任何月份的报表",IF(NOT(ISNUMBER($B1874)),"※日期是文本不是日期（像 2026.6.28 这种），按日期取数的报表全会漏掉这一笔",IF(AND($F1874&lt;&gt;"",$G1874&lt;&gt;""),"※收入和支出不能同时填",IF(AND(N($F1874)=0,N($G1874)=0),"※收入和支出都没填",IF(OR(N($F1874)&lt;0,N($G1874)&lt;0),"※金额不能填负数，方向反了就换一列填",IF($D1874="","※没填收支类别，分类报表会漏掉这一笔",IF(ISNA(MATCH($D1874,类别表,0)),"※收支类别不在【基础资料】的清单里",IF(AND($L1874="内部转账",$M1874=""),"△内部转账要在「对方账户」写上另一头",IF(AND($L1874="内部转账",$M1874=$C1874),"※对方账户跟本账户是同一个",IF(AND($L1874&lt;&gt;"内部转账",$M1874&lt;&gt;""),"△填了对方账户，但类别不是内部转账",IF(YEAR($B1874)&lt;&gt;管理年度,"△不是管理年度的单据，按月的三张报表里看不到",IF($H1874&lt;0,"△这一笔之后该账户余额成负数了，核一下",""))))))))))))))</f>
        <v/>
      </c>
    </row>
    <row r="1875" ht="16.5" spans="1:16">
      <c r="A1875" s="4" t="str">
        <f>IF($C1875="","",COUNTA($C$5:$C1875))</f>
        <v/>
      </c>
      <c r="B1875" s="52"/>
      <c r="C1875" s="53"/>
      <c r="D1875" s="53"/>
      <c r="E1875" s="32"/>
      <c r="F1875" s="54"/>
      <c r="G1875" s="54"/>
      <c r="H1875" s="24" t="str">
        <f>IFERROR(ROUND(VLOOKUP($C1875,基础资料!$B$5:$E$34,3,0)+SUMIF($C$5:$C1875,$C1875,$F$5:$F1875)-SUMIF($C$5:$C1875,$C1875,$G$5:$G1875),2),"")</f>
        <v/>
      </c>
      <c r="I1875" s="53"/>
      <c r="J1875" s="53"/>
      <c r="K1875" s="25" t="str">
        <f t="shared" si="29"/>
        <v/>
      </c>
      <c r="L1875" s="13" t="str">
        <f>IF($D1875="","",IFERROR(INDEX(类别属性,MATCH($D1875,类别表,0)),""))</f>
        <v/>
      </c>
      <c r="M1875" s="53"/>
      <c r="N1875" s="53"/>
      <c r="O1875" s="32"/>
      <c r="P1875" s="6" t="str">
        <f>IF($C1875="","",IF(ISNA(MATCH($C1875,账户表,0)),"※这个账户不在【基础资料】的账户档案里",IF($B1875="","※没填日期，这一笔不会进任何月份的报表",IF(NOT(ISNUMBER($B1875)),"※日期是文本不是日期（像 2026.6.28 这种），按日期取数的报表全会漏掉这一笔",IF(AND($F1875&lt;&gt;"",$G1875&lt;&gt;""),"※收入和支出不能同时填",IF(AND(N($F1875)=0,N($G1875)=0),"※收入和支出都没填",IF(OR(N($F1875)&lt;0,N($G1875)&lt;0),"※金额不能填负数，方向反了就换一列填",IF($D1875="","※没填收支类别，分类报表会漏掉这一笔",IF(ISNA(MATCH($D1875,类别表,0)),"※收支类别不在【基础资料】的清单里",IF(AND($L1875="内部转账",$M1875=""),"△内部转账要在「对方账户」写上另一头",IF(AND($L1875="内部转账",$M1875=$C1875),"※对方账户跟本账户是同一个",IF(AND($L1875&lt;&gt;"内部转账",$M1875&lt;&gt;""),"△填了对方账户，但类别不是内部转账",IF(YEAR($B1875)&lt;&gt;管理年度,"△不是管理年度的单据，按月的三张报表里看不到",IF($H1875&lt;0,"△这一笔之后该账户余额成负数了，核一下",""))))))))))))))</f>
        <v/>
      </c>
    </row>
    <row r="1876" ht="16.5" spans="1:16">
      <c r="A1876" s="4" t="str">
        <f>IF($C1876="","",COUNTA($C$5:$C1876))</f>
        <v/>
      </c>
      <c r="B1876" s="52"/>
      <c r="C1876" s="53"/>
      <c r="D1876" s="53"/>
      <c r="E1876" s="32"/>
      <c r="F1876" s="54"/>
      <c r="G1876" s="54"/>
      <c r="H1876" s="24" t="str">
        <f>IFERROR(ROUND(VLOOKUP($C1876,基础资料!$B$5:$E$34,3,0)+SUMIF($C$5:$C1876,$C1876,$F$5:$F1876)-SUMIF($C$5:$C1876,$C1876,$G$5:$G1876),2),"")</f>
        <v/>
      </c>
      <c r="I1876" s="53"/>
      <c r="J1876" s="53"/>
      <c r="K1876" s="25" t="str">
        <f t="shared" si="29"/>
        <v/>
      </c>
      <c r="L1876" s="13" t="str">
        <f>IF($D1876="","",IFERROR(INDEX(类别属性,MATCH($D1876,类别表,0)),""))</f>
        <v/>
      </c>
      <c r="M1876" s="53"/>
      <c r="N1876" s="53"/>
      <c r="O1876" s="32"/>
      <c r="P1876" s="6" t="str">
        <f>IF($C1876="","",IF(ISNA(MATCH($C1876,账户表,0)),"※这个账户不在【基础资料】的账户档案里",IF($B1876="","※没填日期，这一笔不会进任何月份的报表",IF(NOT(ISNUMBER($B1876)),"※日期是文本不是日期（像 2026.6.28 这种），按日期取数的报表全会漏掉这一笔",IF(AND($F1876&lt;&gt;"",$G1876&lt;&gt;""),"※收入和支出不能同时填",IF(AND(N($F1876)=0,N($G1876)=0),"※收入和支出都没填",IF(OR(N($F1876)&lt;0,N($G1876)&lt;0),"※金额不能填负数，方向反了就换一列填",IF($D1876="","※没填收支类别，分类报表会漏掉这一笔",IF(ISNA(MATCH($D1876,类别表,0)),"※收支类别不在【基础资料】的清单里",IF(AND($L1876="内部转账",$M1876=""),"△内部转账要在「对方账户」写上另一头",IF(AND($L1876="内部转账",$M1876=$C1876),"※对方账户跟本账户是同一个",IF(AND($L1876&lt;&gt;"内部转账",$M1876&lt;&gt;""),"△填了对方账户，但类别不是内部转账",IF(YEAR($B1876)&lt;&gt;管理年度,"△不是管理年度的单据，按月的三张报表里看不到",IF($H1876&lt;0,"△这一笔之后该账户余额成负数了，核一下",""))))))))))))))</f>
        <v/>
      </c>
    </row>
    <row r="1877" ht="16.5" spans="1:16">
      <c r="A1877" s="4" t="str">
        <f>IF($C1877="","",COUNTA($C$5:$C1877))</f>
        <v/>
      </c>
      <c r="B1877" s="52"/>
      <c r="C1877" s="53"/>
      <c r="D1877" s="53"/>
      <c r="E1877" s="32"/>
      <c r="F1877" s="54"/>
      <c r="G1877" s="54"/>
      <c r="H1877" s="24" t="str">
        <f>IFERROR(ROUND(VLOOKUP($C1877,基础资料!$B$5:$E$34,3,0)+SUMIF($C$5:$C1877,$C1877,$F$5:$F1877)-SUMIF($C$5:$C1877,$C1877,$G$5:$G1877),2),"")</f>
        <v/>
      </c>
      <c r="I1877" s="53"/>
      <c r="J1877" s="53"/>
      <c r="K1877" s="25" t="str">
        <f t="shared" si="29"/>
        <v/>
      </c>
      <c r="L1877" s="13" t="str">
        <f>IF($D1877="","",IFERROR(INDEX(类别属性,MATCH($D1877,类别表,0)),""))</f>
        <v/>
      </c>
      <c r="M1877" s="53"/>
      <c r="N1877" s="53"/>
      <c r="O1877" s="32"/>
      <c r="P1877" s="6" t="str">
        <f>IF($C1877="","",IF(ISNA(MATCH($C1877,账户表,0)),"※这个账户不在【基础资料】的账户档案里",IF($B1877="","※没填日期，这一笔不会进任何月份的报表",IF(NOT(ISNUMBER($B1877)),"※日期是文本不是日期（像 2026.6.28 这种），按日期取数的报表全会漏掉这一笔",IF(AND($F1877&lt;&gt;"",$G1877&lt;&gt;""),"※收入和支出不能同时填",IF(AND(N($F1877)=0,N($G1877)=0),"※收入和支出都没填",IF(OR(N($F1877)&lt;0,N($G1877)&lt;0),"※金额不能填负数，方向反了就换一列填",IF($D1877="","※没填收支类别，分类报表会漏掉这一笔",IF(ISNA(MATCH($D1877,类别表,0)),"※收支类别不在【基础资料】的清单里",IF(AND($L1877="内部转账",$M1877=""),"△内部转账要在「对方账户」写上另一头",IF(AND($L1877="内部转账",$M1877=$C1877),"※对方账户跟本账户是同一个",IF(AND($L1877&lt;&gt;"内部转账",$M1877&lt;&gt;""),"△填了对方账户，但类别不是内部转账",IF(YEAR($B1877)&lt;&gt;管理年度,"△不是管理年度的单据，按月的三张报表里看不到",IF($H1877&lt;0,"△这一笔之后该账户余额成负数了，核一下",""))))))))))))))</f>
        <v/>
      </c>
    </row>
    <row r="1878" ht="16.5" spans="1:16">
      <c r="A1878" s="4" t="str">
        <f>IF($C1878="","",COUNTA($C$5:$C1878))</f>
        <v/>
      </c>
      <c r="B1878" s="52"/>
      <c r="C1878" s="53"/>
      <c r="D1878" s="53"/>
      <c r="E1878" s="32"/>
      <c r="F1878" s="54"/>
      <c r="G1878" s="54"/>
      <c r="H1878" s="24" t="str">
        <f>IFERROR(ROUND(VLOOKUP($C1878,基础资料!$B$5:$E$34,3,0)+SUMIF($C$5:$C1878,$C1878,$F$5:$F1878)-SUMIF($C$5:$C1878,$C1878,$G$5:$G1878),2),"")</f>
        <v/>
      </c>
      <c r="I1878" s="53"/>
      <c r="J1878" s="53"/>
      <c r="K1878" s="25" t="str">
        <f t="shared" si="29"/>
        <v/>
      </c>
      <c r="L1878" s="13" t="str">
        <f>IF($D1878="","",IFERROR(INDEX(类别属性,MATCH($D1878,类别表,0)),""))</f>
        <v/>
      </c>
      <c r="M1878" s="53"/>
      <c r="N1878" s="53"/>
      <c r="O1878" s="32"/>
      <c r="P1878" s="6" t="str">
        <f>IF($C1878="","",IF(ISNA(MATCH($C1878,账户表,0)),"※这个账户不在【基础资料】的账户档案里",IF($B1878="","※没填日期，这一笔不会进任何月份的报表",IF(NOT(ISNUMBER($B1878)),"※日期是文本不是日期（像 2026.6.28 这种），按日期取数的报表全会漏掉这一笔",IF(AND($F1878&lt;&gt;"",$G1878&lt;&gt;""),"※收入和支出不能同时填",IF(AND(N($F1878)=0,N($G1878)=0),"※收入和支出都没填",IF(OR(N($F1878)&lt;0,N($G1878)&lt;0),"※金额不能填负数，方向反了就换一列填",IF($D1878="","※没填收支类别，分类报表会漏掉这一笔",IF(ISNA(MATCH($D1878,类别表,0)),"※收支类别不在【基础资料】的清单里",IF(AND($L1878="内部转账",$M1878=""),"△内部转账要在「对方账户」写上另一头",IF(AND($L1878="内部转账",$M1878=$C1878),"※对方账户跟本账户是同一个",IF(AND($L1878&lt;&gt;"内部转账",$M1878&lt;&gt;""),"△填了对方账户，但类别不是内部转账",IF(YEAR($B1878)&lt;&gt;管理年度,"△不是管理年度的单据，按月的三张报表里看不到",IF($H1878&lt;0,"△这一笔之后该账户余额成负数了，核一下",""))))))))))))))</f>
        <v/>
      </c>
    </row>
    <row r="1879" ht="16.5" spans="1:16">
      <c r="A1879" s="4" t="str">
        <f>IF($C1879="","",COUNTA($C$5:$C1879))</f>
        <v/>
      </c>
      <c r="B1879" s="52"/>
      <c r="C1879" s="53"/>
      <c r="D1879" s="53"/>
      <c r="E1879" s="32"/>
      <c r="F1879" s="54"/>
      <c r="G1879" s="54"/>
      <c r="H1879" s="24" t="str">
        <f>IFERROR(ROUND(VLOOKUP($C1879,基础资料!$B$5:$E$34,3,0)+SUMIF($C$5:$C1879,$C1879,$F$5:$F1879)-SUMIF($C$5:$C1879,$C1879,$G$5:$G1879),2),"")</f>
        <v/>
      </c>
      <c r="I1879" s="53"/>
      <c r="J1879" s="53"/>
      <c r="K1879" s="25" t="str">
        <f t="shared" si="29"/>
        <v/>
      </c>
      <c r="L1879" s="13" t="str">
        <f>IF($D1879="","",IFERROR(INDEX(类别属性,MATCH($D1879,类别表,0)),""))</f>
        <v/>
      </c>
      <c r="M1879" s="53"/>
      <c r="N1879" s="53"/>
      <c r="O1879" s="32"/>
      <c r="P1879" s="6" t="str">
        <f>IF($C1879="","",IF(ISNA(MATCH($C1879,账户表,0)),"※这个账户不在【基础资料】的账户档案里",IF($B1879="","※没填日期，这一笔不会进任何月份的报表",IF(NOT(ISNUMBER($B1879)),"※日期是文本不是日期（像 2026.6.28 这种），按日期取数的报表全会漏掉这一笔",IF(AND($F1879&lt;&gt;"",$G1879&lt;&gt;""),"※收入和支出不能同时填",IF(AND(N($F1879)=0,N($G1879)=0),"※收入和支出都没填",IF(OR(N($F1879)&lt;0,N($G1879)&lt;0),"※金额不能填负数，方向反了就换一列填",IF($D1879="","※没填收支类别，分类报表会漏掉这一笔",IF(ISNA(MATCH($D1879,类别表,0)),"※收支类别不在【基础资料】的清单里",IF(AND($L1879="内部转账",$M1879=""),"△内部转账要在「对方账户」写上另一头",IF(AND($L1879="内部转账",$M1879=$C1879),"※对方账户跟本账户是同一个",IF(AND($L1879&lt;&gt;"内部转账",$M1879&lt;&gt;""),"△填了对方账户，但类别不是内部转账",IF(YEAR($B1879)&lt;&gt;管理年度,"△不是管理年度的单据，按月的三张报表里看不到",IF($H1879&lt;0,"△这一笔之后该账户余额成负数了，核一下",""))))))))))))))</f>
        <v/>
      </c>
    </row>
    <row r="1880" ht="16.5" spans="1:16">
      <c r="A1880" s="4" t="str">
        <f>IF($C1880="","",COUNTA($C$5:$C1880))</f>
        <v/>
      </c>
      <c r="B1880" s="52"/>
      <c r="C1880" s="53"/>
      <c r="D1880" s="53"/>
      <c r="E1880" s="32"/>
      <c r="F1880" s="54"/>
      <c r="G1880" s="54"/>
      <c r="H1880" s="24" t="str">
        <f>IFERROR(ROUND(VLOOKUP($C1880,基础资料!$B$5:$E$34,3,0)+SUMIF($C$5:$C1880,$C1880,$F$5:$F1880)-SUMIF($C$5:$C1880,$C1880,$G$5:$G1880),2),"")</f>
        <v/>
      </c>
      <c r="I1880" s="53"/>
      <c r="J1880" s="53"/>
      <c r="K1880" s="25" t="str">
        <f t="shared" si="29"/>
        <v/>
      </c>
      <c r="L1880" s="13" t="str">
        <f>IF($D1880="","",IFERROR(INDEX(类别属性,MATCH($D1880,类别表,0)),""))</f>
        <v/>
      </c>
      <c r="M1880" s="53"/>
      <c r="N1880" s="53"/>
      <c r="O1880" s="32"/>
      <c r="P1880" s="6" t="str">
        <f>IF($C1880="","",IF(ISNA(MATCH($C1880,账户表,0)),"※这个账户不在【基础资料】的账户档案里",IF($B1880="","※没填日期，这一笔不会进任何月份的报表",IF(NOT(ISNUMBER($B1880)),"※日期是文本不是日期（像 2026.6.28 这种），按日期取数的报表全会漏掉这一笔",IF(AND($F1880&lt;&gt;"",$G1880&lt;&gt;""),"※收入和支出不能同时填",IF(AND(N($F1880)=0,N($G1880)=0),"※收入和支出都没填",IF(OR(N($F1880)&lt;0,N($G1880)&lt;0),"※金额不能填负数，方向反了就换一列填",IF($D1880="","※没填收支类别，分类报表会漏掉这一笔",IF(ISNA(MATCH($D1880,类别表,0)),"※收支类别不在【基础资料】的清单里",IF(AND($L1880="内部转账",$M1880=""),"△内部转账要在「对方账户」写上另一头",IF(AND($L1880="内部转账",$M1880=$C1880),"※对方账户跟本账户是同一个",IF(AND($L1880&lt;&gt;"内部转账",$M1880&lt;&gt;""),"△填了对方账户，但类别不是内部转账",IF(YEAR($B1880)&lt;&gt;管理年度,"△不是管理年度的单据，按月的三张报表里看不到",IF($H1880&lt;0,"△这一笔之后该账户余额成负数了，核一下",""))))))))))))))</f>
        <v/>
      </c>
    </row>
    <row r="1881" ht="16.5" spans="1:16">
      <c r="A1881" s="4" t="str">
        <f>IF($C1881="","",COUNTA($C$5:$C1881))</f>
        <v/>
      </c>
      <c r="B1881" s="52"/>
      <c r="C1881" s="53"/>
      <c r="D1881" s="53"/>
      <c r="E1881" s="32"/>
      <c r="F1881" s="54"/>
      <c r="G1881" s="54"/>
      <c r="H1881" s="24" t="str">
        <f>IFERROR(ROUND(VLOOKUP($C1881,基础资料!$B$5:$E$34,3,0)+SUMIF($C$5:$C1881,$C1881,$F$5:$F1881)-SUMIF($C$5:$C1881,$C1881,$G$5:$G1881),2),"")</f>
        <v/>
      </c>
      <c r="I1881" s="53"/>
      <c r="J1881" s="53"/>
      <c r="K1881" s="25" t="str">
        <f t="shared" si="29"/>
        <v/>
      </c>
      <c r="L1881" s="13" t="str">
        <f>IF($D1881="","",IFERROR(INDEX(类别属性,MATCH($D1881,类别表,0)),""))</f>
        <v/>
      </c>
      <c r="M1881" s="53"/>
      <c r="N1881" s="53"/>
      <c r="O1881" s="32"/>
      <c r="P1881" s="6" t="str">
        <f>IF($C1881="","",IF(ISNA(MATCH($C1881,账户表,0)),"※这个账户不在【基础资料】的账户档案里",IF($B1881="","※没填日期，这一笔不会进任何月份的报表",IF(NOT(ISNUMBER($B1881)),"※日期是文本不是日期（像 2026.6.28 这种），按日期取数的报表全会漏掉这一笔",IF(AND($F1881&lt;&gt;"",$G1881&lt;&gt;""),"※收入和支出不能同时填",IF(AND(N($F1881)=0,N($G1881)=0),"※收入和支出都没填",IF(OR(N($F1881)&lt;0,N($G1881)&lt;0),"※金额不能填负数，方向反了就换一列填",IF($D1881="","※没填收支类别，分类报表会漏掉这一笔",IF(ISNA(MATCH($D1881,类别表,0)),"※收支类别不在【基础资料】的清单里",IF(AND($L1881="内部转账",$M1881=""),"△内部转账要在「对方账户」写上另一头",IF(AND($L1881="内部转账",$M1881=$C1881),"※对方账户跟本账户是同一个",IF(AND($L1881&lt;&gt;"内部转账",$M1881&lt;&gt;""),"△填了对方账户，但类别不是内部转账",IF(YEAR($B1881)&lt;&gt;管理年度,"△不是管理年度的单据，按月的三张报表里看不到",IF($H1881&lt;0,"△这一笔之后该账户余额成负数了，核一下",""))))))))))))))</f>
        <v/>
      </c>
    </row>
    <row r="1882" ht="16.5" spans="1:16">
      <c r="A1882" s="4" t="str">
        <f>IF($C1882="","",COUNTA($C$5:$C1882))</f>
        <v/>
      </c>
      <c r="B1882" s="52"/>
      <c r="C1882" s="53"/>
      <c r="D1882" s="53"/>
      <c r="E1882" s="32"/>
      <c r="F1882" s="54"/>
      <c r="G1882" s="54"/>
      <c r="H1882" s="24" t="str">
        <f>IFERROR(ROUND(VLOOKUP($C1882,基础资料!$B$5:$E$34,3,0)+SUMIF($C$5:$C1882,$C1882,$F$5:$F1882)-SUMIF($C$5:$C1882,$C1882,$G$5:$G1882),2),"")</f>
        <v/>
      </c>
      <c r="I1882" s="53"/>
      <c r="J1882" s="53"/>
      <c r="K1882" s="25" t="str">
        <f t="shared" si="29"/>
        <v/>
      </c>
      <c r="L1882" s="13" t="str">
        <f>IF($D1882="","",IFERROR(INDEX(类别属性,MATCH($D1882,类别表,0)),""))</f>
        <v/>
      </c>
      <c r="M1882" s="53"/>
      <c r="N1882" s="53"/>
      <c r="O1882" s="32"/>
      <c r="P1882" s="6" t="str">
        <f>IF($C1882="","",IF(ISNA(MATCH($C1882,账户表,0)),"※这个账户不在【基础资料】的账户档案里",IF($B1882="","※没填日期，这一笔不会进任何月份的报表",IF(NOT(ISNUMBER($B1882)),"※日期是文本不是日期（像 2026.6.28 这种），按日期取数的报表全会漏掉这一笔",IF(AND($F1882&lt;&gt;"",$G1882&lt;&gt;""),"※收入和支出不能同时填",IF(AND(N($F1882)=0,N($G1882)=0),"※收入和支出都没填",IF(OR(N($F1882)&lt;0,N($G1882)&lt;0),"※金额不能填负数，方向反了就换一列填",IF($D1882="","※没填收支类别，分类报表会漏掉这一笔",IF(ISNA(MATCH($D1882,类别表,0)),"※收支类别不在【基础资料】的清单里",IF(AND($L1882="内部转账",$M1882=""),"△内部转账要在「对方账户」写上另一头",IF(AND($L1882="内部转账",$M1882=$C1882),"※对方账户跟本账户是同一个",IF(AND($L1882&lt;&gt;"内部转账",$M1882&lt;&gt;""),"△填了对方账户，但类别不是内部转账",IF(YEAR($B1882)&lt;&gt;管理年度,"△不是管理年度的单据，按月的三张报表里看不到",IF($H1882&lt;0,"△这一笔之后该账户余额成负数了，核一下",""))))))))))))))</f>
        <v/>
      </c>
    </row>
    <row r="1883" ht="16.5" spans="1:16">
      <c r="A1883" s="4" t="str">
        <f>IF($C1883="","",COUNTA($C$5:$C1883))</f>
        <v/>
      </c>
      <c r="B1883" s="52"/>
      <c r="C1883" s="53"/>
      <c r="D1883" s="53"/>
      <c r="E1883" s="32"/>
      <c r="F1883" s="54"/>
      <c r="G1883" s="54"/>
      <c r="H1883" s="24" t="str">
        <f>IFERROR(ROUND(VLOOKUP($C1883,基础资料!$B$5:$E$34,3,0)+SUMIF($C$5:$C1883,$C1883,$F$5:$F1883)-SUMIF($C$5:$C1883,$C1883,$G$5:$G1883),2),"")</f>
        <v/>
      </c>
      <c r="I1883" s="53"/>
      <c r="J1883" s="53"/>
      <c r="K1883" s="25" t="str">
        <f t="shared" si="29"/>
        <v/>
      </c>
      <c r="L1883" s="13" t="str">
        <f>IF($D1883="","",IFERROR(INDEX(类别属性,MATCH($D1883,类别表,0)),""))</f>
        <v/>
      </c>
      <c r="M1883" s="53"/>
      <c r="N1883" s="53"/>
      <c r="O1883" s="32"/>
      <c r="P1883" s="6" t="str">
        <f>IF($C1883="","",IF(ISNA(MATCH($C1883,账户表,0)),"※这个账户不在【基础资料】的账户档案里",IF($B1883="","※没填日期，这一笔不会进任何月份的报表",IF(NOT(ISNUMBER($B1883)),"※日期是文本不是日期（像 2026.6.28 这种），按日期取数的报表全会漏掉这一笔",IF(AND($F1883&lt;&gt;"",$G1883&lt;&gt;""),"※收入和支出不能同时填",IF(AND(N($F1883)=0,N($G1883)=0),"※收入和支出都没填",IF(OR(N($F1883)&lt;0,N($G1883)&lt;0),"※金额不能填负数，方向反了就换一列填",IF($D1883="","※没填收支类别，分类报表会漏掉这一笔",IF(ISNA(MATCH($D1883,类别表,0)),"※收支类别不在【基础资料】的清单里",IF(AND($L1883="内部转账",$M1883=""),"△内部转账要在「对方账户」写上另一头",IF(AND($L1883="内部转账",$M1883=$C1883),"※对方账户跟本账户是同一个",IF(AND($L1883&lt;&gt;"内部转账",$M1883&lt;&gt;""),"△填了对方账户，但类别不是内部转账",IF(YEAR($B1883)&lt;&gt;管理年度,"△不是管理年度的单据，按月的三张报表里看不到",IF($H1883&lt;0,"△这一笔之后该账户余额成负数了，核一下",""))))))))))))))</f>
        <v/>
      </c>
    </row>
    <row r="1884" ht="16.5" spans="1:16">
      <c r="A1884" s="4" t="str">
        <f>IF($C1884="","",COUNTA($C$5:$C1884))</f>
        <v/>
      </c>
      <c r="B1884" s="52"/>
      <c r="C1884" s="53"/>
      <c r="D1884" s="53"/>
      <c r="E1884" s="32"/>
      <c r="F1884" s="54"/>
      <c r="G1884" s="54"/>
      <c r="H1884" s="24" t="str">
        <f>IFERROR(ROUND(VLOOKUP($C1884,基础资料!$B$5:$E$34,3,0)+SUMIF($C$5:$C1884,$C1884,$F$5:$F1884)-SUMIF($C$5:$C1884,$C1884,$G$5:$G1884),2),"")</f>
        <v/>
      </c>
      <c r="I1884" s="53"/>
      <c r="J1884" s="53"/>
      <c r="K1884" s="25" t="str">
        <f t="shared" si="29"/>
        <v/>
      </c>
      <c r="L1884" s="13" t="str">
        <f>IF($D1884="","",IFERROR(INDEX(类别属性,MATCH($D1884,类别表,0)),""))</f>
        <v/>
      </c>
      <c r="M1884" s="53"/>
      <c r="N1884" s="53"/>
      <c r="O1884" s="32"/>
      <c r="P1884" s="6" t="str">
        <f>IF($C1884="","",IF(ISNA(MATCH($C1884,账户表,0)),"※这个账户不在【基础资料】的账户档案里",IF($B1884="","※没填日期，这一笔不会进任何月份的报表",IF(NOT(ISNUMBER($B1884)),"※日期是文本不是日期（像 2026.6.28 这种），按日期取数的报表全会漏掉这一笔",IF(AND($F1884&lt;&gt;"",$G1884&lt;&gt;""),"※收入和支出不能同时填",IF(AND(N($F1884)=0,N($G1884)=0),"※收入和支出都没填",IF(OR(N($F1884)&lt;0,N($G1884)&lt;0),"※金额不能填负数，方向反了就换一列填",IF($D1884="","※没填收支类别，分类报表会漏掉这一笔",IF(ISNA(MATCH($D1884,类别表,0)),"※收支类别不在【基础资料】的清单里",IF(AND($L1884="内部转账",$M1884=""),"△内部转账要在「对方账户」写上另一头",IF(AND($L1884="内部转账",$M1884=$C1884),"※对方账户跟本账户是同一个",IF(AND($L1884&lt;&gt;"内部转账",$M1884&lt;&gt;""),"△填了对方账户，但类别不是内部转账",IF(YEAR($B1884)&lt;&gt;管理年度,"△不是管理年度的单据，按月的三张报表里看不到",IF($H1884&lt;0,"△这一笔之后该账户余额成负数了，核一下",""))))))))))))))</f>
        <v/>
      </c>
    </row>
    <row r="1885" ht="16.5" spans="1:16">
      <c r="A1885" s="4" t="str">
        <f>IF($C1885="","",COUNTA($C$5:$C1885))</f>
        <v/>
      </c>
      <c r="B1885" s="52"/>
      <c r="C1885" s="53"/>
      <c r="D1885" s="53"/>
      <c r="E1885" s="32"/>
      <c r="F1885" s="54"/>
      <c r="G1885" s="54"/>
      <c r="H1885" s="24" t="str">
        <f>IFERROR(ROUND(VLOOKUP($C1885,基础资料!$B$5:$E$34,3,0)+SUMIF($C$5:$C1885,$C1885,$F$5:$F1885)-SUMIF($C$5:$C1885,$C1885,$G$5:$G1885),2),"")</f>
        <v/>
      </c>
      <c r="I1885" s="53"/>
      <c r="J1885" s="53"/>
      <c r="K1885" s="25" t="str">
        <f t="shared" si="29"/>
        <v/>
      </c>
      <c r="L1885" s="13" t="str">
        <f>IF($D1885="","",IFERROR(INDEX(类别属性,MATCH($D1885,类别表,0)),""))</f>
        <v/>
      </c>
      <c r="M1885" s="53"/>
      <c r="N1885" s="53"/>
      <c r="O1885" s="32"/>
      <c r="P1885" s="6" t="str">
        <f>IF($C1885="","",IF(ISNA(MATCH($C1885,账户表,0)),"※这个账户不在【基础资料】的账户档案里",IF($B1885="","※没填日期，这一笔不会进任何月份的报表",IF(NOT(ISNUMBER($B1885)),"※日期是文本不是日期（像 2026.6.28 这种），按日期取数的报表全会漏掉这一笔",IF(AND($F1885&lt;&gt;"",$G1885&lt;&gt;""),"※收入和支出不能同时填",IF(AND(N($F1885)=0,N($G1885)=0),"※收入和支出都没填",IF(OR(N($F1885)&lt;0,N($G1885)&lt;0),"※金额不能填负数，方向反了就换一列填",IF($D1885="","※没填收支类别，分类报表会漏掉这一笔",IF(ISNA(MATCH($D1885,类别表,0)),"※收支类别不在【基础资料】的清单里",IF(AND($L1885="内部转账",$M1885=""),"△内部转账要在「对方账户」写上另一头",IF(AND($L1885="内部转账",$M1885=$C1885),"※对方账户跟本账户是同一个",IF(AND($L1885&lt;&gt;"内部转账",$M1885&lt;&gt;""),"△填了对方账户，但类别不是内部转账",IF(YEAR($B1885)&lt;&gt;管理年度,"△不是管理年度的单据，按月的三张报表里看不到",IF($H1885&lt;0,"△这一笔之后该账户余额成负数了，核一下",""))))))))))))))</f>
        <v/>
      </c>
    </row>
    <row r="1886" ht="16.5" spans="1:16">
      <c r="A1886" s="4" t="str">
        <f>IF($C1886="","",COUNTA($C$5:$C1886))</f>
        <v/>
      </c>
      <c r="B1886" s="52"/>
      <c r="C1886" s="53"/>
      <c r="D1886" s="53"/>
      <c r="E1886" s="32"/>
      <c r="F1886" s="54"/>
      <c r="G1886" s="54"/>
      <c r="H1886" s="24" t="str">
        <f>IFERROR(ROUND(VLOOKUP($C1886,基础资料!$B$5:$E$34,3,0)+SUMIF($C$5:$C1886,$C1886,$F$5:$F1886)-SUMIF($C$5:$C1886,$C1886,$G$5:$G1886),2),"")</f>
        <v/>
      </c>
      <c r="I1886" s="53"/>
      <c r="J1886" s="53"/>
      <c r="K1886" s="25" t="str">
        <f t="shared" si="29"/>
        <v/>
      </c>
      <c r="L1886" s="13" t="str">
        <f>IF($D1886="","",IFERROR(INDEX(类别属性,MATCH($D1886,类别表,0)),""))</f>
        <v/>
      </c>
      <c r="M1886" s="53"/>
      <c r="N1886" s="53"/>
      <c r="O1886" s="32"/>
      <c r="P1886" s="6" t="str">
        <f>IF($C1886="","",IF(ISNA(MATCH($C1886,账户表,0)),"※这个账户不在【基础资料】的账户档案里",IF($B1886="","※没填日期，这一笔不会进任何月份的报表",IF(NOT(ISNUMBER($B1886)),"※日期是文本不是日期（像 2026.6.28 这种），按日期取数的报表全会漏掉这一笔",IF(AND($F1886&lt;&gt;"",$G1886&lt;&gt;""),"※收入和支出不能同时填",IF(AND(N($F1886)=0,N($G1886)=0),"※收入和支出都没填",IF(OR(N($F1886)&lt;0,N($G1886)&lt;0),"※金额不能填负数，方向反了就换一列填",IF($D1886="","※没填收支类别，分类报表会漏掉这一笔",IF(ISNA(MATCH($D1886,类别表,0)),"※收支类别不在【基础资料】的清单里",IF(AND($L1886="内部转账",$M1886=""),"△内部转账要在「对方账户」写上另一头",IF(AND($L1886="内部转账",$M1886=$C1886),"※对方账户跟本账户是同一个",IF(AND($L1886&lt;&gt;"内部转账",$M1886&lt;&gt;""),"△填了对方账户，但类别不是内部转账",IF(YEAR($B1886)&lt;&gt;管理年度,"△不是管理年度的单据，按月的三张报表里看不到",IF($H1886&lt;0,"△这一笔之后该账户余额成负数了，核一下",""))))))))))))))</f>
        <v/>
      </c>
    </row>
    <row r="1887" ht="16.5" spans="1:16">
      <c r="A1887" s="4" t="str">
        <f>IF($C1887="","",COUNTA($C$5:$C1887))</f>
        <v/>
      </c>
      <c r="B1887" s="52"/>
      <c r="C1887" s="53"/>
      <c r="D1887" s="53"/>
      <c r="E1887" s="32"/>
      <c r="F1887" s="54"/>
      <c r="G1887" s="54"/>
      <c r="H1887" s="24" t="str">
        <f>IFERROR(ROUND(VLOOKUP($C1887,基础资料!$B$5:$E$34,3,0)+SUMIF($C$5:$C1887,$C1887,$F$5:$F1887)-SUMIF($C$5:$C1887,$C1887,$G$5:$G1887),2),"")</f>
        <v/>
      </c>
      <c r="I1887" s="53"/>
      <c r="J1887" s="53"/>
      <c r="K1887" s="25" t="str">
        <f t="shared" si="29"/>
        <v/>
      </c>
      <c r="L1887" s="13" t="str">
        <f>IF($D1887="","",IFERROR(INDEX(类别属性,MATCH($D1887,类别表,0)),""))</f>
        <v/>
      </c>
      <c r="M1887" s="53"/>
      <c r="N1887" s="53"/>
      <c r="O1887" s="32"/>
      <c r="P1887" s="6" t="str">
        <f>IF($C1887="","",IF(ISNA(MATCH($C1887,账户表,0)),"※这个账户不在【基础资料】的账户档案里",IF($B1887="","※没填日期，这一笔不会进任何月份的报表",IF(NOT(ISNUMBER($B1887)),"※日期是文本不是日期（像 2026.6.28 这种），按日期取数的报表全会漏掉这一笔",IF(AND($F1887&lt;&gt;"",$G1887&lt;&gt;""),"※收入和支出不能同时填",IF(AND(N($F1887)=0,N($G1887)=0),"※收入和支出都没填",IF(OR(N($F1887)&lt;0,N($G1887)&lt;0),"※金额不能填负数，方向反了就换一列填",IF($D1887="","※没填收支类别，分类报表会漏掉这一笔",IF(ISNA(MATCH($D1887,类别表,0)),"※收支类别不在【基础资料】的清单里",IF(AND($L1887="内部转账",$M1887=""),"△内部转账要在「对方账户」写上另一头",IF(AND($L1887="内部转账",$M1887=$C1887),"※对方账户跟本账户是同一个",IF(AND($L1887&lt;&gt;"内部转账",$M1887&lt;&gt;""),"△填了对方账户，但类别不是内部转账",IF(YEAR($B1887)&lt;&gt;管理年度,"△不是管理年度的单据，按月的三张报表里看不到",IF($H1887&lt;0,"△这一笔之后该账户余额成负数了，核一下",""))))))))))))))</f>
        <v/>
      </c>
    </row>
    <row r="1888" ht="16.5" spans="1:16">
      <c r="A1888" s="4" t="str">
        <f>IF($C1888="","",COUNTA($C$5:$C1888))</f>
        <v/>
      </c>
      <c r="B1888" s="52"/>
      <c r="C1888" s="53"/>
      <c r="D1888" s="53"/>
      <c r="E1888" s="32"/>
      <c r="F1888" s="54"/>
      <c r="G1888" s="54"/>
      <c r="H1888" s="24" t="str">
        <f>IFERROR(ROUND(VLOOKUP($C1888,基础资料!$B$5:$E$34,3,0)+SUMIF($C$5:$C1888,$C1888,$F$5:$F1888)-SUMIF($C$5:$C1888,$C1888,$G$5:$G1888),2),"")</f>
        <v/>
      </c>
      <c r="I1888" s="53"/>
      <c r="J1888" s="53"/>
      <c r="K1888" s="25" t="str">
        <f t="shared" si="29"/>
        <v/>
      </c>
      <c r="L1888" s="13" t="str">
        <f>IF($D1888="","",IFERROR(INDEX(类别属性,MATCH($D1888,类别表,0)),""))</f>
        <v/>
      </c>
      <c r="M1888" s="53"/>
      <c r="N1888" s="53"/>
      <c r="O1888" s="32"/>
      <c r="P1888" s="6" t="str">
        <f>IF($C1888="","",IF(ISNA(MATCH($C1888,账户表,0)),"※这个账户不在【基础资料】的账户档案里",IF($B1888="","※没填日期，这一笔不会进任何月份的报表",IF(NOT(ISNUMBER($B1888)),"※日期是文本不是日期（像 2026.6.28 这种），按日期取数的报表全会漏掉这一笔",IF(AND($F1888&lt;&gt;"",$G1888&lt;&gt;""),"※收入和支出不能同时填",IF(AND(N($F1888)=0,N($G1888)=0),"※收入和支出都没填",IF(OR(N($F1888)&lt;0,N($G1888)&lt;0),"※金额不能填负数，方向反了就换一列填",IF($D1888="","※没填收支类别，分类报表会漏掉这一笔",IF(ISNA(MATCH($D1888,类别表,0)),"※收支类别不在【基础资料】的清单里",IF(AND($L1888="内部转账",$M1888=""),"△内部转账要在「对方账户」写上另一头",IF(AND($L1888="内部转账",$M1888=$C1888),"※对方账户跟本账户是同一个",IF(AND($L1888&lt;&gt;"内部转账",$M1888&lt;&gt;""),"△填了对方账户，但类别不是内部转账",IF(YEAR($B1888)&lt;&gt;管理年度,"△不是管理年度的单据，按月的三张报表里看不到",IF($H1888&lt;0,"△这一笔之后该账户余额成负数了，核一下",""))))))))))))))</f>
        <v/>
      </c>
    </row>
    <row r="1889" ht="16.5" spans="1:16">
      <c r="A1889" s="4" t="str">
        <f>IF($C1889="","",COUNTA($C$5:$C1889))</f>
        <v/>
      </c>
      <c r="B1889" s="52"/>
      <c r="C1889" s="53"/>
      <c r="D1889" s="53"/>
      <c r="E1889" s="32"/>
      <c r="F1889" s="54"/>
      <c r="G1889" s="54"/>
      <c r="H1889" s="24" t="str">
        <f>IFERROR(ROUND(VLOOKUP($C1889,基础资料!$B$5:$E$34,3,0)+SUMIF($C$5:$C1889,$C1889,$F$5:$F1889)-SUMIF($C$5:$C1889,$C1889,$G$5:$G1889),2),"")</f>
        <v/>
      </c>
      <c r="I1889" s="53"/>
      <c r="J1889" s="53"/>
      <c r="K1889" s="25" t="str">
        <f t="shared" si="29"/>
        <v/>
      </c>
      <c r="L1889" s="13" t="str">
        <f>IF($D1889="","",IFERROR(INDEX(类别属性,MATCH($D1889,类别表,0)),""))</f>
        <v/>
      </c>
      <c r="M1889" s="53"/>
      <c r="N1889" s="53"/>
      <c r="O1889" s="32"/>
      <c r="P1889" s="6" t="str">
        <f>IF($C1889="","",IF(ISNA(MATCH($C1889,账户表,0)),"※这个账户不在【基础资料】的账户档案里",IF($B1889="","※没填日期，这一笔不会进任何月份的报表",IF(NOT(ISNUMBER($B1889)),"※日期是文本不是日期（像 2026.6.28 这种），按日期取数的报表全会漏掉这一笔",IF(AND($F1889&lt;&gt;"",$G1889&lt;&gt;""),"※收入和支出不能同时填",IF(AND(N($F1889)=0,N($G1889)=0),"※收入和支出都没填",IF(OR(N($F1889)&lt;0,N($G1889)&lt;0),"※金额不能填负数，方向反了就换一列填",IF($D1889="","※没填收支类别，分类报表会漏掉这一笔",IF(ISNA(MATCH($D1889,类别表,0)),"※收支类别不在【基础资料】的清单里",IF(AND($L1889="内部转账",$M1889=""),"△内部转账要在「对方账户」写上另一头",IF(AND($L1889="内部转账",$M1889=$C1889),"※对方账户跟本账户是同一个",IF(AND($L1889&lt;&gt;"内部转账",$M1889&lt;&gt;""),"△填了对方账户，但类别不是内部转账",IF(YEAR($B1889)&lt;&gt;管理年度,"△不是管理年度的单据，按月的三张报表里看不到",IF($H1889&lt;0,"△这一笔之后该账户余额成负数了，核一下",""))))))))))))))</f>
        <v/>
      </c>
    </row>
    <row r="1890" ht="16.5" spans="1:16">
      <c r="A1890" s="4" t="str">
        <f>IF($C1890="","",COUNTA($C$5:$C1890))</f>
        <v/>
      </c>
      <c r="B1890" s="52"/>
      <c r="C1890" s="53"/>
      <c r="D1890" s="53"/>
      <c r="E1890" s="32"/>
      <c r="F1890" s="54"/>
      <c r="G1890" s="54"/>
      <c r="H1890" s="24" t="str">
        <f>IFERROR(ROUND(VLOOKUP($C1890,基础资料!$B$5:$E$34,3,0)+SUMIF($C$5:$C1890,$C1890,$F$5:$F1890)-SUMIF($C$5:$C1890,$C1890,$G$5:$G1890),2),"")</f>
        <v/>
      </c>
      <c r="I1890" s="53"/>
      <c r="J1890" s="53"/>
      <c r="K1890" s="25" t="str">
        <f t="shared" si="29"/>
        <v/>
      </c>
      <c r="L1890" s="13" t="str">
        <f>IF($D1890="","",IFERROR(INDEX(类别属性,MATCH($D1890,类别表,0)),""))</f>
        <v/>
      </c>
      <c r="M1890" s="53"/>
      <c r="N1890" s="53"/>
      <c r="O1890" s="32"/>
      <c r="P1890" s="6" t="str">
        <f>IF($C1890="","",IF(ISNA(MATCH($C1890,账户表,0)),"※这个账户不在【基础资料】的账户档案里",IF($B1890="","※没填日期，这一笔不会进任何月份的报表",IF(NOT(ISNUMBER($B1890)),"※日期是文本不是日期（像 2026.6.28 这种），按日期取数的报表全会漏掉这一笔",IF(AND($F1890&lt;&gt;"",$G1890&lt;&gt;""),"※收入和支出不能同时填",IF(AND(N($F1890)=0,N($G1890)=0),"※收入和支出都没填",IF(OR(N($F1890)&lt;0,N($G1890)&lt;0),"※金额不能填负数，方向反了就换一列填",IF($D1890="","※没填收支类别，分类报表会漏掉这一笔",IF(ISNA(MATCH($D1890,类别表,0)),"※收支类别不在【基础资料】的清单里",IF(AND($L1890="内部转账",$M1890=""),"△内部转账要在「对方账户」写上另一头",IF(AND($L1890="内部转账",$M1890=$C1890),"※对方账户跟本账户是同一个",IF(AND($L1890&lt;&gt;"内部转账",$M1890&lt;&gt;""),"△填了对方账户，但类别不是内部转账",IF(YEAR($B1890)&lt;&gt;管理年度,"△不是管理年度的单据，按月的三张报表里看不到",IF($H1890&lt;0,"△这一笔之后该账户余额成负数了，核一下",""))))))))))))))</f>
        <v/>
      </c>
    </row>
    <row r="1891" ht="16.5" spans="1:16">
      <c r="A1891" s="4" t="str">
        <f>IF($C1891="","",COUNTA($C$5:$C1891))</f>
        <v/>
      </c>
      <c r="B1891" s="52"/>
      <c r="C1891" s="53"/>
      <c r="D1891" s="53"/>
      <c r="E1891" s="32"/>
      <c r="F1891" s="54"/>
      <c r="G1891" s="54"/>
      <c r="H1891" s="24" t="str">
        <f>IFERROR(ROUND(VLOOKUP($C1891,基础资料!$B$5:$E$34,3,0)+SUMIF($C$5:$C1891,$C1891,$F$5:$F1891)-SUMIF($C$5:$C1891,$C1891,$G$5:$G1891),2),"")</f>
        <v/>
      </c>
      <c r="I1891" s="53"/>
      <c r="J1891" s="53"/>
      <c r="K1891" s="25" t="str">
        <f t="shared" si="29"/>
        <v/>
      </c>
      <c r="L1891" s="13" t="str">
        <f>IF($D1891="","",IFERROR(INDEX(类别属性,MATCH($D1891,类别表,0)),""))</f>
        <v/>
      </c>
      <c r="M1891" s="53"/>
      <c r="N1891" s="53"/>
      <c r="O1891" s="32"/>
      <c r="P1891" s="6" t="str">
        <f>IF($C1891="","",IF(ISNA(MATCH($C1891,账户表,0)),"※这个账户不在【基础资料】的账户档案里",IF($B1891="","※没填日期，这一笔不会进任何月份的报表",IF(NOT(ISNUMBER($B1891)),"※日期是文本不是日期（像 2026.6.28 这种），按日期取数的报表全会漏掉这一笔",IF(AND($F1891&lt;&gt;"",$G1891&lt;&gt;""),"※收入和支出不能同时填",IF(AND(N($F1891)=0,N($G1891)=0),"※收入和支出都没填",IF(OR(N($F1891)&lt;0,N($G1891)&lt;0),"※金额不能填负数，方向反了就换一列填",IF($D1891="","※没填收支类别，分类报表会漏掉这一笔",IF(ISNA(MATCH($D1891,类别表,0)),"※收支类别不在【基础资料】的清单里",IF(AND($L1891="内部转账",$M1891=""),"△内部转账要在「对方账户」写上另一头",IF(AND($L1891="内部转账",$M1891=$C1891),"※对方账户跟本账户是同一个",IF(AND($L1891&lt;&gt;"内部转账",$M1891&lt;&gt;""),"△填了对方账户，但类别不是内部转账",IF(YEAR($B1891)&lt;&gt;管理年度,"△不是管理年度的单据，按月的三张报表里看不到",IF($H1891&lt;0,"△这一笔之后该账户余额成负数了，核一下",""))))))))))))))</f>
        <v/>
      </c>
    </row>
    <row r="1892" ht="16.5" spans="1:16">
      <c r="A1892" s="4" t="str">
        <f>IF($C1892="","",COUNTA($C$5:$C1892))</f>
        <v/>
      </c>
      <c r="B1892" s="52"/>
      <c r="C1892" s="53"/>
      <c r="D1892" s="53"/>
      <c r="E1892" s="32"/>
      <c r="F1892" s="54"/>
      <c r="G1892" s="54"/>
      <c r="H1892" s="24" t="str">
        <f>IFERROR(ROUND(VLOOKUP($C1892,基础资料!$B$5:$E$34,3,0)+SUMIF($C$5:$C1892,$C1892,$F$5:$F1892)-SUMIF($C$5:$C1892,$C1892,$G$5:$G1892),2),"")</f>
        <v/>
      </c>
      <c r="I1892" s="53"/>
      <c r="J1892" s="53"/>
      <c r="K1892" s="25" t="str">
        <f t="shared" si="29"/>
        <v/>
      </c>
      <c r="L1892" s="13" t="str">
        <f>IF($D1892="","",IFERROR(INDEX(类别属性,MATCH($D1892,类别表,0)),""))</f>
        <v/>
      </c>
      <c r="M1892" s="53"/>
      <c r="N1892" s="53"/>
      <c r="O1892" s="32"/>
      <c r="P1892" s="6" t="str">
        <f>IF($C1892="","",IF(ISNA(MATCH($C1892,账户表,0)),"※这个账户不在【基础资料】的账户档案里",IF($B1892="","※没填日期，这一笔不会进任何月份的报表",IF(NOT(ISNUMBER($B1892)),"※日期是文本不是日期（像 2026.6.28 这种），按日期取数的报表全会漏掉这一笔",IF(AND($F1892&lt;&gt;"",$G1892&lt;&gt;""),"※收入和支出不能同时填",IF(AND(N($F1892)=0,N($G1892)=0),"※收入和支出都没填",IF(OR(N($F1892)&lt;0,N($G1892)&lt;0),"※金额不能填负数，方向反了就换一列填",IF($D1892="","※没填收支类别，分类报表会漏掉这一笔",IF(ISNA(MATCH($D1892,类别表,0)),"※收支类别不在【基础资料】的清单里",IF(AND($L1892="内部转账",$M1892=""),"△内部转账要在「对方账户」写上另一头",IF(AND($L1892="内部转账",$M1892=$C1892),"※对方账户跟本账户是同一个",IF(AND($L1892&lt;&gt;"内部转账",$M1892&lt;&gt;""),"△填了对方账户，但类别不是内部转账",IF(YEAR($B1892)&lt;&gt;管理年度,"△不是管理年度的单据，按月的三张报表里看不到",IF($H1892&lt;0,"△这一笔之后该账户余额成负数了，核一下",""))))))))))))))</f>
        <v/>
      </c>
    </row>
    <row r="1893" ht="16.5" spans="1:16">
      <c r="A1893" s="4" t="str">
        <f>IF($C1893="","",COUNTA($C$5:$C1893))</f>
        <v/>
      </c>
      <c r="B1893" s="52"/>
      <c r="C1893" s="53"/>
      <c r="D1893" s="53"/>
      <c r="E1893" s="32"/>
      <c r="F1893" s="54"/>
      <c r="G1893" s="54"/>
      <c r="H1893" s="24" t="str">
        <f>IFERROR(ROUND(VLOOKUP($C1893,基础资料!$B$5:$E$34,3,0)+SUMIF($C$5:$C1893,$C1893,$F$5:$F1893)-SUMIF($C$5:$C1893,$C1893,$G$5:$G1893),2),"")</f>
        <v/>
      </c>
      <c r="I1893" s="53"/>
      <c r="J1893" s="53"/>
      <c r="K1893" s="25" t="str">
        <f t="shared" si="29"/>
        <v/>
      </c>
      <c r="L1893" s="13" t="str">
        <f>IF($D1893="","",IFERROR(INDEX(类别属性,MATCH($D1893,类别表,0)),""))</f>
        <v/>
      </c>
      <c r="M1893" s="53"/>
      <c r="N1893" s="53"/>
      <c r="O1893" s="32"/>
      <c r="P1893" s="6" t="str">
        <f>IF($C1893="","",IF(ISNA(MATCH($C1893,账户表,0)),"※这个账户不在【基础资料】的账户档案里",IF($B1893="","※没填日期，这一笔不会进任何月份的报表",IF(NOT(ISNUMBER($B1893)),"※日期是文本不是日期（像 2026.6.28 这种），按日期取数的报表全会漏掉这一笔",IF(AND($F1893&lt;&gt;"",$G1893&lt;&gt;""),"※收入和支出不能同时填",IF(AND(N($F1893)=0,N($G1893)=0),"※收入和支出都没填",IF(OR(N($F1893)&lt;0,N($G1893)&lt;0),"※金额不能填负数，方向反了就换一列填",IF($D1893="","※没填收支类别，分类报表会漏掉这一笔",IF(ISNA(MATCH($D1893,类别表,0)),"※收支类别不在【基础资料】的清单里",IF(AND($L1893="内部转账",$M1893=""),"△内部转账要在「对方账户」写上另一头",IF(AND($L1893="内部转账",$M1893=$C1893),"※对方账户跟本账户是同一个",IF(AND($L1893&lt;&gt;"内部转账",$M1893&lt;&gt;""),"△填了对方账户，但类别不是内部转账",IF(YEAR($B1893)&lt;&gt;管理年度,"△不是管理年度的单据，按月的三张报表里看不到",IF($H1893&lt;0,"△这一笔之后该账户余额成负数了，核一下",""))))))))))))))</f>
        <v/>
      </c>
    </row>
    <row r="1894" ht="16.5" spans="1:16">
      <c r="A1894" s="4" t="str">
        <f>IF($C1894="","",COUNTA($C$5:$C1894))</f>
        <v/>
      </c>
      <c r="B1894" s="52"/>
      <c r="C1894" s="53"/>
      <c r="D1894" s="53"/>
      <c r="E1894" s="32"/>
      <c r="F1894" s="54"/>
      <c r="G1894" s="54"/>
      <c r="H1894" s="24" t="str">
        <f>IFERROR(ROUND(VLOOKUP($C1894,基础资料!$B$5:$E$34,3,0)+SUMIF($C$5:$C1894,$C1894,$F$5:$F1894)-SUMIF($C$5:$C1894,$C1894,$G$5:$G1894),2),"")</f>
        <v/>
      </c>
      <c r="I1894" s="53"/>
      <c r="J1894" s="53"/>
      <c r="K1894" s="25" t="str">
        <f t="shared" si="29"/>
        <v/>
      </c>
      <c r="L1894" s="13" t="str">
        <f>IF($D1894="","",IFERROR(INDEX(类别属性,MATCH($D1894,类别表,0)),""))</f>
        <v/>
      </c>
      <c r="M1894" s="53"/>
      <c r="N1894" s="53"/>
      <c r="O1894" s="32"/>
      <c r="P1894" s="6" t="str">
        <f>IF($C1894="","",IF(ISNA(MATCH($C1894,账户表,0)),"※这个账户不在【基础资料】的账户档案里",IF($B1894="","※没填日期，这一笔不会进任何月份的报表",IF(NOT(ISNUMBER($B1894)),"※日期是文本不是日期（像 2026.6.28 这种），按日期取数的报表全会漏掉这一笔",IF(AND($F1894&lt;&gt;"",$G1894&lt;&gt;""),"※收入和支出不能同时填",IF(AND(N($F1894)=0,N($G1894)=0),"※收入和支出都没填",IF(OR(N($F1894)&lt;0,N($G1894)&lt;0),"※金额不能填负数，方向反了就换一列填",IF($D1894="","※没填收支类别，分类报表会漏掉这一笔",IF(ISNA(MATCH($D1894,类别表,0)),"※收支类别不在【基础资料】的清单里",IF(AND($L1894="内部转账",$M1894=""),"△内部转账要在「对方账户」写上另一头",IF(AND($L1894="内部转账",$M1894=$C1894),"※对方账户跟本账户是同一个",IF(AND($L1894&lt;&gt;"内部转账",$M1894&lt;&gt;""),"△填了对方账户，但类别不是内部转账",IF(YEAR($B1894)&lt;&gt;管理年度,"△不是管理年度的单据，按月的三张报表里看不到",IF($H1894&lt;0,"△这一笔之后该账户余额成负数了，核一下",""))))))))))))))</f>
        <v/>
      </c>
    </row>
    <row r="1895" ht="16.5" spans="1:16">
      <c r="A1895" s="4" t="str">
        <f>IF($C1895="","",COUNTA($C$5:$C1895))</f>
        <v/>
      </c>
      <c r="B1895" s="52"/>
      <c r="C1895" s="53"/>
      <c r="D1895" s="53"/>
      <c r="E1895" s="32"/>
      <c r="F1895" s="54"/>
      <c r="G1895" s="54"/>
      <c r="H1895" s="24" t="str">
        <f>IFERROR(ROUND(VLOOKUP($C1895,基础资料!$B$5:$E$34,3,0)+SUMIF($C$5:$C1895,$C1895,$F$5:$F1895)-SUMIF($C$5:$C1895,$C1895,$G$5:$G1895),2),"")</f>
        <v/>
      </c>
      <c r="I1895" s="53"/>
      <c r="J1895" s="53"/>
      <c r="K1895" s="25" t="str">
        <f t="shared" si="29"/>
        <v/>
      </c>
      <c r="L1895" s="13" t="str">
        <f>IF($D1895="","",IFERROR(INDEX(类别属性,MATCH($D1895,类别表,0)),""))</f>
        <v/>
      </c>
      <c r="M1895" s="53"/>
      <c r="N1895" s="53"/>
      <c r="O1895" s="32"/>
      <c r="P1895" s="6" t="str">
        <f>IF($C1895="","",IF(ISNA(MATCH($C1895,账户表,0)),"※这个账户不在【基础资料】的账户档案里",IF($B1895="","※没填日期，这一笔不会进任何月份的报表",IF(NOT(ISNUMBER($B1895)),"※日期是文本不是日期（像 2026.6.28 这种），按日期取数的报表全会漏掉这一笔",IF(AND($F1895&lt;&gt;"",$G1895&lt;&gt;""),"※收入和支出不能同时填",IF(AND(N($F1895)=0,N($G1895)=0),"※收入和支出都没填",IF(OR(N($F1895)&lt;0,N($G1895)&lt;0),"※金额不能填负数，方向反了就换一列填",IF($D1895="","※没填收支类别，分类报表会漏掉这一笔",IF(ISNA(MATCH($D1895,类别表,0)),"※收支类别不在【基础资料】的清单里",IF(AND($L1895="内部转账",$M1895=""),"△内部转账要在「对方账户」写上另一头",IF(AND($L1895="内部转账",$M1895=$C1895),"※对方账户跟本账户是同一个",IF(AND($L1895&lt;&gt;"内部转账",$M1895&lt;&gt;""),"△填了对方账户，但类别不是内部转账",IF(YEAR($B1895)&lt;&gt;管理年度,"△不是管理年度的单据，按月的三张报表里看不到",IF($H1895&lt;0,"△这一笔之后该账户余额成负数了，核一下",""))))))))))))))</f>
        <v/>
      </c>
    </row>
    <row r="1896" ht="16.5" spans="1:16">
      <c r="A1896" s="4" t="str">
        <f>IF($C1896="","",COUNTA($C$5:$C1896))</f>
        <v/>
      </c>
      <c r="B1896" s="52"/>
      <c r="C1896" s="53"/>
      <c r="D1896" s="53"/>
      <c r="E1896" s="32"/>
      <c r="F1896" s="54"/>
      <c r="G1896" s="54"/>
      <c r="H1896" s="24" t="str">
        <f>IFERROR(ROUND(VLOOKUP($C1896,基础资料!$B$5:$E$34,3,0)+SUMIF($C$5:$C1896,$C1896,$F$5:$F1896)-SUMIF($C$5:$C1896,$C1896,$G$5:$G1896),2),"")</f>
        <v/>
      </c>
      <c r="I1896" s="53"/>
      <c r="J1896" s="53"/>
      <c r="K1896" s="25" t="str">
        <f t="shared" si="29"/>
        <v/>
      </c>
      <c r="L1896" s="13" t="str">
        <f>IF($D1896="","",IFERROR(INDEX(类别属性,MATCH($D1896,类别表,0)),""))</f>
        <v/>
      </c>
      <c r="M1896" s="53"/>
      <c r="N1896" s="53"/>
      <c r="O1896" s="32"/>
      <c r="P1896" s="6" t="str">
        <f>IF($C1896="","",IF(ISNA(MATCH($C1896,账户表,0)),"※这个账户不在【基础资料】的账户档案里",IF($B1896="","※没填日期，这一笔不会进任何月份的报表",IF(NOT(ISNUMBER($B1896)),"※日期是文本不是日期（像 2026.6.28 这种），按日期取数的报表全会漏掉这一笔",IF(AND($F1896&lt;&gt;"",$G1896&lt;&gt;""),"※收入和支出不能同时填",IF(AND(N($F1896)=0,N($G1896)=0),"※收入和支出都没填",IF(OR(N($F1896)&lt;0,N($G1896)&lt;0),"※金额不能填负数，方向反了就换一列填",IF($D1896="","※没填收支类别，分类报表会漏掉这一笔",IF(ISNA(MATCH($D1896,类别表,0)),"※收支类别不在【基础资料】的清单里",IF(AND($L1896="内部转账",$M1896=""),"△内部转账要在「对方账户」写上另一头",IF(AND($L1896="内部转账",$M1896=$C1896),"※对方账户跟本账户是同一个",IF(AND($L1896&lt;&gt;"内部转账",$M1896&lt;&gt;""),"△填了对方账户，但类别不是内部转账",IF(YEAR($B1896)&lt;&gt;管理年度,"△不是管理年度的单据，按月的三张报表里看不到",IF($H1896&lt;0,"△这一笔之后该账户余额成负数了，核一下",""))))))))))))))</f>
        <v/>
      </c>
    </row>
    <row r="1897" ht="16.5" spans="1:16">
      <c r="A1897" s="4" t="str">
        <f>IF($C1897="","",COUNTA($C$5:$C1897))</f>
        <v/>
      </c>
      <c r="B1897" s="52"/>
      <c r="C1897" s="53"/>
      <c r="D1897" s="53"/>
      <c r="E1897" s="32"/>
      <c r="F1897" s="54"/>
      <c r="G1897" s="54"/>
      <c r="H1897" s="24" t="str">
        <f>IFERROR(ROUND(VLOOKUP($C1897,基础资料!$B$5:$E$34,3,0)+SUMIF($C$5:$C1897,$C1897,$F$5:$F1897)-SUMIF($C$5:$C1897,$C1897,$G$5:$G1897),2),"")</f>
        <v/>
      </c>
      <c r="I1897" s="53"/>
      <c r="J1897" s="53"/>
      <c r="K1897" s="25" t="str">
        <f t="shared" si="29"/>
        <v/>
      </c>
      <c r="L1897" s="13" t="str">
        <f>IF($D1897="","",IFERROR(INDEX(类别属性,MATCH($D1897,类别表,0)),""))</f>
        <v/>
      </c>
      <c r="M1897" s="53"/>
      <c r="N1897" s="53"/>
      <c r="O1897" s="32"/>
      <c r="P1897" s="6" t="str">
        <f>IF($C1897="","",IF(ISNA(MATCH($C1897,账户表,0)),"※这个账户不在【基础资料】的账户档案里",IF($B1897="","※没填日期，这一笔不会进任何月份的报表",IF(NOT(ISNUMBER($B1897)),"※日期是文本不是日期（像 2026.6.28 这种），按日期取数的报表全会漏掉这一笔",IF(AND($F1897&lt;&gt;"",$G1897&lt;&gt;""),"※收入和支出不能同时填",IF(AND(N($F1897)=0,N($G1897)=0),"※收入和支出都没填",IF(OR(N($F1897)&lt;0,N($G1897)&lt;0),"※金额不能填负数，方向反了就换一列填",IF($D1897="","※没填收支类别，分类报表会漏掉这一笔",IF(ISNA(MATCH($D1897,类别表,0)),"※收支类别不在【基础资料】的清单里",IF(AND($L1897="内部转账",$M1897=""),"△内部转账要在「对方账户」写上另一头",IF(AND($L1897="内部转账",$M1897=$C1897),"※对方账户跟本账户是同一个",IF(AND($L1897&lt;&gt;"内部转账",$M1897&lt;&gt;""),"△填了对方账户，但类别不是内部转账",IF(YEAR($B1897)&lt;&gt;管理年度,"△不是管理年度的单据，按月的三张报表里看不到",IF($H1897&lt;0,"△这一笔之后该账户余额成负数了，核一下",""))))))))))))))</f>
        <v/>
      </c>
    </row>
    <row r="1898" ht="16.5" spans="1:16">
      <c r="A1898" s="4" t="str">
        <f>IF($C1898="","",COUNTA($C$5:$C1898))</f>
        <v/>
      </c>
      <c r="B1898" s="52"/>
      <c r="C1898" s="53"/>
      <c r="D1898" s="53"/>
      <c r="E1898" s="32"/>
      <c r="F1898" s="54"/>
      <c r="G1898" s="54"/>
      <c r="H1898" s="24" t="str">
        <f>IFERROR(ROUND(VLOOKUP($C1898,基础资料!$B$5:$E$34,3,0)+SUMIF($C$5:$C1898,$C1898,$F$5:$F1898)-SUMIF($C$5:$C1898,$C1898,$G$5:$G1898),2),"")</f>
        <v/>
      </c>
      <c r="I1898" s="53"/>
      <c r="J1898" s="53"/>
      <c r="K1898" s="25" t="str">
        <f t="shared" si="29"/>
        <v/>
      </c>
      <c r="L1898" s="13" t="str">
        <f>IF($D1898="","",IFERROR(INDEX(类别属性,MATCH($D1898,类别表,0)),""))</f>
        <v/>
      </c>
      <c r="M1898" s="53"/>
      <c r="N1898" s="53"/>
      <c r="O1898" s="32"/>
      <c r="P1898" s="6" t="str">
        <f>IF($C1898="","",IF(ISNA(MATCH($C1898,账户表,0)),"※这个账户不在【基础资料】的账户档案里",IF($B1898="","※没填日期，这一笔不会进任何月份的报表",IF(NOT(ISNUMBER($B1898)),"※日期是文本不是日期（像 2026.6.28 这种），按日期取数的报表全会漏掉这一笔",IF(AND($F1898&lt;&gt;"",$G1898&lt;&gt;""),"※收入和支出不能同时填",IF(AND(N($F1898)=0,N($G1898)=0),"※收入和支出都没填",IF(OR(N($F1898)&lt;0,N($G1898)&lt;0),"※金额不能填负数，方向反了就换一列填",IF($D1898="","※没填收支类别，分类报表会漏掉这一笔",IF(ISNA(MATCH($D1898,类别表,0)),"※收支类别不在【基础资料】的清单里",IF(AND($L1898="内部转账",$M1898=""),"△内部转账要在「对方账户」写上另一头",IF(AND($L1898="内部转账",$M1898=$C1898),"※对方账户跟本账户是同一个",IF(AND($L1898&lt;&gt;"内部转账",$M1898&lt;&gt;""),"△填了对方账户，但类别不是内部转账",IF(YEAR($B1898)&lt;&gt;管理年度,"△不是管理年度的单据，按月的三张报表里看不到",IF($H1898&lt;0,"△这一笔之后该账户余额成负数了，核一下",""))))))))))))))</f>
        <v/>
      </c>
    </row>
    <row r="1899" ht="16.5" spans="1:16">
      <c r="A1899" s="4" t="str">
        <f>IF($C1899="","",COUNTA($C$5:$C1899))</f>
        <v/>
      </c>
      <c r="B1899" s="52"/>
      <c r="C1899" s="53"/>
      <c r="D1899" s="53"/>
      <c r="E1899" s="32"/>
      <c r="F1899" s="54"/>
      <c r="G1899" s="54"/>
      <c r="H1899" s="24" t="str">
        <f>IFERROR(ROUND(VLOOKUP($C1899,基础资料!$B$5:$E$34,3,0)+SUMIF($C$5:$C1899,$C1899,$F$5:$F1899)-SUMIF($C$5:$C1899,$C1899,$G$5:$G1899),2),"")</f>
        <v/>
      </c>
      <c r="I1899" s="53"/>
      <c r="J1899" s="53"/>
      <c r="K1899" s="25" t="str">
        <f t="shared" si="29"/>
        <v/>
      </c>
      <c r="L1899" s="13" t="str">
        <f>IF($D1899="","",IFERROR(INDEX(类别属性,MATCH($D1899,类别表,0)),""))</f>
        <v/>
      </c>
      <c r="M1899" s="53"/>
      <c r="N1899" s="53"/>
      <c r="O1899" s="32"/>
      <c r="P1899" s="6" t="str">
        <f>IF($C1899="","",IF(ISNA(MATCH($C1899,账户表,0)),"※这个账户不在【基础资料】的账户档案里",IF($B1899="","※没填日期，这一笔不会进任何月份的报表",IF(NOT(ISNUMBER($B1899)),"※日期是文本不是日期（像 2026.6.28 这种），按日期取数的报表全会漏掉这一笔",IF(AND($F1899&lt;&gt;"",$G1899&lt;&gt;""),"※收入和支出不能同时填",IF(AND(N($F1899)=0,N($G1899)=0),"※收入和支出都没填",IF(OR(N($F1899)&lt;0,N($G1899)&lt;0),"※金额不能填负数，方向反了就换一列填",IF($D1899="","※没填收支类别，分类报表会漏掉这一笔",IF(ISNA(MATCH($D1899,类别表,0)),"※收支类别不在【基础资料】的清单里",IF(AND($L1899="内部转账",$M1899=""),"△内部转账要在「对方账户」写上另一头",IF(AND($L1899="内部转账",$M1899=$C1899),"※对方账户跟本账户是同一个",IF(AND($L1899&lt;&gt;"内部转账",$M1899&lt;&gt;""),"△填了对方账户，但类别不是内部转账",IF(YEAR($B1899)&lt;&gt;管理年度,"△不是管理年度的单据，按月的三张报表里看不到",IF($H1899&lt;0,"△这一笔之后该账户余额成负数了，核一下",""))))))))))))))</f>
        <v/>
      </c>
    </row>
    <row r="1900" ht="16.5" spans="1:16">
      <c r="A1900" s="4" t="str">
        <f>IF($C1900="","",COUNTA($C$5:$C1900))</f>
        <v/>
      </c>
      <c r="B1900" s="52"/>
      <c r="C1900" s="53"/>
      <c r="D1900" s="53"/>
      <c r="E1900" s="32"/>
      <c r="F1900" s="54"/>
      <c r="G1900" s="54"/>
      <c r="H1900" s="24" t="str">
        <f>IFERROR(ROUND(VLOOKUP($C1900,基础资料!$B$5:$E$34,3,0)+SUMIF($C$5:$C1900,$C1900,$F$5:$F1900)-SUMIF($C$5:$C1900,$C1900,$G$5:$G1900),2),"")</f>
        <v/>
      </c>
      <c r="I1900" s="53"/>
      <c r="J1900" s="53"/>
      <c r="K1900" s="25" t="str">
        <f t="shared" si="29"/>
        <v/>
      </c>
      <c r="L1900" s="13" t="str">
        <f>IF($D1900="","",IFERROR(INDEX(类别属性,MATCH($D1900,类别表,0)),""))</f>
        <v/>
      </c>
      <c r="M1900" s="53"/>
      <c r="N1900" s="53"/>
      <c r="O1900" s="32"/>
      <c r="P1900" s="6" t="str">
        <f>IF($C1900="","",IF(ISNA(MATCH($C1900,账户表,0)),"※这个账户不在【基础资料】的账户档案里",IF($B1900="","※没填日期，这一笔不会进任何月份的报表",IF(NOT(ISNUMBER($B1900)),"※日期是文本不是日期（像 2026.6.28 这种），按日期取数的报表全会漏掉这一笔",IF(AND($F1900&lt;&gt;"",$G1900&lt;&gt;""),"※收入和支出不能同时填",IF(AND(N($F1900)=0,N($G1900)=0),"※收入和支出都没填",IF(OR(N($F1900)&lt;0,N($G1900)&lt;0),"※金额不能填负数，方向反了就换一列填",IF($D1900="","※没填收支类别，分类报表会漏掉这一笔",IF(ISNA(MATCH($D1900,类别表,0)),"※收支类别不在【基础资料】的清单里",IF(AND($L1900="内部转账",$M1900=""),"△内部转账要在「对方账户」写上另一头",IF(AND($L1900="内部转账",$M1900=$C1900),"※对方账户跟本账户是同一个",IF(AND($L1900&lt;&gt;"内部转账",$M1900&lt;&gt;""),"△填了对方账户，但类别不是内部转账",IF(YEAR($B1900)&lt;&gt;管理年度,"△不是管理年度的单据，按月的三张报表里看不到",IF($H1900&lt;0,"△这一笔之后该账户余额成负数了，核一下",""))))))))))))))</f>
        <v/>
      </c>
    </row>
    <row r="1901" ht="16.5" spans="1:16">
      <c r="A1901" s="4" t="str">
        <f>IF($C1901="","",COUNTA($C$5:$C1901))</f>
        <v/>
      </c>
      <c r="B1901" s="52"/>
      <c r="C1901" s="53"/>
      <c r="D1901" s="53"/>
      <c r="E1901" s="32"/>
      <c r="F1901" s="54"/>
      <c r="G1901" s="54"/>
      <c r="H1901" s="24" t="str">
        <f>IFERROR(ROUND(VLOOKUP($C1901,基础资料!$B$5:$E$34,3,0)+SUMIF($C$5:$C1901,$C1901,$F$5:$F1901)-SUMIF($C$5:$C1901,$C1901,$G$5:$G1901),2),"")</f>
        <v/>
      </c>
      <c r="I1901" s="53"/>
      <c r="J1901" s="53"/>
      <c r="K1901" s="25" t="str">
        <f t="shared" si="29"/>
        <v/>
      </c>
      <c r="L1901" s="13" t="str">
        <f>IF($D1901="","",IFERROR(INDEX(类别属性,MATCH($D1901,类别表,0)),""))</f>
        <v/>
      </c>
      <c r="M1901" s="53"/>
      <c r="N1901" s="53"/>
      <c r="O1901" s="32"/>
      <c r="P1901" s="6" t="str">
        <f>IF($C1901="","",IF(ISNA(MATCH($C1901,账户表,0)),"※这个账户不在【基础资料】的账户档案里",IF($B1901="","※没填日期，这一笔不会进任何月份的报表",IF(NOT(ISNUMBER($B1901)),"※日期是文本不是日期（像 2026.6.28 这种），按日期取数的报表全会漏掉这一笔",IF(AND($F1901&lt;&gt;"",$G1901&lt;&gt;""),"※收入和支出不能同时填",IF(AND(N($F1901)=0,N($G1901)=0),"※收入和支出都没填",IF(OR(N($F1901)&lt;0,N($G1901)&lt;0),"※金额不能填负数，方向反了就换一列填",IF($D1901="","※没填收支类别，分类报表会漏掉这一笔",IF(ISNA(MATCH($D1901,类别表,0)),"※收支类别不在【基础资料】的清单里",IF(AND($L1901="内部转账",$M1901=""),"△内部转账要在「对方账户」写上另一头",IF(AND($L1901="内部转账",$M1901=$C1901),"※对方账户跟本账户是同一个",IF(AND($L1901&lt;&gt;"内部转账",$M1901&lt;&gt;""),"△填了对方账户，但类别不是内部转账",IF(YEAR($B1901)&lt;&gt;管理年度,"△不是管理年度的单据，按月的三张报表里看不到",IF($H1901&lt;0,"△这一笔之后该账户余额成负数了，核一下",""))))))))))))))</f>
        <v/>
      </c>
    </row>
    <row r="1902" ht="16.5" spans="1:16">
      <c r="A1902" s="4" t="str">
        <f>IF($C1902="","",COUNTA($C$5:$C1902))</f>
        <v/>
      </c>
      <c r="B1902" s="52"/>
      <c r="C1902" s="53"/>
      <c r="D1902" s="53"/>
      <c r="E1902" s="32"/>
      <c r="F1902" s="54"/>
      <c r="G1902" s="54"/>
      <c r="H1902" s="24" t="str">
        <f>IFERROR(ROUND(VLOOKUP($C1902,基础资料!$B$5:$E$34,3,0)+SUMIF($C$5:$C1902,$C1902,$F$5:$F1902)-SUMIF($C$5:$C1902,$C1902,$G$5:$G1902),2),"")</f>
        <v/>
      </c>
      <c r="I1902" s="53"/>
      <c r="J1902" s="53"/>
      <c r="K1902" s="25" t="str">
        <f t="shared" si="29"/>
        <v/>
      </c>
      <c r="L1902" s="13" t="str">
        <f>IF($D1902="","",IFERROR(INDEX(类别属性,MATCH($D1902,类别表,0)),""))</f>
        <v/>
      </c>
      <c r="M1902" s="53"/>
      <c r="N1902" s="53"/>
      <c r="O1902" s="32"/>
      <c r="P1902" s="6" t="str">
        <f>IF($C1902="","",IF(ISNA(MATCH($C1902,账户表,0)),"※这个账户不在【基础资料】的账户档案里",IF($B1902="","※没填日期，这一笔不会进任何月份的报表",IF(NOT(ISNUMBER($B1902)),"※日期是文本不是日期（像 2026.6.28 这种），按日期取数的报表全会漏掉这一笔",IF(AND($F1902&lt;&gt;"",$G1902&lt;&gt;""),"※收入和支出不能同时填",IF(AND(N($F1902)=0,N($G1902)=0),"※收入和支出都没填",IF(OR(N($F1902)&lt;0,N($G1902)&lt;0),"※金额不能填负数，方向反了就换一列填",IF($D1902="","※没填收支类别，分类报表会漏掉这一笔",IF(ISNA(MATCH($D1902,类别表,0)),"※收支类别不在【基础资料】的清单里",IF(AND($L1902="内部转账",$M1902=""),"△内部转账要在「对方账户」写上另一头",IF(AND($L1902="内部转账",$M1902=$C1902),"※对方账户跟本账户是同一个",IF(AND($L1902&lt;&gt;"内部转账",$M1902&lt;&gt;""),"△填了对方账户，但类别不是内部转账",IF(YEAR($B1902)&lt;&gt;管理年度,"△不是管理年度的单据，按月的三张报表里看不到",IF($H1902&lt;0,"△这一笔之后该账户余额成负数了，核一下",""))))))))))))))</f>
        <v/>
      </c>
    </row>
    <row r="1903" ht="16.5" spans="1:16">
      <c r="A1903" s="4" t="str">
        <f>IF($C1903="","",COUNTA($C$5:$C1903))</f>
        <v/>
      </c>
      <c r="B1903" s="52"/>
      <c r="C1903" s="53"/>
      <c r="D1903" s="53"/>
      <c r="E1903" s="32"/>
      <c r="F1903" s="54"/>
      <c r="G1903" s="54"/>
      <c r="H1903" s="24" t="str">
        <f>IFERROR(ROUND(VLOOKUP($C1903,基础资料!$B$5:$E$34,3,0)+SUMIF($C$5:$C1903,$C1903,$F$5:$F1903)-SUMIF($C$5:$C1903,$C1903,$G$5:$G1903),2),"")</f>
        <v/>
      </c>
      <c r="I1903" s="53"/>
      <c r="J1903" s="53"/>
      <c r="K1903" s="25" t="str">
        <f t="shared" si="29"/>
        <v/>
      </c>
      <c r="L1903" s="13" t="str">
        <f>IF($D1903="","",IFERROR(INDEX(类别属性,MATCH($D1903,类别表,0)),""))</f>
        <v/>
      </c>
      <c r="M1903" s="53"/>
      <c r="N1903" s="53"/>
      <c r="O1903" s="32"/>
      <c r="P1903" s="6" t="str">
        <f>IF($C1903="","",IF(ISNA(MATCH($C1903,账户表,0)),"※这个账户不在【基础资料】的账户档案里",IF($B1903="","※没填日期，这一笔不会进任何月份的报表",IF(NOT(ISNUMBER($B1903)),"※日期是文本不是日期（像 2026.6.28 这种），按日期取数的报表全会漏掉这一笔",IF(AND($F1903&lt;&gt;"",$G1903&lt;&gt;""),"※收入和支出不能同时填",IF(AND(N($F1903)=0,N($G1903)=0),"※收入和支出都没填",IF(OR(N($F1903)&lt;0,N($G1903)&lt;0),"※金额不能填负数，方向反了就换一列填",IF($D1903="","※没填收支类别，分类报表会漏掉这一笔",IF(ISNA(MATCH($D1903,类别表,0)),"※收支类别不在【基础资料】的清单里",IF(AND($L1903="内部转账",$M1903=""),"△内部转账要在「对方账户」写上另一头",IF(AND($L1903="内部转账",$M1903=$C1903),"※对方账户跟本账户是同一个",IF(AND($L1903&lt;&gt;"内部转账",$M1903&lt;&gt;""),"△填了对方账户，但类别不是内部转账",IF(YEAR($B1903)&lt;&gt;管理年度,"△不是管理年度的单据，按月的三张报表里看不到",IF($H1903&lt;0,"△这一笔之后该账户余额成负数了，核一下",""))))))))))))))</f>
        <v/>
      </c>
    </row>
    <row r="1904" ht="16.5" spans="1:16">
      <c r="A1904" s="4" t="str">
        <f>IF($C1904="","",COUNTA($C$5:$C1904))</f>
        <v/>
      </c>
      <c r="B1904" s="52"/>
      <c r="C1904" s="53"/>
      <c r="D1904" s="53"/>
      <c r="E1904" s="32"/>
      <c r="F1904" s="54"/>
      <c r="G1904" s="54"/>
      <c r="H1904" s="24" t="str">
        <f>IFERROR(ROUND(VLOOKUP($C1904,基础资料!$B$5:$E$34,3,0)+SUMIF($C$5:$C1904,$C1904,$F$5:$F1904)-SUMIF($C$5:$C1904,$C1904,$G$5:$G1904),2),"")</f>
        <v/>
      </c>
      <c r="I1904" s="53"/>
      <c r="J1904" s="53"/>
      <c r="K1904" s="25" t="str">
        <f t="shared" si="29"/>
        <v/>
      </c>
      <c r="L1904" s="13" t="str">
        <f>IF($D1904="","",IFERROR(INDEX(类别属性,MATCH($D1904,类别表,0)),""))</f>
        <v/>
      </c>
      <c r="M1904" s="53"/>
      <c r="N1904" s="53"/>
      <c r="O1904" s="32"/>
      <c r="P1904" s="6" t="str">
        <f>IF($C1904="","",IF(ISNA(MATCH($C1904,账户表,0)),"※这个账户不在【基础资料】的账户档案里",IF($B1904="","※没填日期，这一笔不会进任何月份的报表",IF(NOT(ISNUMBER($B1904)),"※日期是文本不是日期（像 2026.6.28 这种），按日期取数的报表全会漏掉这一笔",IF(AND($F1904&lt;&gt;"",$G1904&lt;&gt;""),"※收入和支出不能同时填",IF(AND(N($F1904)=0,N($G1904)=0),"※收入和支出都没填",IF(OR(N($F1904)&lt;0,N($G1904)&lt;0),"※金额不能填负数，方向反了就换一列填",IF($D1904="","※没填收支类别，分类报表会漏掉这一笔",IF(ISNA(MATCH($D1904,类别表,0)),"※收支类别不在【基础资料】的清单里",IF(AND($L1904="内部转账",$M1904=""),"△内部转账要在「对方账户」写上另一头",IF(AND($L1904="内部转账",$M1904=$C1904),"※对方账户跟本账户是同一个",IF(AND($L1904&lt;&gt;"内部转账",$M1904&lt;&gt;""),"△填了对方账户，但类别不是内部转账",IF(YEAR($B1904)&lt;&gt;管理年度,"△不是管理年度的单据，按月的三张报表里看不到",IF($H1904&lt;0,"△这一笔之后该账户余额成负数了，核一下",""))))))))))))))</f>
        <v/>
      </c>
    </row>
    <row r="1905" ht="16.5" spans="1:16">
      <c r="A1905" s="4" t="str">
        <f>IF($C1905="","",COUNTA($C$5:$C1905))</f>
        <v/>
      </c>
      <c r="B1905" s="52"/>
      <c r="C1905" s="53"/>
      <c r="D1905" s="53"/>
      <c r="E1905" s="32"/>
      <c r="F1905" s="54"/>
      <c r="G1905" s="54"/>
      <c r="H1905" s="24" t="str">
        <f>IFERROR(ROUND(VLOOKUP($C1905,基础资料!$B$5:$E$34,3,0)+SUMIF($C$5:$C1905,$C1905,$F$5:$F1905)-SUMIF($C$5:$C1905,$C1905,$G$5:$G1905),2),"")</f>
        <v/>
      </c>
      <c r="I1905" s="53"/>
      <c r="J1905" s="53"/>
      <c r="K1905" s="25" t="str">
        <f t="shared" si="29"/>
        <v/>
      </c>
      <c r="L1905" s="13" t="str">
        <f>IF($D1905="","",IFERROR(INDEX(类别属性,MATCH($D1905,类别表,0)),""))</f>
        <v/>
      </c>
      <c r="M1905" s="53"/>
      <c r="N1905" s="53"/>
      <c r="O1905" s="32"/>
      <c r="P1905" s="6" t="str">
        <f>IF($C1905="","",IF(ISNA(MATCH($C1905,账户表,0)),"※这个账户不在【基础资料】的账户档案里",IF($B1905="","※没填日期，这一笔不会进任何月份的报表",IF(NOT(ISNUMBER($B1905)),"※日期是文本不是日期（像 2026.6.28 这种），按日期取数的报表全会漏掉这一笔",IF(AND($F1905&lt;&gt;"",$G1905&lt;&gt;""),"※收入和支出不能同时填",IF(AND(N($F1905)=0,N($G1905)=0),"※收入和支出都没填",IF(OR(N($F1905)&lt;0,N($G1905)&lt;0),"※金额不能填负数，方向反了就换一列填",IF($D1905="","※没填收支类别，分类报表会漏掉这一笔",IF(ISNA(MATCH($D1905,类别表,0)),"※收支类别不在【基础资料】的清单里",IF(AND($L1905="内部转账",$M1905=""),"△内部转账要在「对方账户」写上另一头",IF(AND($L1905="内部转账",$M1905=$C1905),"※对方账户跟本账户是同一个",IF(AND($L1905&lt;&gt;"内部转账",$M1905&lt;&gt;""),"△填了对方账户，但类别不是内部转账",IF(YEAR($B1905)&lt;&gt;管理年度,"△不是管理年度的单据，按月的三张报表里看不到",IF($H1905&lt;0,"△这一笔之后该账户余额成负数了，核一下",""))))))))))))))</f>
        <v/>
      </c>
    </row>
    <row r="1906" ht="16.5" spans="1:16">
      <c r="A1906" s="4" t="str">
        <f>IF($C1906="","",COUNTA($C$5:$C1906))</f>
        <v/>
      </c>
      <c r="B1906" s="52"/>
      <c r="C1906" s="53"/>
      <c r="D1906" s="53"/>
      <c r="E1906" s="32"/>
      <c r="F1906" s="54"/>
      <c r="G1906" s="54"/>
      <c r="H1906" s="24" t="str">
        <f>IFERROR(ROUND(VLOOKUP($C1906,基础资料!$B$5:$E$34,3,0)+SUMIF($C$5:$C1906,$C1906,$F$5:$F1906)-SUMIF($C$5:$C1906,$C1906,$G$5:$G1906),2),"")</f>
        <v/>
      </c>
      <c r="I1906" s="53"/>
      <c r="J1906" s="53"/>
      <c r="K1906" s="25" t="str">
        <f t="shared" si="29"/>
        <v/>
      </c>
      <c r="L1906" s="13" t="str">
        <f>IF($D1906="","",IFERROR(INDEX(类别属性,MATCH($D1906,类别表,0)),""))</f>
        <v/>
      </c>
      <c r="M1906" s="53"/>
      <c r="N1906" s="53"/>
      <c r="O1906" s="32"/>
      <c r="P1906" s="6" t="str">
        <f>IF($C1906="","",IF(ISNA(MATCH($C1906,账户表,0)),"※这个账户不在【基础资料】的账户档案里",IF($B1906="","※没填日期，这一笔不会进任何月份的报表",IF(NOT(ISNUMBER($B1906)),"※日期是文本不是日期（像 2026.6.28 这种），按日期取数的报表全会漏掉这一笔",IF(AND($F1906&lt;&gt;"",$G1906&lt;&gt;""),"※收入和支出不能同时填",IF(AND(N($F1906)=0,N($G1906)=0),"※收入和支出都没填",IF(OR(N($F1906)&lt;0,N($G1906)&lt;0),"※金额不能填负数，方向反了就换一列填",IF($D1906="","※没填收支类别，分类报表会漏掉这一笔",IF(ISNA(MATCH($D1906,类别表,0)),"※收支类别不在【基础资料】的清单里",IF(AND($L1906="内部转账",$M1906=""),"△内部转账要在「对方账户」写上另一头",IF(AND($L1906="内部转账",$M1906=$C1906),"※对方账户跟本账户是同一个",IF(AND($L1906&lt;&gt;"内部转账",$M1906&lt;&gt;""),"△填了对方账户，但类别不是内部转账",IF(YEAR($B1906)&lt;&gt;管理年度,"△不是管理年度的单据，按月的三张报表里看不到",IF($H1906&lt;0,"△这一笔之后该账户余额成负数了，核一下",""))))))))))))))</f>
        <v/>
      </c>
    </row>
    <row r="1907" ht="16.5" spans="1:16">
      <c r="A1907" s="4" t="str">
        <f>IF($C1907="","",COUNTA($C$5:$C1907))</f>
        <v/>
      </c>
      <c r="B1907" s="52"/>
      <c r="C1907" s="53"/>
      <c r="D1907" s="53"/>
      <c r="E1907" s="32"/>
      <c r="F1907" s="54"/>
      <c r="G1907" s="54"/>
      <c r="H1907" s="24" t="str">
        <f>IFERROR(ROUND(VLOOKUP($C1907,基础资料!$B$5:$E$34,3,0)+SUMIF($C$5:$C1907,$C1907,$F$5:$F1907)-SUMIF($C$5:$C1907,$C1907,$G$5:$G1907),2),"")</f>
        <v/>
      </c>
      <c r="I1907" s="53"/>
      <c r="J1907" s="53"/>
      <c r="K1907" s="25" t="str">
        <f t="shared" si="29"/>
        <v/>
      </c>
      <c r="L1907" s="13" t="str">
        <f>IF($D1907="","",IFERROR(INDEX(类别属性,MATCH($D1907,类别表,0)),""))</f>
        <v/>
      </c>
      <c r="M1907" s="53"/>
      <c r="N1907" s="53"/>
      <c r="O1907" s="32"/>
      <c r="P1907" s="6" t="str">
        <f>IF($C1907="","",IF(ISNA(MATCH($C1907,账户表,0)),"※这个账户不在【基础资料】的账户档案里",IF($B1907="","※没填日期，这一笔不会进任何月份的报表",IF(NOT(ISNUMBER($B1907)),"※日期是文本不是日期（像 2026.6.28 这种），按日期取数的报表全会漏掉这一笔",IF(AND($F1907&lt;&gt;"",$G1907&lt;&gt;""),"※收入和支出不能同时填",IF(AND(N($F1907)=0,N($G1907)=0),"※收入和支出都没填",IF(OR(N($F1907)&lt;0,N($G1907)&lt;0),"※金额不能填负数，方向反了就换一列填",IF($D1907="","※没填收支类别，分类报表会漏掉这一笔",IF(ISNA(MATCH($D1907,类别表,0)),"※收支类别不在【基础资料】的清单里",IF(AND($L1907="内部转账",$M1907=""),"△内部转账要在「对方账户」写上另一头",IF(AND($L1907="内部转账",$M1907=$C1907),"※对方账户跟本账户是同一个",IF(AND($L1907&lt;&gt;"内部转账",$M1907&lt;&gt;""),"△填了对方账户，但类别不是内部转账",IF(YEAR($B1907)&lt;&gt;管理年度,"△不是管理年度的单据，按月的三张报表里看不到",IF($H1907&lt;0,"△这一笔之后该账户余额成负数了，核一下",""))))))))))))))</f>
        <v/>
      </c>
    </row>
    <row r="1908" ht="16.5" spans="1:16">
      <c r="A1908" s="4" t="str">
        <f>IF($C1908="","",COUNTA($C$5:$C1908))</f>
        <v/>
      </c>
      <c r="B1908" s="52"/>
      <c r="C1908" s="53"/>
      <c r="D1908" s="53"/>
      <c r="E1908" s="32"/>
      <c r="F1908" s="54"/>
      <c r="G1908" s="54"/>
      <c r="H1908" s="24" t="str">
        <f>IFERROR(ROUND(VLOOKUP($C1908,基础资料!$B$5:$E$34,3,0)+SUMIF($C$5:$C1908,$C1908,$F$5:$F1908)-SUMIF($C$5:$C1908,$C1908,$G$5:$G1908),2),"")</f>
        <v/>
      </c>
      <c r="I1908" s="53"/>
      <c r="J1908" s="53"/>
      <c r="K1908" s="25" t="str">
        <f t="shared" si="29"/>
        <v/>
      </c>
      <c r="L1908" s="13" t="str">
        <f>IF($D1908="","",IFERROR(INDEX(类别属性,MATCH($D1908,类别表,0)),""))</f>
        <v/>
      </c>
      <c r="M1908" s="53"/>
      <c r="N1908" s="53"/>
      <c r="O1908" s="32"/>
      <c r="P1908" s="6" t="str">
        <f>IF($C1908="","",IF(ISNA(MATCH($C1908,账户表,0)),"※这个账户不在【基础资料】的账户档案里",IF($B1908="","※没填日期，这一笔不会进任何月份的报表",IF(NOT(ISNUMBER($B1908)),"※日期是文本不是日期（像 2026.6.28 这种），按日期取数的报表全会漏掉这一笔",IF(AND($F1908&lt;&gt;"",$G1908&lt;&gt;""),"※收入和支出不能同时填",IF(AND(N($F1908)=0,N($G1908)=0),"※收入和支出都没填",IF(OR(N($F1908)&lt;0,N($G1908)&lt;0),"※金额不能填负数，方向反了就换一列填",IF($D1908="","※没填收支类别，分类报表会漏掉这一笔",IF(ISNA(MATCH($D1908,类别表,0)),"※收支类别不在【基础资料】的清单里",IF(AND($L1908="内部转账",$M1908=""),"△内部转账要在「对方账户」写上另一头",IF(AND($L1908="内部转账",$M1908=$C1908),"※对方账户跟本账户是同一个",IF(AND($L1908&lt;&gt;"内部转账",$M1908&lt;&gt;""),"△填了对方账户，但类别不是内部转账",IF(YEAR($B1908)&lt;&gt;管理年度,"△不是管理年度的单据，按月的三张报表里看不到",IF($H1908&lt;0,"△这一笔之后该账户余额成负数了，核一下",""))))))))))))))</f>
        <v/>
      </c>
    </row>
    <row r="1909" ht="16.5" spans="1:16">
      <c r="A1909" s="4" t="str">
        <f>IF($C1909="","",COUNTA($C$5:$C1909))</f>
        <v/>
      </c>
      <c r="B1909" s="52"/>
      <c r="C1909" s="53"/>
      <c r="D1909" s="53"/>
      <c r="E1909" s="32"/>
      <c r="F1909" s="54"/>
      <c r="G1909" s="54"/>
      <c r="H1909" s="24" t="str">
        <f>IFERROR(ROUND(VLOOKUP($C1909,基础资料!$B$5:$E$34,3,0)+SUMIF($C$5:$C1909,$C1909,$F$5:$F1909)-SUMIF($C$5:$C1909,$C1909,$G$5:$G1909),2),"")</f>
        <v/>
      </c>
      <c r="I1909" s="53"/>
      <c r="J1909" s="53"/>
      <c r="K1909" s="25" t="str">
        <f t="shared" si="29"/>
        <v/>
      </c>
      <c r="L1909" s="13" t="str">
        <f>IF($D1909="","",IFERROR(INDEX(类别属性,MATCH($D1909,类别表,0)),""))</f>
        <v/>
      </c>
      <c r="M1909" s="53"/>
      <c r="N1909" s="53"/>
      <c r="O1909" s="32"/>
      <c r="P1909" s="6" t="str">
        <f>IF($C1909="","",IF(ISNA(MATCH($C1909,账户表,0)),"※这个账户不在【基础资料】的账户档案里",IF($B1909="","※没填日期，这一笔不会进任何月份的报表",IF(NOT(ISNUMBER($B1909)),"※日期是文本不是日期（像 2026.6.28 这种），按日期取数的报表全会漏掉这一笔",IF(AND($F1909&lt;&gt;"",$G1909&lt;&gt;""),"※收入和支出不能同时填",IF(AND(N($F1909)=0,N($G1909)=0),"※收入和支出都没填",IF(OR(N($F1909)&lt;0,N($G1909)&lt;0),"※金额不能填负数，方向反了就换一列填",IF($D1909="","※没填收支类别，分类报表会漏掉这一笔",IF(ISNA(MATCH($D1909,类别表,0)),"※收支类别不在【基础资料】的清单里",IF(AND($L1909="内部转账",$M1909=""),"△内部转账要在「对方账户」写上另一头",IF(AND($L1909="内部转账",$M1909=$C1909),"※对方账户跟本账户是同一个",IF(AND($L1909&lt;&gt;"内部转账",$M1909&lt;&gt;""),"△填了对方账户，但类别不是内部转账",IF(YEAR($B1909)&lt;&gt;管理年度,"△不是管理年度的单据，按月的三张报表里看不到",IF($H1909&lt;0,"△这一笔之后该账户余额成负数了，核一下",""))))))))))))))</f>
        <v/>
      </c>
    </row>
    <row r="1910" ht="16.5" spans="1:16">
      <c r="A1910" s="4" t="str">
        <f>IF($C1910="","",COUNTA($C$5:$C1910))</f>
        <v/>
      </c>
      <c r="B1910" s="52"/>
      <c r="C1910" s="53"/>
      <c r="D1910" s="53"/>
      <c r="E1910" s="32"/>
      <c r="F1910" s="54"/>
      <c r="G1910" s="54"/>
      <c r="H1910" s="24" t="str">
        <f>IFERROR(ROUND(VLOOKUP($C1910,基础资料!$B$5:$E$34,3,0)+SUMIF($C$5:$C1910,$C1910,$F$5:$F1910)-SUMIF($C$5:$C1910,$C1910,$G$5:$G1910),2),"")</f>
        <v/>
      </c>
      <c r="I1910" s="53"/>
      <c r="J1910" s="53"/>
      <c r="K1910" s="25" t="str">
        <f t="shared" si="29"/>
        <v/>
      </c>
      <c r="L1910" s="13" t="str">
        <f>IF($D1910="","",IFERROR(INDEX(类别属性,MATCH($D1910,类别表,0)),""))</f>
        <v/>
      </c>
      <c r="M1910" s="53"/>
      <c r="N1910" s="53"/>
      <c r="O1910" s="32"/>
      <c r="P1910" s="6" t="str">
        <f>IF($C1910="","",IF(ISNA(MATCH($C1910,账户表,0)),"※这个账户不在【基础资料】的账户档案里",IF($B1910="","※没填日期，这一笔不会进任何月份的报表",IF(NOT(ISNUMBER($B1910)),"※日期是文本不是日期（像 2026.6.28 这种），按日期取数的报表全会漏掉这一笔",IF(AND($F1910&lt;&gt;"",$G1910&lt;&gt;""),"※收入和支出不能同时填",IF(AND(N($F1910)=0,N($G1910)=0),"※收入和支出都没填",IF(OR(N($F1910)&lt;0,N($G1910)&lt;0),"※金额不能填负数，方向反了就换一列填",IF($D1910="","※没填收支类别，分类报表会漏掉这一笔",IF(ISNA(MATCH($D1910,类别表,0)),"※收支类别不在【基础资料】的清单里",IF(AND($L1910="内部转账",$M1910=""),"△内部转账要在「对方账户」写上另一头",IF(AND($L1910="内部转账",$M1910=$C1910),"※对方账户跟本账户是同一个",IF(AND($L1910&lt;&gt;"内部转账",$M1910&lt;&gt;""),"△填了对方账户，但类别不是内部转账",IF(YEAR($B1910)&lt;&gt;管理年度,"△不是管理年度的单据，按月的三张报表里看不到",IF($H1910&lt;0,"△这一笔之后该账户余额成负数了，核一下",""))))))))))))))</f>
        <v/>
      </c>
    </row>
    <row r="1911" ht="16.5" spans="1:16">
      <c r="A1911" s="4" t="str">
        <f>IF($C1911="","",COUNTA($C$5:$C1911))</f>
        <v/>
      </c>
      <c r="B1911" s="52"/>
      <c r="C1911" s="53"/>
      <c r="D1911" s="53"/>
      <c r="E1911" s="32"/>
      <c r="F1911" s="54"/>
      <c r="G1911" s="54"/>
      <c r="H1911" s="24" t="str">
        <f>IFERROR(ROUND(VLOOKUP($C1911,基础资料!$B$5:$E$34,3,0)+SUMIF($C$5:$C1911,$C1911,$F$5:$F1911)-SUMIF($C$5:$C1911,$C1911,$G$5:$G1911),2),"")</f>
        <v/>
      </c>
      <c r="I1911" s="53"/>
      <c r="J1911" s="53"/>
      <c r="K1911" s="25" t="str">
        <f t="shared" si="29"/>
        <v/>
      </c>
      <c r="L1911" s="13" t="str">
        <f>IF($D1911="","",IFERROR(INDEX(类别属性,MATCH($D1911,类别表,0)),""))</f>
        <v/>
      </c>
      <c r="M1911" s="53"/>
      <c r="N1911" s="53"/>
      <c r="O1911" s="32"/>
      <c r="P1911" s="6" t="str">
        <f>IF($C1911="","",IF(ISNA(MATCH($C1911,账户表,0)),"※这个账户不在【基础资料】的账户档案里",IF($B1911="","※没填日期，这一笔不会进任何月份的报表",IF(NOT(ISNUMBER($B1911)),"※日期是文本不是日期（像 2026.6.28 这种），按日期取数的报表全会漏掉这一笔",IF(AND($F1911&lt;&gt;"",$G1911&lt;&gt;""),"※收入和支出不能同时填",IF(AND(N($F1911)=0,N($G1911)=0),"※收入和支出都没填",IF(OR(N($F1911)&lt;0,N($G1911)&lt;0),"※金额不能填负数，方向反了就换一列填",IF($D1911="","※没填收支类别，分类报表会漏掉这一笔",IF(ISNA(MATCH($D1911,类别表,0)),"※收支类别不在【基础资料】的清单里",IF(AND($L1911="内部转账",$M1911=""),"△内部转账要在「对方账户」写上另一头",IF(AND($L1911="内部转账",$M1911=$C1911),"※对方账户跟本账户是同一个",IF(AND($L1911&lt;&gt;"内部转账",$M1911&lt;&gt;""),"△填了对方账户，但类别不是内部转账",IF(YEAR($B1911)&lt;&gt;管理年度,"△不是管理年度的单据，按月的三张报表里看不到",IF($H1911&lt;0,"△这一笔之后该账户余额成负数了，核一下",""))))))))))))))</f>
        <v/>
      </c>
    </row>
    <row r="1912" ht="16.5" spans="1:16">
      <c r="A1912" s="4" t="str">
        <f>IF($C1912="","",COUNTA($C$5:$C1912))</f>
        <v/>
      </c>
      <c r="B1912" s="52"/>
      <c r="C1912" s="53"/>
      <c r="D1912" s="53"/>
      <c r="E1912" s="32"/>
      <c r="F1912" s="54"/>
      <c r="G1912" s="54"/>
      <c r="H1912" s="24" t="str">
        <f>IFERROR(ROUND(VLOOKUP($C1912,基础资料!$B$5:$E$34,3,0)+SUMIF($C$5:$C1912,$C1912,$F$5:$F1912)-SUMIF($C$5:$C1912,$C1912,$G$5:$G1912),2),"")</f>
        <v/>
      </c>
      <c r="I1912" s="53"/>
      <c r="J1912" s="53"/>
      <c r="K1912" s="25" t="str">
        <f t="shared" si="29"/>
        <v/>
      </c>
      <c r="L1912" s="13" t="str">
        <f>IF($D1912="","",IFERROR(INDEX(类别属性,MATCH($D1912,类别表,0)),""))</f>
        <v/>
      </c>
      <c r="M1912" s="53"/>
      <c r="N1912" s="53"/>
      <c r="O1912" s="32"/>
      <c r="P1912" s="6" t="str">
        <f>IF($C1912="","",IF(ISNA(MATCH($C1912,账户表,0)),"※这个账户不在【基础资料】的账户档案里",IF($B1912="","※没填日期，这一笔不会进任何月份的报表",IF(NOT(ISNUMBER($B1912)),"※日期是文本不是日期（像 2026.6.28 这种），按日期取数的报表全会漏掉这一笔",IF(AND($F1912&lt;&gt;"",$G1912&lt;&gt;""),"※收入和支出不能同时填",IF(AND(N($F1912)=0,N($G1912)=0),"※收入和支出都没填",IF(OR(N($F1912)&lt;0,N($G1912)&lt;0),"※金额不能填负数，方向反了就换一列填",IF($D1912="","※没填收支类别，分类报表会漏掉这一笔",IF(ISNA(MATCH($D1912,类别表,0)),"※收支类别不在【基础资料】的清单里",IF(AND($L1912="内部转账",$M1912=""),"△内部转账要在「对方账户」写上另一头",IF(AND($L1912="内部转账",$M1912=$C1912),"※对方账户跟本账户是同一个",IF(AND($L1912&lt;&gt;"内部转账",$M1912&lt;&gt;""),"△填了对方账户，但类别不是内部转账",IF(YEAR($B1912)&lt;&gt;管理年度,"△不是管理年度的单据，按月的三张报表里看不到",IF($H1912&lt;0,"△这一笔之后该账户余额成负数了，核一下",""))))))))))))))</f>
        <v/>
      </c>
    </row>
    <row r="1913" ht="16.5" spans="1:16">
      <c r="A1913" s="4" t="str">
        <f>IF($C1913="","",COUNTA($C$5:$C1913))</f>
        <v/>
      </c>
      <c r="B1913" s="52"/>
      <c r="C1913" s="53"/>
      <c r="D1913" s="53"/>
      <c r="E1913" s="32"/>
      <c r="F1913" s="54"/>
      <c r="G1913" s="54"/>
      <c r="H1913" s="24" t="str">
        <f>IFERROR(ROUND(VLOOKUP($C1913,基础资料!$B$5:$E$34,3,0)+SUMIF($C$5:$C1913,$C1913,$F$5:$F1913)-SUMIF($C$5:$C1913,$C1913,$G$5:$G1913),2),"")</f>
        <v/>
      </c>
      <c r="I1913" s="53"/>
      <c r="J1913" s="53"/>
      <c r="K1913" s="25" t="str">
        <f t="shared" si="29"/>
        <v/>
      </c>
      <c r="L1913" s="13" t="str">
        <f>IF($D1913="","",IFERROR(INDEX(类别属性,MATCH($D1913,类别表,0)),""))</f>
        <v/>
      </c>
      <c r="M1913" s="53"/>
      <c r="N1913" s="53"/>
      <c r="O1913" s="32"/>
      <c r="P1913" s="6" t="str">
        <f>IF($C1913="","",IF(ISNA(MATCH($C1913,账户表,0)),"※这个账户不在【基础资料】的账户档案里",IF($B1913="","※没填日期，这一笔不会进任何月份的报表",IF(NOT(ISNUMBER($B1913)),"※日期是文本不是日期（像 2026.6.28 这种），按日期取数的报表全会漏掉这一笔",IF(AND($F1913&lt;&gt;"",$G1913&lt;&gt;""),"※收入和支出不能同时填",IF(AND(N($F1913)=0,N($G1913)=0),"※收入和支出都没填",IF(OR(N($F1913)&lt;0,N($G1913)&lt;0),"※金额不能填负数，方向反了就换一列填",IF($D1913="","※没填收支类别，分类报表会漏掉这一笔",IF(ISNA(MATCH($D1913,类别表,0)),"※收支类别不在【基础资料】的清单里",IF(AND($L1913="内部转账",$M1913=""),"△内部转账要在「对方账户」写上另一头",IF(AND($L1913="内部转账",$M1913=$C1913),"※对方账户跟本账户是同一个",IF(AND($L1913&lt;&gt;"内部转账",$M1913&lt;&gt;""),"△填了对方账户，但类别不是内部转账",IF(YEAR($B1913)&lt;&gt;管理年度,"△不是管理年度的单据，按月的三张报表里看不到",IF($H1913&lt;0,"△这一笔之后该账户余额成负数了，核一下",""))))))))))))))</f>
        <v/>
      </c>
    </row>
    <row r="1914" ht="16.5" spans="1:16">
      <c r="A1914" s="4" t="str">
        <f>IF($C1914="","",COUNTA($C$5:$C1914))</f>
        <v/>
      </c>
      <c r="B1914" s="52"/>
      <c r="C1914" s="53"/>
      <c r="D1914" s="53"/>
      <c r="E1914" s="32"/>
      <c r="F1914" s="54"/>
      <c r="G1914" s="54"/>
      <c r="H1914" s="24" t="str">
        <f>IFERROR(ROUND(VLOOKUP($C1914,基础资料!$B$5:$E$34,3,0)+SUMIF($C$5:$C1914,$C1914,$F$5:$F1914)-SUMIF($C$5:$C1914,$C1914,$G$5:$G1914),2),"")</f>
        <v/>
      </c>
      <c r="I1914" s="53"/>
      <c r="J1914" s="53"/>
      <c r="K1914" s="25" t="str">
        <f t="shared" si="29"/>
        <v/>
      </c>
      <c r="L1914" s="13" t="str">
        <f>IF($D1914="","",IFERROR(INDEX(类别属性,MATCH($D1914,类别表,0)),""))</f>
        <v/>
      </c>
      <c r="M1914" s="53"/>
      <c r="N1914" s="53"/>
      <c r="O1914" s="32"/>
      <c r="P1914" s="6" t="str">
        <f>IF($C1914="","",IF(ISNA(MATCH($C1914,账户表,0)),"※这个账户不在【基础资料】的账户档案里",IF($B1914="","※没填日期，这一笔不会进任何月份的报表",IF(NOT(ISNUMBER($B1914)),"※日期是文本不是日期（像 2026.6.28 这种），按日期取数的报表全会漏掉这一笔",IF(AND($F1914&lt;&gt;"",$G1914&lt;&gt;""),"※收入和支出不能同时填",IF(AND(N($F1914)=0,N($G1914)=0),"※收入和支出都没填",IF(OR(N($F1914)&lt;0,N($G1914)&lt;0),"※金额不能填负数，方向反了就换一列填",IF($D1914="","※没填收支类别，分类报表会漏掉这一笔",IF(ISNA(MATCH($D1914,类别表,0)),"※收支类别不在【基础资料】的清单里",IF(AND($L1914="内部转账",$M1914=""),"△内部转账要在「对方账户」写上另一头",IF(AND($L1914="内部转账",$M1914=$C1914),"※对方账户跟本账户是同一个",IF(AND($L1914&lt;&gt;"内部转账",$M1914&lt;&gt;""),"△填了对方账户，但类别不是内部转账",IF(YEAR($B1914)&lt;&gt;管理年度,"△不是管理年度的单据，按月的三张报表里看不到",IF($H1914&lt;0,"△这一笔之后该账户余额成负数了，核一下",""))))))))))))))</f>
        <v/>
      </c>
    </row>
    <row r="1915" ht="16.5" spans="1:16">
      <c r="A1915" s="4" t="str">
        <f>IF($C1915="","",COUNTA($C$5:$C1915))</f>
        <v/>
      </c>
      <c r="B1915" s="52"/>
      <c r="C1915" s="53"/>
      <c r="D1915" s="53"/>
      <c r="E1915" s="32"/>
      <c r="F1915" s="54"/>
      <c r="G1915" s="54"/>
      <c r="H1915" s="24" t="str">
        <f>IFERROR(ROUND(VLOOKUP($C1915,基础资料!$B$5:$E$34,3,0)+SUMIF($C$5:$C1915,$C1915,$F$5:$F1915)-SUMIF($C$5:$C1915,$C1915,$G$5:$G1915),2),"")</f>
        <v/>
      </c>
      <c r="I1915" s="53"/>
      <c r="J1915" s="53"/>
      <c r="K1915" s="25" t="str">
        <f t="shared" si="29"/>
        <v/>
      </c>
      <c r="L1915" s="13" t="str">
        <f>IF($D1915="","",IFERROR(INDEX(类别属性,MATCH($D1915,类别表,0)),""))</f>
        <v/>
      </c>
      <c r="M1915" s="53"/>
      <c r="N1915" s="53"/>
      <c r="O1915" s="32"/>
      <c r="P1915" s="6" t="str">
        <f>IF($C1915="","",IF(ISNA(MATCH($C1915,账户表,0)),"※这个账户不在【基础资料】的账户档案里",IF($B1915="","※没填日期，这一笔不会进任何月份的报表",IF(NOT(ISNUMBER($B1915)),"※日期是文本不是日期（像 2026.6.28 这种），按日期取数的报表全会漏掉这一笔",IF(AND($F1915&lt;&gt;"",$G1915&lt;&gt;""),"※收入和支出不能同时填",IF(AND(N($F1915)=0,N($G1915)=0),"※收入和支出都没填",IF(OR(N($F1915)&lt;0,N($G1915)&lt;0),"※金额不能填负数，方向反了就换一列填",IF($D1915="","※没填收支类别，分类报表会漏掉这一笔",IF(ISNA(MATCH($D1915,类别表,0)),"※收支类别不在【基础资料】的清单里",IF(AND($L1915="内部转账",$M1915=""),"△内部转账要在「对方账户」写上另一头",IF(AND($L1915="内部转账",$M1915=$C1915),"※对方账户跟本账户是同一个",IF(AND($L1915&lt;&gt;"内部转账",$M1915&lt;&gt;""),"△填了对方账户，但类别不是内部转账",IF(YEAR($B1915)&lt;&gt;管理年度,"△不是管理年度的单据，按月的三张报表里看不到",IF($H1915&lt;0,"△这一笔之后该账户余额成负数了，核一下",""))))))))))))))</f>
        <v/>
      </c>
    </row>
    <row r="1916" ht="16.5" spans="1:16">
      <c r="A1916" s="4" t="str">
        <f>IF($C1916="","",COUNTA($C$5:$C1916))</f>
        <v/>
      </c>
      <c r="B1916" s="52"/>
      <c r="C1916" s="53"/>
      <c r="D1916" s="53"/>
      <c r="E1916" s="32"/>
      <c r="F1916" s="54"/>
      <c r="G1916" s="54"/>
      <c r="H1916" s="24" t="str">
        <f>IFERROR(ROUND(VLOOKUP($C1916,基础资料!$B$5:$E$34,3,0)+SUMIF($C$5:$C1916,$C1916,$F$5:$F1916)-SUMIF($C$5:$C1916,$C1916,$G$5:$G1916),2),"")</f>
        <v/>
      </c>
      <c r="I1916" s="53"/>
      <c r="J1916" s="53"/>
      <c r="K1916" s="25" t="str">
        <f t="shared" si="29"/>
        <v/>
      </c>
      <c r="L1916" s="13" t="str">
        <f>IF($D1916="","",IFERROR(INDEX(类别属性,MATCH($D1916,类别表,0)),""))</f>
        <v/>
      </c>
      <c r="M1916" s="53"/>
      <c r="N1916" s="53"/>
      <c r="O1916" s="32"/>
      <c r="P1916" s="6" t="str">
        <f>IF($C1916="","",IF(ISNA(MATCH($C1916,账户表,0)),"※这个账户不在【基础资料】的账户档案里",IF($B1916="","※没填日期，这一笔不会进任何月份的报表",IF(NOT(ISNUMBER($B1916)),"※日期是文本不是日期（像 2026.6.28 这种），按日期取数的报表全会漏掉这一笔",IF(AND($F1916&lt;&gt;"",$G1916&lt;&gt;""),"※收入和支出不能同时填",IF(AND(N($F1916)=0,N($G1916)=0),"※收入和支出都没填",IF(OR(N($F1916)&lt;0,N($G1916)&lt;0),"※金额不能填负数，方向反了就换一列填",IF($D1916="","※没填收支类别，分类报表会漏掉这一笔",IF(ISNA(MATCH($D1916,类别表,0)),"※收支类别不在【基础资料】的清单里",IF(AND($L1916="内部转账",$M1916=""),"△内部转账要在「对方账户」写上另一头",IF(AND($L1916="内部转账",$M1916=$C1916),"※对方账户跟本账户是同一个",IF(AND($L1916&lt;&gt;"内部转账",$M1916&lt;&gt;""),"△填了对方账户，但类别不是内部转账",IF(YEAR($B1916)&lt;&gt;管理年度,"△不是管理年度的单据，按月的三张报表里看不到",IF($H1916&lt;0,"△这一笔之后该账户余额成负数了，核一下",""))))))))))))))</f>
        <v/>
      </c>
    </row>
    <row r="1917" ht="16.5" spans="1:16">
      <c r="A1917" s="4" t="str">
        <f>IF($C1917="","",COUNTA($C$5:$C1917))</f>
        <v/>
      </c>
      <c r="B1917" s="52"/>
      <c r="C1917" s="53"/>
      <c r="D1917" s="53"/>
      <c r="E1917" s="32"/>
      <c r="F1917" s="54"/>
      <c r="G1917" s="54"/>
      <c r="H1917" s="24" t="str">
        <f>IFERROR(ROUND(VLOOKUP($C1917,基础资料!$B$5:$E$34,3,0)+SUMIF($C$5:$C1917,$C1917,$F$5:$F1917)-SUMIF($C$5:$C1917,$C1917,$G$5:$G1917),2),"")</f>
        <v/>
      </c>
      <c r="I1917" s="53"/>
      <c r="J1917" s="53"/>
      <c r="K1917" s="25" t="str">
        <f t="shared" si="29"/>
        <v/>
      </c>
      <c r="L1917" s="13" t="str">
        <f>IF($D1917="","",IFERROR(INDEX(类别属性,MATCH($D1917,类别表,0)),""))</f>
        <v/>
      </c>
      <c r="M1917" s="53"/>
      <c r="N1917" s="53"/>
      <c r="O1917" s="32"/>
      <c r="P1917" s="6" t="str">
        <f>IF($C1917="","",IF(ISNA(MATCH($C1917,账户表,0)),"※这个账户不在【基础资料】的账户档案里",IF($B1917="","※没填日期，这一笔不会进任何月份的报表",IF(NOT(ISNUMBER($B1917)),"※日期是文本不是日期（像 2026.6.28 这种），按日期取数的报表全会漏掉这一笔",IF(AND($F1917&lt;&gt;"",$G1917&lt;&gt;""),"※收入和支出不能同时填",IF(AND(N($F1917)=0,N($G1917)=0),"※收入和支出都没填",IF(OR(N($F1917)&lt;0,N($G1917)&lt;0),"※金额不能填负数，方向反了就换一列填",IF($D1917="","※没填收支类别，分类报表会漏掉这一笔",IF(ISNA(MATCH($D1917,类别表,0)),"※收支类别不在【基础资料】的清单里",IF(AND($L1917="内部转账",$M1917=""),"△内部转账要在「对方账户」写上另一头",IF(AND($L1917="内部转账",$M1917=$C1917),"※对方账户跟本账户是同一个",IF(AND($L1917&lt;&gt;"内部转账",$M1917&lt;&gt;""),"△填了对方账户，但类别不是内部转账",IF(YEAR($B1917)&lt;&gt;管理年度,"△不是管理年度的单据，按月的三张报表里看不到",IF($H1917&lt;0,"△这一笔之后该账户余额成负数了，核一下",""))))))))))))))</f>
        <v/>
      </c>
    </row>
    <row r="1918" ht="16.5" spans="1:16">
      <c r="A1918" s="4" t="str">
        <f>IF($C1918="","",COUNTA($C$5:$C1918))</f>
        <v/>
      </c>
      <c r="B1918" s="52"/>
      <c r="C1918" s="53"/>
      <c r="D1918" s="53"/>
      <c r="E1918" s="32"/>
      <c r="F1918" s="54"/>
      <c r="G1918" s="54"/>
      <c r="H1918" s="24" t="str">
        <f>IFERROR(ROUND(VLOOKUP($C1918,基础资料!$B$5:$E$34,3,0)+SUMIF($C$5:$C1918,$C1918,$F$5:$F1918)-SUMIF($C$5:$C1918,$C1918,$G$5:$G1918),2),"")</f>
        <v/>
      </c>
      <c r="I1918" s="53"/>
      <c r="J1918" s="53"/>
      <c r="K1918" s="25" t="str">
        <f t="shared" si="29"/>
        <v/>
      </c>
      <c r="L1918" s="13" t="str">
        <f>IF($D1918="","",IFERROR(INDEX(类别属性,MATCH($D1918,类别表,0)),""))</f>
        <v/>
      </c>
      <c r="M1918" s="53"/>
      <c r="N1918" s="53"/>
      <c r="O1918" s="32"/>
      <c r="P1918" s="6" t="str">
        <f>IF($C1918="","",IF(ISNA(MATCH($C1918,账户表,0)),"※这个账户不在【基础资料】的账户档案里",IF($B1918="","※没填日期，这一笔不会进任何月份的报表",IF(NOT(ISNUMBER($B1918)),"※日期是文本不是日期（像 2026.6.28 这种），按日期取数的报表全会漏掉这一笔",IF(AND($F1918&lt;&gt;"",$G1918&lt;&gt;""),"※收入和支出不能同时填",IF(AND(N($F1918)=0,N($G1918)=0),"※收入和支出都没填",IF(OR(N($F1918)&lt;0,N($G1918)&lt;0),"※金额不能填负数，方向反了就换一列填",IF($D1918="","※没填收支类别，分类报表会漏掉这一笔",IF(ISNA(MATCH($D1918,类别表,0)),"※收支类别不在【基础资料】的清单里",IF(AND($L1918="内部转账",$M1918=""),"△内部转账要在「对方账户」写上另一头",IF(AND($L1918="内部转账",$M1918=$C1918),"※对方账户跟本账户是同一个",IF(AND($L1918&lt;&gt;"内部转账",$M1918&lt;&gt;""),"△填了对方账户，但类别不是内部转账",IF(YEAR($B1918)&lt;&gt;管理年度,"△不是管理年度的单据，按月的三张报表里看不到",IF($H1918&lt;0,"△这一笔之后该账户余额成负数了，核一下",""))))))))))))))</f>
        <v/>
      </c>
    </row>
    <row r="1919" ht="16.5" spans="1:16">
      <c r="A1919" s="4" t="str">
        <f>IF($C1919="","",COUNTA($C$5:$C1919))</f>
        <v/>
      </c>
      <c r="B1919" s="52"/>
      <c r="C1919" s="53"/>
      <c r="D1919" s="53"/>
      <c r="E1919" s="32"/>
      <c r="F1919" s="54"/>
      <c r="G1919" s="54"/>
      <c r="H1919" s="24" t="str">
        <f>IFERROR(ROUND(VLOOKUP($C1919,基础资料!$B$5:$E$34,3,0)+SUMIF($C$5:$C1919,$C1919,$F$5:$F1919)-SUMIF($C$5:$C1919,$C1919,$G$5:$G1919),2),"")</f>
        <v/>
      </c>
      <c r="I1919" s="53"/>
      <c r="J1919" s="53"/>
      <c r="K1919" s="25" t="str">
        <f t="shared" si="29"/>
        <v/>
      </c>
      <c r="L1919" s="13" t="str">
        <f>IF($D1919="","",IFERROR(INDEX(类别属性,MATCH($D1919,类别表,0)),""))</f>
        <v/>
      </c>
      <c r="M1919" s="53"/>
      <c r="N1919" s="53"/>
      <c r="O1919" s="32"/>
      <c r="P1919" s="6" t="str">
        <f>IF($C1919="","",IF(ISNA(MATCH($C1919,账户表,0)),"※这个账户不在【基础资料】的账户档案里",IF($B1919="","※没填日期，这一笔不会进任何月份的报表",IF(NOT(ISNUMBER($B1919)),"※日期是文本不是日期（像 2026.6.28 这种），按日期取数的报表全会漏掉这一笔",IF(AND($F1919&lt;&gt;"",$G1919&lt;&gt;""),"※收入和支出不能同时填",IF(AND(N($F1919)=0,N($G1919)=0),"※收入和支出都没填",IF(OR(N($F1919)&lt;0,N($G1919)&lt;0),"※金额不能填负数，方向反了就换一列填",IF($D1919="","※没填收支类别，分类报表会漏掉这一笔",IF(ISNA(MATCH($D1919,类别表,0)),"※收支类别不在【基础资料】的清单里",IF(AND($L1919="内部转账",$M1919=""),"△内部转账要在「对方账户」写上另一头",IF(AND($L1919="内部转账",$M1919=$C1919),"※对方账户跟本账户是同一个",IF(AND($L1919&lt;&gt;"内部转账",$M1919&lt;&gt;""),"△填了对方账户，但类别不是内部转账",IF(YEAR($B1919)&lt;&gt;管理年度,"△不是管理年度的单据，按月的三张报表里看不到",IF($H1919&lt;0,"△这一笔之后该账户余额成负数了，核一下",""))))))))))))))</f>
        <v/>
      </c>
    </row>
    <row r="1920" ht="16.5" spans="1:16">
      <c r="A1920" s="4" t="str">
        <f>IF($C1920="","",COUNTA($C$5:$C1920))</f>
        <v/>
      </c>
      <c r="B1920" s="52"/>
      <c r="C1920" s="53"/>
      <c r="D1920" s="53"/>
      <c r="E1920" s="32"/>
      <c r="F1920" s="54"/>
      <c r="G1920" s="54"/>
      <c r="H1920" s="24" t="str">
        <f>IFERROR(ROUND(VLOOKUP($C1920,基础资料!$B$5:$E$34,3,0)+SUMIF($C$5:$C1920,$C1920,$F$5:$F1920)-SUMIF($C$5:$C1920,$C1920,$G$5:$G1920),2),"")</f>
        <v/>
      </c>
      <c r="I1920" s="53"/>
      <c r="J1920" s="53"/>
      <c r="K1920" s="25" t="str">
        <f t="shared" si="29"/>
        <v/>
      </c>
      <c r="L1920" s="13" t="str">
        <f>IF($D1920="","",IFERROR(INDEX(类别属性,MATCH($D1920,类别表,0)),""))</f>
        <v/>
      </c>
      <c r="M1920" s="53"/>
      <c r="N1920" s="53"/>
      <c r="O1920" s="32"/>
      <c r="P1920" s="6" t="str">
        <f>IF($C1920="","",IF(ISNA(MATCH($C1920,账户表,0)),"※这个账户不在【基础资料】的账户档案里",IF($B1920="","※没填日期，这一笔不会进任何月份的报表",IF(NOT(ISNUMBER($B1920)),"※日期是文本不是日期（像 2026.6.28 这种），按日期取数的报表全会漏掉这一笔",IF(AND($F1920&lt;&gt;"",$G1920&lt;&gt;""),"※收入和支出不能同时填",IF(AND(N($F1920)=0,N($G1920)=0),"※收入和支出都没填",IF(OR(N($F1920)&lt;0,N($G1920)&lt;0),"※金额不能填负数，方向反了就换一列填",IF($D1920="","※没填收支类别，分类报表会漏掉这一笔",IF(ISNA(MATCH($D1920,类别表,0)),"※收支类别不在【基础资料】的清单里",IF(AND($L1920="内部转账",$M1920=""),"△内部转账要在「对方账户」写上另一头",IF(AND($L1920="内部转账",$M1920=$C1920),"※对方账户跟本账户是同一个",IF(AND($L1920&lt;&gt;"内部转账",$M1920&lt;&gt;""),"△填了对方账户，但类别不是内部转账",IF(YEAR($B1920)&lt;&gt;管理年度,"△不是管理年度的单据，按月的三张报表里看不到",IF($H1920&lt;0,"△这一笔之后该账户余额成负数了，核一下",""))))))))))))))</f>
        <v/>
      </c>
    </row>
    <row r="1921" ht="16.5" spans="1:16">
      <c r="A1921" s="4" t="str">
        <f>IF($C1921="","",COUNTA($C$5:$C1921))</f>
        <v/>
      </c>
      <c r="B1921" s="52"/>
      <c r="C1921" s="53"/>
      <c r="D1921" s="53"/>
      <c r="E1921" s="32"/>
      <c r="F1921" s="54"/>
      <c r="G1921" s="54"/>
      <c r="H1921" s="24" t="str">
        <f>IFERROR(ROUND(VLOOKUP($C1921,基础资料!$B$5:$E$34,3,0)+SUMIF($C$5:$C1921,$C1921,$F$5:$F1921)-SUMIF($C$5:$C1921,$C1921,$G$5:$G1921),2),"")</f>
        <v/>
      </c>
      <c r="I1921" s="53"/>
      <c r="J1921" s="53"/>
      <c r="K1921" s="25" t="str">
        <f t="shared" si="29"/>
        <v/>
      </c>
      <c r="L1921" s="13" t="str">
        <f>IF($D1921="","",IFERROR(INDEX(类别属性,MATCH($D1921,类别表,0)),""))</f>
        <v/>
      </c>
      <c r="M1921" s="53"/>
      <c r="N1921" s="53"/>
      <c r="O1921" s="32"/>
      <c r="P1921" s="6" t="str">
        <f>IF($C1921="","",IF(ISNA(MATCH($C1921,账户表,0)),"※这个账户不在【基础资料】的账户档案里",IF($B1921="","※没填日期，这一笔不会进任何月份的报表",IF(NOT(ISNUMBER($B1921)),"※日期是文本不是日期（像 2026.6.28 这种），按日期取数的报表全会漏掉这一笔",IF(AND($F1921&lt;&gt;"",$G1921&lt;&gt;""),"※收入和支出不能同时填",IF(AND(N($F1921)=0,N($G1921)=0),"※收入和支出都没填",IF(OR(N($F1921)&lt;0,N($G1921)&lt;0),"※金额不能填负数，方向反了就换一列填",IF($D1921="","※没填收支类别，分类报表会漏掉这一笔",IF(ISNA(MATCH($D1921,类别表,0)),"※收支类别不在【基础资料】的清单里",IF(AND($L1921="内部转账",$M1921=""),"△内部转账要在「对方账户」写上另一头",IF(AND($L1921="内部转账",$M1921=$C1921),"※对方账户跟本账户是同一个",IF(AND($L1921&lt;&gt;"内部转账",$M1921&lt;&gt;""),"△填了对方账户，但类别不是内部转账",IF(YEAR($B1921)&lt;&gt;管理年度,"△不是管理年度的单据，按月的三张报表里看不到",IF($H1921&lt;0,"△这一笔之后该账户余额成负数了，核一下",""))))))))))))))</f>
        <v/>
      </c>
    </row>
    <row r="1922" ht="16.5" spans="1:16">
      <c r="A1922" s="4" t="str">
        <f>IF($C1922="","",COUNTA($C$5:$C1922))</f>
        <v/>
      </c>
      <c r="B1922" s="52"/>
      <c r="C1922" s="53"/>
      <c r="D1922" s="53"/>
      <c r="E1922" s="32"/>
      <c r="F1922" s="54"/>
      <c r="G1922" s="54"/>
      <c r="H1922" s="24" t="str">
        <f>IFERROR(ROUND(VLOOKUP($C1922,基础资料!$B$5:$E$34,3,0)+SUMIF($C$5:$C1922,$C1922,$F$5:$F1922)-SUMIF($C$5:$C1922,$C1922,$G$5:$G1922),2),"")</f>
        <v/>
      </c>
      <c r="I1922" s="53"/>
      <c r="J1922" s="53"/>
      <c r="K1922" s="25" t="str">
        <f t="shared" si="29"/>
        <v/>
      </c>
      <c r="L1922" s="13" t="str">
        <f>IF($D1922="","",IFERROR(INDEX(类别属性,MATCH($D1922,类别表,0)),""))</f>
        <v/>
      </c>
      <c r="M1922" s="53"/>
      <c r="N1922" s="53"/>
      <c r="O1922" s="32"/>
      <c r="P1922" s="6" t="str">
        <f>IF($C1922="","",IF(ISNA(MATCH($C1922,账户表,0)),"※这个账户不在【基础资料】的账户档案里",IF($B1922="","※没填日期，这一笔不会进任何月份的报表",IF(NOT(ISNUMBER($B1922)),"※日期是文本不是日期（像 2026.6.28 这种），按日期取数的报表全会漏掉这一笔",IF(AND($F1922&lt;&gt;"",$G1922&lt;&gt;""),"※收入和支出不能同时填",IF(AND(N($F1922)=0,N($G1922)=0),"※收入和支出都没填",IF(OR(N($F1922)&lt;0,N($G1922)&lt;0),"※金额不能填负数，方向反了就换一列填",IF($D1922="","※没填收支类别，分类报表会漏掉这一笔",IF(ISNA(MATCH($D1922,类别表,0)),"※收支类别不在【基础资料】的清单里",IF(AND($L1922="内部转账",$M1922=""),"△内部转账要在「对方账户」写上另一头",IF(AND($L1922="内部转账",$M1922=$C1922),"※对方账户跟本账户是同一个",IF(AND($L1922&lt;&gt;"内部转账",$M1922&lt;&gt;""),"△填了对方账户，但类别不是内部转账",IF(YEAR($B1922)&lt;&gt;管理年度,"△不是管理年度的单据，按月的三张报表里看不到",IF($H1922&lt;0,"△这一笔之后该账户余额成负数了，核一下",""))))))))))))))</f>
        <v/>
      </c>
    </row>
    <row r="1923" ht="16.5" spans="1:16">
      <c r="A1923" s="4" t="str">
        <f>IF($C1923="","",COUNTA($C$5:$C1923))</f>
        <v/>
      </c>
      <c r="B1923" s="52"/>
      <c r="C1923" s="53"/>
      <c r="D1923" s="53"/>
      <c r="E1923" s="32"/>
      <c r="F1923" s="54"/>
      <c r="G1923" s="54"/>
      <c r="H1923" s="24" t="str">
        <f>IFERROR(ROUND(VLOOKUP($C1923,基础资料!$B$5:$E$34,3,0)+SUMIF($C$5:$C1923,$C1923,$F$5:$F1923)-SUMIF($C$5:$C1923,$C1923,$G$5:$G1923),2),"")</f>
        <v/>
      </c>
      <c r="I1923" s="53"/>
      <c r="J1923" s="53"/>
      <c r="K1923" s="25" t="str">
        <f t="shared" si="29"/>
        <v/>
      </c>
      <c r="L1923" s="13" t="str">
        <f>IF($D1923="","",IFERROR(INDEX(类别属性,MATCH($D1923,类别表,0)),""))</f>
        <v/>
      </c>
      <c r="M1923" s="53"/>
      <c r="N1923" s="53"/>
      <c r="O1923" s="32"/>
      <c r="P1923" s="6" t="str">
        <f>IF($C1923="","",IF(ISNA(MATCH($C1923,账户表,0)),"※这个账户不在【基础资料】的账户档案里",IF($B1923="","※没填日期，这一笔不会进任何月份的报表",IF(NOT(ISNUMBER($B1923)),"※日期是文本不是日期（像 2026.6.28 这种），按日期取数的报表全会漏掉这一笔",IF(AND($F1923&lt;&gt;"",$G1923&lt;&gt;""),"※收入和支出不能同时填",IF(AND(N($F1923)=0,N($G1923)=0),"※收入和支出都没填",IF(OR(N($F1923)&lt;0,N($G1923)&lt;0),"※金额不能填负数，方向反了就换一列填",IF($D1923="","※没填收支类别，分类报表会漏掉这一笔",IF(ISNA(MATCH($D1923,类别表,0)),"※收支类别不在【基础资料】的清单里",IF(AND($L1923="内部转账",$M1923=""),"△内部转账要在「对方账户」写上另一头",IF(AND($L1923="内部转账",$M1923=$C1923),"※对方账户跟本账户是同一个",IF(AND($L1923&lt;&gt;"内部转账",$M1923&lt;&gt;""),"△填了对方账户，但类别不是内部转账",IF(YEAR($B1923)&lt;&gt;管理年度,"△不是管理年度的单据，按月的三张报表里看不到",IF($H1923&lt;0,"△这一笔之后该账户余额成负数了，核一下",""))))))))))))))</f>
        <v/>
      </c>
    </row>
    <row r="1924" ht="16.5" spans="1:16">
      <c r="A1924" s="4" t="str">
        <f>IF($C1924="","",COUNTA($C$5:$C1924))</f>
        <v/>
      </c>
      <c r="B1924" s="52"/>
      <c r="C1924" s="53"/>
      <c r="D1924" s="53"/>
      <c r="E1924" s="32"/>
      <c r="F1924" s="54"/>
      <c r="G1924" s="54"/>
      <c r="H1924" s="24" t="str">
        <f>IFERROR(ROUND(VLOOKUP($C1924,基础资料!$B$5:$E$34,3,0)+SUMIF($C$5:$C1924,$C1924,$F$5:$F1924)-SUMIF($C$5:$C1924,$C1924,$G$5:$G1924),2),"")</f>
        <v/>
      </c>
      <c r="I1924" s="53"/>
      <c r="J1924" s="53"/>
      <c r="K1924" s="25" t="str">
        <f t="shared" si="29"/>
        <v/>
      </c>
      <c r="L1924" s="13" t="str">
        <f>IF($D1924="","",IFERROR(INDEX(类别属性,MATCH($D1924,类别表,0)),""))</f>
        <v/>
      </c>
      <c r="M1924" s="53"/>
      <c r="N1924" s="53"/>
      <c r="O1924" s="32"/>
      <c r="P1924" s="6" t="str">
        <f>IF($C1924="","",IF(ISNA(MATCH($C1924,账户表,0)),"※这个账户不在【基础资料】的账户档案里",IF($B1924="","※没填日期，这一笔不会进任何月份的报表",IF(NOT(ISNUMBER($B1924)),"※日期是文本不是日期（像 2026.6.28 这种），按日期取数的报表全会漏掉这一笔",IF(AND($F1924&lt;&gt;"",$G1924&lt;&gt;""),"※收入和支出不能同时填",IF(AND(N($F1924)=0,N($G1924)=0),"※收入和支出都没填",IF(OR(N($F1924)&lt;0,N($G1924)&lt;0),"※金额不能填负数，方向反了就换一列填",IF($D1924="","※没填收支类别，分类报表会漏掉这一笔",IF(ISNA(MATCH($D1924,类别表,0)),"※收支类别不在【基础资料】的清单里",IF(AND($L1924="内部转账",$M1924=""),"△内部转账要在「对方账户」写上另一头",IF(AND($L1924="内部转账",$M1924=$C1924),"※对方账户跟本账户是同一个",IF(AND($L1924&lt;&gt;"内部转账",$M1924&lt;&gt;""),"△填了对方账户，但类别不是内部转账",IF(YEAR($B1924)&lt;&gt;管理年度,"△不是管理年度的单据，按月的三张报表里看不到",IF($H1924&lt;0,"△这一笔之后该账户余额成负数了，核一下",""))))))))))))))</f>
        <v/>
      </c>
    </row>
    <row r="1925" ht="16.5" spans="1:16">
      <c r="A1925" s="4" t="str">
        <f>IF($C1925="","",COUNTA($C$5:$C1925))</f>
        <v/>
      </c>
      <c r="B1925" s="52"/>
      <c r="C1925" s="53"/>
      <c r="D1925" s="53"/>
      <c r="E1925" s="32"/>
      <c r="F1925" s="54"/>
      <c r="G1925" s="54"/>
      <c r="H1925" s="24" t="str">
        <f>IFERROR(ROUND(VLOOKUP($C1925,基础资料!$B$5:$E$34,3,0)+SUMIF($C$5:$C1925,$C1925,$F$5:$F1925)-SUMIF($C$5:$C1925,$C1925,$G$5:$G1925),2),"")</f>
        <v/>
      </c>
      <c r="I1925" s="53"/>
      <c r="J1925" s="53"/>
      <c r="K1925" s="25" t="str">
        <f t="shared" ref="K1925:K1988" si="30">IF(OR($B1925="",NOT(ISNUMBER($B1925))),"",--TEXT($B1925,"yyyymm"))</f>
        <v/>
      </c>
      <c r="L1925" s="13" t="str">
        <f>IF($D1925="","",IFERROR(INDEX(类别属性,MATCH($D1925,类别表,0)),""))</f>
        <v/>
      </c>
      <c r="M1925" s="53"/>
      <c r="N1925" s="53"/>
      <c r="O1925" s="32"/>
      <c r="P1925" s="6" t="str">
        <f>IF($C1925="","",IF(ISNA(MATCH($C1925,账户表,0)),"※这个账户不在【基础资料】的账户档案里",IF($B1925="","※没填日期，这一笔不会进任何月份的报表",IF(NOT(ISNUMBER($B1925)),"※日期是文本不是日期（像 2026.6.28 这种），按日期取数的报表全会漏掉这一笔",IF(AND($F1925&lt;&gt;"",$G1925&lt;&gt;""),"※收入和支出不能同时填",IF(AND(N($F1925)=0,N($G1925)=0),"※收入和支出都没填",IF(OR(N($F1925)&lt;0,N($G1925)&lt;0),"※金额不能填负数，方向反了就换一列填",IF($D1925="","※没填收支类别，分类报表会漏掉这一笔",IF(ISNA(MATCH($D1925,类别表,0)),"※收支类别不在【基础资料】的清单里",IF(AND($L1925="内部转账",$M1925=""),"△内部转账要在「对方账户」写上另一头",IF(AND($L1925="内部转账",$M1925=$C1925),"※对方账户跟本账户是同一个",IF(AND($L1925&lt;&gt;"内部转账",$M1925&lt;&gt;""),"△填了对方账户，但类别不是内部转账",IF(YEAR($B1925)&lt;&gt;管理年度,"△不是管理年度的单据，按月的三张报表里看不到",IF($H1925&lt;0,"△这一笔之后该账户余额成负数了，核一下",""))))))))))))))</f>
        <v/>
      </c>
    </row>
    <row r="1926" ht="16.5" spans="1:16">
      <c r="A1926" s="4" t="str">
        <f>IF($C1926="","",COUNTA($C$5:$C1926))</f>
        <v/>
      </c>
      <c r="B1926" s="52"/>
      <c r="C1926" s="53"/>
      <c r="D1926" s="53"/>
      <c r="E1926" s="32"/>
      <c r="F1926" s="54"/>
      <c r="G1926" s="54"/>
      <c r="H1926" s="24" t="str">
        <f>IFERROR(ROUND(VLOOKUP($C1926,基础资料!$B$5:$E$34,3,0)+SUMIF($C$5:$C1926,$C1926,$F$5:$F1926)-SUMIF($C$5:$C1926,$C1926,$G$5:$G1926),2),"")</f>
        <v/>
      </c>
      <c r="I1926" s="53"/>
      <c r="J1926" s="53"/>
      <c r="K1926" s="25" t="str">
        <f t="shared" si="30"/>
        <v/>
      </c>
      <c r="L1926" s="13" t="str">
        <f>IF($D1926="","",IFERROR(INDEX(类别属性,MATCH($D1926,类别表,0)),""))</f>
        <v/>
      </c>
      <c r="M1926" s="53"/>
      <c r="N1926" s="53"/>
      <c r="O1926" s="32"/>
      <c r="P1926" s="6" t="str">
        <f>IF($C1926="","",IF(ISNA(MATCH($C1926,账户表,0)),"※这个账户不在【基础资料】的账户档案里",IF($B1926="","※没填日期，这一笔不会进任何月份的报表",IF(NOT(ISNUMBER($B1926)),"※日期是文本不是日期（像 2026.6.28 这种），按日期取数的报表全会漏掉这一笔",IF(AND($F1926&lt;&gt;"",$G1926&lt;&gt;""),"※收入和支出不能同时填",IF(AND(N($F1926)=0,N($G1926)=0),"※收入和支出都没填",IF(OR(N($F1926)&lt;0,N($G1926)&lt;0),"※金额不能填负数，方向反了就换一列填",IF($D1926="","※没填收支类别，分类报表会漏掉这一笔",IF(ISNA(MATCH($D1926,类别表,0)),"※收支类别不在【基础资料】的清单里",IF(AND($L1926="内部转账",$M1926=""),"△内部转账要在「对方账户」写上另一头",IF(AND($L1926="内部转账",$M1926=$C1926),"※对方账户跟本账户是同一个",IF(AND($L1926&lt;&gt;"内部转账",$M1926&lt;&gt;""),"△填了对方账户，但类别不是内部转账",IF(YEAR($B1926)&lt;&gt;管理年度,"△不是管理年度的单据，按月的三张报表里看不到",IF($H1926&lt;0,"△这一笔之后该账户余额成负数了，核一下",""))))))))))))))</f>
        <v/>
      </c>
    </row>
    <row r="1927" ht="16.5" spans="1:16">
      <c r="A1927" s="4" t="str">
        <f>IF($C1927="","",COUNTA($C$5:$C1927))</f>
        <v/>
      </c>
      <c r="B1927" s="52"/>
      <c r="C1927" s="53"/>
      <c r="D1927" s="53"/>
      <c r="E1927" s="32"/>
      <c r="F1927" s="54"/>
      <c r="G1927" s="54"/>
      <c r="H1927" s="24" t="str">
        <f>IFERROR(ROUND(VLOOKUP($C1927,基础资料!$B$5:$E$34,3,0)+SUMIF($C$5:$C1927,$C1927,$F$5:$F1927)-SUMIF($C$5:$C1927,$C1927,$G$5:$G1927),2),"")</f>
        <v/>
      </c>
      <c r="I1927" s="53"/>
      <c r="J1927" s="53"/>
      <c r="K1927" s="25" t="str">
        <f t="shared" si="30"/>
        <v/>
      </c>
      <c r="L1927" s="13" t="str">
        <f>IF($D1927="","",IFERROR(INDEX(类别属性,MATCH($D1927,类别表,0)),""))</f>
        <v/>
      </c>
      <c r="M1927" s="53"/>
      <c r="N1927" s="53"/>
      <c r="O1927" s="32"/>
      <c r="P1927" s="6" t="str">
        <f>IF($C1927="","",IF(ISNA(MATCH($C1927,账户表,0)),"※这个账户不在【基础资料】的账户档案里",IF($B1927="","※没填日期，这一笔不会进任何月份的报表",IF(NOT(ISNUMBER($B1927)),"※日期是文本不是日期（像 2026.6.28 这种），按日期取数的报表全会漏掉这一笔",IF(AND($F1927&lt;&gt;"",$G1927&lt;&gt;""),"※收入和支出不能同时填",IF(AND(N($F1927)=0,N($G1927)=0),"※收入和支出都没填",IF(OR(N($F1927)&lt;0,N($G1927)&lt;0),"※金额不能填负数，方向反了就换一列填",IF($D1927="","※没填收支类别，分类报表会漏掉这一笔",IF(ISNA(MATCH($D1927,类别表,0)),"※收支类别不在【基础资料】的清单里",IF(AND($L1927="内部转账",$M1927=""),"△内部转账要在「对方账户」写上另一头",IF(AND($L1927="内部转账",$M1927=$C1927),"※对方账户跟本账户是同一个",IF(AND($L1927&lt;&gt;"内部转账",$M1927&lt;&gt;""),"△填了对方账户，但类别不是内部转账",IF(YEAR($B1927)&lt;&gt;管理年度,"△不是管理年度的单据，按月的三张报表里看不到",IF($H1927&lt;0,"△这一笔之后该账户余额成负数了，核一下",""))))))))))))))</f>
        <v/>
      </c>
    </row>
    <row r="1928" ht="16.5" spans="1:16">
      <c r="A1928" s="4" t="str">
        <f>IF($C1928="","",COUNTA($C$5:$C1928))</f>
        <v/>
      </c>
      <c r="B1928" s="52"/>
      <c r="C1928" s="53"/>
      <c r="D1928" s="53"/>
      <c r="E1928" s="32"/>
      <c r="F1928" s="54"/>
      <c r="G1928" s="54"/>
      <c r="H1928" s="24" t="str">
        <f>IFERROR(ROUND(VLOOKUP($C1928,基础资料!$B$5:$E$34,3,0)+SUMIF($C$5:$C1928,$C1928,$F$5:$F1928)-SUMIF($C$5:$C1928,$C1928,$G$5:$G1928),2),"")</f>
        <v/>
      </c>
      <c r="I1928" s="53"/>
      <c r="J1928" s="53"/>
      <c r="K1928" s="25" t="str">
        <f t="shared" si="30"/>
        <v/>
      </c>
      <c r="L1928" s="13" t="str">
        <f>IF($D1928="","",IFERROR(INDEX(类别属性,MATCH($D1928,类别表,0)),""))</f>
        <v/>
      </c>
      <c r="M1928" s="53"/>
      <c r="N1928" s="53"/>
      <c r="O1928" s="32"/>
      <c r="P1928" s="6" t="str">
        <f>IF($C1928="","",IF(ISNA(MATCH($C1928,账户表,0)),"※这个账户不在【基础资料】的账户档案里",IF($B1928="","※没填日期，这一笔不会进任何月份的报表",IF(NOT(ISNUMBER($B1928)),"※日期是文本不是日期（像 2026.6.28 这种），按日期取数的报表全会漏掉这一笔",IF(AND($F1928&lt;&gt;"",$G1928&lt;&gt;""),"※收入和支出不能同时填",IF(AND(N($F1928)=0,N($G1928)=0),"※收入和支出都没填",IF(OR(N($F1928)&lt;0,N($G1928)&lt;0),"※金额不能填负数，方向反了就换一列填",IF($D1928="","※没填收支类别，分类报表会漏掉这一笔",IF(ISNA(MATCH($D1928,类别表,0)),"※收支类别不在【基础资料】的清单里",IF(AND($L1928="内部转账",$M1928=""),"△内部转账要在「对方账户」写上另一头",IF(AND($L1928="内部转账",$M1928=$C1928),"※对方账户跟本账户是同一个",IF(AND($L1928&lt;&gt;"内部转账",$M1928&lt;&gt;""),"△填了对方账户，但类别不是内部转账",IF(YEAR($B1928)&lt;&gt;管理年度,"△不是管理年度的单据，按月的三张报表里看不到",IF($H1928&lt;0,"△这一笔之后该账户余额成负数了，核一下",""))))))))))))))</f>
        <v/>
      </c>
    </row>
    <row r="1929" ht="16.5" spans="1:16">
      <c r="A1929" s="4" t="str">
        <f>IF($C1929="","",COUNTA($C$5:$C1929))</f>
        <v/>
      </c>
      <c r="B1929" s="52"/>
      <c r="C1929" s="53"/>
      <c r="D1929" s="53"/>
      <c r="E1929" s="32"/>
      <c r="F1929" s="54"/>
      <c r="G1929" s="54"/>
      <c r="H1929" s="24" t="str">
        <f>IFERROR(ROUND(VLOOKUP($C1929,基础资料!$B$5:$E$34,3,0)+SUMIF($C$5:$C1929,$C1929,$F$5:$F1929)-SUMIF($C$5:$C1929,$C1929,$G$5:$G1929),2),"")</f>
        <v/>
      </c>
      <c r="I1929" s="53"/>
      <c r="J1929" s="53"/>
      <c r="K1929" s="25" t="str">
        <f t="shared" si="30"/>
        <v/>
      </c>
      <c r="L1929" s="13" t="str">
        <f>IF($D1929="","",IFERROR(INDEX(类别属性,MATCH($D1929,类别表,0)),""))</f>
        <v/>
      </c>
      <c r="M1929" s="53"/>
      <c r="N1929" s="53"/>
      <c r="O1929" s="32"/>
      <c r="P1929" s="6" t="str">
        <f>IF($C1929="","",IF(ISNA(MATCH($C1929,账户表,0)),"※这个账户不在【基础资料】的账户档案里",IF($B1929="","※没填日期，这一笔不会进任何月份的报表",IF(NOT(ISNUMBER($B1929)),"※日期是文本不是日期（像 2026.6.28 这种），按日期取数的报表全会漏掉这一笔",IF(AND($F1929&lt;&gt;"",$G1929&lt;&gt;""),"※收入和支出不能同时填",IF(AND(N($F1929)=0,N($G1929)=0),"※收入和支出都没填",IF(OR(N($F1929)&lt;0,N($G1929)&lt;0),"※金额不能填负数，方向反了就换一列填",IF($D1929="","※没填收支类别，分类报表会漏掉这一笔",IF(ISNA(MATCH($D1929,类别表,0)),"※收支类别不在【基础资料】的清单里",IF(AND($L1929="内部转账",$M1929=""),"△内部转账要在「对方账户」写上另一头",IF(AND($L1929="内部转账",$M1929=$C1929),"※对方账户跟本账户是同一个",IF(AND($L1929&lt;&gt;"内部转账",$M1929&lt;&gt;""),"△填了对方账户，但类别不是内部转账",IF(YEAR($B1929)&lt;&gt;管理年度,"△不是管理年度的单据，按月的三张报表里看不到",IF($H1929&lt;0,"△这一笔之后该账户余额成负数了，核一下",""))))))))))))))</f>
        <v/>
      </c>
    </row>
    <row r="1930" ht="16.5" spans="1:16">
      <c r="A1930" s="4" t="str">
        <f>IF($C1930="","",COUNTA($C$5:$C1930))</f>
        <v/>
      </c>
      <c r="B1930" s="52"/>
      <c r="C1930" s="53"/>
      <c r="D1930" s="53"/>
      <c r="E1930" s="32"/>
      <c r="F1930" s="54"/>
      <c r="G1930" s="54"/>
      <c r="H1930" s="24" t="str">
        <f>IFERROR(ROUND(VLOOKUP($C1930,基础资料!$B$5:$E$34,3,0)+SUMIF($C$5:$C1930,$C1930,$F$5:$F1930)-SUMIF($C$5:$C1930,$C1930,$G$5:$G1930),2),"")</f>
        <v/>
      </c>
      <c r="I1930" s="53"/>
      <c r="J1930" s="53"/>
      <c r="K1930" s="25" t="str">
        <f t="shared" si="30"/>
        <v/>
      </c>
      <c r="L1930" s="13" t="str">
        <f>IF($D1930="","",IFERROR(INDEX(类别属性,MATCH($D1930,类别表,0)),""))</f>
        <v/>
      </c>
      <c r="M1930" s="53"/>
      <c r="N1930" s="53"/>
      <c r="O1930" s="32"/>
      <c r="P1930" s="6" t="str">
        <f>IF($C1930="","",IF(ISNA(MATCH($C1930,账户表,0)),"※这个账户不在【基础资料】的账户档案里",IF($B1930="","※没填日期，这一笔不会进任何月份的报表",IF(NOT(ISNUMBER($B1930)),"※日期是文本不是日期（像 2026.6.28 这种），按日期取数的报表全会漏掉这一笔",IF(AND($F1930&lt;&gt;"",$G1930&lt;&gt;""),"※收入和支出不能同时填",IF(AND(N($F1930)=0,N($G1930)=0),"※收入和支出都没填",IF(OR(N($F1930)&lt;0,N($G1930)&lt;0),"※金额不能填负数，方向反了就换一列填",IF($D1930="","※没填收支类别，分类报表会漏掉这一笔",IF(ISNA(MATCH($D1930,类别表,0)),"※收支类别不在【基础资料】的清单里",IF(AND($L1930="内部转账",$M1930=""),"△内部转账要在「对方账户」写上另一头",IF(AND($L1930="内部转账",$M1930=$C1930),"※对方账户跟本账户是同一个",IF(AND($L1930&lt;&gt;"内部转账",$M1930&lt;&gt;""),"△填了对方账户，但类别不是内部转账",IF(YEAR($B1930)&lt;&gt;管理年度,"△不是管理年度的单据，按月的三张报表里看不到",IF($H1930&lt;0,"△这一笔之后该账户余额成负数了，核一下",""))))))))))))))</f>
        <v/>
      </c>
    </row>
    <row r="1931" ht="16.5" spans="1:16">
      <c r="A1931" s="4" t="str">
        <f>IF($C1931="","",COUNTA($C$5:$C1931))</f>
        <v/>
      </c>
      <c r="B1931" s="52"/>
      <c r="C1931" s="53"/>
      <c r="D1931" s="53"/>
      <c r="E1931" s="32"/>
      <c r="F1931" s="54"/>
      <c r="G1931" s="54"/>
      <c r="H1931" s="24" t="str">
        <f>IFERROR(ROUND(VLOOKUP($C1931,基础资料!$B$5:$E$34,3,0)+SUMIF($C$5:$C1931,$C1931,$F$5:$F1931)-SUMIF($C$5:$C1931,$C1931,$G$5:$G1931),2),"")</f>
        <v/>
      </c>
      <c r="I1931" s="53"/>
      <c r="J1931" s="53"/>
      <c r="K1931" s="25" t="str">
        <f t="shared" si="30"/>
        <v/>
      </c>
      <c r="L1931" s="13" t="str">
        <f>IF($D1931="","",IFERROR(INDEX(类别属性,MATCH($D1931,类别表,0)),""))</f>
        <v/>
      </c>
      <c r="M1931" s="53"/>
      <c r="N1931" s="53"/>
      <c r="O1931" s="32"/>
      <c r="P1931" s="6" t="str">
        <f>IF($C1931="","",IF(ISNA(MATCH($C1931,账户表,0)),"※这个账户不在【基础资料】的账户档案里",IF($B1931="","※没填日期，这一笔不会进任何月份的报表",IF(NOT(ISNUMBER($B1931)),"※日期是文本不是日期（像 2026.6.28 这种），按日期取数的报表全会漏掉这一笔",IF(AND($F1931&lt;&gt;"",$G1931&lt;&gt;""),"※收入和支出不能同时填",IF(AND(N($F1931)=0,N($G1931)=0),"※收入和支出都没填",IF(OR(N($F1931)&lt;0,N($G1931)&lt;0),"※金额不能填负数，方向反了就换一列填",IF($D1931="","※没填收支类别，分类报表会漏掉这一笔",IF(ISNA(MATCH($D1931,类别表,0)),"※收支类别不在【基础资料】的清单里",IF(AND($L1931="内部转账",$M1931=""),"△内部转账要在「对方账户」写上另一头",IF(AND($L1931="内部转账",$M1931=$C1931),"※对方账户跟本账户是同一个",IF(AND($L1931&lt;&gt;"内部转账",$M1931&lt;&gt;""),"△填了对方账户，但类别不是内部转账",IF(YEAR($B1931)&lt;&gt;管理年度,"△不是管理年度的单据，按月的三张报表里看不到",IF($H1931&lt;0,"△这一笔之后该账户余额成负数了，核一下",""))))))))))))))</f>
        <v/>
      </c>
    </row>
    <row r="1932" ht="16.5" spans="1:16">
      <c r="A1932" s="4" t="str">
        <f>IF($C1932="","",COUNTA($C$5:$C1932))</f>
        <v/>
      </c>
      <c r="B1932" s="52"/>
      <c r="C1932" s="53"/>
      <c r="D1932" s="53"/>
      <c r="E1932" s="32"/>
      <c r="F1932" s="54"/>
      <c r="G1932" s="54"/>
      <c r="H1932" s="24" t="str">
        <f>IFERROR(ROUND(VLOOKUP($C1932,基础资料!$B$5:$E$34,3,0)+SUMIF($C$5:$C1932,$C1932,$F$5:$F1932)-SUMIF($C$5:$C1932,$C1932,$G$5:$G1932),2),"")</f>
        <v/>
      </c>
      <c r="I1932" s="53"/>
      <c r="J1932" s="53"/>
      <c r="K1932" s="25" t="str">
        <f t="shared" si="30"/>
        <v/>
      </c>
      <c r="L1932" s="13" t="str">
        <f>IF($D1932="","",IFERROR(INDEX(类别属性,MATCH($D1932,类别表,0)),""))</f>
        <v/>
      </c>
      <c r="M1932" s="53"/>
      <c r="N1932" s="53"/>
      <c r="O1932" s="32"/>
      <c r="P1932" s="6" t="str">
        <f>IF($C1932="","",IF(ISNA(MATCH($C1932,账户表,0)),"※这个账户不在【基础资料】的账户档案里",IF($B1932="","※没填日期，这一笔不会进任何月份的报表",IF(NOT(ISNUMBER($B1932)),"※日期是文本不是日期（像 2026.6.28 这种），按日期取数的报表全会漏掉这一笔",IF(AND($F1932&lt;&gt;"",$G1932&lt;&gt;""),"※收入和支出不能同时填",IF(AND(N($F1932)=0,N($G1932)=0),"※收入和支出都没填",IF(OR(N($F1932)&lt;0,N($G1932)&lt;0),"※金额不能填负数，方向反了就换一列填",IF($D1932="","※没填收支类别，分类报表会漏掉这一笔",IF(ISNA(MATCH($D1932,类别表,0)),"※收支类别不在【基础资料】的清单里",IF(AND($L1932="内部转账",$M1932=""),"△内部转账要在「对方账户」写上另一头",IF(AND($L1932="内部转账",$M1932=$C1932),"※对方账户跟本账户是同一个",IF(AND($L1932&lt;&gt;"内部转账",$M1932&lt;&gt;""),"△填了对方账户，但类别不是内部转账",IF(YEAR($B1932)&lt;&gt;管理年度,"△不是管理年度的单据，按月的三张报表里看不到",IF($H1932&lt;0,"△这一笔之后该账户余额成负数了，核一下",""))))))))))))))</f>
        <v/>
      </c>
    </row>
    <row r="1933" ht="16.5" spans="1:16">
      <c r="A1933" s="4" t="str">
        <f>IF($C1933="","",COUNTA($C$5:$C1933))</f>
        <v/>
      </c>
      <c r="B1933" s="52"/>
      <c r="C1933" s="53"/>
      <c r="D1933" s="53"/>
      <c r="E1933" s="32"/>
      <c r="F1933" s="54"/>
      <c r="G1933" s="54"/>
      <c r="H1933" s="24" t="str">
        <f>IFERROR(ROUND(VLOOKUP($C1933,基础资料!$B$5:$E$34,3,0)+SUMIF($C$5:$C1933,$C1933,$F$5:$F1933)-SUMIF($C$5:$C1933,$C1933,$G$5:$G1933),2),"")</f>
        <v/>
      </c>
      <c r="I1933" s="53"/>
      <c r="J1933" s="53"/>
      <c r="K1933" s="25" t="str">
        <f t="shared" si="30"/>
        <v/>
      </c>
      <c r="L1933" s="13" t="str">
        <f>IF($D1933="","",IFERROR(INDEX(类别属性,MATCH($D1933,类别表,0)),""))</f>
        <v/>
      </c>
      <c r="M1933" s="53"/>
      <c r="N1933" s="53"/>
      <c r="O1933" s="32"/>
      <c r="P1933" s="6" t="str">
        <f>IF($C1933="","",IF(ISNA(MATCH($C1933,账户表,0)),"※这个账户不在【基础资料】的账户档案里",IF($B1933="","※没填日期，这一笔不会进任何月份的报表",IF(NOT(ISNUMBER($B1933)),"※日期是文本不是日期（像 2026.6.28 这种），按日期取数的报表全会漏掉这一笔",IF(AND($F1933&lt;&gt;"",$G1933&lt;&gt;""),"※收入和支出不能同时填",IF(AND(N($F1933)=0,N($G1933)=0),"※收入和支出都没填",IF(OR(N($F1933)&lt;0,N($G1933)&lt;0),"※金额不能填负数，方向反了就换一列填",IF($D1933="","※没填收支类别，分类报表会漏掉这一笔",IF(ISNA(MATCH($D1933,类别表,0)),"※收支类别不在【基础资料】的清单里",IF(AND($L1933="内部转账",$M1933=""),"△内部转账要在「对方账户」写上另一头",IF(AND($L1933="内部转账",$M1933=$C1933),"※对方账户跟本账户是同一个",IF(AND($L1933&lt;&gt;"内部转账",$M1933&lt;&gt;""),"△填了对方账户，但类别不是内部转账",IF(YEAR($B1933)&lt;&gt;管理年度,"△不是管理年度的单据，按月的三张报表里看不到",IF($H1933&lt;0,"△这一笔之后该账户余额成负数了，核一下",""))))))))))))))</f>
        <v/>
      </c>
    </row>
    <row r="1934" ht="16.5" spans="1:16">
      <c r="A1934" s="4" t="str">
        <f>IF($C1934="","",COUNTA($C$5:$C1934))</f>
        <v/>
      </c>
      <c r="B1934" s="52"/>
      <c r="C1934" s="53"/>
      <c r="D1934" s="53"/>
      <c r="E1934" s="32"/>
      <c r="F1934" s="54"/>
      <c r="G1934" s="54"/>
      <c r="H1934" s="24" t="str">
        <f>IFERROR(ROUND(VLOOKUP($C1934,基础资料!$B$5:$E$34,3,0)+SUMIF($C$5:$C1934,$C1934,$F$5:$F1934)-SUMIF($C$5:$C1934,$C1934,$G$5:$G1934),2),"")</f>
        <v/>
      </c>
      <c r="I1934" s="53"/>
      <c r="J1934" s="53"/>
      <c r="K1934" s="25" t="str">
        <f t="shared" si="30"/>
        <v/>
      </c>
      <c r="L1934" s="13" t="str">
        <f>IF($D1934="","",IFERROR(INDEX(类别属性,MATCH($D1934,类别表,0)),""))</f>
        <v/>
      </c>
      <c r="M1934" s="53"/>
      <c r="N1934" s="53"/>
      <c r="O1934" s="32"/>
      <c r="P1934" s="6" t="str">
        <f>IF($C1934="","",IF(ISNA(MATCH($C1934,账户表,0)),"※这个账户不在【基础资料】的账户档案里",IF($B1934="","※没填日期，这一笔不会进任何月份的报表",IF(NOT(ISNUMBER($B1934)),"※日期是文本不是日期（像 2026.6.28 这种），按日期取数的报表全会漏掉这一笔",IF(AND($F1934&lt;&gt;"",$G1934&lt;&gt;""),"※收入和支出不能同时填",IF(AND(N($F1934)=0,N($G1934)=0),"※收入和支出都没填",IF(OR(N($F1934)&lt;0,N($G1934)&lt;0),"※金额不能填负数，方向反了就换一列填",IF($D1934="","※没填收支类别，分类报表会漏掉这一笔",IF(ISNA(MATCH($D1934,类别表,0)),"※收支类别不在【基础资料】的清单里",IF(AND($L1934="内部转账",$M1934=""),"△内部转账要在「对方账户」写上另一头",IF(AND($L1934="内部转账",$M1934=$C1934),"※对方账户跟本账户是同一个",IF(AND($L1934&lt;&gt;"内部转账",$M1934&lt;&gt;""),"△填了对方账户，但类别不是内部转账",IF(YEAR($B1934)&lt;&gt;管理年度,"△不是管理年度的单据，按月的三张报表里看不到",IF($H1934&lt;0,"△这一笔之后该账户余额成负数了，核一下",""))))))))))))))</f>
        <v/>
      </c>
    </row>
    <row r="1935" ht="16.5" spans="1:16">
      <c r="A1935" s="4" t="str">
        <f>IF($C1935="","",COUNTA($C$5:$C1935))</f>
        <v/>
      </c>
      <c r="B1935" s="52"/>
      <c r="C1935" s="53"/>
      <c r="D1935" s="53"/>
      <c r="E1935" s="32"/>
      <c r="F1935" s="54"/>
      <c r="G1935" s="54"/>
      <c r="H1935" s="24" t="str">
        <f>IFERROR(ROUND(VLOOKUP($C1935,基础资料!$B$5:$E$34,3,0)+SUMIF($C$5:$C1935,$C1935,$F$5:$F1935)-SUMIF($C$5:$C1935,$C1935,$G$5:$G1935),2),"")</f>
        <v/>
      </c>
      <c r="I1935" s="53"/>
      <c r="J1935" s="53"/>
      <c r="K1935" s="25" t="str">
        <f t="shared" si="30"/>
        <v/>
      </c>
      <c r="L1935" s="13" t="str">
        <f>IF($D1935="","",IFERROR(INDEX(类别属性,MATCH($D1935,类别表,0)),""))</f>
        <v/>
      </c>
      <c r="M1935" s="53"/>
      <c r="N1935" s="53"/>
      <c r="O1935" s="32"/>
      <c r="P1935" s="6" t="str">
        <f>IF($C1935="","",IF(ISNA(MATCH($C1935,账户表,0)),"※这个账户不在【基础资料】的账户档案里",IF($B1935="","※没填日期，这一笔不会进任何月份的报表",IF(NOT(ISNUMBER($B1935)),"※日期是文本不是日期（像 2026.6.28 这种），按日期取数的报表全会漏掉这一笔",IF(AND($F1935&lt;&gt;"",$G1935&lt;&gt;""),"※收入和支出不能同时填",IF(AND(N($F1935)=0,N($G1935)=0),"※收入和支出都没填",IF(OR(N($F1935)&lt;0,N($G1935)&lt;0),"※金额不能填负数，方向反了就换一列填",IF($D1935="","※没填收支类别，分类报表会漏掉这一笔",IF(ISNA(MATCH($D1935,类别表,0)),"※收支类别不在【基础资料】的清单里",IF(AND($L1935="内部转账",$M1935=""),"△内部转账要在「对方账户」写上另一头",IF(AND($L1935="内部转账",$M1935=$C1935),"※对方账户跟本账户是同一个",IF(AND($L1935&lt;&gt;"内部转账",$M1935&lt;&gt;""),"△填了对方账户，但类别不是内部转账",IF(YEAR($B1935)&lt;&gt;管理年度,"△不是管理年度的单据，按月的三张报表里看不到",IF($H1935&lt;0,"△这一笔之后该账户余额成负数了，核一下",""))))))))))))))</f>
        <v/>
      </c>
    </row>
    <row r="1936" ht="16.5" spans="1:16">
      <c r="A1936" s="4" t="str">
        <f>IF($C1936="","",COUNTA($C$5:$C1936))</f>
        <v/>
      </c>
      <c r="B1936" s="52"/>
      <c r="C1936" s="53"/>
      <c r="D1936" s="53"/>
      <c r="E1936" s="32"/>
      <c r="F1936" s="54"/>
      <c r="G1936" s="54"/>
      <c r="H1936" s="24" t="str">
        <f>IFERROR(ROUND(VLOOKUP($C1936,基础资料!$B$5:$E$34,3,0)+SUMIF($C$5:$C1936,$C1936,$F$5:$F1936)-SUMIF($C$5:$C1936,$C1936,$G$5:$G1936),2),"")</f>
        <v/>
      </c>
      <c r="I1936" s="53"/>
      <c r="J1936" s="53"/>
      <c r="K1936" s="25" t="str">
        <f t="shared" si="30"/>
        <v/>
      </c>
      <c r="L1936" s="13" t="str">
        <f>IF($D1936="","",IFERROR(INDEX(类别属性,MATCH($D1936,类别表,0)),""))</f>
        <v/>
      </c>
      <c r="M1936" s="53"/>
      <c r="N1936" s="53"/>
      <c r="O1936" s="32"/>
      <c r="P1936" s="6" t="str">
        <f>IF($C1936="","",IF(ISNA(MATCH($C1936,账户表,0)),"※这个账户不在【基础资料】的账户档案里",IF($B1936="","※没填日期，这一笔不会进任何月份的报表",IF(NOT(ISNUMBER($B1936)),"※日期是文本不是日期（像 2026.6.28 这种），按日期取数的报表全会漏掉这一笔",IF(AND($F1936&lt;&gt;"",$G1936&lt;&gt;""),"※收入和支出不能同时填",IF(AND(N($F1936)=0,N($G1936)=0),"※收入和支出都没填",IF(OR(N($F1936)&lt;0,N($G1936)&lt;0),"※金额不能填负数，方向反了就换一列填",IF($D1936="","※没填收支类别，分类报表会漏掉这一笔",IF(ISNA(MATCH($D1936,类别表,0)),"※收支类别不在【基础资料】的清单里",IF(AND($L1936="内部转账",$M1936=""),"△内部转账要在「对方账户」写上另一头",IF(AND($L1936="内部转账",$M1936=$C1936),"※对方账户跟本账户是同一个",IF(AND($L1936&lt;&gt;"内部转账",$M1936&lt;&gt;""),"△填了对方账户，但类别不是内部转账",IF(YEAR($B1936)&lt;&gt;管理年度,"△不是管理年度的单据，按月的三张报表里看不到",IF($H1936&lt;0,"△这一笔之后该账户余额成负数了，核一下",""))))))))))))))</f>
        <v/>
      </c>
    </row>
    <row r="1937" ht="16.5" spans="1:16">
      <c r="A1937" s="4" t="str">
        <f>IF($C1937="","",COUNTA($C$5:$C1937))</f>
        <v/>
      </c>
      <c r="B1937" s="52"/>
      <c r="C1937" s="53"/>
      <c r="D1937" s="53"/>
      <c r="E1937" s="32"/>
      <c r="F1937" s="54"/>
      <c r="G1937" s="54"/>
      <c r="H1937" s="24" t="str">
        <f>IFERROR(ROUND(VLOOKUP($C1937,基础资料!$B$5:$E$34,3,0)+SUMIF($C$5:$C1937,$C1937,$F$5:$F1937)-SUMIF($C$5:$C1937,$C1937,$G$5:$G1937),2),"")</f>
        <v/>
      </c>
      <c r="I1937" s="53"/>
      <c r="J1937" s="53"/>
      <c r="K1937" s="25" t="str">
        <f t="shared" si="30"/>
        <v/>
      </c>
      <c r="L1937" s="13" t="str">
        <f>IF($D1937="","",IFERROR(INDEX(类别属性,MATCH($D1937,类别表,0)),""))</f>
        <v/>
      </c>
      <c r="M1937" s="53"/>
      <c r="N1937" s="53"/>
      <c r="O1937" s="32"/>
      <c r="P1937" s="6" t="str">
        <f>IF($C1937="","",IF(ISNA(MATCH($C1937,账户表,0)),"※这个账户不在【基础资料】的账户档案里",IF($B1937="","※没填日期，这一笔不会进任何月份的报表",IF(NOT(ISNUMBER($B1937)),"※日期是文本不是日期（像 2026.6.28 这种），按日期取数的报表全会漏掉这一笔",IF(AND($F1937&lt;&gt;"",$G1937&lt;&gt;""),"※收入和支出不能同时填",IF(AND(N($F1937)=0,N($G1937)=0),"※收入和支出都没填",IF(OR(N($F1937)&lt;0,N($G1937)&lt;0),"※金额不能填负数，方向反了就换一列填",IF($D1937="","※没填收支类别，分类报表会漏掉这一笔",IF(ISNA(MATCH($D1937,类别表,0)),"※收支类别不在【基础资料】的清单里",IF(AND($L1937="内部转账",$M1937=""),"△内部转账要在「对方账户」写上另一头",IF(AND($L1937="内部转账",$M1937=$C1937),"※对方账户跟本账户是同一个",IF(AND($L1937&lt;&gt;"内部转账",$M1937&lt;&gt;""),"△填了对方账户，但类别不是内部转账",IF(YEAR($B1937)&lt;&gt;管理年度,"△不是管理年度的单据，按月的三张报表里看不到",IF($H1937&lt;0,"△这一笔之后该账户余额成负数了，核一下",""))))))))))))))</f>
        <v/>
      </c>
    </row>
    <row r="1938" ht="16.5" spans="1:16">
      <c r="A1938" s="4" t="str">
        <f>IF($C1938="","",COUNTA($C$5:$C1938))</f>
        <v/>
      </c>
      <c r="B1938" s="52"/>
      <c r="C1938" s="53"/>
      <c r="D1938" s="53"/>
      <c r="E1938" s="32"/>
      <c r="F1938" s="54"/>
      <c r="G1938" s="54"/>
      <c r="H1938" s="24" t="str">
        <f>IFERROR(ROUND(VLOOKUP($C1938,基础资料!$B$5:$E$34,3,0)+SUMIF($C$5:$C1938,$C1938,$F$5:$F1938)-SUMIF($C$5:$C1938,$C1938,$G$5:$G1938),2),"")</f>
        <v/>
      </c>
      <c r="I1938" s="53"/>
      <c r="J1938" s="53"/>
      <c r="K1938" s="25" t="str">
        <f t="shared" si="30"/>
        <v/>
      </c>
      <c r="L1938" s="13" t="str">
        <f>IF($D1938="","",IFERROR(INDEX(类别属性,MATCH($D1938,类别表,0)),""))</f>
        <v/>
      </c>
      <c r="M1938" s="53"/>
      <c r="N1938" s="53"/>
      <c r="O1938" s="32"/>
      <c r="P1938" s="6" t="str">
        <f>IF($C1938="","",IF(ISNA(MATCH($C1938,账户表,0)),"※这个账户不在【基础资料】的账户档案里",IF($B1938="","※没填日期，这一笔不会进任何月份的报表",IF(NOT(ISNUMBER($B1938)),"※日期是文本不是日期（像 2026.6.28 这种），按日期取数的报表全会漏掉这一笔",IF(AND($F1938&lt;&gt;"",$G1938&lt;&gt;""),"※收入和支出不能同时填",IF(AND(N($F1938)=0,N($G1938)=0),"※收入和支出都没填",IF(OR(N($F1938)&lt;0,N($G1938)&lt;0),"※金额不能填负数，方向反了就换一列填",IF($D1938="","※没填收支类别，分类报表会漏掉这一笔",IF(ISNA(MATCH($D1938,类别表,0)),"※收支类别不在【基础资料】的清单里",IF(AND($L1938="内部转账",$M1938=""),"△内部转账要在「对方账户」写上另一头",IF(AND($L1938="内部转账",$M1938=$C1938),"※对方账户跟本账户是同一个",IF(AND($L1938&lt;&gt;"内部转账",$M1938&lt;&gt;""),"△填了对方账户，但类别不是内部转账",IF(YEAR($B1938)&lt;&gt;管理年度,"△不是管理年度的单据，按月的三张报表里看不到",IF($H1938&lt;0,"△这一笔之后该账户余额成负数了，核一下",""))))))))))))))</f>
        <v/>
      </c>
    </row>
    <row r="1939" ht="16.5" spans="1:16">
      <c r="A1939" s="4" t="str">
        <f>IF($C1939="","",COUNTA($C$5:$C1939))</f>
        <v/>
      </c>
      <c r="B1939" s="52"/>
      <c r="C1939" s="53"/>
      <c r="D1939" s="53"/>
      <c r="E1939" s="32"/>
      <c r="F1939" s="54"/>
      <c r="G1939" s="54"/>
      <c r="H1939" s="24" t="str">
        <f>IFERROR(ROUND(VLOOKUP($C1939,基础资料!$B$5:$E$34,3,0)+SUMIF($C$5:$C1939,$C1939,$F$5:$F1939)-SUMIF($C$5:$C1939,$C1939,$G$5:$G1939),2),"")</f>
        <v/>
      </c>
      <c r="I1939" s="53"/>
      <c r="J1939" s="53"/>
      <c r="K1939" s="25" t="str">
        <f t="shared" si="30"/>
        <v/>
      </c>
      <c r="L1939" s="13" t="str">
        <f>IF($D1939="","",IFERROR(INDEX(类别属性,MATCH($D1939,类别表,0)),""))</f>
        <v/>
      </c>
      <c r="M1939" s="53"/>
      <c r="N1939" s="53"/>
      <c r="O1939" s="32"/>
      <c r="P1939" s="6" t="str">
        <f>IF($C1939="","",IF(ISNA(MATCH($C1939,账户表,0)),"※这个账户不在【基础资料】的账户档案里",IF($B1939="","※没填日期，这一笔不会进任何月份的报表",IF(NOT(ISNUMBER($B1939)),"※日期是文本不是日期（像 2026.6.28 这种），按日期取数的报表全会漏掉这一笔",IF(AND($F1939&lt;&gt;"",$G1939&lt;&gt;""),"※收入和支出不能同时填",IF(AND(N($F1939)=0,N($G1939)=0),"※收入和支出都没填",IF(OR(N($F1939)&lt;0,N($G1939)&lt;0),"※金额不能填负数，方向反了就换一列填",IF($D1939="","※没填收支类别，分类报表会漏掉这一笔",IF(ISNA(MATCH($D1939,类别表,0)),"※收支类别不在【基础资料】的清单里",IF(AND($L1939="内部转账",$M1939=""),"△内部转账要在「对方账户」写上另一头",IF(AND($L1939="内部转账",$M1939=$C1939),"※对方账户跟本账户是同一个",IF(AND($L1939&lt;&gt;"内部转账",$M1939&lt;&gt;""),"△填了对方账户，但类别不是内部转账",IF(YEAR($B1939)&lt;&gt;管理年度,"△不是管理年度的单据，按月的三张报表里看不到",IF($H1939&lt;0,"△这一笔之后该账户余额成负数了，核一下",""))))))))))))))</f>
        <v/>
      </c>
    </row>
    <row r="1940" ht="16.5" spans="1:16">
      <c r="A1940" s="4" t="str">
        <f>IF($C1940="","",COUNTA($C$5:$C1940))</f>
        <v/>
      </c>
      <c r="B1940" s="52"/>
      <c r="C1940" s="53"/>
      <c r="D1940" s="53"/>
      <c r="E1940" s="32"/>
      <c r="F1940" s="54"/>
      <c r="G1940" s="54"/>
      <c r="H1940" s="24" t="str">
        <f>IFERROR(ROUND(VLOOKUP($C1940,基础资料!$B$5:$E$34,3,0)+SUMIF($C$5:$C1940,$C1940,$F$5:$F1940)-SUMIF($C$5:$C1940,$C1940,$G$5:$G1940),2),"")</f>
        <v/>
      </c>
      <c r="I1940" s="53"/>
      <c r="J1940" s="53"/>
      <c r="K1940" s="25" t="str">
        <f t="shared" si="30"/>
        <v/>
      </c>
      <c r="L1940" s="13" t="str">
        <f>IF($D1940="","",IFERROR(INDEX(类别属性,MATCH($D1940,类别表,0)),""))</f>
        <v/>
      </c>
      <c r="M1940" s="53"/>
      <c r="N1940" s="53"/>
      <c r="O1940" s="32"/>
      <c r="P1940" s="6" t="str">
        <f>IF($C1940="","",IF(ISNA(MATCH($C1940,账户表,0)),"※这个账户不在【基础资料】的账户档案里",IF($B1940="","※没填日期，这一笔不会进任何月份的报表",IF(NOT(ISNUMBER($B1940)),"※日期是文本不是日期（像 2026.6.28 这种），按日期取数的报表全会漏掉这一笔",IF(AND($F1940&lt;&gt;"",$G1940&lt;&gt;""),"※收入和支出不能同时填",IF(AND(N($F1940)=0,N($G1940)=0),"※收入和支出都没填",IF(OR(N($F1940)&lt;0,N($G1940)&lt;0),"※金额不能填负数，方向反了就换一列填",IF($D1940="","※没填收支类别，分类报表会漏掉这一笔",IF(ISNA(MATCH($D1940,类别表,0)),"※收支类别不在【基础资料】的清单里",IF(AND($L1940="内部转账",$M1940=""),"△内部转账要在「对方账户」写上另一头",IF(AND($L1940="内部转账",$M1940=$C1940),"※对方账户跟本账户是同一个",IF(AND($L1940&lt;&gt;"内部转账",$M1940&lt;&gt;""),"△填了对方账户，但类别不是内部转账",IF(YEAR($B1940)&lt;&gt;管理年度,"△不是管理年度的单据，按月的三张报表里看不到",IF($H1940&lt;0,"△这一笔之后该账户余额成负数了，核一下",""))))))))))))))</f>
        <v/>
      </c>
    </row>
    <row r="1941" ht="16.5" spans="1:16">
      <c r="A1941" s="4" t="str">
        <f>IF($C1941="","",COUNTA($C$5:$C1941))</f>
        <v/>
      </c>
      <c r="B1941" s="52"/>
      <c r="C1941" s="53"/>
      <c r="D1941" s="53"/>
      <c r="E1941" s="32"/>
      <c r="F1941" s="54"/>
      <c r="G1941" s="54"/>
      <c r="H1941" s="24" t="str">
        <f>IFERROR(ROUND(VLOOKUP($C1941,基础资料!$B$5:$E$34,3,0)+SUMIF($C$5:$C1941,$C1941,$F$5:$F1941)-SUMIF($C$5:$C1941,$C1941,$G$5:$G1941),2),"")</f>
        <v/>
      </c>
      <c r="I1941" s="53"/>
      <c r="J1941" s="53"/>
      <c r="K1941" s="25" t="str">
        <f t="shared" si="30"/>
        <v/>
      </c>
      <c r="L1941" s="13" t="str">
        <f>IF($D1941="","",IFERROR(INDEX(类别属性,MATCH($D1941,类别表,0)),""))</f>
        <v/>
      </c>
      <c r="M1941" s="53"/>
      <c r="N1941" s="53"/>
      <c r="O1941" s="32"/>
      <c r="P1941" s="6" t="str">
        <f>IF($C1941="","",IF(ISNA(MATCH($C1941,账户表,0)),"※这个账户不在【基础资料】的账户档案里",IF($B1941="","※没填日期，这一笔不会进任何月份的报表",IF(NOT(ISNUMBER($B1941)),"※日期是文本不是日期（像 2026.6.28 这种），按日期取数的报表全会漏掉这一笔",IF(AND($F1941&lt;&gt;"",$G1941&lt;&gt;""),"※收入和支出不能同时填",IF(AND(N($F1941)=0,N($G1941)=0),"※收入和支出都没填",IF(OR(N($F1941)&lt;0,N($G1941)&lt;0),"※金额不能填负数，方向反了就换一列填",IF($D1941="","※没填收支类别，分类报表会漏掉这一笔",IF(ISNA(MATCH($D1941,类别表,0)),"※收支类别不在【基础资料】的清单里",IF(AND($L1941="内部转账",$M1941=""),"△内部转账要在「对方账户」写上另一头",IF(AND($L1941="内部转账",$M1941=$C1941),"※对方账户跟本账户是同一个",IF(AND($L1941&lt;&gt;"内部转账",$M1941&lt;&gt;""),"△填了对方账户，但类别不是内部转账",IF(YEAR($B1941)&lt;&gt;管理年度,"△不是管理年度的单据，按月的三张报表里看不到",IF($H1941&lt;0,"△这一笔之后该账户余额成负数了，核一下",""))))))))))))))</f>
        <v/>
      </c>
    </row>
    <row r="1942" ht="16.5" spans="1:16">
      <c r="A1942" s="4" t="str">
        <f>IF($C1942="","",COUNTA($C$5:$C1942))</f>
        <v/>
      </c>
      <c r="B1942" s="52"/>
      <c r="C1942" s="53"/>
      <c r="D1942" s="53"/>
      <c r="E1942" s="32"/>
      <c r="F1942" s="54"/>
      <c r="G1942" s="54"/>
      <c r="H1942" s="24" t="str">
        <f>IFERROR(ROUND(VLOOKUP($C1942,基础资料!$B$5:$E$34,3,0)+SUMIF($C$5:$C1942,$C1942,$F$5:$F1942)-SUMIF($C$5:$C1942,$C1942,$G$5:$G1942),2),"")</f>
        <v/>
      </c>
      <c r="I1942" s="53"/>
      <c r="J1942" s="53"/>
      <c r="K1942" s="25" t="str">
        <f t="shared" si="30"/>
        <v/>
      </c>
      <c r="L1942" s="13" t="str">
        <f>IF($D1942="","",IFERROR(INDEX(类别属性,MATCH($D1942,类别表,0)),""))</f>
        <v/>
      </c>
      <c r="M1942" s="53"/>
      <c r="N1942" s="53"/>
      <c r="O1942" s="32"/>
      <c r="P1942" s="6" t="str">
        <f>IF($C1942="","",IF(ISNA(MATCH($C1942,账户表,0)),"※这个账户不在【基础资料】的账户档案里",IF($B1942="","※没填日期，这一笔不会进任何月份的报表",IF(NOT(ISNUMBER($B1942)),"※日期是文本不是日期（像 2026.6.28 这种），按日期取数的报表全会漏掉这一笔",IF(AND($F1942&lt;&gt;"",$G1942&lt;&gt;""),"※收入和支出不能同时填",IF(AND(N($F1942)=0,N($G1942)=0),"※收入和支出都没填",IF(OR(N($F1942)&lt;0,N($G1942)&lt;0),"※金额不能填负数，方向反了就换一列填",IF($D1942="","※没填收支类别，分类报表会漏掉这一笔",IF(ISNA(MATCH($D1942,类别表,0)),"※收支类别不在【基础资料】的清单里",IF(AND($L1942="内部转账",$M1942=""),"△内部转账要在「对方账户」写上另一头",IF(AND($L1942="内部转账",$M1942=$C1942),"※对方账户跟本账户是同一个",IF(AND($L1942&lt;&gt;"内部转账",$M1942&lt;&gt;""),"△填了对方账户，但类别不是内部转账",IF(YEAR($B1942)&lt;&gt;管理年度,"△不是管理年度的单据，按月的三张报表里看不到",IF($H1942&lt;0,"△这一笔之后该账户余额成负数了，核一下",""))))))))))))))</f>
        <v/>
      </c>
    </row>
    <row r="1943" ht="16.5" spans="1:16">
      <c r="A1943" s="4" t="str">
        <f>IF($C1943="","",COUNTA($C$5:$C1943))</f>
        <v/>
      </c>
      <c r="B1943" s="52"/>
      <c r="C1943" s="53"/>
      <c r="D1943" s="53"/>
      <c r="E1943" s="32"/>
      <c r="F1943" s="54"/>
      <c r="G1943" s="54"/>
      <c r="H1943" s="24" t="str">
        <f>IFERROR(ROUND(VLOOKUP($C1943,基础资料!$B$5:$E$34,3,0)+SUMIF($C$5:$C1943,$C1943,$F$5:$F1943)-SUMIF($C$5:$C1943,$C1943,$G$5:$G1943),2),"")</f>
        <v/>
      </c>
      <c r="I1943" s="53"/>
      <c r="J1943" s="53"/>
      <c r="K1943" s="25" t="str">
        <f t="shared" si="30"/>
        <v/>
      </c>
      <c r="L1943" s="13" t="str">
        <f>IF($D1943="","",IFERROR(INDEX(类别属性,MATCH($D1943,类别表,0)),""))</f>
        <v/>
      </c>
      <c r="M1943" s="53"/>
      <c r="N1943" s="53"/>
      <c r="O1943" s="32"/>
      <c r="P1943" s="6" t="str">
        <f>IF($C1943="","",IF(ISNA(MATCH($C1943,账户表,0)),"※这个账户不在【基础资料】的账户档案里",IF($B1943="","※没填日期，这一笔不会进任何月份的报表",IF(NOT(ISNUMBER($B1943)),"※日期是文本不是日期（像 2026.6.28 这种），按日期取数的报表全会漏掉这一笔",IF(AND($F1943&lt;&gt;"",$G1943&lt;&gt;""),"※收入和支出不能同时填",IF(AND(N($F1943)=0,N($G1943)=0),"※收入和支出都没填",IF(OR(N($F1943)&lt;0,N($G1943)&lt;0),"※金额不能填负数，方向反了就换一列填",IF($D1943="","※没填收支类别，分类报表会漏掉这一笔",IF(ISNA(MATCH($D1943,类别表,0)),"※收支类别不在【基础资料】的清单里",IF(AND($L1943="内部转账",$M1943=""),"△内部转账要在「对方账户」写上另一头",IF(AND($L1943="内部转账",$M1943=$C1943),"※对方账户跟本账户是同一个",IF(AND($L1943&lt;&gt;"内部转账",$M1943&lt;&gt;""),"△填了对方账户，但类别不是内部转账",IF(YEAR($B1943)&lt;&gt;管理年度,"△不是管理年度的单据，按月的三张报表里看不到",IF($H1943&lt;0,"△这一笔之后该账户余额成负数了，核一下",""))))))))))))))</f>
        <v/>
      </c>
    </row>
    <row r="1944" ht="16.5" spans="1:16">
      <c r="A1944" s="4" t="str">
        <f>IF($C1944="","",COUNTA($C$5:$C1944))</f>
        <v/>
      </c>
      <c r="B1944" s="52"/>
      <c r="C1944" s="53"/>
      <c r="D1944" s="53"/>
      <c r="E1944" s="32"/>
      <c r="F1944" s="54"/>
      <c r="G1944" s="54"/>
      <c r="H1944" s="24" t="str">
        <f>IFERROR(ROUND(VLOOKUP($C1944,基础资料!$B$5:$E$34,3,0)+SUMIF($C$5:$C1944,$C1944,$F$5:$F1944)-SUMIF($C$5:$C1944,$C1944,$G$5:$G1944),2),"")</f>
        <v/>
      </c>
      <c r="I1944" s="53"/>
      <c r="J1944" s="53"/>
      <c r="K1944" s="25" t="str">
        <f t="shared" si="30"/>
        <v/>
      </c>
      <c r="L1944" s="13" t="str">
        <f>IF($D1944="","",IFERROR(INDEX(类别属性,MATCH($D1944,类别表,0)),""))</f>
        <v/>
      </c>
      <c r="M1944" s="53"/>
      <c r="N1944" s="53"/>
      <c r="O1944" s="32"/>
      <c r="P1944" s="6" t="str">
        <f>IF($C1944="","",IF(ISNA(MATCH($C1944,账户表,0)),"※这个账户不在【基础资料】的账户档案里",IF($B1944="","※没填日期，这一笔不会进任何月份的报表",IF(NOT(ISNUMBER($B1944)),"※日期是文本不是日期（像 2026.6.28 这种），按日期取数的报表全会漏掉这一笔",IF(AND($F1944&lt;&gt;"",$G1944&lt;&gt;""),"※收入和支出不能同时填",IF(AND(N($F1944)=0,N($G1944)=0),"※收入和支出都没填",IF(OR(N($F1944)&lt;0,N($G1944)&lt;0),"※金额不能填负数，方向反了就换一列填",IF($D1944="","※没填收支类别，分类报表会漏掉这一笔",IF(ISNA(MATCH($D1944,类别表,0)),"※收支类别不在【基础资料】的清单里",IF(AND($L1944="内部转账",$M1944=""),"△内部转账要在「对方账户」写上另一头",IF(AND($L1944="内部转账",$M1944=$C1944),"※对方账户跟本账户是同一个",IF(AND($L1944&lt;&gt;"内部转账",$M1944&lt;&gt;""),"△填了对方账户，但类别不是内部转账",IF(YEAR($B1944)&lt;&gt;管理年度,"△不是管理年度的单据，按月的三张报表里看不到",IF($H1944&lt;0,"△这一笔之后该账户余额成负数了，核一下",""))))))))))))))</f>
        <v/>
      </c>
    </row>
    <row r="1945" ht="16.5" spans="1:16">
      <c r="A1945" s="4" t="str">
        <f>IF($C1945="","",COUNTA($C$5:$C1945))</f>
        <v/>
      </c>
      <c r="B1945" s="52"/>
      <c r="C1945" s="53"/>
      <c r="D1945" s="53"/>
      <c r="E1945" s="32"/>
      <c r="F1945" s="54"/>
      <c r="G1945" s="54"/>
      <c r="H1945" s="24" t="str">
        <f>IFERROR(ROUND(VLOOKUP($C1945,基础资料!$B$5:$E$34,3,0)+SUMIF($C$5:$C1945,$C1945,$F$5:$F1945)-SUMIF($C$5:$C1945,$C1945,$G$5:$G1945),2),"")</f>
        <v/>
      </c>
      <c r="I1945" s="53"/>
      <c r="J1945" s="53"/>
      <c r="K1945" s="25" t="str">
        <f t="shared" si="30"/>
        <v/>
      </c>
      <c r="L1945" s="13" t="str">
        <f>IF($D1945="","",IFERROR(INDEX(类别属性,MATCH($D1945,类别表,0)),""))</f>
        <v/>
      </c>
      <c r="M1945" s="53"/>
      <c r="N1945" s="53"/>
      <c r="O1945" s="32"/>
      <c r="P1945" s="6" t="str">
        <f>IF($C1945="","",IF(ISNA(MATCH($C1945,账户表,0)),"※这个账户不在【基础资料】的账户档案里",IF($B1945="","※没填日期，这一笔不会进任何月份的报表",IF(NOT(ISNUMBER($B1945)),"※日期是文本不是日期（像 2026.6.28 这种），按日期取数的报表全会漏掉这一笔",IF(AND($F1945&lt;&gt;"",$G1945&lt;&gt;""),"※收入和支出不能同时填",IF(AND(N($F1945)=0,N($G1945)=0),"※收入和支出都没填",IF(OR(N($F1945)&lt;0,N($G1945)&lt;0),"※金额不能填负数，方向反了就换一列填",IF($D1945="","※没填收支类别，分类报表会漏掉这一笔",IF(ISNA(MATCH($D1945,类别表,0)),"※收支类别不在【基础资料】的清单里",IF(AND($L1945="内部转账",$M1945=""),"△内部转账要在「对方账户」写上另一头",IF(AND($L1945="内部转账",$M1945=$C1945),"※对方账户跟本账户是同一个",IF(AND($L1945&lt;&gt;"内部转账",$M1945&lt;&gt;""),"△填了对方账户，但类别不是内部转账",IF(YEAR($B1945)&lt;&gt;管理年度,"△不是管理年度的单据，按月的三张报表里看不到",IF($H1945&lt;0,"△这一笔之后该账户余额成负数了，核一下",""))))))))))))))</f>
        <v/>
      </c>
    </row>
    <row r="1946" ht="16.5" spans="1:16">
      <c r="A1946" s="4" t="str">
        <f>IF($C1946="","",COUNTA($C$5:$C1946))</f>
        <v/>
      </c>
      <c r="B1946" s="52"/>
      <c r="C1946" s="53"/>
      <c r="D1946" s="53"/>
      <c r="E1946" s="32"/>
      <c r="F1946" s="54"/>
      <c r="G1946" s="54"/>
      <c r="H1946" s="24" t="str">
        <f>IFERROR(ROUND(VLOOKUP($C1946,基础资料!$B$5:$E$34,3,0)+SUMIF($C$5:$C1946,$C1946,$F$5:$F1946)-SUMIF($C$5:$C1946,$C1946,$G$5:$G1946),2),"")</f>
        <v/>
      </c>
      <c r="I1946" s="53"/>
      <c r="J1946" s="53"/>
      <c r="K1946" s="25" t="str">
        <f t="shared" si="30"/>
        <v/>
      </c>
      <c r="L1946" s="13" t="str">
        <f>IF($D1946="","",IFERROR(INDEX(类别属性,MATCH($D1946,类别表,0)),""))</f>
        <v/>
      </c>
      <c r="M1946" s="53"/>
      <c r="N1946" s="53"/>
      <c r="O1946" s="32"/>
      <c r="P1946" s="6" t="str">
        <f>IF($C1946="","",IF(ISNA(MATCH($C1946,账户表,0)),"※这个账户不在【基础资料】的账户档案里",IF($B1946="","※没填日期，这一笔不会进任何月份的报表",IF(NOT(ISNUMBER($B1946)),"※日期是文本不是日期（像 2026.6.28 这种），按日期取数的报表全会漏掉这一笔",IF(AND($F1946&lt;&gt;"",$G1946&lt;&gt;""),"※收入和支出不能同时填",IF(AND(N($F1946)=0,N($G1946)=0),"※收入和支出都没填",IF(OR(N($F1946)&lt;0,N($G1946)&lt;0),"※金额不能填负数，方向反了就换一列填",IF($D1946="","※没填收支类别，分类报表会漏掉这一笔",IF(ISNA(MATCH($D1946,类别表,0)),"※收支类别不在【基础资料】的清单里",IF(AND($L1946="内部转账",$M1946=""),"△内部转账要在「对方账户」写上另一头",IF(AND($L1946="内部转账",$M1946=$C1946),"※对方账户跟本账户是同一个",IF(AND($L1946&lt;&gt;"内部转账",$M1946&lt;&gt;""),"△填了对方账户，但类别不是内部转账",IF(YEAR($B1946)&lt;&gt;管理年度,"△不是管理年度的单据，按月的三张报表里看不到",IF($H1946&lt;0,"△这一笔之后该账户余额成负数了，核一下",""))))))))))))))</f>
        <v/>
      </c>
    </row>
    <row r="1947" ht="16.5" spans="1:16">
      <c r="A1947" s="4" t="str">
        <f>IF($C1947="","",COUNTA($C$5:$C1947))</f>
        <v/>
      </c>
      <c r="B1947" s="52"/>
      <c r="C1947" s="53"/>
      <c r="D1947" s="53"/>
      <c r="E1947" s="32"/>
      <c r="F1947" s="54"/>
      <c r="G1947" s="54"/>
      <c r="H1947" s="24" t="str">
        <f>IFERROR(ROUND(VLOOKUP($C1947,基础资料!$B$5:$E$34,3,0)+SUMIF($C$5:$C1947,$C1947,$F$5:$F1947)-SUMIF($C$5:$C1947,$C1947,$G$5:$G1947),2),"")</f>
        <v/>
      </c>
      <c r="I1947" s="53"/>
      <c r="J1947" s="53"/>
      <c r="K1947" s="25" t="str">
        <f t="shared" si="30"/>
        <v/>
      </c>
      <c r="L1947" s="13" t="str">
        <f>IF($D1947="","",IFERROR(INDEX(类别属性,MATCH($D1947,类别表,0)),""))</f>
        <v/>
      </c>
      <c r="M1947" s="53"/>
      <c r="N1947" s="53"/>
      <c r="O1947" s="32"/>
      <c r="P1947" s="6" t="str">
        <f>IF($C1947="","",IF(ISNA(MATCH($C1947,账户表,0)),"※这个账户不在【基础资料】的账户档案里",IF($B1947="","※没填日期，这一笔不会进任何月份的报表",IF(NOT(ISNUMBER($B1947)),"※日期是文本不是日期（像 2026.6.28 这种），按日期取数的报表全会漏掉这一笔",IF(AND($F1947&lt;&gt;"",$G1947&lt;&gt;""),"※收入和支出不能同时填",IF(AND(N($F1947)=0,N($G1947)=0),"※收入和支出都没填",IF(OR(N($F1947)&lt;0,N($G1947)&lt;0),"※金额不能填负数，方向反了就换一列填",IF($D1947="","※没填收支类别，分类报表会漏掉这一笔",IF(ISNA(MATCH($D1947,类别表,0)),"※收支类别不在【基础资料】的清单里",IF(AND($L1947="内部转账",$M1947=""),"△内部转账要在「对方账户」写上另一头",IF(AND($L1947="内部转账",$M1947=$C1947),"※对方账户跟本账户是同一个",IF(AND($L1947&lt;&gt;"内部转账",$M1947&lt;&gt;""),"△填了对方账户，但类别不是内部转账",IF(YEAR($B1947)&lt;&gt;管理年度,"△不是管理年度的单据，按月的三张报表里看不到",IF($H1947&lt;0,"△这一笔之后该账户余额成负数了，核一下",""))))))))))))))</f>
        <v/>
      </c>
    </row>
    <row r="1948" ht="16.5" spans="1:16">
      <c r="A1948" s="4" t="str">
        <f>IF($C1948="","",COUNTA($C$5:$C1948))</f>
        <v/>
      </c>
      <c r="B1948" s="52"/>
      <c r="C1948" s="53"/>
      <c r="D1948" s="53"/>
      <c r="E1948" s="32"/>
      <c r="F1948" s="54"/>
      <c r="G1948" s="54"/>
      <c r="H1948" s="24" t="str">
        <f>IFERROR(ROUND(VLOOKUP($C1948,基础资料!$B$5:$E$34,3,0)+SUMIF($C$5:$C1948,$C1948,$F$5:$F1948)-SUMIF($C$5:$C1948,$C1948,$G$5:$G1948),2),"")</f>
        <v/>
      </c>
      <c r="I1948" s="53"/>
      <c r="J1948" s="53"/>
      <c r="K1948" s="25" t="str">
        <f t="shared" si="30"/>
        <v/>
      </c>
      <c r="L1948" s="13" t="str">
        <f>IF($D1948="","",IFERROR(INDEX(类别属性,MATCH($D1948,类别表,0)),""))</f>
        <v/>
      </c>
      <c r="M1948" s="53"/>
      <c r="N1948" s="53"/>
      <c r="O1948" s="32"/>
      <c r="P1948" s="6" t="str">
        <f>IF($C1948="","",IF(ISNA(MATCH($C1948,账户表,0)),"※这个账户不在【基础资料】的账户档案里",IF($B1948="","※没填日期，这一笔不会进任何月份的报表",IF(NOT(ISNUMBER($B1948)),"※日期是文本不是日期（像 2026.6.28 这种），按日期取数的报表全会漏掉这一笔",IF(AND($F1948&lt;&gt;"",$G1948&lt;&gt;""),"※收入和支出不能同时填",IF(AND(N($F1948)=0,N($G1948)=0),"※收入和支出都没填",IF(OR(N($F1948)&lt;0,N($G1948)&lt;0),"※金额不能填负数，方向反了就换一列填",IF($D1948="","※没填收支类别，分类报表会漏掉这一笔",IF(ISNA(MATCH($D1948,类别表,0)),"※收支类别不在【基础资料】的清单里",IF(AND($L1948="内部转账",$M1948=""),"△内部转账要在「对方账户」写上另一头",IF(AND($L1948="内部转账",$M1948=$C1948),"※对方账户跟本账户是同一个",IF(AND($L1948&lt;&gt;"内部转账",$M1948&lt;&gt;""),"△填了对方账户，但类别不是内部转账",IF(YEAR($B1948)&lt;&gt;管理年度,"△不是管理年度的单据，按月的三张报表里看不到",IF($H1948&lt;0,"△这一笔之后该账户余额成负数了，核一下",""))))))))))))))</f>
        <v/>
      </c>
    </row>
    <row r="1949" ht="16.5" spans="1:16">
      <c r="A1949" s="4" t="str">
        <f>IF($C1949="","",COUNTA($C$5:$C1949))</f>
        <v/>
      </c>
      <c r="B1949" s="52"/>
      <c r="C1949" s="53"/>
      <c r="D1949" s="53"/>
      <c r="E1949" s="32"/>
      <c r="F1949" s="54"/>
      <c r="G1949" s="54"/>
      <c r="H1949" s="24" t="str">
        <f>IFERROR(ROUND(VLOOKUP($C1949,基础资料!$B$5:$E$34,3,0)+SUMIF($C$5:$C1949,$C1949,$F$5:$F1949)-SUMIF($C$5:$C1949,$C1949,$G$5:$G1949),2),"")</f>
        <v/>
      </c>
      <c r="I1949" s="53"/>
      <c r="J1949" s="53"/>
      <c r="K1949" s="25" t="str">
        <f t="shared" si="30"/>
        <v/>
      </c>
      <c r="L1949" s="13" t="str">
        <f>IF($D1949="","",IFERROR(INDEX(类别属性,MATCH($D1949,类别表,0)),""))</f>
        <v/>
      </c>
      <c r="M1949" s="53"/>
      <c r="N1949" s="53"/>
      <c r="O1949" s="32"/>
      <c r="P1949" s="6" t="str">
        <f>IF($C1949="","",IF(ISNA(MATCH($C1949,账户表,0)),"※这个账户不在【基础资料】的账户档案里",IF($B1949="","※没填日期，这一笔不会进任何月份的报表",IF(NOT(ISNUMBER($B1949)),"※日期是文本不是日期（像 2026.6.28 这种），按日期取数的报表全会漏掉这一笔",IF(AND($F1949&lt;&gt;"",$G1949&lt;&gt;""),"※收入和支出不能同时填",IF(AND(N($F1949)=0,N($G1949)=0),"※收入和支出都没填",IF(OR(N($F1949)&lt;0,N($G1949)&lt;0),"※金额不能填负数，方向反了就换一列填",IF($D1949="","※没填收支类别，分类报表会漏掉这一笔",IF(ISNA(MATCH($D1949,类别表,0)),"※收支类别不在【基础资料】的清单里",IF(AND($L1949="内部转账",$M1949=""),"△内部转账要在「对方账户」写上另一头",IF(AND($L1949="内部转账",$M1949=$C1949),"※对方账户跟本账户是同一个",IF(AND($L1949&lt;&gt;"内部转账",$M1949&lt;&gt;""),"△填了对方账户，但类别不是内部转账",IF(YEAR($B1949)&lt;&gt;管理年度,"△不是管理年度的单据，按月的三张报表里看不到",IF($H1949&lt;0,"△这一笔之后该账户余额成负数了，核一下",""))))))))))))))</f>
        <v/>
      </c>
    </row>
    <row r="1950" ht="16.5" spans="1:16">
      <c r="A1950" s="4" t="str">
        <f>IF($C1950="","",COUNTA($C$5:$C1950))</f>
        <v/>
      </c>
      <c r="B1950" s="52"/>
      <c r="C1950" s="53"/>
      <c r="D1950" s="53"/>
      <c r="E1950" s="32"/>
      <c r="F1950" s="54"/>
      <c r="G1950" s="54"/>
      <c r="H1950" s="24" t="str">
        <f>IFERROR(ROUND(VLOOKUP($C1950,基础资料!$B$5:$E$34,3,0)+SUMIF($C$5:$C1950,$C1950,$F$5:$F1950)-SUMIF($C$5:$C1950,$C1950,$G$5:$G1950),2),"")</f>
        <v/>
      </c>
      <c r="I1950" s="53"/>
      <c r="J1950" s="53"/>
      <c r="K1950" s="25" t="str">
        <f t="shared" si="30"/>
        <v/>
      </c>
      <c r="L1950" s="13" t="str">
        <f>IF($D1950="","",IFERROR(INDEX(类别属性,MATCH($D1950,类别表,0)),""))</f>
        <v/>
      </c>
      <c r="M1950" s="53"/>
      <c r="N1950" s="53"/>
      <c r="O1950" s="32"/>
      <c r="P1950" s="6" t="str">
        <f>IF($C1950="","",IF(ISNA(MATCH($C1950,账户表,0)),"※这个账户不在【基础资料】的账户档案里",IF($B1950="","※没填日期，这一笔不会进任何月份的报表",IF(NOT(ISNUMBER($B1950)),"※日期是文本不是日期（像 2026.6.28 这种），按日期取数的报表全会漏掉这一笔",IF(AND($F1950&lt;&gt;"",$G1950&lt;&gt;""),"※收入和支出不能同时填",IF(AND(N($F1950)=0,N($G1950)=0),"※收入和支出都没填",IF(OR(N($F1950)&lt;0,N($G1950)&lt;0),"※金额不能填负数，方向反了就换一列填",IF($D1950="","※没填收支类别，分类报表会漏掉这一笔",IF(ISNA(MATCH($D1950,类别表,0)),"※收支类别不在【基础资料】的清单里",IF(AND($L1950="内部转账",$M1950=""),"△内部转账要在「对方账户」写上另一头",IF(AND($L1950="内部转账",$M1950=$C1950),"※对方账户跟本账户是同一个",IF(AND($L1950&lt;&gt;"内部转账",$M1950&lt;&gt;""),"△填了对方账户，但类别不是内部转账",IF(YEAR($B1950)&lt;&gt;管理年度,"△不是管理年度的单据，按月的三张报表里看不到",IF($H1950&lt;0,"△这一笔之后该账户余额成负数了，核一下",""))))))))))))))</f>
        <v/>
      </c>
    </row>
    <row r="1951" ht="16.5" spans="1:16">
      <c r="A1951" s="4" t="str">
        <f>IF($C1951="","",COUNTA($C$5:$C1951))</f>
        <v/>
      </c>
      <c r="B1951" s="52"/>
      <c r="C1951" s="53"/>
      <c r="D1951" s="53"/>
      <c r="E1951" s="32"/>
      <c r="F1951" s="54"/>
      <c r="G1951" s="54"/>
      <c r="H1951" s="24" t="str">
        <f>IFERROR(ROUND(VLOOKUP($C1951,基础资料!$B$5:$E$34,3,0)+SUMIF($C$5:$C1951,$C1951,$F$5:$F1951)-SUMIF($C$5:$C1951,$C1951,$G$5:$G1951),2),"")</f>
        <v/>
      </c>
      <c r="I1951" s="53"/>
      <c r="J1951" s="53"/>
      <c r="K1951" s="25" t="str">
        <f t="shared" si="30"/>
        <v/>
      </c>
      <c r="L1951" s="13" t="str">
        <f>IF($D1951="","",IFERROR(INDEX(类别属性,MATCH($D1951,类别表,0)),""))</f>
        <v/>
      </c>
      <c r="M1951" s="53"/>
      <c r="N1951" s="53"/>
      <c r="O1951" s="32"/>
      <c r="P1951" s="6" t="str">
        <f>IF($C1951="","",IF(ISNA(MATCH($C1951,账户表,0)),"※这个账户不在【基础资料】的账户档案里",IF($B1951="","※没填日期，这一笔不会进任何月份的报表",IF(NOT(ISNUMBER($B1951)),"※日期是文本不是日期（像 2026.6.28 这种），按日期取数的报表全会漏掉这一笔",IF(AND($F1951&lt;&gt;"",$G1951&lt;&gt;""),"※收入和支出不能同时填",IF(AND(N($F1951)=0,N($G1951)=0),"※收入和支出都没填",IF(OR(N($F1951)&lt;0,N($G1951)&lt;0),"※金额不能填负数，方向反了就换一列填",IF($D1951="","※没填收支类别，分类报表会漏掉这一笔",IF(ISNA(MATCH($D1951,类别表,0)),"※收支类别不在【基础资料】的清单里",IF(AND($L1951="内部转账",$M1951=""),"△内部转账要在「对方账户」写上另一头",IF(AND($L1951="内部转账",$M1951=$C1951),"※对方账户跟本账户是同一个",IF(AND($L1951&lt;&gt;"内部转账",$M1951&lt;&gt;""),"△填了对方账户，但类别不是内部转账",IF(YEAR($B1951)&lt;&gt;管理年度,"△不是管理年度的单据，按月的三张报表里看不到",IF($H1951&lt;0,"△这一笔之后该账户余额成负数了，核一下",""))))))))))))))</f>
        <v/>
      </c>
    </row>
    <row r="1952" ht="16.5" spans="1:16">
      <c r="A1952" s="4" t="str">
        <f>IF($C1952="","",COUNTA($C$5:$C1952))</f>
        <v/>
      </c>
      <c r="B1952" s="52"/>
      <c r="C1952" s="53"/>
      <c r="D1952" s="53"/>
      <c r="E1952" s="32"/>
      <c r="F1952" s="54"/>
      <c r="G1952" s="54"/>
      <c r="H1952" s="24" t="str">
        <f>IFERROR(ROUND(VLOOKUP($C1952,基础资料!$B$5:$E$34,3,0)+SUMIF($C$5:$C1952,$C1952,$F$5:$F1952)-SUMIF($C$5:$C1952,$C1952,$G$5:$G1952),2),"")</f>
        <v/>
      </c>
      <c r="I1952" s="53"/>
      <c r="J1952" s="53"/>
      <c r="K1952" s="25" t="str">
        <f t="shared" si="30"/>
        <v/>
      </c>
      <c r="L1952" s="13" t="str">
        <f>IF($D1952="","",IFERROR(INDEX(类别属性,MATCH($D1952,类别表,0)),""))</f>
        <v/>
      </c>
      <c r="M1952" s="53"/>
      <c r="N1952" s="53"/>
      <c r="O1952" s="32"/>
      <c r="P1952" s="6" t="str">
        <f>IF($C1952="","",IF(ISNA(MATCH($C1952,账户表,0)),"※这个账户不在【基础资料】的账户档案里",IF($B1952="","※没填日期，这一笔不会进任何月份的报表",IF(NOT(ISNUMBER($B1952)),"※日期是文本不是日期（像 2026.6.28 这种），按日期取数的报表全会漏掉这一笔",IF(AND($F1952&lt;&gt;"",$G1952&lt;&gt;""),"※收入和支出不能同时填",IF(AND(N($F1952)=0,N($G1952)=0),"※收入和支出都没填",IF(OR(N($F1952)&lt;0,N($G1952)&lt;0),"※金额不能填负数，方向反了就换一列填",IF($D1952="","※没填收支类别，分类报表会漏掉这一笔",IF(ISNA(MATCH($D1952,类别表,0)),"※收支类别不在【基础资料】的清单里",IF(AND($L1952="内部转账",$M1952=""),"△内部转账要在「对方账户」写上另一头",IF(AND($L1952="内部转账",$M1952=$C1952),"※对方账户跟本账户是同一个",IF(AND($L1952&lt;&gt;"内部转账",$M1952&lt;&gt;""),"△填了对方账户，但类别不是内部转账",IF(YEAR($B1952)&lt;&gt;管理年度,"△不是管理年度的单据，按月的三张报表里看不到",IF($H1952&lt;0,"△这一笔之后该账户余额成负数了，核一下",""))))))))))))))</f>
        <v/>
      </c>
    </row>
    <row r="1953" ht="16.5" spans="1:16">
      <c r="A1953" s="4" t="str">
        <f>IF($C1953="","",COUNTA($C$5:$C1953))</f>
        <v/>
      </c>
      <c r="B1953" s="52"/>
      <c r="C1953" s="53"/>
      <c r="D1953" s="53"/>
      <c r="E1953" s="32"/>
      <c r="F1953" s="54"/>
      <c r="G1953" s="54"/>
      <c r="H1953" s="24" t="str">
        <f>IFERROR(ROUND(VLOOKUP($C1953,基础资料!$B$5:$E$34,3,0)+SUMIF($C$5:$C1953,$C1953,$F$5:$F1953)-SUMIF($C$5:$C1953,$C1953,$G$5:$G1953),2),"")</f>
        <v/>
      </c>
      <c r="I1953" s="53"/>
      <c r="J1953" s="53"/>
      <c r="K1953" s="25" t="str">
        <f t="shared" si="30"/>
        <v/>
      </c>
      <c r="L1953" s="13" t="str">
        <f>IF($D1953="","",IFERROR(INDEX(类别属性,MATCH($D1953,类别表,0)),""))</f>
        <v/>
      </c>
      <c r="M1953" s="53"/>
      <c r="N1953" s="53"/>
      <c r="O1953" s="32"/>
      <c r="P1953" s="6" t="str">
        <f>IF($C1953="","",IF(ISNA(MATCH($C1953,账户表,0)),"※这个账户不在【基础资料】的账户档案里",IF($B1953="","※没填日期，这一笔不会进任何月份的报表",IF(NOT(ISNUMBER($B1953)),"※日期是文本不是日期（像 2026.6.28 这种），按日期取数的报表全会漏掉这一笔",IF(AND($F1953&lt;&gt;"",$G1953&lt;&gt;""),"※收入和支出不能同时填",IF(AND(N($F1953)=0,N($G1953)=0),"※收入和支出都没填",IF(OR(N($F1953)&lt;0,N($G1953)&lt;0),"※金额不能填负数，方向反了就换一列填",IF($D1953="","※没填收支类别，分类报表会漏掉这一笔",IF(ISNA(MATCH($D1953,类别表,0)),"※收支类别不在【基础资料】的清单里",IF(AND($L1953="内部转账",$M1953=""),"△内部转账要在「对方账户」写上另一头",IF(AND($L1953="内部转账",$M1953=$C1953),"※对方账户跟本账户是同一个",IF(AND($L1953&lt;&gt;"内部转账",$M1953&lt;&gt;""),"△填了对方账户，但类别不是内部转账",IF(YEAR($B1953)&lt;&gt;管理年度,"△不是管理年度的单据，按月的三张报表里看不到",IF($H1953&lt;0,"△这一笔之后该账户余额成负数了，核一下",""))))))))))))))</f>
        <v/>
      </c>
    </row>
    <row r="1954" ht="16.5" spans="1:16">
      <c r="A1954" s="4" t="str">
        <f>IF($C1954="","",COUNTA($C$5:$C1954))</f>
        <v/>
      </c>
      <c r="B1954" s="52"/>
      <c r="C1954" s="53"/>
      <c r="D1954" s="53"/>
      <c r="E1954" s="32"/>
      <c r="F1954" s="54"/>
      <c r="G1954" s="54"/>
      <c r="H1954" s="24" t="str">
        <f>IFERROR(ROUND(VLOOKUP($C1954,基础资料!$B$5:$E$34,3,0)+SUMIF($C$5:$C1954,$C1954,$F$5:$F1954)-SUMIF($C$5:$C1954,$C1954,$G$5:$G1954),2),"")</f>
        <v/>
      </c>
      <c r="I1954" s="53"/>
      <c r="J1954" s="53"/>
      <c r="K1954" s="25" t="str">
        <f t="shared" si="30"/>
        <v/>
      </c>
      <c r="L1954" s="13" t="str">
        <f>IF($D1954="","",IFERROR(INDEX(类别属性,MATCH($D1954,类别表,0)),""))</f>
        <v/>
      </c>
      <c r="M1954" s="53"/>
      <c r="N1954" s="53"/>
      <c r="O1954" s="32"/>
      <c r="P1954" s="6" t="str">
        <f>IF($C1954="","",IF(ISNA(MATCH($C1954,账户表,0)),"※这个账户不在【基础资料】的账户档案里",IF($B1954="","※没填日期，这一笔不会进任何月份的报表",IF(NOT(ISNUMBER($B1954)),"※日期是文本不是日期（像 2026.6.28 这种），按日期取数的报表全会漏掉这一笔",IF(AND($F1954&lt;&gt;"",$G1954&lt;&gt;""),"※收入和支出不能同时填",IF(AND(N($F1954)=0,N($G1954)=0),"※收入和支出都没填",IF(OR(N($F1954)&lt;0,N($G1954)&lt;0),"※金额不能填负数，方向反了就换一列填",IF($D1954="","※没填收支类别，分类报表会漏掉这一笔",IF(ISNA(MATCH($D1954,类别表,0)),"※收支类别不在【基础资料】的清单里",IF(AND($L1954="内部转账",$M1954=""),"△内部转账要在「对方账户」写上另一头",IF(AND($L1954="内部转账",$M1954=$C1954),"※对方账户跟本账户是同一个",IF(AND($L1954&lt;&gt;"内部转账",$M1954&lt;&gt;""),"△填了对方账户，但类别不是内部转账",IF(YEAR($B1954)&lt;&gt;管理年度,"△不是管理年度的单据，按月的三张报表里看不到",IF($H1954&lt;0,"△这一笔之后该账户余额成负数了，核一下",""))))))))))))))</f>
        <v/>
      </c>
    </row>
    <row r="1955" ht="16.5" spans="1:16">
      <c r="A1955" s="4" t="str">
        <f>IF($C1955="","",COUNTA($C$5:$C1955))</f>
        <v/>
      </c>
      <c r="B1955" s="52"/>
      <c r="C1955" s="53"/>
      <c r="D1955" s="53"/>
      <c r="E1955" s="32"/>
      <c r="F1955" s="54"/>
      <c r="G1955" s="54"/>
      <c r="H1955" s="24" t="str">
        <f>IFERROR(ROUND(VLOOKUP($C1955,基础资料!$B$5:$E$34,3,0)+SUMIF($C$5:$C1955,$C1955,$F$5:$F1955)-SUMIF($C$5:$C1955,$C1955,$G$5:$G1955),2),"")</f>
        <v/>
      </c>
      <c r="I1955" s="53"/>
      <c r="J1955" s="53"/>
      <c r="K1955" s="25" t="str">
        <f t="shared" si="30"/>
        <v/>
      </c>
      <c r="L1955" s="13" t="str">
        <f>IF($D1955="","",IFERROR(INDEX(类别属性,MATCH($D1955,类别表,0)),""))</f>
        <v/>
      </c>
      <c r="M1955" s="53"/>
      <c r="N1955" s="53"/>
      <c r="O1955" s="32"/>
      <c r="P1955" s="6" t="str">
        <f>IF($C1955="","",IF(ISNA(MATCH($C1955,账户表,0)),"※这个账户不在【基础资料】的账户档案里",IF($B1955="","※没填日期，这一笔不会进任何月份的报表",IF(NOT(ISNUMBER($B1955)),"※日期是文本不是日期（像 2026.6.28 这种），按日期取数的报表全会漏掉这一笔",IF(AND($F1955&lt;&gt;"",$G1955&lt;&gt;""),"※收入和支出不能同时填",IF(AND(N($F1955)=0,N($G1955)=0),"※收入和支出都没填",IF(OR(N($F1955)&lt;0,N($G1955)&lt;0),"※金额不能填负数，方向反了就换一列填",IF($D1955="","※没填收支类别，分类报表会漏掉这一笔",IF(ISNA(MATCH($D1955,类别表,0)),"※收支类别不在【基础资料】的清单里",IF(AND($L1955="内部转账",$M1955=""),"△内部转账要在「对方账户」写上另一头",IF(AND($L1955="内部转账",$M1955=$C1955),"※对方账户跟本账户是同一个",IF(AND($L1955&lt;&gt;"内部转账",$M1955&lt;&gt;""),"△填了对方账户，但类别不是内部转账",IF(YEAR($B1955)&lt;&gt;管理年度,"△不是管理年度的单据，按月的三张报表里看不到",IF($H1955&lt;0,"△这一笔之后该账户余额成负数了，核一下",""))))))))))))))</f>
        <v/>
      </c>
    </row>
    <row r="1956" ht="16.5" spans="1:16">
      <c r="A1956" s="4" t="str">
        <f>IF($C1956="","",COUNTA($C$5:$C1956))</f>
        <v/>
      </c>
      <c r="B1956" s="52"/>
      <c r="C1956" s="53"/>
      <c r="D1956" s="53"/>
      <c r="E1956" s="32"/>
      <c r="F1956" s="54"/>
      <c r="G1956" s="54"/>
      <c r="H1956" s="24" t="str">
        <f>IFERROR(ROUND(VLOOKUP($C1956,基础资料!$B$5:$E$34,3,0)+SUMIF($C$5:$C1956,$C1956,$F$5:$F1956)-SUMIF($C$5:$C1956,$C1956,$G$5:$G1956),2),"")</f>
        <v/>
      </c>
      <c r="I1956" s="53"/>
      <c r="J1956" s="53"/>
      <c r="K1956" s="25" t="str">
        <f t="shared" si="30"/>
        <v/>
      </c>
      <c r="L1956" s="13" t="str">
        <f>IF($D1956="","",IFERROR(INDEX(类别属性,MATCH($D1956,类别表,0)),""))</f>
        <v/>
      </c>
      <c r="M1956" s="53"/>
      <c r="N1956" s="53"/>
      <c r="O1956" s="32"/>
      <c r="P1956" s="6" t="str">
        <f>IF($C1956="","",IF(ISNA(MATCH($C1956,账户表,0)),"※这个账户不在【基础资料】的账户档案里",IF($B1956="","※没填日期，这一笔不会进任何月份的报表",IF(NOT(ISNUMBER($B1956)),"※日期是文本不是日期（像 2026.6.28 这种），按日期取数的报表全会漏掉这一笔",IF(AND($F1956&lt;&gt;"",$G1956&lt;&gt;""),"※收入和支出不能同时填",IF(AND(N($F1956)=0,N($G1956)=0),"※收入和支出都没填",IF(OR(N($F1956)&lt;0,N($G1956)&lt;0),"※金额不能填负数，方向反了就换一列填",IF($D1956="","※没填收支类别，分类报表会漏掉这一笔",IF(ISNA(MATCH($D1956,类别表,0)),"※收支类别不在【基础资料】的清单里",IF(AND($L1956="内部转账",$M1956=""),"△内部转账要在「对方账户」写上另一头",IF(AND($L1956="内部转账",$M1956=$C1956),"※对方账户跟本账户是同一个",IF(AND($L1956&lt;&gt;"内部转账",$M1956&lt;&gt;""),"△填了对方账户，但类别不是内部转账",IF(YEAR($B1956)&lt;&gt;管理年度,"△不是管理年度的单据，按月的三张报表里看不到",IF($H1956&lt;0,"△这一笔之后该账户余额成负数了，核一下",""))))))))))))))</f>
        <v/>
      </c>
    </row>
    <row r="1957" ht="16.5" spans="1:16">
      <c r="A1957" s="4" t="str">
        <f>IF($C1957="","",COUNTA($C$5:$C1957))</f>
        <v/>
      </c>
      <c r="B1957" s="52"/>
      <c r="C1957" s="53"/>
      <c r="D1957" s="53"/>
      <c r="E1957" s="32"/>
      <c r="F1957" s="54"/>
      <c r="G1957" s="54"/>
      <c r="H1957" s="24" t="str">
        <f>IFERROR(ROUND(VLOOKUP($C1957,基础资料!$B$5:$E$34,3,0)+SUMIF($C$5:$C1957,$C1957,$F$5:$F1957)-SUMIF($C$5:$C1957,$C1957,$G$5:$G1957),2),"")</f>
        <v/>
      </c>
      <c r="I1957" s="53"/>
      <c r="J1957" s="53"/>
      <c r="K1957" s="25" t="str">
        <f t="shared" si="30"/>
        <v/>
      </c>
      <c r="L1957" s="13" t="str">
        <f>IF($D1957="","",IFERROR(INDEX(类别属性,MATCH($D1957,类别表,0)),""))</f>
        <v/>
      </c>
      <c r="M1957" s="53"/>
      <c r="N1957" s="53"/>
      <c r="O1957" s="32"/>
      <c r="P1957" s="6" t="str">
        <f>IF($C1957="","",IF(ISNA(MATCH($C1957,账户表,0)),"※这个账户不在【基础资料】的账户档案里",IF($B1957="","※没填日期，这一笔不会进任何月份的报表",IF(NOT(ISNUMBER($B1957)),"※日期是文本不是日期（像 2026.6.28 这种），按日期取数的报表全会漏掉这一笔",IF(AND($F1957&lt;&gt;"",$G1957&lt;&gt;""),"※收入和支出不能同时填",IF(AND(N($F1957)=0,N($G1957)=0),"※收入和支出都没填",IF(OR(N($F1957)&lt;0,N($G1957)&lt;0),"※金额不能填负数，方向反了就换一列填",IF($D1957="","※没填收支类别，分类报表会漏掉这一笔",IF(ISNA(MATCH($D1957,类别表,0)),"※收支类别不在【基础资料】的清单里",IF(AND($L1957="内部转账",$M1957=""),"△内部转账要在「对方账户」写上另一头",IF(AND($L1957="内部转账",$M1957=$C1957),"※对方账户跟本账户是同一个",IF(AND($L1957&lt;&gt;"内部转账",$M1957&lt;&gt;""),"△填了对方账户，但类别不是内部转账",IF(YEAR($B1957)&lt;&gt;管理年度,"△不是管理年度的单据，按月的三张报表里看不到",IF($H1957&lt;0,"△这一笔之后该账户余额成负数了，核一下",""))))))))))))))</f>
        <v/>
      </c>
    </row>
    <row r="1958" ht="16.5" spans="1:16">
      <c r="A1958" s="4" t="str">
        <f>IF($C1958="","",COUNTA($C$5:$C1958))</f>
        <v/>
      </c>
      <c r="B1958" s="52"/>
      <c r="C1958" s="53"/>
      <c r="D1958" s="53"/>
      <c r="E1958" s="32"/>
      <c r="F1958" s="54"/>
      <c r="G1958" s="54"/>
      <c r="H1958" s="24" t="str">
        <f>IFERROR(ROUND(VLOOKUP($C1958,基础资料!$B$5:$E$34,3,0)+SUMIF($C$5:$C1958,$C1958,$F$5:$F1958)-SUMIF($C$5:$C1958,$C1958,$G$5:$G1958),2),"")</f>
        <v/>
      </c>
      <c r="I1958" s="53"/>
      <c r="J1958" s="53"/>
      <c r="K1958" s="25" t="str">
        <f t="shared" si="30"/>
        <v/>
      </c>
      <c r="L1958" s="13" t="str">
        <f>IF($D1958="","",IFERROR(INDEX(类别属性,MATCH($D1958,类别表,0)),""))</f>
        <v/>
      </c>
      <c r="M1958" s="53"/>
      <c r="N1958" s="53"/>
      <c r="O1958" s="32"/>
      <c r="P1958" s="6" t="str">
        <f>IF($C1958="","",IF(ISNA(MATCH($C1958,账户表,0)),"※这个账户不在【基础资料】的账户档案里",IF($B1958="","※没填日期，这一笔不会进任何月份的报表",IF(NOT(ISNUMBER($B1958)),"※日期是文本不是日期（像 2026.6.28 这种），按日期取数的报表全会漏掉这一笔",IF(AND($F1958&lt;&gt;"",$G1958&lt;&gt;""),"※收入和支出不能同时填",IF(AND(N($F1958)=0,N($G1958)=0),"※收入和支出都没填",IF(OR(N($F1958)&lt;0,N($G1958)&lt;0),"※金额不能填负数，方向反了就换一列填",IF($D1958="","※没填收支类别，分类报表会漏掉这一笔",IF(ISNA(MATCH($D1958,类别表,0)),"※收支类别不在【基础资料】的清单里",IF(AND($L1958="内部转账",$M1958=""),"△内部转账要在「对方账户」写上另一头",IF(AND($L1958="内部转账",$M1958=$C1958),"※对方账户跟本账户是同一个",IF(AND($L1958&lt;&gt;"内部转账",$M1958&lt;&gt;""),"△填了对方账户，但类别不是内部转账",IF(YEAR($B1958)&lt;&gt;管理年度,"△不是管理年度的单据，按月的三张报表里看不到",IF($H1958&lt;0,"△这一笔之后该账户余额成负数了，核一下",""))))))))))))))</f>
        <v/>
      </c>
    </row>
    <row r="1959" ht="16.5" spans="1:16">
      <c r="A1959" s="4" t="str">
        <f>IF($C1959="","",COUNTA($C$5:$C1959))</f>
        <v/>
      </c>
      <c r="B1959" s="52"/>
      <c r="C1959" s="53"/>
      <c r="D1959" s="53"/>
      <c r="E1959" s="32"/>
      <c r="F1959" s="54"/>
      <c r="G1959" s="54"/>
      <c r="H1959" s="24" t="str">
        <f>IFERROR(ROUND(VLOOKUP($C1959,基础资料!$B$5:$E$34,3,0)+SUMIF($C$5:$C1959,$C1959,$F$5:$F1959)-SUMIF($C$5:$C1959,$C1959,$G$5:$G1959),2),"")</f>
        <v/>
      </c>
      <c r="I1959" s="53"/>
      <c r="J1959" s="53"/>
      <c r="K1959" s="25" t="str">
        <f t="shared" si="30"/>
        <v/>
      </c>
      <c r="L1959" s="13" t="str">
        <f>IF($D1959="","",IFERROR(INDEX(类别属性,MATCH($D1959,类别表,0)),""))</f>
        <v/>
      </c>
      <c r="M1959" s="53"/>
      <c r="N1959" s="53"/>
      <c r="O1959" s="32"/>
      <c r="P1959" s="6" t="str">
        <f>IF($C1959="","",IF(ISNA(MATCH($C1959,账户表,0)),"※这个账户不在【基础资料】的账户档案里",IF($B1959="","※没填日期，这一笔不会进任何月份的报表",IF(NOT(ISNUMBER($B1959)),"※日期是文本不是日期（像 2026.6.28 这种），按日期取数的报表全会漏掉这一笔",IF(AND($F1959&lt;&gt;"",$G1959&lt;&gt;""),"※收入和支出不能同时填",IF(AND(N($F1959)=0,N($G1959)=0),"※收入和支出都没填",IF(OR(N($F1959)&lt;0,N($G1959)&lt;0),"※金额不能填负数，方向反了就换一列填",IF($D1959="","※没填收支类别，分类报表会漏掉这一笔",IF(ISNA(MATCH($D1959,类别表,0)),"※收支类别不在【基础资料】的清单里",IF(AND($L1959="内部转账",$M1959=""),"△内部转账要在「对方账户」写上另一头",IF(AND($L1959="内部转账",$M1959=$C1959),"※对方账户跟本账户是同一个",IF(AND($L1959&lt;&gt;"内部转账",$M1959&lt;&gt;""),"△填了对方账户，但类别不是内部转账",IF(YEAR($B1959)&lt;&gt;管理年度,"△不是管理年度的单据，按月的三张报表里看不到",IF($H1959&lt;0,"△这一笔之后该账户余额成负数了，核一下",""))))))))))))))</f>
        <v/>
      </c>
    </row>
    <row r="1960" ht="16.5" spans="1:16">
      <c r="A1960" s="4" t="str">
        <f>IF($C1960="","",COUNTA($C$5:$C1960))</f>
        <v/>
      </c>
      <c r="B1960" s="52"/>
      <c r="C1960" s="53"/>
      <c r="D1960" s="53"/>
      <c r="E1960" s="32"/>
      <c r="F1960" s="54"/>
      <c r="G1960" s="54"/>
      <c r="H1960" s="24" t="str">
        <f>IFERROR(ROUND(VLOOKUP($C1960,基础资料!$B$5:$E$34,3,0)+SUMIF($C$5:$C1960,$C1960,$F$5:$F1960)-SUMIF($C$5:$C1960,$C1960,$G$5:$G1960),2),"")</f>
        <v/>
      </c>
      <c r="I1960" s="53"/>
      <c r="J1960" s="53"/>
      <c r="K1960" s="25" t="str">
        <f t="shared" si="30"/>
        <v/>
      </c>
      <c r="L1960" s="13" t="str">
        <f>IF($D1960="","",IFERROR(INDEX(类别属性,MATCH($D1960,类别表,0)),""))</f>
        <v/>
      </c>
      <c r="M1960" s="53"/>
      <c r="N1960" s="53"/>
      <c r="O1960" s="32"/>
      <c r="P1960" s="6" t="str">
        <f>IF($C1960="","",IF(ISNA(MATCH($C1960,账户表,0)),"※这个账户不在【基础资料】的账户档案里",IF($B1960="","※没填日期，这一笔不会进任何月份的报表",IF(NOT(ISNUMBER($B1960)),"※日期是文本不是日期（像 2026.6.28 这种），按日期取数的报表全会漏掉这一笔",IF(AND($F1960&lt;&gt;"",$G1960&lt;&gt;""),"※收入和支出不能同时填",IF(AND(N($F1960)=0,N($G1960)=0),"※收入和支出都没填",IF(OR(N($F1960)&lt;0,N($G1960)&lt;0),"※金额不能填负数，方向反了就换一列填",IF($D1960="","※没填收支类别，分类报表会漏掉这一笔",IF(ISNA(MATCH($D1960,类别表,0)),"※收支类别不在【基础资料】的清单里",IF(AND($L1960="内部转账",$M1960=""),"△内部转账要在「对方账户」写上另一头",IF(AND($L1960="内部转账",$M1960=$C1960),"※对方账户跟本账户是同一个",IF(AND($L1960&lt;&gt;"内部转账",$M1960&lt;&gt;""),"△填了对方账户，但类别不是内部转账",IF(YEAR($B1960)&lt;&gt;管理年度,"△不是管理年度的单据，按月的三张报表里看不到",IF($H1960&lt;0,"△这一笔之后该账户余额成负数了，核一下",""))))))))))))))</f>
        <v/>
      </c>
    </row>
    <row r="1961" ht="16.5" spans="1:16">
      <c r="A1961" s="4" t="str">
        <f>IF($C1961="","",COUNTA($C$5:$C1961))</f>
        <v/>
      </c>
      <c r="B1961" s="52"/>
      <c r="C1961" s="53"/>
      <c r="D1961" s="53"/>
      <c r="E1961" s="32"/>
      <c r="F1961" s="54"/>
      <c r="G1961" s="54"/>
      <c r="H1961" s="24" t="str">
        <f>IFERROR(ROUND(VLOOKUP($C1961,基础资料!$B$5:$E$34,3,0)+SUMIF($C$5:$C1961,$C1961,$F$5:$F1961)-SUMIF($C$5:$C1961,$C1961,$G$5:$G1961),2),"")</f>
        <v/>
      </c>
      <c r="I1961" s="53"/>
      <c r="J1961" s="53"/>
      <c r="K1961" s="25" t="str">
        <f t="shared" si="30"/>
        <v/>
      </c>
      <c r="L1961" s="13" t="str">
        <f>IF($D1961="","",IFERROR(INDEX(类别属性,MATCH($D1961,类别表,0)),""))</f>
        <v/>
      </c>
      <c r="M1961" s="53"/>
      <c r="N1961" s="53"/>
      <c r="O1961" s="32"/>
      <c r="P1961" s="6" t="str">
        <f>IF($C1961="","",IF(ISNA(MATCH($C1961,账户表,0)),"※这个账户不在【基础资料】的账户档案里",IF($B1961="","※没填日期，这一笔不会进任何月份的报表",IF(NOT(ISNUMBER($B1961)),"※日期是文本不是日期（像 2026.6.28 这种），按日期取数的报表全会漏掉这一笔",IF(AND($F1961&lt;&gt;"",$G1961&lt;&gt;""),"※收入和支出不能同时填",IF(AND(N($F1961)=0,N($G1961)=0),"※收入和支出都没填",IF(OR(N($F1961)&lt;0,N($G1961)&lt;0),"※金额不能填负数，方向反了就换一列填",IF($D1961="","※没填收支类别，分类报表会漏掉这一笔",IF(ISNA(MATCH($D1961,类别表,0)),"※收支类别不在【基础资料】的清单里",IF(AND($L1961="内部转账",$M1961=""),"△内部转账要在「对方账户」写上另一头",IF(AND($L1961="内部转账",$M1961=$C1961),"※对方账户跟本账户是同一个",IF(AND($L1961&lt;&gt;"内部转账",$M1961&lt;&gt;""),"△填了对方账户，但类别不是内部转账",IF(YEAR($B1961)&lt;&gt;管理年度,"△不是管理年度的单据，按月的三张报表里看不到",IF($H1961&lt;0,"△这一笔之后该账户余额成负数了，核一下",""))))))))))))))</f>
        <v/>
      </c>
    </row>
    <row r="1962" ht="16.5" spans="1:16">
      <c r="A1962" s="4" t="str">
        <f>IF($C1962="","",COUNTA($C$5:$C1962))</f>
        <v/>
      </c>
      <c r="B1962" s="52"/>
      <c r="C1962" s="53"/>
      <c r="D1962" s="53"/>
      <c r="E1962" s="32"/>
      <c r="F1962" s="54"/>
      <c r="G1962" s="54"/>
      <c r="H1962" s="24" t="str">
        <f>IFERROR(ROUND(VLOOKUP($C1962,基础资料!$B$5:$E$34,3,0)+SUMIF($C$5:$C1962,$C1962,$F$5:$F1962)-SUMIF($C$5:$C1962,$C1962,$G$5:$G1962),2),"")</f>
        <v/>
      </c>
      <c r="I1962" s="53"/>
      <c r="J1962" s="53"/>
      <c r="K1962" s="25" t="str">
        <f t="shared" si="30"/>
        <v/>
      </c>
      <c r="L1962" s="13" t="str">
        <f>IF($D1962="","",IFERROR(INDEX(类别属性,MATCH($D1962,类别表,0)),""))</f>
        <v/>
      </c>
      <c r="M1962" s="53"/>
      <c r="N1962" s="53"/>
      <c r="O1962" s="32"/>
      <c r="P1962" s="6" t="str">
        <f>IF($C1962="","",IF(ISNA(MATCH($C1962,账户表,0)),"※这个账户不在【基础资料】的账户档案里",IF($B1962="","※没填日期，这一笔不会进任何月份的报表",IF(NOT(ISNUMBER($B1962)),"※日期是文本不是日期（像 2026.6.28 这种），按日期取数的报表全会漏掉这一笔",IF(AND($F1962&lt;&gt;"",$G1962&lt;&gt;""),"※收入和支出不能同时填",IF(AND(N($F1962)=0,N($G1962)=0),"※收入和支出都没填",IF(OR(N($F1962)&lt;0,N($G1962)&lt;0),"※金额不能填负数，方向反了就换一列填",IF($D1962="","※没填收支类别，分类报表会漏掉这一笔",IF(ISNA(MATCH($D1962,类别表,0)),"※收支类别不在【基础资料】的清单里",IF(AND($L1962="内部转账",$M1962=""),"△内部转账要在「对方账户」写上另一头",IF(AND($L1962="内部转账",$M1962=$C1962),"※对方账户跟本账户是同一个",IF(AND($L1962&lt;&gt;"内部转账",$M1962&lt;&gt;""),"△填了对方账户，但类别不是内部转账",IF(YEAR($B1962)&lt;&gt;管理年度,"△不是管理年度的单据，按月的三张报表里看不到",IF($H1962&lt;0,"△这一笔之后该账户余额成负数了，核一下",""))))))))))))))</f>
        <v/>
      </c>
    </row>
    <row r="1963" ht="16.5" spans="1:16">
      <c r="A1963" s="4" t="str">
        <f>IF($C1963="","",COUNTA($C$5:$C1963))</f>
        <v/>
      </c>
      <c r="B1963" s="52"/>
      <c r="C1963" s="53"/>
      <c r="D1963" s="53"/>
      <c r="E1963" s="32"/>
      <c r="F1963" s="54"/>
      <c r="G1963" s="54"/>
      <c r="H1963" s="24" t="str">
        <f>IFERROR(ROUND(VLOOKUP($C1963,基础资料!$B$5:$E$34,3,0)+SUMIF($C$5:$C1963,$C1963,$F$5:$F1963)-SUMIF($C$5:$C1963,$C1963,$G$5:$G1963),2),"")</f>
        <v/>
      </c>
      <c r="I1963" s="53"/>
      <c r="J1963" s="53"/>
      <c r="K1963" s="25" t="str">
        <f t="shared" si="30"/>
        <v/>
      </c>
      <c r="L1963" s="13" t="str">
        <f>IF($D1963="","",IFERROR(INDEX(类别属性,MATCH($D1963,类别表,0)),""))</f>
        <v/>
      </c>
      <c r="M1963" s="53"/>
      <c r="N1963" s="53"/>
      <c r="O1963" s="32"/>
      <c r="P1963" s="6" t="str">
        <f>IF($C1963="","",IF(ISNA(MATCH($C1963,账户表,0)),"※这个账户不在【基础资料】的账户档案里",IF($B1963="","※没填日期，这一笔不会进任何月份的报表",IF(NOT(ISNUMBER($B1963)),"※日期是文本不是日期（像 2026.6.28 这种），按日期取数的报表全会漏掉这一笔",IF(AND($F1963&lt;&gt;"",$G1963&lt;&gt;""),"※收入和支出不能同时填",IF(AND(N($F1963)=0,N($G1963)=0),"※收入和支出都没填",IF(OR(N($F1963)&lt;0,N($G1963)&lt;0),"※金额不能填负数，方向反了就换一列填",IF($D1963="","※没填收支类别，分类报表会漏掉这一笔",IF(ISNA(MATCH($D1963,类别表,0)),"※收支类别不在【基础资料】的清单里",IF(AND($L1963="内部转账",$M1963=""),"△内部转账要在「对方账户」写上另一头",IF(AND($L1963="内部转账",$M1963=$C1963),"※对方账户跟本账户是同一个",IF(AND($L1963&lt;&gt;"内部转账",$M1963&lt;&gt;""),"△填了对方账户，但类别不是内部转账",IF(YEAR($B1963)&lt;&gt;管理年度,"△不是管理年度的单据，按月的三张报表里看不到",IF($H1963&lt;0,"△这一笔之后该账户余额成负数了，核一下",""))))))))))))))</f>
        <v/>
      </c>
    </row>
    <row r="1964" ht="16.5" spans="1:16">
      <c r="A1964" s="4" t="str">
        <f>IF($C1964="","",COUNTA($C$5:$C1964))</f>
        <v/>
      </c>
      <c r="B1964" s="52"/>
      <c r="C1964" s="53"/>
      <c r="D1964" s="53"/>
      <c r="E1964" s="32"/>
      <c r="F1964" s="54"/>
      <c r="G1964" s="54"/>
      <c r="H1964" s="24" t="str">
        <f>IFERROR(ROUND(VLOOKUP($C1964,基础资料!$B$5:$E$34,3,0)+SUMIF($C$5:$C1964,$C1964,$F$5:$F1964)-SUMIF($C$5:$C1964,$C1964,$G$5:$G1964),2),"")</f>
        <v/>
      </c>
      <c r="I1964" s="53"/>
      <c r="J1964" s="53"/>
      <c r="K1964" s="25" t="str">
        <f t="shared" si="30"/>
        <v/>
      </c>
      <c r="L1964" s="13" t="str">
        <f>IF($D1964="","",IFERROR(INDEX(类别属性,MATCH($D1964,类别表,0)),""))</f>
        <v/>
      </c>
      <c r="M1964" s="53"/>
      <c r="N1964" s="53"/>
      <c r="O1964" s="32"/>
      <c r="P1964" s="6" t="str">
        <f>IF($C1964="","",IF(ISNA(MATCH($C1964,账户表,0)),"※这个账户不在【基础资料】的账户档案里",IF($B1964="","※没填日期，这一笔不会进任何月份的报表",IF(NOT(ISNUMBER($B1964)),"※日期是文本不是日期（像 2026.6.28 这种），按日期取数的报表全会漏掉这一笔",IF(AND($F1964&lt;&gt;"",$G1964&lt;&gt;""),"※收入和支出不能同时填",IF(AND(N($F1964)=0,N($G1964)=0),"※收入和支出都没填",IF(OR(N($F1964)&lt;0,N($G1964)&lt;0),"※金额不能填负数，方向反了就换一列填",IF($D1964="","※没填收支类别，分类报表会漏掉这一笔",IF(ISNA(MATCH($D1964,类别表,0)),"※收支类别不在【基础资料】的清单里",IF(AND($L1964="内部转账",$M1964=""),"△内部转账要在「对方账户」写上另一头",IF(AND($L1964="内部转账",$M1964=$C1964),"※对方账户跟本账户是同一个",IF(AND($L1964&lt;&gt;"内部转账",$M1964&lt;&gt;""),"△填了对方账户，但类别不是内部转账",IF(YEAR($B1964)&lt;&gt;管理年度,"△不是管理年度的单据，按月的三张报表里看不到",IF($H1964&lt;0,"△这一笔之后该账户余额成负数了，核一下",""))))))))))))))</f>
        <v/>
      </c>
    </row>
    <row r="1965" ht="16.5" spans="1:16">
      <c r="A1965" s="4" t="str">
        <f>IF($C1965="","",COUNTA($C$5:$C1965))</f>
        <v/>
      </c>
      <c r="B1965" s="52"/>
      <c r="C1965" s="53"/>
      <c r="D1965" s="53"/>
      <c r="E1965" s="32"/>
      <c r="F1965" s="54"/>
      <c r="G1965" s="54"/>
      <c r="H1965" s="24" t="str">
        <f>IFERROR(ROUND(VLOOKUP($C1965,基础资料!$B$5:$E$34,3,0)+SUMIF($C$5:$C1965,$C1965,$F$5:$F1965)-SUMIF($C$5:$C1965,$C1965,$G$5:$G1965),2),"")</f>
        <v/>
      </c>
      <c r="I1965" s="53"/>
      <c r="J1965" s="53"/>
      <c r="K1965" s="25" t="str">
        <f t="shared" si="30"/>
        <v/>
      </c>
      <c r="L1965" s="13" t="str">
        <f>IF($D1965="","",IFERROR(INDEX(类别属性,MATCH($D1965,类别表,0)),""))</f>
        <v/>
      </c>
      <c r="M1965" s="53"/>
      <c r="N1965" s="53"/>
      <c r="O1965" s="32"/>
      <c r="P1965" s="6" t="str">
        <f>IF($C1965="","",IF(ISNA(MATCH($C1965,账户表,0)),"※这个账户不在【基础资料】的账户档案里",IF($B1965="","※没填日期，这一笔不会进任何月份的报表",IF(NOT(ISNUMBER($B1965)),"※日期是文本不是日期（像 2026.6.28 这种），按日期取数的报表全会漏掉这一笔",IF(AND($F1965&lt;&gt;"",$G1965&lt;&gt;""),"※收入和支出不能同时填",IF(AND(N($F1965)=0,N($G1965)=0),"※收入和支出都没填",IF(OR(N($F1965)&lt;0,N($G1965)&lt;0),"※金额不能填负数，方向反了就换一列填",IF($D1965="","※没填收支类别，分类报表会漏掉这一笔",IF(ISNA(MATCH($D1965,类别表,0)),"※收支类别不在【基础资料】的清单里",IF(AND($L1965="内部转账",$M1965=""),"△内部转账要在「对方账户」写上另一头",IF(AND($L1965="内部转账",$M1965=$C1965),"※对方账户跟本账户是同一个",IF(AND($L1965&lt;&gt;"内部转账",$M1965&lt;&gt;""),"△填了对方账户，但类别不是内部转账",IF(YEAR($B1965)&lt;&gt;管理年度,"△不是管理年度的单据，按月的三张报表里看不到",IF($H1965&lt;0,"△这一笔之后该账户余额成负数了，核一下",""))))))))))))))</f>
        <v/>
      </c>
    </row>
    <row r="1966" ht="16.5" spans="1:16">
      <c r="A1966" s="4" t="str">
        <f>IF($C1966="","",COUNTA($C$5:$C1966))</f>
        <v/>
      </c>
      <c r="B1966" s="52"/>
      <c r="C1966" s="53"/>
      <c r="D1966" s="53"/>
      <c r="E1966" s="32"/>
      <c r="F1966" s="54"/>
      <c r="G1966" s="54"/>
      <c r="H1966" s="24" t="str">
        <f>IFERROR(ROUND(VLOOKUP($C1966,基础资料!$B$5:$E$34,3,0)+SUMIF($C$5:$C1966,$C1966,$F$5:$F1966)-SUMIF($C$5:$C1966,$C1966,$G$5:$G1966),2),"")</f>
        <v/>
      </c>
      <c r="I1966" s="53"/>
      <c r="J1966" s="53"/>
      <c r="K1966" s="25" t="str">
        <f t="shared" si="30"/>
        <v/>
      </c>
      <c r="L1966" s="13" t="str">
        <f>IF($D1966="","",IFERROR(INDEX(类别属性,MATCH($D1966,类别表,0)),""))</f>
        <v/>
      </c>
      <c r="M1966" s="53"/>
      <c r="N1966" s="53"/>
      <c r="O1966" s="32"/>
      <c r="P1966" s="6" t="str">
        <f>IF($C1966="","",IF(ISNA(MATCH($C1966,账户表,0)),"※这个账户不在【基础资料】的账户档案里",IF($B1966="","※没填日期，这一笔不会进任何月份的报表",IF(NOT(ISNUMBER($B1966)),"※日期是文本不是日期（像 2026.6.28 这种），按日期取数的报表全会漏掉这一笔",IF(AND($F1966&lt;&gt;"",$G1966&lt;&gt;""),"※收入和支出不能同时填",IF(AND(N($F1966)=0,N($G1966)=0),"※收入和支出都没填",IF(OR(N($F1966)&lt;0,N($G1966)&lt;0),"※金额不能填负数，方向反了就换一列填",IF($D1966="","※没填收支类别，分类报表会漏掉这一笔",IF(ISNA(MATCH($D1966,类别表,0)),"※收支类别不在【基础资料】的清单里",IF(AND($L1966="内部转账",$M1966=""),"△内部转账要在「对方账户」写上另一头",IF(AND($L1966="内部转账",$M1966=$C1966),"※对方账户跟本账户是同一个",IF(AND($L1966&lt;&gt;"内部转账",$M1966&lt;&gt;""),"△填了对方账户，但类别不是内部转账",IF(YEAR($B1966)&lt;&gt;管理年度,"△不是管理年度的单据，按月的三张报表里看不到",IF($H1966&lt;0,"△这一笔之后该账户余额成负数了，核一下",""))))))))))))))</f>
        <v/>
      </c>
    </row>
    <row r="1967" ht="16.5" spans="1:16">
      <c r="A1967" s="4" t="str">
        <f>IF($C1967="","",COUNTA($C$5:$C1967))</f>
        <v/>
      </c>
      <c r="B1967" s="52"/>
      <c r="C1967" s="53"/>
      <c r="D1967" s="53"/>
      <c r="E1967" s="32"/>
      <c r="F1967" s="54"/>
      <c r="G1967" s="54"/>
      <c r="H1967" s="24" t="str">
        <f>IFERROR(ROUND(VLOOKUP($C1967,基础资料!$B$5:$E$34,3,0)+SUMIF($C$5:$C1967,$C1967,$F$5:$F1967)-SUMIF($C$5:$C1967,$C1967,$G$5:$G1967),2),"")</f>
        <v/>
      </c>
      <c r="I1967" s="53"/>
      <c r="J1967" s="53"/>
      <c r="K1967" s="25" t="str">
        <f t="shared" si="30"/>
        <v/>
      </c>
      <c r="L1967" s="13" t="str">
        <f>IF($D1967="","",IFERROR(INDEX(类别属性,MATCH($D1967,类别表,0)),""))</f>
        <v/>
      </c>
      <c r="M1967" s="53"/>
      <c r="N1967" s="53"/>
      <c r="O1967" s="32"/>
      <c r="P1967" s="6" t="str">
        <f>IF($C1967="","",IF(ISNA(MATCH($C1967,账户表,0)),"※这个账户不在【基础资料】的账户档案里",IF($B1967="","※没填日期，这一笔不会进任何月份的报表",IF(NOT(ISNUMBER($B1967)),"※日期是文本不是日期（像 2026.6.28 这种），按日期取数的报表全会漏掉这一笔",IF(AND($F1967&lt;&gt;"",$G1967&lt;&gt;""),"※收入和支出不能同时填",IF(AND(N($F1967)=0,N($G1967)=0),"※收入和支出都没填",IF(OR(N($F1967)&lt;0,N($G1967)&lt;0),"※金额不能填负数，方向反了就换一列填",IF($D1967="","※没填收支类别，分类报表会漏掉这一笔",IF(ISNA(MATCH($D1967,类别表,0)),"※收支类别不在【基础资料】的清单里",IF(AND($L1967="内部转账",$M1967=""),"△内部转账要在「对方账户」写上另一头",IF(AND($L1967="内部转账",$M1967=$C1967),"※对方账户跟本账户是同一个",IF(AND($L1967&lt;&gt;"内部转账",$M1967&lt;&gt;""),"△填了对方账户，但类别不是内部转账",IF(YEAR($B1967)&lt;&gt;管理年度,"△不是管理年度的单据，按月的三张报表里看不到",IF($H1967&lt;0,"△这一笔之后该账户余额成负数了，核一下",""))))))))))))))</f>
        <v/>
      </c>
    </row>
    <row r="1968" ht="16.5" spans="1:16">
      <c r="A1968" s="4" t="str">
        <f>IF($C1968="","",COUNTA($C$5:$C1968))</f>
        <v/>
      </c>
      <c r="B1968" s="52"/>
      <c r="C1968" s="53"/>
      <c r="D1968" s="53"/>
      <c r="E1968" s="32"/>
      <c r="F1968" s="54"/>
      <c r="G1968" s="54"/>
      <c r="H1968" s="24" t="str">
        <f>IFERROR(ROUND(VLOOKUP($C1968,基础资料!$B$5:$E$34,3,0)+SUMIF($C$5:$C1968,$C1968,$F$5:$F1968)-SUMIF($C$5:$C1968,$C1968,$G$5:$G1968),2),"")</f>
        <v/>
      </c>
      <c r="I1968" s="53"/>
      <c r="J1968" s="53"/>
      <c r="K1968" s="25" t="str">
        <f t="shared" si="30"/>
        <v/>
      </c>
      <c r="L1968" s="13" t="str">
        <f>IF($D1968="","",IFERROR(INDEX(类别属性,MATCH($D1968,类别表,0)),""))</f>
        <v/>
      </c>
      <c r="M1968" s="53"/>
      <c r="N1968" s="53"/>
      <c r="O1968" s="32"/>
      <c r="P1968" s="6" t="str">
        <f>IF($C1968="","",IF(ISNA(MATCH($C1968,账户表,0)),"※这个账户不在【基础资料】的账户档案里",IF($B1968="","※没填日期，这一笔不会进任何月份的报表",IF(NOT(ISNUMBER($B1968)),"※日期是文本不是日期（像 2026.6.28 这种），按日期取数的报表全会漏掉这一笔",IF(AND($F1968&lt;&gt;"",$G1968&lt;&gt;""),"※收入和支出不能同时填",IF(AND(N($F1968)=0,N($G1968)=0),"※收入和支出都没填",IF(OR(N($F1968)&lt;0,N($G1968)&lt;0),"※金额不能填负数，方向反了就换一列填",IF($D1968="","※没填收支类别，分类报表会漏掉这一笔",IF(ISNA(MATCH($D1968,类别表,0)),"※收支类别不在【基础资料】的清单里",IF(AND($L1968="内部转账",$M1968=""),"△内部转账要在「对方账户」写上另一头",IF(AND($L1968="内部转账",$M1968=$C1968),"※对方账户跟本账户是同一个",IF(AND($L1968&lt;&gt;"内部转账",$M1968&lt;&gt;""),"△填了对方账户，但类别不是内部转账",IF(YEAR($B1968)&lt;&gt;管理年度,"△不是管理年度的单据，按月的三张报表里看不到",IF($H1968&lt;0,"△这一笔之后该账户余额成负数了，核一下",""))))))))))))))</f>
        <v/>
      </c>
    </row>
    <row r="1969" ht="16.5" spans="1:16">
      <c r="A1969" s="4" t="str">
        <f>IF($C1969="","",COUNTA($C$5:$C1969))</f>
        <v/>
      </c>
      <c r="B1969" s="52"/>
      <c r="C1969" s="53"/>
      <c r="D1969" s="53"/>
      <c r="E1969" s="32"/>
      <c r="F1969" s="54"/>
      <c r="G1969" s="54"/>
      <c r="H1969" s="24" t="str">
        <f>IFERROR(ROUND(VLOOKUP($C1969,基础资料!$B$5:$E$34,3,0)+SUMIF($C$5:$C1969,$C1969,$F$5:$F1969)-SUMIF($C$5:$C1969,$C1969,$G$5:$G1969),2),"")</f>
        <v/>
      </c>
      <c r="I1969" s="53"/>
      <c r="J1969" s="53"/>
      <c r="K1969" s="25" t="str">
        <f t="shared" si="30"/>
        <v/>
      </c>
      <c r="L1969" s="13" t="str">
        <f>IF($D1969="","",IFERROR(INDEX(类别属性,MATCH($D1969,类别表,0)),""))</f>
        <v/>
      </c>
      <c r="M1969" s="53"/>
      <c r="N1969" s="53"/>
      <c r="O1969" s="32"/>
      <c r="P1969" s="6" t="str">
        <f>IF($C1969="","",IF(ISNA(MATCH($C1969,账户表,0)),"※这个账户不在【基础资料】的账户档案里",IF($B1969="","※没填日期，这一笔不会进任何月份的报表",IF(NOT(ISNUMBER($B1969)),"※日期是文本不是日期（像 2026.6.28 这种），按日期取数的报表全会漏掉这一笔",IF(AND($F1969&lt;&gt;"",$G1969&lt;&gt;""),"※收入和支出不能同时填",IF(AND(N($F1969)=0,N($G1969)=0),"※收入和支出都没填",IF(OR(N($F1969)&lt;0,N($G1969)&lt;0),"※金额不能填负数，方向反了就换一列填",IF($D1969="","※没填收支类别，分类报表会漏掉这一笔",IF(ISNA(MATCH($D1969,类别表,0)),"※收支类别不在【基础资料】的清单里",IF(AND($L1969="内部转账",$M1969=""),"△内部转账要在「对方账户」写上另一头",IF(AND($L1969="内部转账",$M1969=$C1969),"※对方账户跟本账户是同一个",IF(AND($L1969&lt;&gt;"内部转账",$M1969&lt;&gt;""),"△填了对方账户，但类别不是内部转账",IF(YEAR($B1969)&lt;&gt;管理年度,"△不是管理年度的单据，按月的三张报表里看不到",IF($H1969&lt;0,"△这一笔之后该账户余额成负数了，核一下",""))))))))))))))</f>
        <v/>
      </c>
    </row>
    <row r="1970" ht="16.5" spans="1:16">
      <c r="A1970" s="4" t="str">
        <f>IF($C1970="","",COUNTA($C$5:$C1970))</f>
        <v/>
      </c>
      <c r="B1970" s="52"/>
      <c r="C1970" s="53"/>
      <c r="D1970" s="53"/>
      <c r="E1970" s="32"/>
      <c r="F1970" s="54"/>
      <c r="G1970" s="54"/>
      <c r="H1970" s="24" t="str">
        <f>IFERROR(ROUND(VLOOKUP($C1970,基础资料!$B$5:$E$34,3,0)+SUMIF($C$5:$C1970,$C1970,$F$5:$F1970)-SUMIF($C$5:$C1970,$C1970,$G$5:$G1970),2),"")</f>
        <v/>
      </c>
      <c r="I1970" s="53"/>
      <c r="J1970" s="53"/>
      <c r="K1970" s="25" t="str">
        <f t="shared" si="30"/>
        <v/>
      </c>
      <c r="L1970" s="13" t="str">
        <f>IF($D1970="","",IFERROR(INDEX(类别属性,MATCH($D1970,类别表,0)),""))</f>
        <v/>
      </c>
      <c r="M1970" s="53"/>
      <c r="N1970" s="53"/>
      <c r="O1970" s="32"/>
      <c r="P1970" s="6" t="str">
        <f>IF($C1970="","",IF(ISNA(MATCH($C1970,账户表,0)),"※这个账户不在【基础资料】的账户档案里",IF($B1970="","※没填日期，这一笔不会进任何月份的报表",IF(NOT(ISNUMBER($B1970)),"※日期是文本不是日期（像 2026.6.28 这种），按日期取数的报表全会漏掉这一笔",IF(AND($F1970&lt;&gt;"",$G1970&lt;&gt;""),"※收入和支出不能同时填",IF(AND(N($F1970)=0,N($G1970)=0),"※收入和支出都没填",IF(OR(N($F1970)&lt;0,N($G1970)&lt;0),"※金额不能填负数，方向反了就换一列填",IF($D1970="","※没填收支类别，分类报表会漏掉这一笔",IF(ISNA(MATCH($D1970,类别表,0)),"※收支类别不在【基础资料】的清单里",IF(AND($L1970="内部转账",$M1970=""),"△内部转账要在「对方账户」写上另一头",IF(AND($L1970="内部转账",$M1970=$C1970),"※对方账户跟本账户是同一个",IF(AND($L1970&lt;&gt;"内部转账",$M1970&lt;&gt;""),"△填了对方账户，但类别不是内部转账",IF(YEAR($B1970)&lt;&gt;管理年度,"△不是管理年度的单据，按月的三张报表里看不到",IF($H1970&lt;0,"△这一笔之后该账户余额成负数了，核一下",""))))))))))))))</f>
        <v/>
      </c>
    </row>
    <row r="1971" ht="16.5" spans="1:16">
      <c r="A1971" s="4" t="str">
        <f>IF($C1971="","",COUNTA($C$5:$C1971))</f>
        <v/>
      </c>
      <c r="B1971" s="52"/>
      <c r="C1971" s="53"/>
      <c r="D1971" s="53"/>
      <c r="E1971" s="32"/>
      <c r="F1971" s="54"/>
      <c r="G1971" s="54"/>
      <c r="H1971" s="24" t="str">
        <f>IFERROR(ROUND(VLOOKUP($C1971,基础资料!$B$5:$E$34,3,0)+SUMIF($C$5:$C1971,$C1971,$F$5:$F1971)-SUMIF($C$5:$C1971,$C1971,$G$5:$G1971),2),"")</f>
        <v/>
      </c>
      <c r="I1971" s="53"/>
      <c r="J1971" s="53"/>
      <c r="K1971" s="25" t="str">
        <f t="shared" si="30"/>
        <v/>
      </c>
      <c r="L1971" s="13" t="str">
        <f>IF($D1971="","",IFERROR(INDEX(类别属性,MATCH($D1971,类别表,0)),""))</f>
        <v/>
      </c>
      <c r="M1971" s="53"/>
      <c r="N1971" s="53"/>
      <c r="O1971" s="32"/>
      <c r="P1971" s="6" t="str">
        <f>IF($C1971="","",IF(ISNA(MATCH($C1971,账户表,0)),"※这个账户不在【基础资料】的账户档案里",IF($B1971="","※没填日期，这一笔不会进任何月份的报表",IF(NOT(ISNUMBER($B1971)),"※日期是文本不是日期（像 2026.6.28 这种），按日期取数的报表全会漏掉这一笔",IF(AND($F1971&lt;&gt;"",$G1971&lt;&gt;""),"※收入和支出不能同时填",IF(AND(N($F1971)=0,N($G1971)=0),"※收入和支出都没填",IF(OR(N($F1971)&lt;0,N($G1971)&lt;0),"※金额不能填负数，方向反了就换一列填",IF($D1971="","※没填收支类别，分类报表会漏掉这一笔",IF(ISNA(MATCH($D1971,类别表,0)),"※收支类别不在【基础资料】的清单里",IF(AND($L1971="内部转账",$M1971=""),"△内部转账要在「对方账户」写上另一头",IF(AND($L1971="内部转账",$M1971=$C1971),"※对方账户跟本账户是同一个",IF(AND($L1971&lt;&gt;"内部转账",$M1971&lt;&gt;""),"△填了对方账户，但类别不是内部转账",IF(YEAR($B1971)&lt;&gt;管理年度,"△不是管理年度的单据，按月的三张报表里看不到",IF($H1971&lt;0,"△这一笔之后该账户余额成负数了，核一下",""))))))))))))))</f>
        <v/>
      </c>
    </row>
    <row r="1972" ht="16.5" spans="1:16">
      <c r="A1972" s="4" t="str">
        <f>IF($C1972="","",COUNTA($C$5:$C1972))</f>
        <v/>
      </c>
      <c r="B1972" s="52"/>
      <c r="C1972" s="53"/>
      <c r="D1972" s="53"/>
      <c r="E1972" s="32"/>
      <c r="F1972" s="54"/>
      <c r="G1972" s="54"/>
      <c r="H1972" s="24" t="str">
        <f>IFERROR(ROUND(VLOOKUP($C1972,基础资料!$B$5:$E$34,3,0)+SUMIF($C$5:$C1972,$C1972,$F$5:$F1972)-SUMIF($C$5:$C1972,$C1972,$G$5:$G1972),2),"")</f>
        <v/>
      </c>
      <c r="I1972" s="53"/>
      <c r="J1972" s="53"/>
      <c r="K1972" s="25" t="str">
        <f t="shared" si="30"/>
        <v/>
      </c>
      <c r="L1972" s="13" t="str">
        <f>IF($D1972="","",IFERROR(INDEX(类别属性,MATCH($D1972,类别表,0)),""))</f>
        <v/>
      </c>
      <c r="M1972" s="53"/>
      <c r="N1972" s="53"/>
      <c r="O1972" s="32"/>
      <c r="P1972" s="6" t="str">
        <f>IF($C1972="","",IF(ISNA(MATCH($C1972,账户表,0)),"※这个账户不在【基础资料】的账户档案里",IF($B1972="","※没填日期，这一笔不会进任何月份的报表",IF(NOT(ISNUMBER($B1972)),"※日期是文本不是日期（像 2026.6.28 这种），按日期取数的报表全会漏掉这一笔",IF(AND($F1972&lt;&gt;"",$G1972&lt;&gt;""),"※收入和支出不能同时填",IF(AND(N($F1972)=0,N($G1972)=0),"※收入和支出都没填",IF(OR(N($F1972)&lt;0,N($G1972)&lt;0),"※金额不能填负数，方向反了就换一列填",IF($D1972="","※没填收支类别，分类报表会漏掉这一笔",IF(ISNA(MATCH($D1972,类别表,0)),"※收支类别不在【基础资料】的清单里",IF(AND($L1972="内部转账",$M1972=""),"△内部转账要在「对方账户」写上另一头",IF(AND($L1972="内部转账",$M1972=$C1972),"※对方账户跟本账户是同一个",IF(AND($L1972&lt;&gt;"内部转账",$M1972&lt;&gt;""),"△填了对方账户，但类别不是内部转账",IF(YEAR($B1972)&lt;&gt;管理年度,"△不是管理年度的单据，按月的三张报表里看不到",IF($H1972&lt;0,"△这一笔之后该账户余额成负数了，核一下",""))))))))))))))</f>
        <v/>
      </c>
    </row>
    <row r="1973" ht="16.5" spans="1:16">
      <c r="A1973" s="4" t="str">
        <f>IF($C1973="","",COUNTA($C$5:$C1973))</f>
        <v/>
      </c>
      <c r="B1973" s="52"/>
      <c r="C1973" s="53"/>
      <c r="D1973" s="53"/>
      <c r="E1973" s="32"/>
      <c r="F1973" s="54"/>
      <c r="G1973" s="54"/>
      <c r="H1973" s="24" t="str">
        <f>IFERROR(ROUND(VLOOKUP($C1973,基础资料!$B$5:$E$34,3,0)+SUMIF($C$5:$C1973,$C1973,$F$5:$F1973)-SUMIF($C$5:$C1973,$C1973,$G$5:$G1973),2),"")</f>
        <v/>
      </c>
      <c r="I1973" s="53"/>
      <c r="J1973" s="53"/>
      <c r="K1973" s="25" t="str">
        <f t="shared" si="30"/>
        <v/>
      </c>
      <c r="L1973" s="13" t="str">
        <f>IF($D1973="","",IFERROR(INDEX(类别属性,MATCH($D1973,类别表,0)),""))</f>
        <v/>
      </c>
      <c r="M1973" s="53"/>
      <c r="N1973" s="53"/>
      <c r="O1973" s="32"/>
      <c r="P1973" s="6" t="str">
        <f>IF($C1973="","",IF(ISNA(MATCH($C1973,账户表,0)),"※这个账户不在【基础资料】的账户档案里",IF($B1973="","※没填日期，这一笔不会进任何月份的报表",IF(NOT(ISNUMBER($B1973)),"※日期是文本不是日期（像 2026.6.28 这种），按日期取数的报表全会漏掉这一笔",IF(AND($F1973&lt;&gt;"",$G1973&lt;&gt;""),"※收入和支出不能同时填",IF(AND(N($F1973)=0,N($G1973)=0),"※收入和支出都没填",IF(OR(N($F1973)&lt;0,N($G1973)&lt;0),"※金额不能填负数，方向反了就换一列填",IF($D1973="","※没填收支类别，分类报表会漏掉这一笔",IF(ISNA(MATCH($D1973,类别表,0)),"※收支类别不在【基础资料】的清单里",IF(AND($L1973="内部转账",$M1973=""),"△内部转账要在「对方账户」写上另一头",IF(AND($L1973="内部转账",$M1973=$C1973),"※对方账户跟本账户是同一个",IF(AND($L1973&lt;&gt;"内部转账",$M1973&lt;&gt;""),"△填了对方账户，但类别不是内部转账",IF(YEAR($B1973)&lt;&gt;管理年度,"△不是管理年度的单据，按月的三张报表里看不到",IF($H1973&lt;0,"△这一笔之后该账户余额成负数了，核一下",""))))))))))))))</f>
        <v/>
      </c>
    </row>
    <row r="1974" ht="16.5" spans="1:16">
      <c r="A1974" s="4" t="str">
        <f>IF($C1974="","",COUNTA($C$5:$C1974))</f>
        <v/>
      </c>
      <c r="B1974" s="52"/>
      <c r="C1974" s="53"/>
      <c r="D1974" s="53"/>
      <c r="E1974" s="32"/>
      <c r="F1974" s="54"/>
      <c r="G1974" s="54"/>
      <c r="H1974" s="24" t="str">
        <f>IFERROR(ROUND(VLOOKUP($C1974,基础资料!$B$5:$E$34,3,0)+SUMIF($C$5:$C1974,$C1974,$F$5:$F1974)-SUMIF($C$5:$C1974,$C1974,$G$5:$G1974),2),"")</f>
        <v/>
      </c>
      <c r="I1974" s="53"/>
      <c r="J1974" s="53"/>
      <c r="K1974" s="25" t="str">
        <f t="shared" si="30"/>
        <v/>
      </c>
      <c r="L1974" s="13" t="str">
        <f>IF($D1974="","",IFERROR(INDEX(类别属性,MATCH($D1974,类别表,0)),""))</f>
        <v/>
      </c>
      <c r="M1974" s="53"/>
      <c r="N1974" s="53"/>
      <c r="O1974" s="32"/>
      <c r="P1974" s="6" t="str">
        <f>IF($C1974="","",IF(ISNA(MATCH($C1974,账户表,0)),"※这个账户不在【基础资料】的账户档案里",IF($B1974="","※没填日期，这一笔不会进任何月份的报表",IF(NOT(ISNUMBER($B1974)),"※日期是文本不是日期（像 2026.6.28 这种），按日期取数的报表全会漏掉这一笔",IF(AND($F1974&lt;&gt;"",$G1974&lt;&gt;""),"※收入和支出不能同时填",IF(AND(N($F1974)=0,N($G1974)=0),"※收入和支出都没填",IF(OR(N($F1974)&lt;0,N($G1974)&lt;0),"※金额不能填负数，方向反了就换一列填",IF($D1974="","※没填收支类别，分类报表会漏掉这一笔",IF(ISNA(MATCH($D1974,类别表,0)),"※收支类别不在【基础资料】的清单里",IF(AND($L1974="内部转账",$M1974=""),"△内部转账要在「对方账户」写上另一头",IF(AND($L1974="内部转账",$M1974=$C1974),"※对方账户跟本账户是同一个",IF(AND($L1974&lt;&gt;"内部转账",$M1974&lt;&gt;""),"△填了对方账户，但类别不是内部转账",IF(YEAR($B1974)&lt;&gt;管理年度,"△不是管理年度的单据，按月的三张报表里看不到",IF($H1974&lt;0,"△这一笔之后该账户余额成负数了，核一下",""))))))))))))))</f>
        <v/>
      </c>
    </row>
    <row r="1975" ht="16.5" spans="1:16">
      <c r="A1975" s="4" t="str">
        <f>IF($C1975="","",COUNTA($C$5:$C1975))</f>
        <v/>
      </c>
      <c r="B1975" s="52"/>
      <c r="C1975" s="53"/>
      <c r="D1975" s="53"/>
      <c r="E1975" s="32"/>
      <c r="F1975" s="54"/>
      <c r="G1975" s="54"/>
      <c r="H1975" s="24" t="str">
        <f>IFERROR(ROUND(VLOOKUP($C1975,基础资料!$B$5:$E$34,3,0)+SUMIF($C$5:$C1975,$C1975,$F$5:$F1975)-SUMIF($C$5:$C1975,$C1975,$G$5:$G1975),2),"")</f>
        <v/>
      </c>
      <c r="I1975" s="53"/>
      <c r="J1975" s="53"/>
      <c r="K1975" s="25" t="str">
        <f t="shared" si="30"/>
        <v/>
      </c>
      <c r="L1975" s="13" t="str">
        <f>IF($D1975="","",IFERROR(INDEX(类别属性,MATCH($D1975,类别表,0)),""))</f>
        <v/>
      </c>
      <c r="M1975" s="53"/>
      <c r="N1975" s="53"/>
      <c r="O1975" s="32"/>
      <c r="P1975" s="6" t="str">
        <f>IF($C1975="","",IF(ISNA(MATCH($C1975,账户表,0)),"※这个账户不在【基础资料】的账户档案里",IF($B1975="","※没填日期，这一笔不会进任何月份的报表",IF(NOT(ISNUMBER($B1975)),"※日期是文本不是日期（像 2026.6.28 这种），按日期取数的报表全会漏掉这一笔",IF(AND($F1975&lt;&gt;"",$G1975&lt;&gt;""),"※收入和支出不能同时填",IF(AND(N($F1975)=0,N($G1975)=0),"※收入和支出都没填",IF(OR(N($F1975)&lt;0,N($G1975)&lt;0),"※金额不能填负数，方向反了就换一列填",IF($D1975="","※没填收支类别，分类报表会漏掉这一笔",IF(ISNA(MATCH($D1975,类别表,0)),"※收支类别不在【基础资料】的清单里",IF(AND($L1975="内部转账",$M1975=""),"△内部转账要在「对方账户」写上另一头",IF(AND($L1975="内部转账",$M1975=$C1975),"※对方账户跟本账户是同一个",IF(AND($L1975&lt;&gt;"内部转账",$M1975&lt;&gt;""),"△填了对方账户，但类别不是内部转账",IF(YEAR($B1975)&lt;&gt;管理年度,"△不是管理年度的单据，按月的三张报表里看不到",IF($H1975&lt;0,"△这一笔之后该账户余额成负数了，核一下",""))))))))))))))</f>
        <v/>
      </c>
    </row>
    <row r="1976" ht="16.5" spans="1:16">
      <c r="A1976" s="4" t="str">
        <f>IF($C1976="","",COUNTA($C$5:$C1976))</f>
        <v/>
      </c>
      <c r="B1976" s="52"/>
      <c r="C1976" s="53"/>
      <c r="D1976" s="53"/>
      <c r="E1976" s="32"/>
      <c r="F1976" s="54"/>
      <c r="G1976" s="54"/>
      <c r="H1976" s="24" t="str">
        <f>IFERROR(ROUND(VLOOKUP($C1976,基础资料!$B$5:$E$34,3,0)+SUMIF($C$5:$C1976,$C1976,$F$5:$F1976)-SUMIF($C$5:$C1976,$C1976,$G$5:$G1976),2),"")</f>
        <v/>
      </c>
      <c r="I1976" s="53"/>
      <c r="J1976" s="53"/>
      <c r="K1976" s="25" t="str">
        <f t="shared" si="30"/>
        <v/>
      </c>
      <c r="L1976" s="13" t="str">
        <f>IF($D1976="","",IFERROR(INDEX(类别属性,MATCH($D1976,类别表,0)),""))</f>
        <v/>
      </c>
      <c r="M1976" s="53"/>
      <c r="N1976" s="53"/>
      <c r="O1976" s="32"/>
      <c r="P1976" s="6" t="str">
        <f>IF($C1976="","",IF(ISNA(MATCH($C1976,账户表,0)),"※这个账户不在【基础资料】的账户档案里",IF($B1976="","※没填日期，这一笔不会进任何月份的报表",IF(NOT(ISNUMBER($B1976)),"※日期是文本不是日期（像 2026.6.28 这种），按日期取数的报表全会漏掉这一笔",IF(AND($F1976&lt;&gt;"",$G1976&lt;&gt;""),"※收入和支出不能同时填",IF(AND(N($F1976)=0,N($G1976)=0),"※收入和支出都没填",IF(OR(N($F1976)&lt;0,N($G1976)&lt;0),"※金额不能填负数，方向反了就换一列填",IF($D1976="","※没填收支类别，分类报表会漏掉这一笔",IF(ISNA(MATCH($D1976,类别表,0)),"※收支类别不在【基础资料】的清单里",IF(AND($L1976="内部转账",$M1976=""),"△内部转账要在「对方账户」写上另一头",IF(AND($L1976="内部转账",$M1976=$C1976),"※对方账户跟本账户是同一个",IF(AND($L1976&lt;&gt;"内部转账",$M1976&lt;&gt;""),"△填了对方账户，但类别不是内部转账",IF(YEAR($B1976)&lt;&gt;管理年度,"△不是管理年度的单据，按月的三张报表里看不到",IF($H1976&lt;0,"△这一笔之后该账户余额成负数了，核一下",""))))))))))))))</f>
        <v/>
      </c>
    </row>
    <row r="1977" ht="16.5" spans="1:16">
      <c r="A1977" s="4" t="str">
        <f>IF($C1977="","",COUNTA($C$5:$C1977))</f>
        <v/>
      </c>
      <c r="B1977" s="52"/>
      <c r="C1977" s="53"/>
      <c r="D1977" s="53"/>
      <c r="E1977" s="32"/>
      <c r="F1977" s="54"/>
      <c r="G1977" s="54"/>
      <c r="H1977" s="24" t="str">
        <f>IFERROR(ROUND(VLOOKUP($C1977,基础资料!$B$5:$E$34,3,0)+SUMIF($C$5:$C1977,$C1977,$F$5:$F1977)-SUMIF($C$5:$C1977,$C1977,$G$5:$G1977),2),"")</f>
        <v/>
      </c>
      <c r="I1977" s="53"/>
      <c r="J1977" s="53"/>
      <c r="K1977" s="25" t="str">
        <f t="shared" si="30"/>
        <v/>
      </c>
      <c r="L1977" s="13" t="str">
        <f>IF($D1977="","",IFERROR(INDEX(类别属性,MATCH($D1977,类别表,0)),""))</f>
        <v/>
      </c>
      <c r="M1977" s="53"/>
      <c r="N1977" s="53"/>
      <c r="O1977" s="32"/>
      <c r="P1977" s="6" t="str">
        <f>IF($C1977="","",IF(ISNA(MATCH($C1977,账户表,0)),"※这个账户不在【基础资料】的账户档案里",IF($B1977="","※没填日期，这一笔不会进任何月份的报表",IF(NOT(ISNUMBER($B1977)),"※日期是文本不是日期（像 2026.6.28 这种），按日期取数的报表全会漏掉这一笔",IF(AND($F1977&lt;&gt;"",$G1977&lt;&gt;""),"※收入和支出不能同时填",IF(AND(N($F1977)=0,N($G1977)=0),"※收入和支出都没填",IF(OR(N($F1977)&lt;0,N($G1977)&lt;0),"※金额不能填负数，方向反了就换一列填",IF($D1977="","※没填收支类别，分类报表会漏掉这一笔",IF(ISNA(MATCH($D1977,类别表,0)),"※收支类别不在【基础资料】的清单里",IF(AND($L1977="内部转账",$M1977=""),"△内部转账要在「对方账户」写上另一头",IF(AND($L1977="内部转账",$M1977=$C1977),"※对方账户跟本账户是同一个",IF(AND($L1977&lt;&gt;"内部转账",$M1977&lt;&gt;""),"△填了对方账户，但类别不是内部转账",IF(YEAR($B1977)&lt;&gt;管理年度,"△不是管理年度的单据，按月的三张报表里看不到",IF($H1977&lt;0,"△这一笔之后该账户余额成负数了，核一下",""))))))))))))))</f>
        <v/>
      </c>
    </row>
    <row r="1978" ht="16.5" spans="1:16">
      <c r="A1978" s="4" t="str">
        <f>IF($C1978="","",COUNTA($C$5:$C1978))</f>
        <v/>
      </c>
      <c r="B1978" s="52"/>
      <c r="C1978" s="53"/>
      <c r="D1978" s="53"/>
      <c r="E1978" s="32"/>
      <c r="F1978" s="54"/>
      <c r="G1978" s="54"/>
      <c r="H1978" s="24" t="str">
        <f>IFERROR(ROUND(VLOOKUP($C1978,基础资料!$B$5:$E$34,3,0)+SUMIF($C$5:$C1978,$C1978,$F$5:$F1978)-SUMIF($C$5:$C1978,$C1978,$G$5:$G1978),2),"")</f>
        <v/>
      </c>
      <c r="I1978" s="53"/>
      <c r="J1978" s="53"/>
      <c r="K1978" s="25" t="str">
        <f t="shared" si="30"/>
        <v/>
      </c>
      <c r="L1978" s="13" t="str">
        <f>IF($D1978="","",IFERROR(INDEX(类别属性,MATCH($D1978,类别表,0)),""))</f>
        <v/>
      </c>
      <c r="M1978" s="53"/>
      <c r="N1978" s="53"/>
      <c r="O1978" s="32"/>
      <c r="P1978" s="6" t="str">
        <f>IF($C1978="","",IF(ISNA(MATCH($C1978,账户表,0)),"※这个账户不在【基础资料】的账户档案里",IF($B1978="","※没填日期，这一笔不会进任何月份的报表",IF(NOT(ISNUMBER($B1978)),"※日期是文本不是日期（像 2026.6.28 这种），按日期取数的报表全会漏掉这一笔",IF(AND($F1978&lt;&gt;"",$G1978&lt;&gt;""),"※收入和支出不能同时填",IF(AND(N($F1978)=0,N($G1978)=0),"※收入和支出都没填",IF(OR(N($F1978)&lt;0,N($G1978)&lt;0),"※金额不能填负数，方向反了就换一列填",IF($D1978="","※没填收支类别，分类报表会漏掉这一笔",IF(ISNA(MATCH($D1978,类别表,0)),"※收支类别不在【基础资料】的清单里",IF(AND($L1978="内部转账",$M1978=""),"△内部转账要在「对方账户」写上另一头",IF(AND($L1978="内部转账",$M1978=$C1978),"※对方账户跟本账户是同一个",IF(AND($L1978&lt;&gt;"内部转账",$M1978&lt;&gt;""),"△填了对方账户，但类别不是内部转账",IF(YEAR($B1978)&lt;&gt;管理年度,"△不是管理年度的单据，按月的三张报表里看不到",IF($H1978&lt;0,"△这一笔之后该账户余额成负数了，核一下",""))))))))))))))</f>
        <v/>
      </c>
    </row>
    <row r="1979" ht="16.5" spans="1:16">
      <c r="A1979" s="4" t="str">
        <f>IF($C1979="","",COUNTA($C$5:$C1979))</f>
        <v/>
      </c>
      <c r="B1979" s="52"/>
      <c r="C1979" s="53"/>
      <c r="D1979" s="53"/>
      <c r="E1979" s="32"/>
      <c r="F1979" s="54"/>
      <c r="G1979" s="54"/>
      <c r="H1979" s="24" t="str">
        <f>IFERROR(ROUND(VLOOKUP($C1979,基础资料!$B$5:$E$34,3,0)+SUMIF($C$5:$C1979,$C1979,$F$5:$F1979)-SUMIF($C$5:$C1979,$C1979,$G$5:$G1979),2),"")</f>
        <v/>
      </c>
      <c r="I1979" s="53"/>
      <c r="J1979" s="53"/>
      <c r="K1979" s="25" t="str">
        <f t="shared" si="30"/>
        <v/>
      </c>
      <c r="L1979" s="13" t="str">
        <f>IF($D1979="","",IFERROR(INDEX(类别属性,MATCH($D1979,类别表,0)),""))</f>
        <v/>
      </c>
      <c r="M1979" s="53"/>
      <c r="N1979" s="53"/>
      <c r="O1979" s="32"/>
      <c r="P1979" s="6" t="str">
        <f>IF($C1979="","",IF(ISNA(MATCH($C1979,账户表,0)),"※这个账户不在【基础资料】的账户档案里",IF($B1979="","※没填日期，这一笔不会进任何月份的报表",IF(NOT(ISNUMBER($B1979)),"※日期是文本不是日期（像 2026.6.28 这种），按日期取数的报表全会漏掉这一笔",IF(AND($F1979&lt;&gt;"",$G1979&lt;&gt;""),"※收入和支出不能同时填",IF(AND(N($F1979)=0,N($G1979)=0),"※收入和支出都没填",IF(OR(N($F1979)&lt;0,N($G1979)&lt;0),"※金额不能填负数，方向反了就换一列填",IF($D1979="","※没填收支类别，分类报表会漏掉这一笔",IF(ISNA(MATCH($D1979,类别表,0)),"※收支类别不在【基础资料】的清单里",IF(AND($L1979="内部转账",$M1979=""),"△内部转账要在「对方账户」写上另一头",IF(AND($L1979="内部转账",$M1979=$C1979),"※对方账户跟本账户是同一个",IF(AND($L1979&lt;&gt;"内部转账",$M1979&lt;&gt;""),"△填了对方账户，但类别不是内部转账",IF(YEAR($B1979)&lt;&gt;管理年度,"△不是管理年度的单据，按月的三张报表里看不到",IF($H1979&lt;0,"△这一笔之后该账户余额成负数了，核一下",""))))))))))))))</f>
        <v/>
      </c>
    </row>
    <row r="1980" ht="16.5" spans="1:16">
      <c r="A1980" s="4" t="str">
        <f>IF($C1980="","",COUNTA($C$5:$C1980))</f>
        <v/>
      </c>
      <c r="B1980" s="52"/>
      <c r="C1980" s="53"/>
      <c r="D1980" s="53"/>
      <c r="E1980" s="32"/>
      <c r="F1980" s="54"/>
      <c r="G1980" s="54"/>
      <c r="H1980" s="24" t="str">
        <f>IFERROR(ROUND(VLOOKUP($C1980,基础资料!$B$5:$E$34,3,0)+SUMIF($C$5:$C1980,$C1980,$F$5:$F1980)-SUMIF($C$5:$C1980,$C1980,$G$5:$G1980),2),"")</f>
        <v/>
      </c>
      <c r="I1980" s="53"/>
      <c r="J1980" s="53"/>
      <c r="K1980" s="25" t="str">
        <f t="shared" si="30"/>
        <v/>
      </c>
      <c r="L1980" s="13" t="str">
        <f>IF($D1980="","",IFERROR(INDEX(类别属性,MATCH($D1980,类别表,0)),""))</f>
        <v/>
      </c>
      <c r="M1980" s="53"/>
      <c r="N1980" s="53"/>
      <c r="O1980" s="32"/>
      <c r="P1980" s="6" t="str">
        <f>IF($C1980="","",IF(ISNA(MATCH($C1980,账户表,0)),"※这个账户不在【基础资料】的账户档案里",IF($B1980="","※没填日期，这一笔不会进任何月份的报表",IF(NOT(ISNUMBER($B1980)),"※日期是文本不是日期（像 2026.6.28 这种），按日期取数的报表全会漏掉这一笔",IF(AND($F1980&lt;&gt;"",$G1980&lt;&gt;""),"※收入和支出不能同时填",IF(AND(N($F1980)=0,N($G1980)=0),"※收入和支出都没填",IF(OR(N($F1980)&lt;0,N($G1980)&lt;0),"※金额不能填负数，方向反了就换一列填",IF($D1980="","※没填收支类别，分类报表会漏掉这一笔",IF(ISNA(MATCH($D1980,类别表,0)),"※收支类别不在【基础资料】的清单里",IF(AND($L1980="内部转账",$M1980=""),"△内部转账要在「对方账户」写上另一头",IF(AND($L1980="内部转账",$M1980=$C1980),"※对方账户跟本账户是同一个",IF(AND($L1980&lt;&gt;"内部转账",$M1980&lt;&gt;""),"△填了对方账户，但类别不是内部转账",IF(YEAR($B1980)&lt;&gt;管理年度,"△不是管理年度的单据，按月的三张报表里看不到",IF($H1980&lt;0,"△这一笔之后该账户余额成负数了，核一下",""))))))))))))))</f>
        <v/>
      </c>
    </row>
    <row r="1981" ht="16.5" spans="1:16">
      <c r="A1981" s="4" t="str">
        <f>IF($C1981="","",COUNTA($C$5:$C1981))</f>
        <v/>
      </c>
      <c r="B1981" s="52"/>
      <c r="C1981" s="53"/>
      <c r="D1981" s="53"/>
      <c r="E1981" s="32"/>
      <c r="F1981" s="54"/>
      <c r="G1981" s="54"/>
      <c r="H1981" s="24" t="str">
        <f>IFERROR(ROUND(VLOOKUP($C1981,基础资料!$B$5:$E$34,3,0)+SUMIF($C$5:$C1981,$C1981,$F$5:$F1981)-SUMIF($C$5:$C1981,$C1981,$G$5:$G1981),2),"")</f>
        <v/>
      </c>
      <c r="I1981" s="53"/>
      <c r="J1981" s="53"/>
      <c r="K1981" s="25" t="str">
        <f t="shared" si="30"/>
        <v/>
      </c>
      <c r="L1981" s="13" t="str">
        <f>IF($D1981="","",IFERROR(INDEX(类别属性,MATCH($D1981,类别表,0)),""))</f>
        <v/>
      </c>
      <c r="M1981" s="53"/>
      <c r="N1981" s="53"/>
      <c r="O1981" s="32"/>
      <c r="P1981" s="6" t="str">
        <f>IF($C1981="","",IF(ISNA(MATCH($C1981,账户表,0)),"※这个账户不在【基础资料】的账户档案里",IF($B1981="","※没填日期，这一笔不会进任何月份的报表",IF(NOT(ISNUMBER($B1981)),"※日期是文本不是日期（像 2026.6.28 这种），按日期取数的报表全会漏掉这一笔",IF(AND($F1981&lt;&gt;"",$G1981&lt;&gt;""),"※收入和支出不能同时填",IF(AND(N($F1981)=0,N($G1981)=0),"※收入和支出都没填",IF(OR(N($F1981)&lt;0,N($G1981)&lt;0),"※金额不能填负数，方向反了就换一列填",IF($D1981="","※没填收支类别，分类报表会漏掉这一笔",IF(ISNA(MATCH($D1981,类别表,0)),"※收支类别不在【基础资料】的清单里",IF(AND($L1981="内部转账",$M1981=""),"△内部转账要在「对方账户」写上另一头",IF(AND($L1981="内部转账",$M1981=$C1981),"※对方账户跟本账户是同一个",IF(AND($L1981&lt;&gt;"内部转账",$M1981&lt;&gt;""),"△填了对方账户，但类别不是内部转账",IF(YEAR($B1981)&lt;&gt;管理年度,"△不是管理年度的单据，按月的三张报表里看不到",IF($H1981&lt;0,"△这一笔之后该账户余额成负数了，核一下",""))))))))))))))</f>
        <v/>
      </c>
    </row>
    <row r="1982" ht="16.5" spans="1:16">
      <c r="A1982" s="4" t="str">
        <f>IF($C1982="","",COUNTA($C$5:$C1982))</f>
        <v/>
      </c>
      <c r="B1982" s="52"/>
      <c r="C1982" s="53"/>
      <c r="D1982" s="53"/>
      <c r="E1982" s="32"/>
      <c r="F1982" s="54"/>
      <c r="G1982" s="54"/>
      <c r="H1982" s="24" t="str">
        <f>IFERROR(ROUND(VLOOKUP($C1982,基础资料!$B$5:$E$34,3,0)+SUMIF($C$5:$C1982,$C1982,$F$5:$F1982)-SUMIF($C$5:$C1982,$C1982,$G$5:$G1982),2),"")</f>
        <v/>
      </c>
      <c r="I1982" s="53"/>
      <c r="J1982" s="53"/>
      <c r="K1982" s="25" t="str">
        <f t="shared" si="30"/>
        <v/>
      </c>
      <c r="L1982" s="13" t="str">
        <f>IF($D1982="","",IFERROR(INDEX(类别属性,MATCH($D1982,类别表,0)),""))</f>
        <v/>
      </c>
      <c r="M1982" s="53"/>
      <c r="N1982" s="53"/>
      <c r="O1982" s="32"/>
      <c r="P1982" s="6" t="str">
        <f>IF($C1982="","",IF(ISNA(MATCH($C1982,账户表,0)),"※这个账户不在【基础资料】的账户档案里",IF($B1982="","※没填日期，这一笔不会进任何月份的报表",IF(NOT(ISNUMBER($B1982)),"※日期是文本不是日期（像 2026.6.28 这种），按日期取数的报表全会漏掉这一笔",IF(AND($F1982&lt;&gt;"",$G1982&lt;&gt;""),"※收入和支出不能同时填",IF(AND(N($F1982)=0,N($G1982)=0),"※收入和支出都没填",IF(OR(N($F1982)&lt;0,N($G1982)&lt;0),"※金额不能填负数，方向反了就换一列填",IF($D1982="","※没填收支类别，分类报表会漏掉这一笔",IF(ISNA(MATCH($D1982,类别表,0)),"※收支类别不在【基础资料】的清单里",IF(AND($L1982="内部转账",$M1982=""),"△内部转账要在「对方账户」写上另一头",IF(AND($L1982="内部转账",$M1982=$C1982),"※对方账户跟本账户是同一个",IF(AND($L1982&lt;&gt;"内部转账",$M1982&lt;&gt;""),"△填了对方账户，但类别不是内部转账",IF(YEAR($B1982)&lt;&gt;管理年度,"△不是管理年度的单据，按月的三张报表里看不到",IF($H1982&lt;0,"△这一笔之后该账户余额成负数了，核一下",""))))))))))))))</f>
        <v/>
      </c>
    </row>
    <row r="1983" ht="16.5" spans="1:16">
      <c r="A1983" s="4" t="str">
        <f>IF($C1983="","",COUNTA($C$5:$C1983))</f>
        <v/>
      </c>
      <c r="B1983" s="52"/>
      <c r="C1983" s="53"/>
      <c r="D1983" s="53"/>
      <c r="E1983" s="32"/>
      <c r="F1983" s="54"/>
      <c r="G1983" s="54"/>
      <c r="H1983" s="24" t="str">
        <f>IFERROR(ROUND(VLOOKUP($C1983,基础资料!$B$5:$E$34,3,0)+SUMIF($C$5:$C1983,$C1983,$F$5:$F1983)-SUMIF($C$5:$C1983,$C1983,$G$5:$G1983),2),"")</f>
        <v/>
      </c>
      <c r="I1983" s="53"/>
      <c r="J1983" s="53"/>
      <c r="K1983" s="25" t="str">
        <f t="shared" si="30"/>
        <v/>
      </c>
      <c r="L1983" s="13" t="str">
        <f>IF($D1983="","",IFERROR(INDEX(类别属性,MATCH($D1983,类别表,0)),""))</f>
        <v/>
      </c>
      <c r="M1983" s="53"/>
      <c r="N1983" s="53"/>
      <c r="O1983" s="32"/>
      <c r="P1983" s="6" t="str">
        <f>IF($C1983="","",IF(ISNA(MATCH($C1983,账户表,0)),"※这个账户不在【基础资料】的账户档案里",IF($B1983="","※没填日期，这一笔不会进任何月份的报表",IF(NOT(ISNUMBER($B1983)),"※日期是文本不是日期（像 2026.6.28 这种），按日期取数的报表全会漏掉这一笔",IF(AND($F1983&lt;&gt;"",$G1983&lt;&gt;""),"※收入和支出不能同时填",IF(AND(N($F1983)=0,N($G1983)=0),"※收入和支出都没填",IF(OR(N($F1983)&lt;0,N($G1983)&lt;0),"※金额不能填负数，方向反了就换一列填",IF($D1983="","※没填收支类别，分类报表会漏掉这一笔",IF(ISNA(MATCH($D1983,类别表,0)),"※收支类别不在【基础资料】的清单里",IF(AND($L1983="内部转账",$M1983=""),"△内部转账要在「对方账户」写上另一头",IF(AND($L1983="内部转账",$M1983=$C1983),"※对方账户跟本账户是同一个",IF(AND($L1983&lt;&gt;"内部转账",$M1983&lt;&gt;""),"△填了对方账户，但类别不是内部转账",IF(YEAR($B1983)&lt;&gt;管理年度,"△不是管理年度的单据，按月的三张报表里看不到",IF($H1983&lt;0,"△这一笔之后该账户余额成负数了，核一下",""))))))))))))))</f>
        <v/>
      </c>
    </row>
    <row r="1984" ht="16.5" spans="1:16">
      <c r="A1984" s="4" t="str">
        <f>IF($C1984="","",COUNTA($C$5:$C1984))</f>
        <v/>
      </c>
      <c r="B1984" s="52"/>
      <c r="C1984" s="53"/>
      <c r="D1984" s="53"/>
      <c r="E1984" s="32"/>
      <c r="F1984" s="54"/>
      <c r="G1984" s="54"/>
      <c r="H1984" s="24" t="str">
        <f>IFERROR(ROUND(VLOOKUP($C1984,基础资料!$B$5:$E$34,3,0)+SUMIF($C$5:$C1984,$C1984,$F$5:$F1984)-SUMIF($C$5:$C1984,$C1984,$G$5:$G1984),2),"")</f>
        <v/>
      </c>
      <c r="I1984" s="53"/>
      <c r="J1984" s="53"/>
      <c r="K1984" s="25" t="str">
        <f t="shared" si="30"/>
        <v/>
      </c>
      <c r="L1984" s="13" t="str">
        <f>IF($D1984="","",IFERROR(INDEX(类别属性,MATCH($D1984,类别表,0)),""))</f>
        <v/>
      </c>
      <c r="M1984" s="53"/>
      <c r="N1984" s="53"/>
      <c r="O1984" s="32"/>
      <c r="P1984" s="6" t="str">
        <f>IF($C1984="","",IF(ISNA(MATCH($C1984,账户表,0)),"※这个账户不在【基础资料】的账户档案里",IF($B1984="","※没填日期，这一笔不会进任何月份的报表",IF(NOT(ISNUMBER($B1984)),"※日期是文本不是日期（像 2026.6.28 这种），按日期取数的报表全会漏掉这一笔",IF(AND($F1984&lt;&gt;"",$G1984&lt;&gt;""),"※收入和支出不能同时填",IF(AND(N($F1984)=0,N($G1984)=0),"※收入和支出都没填",IF(OR(N($F1984)&lt;0,N($G1984)&lt;0),"※金额不能填负数，方向反了就换一列填",IF($D1984="","※没填收支类别，分类报表会漏掉这一笔",IF(ISNA(MATCH($D1984,类别表,0)),"※收支类别不在【基础资料】的清单里",IF(AND($L1984="内部转账",$M1984=""),"△内部转账要在「对方账户」写上另一头",IF(AND($L1984="内部转账",$M1984=$C1984),"※对方账户跟本账户是同一个",IF(AND($L1984&lt;&gt;"内部转账",$M1984&lt;&gt;""),"△填了对方账户，但类别不是内部转账",IF(YEAR($B1984)&lt;&gt;管理年度,"△不是管理年度的单据，按月的三张报表里看不到",IF($H1984&lt;0,"△这一笔之后该账户余额成负数了，核一下",""))))))))))))))</f>
        <v/>
      </c>
    </row>
    <row r="1985" ht="16.5" spans="1:16">
      <c r="A1985" s="4" t="str">
        <f>IF($C1985="","",COUNTA($C$5:$C1985))</f>
        <v/>
      </c>
      <c r="B1985" s="52"/>
      <c r="C1985" s="53"/>
      <c r="D1985" s="53"/>
      <c r="E1985" s="32"/>
      <c r="F1985" s="54"/>
      <c r="G1985" s="54"/>
      <c r="H1985" s="24" t="str">
        <f>IFERROR(ROUND(VLOOKUP($C1985,基础资料!$B$5:$E$34,3,0)+SUMIF($C$5:$C1985,$C1985,$F$5:$F1985)-SUMIF($C$5:$C1985,$C1985,$G$5:$G1985),2),"")</f>
        <v/>
      </c>
      <c r="I1985" s="53"/>
      <c r="J1985" s="53"/>
      <c r="K1985" s="25" t="str">
        <f t="shared" si="30"/>
        <v/>
      </c>
      <c r="L1985" s="13" t="str">
        <f>IF($D1985="","",IFERROR(INDEX(类别属性,MATCH($D1985,类别表,0)),""))</f>
        <v/>
      </c>
      <c r="M1985" s="53"/>
      <c r="N1985" s="53"/>
      <c r="O1985" s="32"/>
      <c r="P1985" s="6" t="str">
        <f>IF($C1985="","",IF(ISNA(MATCH($C1985,账户表,0)),"※这个账户不在【基础资料】的账户档案里",IF($B1985="","※没填日期，这一笔不会进任何月份的报表",IF(NOT(ISNUMBER($B1985)),"※日期是文本不是日期（像 2026.6.28 这种），按日期取数的报表全会漏掉这一笔",IF(AND($F1985&lt;&gt;"",$G1985&lt;&gt;""),"※收入和支出不能同时填",IF(AND(N($F1985)=0,N($G1985)=0),"※收入和支出都没填",IF(OR(N($F1985)&lt;0,N($G1985)&lt;0),"※金额不能填负数，方向反了就换一列填",IF($D1985="","※没填收支类别，分类报表会漏掉这一笔",IF(ISNA(MATCH($D1985,类别表,0)),"※收支类别不在【基础资料】的清单里",IF(AND($L1985="内部转账",$M1985=""),"△内部转账要在「对方账户」写上另一头",IF(AND($L1985="内部转账",$M1985=$C1985),"※对方账户跟本账户是同一个",IF(AND($L1985&lt;&gt;"内部转账",$M1985&lt;&gt;""),"△填了对方账户，但类别不是内部转账",IF(YEAR($B1985)&lt;&gt;管理年度,"△不是管理年度的单据，按月的三张报表里看不到",IF($H1985&lt;0,"△这一笔之后该账户余额成负数了，核一下",""))))))))))))))</f>
        <v/>
      </c>
    </row>
    <row r="1986" ht="16.5" spans="1:16">
      <c r="A1986" s="4" t="str">
        <f>IF($C1986="","",COUNTA($C$5:$C1986))</f>
        <v/>
      </c>
      <c r="B1986" s="52"/>
      <c r="C1986" s="53"/>
      <c r="D1986" s="53"/>
      <c r="E1986" s="32"/>
      <c r="F1986" s="54"/>
      <c r="G1986" s="54"/>
      <c r="H1986" s="24" t="str">
        <f>IFERROR(ROUND(VLOOKUP($C1986,基础资料!$B$5:$E$34,3,0)+SUMIF($C$5:$C1986,$C1986,$F$5:$F1986)-SUMIF($C$5:$C1986,$C1986,$G$5:$G1986),2),"")</f>
        <v/>
      </c>
      <c r="I1986" s="53"/>
      <c r="J1986" s="53"/>
      <c r="K1986" s="25" t="str">
        <f t="shared" si="30"/>
        <v/>
      </c>
      <c r="L1986" s="13" t="str">
        <f>IF($D1986="","",IFERROR(INDEX(类别属性,MATCH($D1986,类别表,0)),""))</f>
        <v/>
      </c>
      <c r="M1986" s="53"/>
      <c r="N1986" s="53"/>
      <c r="O1986" s="32"/>
      <c r="P1986" s="6" t="str">
        <f>IF($C1986="","",IF(ISNA(MATCH($C1986,账户表,0)),"※这个账户不在【基础资料】的账户档案里",IF($B1986="","※没填日期，这一笔不会进任何月份的报表",IF(NOT(ISNUMBER($B1986)),"※日期是文本不是日期（像 2026.6.28 这种），按日期取数的报表全会漏掉这一笔",IF(AND($F1986&lt;&gt;"",$G1986&lt;&gt;""),"※收入和支出不能同时填",IF(AND(N($F1986)=0,N($G1986)=0),"※收入和支出都没填",IF(OR(N($F1986)&lt;0,N($G1986)&lt;0),"※金额不能填负数，方向反了就换一列填",IF($D1986="","※没填收支类别，分类报表会漏掉这一笔",IF(ISNA(MATCH($D1986,类别表,0)),"※收支类别不在【基础资料】的清单里",IF(AND($L1986="内部转账",$M1986=""),"△内部转账要在「对方账户」写上另一头",IF(AND($L1986="内部转账",$M1986=$C1986),"※对方账户跟本账户是同一个",IF(AND($L1986&lt;&gt;"内部转账",$M1986&lt;&gt;""),"△填了对方账户，但类别不是内部转账",IF(YEAR($B1986)&lt;&gt;管理年度,"△不是管理年度的单据，按月的三张报表里看不到",IF($H1986&lt;0,"△这一笔之后该账户余额成负数了，核一下",""))))))))))))))</f>
        <v/>
      </c>
    </row>
    <row r="1987" ht="16.5" spans="1:16">
      <c r="A1987" s="4" t="str">
        <f>IF($C1987="","",COUNTA($C$5:$C1987))</f>
        <v/>
      </c>
      <c r="B1987" s="52"/>
      <c r="C1987" s="53"/>
      <c r="D1987" s="53"/>
      <c r="E1987" s="32"/>
      <c r="F1987" s="54"/>
      <c r="G1987" s="54"/>
      <c r="H1987" s="24" t="str">
        <f>IFERROR(ROUND(VLOOKUP($C1987,基础资料!$B$5:$E$34,3,0)+SUMIF($C$5:$C1987,$C1987,$F$5:$F1987)-SUMIF($C$5:$C1987,$C1987,$G$5:$G1987),2),"")</f>
        <v/>
      </c>
      <c r="I1987" s="53"/>
      <c r="J1987" s="53"/>
      <c r="K1987" s="25" t="str">
        <f t="shared" si="30"/>
        <v/>
      </c>
      <c r="L1987" s="13" t="str">
        <f>IF($D1987="","",IFERROR(INDEX(类别属性,MATCH($D1987,类别表,0)),""))</f>
        <v/>
      </c>
      <c r="M1987" s="53"/>
      <c r="N1987" s="53"/>
      <c r="O1987" s="32"/>
      <c r="P1987" s="6" t="str">
        <f>IF($C1987="","",IF(ISNA(MATCH($C1987,账户表,0)),"※这个账户不在【基础资料】的账户档案里",IF($B1987="","※没填日期，这一笔不会进任何月份的报表",IF(NOT(ISNUMBER($B1987)),"※日期是文本不是日期（像 2026.6.28 这种），按日期取数的报表全会漏掉这一笔",IF(AND($F1987&lt;&gt;"",$G1987&lt;&gt;""),"※收入和支出不能同时填",IF(AND(N($F1987)=0,N($G1987)=0),"※收入和支出都没填",IF(OR(N($F1987)&lt;0,N($G1987)&lt;0),"※金额不能填负数，方向反了就换一列填",IF($D1987="","※没填收支类别，分类报表会漏掉这一笔",IF(ISNA(MATCH($D1987,类别表,0)),"※收支类别不在【基础资料】的清单里",IF(AND($L1987="内部转账",$M1987=""),"△内部转账要在「对方账户」写上另一头",IF(AND($L1987="内部转账",$M1987=$C1987),"※对方账户跟本账户是同一个",IF(AND($L1987&lt;&gt;"内部转账",$M1987&lt;&gt;""),"△填了对方账户，但类别不是内部转账",IF(YEAR($B1987)&lt;&gt;管理年度,"△不是管理年度的单据，按月的三张报表里看不到",IF($H1987&lt;0,"△这一笔之后该账户余额成负数了，核一下",""))))))))))))))</f>
        <v/>
      </c>
    </row>
    <row r="1988" ht="16.5" spans="1:16">
      <c r="A1988" s="4" t="str">
        <f>IF($C1988="","",COUNTA($C$5:$C1988))</f>
        <v/>
      </c>
      <c r="B1988" s="52"/>
      <c r="C1988" s="53"/>
      <c r="D1988" s="53"/>
      <c r="E1988" s="32"/>
      <c r="F1988" s="54"/>
      <c r="G1988" s="54"/>
      <c r="H1988" s="24" t="str">
        <f>IFERROR(ROUND(VLOOKUP($C1988,基础资料!$B$5:$E$34,3,0)+SUMIF($C$5:$C1988,$C1988,$F$5:$F1988)-SUMIF($C$5:$C1988,$C1988,$G$5:$G1988),2),"")</f>
        <v/>
      </c>
      <c r="I1988" s="53"/>
      <c r="J1988" s="53"/>
      <c r="K1988" s="25" t="str">
        <f t="shared" si="30"/>
        <v/>
      </c>
      <c r="L1988" s="13" t="str">
        <f>IF($D1988="","",IFERROR(INDEX(类别属性,MATCH($D1988,类别表,0)),""))</f>
        <v/>
      </c>
      <c r="M1988" s="53"/>
      <c r="N1988" s="53"/>
      <c r="O1988" s="32"/>
      <c r="P1988" s="6" t="str">
        <f>IF($C1988="","",IF(ISNA(MATCH($C1988,账户表,0)),"※这个账户不在【基础资料】的账户档案里",IF($B1988="","※没填日期，这一笔不会进任何月份的报表",IF(NOT(ISNUMBER($B1988)),"※日期是文本不是日期（像 2026.6.28 这种），按日期取数的报表全会漏掉这一笔",IF(AND($F1988&lt;&gt;"",$G1988&lt;&gt;""),"※收入和支出不能同时填",IF(AND(N($F1988)=0,N($G1988)=0),"※收入和支出都没填",IF(OR(N($F1988)&lt;0,N($G1988)&lt;0),"※金额不能填负数，方向反了就换一列填",IF($D1988="","※没填收支类别，分类报表会漏掉这一笔",IF(ISNA(MATCH($D1988,类别表,0)),"※收支类别不在【基础资料】的清单里",IF(AND($L1988="内部转账",$M1988=""),"△内部转账要在「对方账户」写上另一头",IF(AND($L1988="内部转账",$M1988=$C1988),"※对方账户跟本账户是同一个",IF(AND($L1988&lt;&gt;"内部转账",$M1988&lt;&gt;""),"△填了对方账户，但类别不是内部转账",IF(YEAR($B1988)&lt;&gt;管理年度,"△不是管理年度的单据，按月的三张报表里看不到",IF($H1988&lt;0,"△这一笔之后该账户余额成负数了，核一下",""))))))))))))))</f>
        <v/>
      </c>
    </row>
    <row r="1989" ht="16.5" spans="1:16">
      <c r="A1989" s="4" t="str">
        <f>IF($C1989="","",COUNTA($C$5:$C1989))</f>
        <v/>
      </c>
      <c r="B1989" s="52"/>
      <c r="C1989" s="53"/>
      <c r="D1989" s="53"/>
      <c r="E1989" s="32"/>
      <c r="F1989" s="54"/>
      <c r="G1989" s="54"/>
      <c r="H1989" s="24" t="str">
        <f>IFERROR(ROUND(VLOOKUP($C1989,基础资料!$B$5:$E$34,3,0)+SUMIF($C$5:$C1989,$C1989,$F$5:$F1989)-SUMIF($C$5:$C1989,$C1989,$G$5:$G1989),2),"")</f>
        <v/>
      </c>
      <c r="I1989" s="53"/>
      <c r="J1989" s="53"/>
      <c r="K1989" s="25" t="str">
        <f t="shared" ref="K1989:K2052" si="31">IF(OR($B1989="",NOT(ISNUMBER($B1989))),"",--TEXT($B1989,"yyyymm"))</f>
        <v/>
      </c>
      <c r="L1989" s="13" t="str">
        <f>IF($D1989="","",IFERROR(INDEX(类别属性,MATCH($D1989,类别表,0)),""))</f>
        <v/>
      </c>
      <c r="M1989" s="53"/>
      <c r="N1989" s="53"/>
      <c r="O1989" s="32"/>
      <c r="P1989" s="6" t="str">
        <f>IF($C1989="","",IF(ISNA(MATCH($C1989,账户表,0)),"※这个账户不在【基础资料】的账户档案里",IF($B1989="","※没填日期，这一笔不会进任何月份的报表",IF(NOT(ISNUMBER($B1989)),"※日期是文本不是日期（像 2026.6.28 这种），按日期取数的报表全会漏掉这一笔",IF(AND($F1989&lt;&gt;"",$G1989&lt;&gt;""),"※收入和支出不能同时填",IF(AND(N($F1989)=0,N($G1989)=0),"※收入和支出都没填",IF(OR(N($F1989)&lt;0,N($G1989)&lt;0),"※金额不能填负数，方向反了就换一列填",IF($D1989="","※没填收支类别，分类报表会漏掉这一笔",IF(ISNA(MATCH($D1989,类别表,0)),"※收支类别不在【基础资料】的清单里",IF(AND($L1989="内部转账",$M1989=""),"△内部转账要在「对方账户」写上另一头",IF(AND($L1989="内部转账",$M1989=$C1989),"※对方账户跟本账户是同一个",IF(AND($L1989&lt;&gt;"内部转账",$M1989&lt;&gt;""),"△填了对方账户，但类别不是内部转账",IF(YEAR($B1989)&lt;&gt;管理年度,"△不是管理年度的单据，按月的三张报表里看不到",IF($H1989&lt;0,"△这一笔之后该账户余额成负数了，核一下",""))))))))))))))</f>
        <v/>
      </c>
    </row>
    <row r="1990" ht="16.5" spans="1:16">
      <c r="A1990" s="4" t="str">
        <f>IF($C1990="","",COUNTA($C$5:$C1990))</f>
        <v/>
      </c>
      <c r="B1990" s="52"/>
      <c r="C1990" s="53"/>
      <c r="D1990" s="53"/>
      <c r="E1990" s="32"/>
      <c r="F1990" s="54"/>
      <c r="G1990" s="54"/>
      <c r="H1990" s="24" t="str">
        <f>IFERROR(ROUND(VLOOKUP($C1990,基础资料!$B$5:$E$34,3,0)+SUMIF($C$5:$C1990,$C1990,$F$5:$F1990)-SUMIF($C$5:$C1990,$C1990,$G$5:$G1990),2),"")</f>
        <v/>
      </c>
      <c r="I1990" s="53"/>
      <c r="J1990" s="53"/>
      <c r="K1990" s="25" t="str">
        <f t="shared" si="31"/>
        <v/>
      </c>
      <c r="L1990" s="13" t="str">
        <f>IF($D1990="","",IFERROR(INDEX(类别属性,MATCH($D1990,类别表,0)),""))</f>
        <v/>
      </c>
      <c r="M1990" s="53"/>
      <c r="N1990" s="53"/>
      <c r="O1990" s="32"/>
      <c r="P1990" s="6" t="str">
        <f>IF($C1990="","",IF(ISNA(MATCH($C1990,账户表,0)),"※这个账户不在【基础资料】的账户档案里",IF($B1990="","※没填日期，这一笔不会进任何月份的报表",IF(NOT(ISNUMBER($B1990)),"※日期是文本不是日期（像 2026.6.28 这种），按日期取数的报表全会漏掉这一笔",IF(AND($F1990&lt;&gt;"",$G1990&lt;&gt;""),"※收入和支出不能同时填",IF(AND(N($F1990)=0,N($G1990)=0),"※收入和支出都没填",IF(OR(N($F1990)&lt;0,N($G1990)&lt;0),"※金额不能填负数，方向反了就换一列填",IF($D1990="","※没填收支类别，分类报表会漏掉这一笔",IF(ISNA(MATCH($D1990,类别表,0)),"※收支类别不在【基础资料】的清单里",IF(AND($L1990="内部转账",$M1990=""),"△内部转账要在「对方账户」写上另一头",IF(AND($L1990="内部转账",$M1990=$C1990),"※对方账户跟本账户是同一个",IF(AND($L1990&lt;&gt;"内部转账",$M1990&lt;&gt;""),"△填了对方账户，但类别不是内部转账",IF(YEAR($B1990)&lt;&gt;管理年度,"△不是管理年度的单据，按月的三张报表里看不到",IF($H1990&lt;0,"△这一笔之后该账户余额成负数了，核一下",""))))))))))))))</f>
        <v/>
      </c>
    </row>
    <row r="1991" ht="16.5" spans="1:16">
      <c r="A1991" s="4" t="str">
        <f>IF($C1991="","",COUNTA($C$5:$C1991))</f>
        <v/>
      </c>
      <c r="B1991" s="52"/>
      <c r="C1991" s="53"/>
      <c r="D1991" s="53"/>
      <c r="E1991" s="32"/>
      <c r="F1991" s="54"/>
      <c r="G1991" s="54"/>
      <c r="H1991" s="24" t="str">
        <f>IFERROR(ROUND(VLOOKUP($C1991,基础资料!$B$5:$E$34,3,0)+SUMIF($C$5:$C1991,$C1991,$F$5:$F1991)-SUMIF($C$5:$C1991,$C1991,$G$5:$G1991),2),"")</f>
        <v/>
      </c>
      <c r="I1991" s="53"/>
      <c r="J1991" s="53"/>
      <c r="K1991" s="25" t="str">
        <f t="shared" si="31"/>
        <v/>
      </c>
      <c r="L1991" s="13" t="str">
        <f>IF($D1991="","",IFERROR(INDEX(类别属性,MATCH($D1991,类别表,0)),""))</f>
        <v/>
      </c>
      <c r="M1991" s="53"/>
      <c r="N1991" s="53"/>
      <c r="O1991" s="32"/>
      <c r="P1991" s="6" t="str">
        <f>IF($C1991="","",IF(ISNA(MATCH($C1991,账户表,0)),"※这个账户不在【基础资料】的账户档案里",IF($B1991="","※没填日期，这一笔不会进任何月份的报表",IF(NOT(ISNUMBER($B1991)),"※日期是文本不是日期（像 2026.6.28 这种），按日期取数的报表全会漏掉这一笔",IF(AND($F1991&lt;&gt;"",$G1991&lt;&gt;""),"※收入和支出不能同时填",IF(AND(N($F1991)=0,N($G1991)=0),"※收入和支出都没填",IF(OR(N($F1991)&lt;0,N($G1991)&lt;0),"※金额不能填负数，方向反了就换一列填",IF($D1991="","※没填收支类别，分类报表会漏掉这一笔",IF(ISNA(MATCH($D1991,类别表,0)),"※收支类别不在【基础资料】的清单里",IF(AND($L1991="内部转账",$M1991=""),"△内部转账要在「对方账户」写上另一头",IF(AND($L1991="内部转账",$M1991=$C1991),"※对方账户跟本账户是同一个",IF(AND($L1991&lt;&gt;"内部转账",$M1991&lt;&gt;""),"△填了对方账户，但类别不是内部转账",IF(YEAR($B1991)&lt;&gt;管理年度,"△不是管理年度的单据，按月的三张报表里看不到",IF($H1991&lt;0,"△这一笔之后该账户余额成负数了，核一下",""))))))))))))))</f>
        <v/>
      </c>
    </row>
    <row r="1992" ht="16.5" spans="1:16">
      <c r="A1992" s="4" t="str">
        <f>IF($C1992="","",COUNTA($C$5:$C1992))</f>
        <v/>
      </c>
      <c r="B1992" s="52"/>
      <c r="C1992" s="53"/>
      <c r="D1992" s="53"/>
      <c r="E1992" s="32"/>
      <c r="F1992" s="54"/>
      <c r="G1992" s="54"/>
      <c r="H1992" s="24" t="str">
        <f>IFERROR(ROUND(VLOOKUP($C1992,基础资料!$B$5:$E$34,3,0)+SUMIF($C$5:$C1992,$C1992,$F$5:$F1992)-SUMIF($C$5:$C1992,$C1992,$G$5:$G1992),2),"")</f>
        <v/>
      </c>
      <c r="I1992" s="53"/>
      <c r="J1992" s="53"/>
      <c r="K1992" s="25" t="str">
        <f t="shared" si="31"/>
        <v/>
      </c>
      <c r="L1992" s="13" t="str">
        <f>IF($D1992="","",IFERROR(INDEX(类别属性,MATCH($D1992,类别表,0)),""))</f>
        <v/>
      </c>
      <c r="M1992" s="53"/>
      <c r="N1992" s="53"/>
      <c r="O1992" s="32"/>
      <c r="P1992" s="6" t="str">
        <f>IF($C1992="","",IF(ISNA(MATCH($C1992,账户表,0)),"※这个账户不在【基础资料】的账户档案里",IF($B1992="","※没填日期，这一笔不会进任何月份的报表",IF(NOT(ISNUMBER($B1992)),"※日期是文本不是日期（像 2026.6.28 这种），按日期取数的报表全会漏掉这一笔",IF(AND($F1992&lt;&gt;"",$G1992&lt;&gt;""),"※收入和支出不能同时填",IF(AND(N($F1992)=0,N($G1992)=0),"※收入和支出都没填",IF(OR(N($F1992)&lt;0,N($G1992)&lt;0),"※金额不能填负数，方向反了就换一列填",IF($D1992="","※没填收支类别，分类报表会漏掉这一笔",IF(ISNA(MATCH($D1992,类别表,0)),"※收支类别不在【基础资料】的清单里",IF(AND($L1992="内部转账",$M1992=""),"△内部转账要在「对方账户」写上另一头",IF(AND($L1992="内部转账",$M1992=$C1992),"※对方账户跟本账户是同一个",IF(AND($L1992&lt;&gt;"内部转账",$M1992&lt;&gt;""),"△填了对方账户，但类别不是内部转账",IF(YEAR($B1992)&lt;&gt;管理年度,"△不是管理年度的单据，按月的三张报表里看不到",IF($H1992&lt;0,"△这一笔之后该账户余额成负数了，核一下",""))))))))))))))</f>
        <v/>
      </c>
    </row>
    <row r="1993" ht="16.5" spans="1:16">
      <c r="A1993" s="4" t="str">
        <f>IF($C1993="","",COUNTA($C$5:$C1993))</f>
        <v/>
      </c>
      <c r="B1993" s="52"/>
      <c r="C1993" s="53"/>
      <c r="D1993" s="53"/>
      <c r="E1993" s="32"/>
      <c r="F1993" s="54"/>
      <c r="G1993" s="54"/>
      <c r="H1993" s="24" t="str">
        <f>IFERROR(ROUND(VLOOKUP($C1993,基础资料!$B$5:$E$34,3,0)+SUMIF($C$5:$C1993,$C1993,$F$5:$F1993)-SUMIF($C$5:$C1993,$C1993,$G$5:$G1993),2),"")</f>
        <v/>
      </c>
      <c r="I1993" s="53"/>
      <c r="J1993" s="53"/>
      <c r="K1993" s="25" t="str">
        <f t="shared" si="31"/>
        <v/>
      </c>
      <c r="L1993" s="13" t="str">
        <f>IF($D1993="","",IFERROR(INDEX(类别属性,MATCH($D1993,类别表,0)),""))</f>
        <v/>
      </c>
      <c r="M1993" s="53"/>
      <c r="N1993" s="53"/>
      <c r="O1993" s="32"/>
      <c r="P1993" s="6" t="str">
        <f>IF($C1993="","",IF(ISNA(MATCH($C1993,账户表,0)),"※这个账户不在【基础资料】的账户档案里",IF($B1993="","※没填日期，这一笔不会进任何月份的报表",IF(NOT(ISNUMBER($B1993)),"※日期是文本不是日期（像 2026.6.28 这种），按日期取数的报表全会漏掉这一笔",IF(AND($F1993&lt;&gt;"",$G1993&lt;&gt;""),"※收入和支出不能同时填",IF(AND(N($F1993)=0,N($G1993)=0),"※收入和支出都没填",IF(OR(N($F1993)&lt;0,N($G1993)&lt;0),"※金额不能填负数，方向反了就换一列填",IF($D1993="","※没填收支类别，分类报表会漏掉这一笔",IF(ISNA(MATCH($D1993,类别表,0)),"※收支类别不在【基础资料】的清单里",IF(AND($L1993="内部转账",$M1993=""),"△内部转账要在「对方账户」写上另一头",IF(AND($L1993="内部转账",$M1993=$C1993),"※对方账户跟本账户是同一个",IF(AND($L1993&lt;&gt;"内部转账",$M1993&lt;&gt;""),"△填了对方账户，但类别不是内部转账",IF(YEAR($B1993)&lt;&gt;管理年度,"△不是管理年度的单据，按月的三张报表里看不到",IF($H1993&lt;0,"△这一笔之后该账户余额成负数了，核一下",""))))))))))))))</f>
        <v/>
      </c>
    </row>
    <row r="1994" ht="16.5" spans="1:16">
      <c r="A1994" s="4" t="str">
        <f>IF($C1994="","",COUNTA($C$5:$C1994))</f>
        <v/>
      </c>
      <c r="B1994" s="52"/>
      <c r="C1994" s="53"/>
      <c r="D1994" s="53"/>
      <c r="E1994" s="32"/>
      <c r="F1994" s="54"/>
      <c r="G1994" s="54"/>
      <c r="H1994" s="24" t="str">
        <f>IFERROR(ROUND(VLOOKUP($C1994,基础资料!$B$5:$E$34,3,0)+SUMIF($C$5:$C1994,$C1994,$F$5:$F1994)-SUMIF($C$5:$C1994,$C1994,$G$5:$G1994),2),"")</f>
        <v/>
      </c>
      <c r="I1994" s="53"/>
      <c r="J1994" s="53"/>
      <c r="K1994" s="25" t="str">
        <f t="shared" si="31"/>
        <v/>
      </c>
      <c r="L1994" s="13" t="str">
        <f>IF($D1994="","",IFERROR(INDEX(类别属性,MATCH($D1994,类别表,0)),""))</f>
        <v/>
      </c>
      <c r="M1994" s="53"/>
      <c r="N1994" s="53"/>
      <c r="O1994" s="32"/>
      <c r="P1994" s="6" t="str">
        <f>IF($C1994="","",IF(ISNA(MATCH($C1994,账户表,0)),"※这个账户不在【基础资料】的账户档案里",IF($B1994="","※没填日期，这一笔不会进任何月份的报表",IF(NOT(ISNUMBER($B1994)),"※日期是文本不是日期（像 2026.6.28 这种），按日期取数的报表全会漏掉这一笔",IF(AND($F1994&lt;&gt;"",$G1994&lt;&gt;""),"※收入和支出不能同时填",IF(AND(N($F1994)=0,N($G1994)=0),"※收入和支出都没填",IF(OR(N($F1994)&lt;0,N($G1994)&lt;0),"※金额不能填负数，方向反了就换一列填",IF($D1994="","※没填收支类别，分类报表会漏掉这一笔",IF(ISNA(MATCH($D1994,类别表,0)),"※收支类别不在【基础资料】的清单里",IF(AND($L1994="内部转账",$M1994=""),"△内部转账要在「对方账户」写上另一头",IF(AND($L1994="内部转账",$M1994=$C1994),"※对方账户跟本账户是同一个",IF(AND($L1994&lt;&gt;"内部转账",$M1994&lt;&gt;""),"△填了对方账户，但类别不是内部转账",IF(YEAR($B1994)&lt;&gt;管理年度,"△不是管理年度的单据，按月的三张报表里看不到",IF($H1994&lt;0,"△这一笔之后该账户余额成负数了，核一下",""))))))))))))))</f>
        <v/>
      </c>
    </row>
    <row r="1995" ht="16.5" spans="1:16">
      <c r="A1995" s="4" t="str">
        <f>IF($C1995="","",COUNTA($C$5:$C1995))</f>
        <v/>
      </c>
      <c r="B1995" s="52"/>
      <c r="C1995" s="53"/>
      <c r="D1995" s="53"/>
      <c r="E1995" s="32"/>
      <c r="F1995" s="54"/>
      <c r="G1995" s="54"/>
      <c r="H1995" s="24" t="str">
        <f>IFERROR(ROUND(VLOOKUP($C1995,基础资料!$B$5:$E$34,3,0)+SUMIF($C$5:$C1995,$C1995,$F$5:$F1995)-SUMIF($C$5:$C1995,$C1995,$G$5:$G1995),2),"")</f>
        <v/>
      </c>
      <c r="I1995" s="53"/>
      <c r="J1995" s="53"/>
      <c r="K1995" s="25" t="str">
        <f t="shared" si="31"/>
        <v/>
      </c>
      <c r="L1995" s="13" t="str">
        <f>IF($D1995="","",IFERROR(INDEX(类别属性,MATCH($D1995,类别表,0)),""))</f>
        <v/>
      </c>
      <c r="M1995" s="53"/>
      <c r="N1995" s="53"/>
      <c r="O1995" s="32"/>
      <c r="P1995" s="6" t="str">
        <f>IF($C1995="","",IF(ISNA(MATCH($C1995,账户表,0)),"※这个账户不在【基础资料】的账户档案里",IF($B1995="","※没填日期，这一笔不会进任何月份的报表",IF(NOT(ISNUMBER($B1995)),"※日期是文本不是日期（像 2026.6.28 这种），按日期取数的报表全会漏掉这一笔",IF(AND($F1995&lt;&gt;"",$G1995&lt;&gt;""),"※收入和支出不能同时填",IF(AND(N($F1995)=0,N($G1995)=0),"※收入和支出都没填",IF(OR(N($F1995)&lt;0,N($G1995)&lt;0),"※金额不能填负数，方向反了就换一列填",IF($D1995="","※没填收支类别，分类报表会漏掉这一笔",IF(ISNA(MATCH($D1995,类别表,0)),"※收支类别不在【基础资料】的清单里",IF(AND($L1995="内部转账",$M1995=""),"△内部转账要在「对方账户」写上另一头",IF(AND($L1995="内部转账",$M1995=$C1995),"※对方账户跟本账户是同一个",IF(AND($L1995&lt;&gt;"内部转账",$M1995&lt;&gt;""),"△填了对方账户，但类别不是内部转账",IF(YEAR($B1995)&lt;&gt;管理年度,"△不是管理年度的单据，按月的三张报表里看不到",IF($H1995&lt;0,"△这一笔之后该账户余额成负数了，核一下",""))))))))))))))</f>
        <v/>
      </c>
    </row>
    <row r="1996" ht="16.5" spans="1:16">
      <c r="A1996" s="4" t="str">
        <f>IF($C1996="","",COUNTA($C$5:$C1996))</f>
        <v/>
      </c>
      <c r="B1996" s="52"/>
      <c r="C1996" s="53"/>
      <c r="D1996" s="53"/>
      <c r="E1996" s="32"/>
      <c r="F1996" s="54"/>
      <c r="G1996" s="54"/>
      <c r="H1996" s="24" t="str">
        <f>IFERROR(ROUND(VLOOKUP($C1996,基础资料!$B$5:$E$34,3,0)+SUMIF($C$5:$C1996,$C1996,$F$5:$F1996)-SUMIF($C$5:$C1996,$C1996,$G$5:$G1996),2),"")</f>
        <v/>
      </c>
      <c r="I1996" s="53"/>
      <c r="J1996" s="53"/>
      <c r="K1996" s="25" t="str">
        <f t="shared" si="31"/>
        <v/>
      </c>
      <c r="L1996" s="13" t="str">
        <f>IF($D1996="","",IFERROR(INDEX(类别属性,MATCH($D1996,类别表,0)),""))</f>
        <v/>
      </c>
      <c r="M1996" s="53"/>
      <c r="N1996" s="53"/>
      <c r="O1996" s="32"/>
      <c r="P1996" s="6" t="str">
        <f>IF($C1996="","",IF(ISNA(MATCH($C1996,账户表,0)),"※这个账户不在【基础资料】的账户档案里",IF($B1996="","※没填日期，这一笔不会进任何月份的报表",IF(NOT(ISNUMBER($B1996)),"※日期是文本不是日期（像 2026.6.28 这种），按日期取数的报表全会漏掉这一笔",IF(AND($F1996&lt;&gt;"",$G1996&lt;&gt;""),"※收入和支出不能同时填",IF(AND(N($F1996)=0,N($G1996)=0),"※收入和支出都没填",IF(OR(N($F1996)&lt;0,N($G1996)&lt;0),"※金额不能填负数，方向反了就换一列填",IF($D1996="","※没填收支类别，分类报表会漏掉这一笔",IF(ISNA(MATCH($D1996,类别表,0)),"※收支类别不在【基础资料】的清单里",IF(AND($L1996="内部转账",$M1996=""),"△内部转账要在「对方账户」写上另一头",IF(AND($L1996="内部转账",$M1996=$C1996),"※对方账户跟本账户是同一个",IF(AND($L1996&lt;&gt;"内部转账",$M1996&lt;&gt;""),"△填了对方账户，但类别不是内部转账",IF(YEAR($B1996)&lt;&gt;管理年度,"△不是管理年度的单据，按月的三张报表里看不到",IF($H1996&lt;0,"△这一笔之后该账户余额成负数了，核一下",""))))))))))))))</f>
        <v/>
      </c>
    </row>
    <row r="1997" ht="16.5" spans="1:16">
      <c r="A1997" s="4" t="str">
        <f>IF($C1997="","",COUNTA($C$5:$C1997))</f>
        <v/>
      </c>
      <c r="B1997" s="52"/>
      <c r="C1997" s="53"/>
      <c r="D1997" s="53"/>
      <c r="E1997" s="32"/>
      <c r="F1997" s="54"/>
      <c r="G1997" s="54"/>
      <c r="H1997" s="24" t="str">
        <f>IFERROR(ROUND(VLOOKUP($C1997,基础资料!$B$5:$E$34,3,0)+SUMIF($C$5:$C1997,$C1997,$F$5:$F1997)-SUMIF($C$5:$C1997,$C1997,$G$5:$G1997),2),"")</f>
        <v/>
      </c>
      <c r="I1997" s="53"/>
      <c r="J1997" s="53"/>
      <c r="K1997" s="25" t="str">
        <f t="shared" si="31"/>
        <v/>
      </c>
      <c r="L1997" s="13" t="str">
        <f>IF($D1997="","",IFERROR(INDEX(类别属性,MATCH($D1997,类别表,0)),""))</f>
        <v/>
      </c>
      <c r="M1997" s="53"/>
      <c r="N1997" s="53"/>
      <c r="O1997" s="32"/>
      <c r="P1997" s="6" t="str">
        <f>IF($C1997="","",IF(ISNA(MATCH($C1997,账户表,0)),"※这个账户不在【基础资料】的账户档案里",IF($B1997="","※没填日期，这一笔不会进任何月份的报表",IF(NOT(ISNUMBER($B1997)),"※日期是文本不是日期（像 2026.6.28 这种），按日期取数的报表全会漏掉这一笔",IF(AND($F1997&lt;&gt;"",$G1997&lt;&gt;""),"※收入和支出不能同时填",IF(AND(N($F1997)=0,N($G1997)=0),"※收入和支出都没填",IF(OR(N($F1997)&lt;0,N($G1997)&lt;0),"※金额不能填负数，方向反了就换一列填",IF($D1997="","※没填收支类别，分类报表会漏掉这一笔",IF(ISNA(MATCH($D1997,类别表,0)),"※收支类别不在【基础资料】的清单里",IF(AND($L1997="内部转账",$M1997=""),"△内部转账要在「对方账户」写上另一头",IF(AND($L1997="内部转账",$M1997=$C1997),"※对方账户跟本账户是同一个",IF(AND($L1997&lt;&gt;"内部转账",$M1997&lt;&gt;""),"△填了对方账户，但类别不是内部转账",IF(YEAR($B1997)&lt;&gt;管理年度,"△不是管理年度的单据，按月的三张报表里看不到",IF($H1997&lt;0,"△这一笔之后该账户余额成负数了，核一下",""))))))))))))))</f>
        <v/>
      </c>
    </row>
    <row r="1998" ht="16.5" spans="1:16">
      <c r="A1998" s="4" t="str">
        <f>IF($C1998="","",COUNTA($C$5:$C1998))</f>
        <v/>
      </c>
      <c r="B1998" s="52"/>
      <c r="C1998" s="53"/>
      <c r="D1998" s="53"/>
      <c r="E1998" s="32"/>
      <c r="F1998" s="54"/>
      <c r="G1998" s="54"/>
      <c r="H1998" s="24" t="str">
        <f>IFERROR(ROUND(VLOOKUP($C1998,基础资料!$B$5:$E$34,3,0)+SUMIF($C$5:$C1998,$C1998,$F$5:$F1998)-SUMIF($C$5:$C1998,$C1998,$G$5:$G1998),2),"")</f>
        <v/>
      </c>
      <c r="I1998" s="53"/>
      <c r="J1998" s="53"/>
      <c r="K1998" s="25" t="str">
        <f t="shared" si="31"/>
        <v/>
      </c>
      <c r="L1998" s="13" t="str">
        <f>IF($D1998="","",IFERROR(INDEX(类别属性,MATCH($D1998,类别表,0)),""))</f>
        <v/>
      </c>
      <c r="M1998" s="53"/>
      <c r="N1998" s="53"/>
      <c r="O1998" s="32"/>
      <c r="P1998" s="6" t="str">
        <f>IF($C1998="","",IF(ISNA(MATCH($C1998,账户表,0)),"※这个账户不在【基础资料】的账户档案里",IF($B1998="","※没填日期，这一笔不会进任何月份的报表",IF(NOT(ISNUMBER($B1998)),"※日期是文本不是日期（像 2026.6.28 这种），按日期取数的报表全会漏掉这一笔",IF(AND($F1998&lt;&gt;"",$G1998&lt;&gt;""),"※收入和支出不能同时填",IF(AND(N($F1998)=0,N($G1998)=0),"※收入和支出都没填",IF(OR(N($F1998)&lt;0,N($G1998)&lt;0),"※金额不能填负数，方向反了就换一列填",IF($D1998="","※没填收支类别，分类报表会漏掉这一笔",IF(ISNA(MATCH($D1998,类别表,0)),"※收支类别不在【基础资料】的清单里",IF(AND($L1998="内部转账",$M1998=""),"△内部转账要在「对方账户」写上另一头",IF(AND($L1998="内部转账",$M1998=$C1998),"※对方账户跟本账户是同一个",IF(AND($L1998&lt;&gt;"内部转账",$M1998&lt;&gt;""),"△填了对方账户，但类别不是内部转账",IF(YEAR($B1998)&lt;&gt;管理年度,"△不是管理年度的单据，按月的三张报表里看不到",IF($H1998&lt;0,"△这一笔之后该账户余额成负数了，核一下",""))))))))))))))</f>
        <v/>
      </c>
    </row>
    <row r="1999" ht="16.5" spans="1:16">
      <c r="A1999" s="4" t="str">
        <f>IF($C1999="","",COUNTA($C$5:$C1999))</f>
        <v/>
      </c>
      <c r="B1999" s="52"/>
      <c r="C1999" s="53"/>
      <c r="D1999" s="53"/>
      <c r="E1999" s="32"/>
      <c r="F1999" s="54"/>
      <c r="G1999" s="54"/>
      <c r="H1999" s="24" t="str">
        <f>IFERROR(ROUND(VLOOKUP($C1999,基础资料!$B$5:$E$34,3,0)+SUMIF($C$5:$C1999,$C1999,$F$5:$F1999)-SUMIF($C$5:$C1999,$C1999,$G$5:$G1999),2),"")</f>
        <v/>
      </c>
      <c r="I1999" s="53"/>
      <c r="J1999" s="53"/>
      <c r="K1999" s="25" t="str">
        <f t="shared" si="31"/>
        <v/>
      </c>
      <c r="L1999" s="13" t="str">
        <f>IF($D1999="","",IFERROR(INDEX(类别属性,MATCH($D1999,类别表,0)),""))</f>
        <v/>
      </c>
      <c r="M1999" s="53"/>
      <c r="N1999" s="53"/>
      <c r="O1999" s="32"/>
      <c r="P1999" s="6" t="str">
        <f>IF($C1999="","",IF(ISNA(MATCH($C1999,账户表,0)),"※这个账户不在【基础资料】的账户档案里",IF($B1999="","※没填日期，这一笔不会进任何月份的报表",IF(NOT(ISNUMBER($B1999)),"※日期是文本不是日期（像 2026.6.28 这种），按日期取数的报表全会漏掉这一笔",IF(AND($F1999&lt;&gt;"",$G1999&lt;&gt;""),"※收入和支出不能同时填",IF(AND(N($F1999)=0,N($G1999)=0),"※收入和支出都没填",IF(OR(N($F1999)&lt;0,N($G1999)&lt;0),"※金额不能填负数，方向反了就换一列填",IF($D1999="","※没填收支类别，分类报表会漏掉这一笔",IF(ISNA(MATCH($D1999,类别表,0)),"※收支类别不在【基础资料】的清单里",IF(AND($L1999="内部转账",$M1999=""),"△内部转账要在「对方账户」写上另一头",IF(AND($L1999="内部转账",$M1999=$C1999),"※对方账户跟本账户是同一个",IF(AND($L1999&lt;&gt;"内部转账",$M1999&lt;&gt;""),"△填了对方账户，但类别不是内部转账",IF(YEAR($B1999)&lt;&gt;管理年度,"△不是管理年度的单据，按月的三张报表里看不到",IF($H1999&lt;0,"△这一笔之后该账户余额成负数了，核一下",""))))))))))))))</f>
        <v/>
      </c>
    </row>
    <row r="2000" ht="16.5" spans="1:16">
      <c r="A2000" s="4" t="str">
        <f>IF($C2000="","",COUNTA($C$5:$C2000))</f>
        <v/>
      </c>
      <c r="B2000" s="52"/>
      <c r="C2000" s="53"/>
      <c r="D2000" s="53"/>
      <c r="E2000" s="32"/>
      <c r="F2000" s="54"/>
      <c r="G2000" s="54"/>
      <c r="H2000" s="24" t="str">
        <f>IFERROR(ROUND(VLOOKUP($C2000,基础资料!$B$5:$E$34,3,0)+SUMIF($C$5:$C2000,$C2000,$F$5:$F2000)-SUMIF($C$5:$C2000,$C2000,$G$5:$G2000),2),"")</f>
        <v/>
      </c>
      <c r="I2000" s="53"/>
      <c r="J2000" s="53"/>
      <c r="K2000" s="25" t="str">
        <f t="shared" si="31"/>
        <v/>
      </c>
      <c r="L2000" s="13" t="str">
        <f>IF($D2000="","",IFERROR(INDEX(类别属性,MATCH($D2000,类别表,0)),""))</f>
        <v/>
      </c>
      <c r="M2000" s="53"/>
      <c r="N2000" s="53"/>
      <c r="O2000" s="32"/>
      <c r="P2000" s="6" t="str">
        <f>IF($C2000="","",IF(ISNA(MATCH($C2000,账户表,0)),"※这个账户不在【基础资料】的账户档案里",IF($B2000="","※没填日期，这一笔不会进任何月份的报表",IF(NOT(ISNUMBER($B2000)),"※日期是文本不是日期（像 2026.6.28 这种），按日期取数的报表全会漏掉这一笔",IF(AND($F2000&lt;&gt;"",$G2000&lt;&gt;""),"※收入和支出不能同时填",IF(AND(N($F2000)=0,N($G2000)=0),"※收入和支出都没填",IF(OR(N($F2000)&lt;0,N($G2000)&lt;0),"※金额不能填负数，方向反了就换一列填",IF($D2000="","※没填收支类别，分类报表会漏掉这一笔",IF(ISNA(MATCH($D2000,类别表,0)),"※收支类别不在【基础资料】的清单里",IF(AND($L2000="内部转账",$M2000=""),"△内部转账要在「对方账户」写上另一头",IF(AND($L2000="内部转账",$M2000=$C2000),"※对方账户跟本账户是同一个",IF(AND($L2000&lt;&gt;"内部转账",$M2000&lt;&gt;""),"△填了对方账户，但类别不是内部转账",IF(YEAR($B2000)&lt;&gt;管理年度,"△不是管理年度的单据，按月的三张报表里看不到",IF($H2000&lt;0,"△这一笔之后该账户余额成负数了，核一下",""))))))))))))))</f>
        <v/>
      </c>
    </row>
    <row r="2001" ht="16.5" spans="1:16">
      <c r="A2001" s="4" t="str">
        <f>IF($C2001="","",COUNTA($C$5:$C2001))</f>
        <v/>
      </c>
      <c r="B2001" s="52"/>
      <c r="C2001" s="53"/>
      <c r="D2001" s="53"/>
      <c r="E2001" s="32"/>
      <c r="F2001" s="54"/>
      <c r="G2001" s="54"/>
      <c r="H2001" s="24" t="str">
        <f>IFERROR(ROUND(VLOOKUP($C2001,基础资料!$B$5:$E$34,3,0)+SUMIF($C$5:$C2001,$C2001,$F$5:$F2001)-SUMIF($C$5:$C2001,$C2001,$G$5:$G2001),2),"")</f>
        <v/>
      </c>
      <c r="I2001" s="53"/>
      <c r="J2001" s="53"/>
      <c r="K2001" s="25" t="str">
        <f t="shared" si="31"/>
        <v/>
      </c>
      <c r="L2001" s="13" t="str">
        <f>IF($D2001="","",IFERROR(INDEX(类别属性,MATCH($D2001,类别表,0)),""))</f>
        <v/>
      </c>
      <c r="M2001" s="53"/>
      <c r="N2001" s="53"/>
      <c r="O2001" s="32"/>
      <c r="P2001" s="6" t="str">
        <f>IF($C2001="","",IF(ISNA(MATCH($C2001,账户表,0)),"※这个账户不在【基础资料】的账户档案里",IF($B2001="","※没填日期，这一笔不会进任何月份的报表",IF(NOT(ISNUMBER($B2001)),"※日期是文本不是日期（像 2026.6.28 这种），按日期取数的报表全会漏掉这一笔",IF(AND($F2001&lt;&gt;"",$G2001&lt;&gt;""),"※收入和支出不能同时填",IF(AND(N($F2001)=0,N($G2001)=0),"※收入和支出都没填",IF(OR(N($F2001)&lt;0,N($G2001)&lt;0),"※金额不能填负数，方向反了就换一列填",IF($D2001="","※没填收支类别，分类报表会漏掉这一笔",IF(ISNA(MATCH($D2001,类别表,0)),"※收支类别不在【基础资料】的清单里",IF(AND($L2001="内部转账",$M2001=""),"△内部转账要在「对方账户」写上另一头",IF(AND($L2001="内部转账",$M2001=$C2001),"※对方账户跟本账户是同一个",IF(AND($L2001&lt;&gt;"内部转账",$M2001&lt;&gt;""),"△填了对方账户，但类别不是内部转账",IF(YEAR($B2001)&lt;&gt;管理年度,"△不是管理年度的单据，按月的三张报表里看不到",IF($H2001&lt;0,"△这一笔之后该账户余额成负数了，核一下",""))))))))))))))</f>
        <v/>
      </c>
    </row>
    <row r="2002" ht="16.5" spans="1:16">
      <c r="A2002" s="4" t="str">
        <f>IF($C2002="","",COUNTA($C$5:$C2002))</f>
        <v/>
      </c>
      <c r="B2002" s="52"/>
      <c r="C2002" s="53"/>
      <c r="D2002" s="53"/>
      <c r="E2002" s="32"/>
      <c r="F2002" s="54"/>
      <c r="G2002" s="54"/>
      <c r="H2002" s="24" t="str">
        <f>IFERROR(ROUND(VLOOKUP($C2002,基础资料!$B$5:$E$34,3,0)+SUMIF($C$5:$C2002,$C2002,$F$5:$F2002)-SUMIF($C$5:$C2002,$C2002,$G$5:$G2002),2),"")</f>
        <v/>
      </c>
      <c r="I2002" s="53"/>
      <c r="J2002" s="53"/>
      <c r="K2002" s="25" t="str">
        <f t="shared" si="31"/>
        <v/>
      </c>
      <c r="L2002" s="13" t="str">
        <f>IF($D2002="","",IFERROR(INDEX(类别属性,MATCH($D2002,类别表,0)),""))</f>
        <v/>
      </c>
      <c r="M2002" s="53"/>
      <c r="N2002" s="53"/>
      <c r="O2002" s="32"/>
      <c r="P2002" s="6" t="str">
        <f>IF($C2002="","",IF(ISNA(MATCH($C2002,账户表,0)),"※这个账户不在【基础资料】的账户档案里",IF($B2002="","※没填日期，这一笔不会进任何月份的报表",IF(NOT(ISNUMBER($B2002)),"※日期是文本不是日期（像 2026.6.28 这种），按日期取数的报表全会漏掉这一笔",IF(AND($F2002&lt;&gt;"",$G2002&lt;&gt;""),"※收入和支出不能同时填",IF(AND(N($F2002)=0,N($G2002)=0),"※收入和支出都没填",IF(OR(N($F2002)&lt;0,N($G2002)&lt;0),"※金额不能填负数，方向反了就换一列填",IF($D2002="","※没填收支类别，分类报表会漏掉这一笔",IF(ISNA(MATCH($D2002,类别表,0)),"※收支类别不在【基础资料】的清单里",IF(AND($L2002="内部转账",$M2002=""),"△内部转账要在「对方账户」写上另一头",IF(AND($L2002="内部转账",$M2002=$C2002),"※对方账户跟本账户是同一个",IF(AND($L2002&lt;&gt;"内部转账",$M2002&lt;&gt;""),"△填了对方账户，但类别不是内部转账",IF(YEAR($B2002)&lt;&gt;管理年度,"△不是管理年度的单据，按月的三张报表里看不到",IF($H2002&lt;0,"△这一笔之后该账户余额成负数了，核一下",""))))))))))))))</f>
        <v/>
      </c>
    </row>
    <row r="2003" ht="16.5" spans="1:16">
      <c r="A2003" s="4" t="str">
        <f>IF($C2003="","",COUNTA($C$5:$C2003))</f>
        <v/>
      </c>
      <c r="B2003" s="52"/>
      <c r="C2003" s="53"/>
      <c r="D2003" s="53"/>
      <c r="E2003" s="32"/>
      <c r="F2003" s="54"/>
      <c r="G2003" s="54"/>
      <c r="H2003" s="24" t="str">
        <f>IFERROR(ROUND(VLOOKUP($C2003,基础资料!$B$5:$E$34,3,0)+SUMIF($C$5:$C2003,$C2003,$F$5:$F2003)-SUMIF($C$5:$C2003,$C2003,$G$5:$G2003),2),"")</f>
        <v/>
      </c>
      <c r="I2003" s="53"/>
      <c r="J2003" s="53"/>
      <c r="K2003" s="25" t="str">
        <f t="shared" si="31"/>
        <v/>
      </c>
      <c r="L2003" s="13" t="str">
        <f>IF($D2003="","",IFERROR(INDEX(类别属性,MATCH($D2003,类别表,0)),""))</f>
        <v/>
      </c>
      <c r="M2003" s="53"/>
      <c r="N2003" s="53"/>
      <c r="O2003" s="32"/>
      <c r="P2003" s="6" t="str">
        <f>IF($C2003="","",IF(ISNA(MATCH($C2003,账户表,0)),"※这个账户不在【基础资料】的账户档案里",IF($B2003="","※没填日期，这一笔不会进任何月份的报表",IF(NOT(ISNUMBER($B2003)),"※日期是文本不是日期（像 2026.6.28 这种），按日期取数的报表全会漏掉这一笔",IF(AND($F2003&lt;&gt;"",$G2003&lt;&gt;""),"※收入和支出不能同时填",IF(AND(N($F2003)=0,N($G2003)=0),"※收入和支出都没填",IF(OR(N($F2003)&lt;0,N($G2003)&lt;0),"※金额不能填负数，方向反了就换一列填",IF($D2003="","※没填收支类别，分类报表会漏掉这一笔",IF(ISNA(MATCH($D2003,类别表,0)),"※收支类别不在【基础资料】的清单里",IF(AND($L2003="内部转账",$M2003=""),"△内部转账要在「对方账户」写上另一头",IF(AND($L2003="内部转账",$M2003=$C2003),"※对方账户跟本账户是同一个",IF(AND($L2003&lt;&gt;"内部转账",$M2003&lt;&gt;""),"△填了对方账户，但类别不是内部转账",IF(YEAR($B2003)&lt;&gt;管理年度,"△不是管理年度的单据，按月的三张报表里看不到",IF($H2003&lt;0,"△这一笔之后该账户余额成负数了，核一下",""))))))))))))))</f>
        <v/>
      </c>
    </row>
    <row r="2004" ht="16.5" spans="1:16">
      <c r="A2004" s="4" t="str">
        <f>IF($C2004="","",COUNTA($C$5:$C2004))</f>
        <v/>
      </c>
      <c r="B2004" s="52"/>
      <c r="C2004" s="53"/>
      <c r="D2004" s="53"/>
      <c r="E2004" s="32"/>
      <c r="F2004" s="54"/>
      <c r="G2004" s="54"/>
      <c r="H2004" s="24" t="str">
        <f>IFERROR(ROUND(VLOOKUP($C2004,基础资料!$B$5:$E$34,3,0)+SUMIF($C$5:$C2004,$C2004,$F$5:$F2004)-SUMIF($C$5:$C2004,$C2004,$G$5:$G2004),2),"")</f>
        <v/>
      </c>
      <c r="I2004" s="53"/>
      <c r="J2004" s="53"/>
      <c r="K2004" s="25" t="str">
        <f t="shared" si="31"/>
        <v/>
      </c>
      <c r="L2004" s="13" t="str">
        <f>IF($D2004="","",IFERROR(INDEX(类别属性,MATCH($D2004,类别表,0)),""))</f>
        <v/>
      </c>
      <c r="M2004" s="53"/>
      <c r="N2004" s="53"/>
      <c r="O2004" s="32"/>
      <c r="P2004" s="6" t="str">
        <f>IF($C2004="","",IF(ISNA(MATCH($C2004,账户表,0)),"※这个账户不在【基础资料】的账户档案里",IF($B2004="","※没填日期，这一笔不会进任何月份的报表",IF(NOT(ISNUMBER($B2004)),"※日期是文本不是日期（像 2026.6.28 这种），按日期取数的报表全会漏掉这一笔",IF(AND($F2004&lt;&gt;"",$G2004&lt;&gt;""),"※收入和支出不能同时填",IF(AND(N($F2004)=0,N($G2004)=0),"※收入和支出都没填",IF(OR(N($F2004)&lt;0,N($G2004)&lt;0),"※金额不能填负数，方向反了就换一列填",IF($D2004="","※没填收支类别，分类报表会漏掉这一笔",IF(ISNA(MATCH($D2004,类别表,0)),"※收支类别不在【基础资料】的清单里",IF(AND($L2004="内部转账",$M2004=""),"△内部转账要在「对方账户」写上另一头",IF(AND($L2004="内部转账",$M2004=$C2004),"※对方账户跟本账户是同一个",IF(AND($L2004&lt;&gt;"内部转账",$M2004&lt;&gt;""),"△填了对方账户，但类别不是内部转账",IF(YEAR($B2004)&lt;&gt;管理年度,"△不是管理年度的单据，按月的三张报表里看不到",IF($H2004&lt;0,"△这一笔之后该账户余额成负数了，核一下",""))))))))))))))</f>
        <v/>
      </c>
    </row>
    <row r="2005" ht="16.5" spans="1:16">
      <c r="A2005" s="4" t="str">
        <f>IF($C2005="","",COUNTA($C$5:$C2005))</f>
        <v/>
      </c>
      <c r="B2005" s="52"/>
      <c r="C2005" s="53"/>
      <c r="D2005" s="53"/>
      <c r="E2005" s="32"/>
      <c r="F2005" s="54"/>
      <c r="G2005" s="54"/>
      <c r="H2005" s="24" t="str">
        <f>IFERROR(ROUND(VLOOKUP($C2005,基础资料!$B$5:$E$34,3,0)+SUMIF($C$5:$C2005,$C2005,$F$5:$F2005)-SUMIF($C$5:$C2005,$C2005,$G$5:$G2005),2),"")</f>
        <v/>
      </c>
      <c r="I2005" s="53"/>
      <c r="J2005" s="53"/>
      <c r="K2005" s="25" t="str">
        <f t="shared" si="31"/>
        <v/>
      </c>
      <c r="L2005" s="13" t="str">
        <f>IF($D2005="","",IFERROR(INDEX(类别属性,MATCH($D2005,类别表,0)),""))</f>
        <v/>
      </c>
      <c r="M2005" s="53"/>
      <c r="N2005" s="53"/>
      <c r="O2005" s="32"/>
      <c r="P2005" s="6" t="str">
        <f>IF($C2005="","",IF(ISNA(MATCH($C2005,账户表,0)),"※这个账户不在【基础资料】的账户档案里",IF($B2005="","※没填日期，这一笔不会进任何月份的报表",IF(NOT(ISNUMBER($B2005)),"※日期是文本不是日期（像 2026.6.28 这种），按日期取数的报表全会漏掉这一笔",IF(AND($F2005&lt;&gt;"",$G2005&lt;&gt;""),"※收入和支出不能同时填",IF(AND(N($F2005)=0,N($G2005)=0),"※收入和支出都没填",IF(OR(N($F2005)&lt;0,N($G2005)&lt;0),"※金额不能填负数，方向反了就换一列填",IF($D2005="","※没填收支类别，分类报表会漏掉这一笔",IF(ISNA(MATCH($D2005,类别表,0)),"※收支类别不在【基础资料】的清单里",IF(AND($L2005="内部转账",$M2005=""),"△内部转账要在「对方账户」写上另一头",IF(AND($L2005="内部转账",$M2005=$C2005),"※对方账户跟本账户是同一个",IF(AND($L2005&lt;&gt;"内部转账",$M2005&lt;&gt;""),"△填了对方账户，但类别不是内部转账",IF(YEAR($B2005)&lt;&gt;管理年度,"△不是管理年度的单据，按月的三张报表里看不到",IF($H2005&lt;0,"△这一笔之后该账户余额成负数了，核一下",""))))))))))))))</f>
        <v/>
      </c>
    </row>
    <row r="2006" ht="16.5" spans="1:16">
      <c r="A2006" s="4" t="str">
        <f>IF($C2006="","",COUNTA($C$5:$C2006))</f>
        <v/>
      </c>
      <c r="B2006" s="52"/>
      <c r="C2006" s="53"/>
      <c r="D2006" s="53"/>
      <c r="E2006" s="32"/>
      <c r="F2006" s="54"/>
      <c r="G2006" s="54"/>
      <c r="H2006" s="24" t="str">
        <f>IFERROR(ROUND(VLOOKUP($C2006,基础资料!$B$5:$E$34,3,0)+SUMIF($C$5:$C2006,$C2006,$F$5:$F2006)-SUMIF($C$5:$C2006,$C2006,$G$5:$G2006),2),"")</f>
        <v/>
      </c>
      <c r="I2006" s="53"/>
      <c r="J2006" s="53"/>
      <c r="K2006" s="25" t="str">
        <f t="shared" si="31"/>
        <v/>
      </c>
      <c r="L2006" s="13" t="str">
        <f>IF($D2006="","",IFERROR(INDEX(类别属性,MATCH($D2006,类别表,0)),""))</f>
        <v/>
      </c>
      <c r="M2006" s="53"/>
      <c r="N2006" s="53"/>
      <c r="O2006" s="32"/>
      <c r="P2006" s="6" t="str">
        <f>IF($C2006="","",IF(ISNA(MATCH($C2006,账户表,0)),"※这个账户不在【基础资料】的账户档案里",IF($B2006="","※没填日期，这一笔不会进任何月份的报表",IF(NOT(ISNUMBER($B2006)),"※日期是文本不是日期（像 2026.6.28 这种），按日期取数的报表全会漏掉这一笔",IF(AND($F2006&lt;&gt;"",$G2006&lt;&gt;""),"※收入和支出不能同时填",IF(AND(N($F2006)=0,N($G2006)=0),"※收入和支出都没填",IF(OR(N($F2006)&lt;0,N($G2006)&lt;0),"※金额不能填负数，方向反了就换一列填",IF($D2006="","※没填收支类别，分类报表会漏掉这一笔",IF(ISNA(MATCH($D2006,类别表,0)),"※收支类别不在【基础资料】的清单里",IF(AND($L2006="内部转账",$M2006=""),"△内部转账要在「对方账户」写上另一头",IF(AND($L2006="内部转账",$M2006=$C2006),"※对方账户跟本账户是同一个",IF(AND($L2006&lt;&gt;"内部转账",$M2006&lt;&gt;""),"△填了对方账户，但类别不是内部转账",IF(YEAR($B2006)&lt;&gt;管理年度,"△不是管理年度的单据，按月的三张报表里看不到",IF($H2006&lt;0,"△这一笔之后该账户余额成负数了，核一下",""))))))))))))))</f>
        <v/>
      </c>
    </row>
    <row r="2007" ht="16.5" spans="1:16">
      <c r="A2007" s="4" t="str">
        <f>IF($C2007="","",COUNTA($C$5:$C2007))</f>
        <v/>
      </c>
      <c r="B2007" s="52"/>
      <c r="C2007" s="53"/>
      <c r="D2007" s="53"/>
      <c r="E2007" s="32"/>
      <c r="F2007" s="54"/>
      <c r="G2007" s="54"/>
      <c r="H2007" s="24" t="str">
        <f>IFERROR(ROUND(VLOOKUP($C2007,基础资料!$B$5:$E$34,3,0)+SUMIF($C$5:$C2007,$C2007,$F$5:$F2007)-SUMIF($C$5:$C2007,$C2007,$G$5:$G2007),2),"")</f>
        <v/>
      </c>
      <c r="I2007" s="53"/>
      <c r="J2007" s="53"/>
      <c r="K2007" s="25" t="str">
        <f t="shared" si="31"/>
        <v/>
      </c>
      <c r="L2007" s="13" t="str">
        <f>IF($D2007="","",IFERROR(INDEX(类别属性,MATCH($D2007,类别表,0)),""))</f>
        <v/>
      </c>
      <c r="M2007" s="53"/>
      <c r="N2007" s="53"/>
      <c r="O2007" s="32"/>
      <c r="P2007" s="6" t="str">
        <f>IF($C2007="","",IF(ISNA(MATCH($C2007,账户表,0)),"※这个账户不在【基础资料】的账户档案里",IF($B2007="","※没填日期，这一笔不会进任何月份的报表",IF(NOT(ISNUMBER($B2007)),"※日期是文本不是日期（像 2026.6.28 这种），按日期取数的报表全会漏掉这一笔",IF(AND($F2007&lt;&gt;"",$G2007&lt;&gt;""),"※收入和支出不能同时填",IF(AND(N($F2007)=0,N($G2007)=0),"※收入和支出都没填",IF(OR(N($F2007)&lt;0,N($G2007)&lt;0),"※金额不能填负数，方向反了就换一列填",IF($D2007="","※没填收支类别，分类报表会漏掉这一笔",IF(ISNA(MATCH($D2007,类别表,0)),"※收支类别不在【基础资料】的清单里",IF(AND($L2007="内部转账",$M2007=""),"△内部转账要在「对方账户」写上另一头",IF(AND($L2007="内部转账",$M2007=$C2007),"※对方账户跟本账户是同一个",IF(AND($L2007&lt;&gt;"内部转账",$M2007&lt;&gt;""),"△填了对方账户，但类别不是内部转账",IF(YEAR($B2007)&lt;&gt;管理年度,"△不是管理年度的单据，按月的三张报表里看不到",IF($H2007&lt;0,"△这一笔之后该账户余额成负数了，核一下",""))))))))))))))</f>
        <v/>
      </c>
    </row>
    <row r="2008" ht="16.5" spans="1:16">
      <c r="A2008" s="4" t="str">
        <f>IF($C2008="","",COUNTA($C$5:$C2008))</f>
        <v/>
      </c>
      <c r="B2008" s="52"/>
      <c r="C2008" s="53"/>
      <c r="D2008" s="53"/>
      <c r="E2008" s="32"/>
      <c r="F2008" s="54"/>
      <c r="G2008" s="54"/>
      <c r="H2008" s="24" t="str">
        <f>IFERROR(ROUND(VLOOKUP($C2008,基础资料!$B$5:$E$34,3,0)+SUMIF($C$5:$C2008,$C2008,$F$5:$F2008)-SUMIF($C$5:$C2008,$C2008,$G$5:$G2008),2),"")</f>
        <v/>
      </c>
      <c r="I2008" s="53"/>
      <c r="J2008" s="53"/>
      <c r="K2008" s="25" t="str">
        <f t="shared" si="31"/>
        <v/>
      </c>
      <c r="L2008" s="13" t="str">
        <f>IF($D2008="","",IFERROR(INDEX(类别属性,MATCH($D2008,类别表,0)),""))</f>
        <v/>
      </c>
      <c r="M2008" s="53"/>
      <c r="N2008" s="53"/>
      <c r="O2008" s="32"/>
      <c r="P2008" s="6" t="str">
        <f>IF($C2008="","",IF(ISNA(MATCH($C2008,账户表,0)),"※这个账户不在【基础资料】的账户档案里",IF($B2008="","※没填日期，这一笔不会进任何月份的报表",IF(NOT(ISNUMBER($B2008)),"※日期是文本不是日期（像 2026.6.28 这种），按日期取数的报表全会漏掉这一笔",IF(AND($F2008&lt;&gt;"",$G2008&lt;&gt;""),"※收入和支出不能同时填",IF(AND(N($F2008)=0,N($G2008)=0),"※收入和支出都没填",IF(OR(N($F2008)&lt;0,N($G2008)&lt;0),"※金额不能填负数，方向反了就换一列填",IF($D2008="","※没填收支类别，分类报表会漏掉这一笔",IF(ISNA(MATCH($D2008,类别表,0)),"※收支类别不在【基础资料】的清单里",IF(AND($L2008="内部转账",$M2008=""),"△内部转账要在「对方账户」写上另一头",IF(AND($L2008="内部转账",$M2008=$C2008),"※对方账户跟本账户是同一个",IF(AND($L2008&lt;&gt;"内部转账",$M2008&lt;&gt;""),"△填了对方账户，但类别不是内部转账",IF(YEAR($B2008)&lt;&gt;管理年度,"△不是管理年度的单据，按月的三张报表里看不到",IF($H2008&lt;0,"△这一笔之后该账户余额成负数了，核一下",""))))))))))))))</f>
        <v/>
      </c>
    </row>
    <row r="2009" ht="16.5" spans="1:16">
      <c r="A2009" s="4" t="str">
        <f>IF($C2009="","",COUNTA($C$5:$C2009))</f>
        <v/>
      </c>
      <c r="B2009" s="52"/>
      <c r="C2009" s="53"/>
      <c r="D2009" s="53"/>
      <c r="E2009" s="32"/>
      <c r="F2009" s="54"/>
      <c r="G2009" s="54"/>
      <c r="H2009" s="24" t="str">
        <f>IFERROR(ROUND(VLOOKUP($C2009,基础资料!$B$5:$E$34,3,0)+SUMIF($C$5:$C2009,$C2009,$F$5:$F2009)-SUMIF($C$5:$C2009,$C2009,$G$5:$G2009),2),"")</f>
        <v/>
      </c>
      <c r="I2009" s="53"/>
      <c r="J2009" s="53"/>
      <c r="K2009" s="25" t="str">
        <f t="shared" si="31"/>
        <v/>
      </c>
      <c r="L2009" s="13" t="str">
        <f>IF($D2009="","",IFERROR(INDEX(类别属性,MATCH($D2009,类别表,0)),""))</f>
        <v/>
      </c>
      <c r="M2009" s="53"/>
      <c r="N2009" s="53"/>
      <c r="O2009" s="32"/>
      <c r="P2009" s="6" t="str">
        <f>IF($C2009="","",IF(ISNA(MATCH($C2009,账户表,0)),"※这个账户不在【基础资料】的账户档案里",IF($B2009="","※没填日期，这一笔不会进任何月份的报表",IF(NOT(ISNUMBER($B2009)),"※日期是文本不是日期（像 2026.6.28 这种），按日期取数的报表全会漏掉这一笔",IF(AND($F2009&lt;&gt;"",$G2009&lt;&gt;""),"※收入和支出不能同时填",IF(AND(N($F2009)=0,N($G2009)=0),"※收入和支出都没填",IF(OR(N($F2009)&lt;0,N($G2009)&lt;0),"※金额不能填负数，方向反了就换一列填",IF($D2009="","※没填收支类别，分类报表会漏掉这一笔",IF(ISNA(MATCH($D2009,类别表,0)),"※收支类别不在【基础资料】的清单里",IF(AND($L2009="内部转账",$M2009=""),"△内部转账要在「对方账户」写上另一头",IF(AND($L2009="内部转账",$M2009=$C2009),"※对方账户跟本账户是同一个",IF(AND($L2009&lt;&gt;"内部转账",$M2009&lt;&gt;""),"△填了对方账户，但类别不是内部转账",IF(YEAR($B2009)&lt;&gt;管理年度,"△不是管理年度的单据，按月的三张报表里看不到",IF($H2009&lt;0,"△这一笔之后该账户余额成负数了，核一下",""))))))))))))))</f>
        <v/>
      </c>
    </row>
    <row r="2010" ht="16.5" spans="1:16">
      <c r="A2010" s="4" t="str">
        <f>IF($C2010="","",COUNTA($C$5:$C2010))</f>
        <v/>
      </c>
      <c r="B2010" s="52"/>
      <c r="C2010" s="53"/>
      <c r="D2010" s="53"/>
      <c r="E2010" s="32"/>
      <c r="F2010" s="54"/>
      <c r="G2010" s="54"/>
      <c r="H2010" s="24" t="str">
        <f>IFERROR(ROUND(VLOOKUP($C2010,基础资料!$B$5:$E$34,3,0)+SUMIF($C$5:$C2010,$C2010,$F$5:$F2010)-SUMIF($C$5:$C2010,$C2010,$G$5:$G2010),2),"")</f>
        <v/>
      </c>
      <c r="I2010" s="53"/>
      <c r="J2010" s="53"/>
      <c r="K2010" s="25" t="str">
        <f t="shared" si="31"/>
        <v/>
      </c>
      <c r="L2010" s="13" t="str">
        <f>IF($D2010="","",IFERROR(INDEX(类别属性,MATCH($D2010,类别表,0)),""))</f>
        <v/>
      </c>
      <c r="M2010" s="53"/>
      <c r="N2010" s="53"/>
      <c r="O2010" s="32"/>
      <c r="P2010" s="6" t="str">
        <f>IF($C2010="","",IF(ISNA(MATCH($C2010,账户表,0)),"※这个账户不在【基础资料】的账户档案里",IF($B2010="","※没填日期，这一笔不会进任何月份的报表",IF(NOT(ISNUMBER($B2010)),"※日期是文本不是日期（像 2026.6.28 这种），按日期取数的报表全会漏掉这一笔",IF(AND($F2010&lt;&gt;"",$G2010&lt;&gt;""),"※收入和支出不能同时填",IF(AND(N($F2010)=0,N($G2010)=0),"※收入和支出都没填",IF(OR(N($F2010)&lt;0,N($G2010)&lt;0),"※金额不能填负数，方向反了就换一列填",IF($D2010="","※没填收支类别，分类报表会漏掉这一笔",IF(ISNA(MATCH($D2010,类别表,0)),"※收支类别不在【基础资料】的清单里",IF(AND($L2010="内部转账",$M2010=""),"△内部转账要在「对方账户」写上另一头",IF(AND($L2010="内部转账",$M2010=$C2010),"※对方账户跟本账户是同一个",IF(AND($L2010&lt;&gt;"内部转账",$M2010&lt;&gt;""),"△填了对方账户，但类别不是内部转账",IF(YEAR($B2010)&lt;&gt;管理年度,"△不是管理年度的单据，按月的三张报表里看不到",IF($H2010&lt;0,"△这一笔之后该账户余额成负数了，核一下",""))))))))))))))</f>
        <v/>
      </c>
    </row>
    <row r="2011" ht="16.5" spans="1:16">
      <c r="A2011" s="4" t="str">
        <f>IF($C2011="","",COUNTA($C$5:$C2011))</f>
        <v/>
      </c>
      <c r="B2011" s="52"/>
      <c r="C2011" s="53"/>
      <c r="D2011" s="53"/>
      <c r="E2011" s="32"/>
      <c r="F2011" s="54"/>
      <c r="G2011" s="54"/>
      <c r="H2011" s="24" t="str">
        <f>IFERROR(ROUND(VLOOKUP($C2011,基础资料!$B$5:$E$34,3,0)+SUMIF($C$5:$C2011,$C2011,$F$5:$F2011)-SUMIF($C$5:$C2011,$C2011,$G$5:$G2011),2),"")</f>
        <v/>
      </c>
      <c r="I2011" s="53"/>
      <c r="J2011" s="53"/>
      <c r="K2011" s="25" t="str">
        <f t="shared" si="31"/>
        <v/>
      </c>
      <c r="L2011" s="13" t="str">
        <f>IF($D2011="","",IFERROR(INDEX(类别属性,MATCH($D2011,类别表,0)),""))</f>
        <v/>
      </c>
      <c r="M2011" s="53"/>
      <c r="N2011" s="53"/>
      <c r="O2011" s="32"/>
      <c r="P2011" s="6" t="str">
        <f>IF($C2011="","",IF(ISNA(MATCH($C2011,账户表,0)),"※这个账户不在【基础资料】的账户档案里",IF($B2011="","※没填日期，这一笔不会进任何月份的报表",IF(NOT(ISNUMBER($B2011)),"※日期是文本不是日期（像 2026.6.28 这种），按日期取数的报表全会漏掉这一笔",IF(AND($F2011&lt;&gt;"",$G2011&lt;&gt;""),"※收入和支出不能同时填",IF(AND(N($F2011)=0,N($G2011)=0),"※收入和支出都没填",IF(OR(N($F2011)&lt;0,N($G2011)&lt;0),"※金额不能填负数，方向反了就换一列填",IF($D2011="","※没填收支类别，分类报表会漏掉这一笔",IF(ISNA(MATCH($D2011,类别表,0)),"※收支类别不在【基础资料】的清单里",IF(AND($L2011="内部转账",$M2011=""),"△内部转账要在「对方账户」写上另一头",IF(AND($L2011="内部转账",$M2011=$C2011),"※对方账户跟本账户是同一个",IF(AND($L2011&lt;&gt;"内部转账",$M2011&lt;&gt;""),"△填了对方账户，但类别不是内部转账",IF(YEAR($B2011)&lt;&gt;管理年度,"△不是管理年度的单据，按月的三张报表里看不到",IF($H2011&lt;0,"△这一笔之后该账户余额成负数了，核一下",""))))))))))))))</f>
        <v/>
      </c>
    </row>
    <row r="2012" ht="16.5" spans="1:16">
      <c r="A2012" s="4" t="str">
        <f>IF($C2012="","",COUNTA($C$5:$C2012))</f>
        <v/>
      </c>
      <c r="B2012" s="52"/>
      <c r="C2012" s="53"/>
      <c r="D2012" s="53"/>
      <c r="E2012" s="32"/>
      <c r="F2012" s="54"/>
      <c r="G2012" s="54"/>
      <c r="H2012" s="24" t="str">
        <f>IFERROR(ROUND(VLOOKUP($C2012,基础资料!$B$5:$E$34,3,0)+SUMIF($C$5:$C2012,$C2012,$F$5:$F2012)-SUMIF($C$5:$C2012,$C2012,$G$5:$G2012),2),"")</f>
        <v/>
      </c>
      <c r="I2012" s="53"/>
      <c r="J2012" s="53"/>
      <c r="K2012" s="25" t="str">
        <f t="shared" si="31"/>
        <v/>
      </c>
      <c r="L2012" s="13" t="str">
        <f>IF($D2012="","",IFERROR(INDEX(类别属性,MATCH($D2012,类别表,0)),""))</f>
        <v/>
      </c>
      <c r="M2012" s="53"/>
      <c r="N2012" s="53"/>
      <c r="O2012" s="32"/>
      <c r="P2012" s="6" t="str">
        <f>IF($C2012="","",IF(ISNA(MATCH($C2012,账户表,0)),"※这个账户不在【基础资料】的账户档案里",IF($B2012="","※没填日期，这一笔不会进任何月份的报表",IF(NOT(ISNUMBER($B2012)),"※日期是文本不是日期（像 2026.6.28 这种），按日期取数的报表全会漏掉这一笔",IF(AND($F2012&lt;&gt;"",$G2012&lt;&gt;""),"※收入和支出不能同时填",IF(AND(N($F2012)=0,N($G2012)=0),"※收入和支出都没填",IF(OR(N($F2012)&lt;0,N($G2012)&lt;0),"※金额不能填负数，方向反了就换一列填",IF($D2012="","※没填收支类别，分类报表会漏掉这一笔",IF(ISNA(MATCH($D2012,类别表,0)),"※收支类别不在【基础资料】的清单里",IF(AND($L2012="内部转账",$M2012=""),"△内部转账要在「对方账户」写上另一头",IF(AND($L2012="内部转账",$M2012=$C2012),"※对方账户跟本账户是同一个",IF(AND($L2012&lt;&gt;"内部转账",$M2012&lt;&gt;""),"△填了对方账户，但类别不是内部转账",IF(YEAR($B2012)&lt;&gt;管理年度,"△不是管理年度的单据，按月的三张报表里看不到",IF($H2012&lt;0,"△这一笔之后该账户余额成负数了，核一下",""))))))))))))))</f>
        <v/>
      </c>
    </row>
    <row r="2013" ht="16.5" spans="1:16">
      <c r="A2013" s="4" t="str">
        <f>IF($C2013="","",COUNTA($C$5:$C2013))</f>
        <v/>
      </c>
      <c r="B2013" s="52"/>
      <c r="C2013" s="53"/>
      <c r="D2013" s="53"/>
      <c r="E2013" s="32"/>
      <c r="F2013" s="54"/>
      <c r="G2013" s="54"/>
      <c r="H2013" s="24" t="str">
        <f>IFERROR(ROUND(VLOOKUP($C2013,基础资料!$B$5:$E$34,3,0)+SUMIF($C$5:$C2013,$C2013,$F$5:$F2013)-SUMIF($C$5:$C2013,$C2013,$G$5:$G2013),2),"")</f>
        <v/>
      </c>
      <c r="I2013" s="53"/>
      <c r="J2013" s="53"/>
      <c r="K2013" s="25" t="str">
        <f t="shared" si="31"/>
        <v/>
      </c>
      <c r="L2013" s="13" t="str">
        <f>IF($D2013="","",IFERROR(INDEX(类别属性,MATCH($D2013,类别表,0)),""))</f>
        <v/>
      </c>
      <c r="M2013" s="53"/>
      <c r="N2013" s="53"/>
      <c r="O2013" s="32"/>
      <c r="P2013" s="6" t="str">
        <f>IF($C2013="","",IF(ISNA(MATCH($C2013,账户表,0)),"※这个账户不在【基础资料】的账户档案里",IF($B2013="","※没填日期，这一笔不会进任何月份的报表",IF(NOT(ISNUMBER($B2013)),"※日期是文本不是日期（像 2026.6.28 这种），按日期取数的报表全会漏掉这一笔",IF(AND($F2013&lt;&gt;"",$G2013&lt;&gt;""),"※收入和支出不能同时填",IF(AND(N($F2013)=0,N($G2013)=0),"※收入和支出都没填",IF(OR(N($F2013)&lt;0,N($G2013)&lt;0),"※金额不能填负数，方向反了就换一列填",IF($D2013="","※没填收支类别，分类报表会漏掉这一笔",IF(ISNA(MATCH($D2013,类别表,0)),"※收支类别不在【基础资料】的清单里",IF(AND($L2013="内部转账",$M2013=""),"△内部转账要在「对方账户」写上另一头",IF(AND($L2013="内部转账",$M2013=$C2013),"※对方账户跟本账户是同一个",IF(AND($L2013&lt;&gt;"内部转账",$M2013&lt;&gt;""),"△填了对方账户，但类别不是内部转账",IF(YEAR($B2013)&lt;&gt;管理年度,"△不是管理年度的单据，按月的三张报表里看不到",IF($H2013&lt;0,"△这一笔之后该账户余额成负数了，核一下",""))))))))))))))</f>
        <v/>
      </c>
    </row>
    <row r="2014" ht="16.5" spans="1:16">
      <c r="A2014" s="4" t="str">
        <f>IF($C2014="","",COUNTA($C$5:$C2014))</f>
        <v/>
      </c>
      <c r="B2014" s="52"/>
      <c r="C2014" s="53"/>
      <c r="D2014" s="53"/>
      <c r="E2014" s="32"/>
      <c r="F2014" s="54"/>
      <c r="G2014" s="54"/>
      <c r="H2014" s="24" t="str">
        <f>IFERROR(ROUND(VLOOKUP($C2014,基础资料!$B$5:$E$34,3,0)+SUMIF($C$5:$C2014,$C2014,$F$5:$F2014)-SUMIF($C$5:$C2014,$C2014,$G$5:$G2014),2),"")</f>
        <v/>
      </c>
      <c r="I2014" s="53"/>
      <c r="J2014" s="53"/>
      <c r="K2014" s="25" t="str">
        <f t="shared" si="31"/>
        <v/>
      </c>
      <c r="L2014" s="13" t="str">
        <f>IF($D2014="","",IFERROR(INDEX(类别属性,MATCH($D2014,类别表,0)),""))</f>
        <v/>
      </c>
      <c r="M2014" s="53"/>
      <c r="N2014" s="53"/>
      <c r="O2014" s="32"/>
      <c r="P2014" s="6" t="str">
        <f>IF($C2014="","",IF(ISNA(MATCH($C2014,账户表,0)),"※这个账户不在【基础资料】的账户档案里",IF($B2014="","※没填日期，这一笔不会进任何月份的报表",IF(NOT(ISNUMBER($B2014)),"※日期是文本不是日期（像 2026.6.28 这种），按日期取数的报表全会漏掉这一笔",IF(AND($F2014&lt;&gt;"",$G2014&lt;&gt;""),"※收入和支出不能同时填",IF(AND(N($F2014)=0,N($G2014)=0),"※收入和支出都没填",IF(OR(N($F2014)&lt;0,N($G2014)&lt;0),"※金额不能填负数，方向反了就换一列填",IF($D2014="","※没填收支类别，分类报表会漏掉这一笔",IF(ISNA(MATCH($D2014,类别表,0)),"※收支类别不在【基础资料】的清单里",IF(AND($L2014="内部转账",$M2014=""),"△内部转账要在「对方账户」写上另一头",IF(AND($L2014="内部转账",$M2014=$C2014),"※对方账户跟本账户是同一个",IF(AND($L2014&lt;&gt;"内部转账",$M2014&lt;&gt;""),"△填了对方账户，但类别不是内部转账",IF(YEAR($B2014)&lt;&gt;管理年度,"△不是管理年度的单据，按月的三张报表里看不到",IF($H2014&lt;0,"△这一笔之后该账户余额成负数了，核一下",""))))))))))))))</f>
        <v/>
      </c>
    </row>
    <row r="2015" ht="16.5" spans="1:16">
      <c r="A2015" s="4" t="str">
        <f>IF($C2015="","",COUNTA($C$5:$C2015))</f>
        <v/>
      </c>
      <c r="B2015" s="52"/>
      <c r="C2015" s="53"/>
      <c r="D2015" s="53"/>
      <c r="E2015" s="32"/>
      <c r="F2015" s="54"/>
      <c r="G2015" s="54"/>
      <c r="H2015" s="24" t="str">
        <f>IFERROR(ROUND(VLOOKUP($C2015,基础资料!$B$5:$E$34,3,0)+SUMIF($C$5:$C2015,$C2015,$F$5:$F2015)-SUMIF($C$5:$C2015,$C2015,$G$5:$G2015),2),"")</f>
        <v/>
      </c>
      <c r="I2015" s="53"/>
      <c r="J2015" s="53"/>
      <c r="K2015" s="25" t="str">
        <f t="shared" si="31"/>
        <v/>
      </c>
      <c r="L2015" s="13" t="str">
        <f>IF($D2015="","",IFERROR(INDEX(类别属性,MATCH($D2015,类别表,0)),""))</f>
        <v/>
      </c>
      <c r="M2015" s="53"/>
      <c r="N2015" s="53"/>
      <c r="O2015" s="32"/>
      <c r="P2015" s="6" t="str">
        <f>IF($C2015="","",IF(ISNA(MATCH($C2015,账户表,0)),"※这个账户不在【基础资料】的账户档案里",IF($B2015="","※没填日期，这一笔不会进任何月份的报表",IF(NOT(ISNUMBER($B2015)),"※日期是文本不是日期（像 2026.6.28 这种），按日期取数的报表全会漏掉这一笔",IF(AND($F2015&lt;&gt;"",$G2015&lt;&gt;""),"※收入和支出不能同时填",IF(AND(N($F2015)=0,N($G2015)=0),"※收入和支出都没填",IF(OR(N($F2015)&lt;0,N($G2015)&lt;0),"※金额不能填负数，方向反了就换一列填",IF($D2015="","※没填收支类别，分类报表会漏掉这一笔",IF(ISNA(MATCH($D2015,类别表,0)),"※收支类别不在【基础资料】的清单里",IF(AND($L2015="内部转账",$M2015=""),"△内部转账要在「对方账户」写上另一头",IF(AND($L2015="内部转账",$M2015=$C2015),"※对方账户跟本账户是同一个",IF(AND($L2015&lt;&gt;"内部转账",$M2015&lt;&gt;""),"△填了对方账户，但类别不是内部转账",IF(YEAR($B2015)&lt;&gt;管理年度,"△不是管理年度的单据，按月的三张报表里看不到",IF($H2015&lt;0,"△这一笔之后该账户余额成负数了，核一下",""))))))))))))))</f>
        <v/>
      </c>
    </row>
    <row r="2016" ht="16.5" spans="1:16">
      <c r="A2016" s="4" t="str">
        <f>IF($C2016="","",COUNTA($C$5:$C2016))</f>
        <v/>
      </c>
      <c r="B2016" s="52"/>
      <c r="C2016" s="53"/>
      <c r="D2016" s="53"/>
      <c r="E2016" s="32"/>
      <c r="F2016" s="54"/>
      <c r="G2016" s="54"/>
      <c r="H2016" s="24" t="str">
        <f>IFERROR(ROUND(VLOOKUP($C2016,基础资料!$B$5:$E$34,3,0)+SUMIF($C$5:$C2016,$C2016,$F$5:$F2016)-SUMIF($C$5:$C2016,$C2016,$G$5:$G2016),2),"")</f>
        <v/>
      </c>
      <c r="I2016" s="53"/>
      <c r="J2016" s="53"/>
      <c r="K2016" s="25" t="str">
        <f t="shared" si="31"/>
        <v/>
      </c>
      <c r="L2016" s="13" t="str">
        <f>IF($D2016="","",IFERROR(INDEX(类别属性,MATCH($D2016,类别表,0)),""))</f>
        <v/>
      </c>
      <c r="M2016" s="53"/>
      <c r="N2016" s="53"/>
      <c r="O2016" s="32"/>
      <c r="P2016" s="6" t="str">
        <f>IF($C2016="","",IF(ISNA(MATCH($C2016,账户表,0)),"※这个账户不在【基础资料】的账户档案里",IF($B2016="","※没填日期，这一笔不会进任何月份的报表",IF(NOT(ISNUMBER($B2016)),"※日期是文本不是日期（像 2026.6.28 这种），按日期取数的报表全会漏掉这一笔",IF(AND($F2016&lt;&gt;"",$G2016&lt;&gt;""),"※收入和支出不能同时填",IF(AND(N($F2016)=0,N($G2016)=0),"※收入和支出都没填",IF(OR(N($F2016)&lt;0,N($G2016)&lt;0),"※金额不能填负数，方向反了就换一列填",IF($D2016="","※没填收支类别，分类报表会漏掉这一笔",IF(ISNA(MATCH($D2016,类别表,0)),"※收支类别不在【基础资料】的清单里",IF(AND($L2016="内部转账",$M2016=""),"△内部转账要在「对方账户」写上另一头",IF(AND($L2016="内部转账",$M2016=$C2016),"※对方账户跟本账户是同一个",IF(AND($L2016&lt;&gt;"内部转账",$M2016&lt;&gt;""),"△填了对方账户，但类别不是内部转账",IF(YEAR($B2016)&lt;&gt;管理年度,"△不是管理年度的单据，按月的三张报表里看不到",IF($H2016&lt;0,"△这一笔之后该账户余额成负数了，核一下",""))))))))))))))</f>
        <v/>
      </c>
    </row>
    <row r="2017" ht="16.5" spans="1:16">
      <c r="A2017" s="4" t="str">
        <f>IF($C2017="","",COUNTA($C$5:$C2017))</f>
        <v/>
      </c>
      <c r="B2017" s="52"/>
      <c r="C2017" s="53"/>
      <c r="D2017" s="53"/>
      <c r="E2017" s="32"/>
      <c r="F2017" s="54"/>
      <c r="G2017" s="54"/>
      <c r="H2017" s="24" t="str">
        <f>IFERROR(ROUND(VLOOKUP($C2017,基础资料!$B$5:$E$34,3,0)+SUMIF($C$5:$C2017,$C2017,$F$5:$F2017)-SUMIF($C$5:$C2017,$C2017,$G$5:$G2017),2),"")</f>
        <v/>
      </c>
      <c r="I2017" s="53"/>
      <c r="J2017" s="53"/>
      <c r="K2017" s="25" t="str">
        <f t="shared" si="31"/>
        <v/>
      </c>
      <c r="L2017" s="13" t="str">
        <f>IF($D2017="","",IFERROR(INDEX(类别属性,MATCH($D2017,类别表,0)),""))</f>
        <v/>
      </c>
      <c r="M2017" s="53"/>
      <c r="N2017" s="53"/>
      <c r="O2017" s="32"/>
      <c r="P2017" s="6" t="str">
        <f>IF($C2017="","",IF(ISNA(MATCH($C2017,账户表,0)),"※这个账户不在【基础资料】的账户档案里",IF($B2017="","※没填日期，这一笔不会进任何月份的报表",IF(NOT(ISNUMBER($B2017)),"※日期是文本不是日期（像 2026.6.28 这种），按日期取数的报表全会漏掉这一笔",IF(AND($F2017&lt;&gt;"",$G2017&lt;&gt;""),"※收入和支出不能同时填",IF(AND(N($F2017)=0,N($G2017)=0),"※收入和支出都没填",IF(OR(N($F2017)&lt;0,N($G2017)&lt;0),"※金额不能填负数，方向反了就换一列填",IF($D2017="","※没填收支类别，分类报表会漏掉这一笔",IF(ISNA(MATCH($D2017,类别表,0)),"※收支类别不在【基础资料】的清单里",IF(AND($L2017="内部转账",$M2017=""),"△内部转账要在「对方账户」写上另一头",IF(AND($L2017="内部转账",$M2017=$C2017),"※对方账户跟本账户是同一个",IF(AND($L2017&lt;&gt;"内部转账",$M2017&lt;&gt;""),"△填了对方账户，但类别不是内部转账",IF(YEAR($B2017)&lt;&gt;管理年度,"△不是管理年度的单据，按月的三张报表里看不到",IF($H2017&lt;0,"△这一笔之后该账户余额成负数了，核一下",""))))))))))))))</f>
        <v/>
      </c>
    </row>
    <row r="2018" ht="16.5" spans="1:16">
      <c r="A2018" s="4" t="str">
        <f>IF($C2018="","",COUNTA($C$5:$C2018))</f>
        <v/>
      </c>
      <c r="B2018" s="52"/>
      <c r="C2018" s="53"/>
      <c r="D2018" s="53"/>
      <c r="E2018" s="32"/>
      <c r="F2018" s="54"/>
      <c r="G2018" s="54"/>
      <c r="H2018" s="24" t="str">
        <f>IFERROR(ROUND(VLOOKUP($C2018,基础资料!$B$5:$E$34,3,0)+SUMIF($C$5:$C2018,$C2018,$F$5:$F2018)-SUMIF($C$5:$C2018,$C2018,$G$5:$G2018),2),"")</f>
        <v/>
      </c>
      <c r="I2018" s="53"/>
      <c r="J2018" s="53"/>
      <c r="K2018" s="25" t="str">
        <f t="shared" si="31"/>
        <v/>
      </c>
      <c r="L2018" s="13" t="str">
        <f>IF($D2018="","",IFERROR(INDEX(类别属性,MATCH($D2018,类别表,0)),""))</f>
        <v/>
      </c>
      <c r="M2018" s="53"/>
      <c r="N2018" s="53"/>
      <c r="O2018" s="32"/>
      <c r="P2018" s="6" t="str">
        <f>IF($C2018="","",IF(ISNA(MATCH($C2018,账户表,0)),"※这个账户不在【基础资料】的账户档案里",IF($B2018="","※没填日期，这一笔不会进任何月份的报表",IF(NOT(ISNUMBER($B2018)),"※日期是文本不是日期（像 2026.6.28 这种），按日期取数的报表全会漏掉这一笔",IF(AND($F2018&lt;&gt;"",$G2018&lt;&gt;""),"※收入和支出不能同时填",IF(AND(N($F2018)=0,N($G2018)=0),"※收入和支出都没填",IF(OR(N($F2018)&lt;0,N($G2018)&lt;0),"※金额不能填负数，方向反了就换一列填",IF($D2018="","※没填收支类别，分类报表会漏掉这一笔",IF(ISNA(MATCH($D2018,类别表,0)),"※收支类别不在【基础资料】的清单里",IF(AND($L2018="内部转账",$M2018=""),"△内部转账要在「对方账户」写上另一头",IF(AND($L2018="内部转账",$M2018=$C2018),"※对方账户跟本账户是同一个",IF(AND($L2018&lt;&gt;"内部转账",$M2018&lt;&gt;""),"△填了对方账户，但类别不是内部转账",IF(YEAR($B2018)&lt;&gt;管理年度,"△不是管理年度的单据，按月的三张报表里看不到",IF($H2018&lt;0,"△这一笔之后该账户余额成负数了，核一下",""))))))))))))))</f>
        <v/>
      </c>
    </row>
    <row r="2019" ht="16.5" spans="1:16">
      <c r="A2019" s="4" t="str">
        <f>IF($C2019="","",COUNTA($C$5:$C2019))</f>
        <v/>
      </c>
      <c r="B2019" s="52"/>
      <c r="C2019" s="53"/>
      <c r="D2019" s="53"/>
      <c r="E2019" s="32"/>
      <c r="F2019" s="54"/>
      <c r="G2019" s="54"/>
      <c r="H2019" s="24" t="str">
        <f>IFERROR(ROUND(VLOOKUP($C2019,基础资料!$B$5:$E$34,3,0)+SUMIF($C$5:$C2019,$C2019,$F$5:$F2019)-SUMIF($C$5:$C2019,$C2019,$G$5:$G2019),2),"")</f>
        <v/>
      </c>
      <c r="I2019" s="53"/>
      <c r="J2019" s="53"/>
      <c r="K2019" s="25" t="str">
        <f t="shared" si="31"/>
        <v/>
      </c>
      <c r="L2019" s="13" t="str">
        <f>IF($D2019="","",IFERROR(INDEX(类别属性,MATCH($D2019,类别表,0)),""))</f>
        <v/>
      </c>
      <c r="M2019" s="53"/>
      <c r="N2019" s="53"/>
      <c r="O2019" s="32"/>
      <c r="P2019" s="6" t="str">
        <f>IF($C2019="","",IF(ISNA(MATCH($C2019,账户表,0)),"※这个账户不在【基础资料】的账户档案里",IF($B2019="","※没填日期，这一笔不会进任何月份的报表",IF(NOT(ISNUMBER($B2019)),"※日期是文本不是日期（像 2026.6.28 这种），按日期取数的报表全会漏掉这一笔",IF(AND($F2019&lt;&gt;"",$G2019&lt;&gt;""),"※收入和支出不能同时填",IF(AND(N($F2019)=0,N($G2019)=0),"※收入和支出都没填",IF(OR(N($F2019)&lt;0,N($G2019)&lt;0),"※金额不能填负数，方向反了就换一列填",IF($D2019="","※没填收支类别，分类报表会漏掉这一笔",IF(ISNA(MATCH($D2019,类别表,0)),"※收支类别不在【基础资料】的清单里",IF(AND($L2019="内部转账",$M2019=""),"△内部转账要在「对方账户」写上另一头",IF(AND($L2019="内部转账",$M2019=$C2019),"※对方账户跟本账户是同一个",IF(AND($L2019&lt;&gt;"内部转账",$M2019&lt;&gt;""),"△填了对方账户，但类别不是内部转账",IF(YEAR($B2019)&lt;&gt;管理年度,"△不是管理年度的单据，按月的三张报表里看不到",IF($H2019&lt;0,"△这一笔之后该账户余额成负数了，核一下",""))))))))))))))</f>
        <v/>
      </c>
    </row>
    <row r="2020" ht="16.5" spans="1:16">
      <c r="A2020" s="4" t="str">
        <f>IF($C2020="","",COUNTA($C$5:$C2020))</f>
        <v/>
      </c>
      <c r="B2020" s="52"/>
      <c r="C2020" s="53"/>
      <c r="D2020" s="53"/>
      <c r="E2020" s="32"/>
      <c r="F2020" s="54"/>
      <c r="G2020" s="54"/>
      <c r="H2020" s="24" t="str">
        <f>IFERROR(ROUND(VLOOKUP($C2020,基础资料!$B$5:$E$34,3,0)+SUMIF($C$5:$C2020,$C2020,$F$5:$F2020)-SUMIF($C$5:$C2020,$C2020,$G$5:$G2020),2),"")</f>
        <v/>
      </c>
      <c r="I2020" s="53"/>
      <c r="J2020" s="53"/>
      <c r="K2020" s="25" t="str">
        <f t="shared" si="31"/>
        <v/>
      </c>
      <c r="L2020" s="13" t="str">
        <f>IF($D2020="","",IFERROR(INDEX(类别属性,MATCH($D2020,类别表,0)),""))</f>
        <v/>
      </c>
      <c r="M2020" s="53"/>
      <c r="N2020" s="53"/>
      <c r="O2020" s="32"/>
      <c r="P2020" s="6" t="str">
        <f>IF($C2020="","",IF(ISNA(MATCH($C2020,账户表,0)),"※这个账户不在【基础资料】的账户档案里",IF($B2020="","※没填日期，这一笔不会进任何月份的报表",IF(NOT(ISNUMBER($B2020)),"※日期是文本不是日期（像 2026.6.28 这种），按日期取数的报表全会漏掉这一笔",IF(AND($F2020&lt;&gt;"",$G2020&lt;&gt;""),"※收入和支出不能同时填",IF(AND(N($F2020)=0,N($G2020)=0),"※收入和支出都没填",IF(OR(N($F2020)&lt;0,N($G2020)&lt;0),"※金额不能填负数，方向反了就换一列填",IF($D2020="","※没填收支类别，分类报表会漏掉这一笔",IF(ISNA(MATCH($D2020,类别表,0)),"※收支类别不在【基础资料】的清单里",IF(AND($L2020="内部转账",$M2020=""),"△内部转账要在「对方账户」写上另一头",IF(AND($L2020="内部转账",$M2020=$C2020),"※对方账户跟本账户是同一个",IF(AND($L2020&lt;&gt;"内部转账",$M2020&lt;&gt;""),"△填了对方账户，但类别不是内部转账",IF(YEAR($B2020)&lt;&gt;管理年度,"△不是管理年度的单据，按月的三张报表里看不到",IF($H2020&lt;0,"△这一笔之后该账户余额成负数了，核一下",""))))))))))))))</f>
        <v/>
      </c>
    </row>
    <row r="2021" ht="16.5" spans="1:16">
      <c r="A2021" s="4" t="str">
        <f>IF($C2021="","",COUNTA($C$5:$C2021))</f>
        <v/>
      </c>
      <c r="B2021" s="52"/>
      <c r="C2021" s="53"/>
      <c r="D2021" s="53"/>
      <c r="E2021" s="32"/>
      <c r="F2021" s="54"/>
      <c r="G2021" s="54"/>
      <c r="H2021" s="24" t="str">
        <f>IFERROR(ROUND(VLOOKUP($C2021,基础资料!$B$5:$E$34,3,0)+SUMIF($C$5:$C2021,$C2021,$F$5:$F2021)-SUMIF($C$5:$C2021,$C2021,$G$5:$G2021),2),"")</f>
        <v/>
      </c>
      <c r="I2021" s="53"/>
      <c r="J2021" s="53"/>
      <c r="K2021" s="25" t="str">
        <f t="shared" si="31"/>
        <v/>
      </c>
      <c r="L2021" s="13" t="str">
        <f>IF($D2021="","",IFERROR(INDEX(类别属性,MATCH($D2021,类别表,0)),""))</f>
        <v/>
      </c>
      <c r="M2021" s="53"/>
      <c r="N2021" s="53"/>
      <c r="O2021" s="32"/>
      <c r="P2021" s="6" t="str">
        <f>IF($C2021="","",IF(ISNA(MATCH($C2021,账户表,0)),"※这个账户不在【基础资料】的账户档案里",IF($B2021="","※没填日期，这一笔不会进任何月份的报表",IF(NOT(ISNUMBER($B2021)),"※日期是文本不是日期（像 2026.6.28 这种），按日期取数的报表全会漏掉这一笔",IF(AND($F2021&lt;&gt;"",$G2021&lt;&gt;""),"※收入和支出不能同时填",IF(AND(N($F2021)=0,N($G2021)=0),"※收入和支出都没填",IF(OR(N($F2021)&lt;0,N($G2021)&lt;0),"※金额不能填负数，方向反了就换一列填",IF($D2021="","※没填收支类别，分类报表会漏掉这一笔",IF(ISNA(MATCH($D2021,类别表,0)),"※收支类别不在【基础资料】的清单里",IF(AND($L2021="内部转账",$M2021=""),"△内部转账要在「对方账户」写上另一头",IF(AND($L2021="内部转账",$M2021=$C2021),"※对方账户跟本账户是同一个",IF(AND($L2021&lt;&gt;"内部转账",$M2021&lt;&gt;""),"△填了对方账户，但类别不是内部转账",IF(YEAR($B2021)&lt;&gt;管理年度,"△不是管理年度的单据，按月的三张报表里看不到",IF($H2021&lt;0,"△这一笔之后该账户余额成负数了，核一下",""))))))))))))))</f>
        <v/>
      </c>
    </row>
    <row r="2022" ht="16.5" spans="1:16">
      <c r="A2022" s="4" t="str">
        <f>IF($C2022="","",COUNTA($C$5:$C2022))</f>
        <v/>
      </c>
      <c r="B2022" s="52"/>
      <c r="C2022" s="53"/>
      <c r="D2022" s="53"/>
      <c r="E2022" s="32"/>
      <c r="F2022" s="54"/>
      <c r="G2022" s="54"/>
      <c r="H2022" s="24" t="str">
        <f>IFERROR(ROUND(VLOOKUP($C2022,基础资料!$B$5:$E$34,3,0)+SUMIF($C$5:$C2022,$C2022,$F$5:$F2022)-SUMIF($C$5:$C2022,$C2022,$G$5:$G2022),2),"")</f>
        <v/>
      </c>
      <c r="I2022" s="53"/>
      <c r="J2022" s="53"/>
      <c r="K2022" s="25" t="str">
        <f t="shared" si="31"/>
        <v/>
      </c>
      <c r="L2022" s="13" t="str">
        <f>IF($D2022="","",IFERROR(INDEX(类别属性,MATCH($D2022,类别表,0)),""))</f>
        <v/>
      </c>
      <c r="M2022" s="53"/>
      <c r="N2022" s="53"/>
      <c r="O2022" s="32"/>
      <c r="P2022" s="6" t="str">
        <f>IF($C2022="","",IF(ISNA(MATCH($C2022,账户表,0)),"※这个账户不在【基础资料】的账户档案里",IF($B2022="","※没填日期，这一笔不会进任何月份的报表",IF(NOT(ISNUMBER($B2022)),"※日期是文本不是日期（像 2026.6.28 这种），按日期取数的报表全会漏掉这一笔",IF(AND($F2022&lt;&gt;"",$G2022&lt;&gt;""),"※收入和支出不能同时填",IF(AND(N($F2022)=0,N($G2022)=0),"※收入和支出都没填",IF(OR(N($F2022)&lt;0,N($G2022)&lt;0),"※金额不能填负数，方向反了就换一列填",IF($D2022="","※没填收支类别，分类报表会漏掉这一笔",IF(ISNA(MATCH($D2022,类别表,0)),"※收支类别不在【基础资料】的清单里",IF(AND($L2022="内部转账",$M2022=""),"△内部转账要在「对方账户」写上另一头",IF(AND($L2022="内部转账",$M2022=$C2022),"※对方账户跟本账户是同一个",IF(AND($L2022&lt;&gt;"内部转账",$M2022&lt;&gt;""),"△填了对方账户，但类别不是内部转账",IF(YEAR($B2022)&lt;&gt;管理年度,"△不是管理年度的单据，按月的三张报表里看不到",IF($H2022&lt;0,"△这一笔之后该账户余额成负数了，核一下",""))))))))))))))</f>
        <v/>
      </c>
    </row>
    <row r="2023" ht="16.5" spans="1:16">
      <c r="A2023" s="4" t="str">
        <f>IF($C2023="","",COUNTA($C$5:$C2023))</f>
        <v/>
      </c>
      <c r="B2023" s="52"/>
      <c r="C2023" s="53"/>
      <c r="D2023" s="53"/>
      <c r="E2023" s="32"/>
      <c r="F2023" s="54"/>
      <c r="G2023" s="54"/>
      <c r="H2023" s="24" t="str">
        <f>IFERROR(ROUND(VLOOKUP($C2023,基础资料!$B$5:$E$34,3,0)+SUMIF($C$5:$C2023,$C2023,$F$5:$F2023)-SUMIF($C$5:$C2023,$C2023,$G$5:$G2023),2),"")</f>
        <v/>
      </c>
      <c r="I2023" s="53"/>
      <c r="J2023" s="53"/>
      <c r="K2023" s="25" t="str">
        <f t="shared" si="31"/>
        <v/>
      </c>
      <c r="L2023" s="13" t="str">
        <f>IF($D2023="","",IFERROR(INDEX(类别属性,MATCH($D2023,类别表,0)),""))</f>
        <v/>
      </c>
      <c r="M2023" s="53"/>
      <c r="N2023" s="53"/>
      <c r="O2023" s="32"/>
      <c r="P2023" s="6" t="str">
        <f>IF($C2023="","",IF(ISNA(MATCH($C2023,账户表,0)),"※这个账户不在【基础资料】的账户档案里",IF($B2023="","※没填日期，这一笔不会进任何月份的报表",IF(NOT(ISNUMBER($B2023)),"※日期是文本不是日期（像 2026.6.28 这种），按日期取数的报表全会漏掉这一笔",IF(AND($F2023&lt;&gt;"",$G2023&lt;&gt;""),"※收入和支出不能同时填",IF(AND(N($F2023)=0,N($G2023)=0),"※收入和支出都没填",IF(OR(N($F2023)&lt;0,N($G2023)&lt;0),"※金额不能填负数，方向反了就换一列填",IF($D2023="","※没填收支类别，分类报表会漏掉这一笔",IF(ISNA(MATCH($D2023,类别表,0)),"※收支类别不在【基础资料】的清单里",IF(AND($L2023="内部转账",$M2023=""),"△内部转账要在「对方账户」写上另一头",IF(AND($L2023="内部转账",$M2023=$C2023),"※对方账户跟本账户是同一个",IF(AND($L2023&lt;&gt;"内部转账",$M2023&lt;&gt;""),"△填了对方账户，但类别不是内部转账",IF(YEAR($B2023)&lt;&gt;管理年度,"△不是管理年度的单据，按月的三张报表里看不到",IF($H2023&lt;0,"△这一笔之后该账户余额成负数了，核一下",""))))))))))))))</f>
        <v/>
      </c>
    </row>
    <row r="2024" ht="16.5" spans="1:16">
      <c r="A2024" s="4" t="str">
        <f>IF($C2024="","",COUNTA($C$5:$C2024))</f>
        <v/>
      </c>
      <c r="B2024" s="52"/>
      <c r="C2024" s="53"/>
      <c r="D2024" s="53"/>
      <c r="E2024" s="32"/>
      <c r="F2024" s="54"/>
      <c r="G2024" s="54"/>
      <c r="H2024" s="24" t="str">
        <f>IFERROR(ROUND(VLOOKUP($C2024,基础资料!$B$5:$E$34,3,0)+SUMIF($C$5:$C2024,$C2024,$F$5:$F2024)-SUMIF($C$5:$C2024,$C2024,$G$5:$G2024),2),"")</f>
        <v/>
      </c>
      <c r="I2024" s="53"/>
      <c r="J2024" s="53"/>
      <c r="K2024" s="25" t="str">
        <f t="shared" si="31"/>
        <v/>
      </c>
      <c r="L2024" s="13" t="str">
        <f>IF($D2024="","",IFERROR(INDEX(类别属性,MATCH($D2024,类别表,0)),""))</f>
        <v/>
      </c>
      <c r="M2024" s="53"/>
      <c r="N2024" s="53"/>
      <c r="O2024" s="32"/>
      <c r="P2024" s="6" t="str">
        <f>IF($C2024="","",IF(ISNA(MATCH($C2024,账户表,0)),"※这个账户不在【基础资料】的账户档案里",IF($B2024="","※没填日期，这一笔不会进任何月份的报表",IF(NOT(ISNUMBER($B2024)),"※日期是文本不是日期（像 2026.6.28 这种），按日期取数的报表全会漏掉这一笔",IF(AND($F2024&lt;&gt;"",$G2024&lt;&gt;""),"※收入和支出不能同时填",IF(AND(N($F2024)=0,N($G2024)=0),"※收入和支出都没填",IF(OR(N($F2024)&lt;0,N($G2024)&lt;0),"※金额不能填负数，方向反了就换一列填",IF($D2024="","※没填收支类别，分类报表会漏掉这一笔",IF(ISNA(MATCH($D2024,类别表,0)),"※收支类别不在【基础资料】的清单里",IF(AND($L2024="内部转账",$M2024=""),"△内部转账要在「对方账户」写上另一头",IF(AND($L2024="内部转账",$M2024=$C2024),"※对方账户跟本账户是同一个",IF(AND($L2024&lt;&gt;"内部转账",$M2024&lt;&gt;""),"△填了对方账户，但类别不是内部转账",IF(YEAR($B2024)&lt;&gt;管理年度,"△不是管理年度的单据，按月的三张报表里看不到",IF($H2024&lt;0,"△这一笔之后该账户余额成负数了，核一下",""))))))))))))))</f>
        <v/>
      </c>
    </row>
    <row r="2025" ht="16.5" spans="1:16">
      <c r="A2025" s="4" t="str">
        <f>IF($C2025="","",COUNTA($C$5:$C2025))</f>
        <v/>
      </c>
      <c r="B2025" s="52"/>
      <c r="C2025" s="53"/>
      <c r="D2025" s="53"/>
      <c r="E2025" s="32"/>
      <c r="F2025" s="54"/>
      <c r="G2025" s="54"/>
      <c r="H2025" s="24" t="str">
        <f>IFERROR(ROUND(VLOOKUP($C2025,基础资料!$B$5:$E$34,3,0)+SUMIF($C$5:$C2025,$C2025,$F$5:$F2025)-SUMIF($C$5:$C2025,$C2025,$G$5:$G2025),2),"")</f>
        <v/>
      </c>
      <c r="I2025" s="53"/>
      <c r="J2025" s="53"/>
      <c r="K2025" s="25" t="str">
        <f t="shared" si="31"/>
        <v/>
      </c>
      <c r="L2025" s="13" t="str">
        <f>IF($D2025="","",IFERROR(INDEX(类别属性,MATCH($D2025,类别表,0)),""))</f>
        <v/>
      </c>
      <c r="M2025" s="53"/>
      <c r="N2025" s="53"/>
      <c r="O2025" s="32"/>
      <c r="P2025" s="6" t="str">
        <f>IF($C2025="","",IF(ISNA(MATCH($C2025,账户表,0)),"※这个账户不在【基础资料】的账户档案里",IF($B2025="","※没填日期，这一笔不会进任何月份的报表",IF(NOT(ISNUMBER($B2025)),"※日期是文本不是日期（像 2026.6.28 这种），按日期取数的报表全会漏掉这一笔",IF(AND($F2025&lt;&gt;"",$G2025&lt;&gt;""),"※收入和支出不能同时填",IF(AND(N($F2025)=0,N($G2025)=0),"※收入和支出都没填",IF(OR(N($F2025)&lt;0,N($G2025)&lt;0),"※金额不能填负数，方向反了就换一列填",IF($D2025="","※没填收支类别，分类报表会漏掉这一笔",IF(ISNA(MATCH($D2025,类别表,0)),"※收支类别不在【基础资料】的清单里",IF(AND($L2025="内部转账",$M2025=""),"△内部转账要在「对方账户」写上另一头",IF(AND($L2025="内部转账",$M2025=$C2025),"※对方账户跟本账户是同一个",IF(AND($L2025&lt;&gt;"内部转账",$M2025&lt;&gt;""),"△填了对方账户，但类别不是内部转账",IF(YEAR($B2025)&lt;&gt;管理年度,"△不是管理年度的单据，按月的三张报表里看不到",IF($H2025&lt;0,"△这一笔之后该账户余额成负数了，核一下",""))))))))))))))</f>
        <v/>
      </c>
    </row>
    <row r="2026" ht="16.5" spans="1:16">
      <c r="A2026" s="4" t="str">
        <f>IF($C2026="","",COUNTA($C$5:$C2026))</f>
        <v/>
      </c>
      <c r="B2026" s="52"/>
      <c r="C2026" s="53"/>
      <c r="D2026" s="53"/>
      <c r="E2026" s="32"/>
      <c r="F2026" s="54"/>
      <c r="G2026" s="54"/>
      <c r="H2026" s="24" t="str">
        <f>IFERROR(ROUND(VLOOKUP($C2026,基础资料!$B$5:$E$34,3,0)+SUMIF($C$5:$C2026,$C2026,$F$5:$F2026)-SUMIF($C$5:$C2026,$C2026,$G$5:$G2026),2),"")</f>
        <v/>
      </c>
      <c r="I2026" s="53"/>
      <c r="J2026" s="53"/>
      <c r="K2026" s="25" t="str">
        <f t="shared" si="31"/>
        <v/>
      </c>
      <c r="L2026" s="13" t="str">
        <f>IF($D2026="","",IFERROR(INDEX(类别属性,MATCH($D2026,类别表,0)),""))</f>
        <v/>
      </c>
      <c r="M2026" s="53"/>
      <c r="N2026" s="53"/>
      <c r="O2026" s="32"/>
      <c r="P2026" s="6" t="str">
        <f>IF($C2026="","",IF(ISNA(MATCH($C2026,账户表,0)),"※这个账户不在【基础资料】的账户档案里",IF($B2026="","※没填日期，这一笔不会进任何月份的报表",IF(NOT(ISNUMBER($B2026)),"※日期是文本不是日期（像 2026.6.28 这种），按日期取数的报表全会漏掉这一笔",IF(AND($F2026&lt;&gt;"",$G2026&lt;&gt;""),"※收入和支出不能同时填",IF(AND(N($F2026)=0,N($G2026)=0),"※收入和支出都没填",IF(OR(N($F2026)&lt;0,N($G2026)&lt;0),"※金额不能填负数，方向反了就换一列填",IF($D2026="","※没填收支类别，分类报表会漏掉这一笔",IF(ISNA(MATCH($D2026,类别表,0)),"※收支类别不在【基础资料】的清单里",IF(AND($L2026="内部转账",$M2026=""),"△内部转账要在「对方账户」写上另一头",IF(AND($L2026="内部转账",$M2026=$C2026),"※对方账户跟本账户是同一个",IF(AND($L2026&lt;&gt;"内部转账",$M2026&lt;&gt;""),"△填了对方账户，但类别不是内部转账",IF(YEAR($B2026)&lt;&gt;管理年度,"△不是管理年度的单据，按月的三张报表里看不到",IF($H2026&lt;0,"△这一笔之后该账户余额成负数了，核一下",""))))))))))))))</f>
        <v/>
      </c>
    </row>
    <row r="2027" ht="16.5" spans="1:16">
      <c r="A2027" s="4" t="str">
        <f>IF($C2027="","",COUNTA($C$5:$C2027))</f>
        <v/>
      </c>
      <c r="B2027" s="52"/>
      <c r="C2027" s="53"/>
      <c r="D2027" s="53"/>
      <c r="E2027" s="32"/>
      <c r="F2027" s="54"/>
      <c r="G2027" s="54"/>
      <c r="H2027" s="24" t="str">
        <f>IFERROR(ROUND(VLOOKUP($C2027,基础资料!$B$5:$E$34,3,0)+SUMIF($C$5:$C2027,$C2027,$F$5:$F2027)-SUMIF($C$5:$C2027,$C2027,$G$5:$G2027),2),"")</f>
        <v/>
      </c>
      <c r="I2027" s="53"/>
      <c r="J2027" s="53"/>
      <c r="K2027" s="25" t="str">
        <f t="shared" si="31"/>
        <v/>
      </c>
      <c r="L2027" s="13" t="str">
        <f>IF($D2027="","",IFERROR(INDEX(类别属性,MATCH($D2027,类别表,0)),""))</f>
        <v/>
      </c>
      <c r="M2027" s="53"/>
      <c r="N2027" s="53"/>
      <c r="O2027" s="32"/>
      <c r="P2027" s="6" t="str">
        <f>IF($C2027="","",IF(ISNA(MATCH($C2027,账户表,0)),"※这个账户不在【基础资料】的账户档案里",IF($B2027="","※没填日期，这一笔不会进任何月份的报表",IF(NOT(ISNUMBER($B2027)),"※日期是文本不是日期（像 2026.6.28 这种），按日期取数的报表全会漏掉这一笔",IF(AND($F2027&lt;&gt;"",$G2027&lt;&gt;""),"※收入和支出不能同时填",IF(AND(N($F2027)=0,N($G2027)=0),"※收入和支出都没填",IF(OR(N($F2027)&lt;0,N($G2027)&lt;0),"※金额不能填负数，方向反了就换一列填",IF($D2027="","※没填收支类别，分类报表会漏掉这一笔",IF(ISNA(MATCH($D2027,类别表,0)),"※收支类别不在【基础资料】的清单里",IF(AND($L2027="内部转账",$M2027=""),"△内部转账要在「对方账户」写上另一头",IF(AND($L2027="内部转账",$M2027=$C2027),"※对方账户跟本账户是同一个",IF(AND($L2027&lt;&gt;"内部转账",$M2027&lt;&gt;""),"△填了对方账户，但类别不是内部转账",IF(YEAR($B2027)&lt;&gt;管理年度,"△不是管理年度的单据，按月的三张报表里看不到",IF($H2027&lt;0,"△这一笔之后该账户余额成负数了，核一下",""))))))))))))))</f>
        <v/>
      </c>
    </row>
    <row r="2028" ht="16.5" spans="1:16">
      <c r="A2028" s="4" t="str">
        <f>IF($C2028="","",COUNTA($C$5:$C2028))</f>
        <v/>
      </c>
      <c r="B2028" s="52"/>
      <c r="C2028" s="53"/>
      <c r="D2028" s="53"/>
      <c r="E2028" s="32"/>
      <c r="F2028" s="54"/>
      <c r="G2028" s="54"/>
      <c r="H2028" s="24" t="str">
        <f>IFERROR(ROUND(VLOOKUP($C2028,基础资料!$B$5:$E$34,3,0)+SUMIF($C$5:$C2028,$C2028,$F$5:$F2028)-SUMIF($C$5:$C2028,$C2028,$G$5:$G2028),2),"")</f>
        <v/>
      </c>
      <c r="I2028" s="53"/>
      <c r="J2028" s="53"/>
      <c r="K2028" s="25" t="str">
        <f t="shared" si="31"/>
        <v/>
      </c>
      <c r="L2028" s="13" t="str">
        <f>IF($D2028="","",IFERROR(INDEX(类别属性,MATCH($D2028,类别表,0)),""))</f>
        <v/>
      </c>
      <c r="M2028" s="53"/>
      <c r="N2028" s="53"/>
      <c r="O2028" s="32"/>
      <c r="P2028" s="6" t="str">
        <f>IF($C2028="","",IF(ISNA(MATCH($C2028,账户表,0)),"※这个账户不在【基础资料】的账户档案里",IF($B2028="","※没填日期，这一笔不会进任何月份的报表",IF(NOT(ISNUMBER($B2028)),"※日期是文本不是日期（像 2026.6.28 这种），按日期取数的报表全会漏掉这一笔",IF(AND($F2028&lt;&gt;"",$G2028&lt;&gt;""),"※收入和支出不能同时填",IF(AND(N($F2028)=0,N($G2028)=0),"※收入和支出都没填",IF(OR(N($F2028)&lt;0,N($G2028)&lt;0),"※金额不能填负数，方向反了就换一列填",IF($D2028="","※没填收支类别，分类报表会漏掉这一笔",IF(ISNA(MATCH($D2028,类别表,0)),"※收支类别不在【基础资料】的清单里",IF(AND($L2028="内部转账",$M2028=""),"△内部转账要在「对方账户」写上另一头",IF(AND($L2028="内部转账",$M2028=$C2028),"※对方账户跟本账户是同一个",IF(AND($L2028&lt;&gt;"内部转账",$M2028&lt;&gt;""),"△填了对方账户，但类别不是内部转账",IF(YEAR($B2028)&lt;&gt;管理年度,"△不是管理年度的单据，按月的三张报表里看不到",IF($H2028&lt;0,"△这一笔之后该账户余额成负数了，核一下",""))))))))))))))</f>
        <v/>
      </c>
    </row>
    <row r="2029" ht="16.5" spans="1:16">
      <c r="A2029" s="4" t="str">
        <f>IF($C2029="","",COUNTA($C$5:$C2029))</f>
        <v/>
      </c>
      <c r="B2029" s="52"/>
      <c r="C2029" s="53"/>
      <c r="D2029" s="53"/>
      <c r="E2029" s="32"/>
      <c r="F2029" s="54"/>
      <c r="G2029" s="54"/>
      <c r="H2029" s="24" t="str">
        <f>IFERROR(ROUND(VLOOKUP($C2029,基础资料!$B$5:$E$34,3,0)+SUMIF($C$5:$C2029,$C2029,$F$5:$F2029)-SUMIF($C$5:$C2029,$C2029,$G$5:$G2029),2),"")</f>
        <v/>
      </c>
      <c r="I2029" s="53"/>
      <c r="J2029" s="53"/>
      <c r="K2029" s="25" t="str">
        <f t="shared" si="31"/>
        <v/>
      </c>
      <c r="L2029" s="13" t="str">
        <f>IF($D2029="","",IFERROR(INDEX(类别属性,MATCH($D2029,类别表,0)),""))</f>
        <v/>
      </c>
      <c r="M2029" s="53"/>
      <c r="N2029" s="53"/>
      <c r="O2029" s="32"/>
      <c r="P2029" s="6" t="str">
        <f>IF($C2029="","",IF(ISNA(MATCH($C2029,账户表,0)),"※这个账户不在【基础资料】的账户档案里",IF($B2029="","※没填日期，这一笔不会进任何月份的报表",IF(NOT(ISNUMBER($B2029)),"※日期是文本不是日期（像 2026.6.28 这种），按日期取数的报表全会漏掉这一笔",IF(AND($F2029&lt;&gt;"",$G2029&lt;&gt;""),"※收入和支出不能同时填",IF(AND(N($F2029)=0,N($G2029)=0),"※收入和支出都没填",IF(OR(N($F2029)&lt;0,N($G2029)&lt;0),"※金额不能填负数，方向反了就换一列填",IF($D2029="","※没填收支类别，分类报表会漏掉这一笔",IF(ISNA(MATCH($D2029,类别表,0)),"※收支类别不在【基础资料】的清单里",IF(AND($L2029="内部转账",$M2029=""),"△内部转账要在「对方账户」写上另一头",IF(AND($L2029="内部转账",$M2029=$C2029),"※对方账户跟本账户是同一个",IF(AND($L2029&lt;&gt;"内部转账",$M2029&lt;&gt;""),"△填了对方账户，但类别不是内部转账",IF(YEAR($B2029)&lt;&gt;管理年度,"△不是管理年度的单据，按月的三张报表里看不到",IF($H2029&lt;0,"△这一笔之后该账户余额成负数了，核一下",""))))))))))))))</f>
        <v/>
      </c>
    </row>
    <row r="2030" ht="16.5" spans="1:16">
      <c r="A2030" s="4" t="str">
        <f>IF($C2030="","",COUNTA($C$5:$C2030))</f>
        <v/>
      </c>
      <c r="B2030" s="52"/>
      <c r="C2030" s="53"/>
      <c r="D2030" s="53"/>
      <c r="E2030" s="32"/>
      <c r="F2030" s="54"/>
      <c r="G2030" s="54"/>
      <c r="H2030" s="24" t="str">
        <f>IFERROR(ROUND(VLOOKUP($C2030,基础资料!$B$5:$E$34,3,0)+SUMIF($C$5:$C2030,$C2030,$F$5:$F2030)-SUMIF($C$5:$C2030,$C2030,$G$5:$G2030),2),"")</f>
        <v/>
      </c>
      <c r="I2030" s="53"/>
      <c r="J2030" s="53"/>
      <c r="K2030" s="25" t="str">
        <f t="shared" si="31"/>
        <v/>
      </c>
      <c r="L2030" s="13" t="str">
        <f>IF($D2030="","",IFERROR(INDEX(类别属性,MATCH($D2030,类别表,0)),""))</f>
        <v/>
      </c>
      <c r="M2030" s="53"/>
      <c r="N2030" s="53"/>
      <c r="O2030" s="32"/>
      <c r="P2030" s="6" t="str">
        <f>IF($C2030="","",IF(ISNA(MATCH($C2030,账户表,0)),"※这个账户不在【基础资料】的账户档案里",IF($B2030="","※没填日期，这一笔不会进任何月份的报表",IF(NOT(ISNUMBER($B2030)),"※日期是文本不是日期（像 2026.6.28 这种），按日期取数的报表全会漏掉这一笔",IF(AND($F2030&lt;&gt;"",$G2030&lt;&gt;""),"※收入和支出不能同时填",IF(AND(N($F2030)=0,N($G2030)=0),"※收入和支出都没填",IF(OR(N($F2030)&lt;0,N($G2030)&lt;0),"※金额不能填负数，方向反了就换一列填",IF($D2030="","※没填收支类别，分类报表会漏掉这一笔",IF(ISNA(MATCH($D2030,类别表,0)),"※收支类别不在【基础资料】的清单里",IF(AND($L2030="内部转账",$M2030=""),"△内部转账要在「对方账户」写上另一头",IF(AND($L2030="内部转账",$M2030=$C2030),"※对方账户跟本账户是同一个",IF(AND($L2030&lt;&gt;"内部转账",$M2030&lt;&gt;""),"△填了对方账户，但类别不是内部转账",IF(YEAR($B2030)&lt;&gt;管理年度,"△不是管理年度的单据，按月的三张报表里看不到",IF($H2030&lt;0,"△这一笔之后该账户余额成负数了，核一下",""))))))))))))))</f>
        <v/>
      </c>
    </row>
    <row r="2031" ht="16.5" spans="1:16">
      <c r="A2031" s="4" t="str">
        <f>IF($C2031="","",COUNTA($C$5:$C2031))</f>
        <v/>
      </c>
      <c r="B2031" s="52"/>
      <c r="C2031" s="53"/>
      <c r="D2031" s="53"/>
      <c r="E2031" s="32"/>
      <c r="F2031" s="54"/>
      <c r="G2031" s="54"/>
      <c r="H2031" s="24" t="str">
        <f>IFERROR(ROUND(VLOOKUP($C2031,基础资料!$B$5:$E$34,3,0)+SUMIF($C$5:$C2031,$C2031,$F$5:$F2031)-SUMIF($C$5:$C2031,$C2031,$G$5:$G2031),2),"")</f>
        <v/>
      </c>
      <c r="I2031" s="53"/>
      <c r="J2031" s="53"/>
      <c r="K2031" s="25" t="str">
        <f t="shared" si="31"/>
        <v/>
      </c>
      <c r="L2031" s="13" t="str">
        <f>IF($D2031="","",IFERROR(INDEX(类别属性,MATCH($D2031,类别表,0)),""))</f>
        <v/>
      </c>
      <c r="M2031" s="53"/>
      <c r="N2031" s="53"/>
      <c r="O2031" s="32"/>
      <c r="P2031" s="6" t="str">
        <f>IF($C2031="","",IF(ISNA(MATCH($C2031,账户表,0)),"※这个账户不在【基础资料】的账户档案里",IF($B2031="","※没填日期，这一笔不会进任何月份的报表",IF(NOT(ISNUMBER($B2031)),"※日期是文本不是日期（像 2026.6.28 这种），按日期取数的报表全会漏掉这一笔",IF(AND($F2031&lt;&gt;"",$G2031&lt;&gt;""),"※收入和支出不能同时填",IF(AND(N($F2031)=0,N($G2031)=0),"※收入和支出都没填",IF(OR(N($F2031)&lt;0,N($G2031)&lt;0),"※金额不能填负数，方向反了就换一列填",IF($D2031="","※没填收支类别，分类报表会漏掉这一笔",IF(ISNA(MATCH($D2031,类别表,0)),"※收支类别不在【基础资料】的清单里",IF(AND($L2031="内部转账",$M2031=""),"△内部转账要在「对方账户」写上另一头",IF(AND($L2031="内部转账",$M2031=$C2031),"※对方账户跟本账户是同一个",IF(AND($L2031&lt;&gt;"内部转账",$M2031&lt;&gt;""),"△填了对方账户，但类别不是内部转账",IF(YEAR($B2031)&lt;&gt;管理年度,"△不是管理年度的单据，按月的三张报表里看不到",IF($H2031&lt;0,"△这一笔之后该账户余额成负数了，核一下",""))))))))))))))</f>
        <v/>
      </c>
    </row>
    <row r="2032" ht="16.5" spans="1:16">
      <c r="A2032" s="4" t="str">
        <f>IF($C2032="","",COUNTA($C$5:$C2032))</f>
        <v/>
      </c>
      <c r="B2032" s="52"/>
      <c r="C2032" s="53"/>
      <c r="D2032" s="53"/>
      <c r="E2032" s="32"/>
      <c r="F2032" s="54"/>
      <c r="G2032" s="54"/>
      <c r="H2032" s="24" t="str">
        <f>IFERROR(ROUND(VLOOKUP($C2032,基础资料!$B$5:$E$34,3,0)+SUMIF($C$5:$C2032,$C2032,$F$5:$F2032)-SUMIF($C$5:$C2032,$C2032,$G$5:$G2032),2),"")</f>
        <v/>
      </c>
      <c r="I2032" s="53"/>
      <c r="J2032" s="53"/>
      <c r="K2032" s="25" t="str">
        <f t="shared" si="31"/>
        <v/>
      </c>
      <c r="L2032" s="13" t="str">
        <f>IF($D2032="","",IFERROR(INDEX(类别属性,MATCH($D2032,类别表,0)),""))</f>
        <v/>
      </c>
      <c r="M2032" s="53"/>
      <c r="N2032" s="53"/>
      <c r="O2032" s="32"/>
      <c r="P2032" s="6" t="str">
        <f>IF($C2032="","",IF(ISNA(MATCH($C2032,账户表,0)),"※这个账户不在【基础资料】的账户档案里",IF($B2032="","※没填日期，这一笔不会进任何月份的报表",IF(NOT(ISNUMBER($B2032)),"※日期是文本不是日期（像 2026.6.28 这种），按日期取数的报表全会漏掉这一笔",IF(AND($F2032&lt;&gt;"",$G2032&lt;&gt;""),"※收入和支出不能同时填",IF(AND(N($F2032)=0,N($G2032)=0),"※收入和支出都没填",IF(OR(N($F2032)&lt;0,N($G2032)&lt;0),"※金额不能填负数，方向反了就换一列填",IF($D2032="","※没填收支类别，分类报表会漏掉这一笔",IF(ISNA(MATCH($D2032,类别表,0)),"※收支类别不在【基础资料】的清单里",IF(AND($L2032="内部转账",$M2032=""),"△内部转账要在「对方账户」写上另一头",IF(AND($L2032="内部转账",$M2032=$C2032),"※对方账户跟本账户是同一个",IF(AND($L2032&lt;&gt;"内部转账",$M2032&lt;&gt;""),"△填了对方账户，但类别不是内部转账",IF(YEAR($B2032)&lt;&gt;管理年度,"△不是管理年度的单据，按月的三张报表里看不到",IF($H2032&lt;0,"△这一笔之后该账户余额成负数了，核一下",""))))))))))))))</f>
        <v/>
      </c>
    </row>
    <row r="2033" ht="16.5" spans="1:16">
      <c r="A2033" s="4" t="str">
        <f>IF($C2033="","",COUNTA($C$5:$C2033))</f>
        <v/>
      </c>
      <c r="B2033" s="52"/>
      <c r="C2033" s="53"/>
      <c r="D2033" s="53"/>
      <c r="E2033" s="32"/>
      <c r="F2033" s="54"/>
      <c r="G2033" s="54"/>
      <c r="H2033" s="24" t="str">
        <f>IFERROR(ROUND(VLOOKUP($C2033,基础资料!$B$5:$E$34,3,0)+SUMIF($C$5:$C2033,$C2033,$F$5:$F2033)-SUMIF($C$5:$C2033,$C2033,$G$5:$G2033),2),"")</f>
        <v/>
      </c>
      <c r="I2033" s="53"/>
      <c r="J2033" s="53"/>
      <c r="K2033" s="25" t="str">
        <f t="shared" si="31"/>
        <v/>
      </c>
      <c r="L2033" s="13" t="str">
        <f>IF($D2033="","",IFERROR(INDEX(类别属性,MATCH($D2033,类别表,0)),""))</f>
        <v/>
      </c>
      <c r="M2033" s="53"/>
      <c r="N2033" s="53"/>
      <c r="O2033" s="32"/>
      <c r="P2033" s="6" t="str">
        <f>IF($C2033="","",IF(ISNA(MATCH($C2033,账户表,0)),"※这个账户不在【基础资料】的账户档案里",IF($B2033="","※没填日期，这一笔不会进任何月份的报表",IF(NOT(ISNUMBER($B2033)),"※日期是文本不是日期（像 2026.6.28 这种），按日期取数的报表全会漏掉这一笔",IF(AND($F2033&lt;&gt;"",$G2033&lt;&gt;""),"※收入和支出不能同时填",IF(AND(N($F2033)=0,N($G2033)=0),"※收入和支出都没填",IF(OR(N($F2033)&lt;0,N($G2033)&lt;0),"※金额不能填负数，方向反了就换一列填",IF($D2033="","※没填收支类别，分类报表会漏掉这一笔",IF(ISNA(MATCH($D2033,类别表,0)),"※收支类别不在【基础资料】的清单里",IF(AND($L2033="内部转账",$M2033=""),"△内部转账要在「对方账户」写上另一头",IF(AND($L2033="内部转账",$M2033=$C2033),"※对方账户跟本账户是同一个",IF(AND($L2033&lt;&gt;"内部转账",$M2033&lt;&gt;""),"△填了对方账户，但类别不是内部转账",IF(YEAR($B2033)&lt;&gt;管理年度,"△不是管理年度的单据，按月的三张报表里看不到",IF($H2033&lt;0,"△这一笔之后该账户余额成负数了，核一下",""))))))))))))))</f>
        <v/>
      </c>
    </row>
    <row r="2034" ht="16.5" spans="1:16">
      <c r="A2034" s="4" t="str">
        <f>IF($C2034="","",COUNTA($C$5:$C2034))</f>
        <v/>
      </c>
      <c r="B2034" s="52"/>
      <c r="C2034" s="53"/>
      <c r="D2034" s="53"/>
      <c r="E2034" s="32"/>
      <c r="F2034" s="54"/>
      <c r="G2034" s="54"/>
      <c r="H2034" s="24" t="str">
        <f>IFERROR(ROUND(VLOOKUP($C2034,基础资料!$B$5:$E$34,3,0)+SUMIF($C$5:$C2034,$C2034,$F$5:$F2034)-SUMIF($C$5:$C2034,$C2034,$G$5:$G2034),2),"")</f>
        <v/>
      </c>
      <c r="I2034" s="53"/>
      <c r="J2034" s="53"/>
      <c r="K2034" s="25" t="str">
        <f t="shared" si="31"/>
        <v/>
      </c>
      <c r="L2034" s="13" t="str">
        <f>IF($D2034="","",IFERROR(INDEX(类别属性,MATCH($D2034,类别表,0)),""))</f>
        <v/>
      </c>
      <c r="M2034" s="53"/>
      <c r="N2034" s="53"/>
      <c r="O2034" s="32"/>
      <c r="P2034" s="6" t="str">
        <f>IF($C2034="","",IF(ISNA(MATCH($C2034,账户表,0)),"※这个账户不在【基础资料】的账户档案里",IF($B2034="","※没填日期，这一笔不会进任何月份的报表",IF(NOT(ISNUMBER($B2034)),"※日期是文本不是日期（像 2026.6.28 这种），按日期取数的报表全会漏掉这一笔",IF(AND($F2034&lt;&gt;"",$G2034&lt;&gt;""),"※收入和支出不能同时填",IF(AND(N($F2034)=0,N($G2034)=0),"※收入和支出都没填",IF(OR(N($F2034)&lt;0,N($G2034)&lt;0),"※金额不能填负数，方向反了就换一列填",IF($D2034="","※没填收支类别，分类报表会漏掉这一笔",IF(ISNA(MATCH($D2034,类别表,0)),"※收支类别不在【基础资料】的清单里",IF(AND($L2034="内部转账",$M2034=""),"△内部转账要在「对方账户」写上另一头",IF(AND($L2034="内部转账",$M2034=$C2034),"※对方账户跟本账户是同一个",IF(AND($L2034&lt;&gt;"内部转账",$M2034&lt;&gt;""),"△填了对方账户，但类别不是内部转账",IF(YEAR($B2034)&lt;&gt;管理年度,"△不是管理年度的单据，按月的三张报表里看不到",IF($H2034&lt;0,"△这一笔之后该账户余额成负数了，核一下",""))))))))))))))</f>
        <v/>
      </c>
    </row>
    <row r="2035" ht="16.5" spans="1:16">
      <c r="A2035" s="4" t="str">
        <f>IF($C2035="","",COUNTA($C$5:$C2035))</f>
        <v/>
      </c>
      <c r="B2035" s="52"/>
      <c r="C2035" s="53"/>
      <c r="D2035" s="53"/>
      <c r="E2035" s="32"/>
      <c r="F2035" s="54"/>
      <c r="G2035" s="54"/>
      <c r="H2035" s="24" t="str">
        <f>IFERROR(ROUND(VLOOKUP($C2035,基础资料!$B$5:$E$34,3,0)+SUMIF($C$5:$C2035,$C2035,$F$5:$F2035)-SUMIF($C$5:$C2035,$C2035,$G$5:$G2035),2),"")</f>
        <v/>
      </c>
      <c r="I2035" s="53"/>
      <c r="J2035" s="53"/>
      <c r="K2035" s="25" t="str">
        <f t="shared" si="31"/>
        <v/>
      </c>
      <c r="L2035" s="13" t="str">
        <f>IF($D2035="","",IFERROR(INDEX(类别属性,MATCH($D2035,类别表,0)),""))</f>
        <v/>
      </c>
      <c r="M2035" s="53"/>
      <c r="N2035" s="53"/>
      <c r="O2035" s="32"/>
      <c r="P2035" s="6" t="str">
        <f>IF($C2035="","",IF(ISNA(MATCH($C2035,账户表,0)),"※这个账户不在【基础资料】的账户档案里",IF($B2035="","※没填日期，这一笔不会进任何月份的报表",IF(NOT(ISNUMBER($B2035)),"※日期是文本不是日期（像 2026.6.28 这种），按日期取数的报表全会漏掉这一笔",IF(AND($F2035&lt;&gt;"",$G2035&lt;&gt;""),"※收入和支出不能同时填",IF(AND(N($F2035)=0,N($G2035)=0),"※收入和支出都没填",IF(OR(N($F2035)&lt;0,N($G2035)&lt;0),"※金额不能填负数，方向反了就换一列填",IF($D2035="","※没填收支类别，分类报表会漏掉这一笔",IF(ISNA(MATCH($D2035,类别表,0)),"※收支类别不在【基础资料】的清单里",IF(AND($L2035="内部转账",$M2035=""),"△内部转账要在「对方账户」写上另一头",IF(AND($L2035="内部转账",$M2035=$C2035),"※对方账户跟本账户是同一个",IF(AND($L2035&lt;&gt;"内部转账",$M2035&lt;&gt;""),"△填了对方账户，但类别不是内部转账",IF(YEAR($B2035)&lt;&gt;管理年度,"△不是管理年度的单据，按月的三张报表里看不到",IF($H2035&lt;0,"△这一笔之后该账户余额成负数了，核一下",""))))))))))))))</f>
        <v/>
      </c>
    </row>
    <row r="2036" ht="16.5" spans="1:16">
      <c r="A2036" s="4" t="str">
        <f>IF($C2036="","",COUNTA($C$5:$C2036))</f>
        <v/>
      </c>
      <c r="B2036" s="52"/>
      <c r="C2036" s="53"/>
      <c r="D2036" s="53"/>
      <c r="E2036" s="32"/>
      <c r="F2036" s="54"/>
      <c r="G2036" s="54"/>
      <c r="H2036" s="24" t="str">
        <f>IFERROR(ROUND(VLOOKUP($C2036,基础资料!$B$5:$E$34,3,0)+SUMIF($C$5:$C2036,$C2036,$F$5:$F2036)-SUMIF($C$5:$C2036,$C2036,$G$5:$G2036),2),"")</f>
        <v/>
      </c>
      <c r="I2036" s="53"/>
      <c r="J2036" s="53"/>
      <c r="K2036" s="25" t="str">
        <f t="shared" si="31"/>
        <v/>
      </c>
      <c r="L2036" s="13" t="str">
        <f>IF($D2036="","",IFERROR(INDEX(类别属性,MATCH($D2036,类别表,0)),""))</f>
        <v/>
      </c>
      <c r="M2036" s="53"/>
      <c r="N2036" s="53"/>
      <c r="O2036" s="32"/>
      <c r="P2036" s="6" t="str">
        <f>IF($C2036="","",IF(ISNA(MATCH($C2036,账户表,0)),"※这个账户不在【基础资料】的账户档案里",IF($B2036="","※没填日期，这一笔不会进任何月份的报表",IF(NOT(ISNUMBER($B2036)),"※日期是文本不是日期（像 2026.6.28 这种），按日期取数的报表全会漏掉这一笔",IF(AND($F2036&lt;&gt;"",$G2036&lt;&gt;""),"※收入和支出不能同时填",IF(AND(N($F2036)=0,N($G2036)=0),"※收入和支出都没填",IF(OR(N($F2036)&lt;0,N($G2036)&lt;0),"※金额不能填负数，方向反了就换一列填",IF($D2036="","※没填收支类别，分类报表会漏掉这一笔",IF(ISNA(MATCH($D2036,类别表,0)),"※收支类别不在【基础资料】的清单里",IF(AND($L2036="内部转账",$M2036=""),"△内部转账要在「对方账户」写上另一头",IF(AND($L2036="内部转账",$M2036=$C2036),"※对方账户跟本账户是同一个",IF(AND($L2036&lt;&gt;"内部转账",$M2036&lt;&gt;""),"△填了对方账户，但类别不是内部转账",IF(YEAR($B2036)&lt;&gt;管理年度,"△不是管理年度的单据，按月的三张报表里看不到",IF($H2036&lt;0,"△这一笔之后该账户余额成负数了，核一下",""))))))))))))))</f>
        <v/>
      </c>
    </row>
    <row r="2037" ht="16.5" spans="1:16">
      <c r="A2037" s="4" t="str">
        <f>IF($C2037="","",COUNTA($C$5:$C2037))</f>
        <v/>
      </c>
      <c r="B2037" s="52"/>
      <c r="C2037" s="53"/>
      <c r="D2037" s="53"/>
      <c r="E2037" s="32"/>
      <c r="F2037" s="54"/>
      <c r="G2037" s="54"/>
      <c r="H2037" s="24" t="str">
        <f>IFERROR(ROUND(VLOOKUP($C2037,基础资料!$B$5:$E$34,3,0)+SUMIF($C$5:$C2037,$C2037,$F$5:$F2037)-SUMIF($C$5:$C2037,$C2037,$G$5:$G2037),2),"")</f>
        <v/>
      </c>
      <c r="I2037" s="53"/>
      <c r="J2037" s="53"/>
      <c r="K2037" s="25" t="str">
        <f t="shared" si="31"/>
        <v/>
      </c>
      <c r="L2037" s="13" t="str">
        <f>IF($D2037="","",IFERROR(INDEX(类别属性,MATCH($D2037,类别表,0)),""))</f>
        <v/>
      </c>
      <c r="M2037" s="53"/>
      <c r="N2037" s="53"/>
      <c r="O2037" s="32"/>
      <c r="P2037" s="6" t="str">
        <f>IF($C2037="","",IF(ISNA(MATCH($C2037,账户表,0)),"※这个账户不在【基础资料】的账户档案里",IF($B2037="","※没填日期，这一笔不会进任何月份的报表",IF(NOT(ISNUMBER($B2037)),"※日期是文本不是日期（像 2026.6.28 这种），按日期取数的报表全会漏掉这一笔",IF(AND($F2037&lt;&gt;"",$G2037&lt;&gt;""),"※收入和支出不能同时填",IF(AND(N($F2037)=0,N($G2037)=0),"※收入和支出都没填",IF(OR(N($F2037)&lt;0,N($G2037)&lt;0),"※金额不能填负数，方向反了就换一列填",IF($D2037="","※没填收支类别，分类报表会漏掉这一笔",IF(ISNA(MATCH($D2037,类别表,0)),"※收支类别不在【基础资料】的清单里",IF(AND($L2037="内部转账",$M2037=""),"△内部转账要在「对方账户」写上另一头",IF(AND($L2037="内部转账",$M2037=$C2037),"※对方账户跟本账户是同一个",IF(AND($L2037&lt;&gt;"内部转账",$M2037&lt;&gt;""),"△填了对方账户，但类别不是内部转账",IF(YEAR($B2037)&lt;&gt;管理年度,"△不是管理年度的单据，按月的三张报表里看不到",IF($H2037&lt;0,"△这一笔之后该账户余额成负数了，核一下",""))))))))))))))</f>
        <v/>
      </c>
    </row>
    <row r="2038" ht="16.5" spans="1:16">
      <c r="A2038" s="4" t="str">
        <f>IF($C2038="","",COUNTA($C$5:$C2038))</f>
        <v/>
      </c>
      <c r="B2038" s="52"/>
      <c r="C2038" s="53"/>
      <c r="D2038" s="53"/>
      <c r="E2038" s="32"/>
      <c r="F2038" s="54"/>
      <c r="G2038" s="54"/>
      <c r="H2038" s="24" t="str">
        <f>IFERROR(ROUND(VLOOKUP($C2038,基础资料!$B$5:$E$34,3,0)+SUMIF($C$5:$C2038,$C2038,$F$5:$F2038)-SUMIF($C$5:$C2038,$C2038,$G$5:$G2038),2),"")</f>
        <v/>
      </c>
      <c r="I2038" s="53"/>
      <c r="J2038" s="53"/>
      <c r="K2038" s="25" t="str">
        <f t="shared" si="31"/>
        <v/>
      </c>
      <c r="L2038" s="13" t="str">
        <f>IF($D2038="","",IFERROR(INDEX(类别属性,MATCH($D2038,类别表,0)),""))</f>
        <v/>
      </c>
      <c r="M2038" s="53"/>
      <c r="N2038" s="53"/>
      <c r="O2038" s="32"/>
      <c r="P2038" s="6" t="str">
        <f>IF($C2038="","",IF(ISNA(MATCH($C2038,账户表,0)),"※这个账户不在【基础资料】的账户档案里",IF($B2038="","※没填日期，这一笔不会进任何月份的报表",IF(NOT(ISNUMBER($B2038)),"※日期是文本不是日期（像 2026.6.28 这种），按日期取数的报表全会漏掉这一笔",IF(AND($F2038&lt;&gt;"",$G2038&lt;&gt;""),"※收入和支出不能同时填",IF(AND(N($F2038)=0,N($G2038)=0),"※收入和支出都没填",IF(OR(N($F2038)&lt;0,N($G2038)&lt;0),"※金额不能填负数，方向反了就换一列填",IF($D2038="","※没填收支类别，分类报表会漏掉这一笔",IF(ISNA(MATCH($D2038,类别表,0)),"※收支类别不在【基础资料】的清单里",IF(AND($L2038="内部转账",$M2038=""),"△内部转账要在「对方账户」写上另一头",IF(AND($L2038="内部转账",$M2038=$C2038),"※对方账户跟本账户是同一个",IF(AND($L2038&lt;&gt;"内部转账",$M2038&lt;&gt;""),"△填了对方账户，但类别不是内部转账",IF(YEAR($B2038)&lt;&gt;管理年度,"△不是管理年度的单据，按月的三张报表里看不到",IF($H2038&lt;0,"△这一笔之后该账户余额成负数了，核一下",""))))))))))))))</f>
        <v/>
      </c>
    </row>
    <row r="2039" ht="16.5" spans="1:16">
      <c r="A2039" s="4" t="str">
        <f>IF($C2039="","",COUNTA($C$5:$C2039))</f>
        <v/>
      </c>
      <c r="B2039" s="52"/>
      <c r="C2039" s="53"/>
      <c r="D2039" s="53"/>
      <c r="E2039" s="32"/>
      <c r="F2039" s="54"/>
      <c r="G2039" s="54"/>
      <c r="H2039" s="24" t="str">
        <f>IFERROR(ROUND(VLOOKUP($C2039,基础资料!$B$5:$E$34,3,0)+SUMIF($C$5:$C2039,$C2039,$F$5:$F2039)-SUMIF($C$5:$C2039,$C2039,$G$5:$G2039),2),"")</f>
        <v/>
      </c>
      <c r="I2039" s="53"/>
      <c r="J2039" s="53"/>
      <c r="K2039" s="25" t="str">
        <f t="shared" si="31"/>
        <v/>
      </c>
      <c r="L2039" s="13" t="str">
        <f>IF($D2039="","",IFERROR(INDEX(类别属性,MATCH($D2039,类别表,0)),""))</f>
        <v/>
      </c>
      <c r="M2039" s="53"/>
      <c r="N2039" s="53"/>
      <c r="O2039" s="32"/>
      <c r="P2039" s="6" t="str">
        <f>IF($C2039="","",IF(ISNA(MATCH($C2039,账户表,0)),"※这个账户不在【基础资料】的账户档案里",IF($B2039="","※没填日期，这一笔不会进任何月份的报表",IF(NOT(ISNUMBER($B2039)),"※日期是文本不是日期（像 2026.6.28 这种），按日期取数的报表全会漏掉这一笔",IF(AND($F2039&lt;&gt;"",$G2039&lt;&gt;""),"※收入和支出不能同时填",IF(AND(N($F2039)=0,N($G2039)=0),"※收入和支出都没填",IF(OR(N($F2039)&lt;0,N($G2039)&lt;0),"※金额不能填负数，方向反了就换一列填",IF($D2039="","※没填收支类别，分类报表会漏掉这一笔",IF(ISNA(MATCH($D2039,类别表,0)),"※收支类别不在【基础资料】的清单里",IF(AND($L2039="内部转账",$M2039=""),"△内部转账要在「对方账户」写上另一头",IF(AND($L2039="内部转账",$M2039=$C2039),"※对方账户跟本账户是同一个",IF(AND($L2039&lt;&gt;"内部转账",$M2039&lt;&gt;""),"△填了对方账户，但类别不是内部转账",IF(YEAR($B2039)&lt;&gt;管理年度,"△不是管理年度的单据，按月的三张报表里看不到",IF($H2039&lt;0,"△这一笔之后该账户余额成负数了，核一下",""))))))))))))))</f>
        <v/>
      </c>
    </row>
    <row r="2040" ht="16.5" spans="1:16">
      <c r="A2040" s="4" t="str">
        <f>IF($C2040="","",COUNTA($C$5:$C2040))</f>
        <v/>
      </c>
      <c r="B2040" s="52"/>
      <c r="C2040" s="53"/>
      <c r="D2040" s="53"/>
      <c r="E2040" s="32"/>
      <c r="F2040" s="54"/>
      <c r="G2040" s="54"/>
      <c r="H2040" s="24" t="str">
        <f>IFERROR(ROUND(VLOOKUP($C2040,基础资料!$B$5:$E$34,3,0)+SUMIF($C$5:$C2040,$C2040,$F$5:$F2040)-SUMIF($C$5:$C2040,$C2040,$G$5:$G2040),2),"")</f>
        <v/>
      </c>
      <c r="I2040" s="53"/>
      <c r="J2040" s="53"/>
      <c r="K2040" s="25" t="str">
        <f t="shared" si="31"/>
        <v/>
      </c>
      <c r="L2040" s="13" t="str">
        <f>IF($D2040="","",IFERROR(INDEX(类别属性,MATCH($D2040,类别表,0)),""))</f>
        <v/>
      </c>
      <c r="M2040" s="53"/>
      <c r="N2040" s="53"/>
      <c r="O2040" s="32"/>
      <c r="P2040" s="6" t="str">
        <f>IF($C2040="","",IF(ISNA(MATCH($C2040,账户表,0)),"※这个账户不在【基础资料】的账户档案里",IF($B2040="","※没填日期，这一笔不会进任何月份的报表",IF(NOT(ISNUMBER($B2040)),"※日期是文本不是日期（像 2026.6.28 这种），按日期取数的报表全会漏掉这一笔",IF(AND($F2040&lt;&gt;"",$G2040&lt;&gt;""),"※收入和支出不能同时填",IF(AND(N($F2040)=0,N($G2040)=0),"※收入和支出都没填",IF(OR(N($F2040)&lt;0,N($G2040)&lt;0),"※金额不能填负数，方向反了就换一列填",IF($D2040="","※没填收支类别，分类报表会漏掉这一笔",IF(ISNA(MATCH($D2040,类别表,0)),"※收支类别不在【基础资料】的清单里",IF(AND($L2040="内部转账",$M2040=""),"△内部转账要在「对方账户」写上另一头",IF(AND($L2040="内部转账",$M2040=$C2040),"※对方账户跟本账户是同一个",IF(AND($L2040&lt;&gt;"内部转账",$M2040&lt;&gt;""),"△填了对方账户，但类别不是内部转账",IF(YEAR($B2040)&lt;&gt;管理年度,"△不是管理年度的单据，按月的三张报表里看不到",IF($H2040&lt;0,"△这一笔之后该账户余额成负数了，核一下",""))))))))))))))</f>
        <v/>
      </c>
    </row>
    <row r="2041" ht="16.5" spans="1:16">
      <c r="A2041" s="4" t="str">
        <f>IF($C2041="","",COUNTA($C$5:$C2041))</f>
        <v/>
      </c>
      <c r="B2041" s="52"/>
      <c r="C2041" s="53"/>
      <c r="D2041" s="53"/>
      <c r="E2041" s="32"/>
      <c r="F2041" s="54"/>
      <c r="G2041" s="54"/>
      <c r="H2041" s="24" t="str">
        <f>IFERROR(ROUND(VLOOKUP($C2041,基础资料!$B$5:$E$34,3,0)+SUMIF($C$5:$C2041,$C2041,$F$5:$F2041)-SUMIF($C$5:$C2041,$C2041,$G$5:$G2041),2),"")</f>
        <v/>
      </c>
      <c r="I2041" s="53"/>
      <c r="J2041" s="53"/>
      <c r="K2041" s="25" t="str">
        <f t="shared" si="31"/>
        <v/>
      </c>
      <c r="L2041" s="13" t="str">
        <f>IF($D2041="","",IFERROR(INDEX(类别属性,MATCH($D2041,类别表,0)),""))</f>
        <v/>
      </c>
      <c r="M2041" s="53"/>
      <c r="N2041" s="53"/>
      <c r="O2041" s="32"/>
      <c r="P2041" s="6" t="str">
        <f>IF($C2041="","",IF(ISNA(MATCH($C2041,账户表,0)),"※这个账户不在【基础资料】的账户档案里",IF($B2041="","※没填日期，这一笔不会进任何月份的报表",IF(NOT(ISNUMBER($B2041)),"※日期是文本不是日期（像 2026.6.28 这种），按日期取数的报表全会漏掉这一笔",IF(AND($F2041&lt;&gt;"",$G2041&lt;&gt;""),"※收入和支出不能同时填",IF(AND(N($F2041)=0,N($G2041)=0),"※收入和支出都没填",IF(OR(N($F2041)&lt;0,N($G2041)&lt;0),"※金额不能填负数，方向反了就换一列填",IF($D2041="","※没填收支类别，分类报表会漏掉这一笔",IF(ISNA(MATCH($D2041,类别表,0)),"※收支类别不在【基础资料】的清单里",IF(AND($L2041="内部转账",$M2041=""),"△内部转账要在「对方账户」写上另一头",IF(AND($L2041="内部转账",$M2041=$C2041),"※对方账户跟本账户是同一个",IF(AND($L2041&lt;&gt;"内部转账",$M2041&lt;&gt;""),"△填了对方账户，但类别不是内部转账",IF(YEAR($B2041)&lt;&gt;管理年度,"△不是管理年度的单据，按月的三张报表里看不到",IF($H2041&lt;0,"△这一笔之后该账户余额成负数了，核一下",""))))))))))))))</f>
        <v/>
      </c>
    </row>
    <row r="2042" ht="16.5" spans="1:16">
      <c r="A2042" s="4" t="str">
        <f>IF($C2042="","",COUNTA($C$5:$C2042))</f>
        <v/>
      </c>
      <c r="B2042" s="52"/>
      <c r="C2042" s="53"/>
      <c r="D2042" s="53"/>
      <c r="E2042" s="32"/>
      <c r="F2042" s="54"/>
      <c r="G2042" s="54"/>
      <c r="H2042" s="24" t="str">
        <f>IFERROR(ROUND(VLOOKUP($C2042,基础资料!$B$5:$E$34,3,0)+SUMIF($C$5:$C2042,$C2042,$F$5:$F2042)-SUMIF($C$5:$C2042,$C2042,$G$5:$G2042),2),"")</f>
        <v/>
      </c>
      <c r="I2042" s="53"/>
      <c r="J2042" s="53"/>
      <c r="K2042" s="25" t="str">
        <f t="shared" si="31"/>
        <v/>
      </c>
      <c r="L2042" s="13" t="str">
        <f>IF($D2042="","",IFERROR(INDEX(类别属性,MATCH($D2042,类别表,0)),""))</f>
        <v/>
      </c>
      <c r="M2042" s="53"/>
      <c r="N2042" s="53"/>
      <c r="O2042" s="32"/>
      <c r="P2042" s="6" t="str">
        <f>IF($C2042="","",IF(ISNA(MATCH($C2042,账户表,0)),"※这个账户不在【基础资料】的账户档案里",IF($B2042="","※没填日期，这一笔不会进任何月份的报表",IF(NOT(ISNUMBER($B2042)),"※日期是文本不是日期（像 2026.6.28 这种），按日期取数的报表全会漏掉这一笔",IF(AND($F2042&lt;&gt;"",$G2042&lt;&gt;""),"※收入和支出不能同时填",IF(AND(N($F2042)=0,N($G2042)=0),"※收入和支出都没填",IF(OR(N($F2042)&lt;0,N($G2042)&lt;0),"※金额不能填负数，方向反了就换一列填",IF($D2042="","※没填收支类别，分类报表会漏掉这一笔",IF(ISNA(MATCH($D2042,类别表,0)),"※收支类别不在【基础资料】的清单里",IF(AND($L2042="内部转账",$M2042=""),"△内部转账要在「对方账户」写上另一头",IF(AND($L2042="内部转账",$M2042=$C2042),"※对方账户跟本账户是同一个",IF(AND($L2042&lt;&gt;"内部转账",$M2042&lt;&gt;""),"△填了对方账户，但类别不是内部转账",IF(YEAR($B2042)&lt;&gt;管理年度,"△不是管理年度的单据，按月的三张报表里看不到",IF($H2042&lt;0,"△这一笔之后该账户余额成负数了，核一下",""))))))))))))))</f>
        <v/>
      </c>
    </row>
    <row r="2043" ht="16.5" spans="1:16">
      <c r="A2043" s="4" t="str">
        <f>IF($C2043="","",COUNTA($C$5:$C2043))</f>
        <v/>
      </c>
      <c r="B2043" s="52"/>
      <c r="C2043" s="53"/>
      <c r="D2043" s="53"/>
      <c r="E2043" s="32"/>
      <c r="F2043" s="54"/>
      <c r="G2043" s="54"/>
      <c r="H2043" s="24" t="str">
        <f>IFERROR(ROUND(VLOOKUP($C2043,基础资料!$B$5:$E$34,3,0)+SUMIF($C$5:$C2043,$C2043,$F$5:$F2043)-SUMIF($C$5:$C2043,$C2043,$G$5:$G2043),2),"")</f>
        <v/>
      </c>
      <c r="I2043" s="53"/>
      <c r="J2043" s="53"/>
      <c r="K2043" s="25" t="str">
        <f t="shared" si="31"/>
        <v/>
      </c>
      <c r="L2043" s="13" t="str">
        <f>IF($D2043="","",IFERROR(INDEX(类别属性,MATCH($D2043,类别表,0)),""))</f>
        <v/>
      </c>
      <c r="M2043" s="53"/>
      <c r="N2043" s="53"/>
      <c r="O2043" s="32"/>
      <c r="P2043" s="6" t="str">
        <f>IF($C2043="","",IF(ISNA(MATCH($C2043,账户表,0)),"※这个账户不在【基础资料】的账户档案里",IF($B2043="","※没填日期，这一笔不会进任何月份的报表",IF(NOT(ISNUMBER($B2043)),"※日期是文本不是日期（像 2026.6.28 这种），按日期取数的报表全会漏掉这一笔",IF(AND($F2043&lt;&gt;"",$G2043&lt;&gt;""),"※收入和支出不能同时填",IF(AND(N($F2043)=0,N($G2043)=0),"※收入和支出都没填",IF(OR(N($F2043)&lt;0,N($G2043)&lt;0),"※金额不能填负数，方向反了就换一列填",IF($D2043="","※没填收支类别，分类报表会漏掉这一笔",IF(ISNA(MATCH($D2043,类别表,0)),"※收支类别不在【基础资料】的清单里",IF(AND($L2043="内部转账",$M2043=""),"△内部转账要在「对方账户」写上另一头",IF(AND($L2043="内部转账",$M2043=$C2043),"※对方账户跟本账户是同一个",IF(AND($L2043&lt;&gt;"内部转账",$M2043&lt;&gt;""),"△填了对方账户，但类别不是内部转账",IF(YEAR($B2043)&lt;&gt;管理年度,"△不是管理年度的单据，按月的三张报表里看不到",IF($H2043&lt;0,"△这一笔之后该账户余额成负数了，核一下",""))))))))))))))</f>
        <v/>
      </c>
    </row>
    <row r="2044" ht="16.5" spans="1:16">
      <c r="A2044" s="4" t="str">
        <f>IF($C2044="","",COUNTA($C$5:$C2044))</f>
        <v/>
      </c>
      <c r="B2044" s="52"/>
      <c r="C2044" s="53"/>
      <c r="D2044" s="53"/>
      <c r="E2044" s="32"/>
      <c r="F2044" s="54"/>
      <c r="G2044" s="54"/>
      <c r="H2044" s="24" t="str">
        <f>IFERROR(ROUND(VLOOKUP($C2044,基础资料!$B$5:$E$34,3,0)+SUMIF($C$5:$C2044,$C2044,$F$5:$F2044)-SUMIF($C$5:$C2044,$C2044,$G$5:$G2044),2),"")</f>
        <v/>
      </c>
      <c r="I2044" s="53"/>
      <c r="J2044" s="53"/>
      <c r="K2044" s="25" t="str">
        <f t="shared" si="31"/>
        <v/>
      </c>
      <c r="L2044" s="13" t="str">
        <f>IF($D2044="","",IFERROR(INDEX(类别属性,MATCH($D2044,类别表,0)),""))</f>
        <v/>
      </c>
      <c r="M2044" s="53"/>
      <c r="N2044" s="53"/>
      <c r="O2044" s="32"/>
      <c r="P2044" s="6" t="str">
        <f>IF($C2044="","",IF(ISNA(MATCH($C2044,账户表,0)),"※这个账户不在【基础资料】的账户档案里",IF($B2044="","※没填日期，这一笔不会进任何月份的报表",IF(NOT(ISNUMBER($B2044)),"※日期是文本不是日期（像 2026.6.28 这种），按日期取数的报表全会漏掉这一笔",IF(AND($F2044&lt;&gt;"",$G2044&lt;&gt;""),"※收入和支出不能同时填",IF(AND(N($F2044)=0,N($G2044)=0),"※收入和支出都没填",IF(OR(N($F2044)&lt;0,N($G2044)&lt;0),"※金额不能填负数，方向反了就换一列填",IF($D2044="","※没填收支类别，分类报表会漏掉这一笔",IF(ISNA(MATCH($D2044,类别表,0)),"※收支类别不在【基础资料】的清单里",IF(AND($L2044="内部转账",$M2044=""),"△内部转账要在「对方账户」写上另一头",IF(AND($L2044="内部转账",$M2044=$C2044),"※对方账户跟本账户是同一个",IF(AND($L2044&lt;&gt;"内部转账",$M2044&lt;&gt;""),"△填了对方账户，但类别不是内部转账",IF(YEAR($B2044)&lt;&gt;管理年度,"△不是管理年度的单据，按月的三张报表里看不到",IF($H2044&lt;0,"△这一笔之后该账户余额成负数了，核一下",""))))))))))))))</f>
        <v/>
      </c>
    </row>
    <row r="2045" ht="16.5" spans="1:16">
      <c r="A2045" s="4" t="str">
        <f>IF($C2045="","",COUNTA($C$5:$C2045))</f>
        <v/>
      </c>
      <c r="B2045" s="52"/>
      <c r="C2045" s="53"/>
      <c r="D2045" s="53"/>
      <c r="E2045" s="32"/>
      <c r="F2045" s="54"/>
      <c r="G2045" s="54"/>
      <c r="H2045" s="24" t="str">
        <f>IFERROR(ROUND(VLOOKUP($C2045,基础资料!$B$5:$E$34,3,0)+SUMIF($C$5:$C2045,$C2045,$F$5:$F2045)-SUMIF($C$5:$C2045,$C2045,$G$5:$G2045),2),"")</f>
        <v/>
      </c>
      <c r="I2045" s="53"/>
      <c r="J2045" s="53"/>
      <c r="K2045" s="25" t="str">
        <f t="shared" si="31"/>
        <v/>
      </c>
      <c r="L2045" s="13" t="str">
        <f>IF($D2045="","",IFERROR(INDEX(类别属性,MATCH($D2045,类别表,0)),""))</f>
        <v/>
      </c>
      <c r="M2045" s="53"/>
      <c r="N2045" s="53"/>
      <c r="O2045" s="32"/>
      <c r="P2045" s="6" t="str">
        <f>IF($C2045="","",IF(ISNA(MATCH($C2045,账户表,0)),"※这个账户不在【基础资料】的账户档案里",IF($B2045="","※没填日期，这一笔不会进任何月份的报表",IF(NOT(ISNUMBER($B2045)),"※日期是文本不是日期（像 2026.6.28 这种），按日期取数的报表全会漏掉这一笔",IF(AND($F2045&lt;&gt;"",$G2045&lt;&gt;""),"※收入和支出不能同时填",IF(AND(N($F2045)=0,N($G2045)=0),"※收入和支出都没填",IF(OR(N($F2045)&lt;0,N($G2045)&lt;0),"※金额不能填负数，方向反了就换一列填",IF($D2045="","※没填收支类别，分类报表会漏掉这一笔",IF(ISNA(MATCH($D2045,类别表,0)),"※收支类别不在【基础资料】的清单里",IF(AND($L2045="内部转账",$M2045=""),"△内部转账要在「对方账户」写上另一头",IF(AND($L2045="内部转账",$M2045=$C2045),"※对方账户跟本账户是同一个",IF(AND($L2045&lt;&gt;"内部转账",$M2045&lt;&gt;""),"△填了对方账户，但类别不是内部转账",IF(YEAR($B2045)&lt;&gt;管理年度,"△不是管理年度的单据，按月的三张报表里看不到",IF($H2045&lt;0,"△这一笔之后该账户余额成负数了，核一下",""))))))))))))))</f>
        <v/>
      </c>
    </row>
    <row r="2046" ht="16.5" spans="1:16">
      <c r="A2046" s="4" t="str">
        <f>IF($C2046="","",COUNTA($C$5:$C2046))</f>
        <v/>
      </c>
      <c r="B2046" s="52"/>
      <c r="C2046" s="53"/>
      <c r="D2046" s="53"/>
      <c r="E2046" s="32"/>
      <c r="F2046" s="54"/>
      <c r="G2046" s="54"/>
      <c r="H2046" s="24" t="str">
        <f>IFERROR(ROUND(VLOOKUP($C2046,基础资料!$B$5:$E$34,3,0)+SUMIF($C$5:$C2046,$C2046,$F$5:$F2046)-SUMIF($C$5:$C2046,$C2046,$G$5:$G2046),2),"")</f>
        <v/>
      </c>
      <c r="I2046" s="53"/>
      <c r="J2046" s="53"/>
      <c r="K2046" s="25" t="str">
        <f t="shared" si="31"/>
        <v/>
      </c>
      <c r="L2046" s="13" t="str">
        <f>IF($D2046="","",IFERROR(INDEX(类别属性,MATCH($D2046,类别表,0)),""))</f>
        <v/>
      </c>
      <c r="M2046" s="53"/>
      <c r="N2046" s="53"/>
      <c r="O2046" s="32"/>
      <c r="P2046" s="6" t="str">
        <f>IF($C2046="","",IF(ISNA(MATCH($C2046,账户表,0)),"※这个账户不在【基础资料】的账户档案里",IF($B2046="","※没填日期，这一笔不会进任何月份的报表",IF(NOT(ISNUMBER($B2046)),"※日期是文本不是日期（像 2026.6.28 这种），按日期取数的报表全会漏掉这一笔",IF(AND($F2046&lt;&gt;"",$G2046&lt;&gt;""),"※收入和支出不能同时填",IF(AND(N($F2046)=0,N($G2046)=0),"※收入和支出都没填",IF(OR(N($F2046)&lt;0,N($G2046)&lt;0),"※金额不能填负数，方向反了就换一列填",IF($D2046="","※没填收支类别，分类报表会漏掉这一笔",IF(ISNA(MATCH($D2046,类别表,0)),"※收支类别不在【基础资料】的清单里",IF(AND($L2046="内部转账",$M2046=""),"△内部转账要在「对方账户」写上另一头",IF(AND($L2046="内部转账",$M2046=$C2046),"※对方账户跟本账户是同一个",IF(AND($L2046&lt;&gt;"内部转账",$M2046&lt;&gt;""),"△填了对方账户，但类别不是内部转账",IF(YEAR($B2046)&lt;&gt;管理年度,"△不是管理年度的单据，按月的三张报表里看不到",IF($H2046&lt;0,"△这一笔之后该账户余额成负数了，核一下",""))))))))))))))</f>
        <v/>
      </c>
    </row>
    <row r="2047" ht="16.5" spans="1:16">
      <c r="A2047" s="4" t="str">
        <f>IF($C2047="","",COUNTA($C$5:$C2047))</f>
        <v/>
      </c>
      <c r="B2047" s="52"/>
      <c r="C2047" s="53"/>
      <c r="D2047" s="53"/>
      <c r="E2047" s="32"/>
      <c r="F2047" s="54"/>
      <c r="G2047" s="54"/>
      <c r="H2047" s="24" t="str">
        <f>IFERROR(ROUND(VLOOKUP($C2047,基础资料!$B$5:$E$34,3,0)+SUMIF($C$5:$C2047,$C2047,$F$5:$F2047)-SUMIF($C$5:$C2047,$C2047,$G$5:$G2047),2),"")</f>
        <v/>
      </c>
      <c r="I2047" s="53"/>
      <c r="J2047" s="53"/>
      <c r="K2047" s="25" t="str">
        <f t="shared" si="31"/>
        <v/>
      </c>
      <c r="L2047" s="13" t="str">
        <f>IF($D2047="","",IFERROR(INDEX(类别属性,MATCH($D2047,类别表,0)),""))</f>
        <v/>
      </c>
      <c r="M2047" s="53"/>
      <c r="N2047" s="53"/>
      <c r="O2047" s="32"/>
      <c r="P2047" s="6" t="str">
        <f>IF($C2047="","",IF(ISNA(MATCH($C2047,账户表,0)),"※这个账户不在【基础资料】的账户档案里",IF($B2047="","※没填日期，这一笔不会进任何月份的报表",IF(NOT(ISNUMBER($B2047)),"※日期是文本不是日期（像 2026.6.28 这种），按日期取数的报表全会漏掉这一笔",IF(AND($F2047&lt;&gt;"",$G2047&lt;&gt;""),"※收入和支出不能同时填",IF(AND(N($F2047)=0,N($G2047)=0),"※收入和支出都没填",IF(OR(N($F2047)&lt;0,N($G2047)&lt;0),"※金额不能填负数，方向反了就换一列填",IF($D2047="","※没填收支类别，分类报表会漏掉这一笔",IF(ISNA(MATCH($D2047,类别表,0)),"※收支类别不在【基础资料】的清单里",IF(AND($L2047="内部转账",$M2047=""),"△内部转账要在「对方账户」写上另一头",IF(AND($L2047="内部转账",$M2047=$C2047),"※对方账户跟本账户是同一个",IF(AND($L2047&lt;&gt;"内部转账",$M2047&lt;&gt;""),"△填了对方账户，但类别不是内部转账",IF(YEAR($B2047)&lt;&gt;管理年度,"△不是管理年度的单据，按月的三张报表里看不到",IF($H2047&lt;0,"△这一笔之后该账户余额成负数了，核一下",""))))))))))))))</f>
        <v/>
      </c>
    </row>
    <row r="2048" ht="16.5" spans="1:16">
      <c r="A2048" s="4" t="str">
        <f>IF($C2048="","",COUNTA($C$5:$C2048))</f>
        <v/>
      </c>
      <c r="B2048" s="52"/>
      <c r="C2048" s="53"/>
      <c r="D2048" s="53"/>
      <c r="E2048" s="32"/>
      <c r="F2048" s="54"/>
      <c r="G2048" s="54"/>
      <c r="H2048" s="24" t="str">
        <f>IFERROR(ROUND(VLOOKUP($C2048,基础资料!$B$5:$E$34,3,0)+SUMIF($C$5:$C2048,$C2048,$F$5:$F2048)-SUMIF($C$5:$C2048,$C2048,$G$5:$G2048),2),"")</f>
        <v/>
      </c>
      <c r="I2048" s="53"/>
      <c r="J2048" s="53"/>
      <c r="K2048" s="25" t="str">
        <f t="shared" si="31"/>
        <v/>
      </c>
      <c r="L2048" s="13" t="str">
        <f>IF($D2048="","",IFERROR(INDEX(类别属性,MATCH($D2048,类别表,0)),""))</f>
        <v/>
      </c>
      <c r="M2048" s="53"/>
      <c r="N2048" s="53"/>
      <c r="O2048" s="32"/>
      <c r="P2048" s="6" t="str">
        <f>IF($C2048="","",IF(ISNA(MATCH($C2048,账户表,0)),"※这个账户不在【基础资料】的账户档案里",IF($B2048="","※没填日期，这一笔不会进任何月份的报表",IF(NOT(ISNUMBER($B2048)),"※日期是文本不是日期（像 2026.6.28 这种），按日期取数的报表全会漏掉这一笔",IF(AND($F2048&lt;&gt;"",$G2048&lt;&gt;""),"※收入和支出不能同时填",IF(AND(N($F2048)=0,N($G2048)=0),"※收入和支出都没填",IF(OR(N($F2048)&lt;0,N($G2048)&lt;0),"※金额不能填负数，方向反了就换一列填",IF($D2048="","※没填收支类别，分类报表会漏掉这一笔",IF(ISNA(MATCH($D2048,类别表,0)),"※收支类别不在【基础资料】的清单里",IF(AND($L2048="内部转账",$M2048=""),"△内部转账要在「对方账户」写上另一头",IF(AND($L2048="内部转账",$M2048=$C2048),"※对方账户跟本账户是同一个",IF(AND($L2048&lt;&gt;"内部转账",$M2048&lt;&gt;""),"△填了对方账户，但类别不是内部转账",IF(YEAR($B2048)&lt;&gt;管理年度,"△不是管理年度的单据，按月的三张报表里看不到",IF($H2048&lt;0,"△这一笔之后该账户余额成负数了，核一下",""))))))))))))))</f>
        <v/>
      </c>
    </row>
    <row r="2049" ht="16.5" spans="1:16">
      <c r="A2049" s="4" t="str">
        <f>IF($C2049="","",COUNTA($C$5:$C2049))</f>
        <v/>
      </c>
      <c r="B2049" s="52"/>
      <c r="C2049" s="53"/>
      <c r="D2049" s="53"/>
      <c r="E2049" s="32"/>
      <c r="F2049" s="54"/>
      <c r="G2049" s="54"/>
      <c r="H2049" s="24" t="str">
        <f>IFERROR(ROUND(VLOOKUP($C2049,基础资料!$B$5:$E$34,3,0)+SUMIF($C$5:$C2049,$C2049,$F$5:$F2049)-SUMIF($C$5:$C2049,$C2049,$G$5:$G2049),2),"")</f>
        <v/>
      </c>
      <c r="I2049" s="53"/>
      <c r="J2049" s="53"/>
      <c r="K2049" s="25" t="str">
        <f t="shared" si="31"/>
        <v/>
      </c>
      <c r="L2049" s="13" t="str">
        <f>IF($D2049="","",IFERROR(INDEX(类别属性,MATCH($D2049,类别表,0)),""))</f>
        <v/>
      </c>
      <c r="M2049" s="53"/>
      <c r="N2049" s="53"/>
      <c r="O2049" s="32"/>
      <c r="P2049" s="6" t="str">
        <f>IF($C2049="","",IF(ISNA(MATCH($C2049,账户表,0)),"※这个账户不在【基础资料】的账户档案里",IF($B2049="","※没填日期，这一笔不会进任何月份的报表",IF(NOT(ISNUMBER($B2049)),"※日期是文本不是日期（像 2026.6.28 这种），按日期取数的报表全会漏掉这一笔",IF(AND($F2049&lt;&gt;"",$G2049&lt;&gt;""),"※收入和支出不能同时填",IF(AND(N($F2049)=0,N($G2049)=0),"※收入和支出都没填",IF(OR(N($F2049)&lt;0,N($G2049)&lt;0),"※金额不能填负数，方向反了就换一列填",IF($D2049="","※没填收支类别，分类报表会漏掉这一笔",IF(ISNA(MATCH($D2049,类别表,0)),"※收支类别不在【基础资料】的清单里",IF(AND($L2049="内部转账",$M2049=""),"△内部转账要在「对方账户」写上另一头",IF(AND($L2049="内部转账",$M2049=$C2049),"※对方账户跟本账户是同一个",IF(AND($L2049&lt;&gt;"内部转账",$M2049&lt;&gt;""),"△填了对方账户，但类别不是内部转账",IF(YEAR($B2049)&lt;&gt;管理年度,"△不是管理年度的单据，按月的三张报表里看不到",IF($H2049&lt;0,"△这一笔之后该账户余额成负数了，核一下",""))))))))))))))</f>
        <v/>
      </c>
    </row>
    <row r="2050" ht="16.5" spans="1:16">
      <c r="A2050" s="4" t="str">
        <f>IF($C2050="","",COUNTA($C$5:$C2050))</f>
        <v/>
      </c>
      <c r="B2050" s="52"/>
      <c r="C2050" s="53"/>
      <c r="D2050" s="53"/>
      <c r="E2050" s="32"/>
      <c r="F2050" s="54"/>
      <c r="G2050" s="54"/>
      <c r="H2050" s="24" t="str">
        <f>IFERROR(ROUND(VLOOKUP($C2050,基础资料!$B$5:$E$34,3,0)+SUMIF($C$5:$C2050,$C2050,$F$5:$F2050)-SUMIF($C$5:$C2050,$C2050,$G$5:$G2050),2),"")</f>
        <v/>
      </c>
      <c r="I2050" s="53"/>
      <c r="J2050" s="53"/>
      <c r="K2050" s="25" t="str">
        <f t="shared" si="31"/>
        <v/>
      </c>
      <c r="L2050" s="13" t="str">
        <f>IF($D2050="","",IFERROR(INDEX(类别属性,MATCH($D2050,类别表,0)),""))</f>
        <v/>
      </c>
      <c r="M2050" s="53"/>
      <c r="N2050" s="53"/>
      <c r="O2050" s="32"/>
      <c r="P2050" s="6" t="str">
        <f>IF($C2050="","",IF(ISNA(MATCH($C2050,账户表,0)),"※这个账户不在【基础资料】的账户档案里",IF($B2050="","※没填日期，这一笔不会进任何月份的报表",IF(NOT(ISNUMBER($B2050)),"※日期是文本不是日期（像 2026.6.28 这种），按日期取数的报表全会漏掉这一笔",IF(AND($F2050&lt;&gt;"",$G2050&lt;&gt;""),"※收入和支出不能同时填",IF(AND(N($F2050)=0,N($G2050)=0),"※收入和支出都没填",IF(OR(N($F2050)&lt;0,N($G2050)&lt;0),"※金额不能填负数，方向反了就换一列填",IF($D2050="","※没填收支类别，分类报表会漏掉这一笔",IF(ISNA(MATCH($D2050,类别表,0)),"※收支类别不在【基础资料】的清单里",IF(AND($L2050="内部转账",$M2050=""),"△内部转账要在「对方账户」写上另一头",IF(AND($L2050="内部转账",$M2050=$C2050),"※对方账户跟本账户是同一个",IF(AND($L2050&lt;&gt;"内部转账",$M2050&lt;&gt;""),"△填了对方账户，但类别不是内部转账",IF(YEAR($B2050)&lt;&gt;管理年度,"△不是管理年度的单据，按月的三张报表里看不到",IF($H2050&lt;0,"△这一笔之后该账户余额成负数了，核一下",""))))))))))))))</f>
        <v/>
      </c>
    </row>
    <row r="2051" ht="16.5" spans="1:16">
      <c r="A2051" s="4" t="str">
        <f>IF($C2051="","",COUNTA($C$5:$C2051))</f>
        <v/>
      </c>
      <c r="B2051" s="52"/>
      <c r="C2051" s="53"/>
      <c r="D2051" s="53"/>
      <c r="E2051" s="32"/>
      <c r="F2051" s="54"/>
      <c r="G2051" s="54"/>
      <c r="H2051" s="24" t="str">
        <f>IFERROR(ROUND(VLOOKUP($C2051,基础资料!$B$5:$E$34,3,0)+SUMIF($C$5:$C2051,$C2051,$F$5:$F2051)-SUMIF($C$5:$C2051,$C2051,$G$5:$G2051),2),"")</f>
        <v/>
      </c>
      <c r="I2051" s="53"/>
      <c r="J2051" s="53"/>
      <c r="K2051" s="25" t="str">
        <f t="shared" si="31"/>
        <v/>
      </c>
      <c r="L2051" s="13" t="str">
        <f>IF($D2051="","",IFERROR(INDEX(类别属性,MATCH($D2051,类别表,0)),""))</f>
        <v/>
      </c>
      <c r="M2051" s="53"/>
      <c r="N2051" s="53"/>
      <c r="O2051" s="32"/>
      <c r="P2051" s="6" t="str">
        <f>IF($C2051="","",IF(ISNA(MATCH($C2051,账户表,0)),"※这个账户不在【基础资料】的账户档案里",IF($B2051="","※没填日期，这一笔不会进任何月份的报表",IF(NOT(ISNUMBER($B2051)),"※日期是文本不是日期（像 2026.6.28 这种），按日期取数的报表全会漏掉这一笔",IF(AND($F2051&lt;&gt;"",$G2051&lt;&gt;""),"※收入和支出不能同时填",IF(AND(N($F2051)=0,N($G2051)=0),"※收入和支出都没填",IF(OR(N($F2051)&lt;0,N($G2051)&lt;0),"※金额不能填负数，方向反了就换一列填",IF($D2051="","※没填收支类别，分类报表会漏掉这一笔",IF(ISNA(MATCH($D2051,类别表,0)),"※收支类别不在【基础资料】的清单里",IF(AND($L2051="内部转账",$M2051=""),"△内部转账要在「对方账户」写上另一头",IF(AND($L2051="内部转账",$M2051=$C2051),"※对方账户跟本账户是同一个",IF(AND($L2051&lt;&gt;"内部转账",$M2051&lt;&gt;""),"△填了对方账户，但类别不是内部转账",IF(YEAR($B2051)&lt;&gt;管理年度,"△不是管理年度的单据，按月的三张报表里看不到",IF($H2051&lt;0,"△这一笔之后该账户余额成负数了，核一下",""))))))))))))))</f>
        <v/>
      </c>
    </row>
    <row r="2052" ht="16.5" spans="1:16">
      <c r="A2052" s="4" t="str">
        <f>IF($C2052="","",COUNTA($C$5:$C2052))</f>
        <v/>
      </c>
      <c r="B2052" s="52"/>
      <c r="C2052" s="53"/>
      <c r="D2052" s="53"/>
      <c r="E2052" s="32"/>
      <c r="F2052" s="54"/>
      <c r="G2052" s="54"/>
      <c r="H2052" s="24" t="str">
        <f>IFERROR(ROUND(VLOOKUP($C2052,基础资料!$B$5:$E$34,3,0)+SUMIF($C$5:$C2052,$C2052,$F$5:$F2052)-SUMIF($C$5:$C2052,$C2052,$G$5:$G2052),2),"")</f>
        <v/>
      </c>
      <c r="I2052" s="53"/>
      <c r="J2052" s="53"/>
      <c r="K2052" s="25" t="str">
        <f t="shared" si="31"/>
        <v/>
      </c>
      <c r="L2052" s="13" t="str">
        <f>IF($D2052="","",IFERROR(INDEX(类别属性,MATCH($D2052,类别表,0)),""))</f>
        <v/>
      </c>
      <c r="M2052" s="53"/>
      <c r="N2052" s="53"/>
      <c r="O2052" s="32"/>
      <c r="P2052" s="6" t="str">
        <f>IF($C2052="","",IF(ISNA(MATCH($C2052,账户表,0)),"※这个账户不在【基础资料】的账户档案里",IF($B2052="","※没填日期，这一笔不会进任何月份的报表",IF(NOT(ISNUMBER($B2052)),"※日期是文本不是日期（像 2026.6.28 这种），按日期取数的报表全会漏掉这一笔",IF(AND($F2052&lt;&gt;"",$G2052&lt;&gt;""),"※收入和支出不能同时填",IF(AND(N($F2052)=0,N($G2052)=0),"※收入和支出都没填",IF(OR(N($F2052)&lt;0,N($G2052)&lt;0),"※金额不能填负数，方向反了就换一列填",IF($D2052="","※没填收支类别，分类报表会漏掉这一笔",IF(ISNA(MATCH($D2052,类别表,0)),"※收支类别不在【基础资料】的清单里",IF(AND($L2052="内部转账",$M2052=""),"△内部转账要在「对方账户」写上另一头",IF(AND($L2052="内部转账",$M2052=$C2052),"※对方账户跟本账户是同一个",IF(AND($L2052&lt;&gt;"内部转账",$M2052&lt;&gt;""),"△填了对方账户，但类别不是内部转账",IF(YEAR($B2052)&lt;&gt;管理年度,"△不是管理年度的单据，按月的三张报表里看不到",IF($H2052&lt;0,"△这一笔之后该账户余额成负数了，核一下",""))))))))))))))</f>
        <v/>
      </c>
    </row>
    <row r="2053" ht="16.5" spans="1:16">
      <c r="A2053" s="4" t="str">
        <f>IF($C2053="","",COUNTA($C$5:$C2053))</f>
        <v/>
      </c>
      <c r="B2053" s="52"/>
      <c r="C2053" s="53"/>
      <c r="D2053" s="53"/>
      <c r="E2053" s="32"/>
      <c r="F2053" s="54"/>
      <c r="G2053" s="54"/>
      <c r="H2053" s="24" t="str">
        <f>IFERROR(ROUND(VLOOKUP($C2053,基础资料!$B$5:$E$34,3,0)+SUMIF($C$5:$C2053,$C2053,$F$5:$F2053)-SUMIF($C$5:$C2053,$C2053,$G$5:$G2053),2),"")</f>
        <v/>
      </c>
      <c r="I2053" s="53"/>
      <c r="J2053" s="53"/>
      <c r="K2053" s="25" t="str">
        <f t="shared" ref="K2053:K2116" si="32">IF(OR($B2053="",NOT(ISNUMBER($B2053))),"",--TEXT($B2053,"yyyymm"))</f>
        <v/>
      </c>
      <c r="L2053" s="13" t="str">
        <f>IF($D2053="","",IFERROR(INDEX(类别属性,MATCH($D2053,类别表,0)),""))</f>
        <v/>
      </c>
      <c r="M2053" s="53"/>
      <c r="N2053" s="53"/>
      <c r="O2053" s="32"/>
      <c r="P2053" s="6" t="str">
        <f>IF($C2053="","",IF(ISNA(MATCH($C2053,账户表,0)),"※这个账户不在【基础资料】的账户档案里",IF($B2053="","※没填日期，这一笔不会进任何月份的报表",IF(NOT(ISNUMBER($B2053)),"※日期是文本不是日期（像 2026.6.28 这种），按日期取数的报表全会漏掉这一笔",IF(AND($F2053&lt;&gt;"",$G2053&lt;&gt;""),"※收入和支出不能同时填",IF(AND(N($F2053)=0,N($G2053)=0),"※收入和支出都没填",IF(OR(N($F2053)&lt;0,N($G2053)&lt;0),"※金额不能填负数，方向反了就换一列填",IF($D2053="","※没填收支类别，分类报表会漏掉这一笔",IF(ISNA(MATCH($D2053,类别表,0)),"※收支类别不在【基础资料】的清单里",IF(AND($L2053="内部转账",$M2053=""),"△内部转账要在「对方账户」写上另一头",IF(AND($L2053="内部转账",$M2053=$C2053),"※对方账户跟本账户是同一个",IF(AND($L2053&lt;&gt;"内部转账",$M2053&lt;&gt;""),"△填了对方账户，但类别不是内部转账",IF(YEAR($B2053)&lt;&gt;管理年度,"△不是管理年度的单据，按月的三张报表里看不到",IF($H2053&lt;0,"△这一笔之后该账户余额成负数了，核一下",""))))))))))))))</f>
        <v/>
      </c>
    </row>
    <row r="2054" ht="16.5" spans="1:16">
      <c r="A2054" s="4" t="str">
        <f>IF($C2054="","",COUNTA($C$5:$C2054))</f>
        <v/>
      </c>
      <c r="B2054" s="52"/>
      <c r="C2054" s="53"/>
      <c r="D2054" s="53"/>
      <c r="E2054" s="32"/>
      <c r="F2054" s="54"/>
      <c r="G2054" s="54"/>
      <c r="H2054" s="24" t="str">
        <f>IFERROR(ROUND(VLOOKUP($C2054,基础资料!$B$5:$E$34,3,0)+SUMIF($C$5:$C2054,$C2054,$F$5:$F2054)-SUMIF($C$5:$C2054,$C2054,$G$5:$G2054),2),"")</f>
        <v/>
      </c>
      <c r="I2054" s="53"/>
      <c r="J2054" s="53"/>
      <c r="K2054" s="25" t="str">
        <f t="shared" si="32"/>
        <v/>
      </c>
      <c r="L2054" s="13" t="str">
        <f>IF($D2054="","",IFERROR(INDEX(类别属性,MATCH($D2054,类别表,0)),""))</f>
        <v/>
      </c>
      <c r="M2054" s="53"/>
      <c r="N2054" s="53"/>
      <c r="O2054" s="32"/>
      <c r="P2054" s="6" t="str">
        <f>IF($C2054="","",IF(ISNA(MATCH($C2054,账户表,0)),"※这个账户不在【基础资料】的账户档案里",IF($B2054="","※没填日期，这一笔不会进任何月份的报表",IF(NOT(ISNUMBER($B2054)),"※日期是文本不是日期（像 2026.6.28 这种），按日期取数的报表全会漏掉这一笔",IF(AND($F2054&lt;&gt;"",$G2054&lt;&gt;""),"※收入和支出不能同时填",IF(AND(N($F2054)=0,N($G2054)=0),"※收入和支出都没填",IF(OR(N($F2054)&lt;0,N($G2054)&lt;0),"※金额不能填负数，方向反了就换一列填",IF($D2054="","※没填收支类别，分类报表会漏掉这一笔",IF(ISNA(MATCH($D2054,类别表,0)),"※收支类别不在【基础资料】的清单里",IF(AND($L2054="内部转账",$M2054=""),"△内部转账要在「对方账户」写上另一头",IF(AND($L2054="内部转账",$M2054=$C2054),"※对方账户跟本账户是同一个",IF(AND($L2054&lt;&gt;"内部转账",$M2054&lt;&gt;""),"△填了对方账户，但类别不是内部转账",IF(YEAR($B2054)&lt;&gt;管理年度,"△不是管理年度的单据，按月的三张报表里看不到",IF($H2054&lt;0,"△这一笔之后该账户余额成负数了，核一下",""))))))))))))))</f>
        <v/>
      </c>
    </row>
    <row r="2055" ht="16.5" spans="1:16">
      <c r="A2055" s="4" t="str">
        <f>IF($C2055="","",COUNTA($C$5:$C2055))</f>
        <v/>
      </c>
      <c r="B2055" s="52"/>
      <c r="C2055" s="53"/>
      <c r="D2055" s="53"/>
      <c r="E2055" s="32"/>
      <c r="F2055" s="54"/>
      <c r="G2055" s="54"/>
      <c r="H2055" s="24" t="str">
        <f>IFERROR(ROUND(VLOOKUP($C2055,基础资料!$B$5:$E$34,3,0)+SUMIF($C$5:$C2055,$C2055,$F$5:$F2055)-SUMIF($C$5:$C2055,$C2055,$G$5:$G2055),2),"")</f>
        <v/>
      </c>
      <c r="I2055" s="53"/>
      <c r="J2055" s="53"/>
      <c r="K2055" s="25" t="str">
        <f t="shared" si="32"/>
        <v/>
      </c>
      <c r="L2055" s="13" t="str">
        <f>IF($D2055="","",IFERROR(INDEX(类别属性,MATCH($D2055,类别表,0)),""))</f>
        <v/>
      </c>
      <c r="M2055" s="53"/>
      <c r="N2055" s="53"/>
      <c r="O2055" s="32"/>
      <c r="P2055" s="6" t="str">
        <f>IF($C2055="","",IF(ISNA(MATCH($C2055,账户表,0)),"※这个账户不在【基础资料】的账户档案里",IF($B2055="","※没填日期，这一笔不会进任何月份的报表",IF(NOT(ISNUMBER($B2055)),"※日期是文本不是日期（像 2026.6.28 这种），按日期取数的报表全会漏掉这一笔",IF(AND($F2055&lt;&gt;"",$G2055&lt;&gt;""),"※收入和支出不能同时填",IF(AND(N($F2055)=0,N($G2055)=0),"※收入和支出都没填",IF(OR(N($F2055)&lt;0,N($G2055)&lt;0),"※金额不能填负数，方向反了就换一列填",IF($D2055="","※没填收支类别，分类报表会漏掉这一笔",IF(ISNA(MATCH($D2055,类别表,0)),"※收支类别不在【基础资料】的清单里",IF(AND($L2055="内部转账",$M2055=""),"△内部转账要在「对方账户」写上另一头",IF(AND($L2055="内部转账",$M2055=$C2055),"※对方账户跟本账户是同一个",IF(AND($L2055&lt;&gt;"内部转账",$M2055&lt;&gt;""),"△填了对方账户，但类别不是内部转账",IF(YEAR($B2055)&lt;&gt;管理年度,"△不是管理年度的单据，按月的三张报表里看不到",IF($H2055&lt;0,"△这一笔之后该账户余额成负数了，核一下",""))))))))))))))</f>
        <v/>
      </c>
    </row>
    <row r="2056" ht="16.5" spans="1:16">
      <c r="A2056" s="4" t="str">
        <f>IF($C2056="","",COUNTA($C$5:$C2056))</f>
        <v/>
      </c>
      <c r="B2056" s="52"/>
      <c r="C2056" s="53"/>
      <c r="D2056" s="53"/>
      <c r="E2056" s="32"/>
      <c r="F2056" s="54"/>
      <c r="G2056" s="54"/>
      <c r="H2056" s="24" t="str">
        <f>IFERROR(ROUND(VLOOKUP($C2056,基础资料!$B$5:$E$34,3,0)+SUMIF($C$5:$C2056,$C2056,$F$5:$F2056)-SUMIF($C$5:$C2056,$C2056,$G$5:$G2056),2),"")</f>
        <v/>
      </c>
      <c r="I2056" s="53"/>
      <c r="J2056" s="53"/>
      <c r="K2056" s="25" t="str">
        <f t="shared" si="32"/>
        <v/>
      </c>
      <c r="L2056" s="13" t="str">
        <f>IF($D2056="","",IFERROR(INDEX(类别属性,MATCH($D2056,类别表,0)),""))</f>
        <v/>
      </c>
      <c r="M2056" s="53"/>
      <c r="N2056" s="53"/>
      <c r="O2056" s="32"/>
      <c r="P2056" s="6" t="str">
        <f>IF($C2056="","",IF(ISNA(MATCH($C2056,账户表,0)),"※这个账户不在【基础资料】的账户档案里",IF($B2056="","※没填日期，这一笔不会进任何月份的报表",IF(NOT(ISNUMBER($B2056)),"※日期是文本不是日期（像 2026.6.28 这种），按日期取数的报表全会漏掉这一笔",IF(AND($F2056&lt;&gt;"",$G2056&lt;&gt;""),"※收入和支出不能同时填",IF(AND(N($F2056)=0,N($G2056)=0),"※收入和支出都没填",IF(OR(N($F2056)&lt;0,N($G2056)&lt;0),"※金额不能填负数，方向反了就换一列填",IF($D2056="","※没填收支类别，分类报表会漏掉这一笔",IF(ISNA(MATCH($D2056,类别表,0)),"※收支类别不在【基础资料】的清单里",IF(AND($L2056="内部转账",$M2056=""),"△内部转账要在「对方账户」写上另一头",IF(AND($L2056="内部转账",$M2056=$C2056),"※对方账户跟本账户是同一个",IF(AND($L2056&lt;&gt;"内部转账",$M2056&lt;&gt;""),"△填了对方账户，但类别不是内部转账",IF(YEAR($B2056)&lt;&gt;管理年度,"△不是管理年度的单据，按月的三张报表里看不到",IF($H2056&lt;0,"△这一笔之后该账户余额成负数了，核一下",""))))))))))))))</f>
        <v/>
      </c>
    </row>
    <row r="2057" ht="16.5" spans="1:16">
      <c r="A2057" s="4" t="str">
        <f>IF($C2057="","",COUNTA($C$5:$C2057))</f>
        <v/>
      </c>
      <c r="B2057" s="52"/>
      <c r="C2057" s="53"/>
      <c r="D2057" s="53"/>
      <c r="E2057" s="32"/>
      <c r="F2057" s="54"/>
      <c r="G2057" s="54"/>
      <c r="H2057" s="24" t="str">
        <f>IFERROR(ROUND(VLOOKUP($C2057,基础资料!$B$5:$E$34,3,0)+SUMIF($C$5:$C2057,$C2057,$F$5:$F2057)-SUMIF($C$5:$C2057,$C2057,$G$5:$G2057),2),"")</f>
        <v/>
      </c>
      <c r="I2057" s="53"/>
      <c r="J2057" s="53"/>
      <c r="K2057" s="25" t="str">
        <f t="shared" si="32"/>
        <v/>
      </c>
      <c r="L2057" s="13" t="str">
        <f>IF($D2057="","",IFERROR(INDEX(类别属性,MATCH($D2057,类别表,0)),""))</f>
        <v/>
      </c>
      <c r="M2057" s="53"/>
      <c r="N2057" s="53"/>
      <c r="O2057" s="32"/>
      <c r="P2057" s="6" t="str">
        <f>IF($C2057="","",IF(ISNA(MATCH($C2057,账户表,0)),"※这个账户不在【基础资料】的账户档案里",IF($B2057="","※没填日期，这一笔不会进任何月份的报表",IF(NOT(ISNUMBER($B2057)),"※日期是文本不是日期（像 2026.6.28 这种），按日期取数的报表全会漏掉这一笔",IF(AND($F2057&lt;&gt;"",$G2057&lt;&gt;""),"※收入和支出不能同时填",IF(AND(N($F2057)=0,N($G2057)=0),"※收入和支出都没填",IF(OR(N($F2057)&lt;0,N($G2057)&lt;0),"※金额不能填负数，方向反了就换一列填",IF($D2057="","※没填收支类别，分类报表会漏掉这一笔",IF(ISNA(MATCH($D2057,类别表,0)),"※收支类别不在【基础资料】的清单里",IF(AND($L2057="内部转账",$M2057=""),"△内部转账要在「对方账户」写上另一头",IF(AND($L2057="内部转账",$M2057=$C2057),"※对方账户跟本账户是同一个",IF(AND($L2057&lt;&gt;"内部转账",$M2057&lt;&gt;""),"△填了对方账户，但类别不是内部转账",IF(YEAR($B2057)&lt;&gt;管理年度,"△不是管理年度的单据，按月的三张报表里看不到",IF($H2057&lt;0,"△这一笔之后该账户余额成负数了，核一下",""))))))))))))))</f>
        <v/>
      </c>
    </row>
    <row r="2058" ht="16.5" spans="1:16">
      <c r="A2058" s="4" t="str">
        <f>IF($C2058="","",COUNTA($C$5:$C2058))</f>
        <v/>
      </c>
      <c r="B2058" s="52"/>
      <c r="C2058" s="53"/>
      <c r="D2058" s="53"/>
      <c r="E2058" s="32"/>
      <c r="F2058" s="54"/>
      <c r="G2058" s="54"/>
      <c r="H2058" s="24" t="str">
        <f>IFERROR(ROUND(VLOOKUP($C2058,基础资料!$B$5:$E$34,3,0)+SUMIF($C$5:$C2058,$C2058,$F$5:$F2058)-SUMIF($C$5:$C2058,$C2058,$G$5:$G2058),2),"")</f>
        <v/>
      </c>
      <c r="I2058" s="53"/>
      <c r="J2058" s="53"/>
      <c r="K2058" s="25" t="str">
        <f t="shared" si="32"/>
        <v/>
      </c>
      <c r="L2058" s="13" t="str">
        <f>IF($D2058="","",IFERROR(INDEX(类别属性,MATCH($D2058,类别表,0)),""))</f>
        <v/>
      </c>
      <c r="M2058" s="53"/>
      <c r="N2058" s="53"/>
      <c r="O2058" s="32"/>
      <c r="P2058" s="6" t="str">
        <f>IF($C2058="","",IF(ISNA(MATCH($C2058,账户表,0)),"※这个账户不在【基础资料】的账户档案里",IF($B2058="","※没填日期，这一笔不会进任何月份的报表",IF(NOT(ISNUMBER($B2058)),"※日期是文本不是日期（像 2026.6.28 这种），按日期取数的报表全会漏掉这一笔",IF(AND($F2058&lt;&gt;"",$G2058&lt;&gt;""),"※收入和支出不能同时填",IF(AND(N($F2058)=0,N($G2058)=0),"※收入和支出都没填",IF(OR(N($F2058)&lt;0,N($G2058)&lt;0),"※金额不能填负数，方向反了就换一列填",IF($D2058="","※没填收支类别，分类报表会漏掉这一笔",IF(ISNA(MATCH($D2058,类别表,0)),"※收支类别不在【基础资料】的清单里",IF(AND($L2058="内部转账",$M2058=""),"△内部转账要在「对方账户」写上另一头",IF(AND($L2058="内部转账",$M2058=$C2058),"※对方账户跟本账户是同一个",IF(AND($L2058&lt;&gt;"内部转账",$M2058&lt;&gt;""),"△填了对方账户，但类别不是内部转账",IF(YEAR($B2058)&lt;&gt;管理年度,"△不是管理年度的单据，按月的三张报表里看不到",IF($H2058&lt;0,"△这一笔之后该账户余额成负数了，核一下",""))))))))))))))</f>
        <v/>
      </c>
    </row>
    <row r="2059" ht="16.5" spans="1:16">
      <c r="A2059" s="4" t="str">
        <f>IF($C2059="","",COUNTA($C$5:$C2059))</f>
        <v/>
      </c>
      <c r="B2059" s="52"/>
      <c r="C2059" s="53"/>
      <c r="D2059" s="53"/>
      <c r="E2059" s="32"/>
      <c r="F2059" s="54"/>
      <c r="G2059" s="54"/>
      <c r="H2059" s="24" t="str">
        <f>IFERROR(ROUND(VLOOKUP($C2059,基础资料!$B$5:$E$34,3,0)+SUMIF($C$5:$C2059,$C2059,$F$5:$F2059)-SUMIF($C$5:$C2059,$C2059,$G$5:$G2059),2),"")</f>
        <v/>
      </c>
      <c r="I2059" s="53"/>
      <c r="J2059" s="53"/>
      <c r="K2059" s="25" t="str">
        <f t="shared" si="32"/>
        <v/>
      </c>
      <c r="L2059" s="13" t="str">
        <f>IF($D2059="","",IFERROR(INDEX(类别属性,MATCH($D2059,类别表,0)),""))</f>
        <v/>
      </c>
      <c r="M2059" s="53"/>
      <c r="N2059" s="53"/>
      <c r="O2059" s="32"/>
      <c r="P2059" s="6" t="str">
        <f>IF($C2059="","",IF(ISNA(MATCH($C2059,账户表,0)),"※这个账户不在【基础资料】的账户档案里",IF($B2059="","※没填日期，这一笔不会进任何月份的报表",IF(NOT(ISNUMBER($B2059)),"※日期是文本不是日期（像 2026.6.28 这种），按日期取数的报表全会漏掉这一笔",IF(AND($F2059&lt;&gt;"",$G2059&lt;&gt;""),"※收入和支出不能同时填",IF(AND(N($F2059)=0,N($G2059)=0),"※收入和支出都没填",IF(OR(N($F2059)&lt;0,N($G2059)&lt;0),"※金额不能填负数，方向反了就换一列填",IF($D2059="","※没填收支类别，分类报表会漏掉这一笔",IF(ISNA(MATCH($D2059,类别表,0)),"※收支类别不在【基础资料】的清单里",IF(AND($L2059="内部转账",$M2059=""),"△内部转账要在「对方账户」写上另一头",IF(AND($L2059="内部转账",$M2059=$C2059),"※对方账户跟本账户是同一个",IF(AND($L2059&lt;&gt;"内部转账",$M2059&lt;&gt;""),"△填了对方账户，但类别不是内部转账",IF(YEAR($B2059)&lt;&gt;管理年度,"△不是管理年度的单据，按月的三张报表里看不到",IF($H2059&lt;0,"△这一笔之后该账户余额成负数了，核一下",""))))))))))))))</f>
        <v/>
      </c>
    </row>
    <row r="2060" ht="16.5" spans="1:16">
      <c r="A2060" s="4" t="str">
        <f>IF($C2060="","",COUNTA($C$5:$C2060))</f>
        <v/>
      </c>
      <c r="B2060" s="52"/>
      <c r="C2060" s="53"/>
      <c r="D2060" s="53"/>
      <c r="E2060" s="32"/>
      <c r="F2060" s="54"/>
      <c r="G2060" s="54"/>
      <c r="H2060" s="24" t="str">
        <f>IFERROR(ROUND(VLOOKUP($C2060,基础资料!$B$5:$E$34,3,0)+SUMIF($C$5:$C2060,$C2060,$F$5:$F2060)-SUMIF($C$5:$C2060,$C2060,$G$5:$G2060),2),"")</f>
        <v/>
      </c>
      <c r="I2060" s="53"/>
      <c r="J2060" s="53"/>
      <c r="K2060" s="25" t="str">
        <f t="shared" si="32"/>
        <v/>
      </c>
      <c r="L2060" s="13" t="str">
        <f>IF($D2060="","",IFERROR(INDEX(类别属性,MATCH($D2060,类别表,0)),""))</f>
        <v/>
      </c>
      <c r="M2060" s="53"/>
      <c r="N2060" s="53"/>
      <c r="O2060" s="32"/>
      <c r="P2060" s="6" t="str">
        <f>IF($C2060="","",IF(ISNA(MATCH($C2060,账户表,0)),"※这个账户不在【基础资料】的账户档案里",IF($B2060="","※没填日期，这一笔不会进任何月份的报表",IF(NOT(ISNUMBER($B2060)),"※日期是文本不是日期（像 2026.6.28 这种），按日期取数的报表全会漏掉这一笔",IF(AND($F2060&lt;&gt;"",$G2060&lt;&gt;""),"※收入和支出不能同时填",IF(AND(N($F2060)=0,N($G2060)=0),"※收入和支出都没填",IF(OR(N($F2060)&lt;0,N($G2060)&lt;0),"※金额不能填负数，方向反了就换一列填",IF($D2060="","※没填收支类别，分类报表会漏掉这一笔",IF(ISNA(MATCH($D2060,类别表,0)),"※收支类别不在【基础资料】的清单里",IF(AND($L2060="内部转账",$M2060=""),"△内部转账要在「对方账户」写上另一头",IF(AND($L2060="内部转账",$M2060=$C2060),"※对方账户跟本账户是同一个",IF(AND($L2060&lt;&gt;"内部转账",$M2060&lt;&gt;""),"△填了对方账户，但类别不是内部转账",IF(YEAR($B2060)&lt;&gt;管理年度,"△不是管理年度的单据，按月的三张报表里看不到",IF($H2060&lt;0,"△这一笔之后该账户余额成负数了，核一下",""))))))))))))))</f>
        <v/>
      </c>
    </row>
    <row r="2061" ht="16.5" spans="1:16">
      <c r="A2061" s="4" t="str">
        <f>IF($C2061="","",COUNTA($C$5:$C2061))</f>
        <v/>
      </c>
      <c r="B2061" s="52"/>
      <c r="C2061" s="53"/>
      <c r="D2061" s="53"/>
      <c r="E2061" s="32"/>
      <c r="F2061" s="54"/>
      <c r="G2061" s="54"/>
      <c r="H2061" s="24" t="str">
        <f>IFERROR(ROUND(VLOOKUP($C2061,基础资料!$B$5:$E$34,3,0)+SUMIF($C$5:$C2061,$C2061,$F$5:$F2061)-SUMIF($C$5:$C2061,$C2061,$G$5:$G2061),2),"")</f>
        <v/>
      </c>
      <c r="I2061" s="53"/>
      <c r="J2061" s="53"/>
      <c r="K2061" s="25" t="str">
        <f t="shared" si="32"/>
        <v/>
      </c>
      <c r="L2061" s="13" t="str">
        <f>IF($D2061="","",IFERROR(INDEX(类别属性,MATCH($D2061,类别表,0)),""))</f>
        <v/>
      </c>
      <c r="M2061" s="53"/>
      <c r="N2061" s="53"/>
      <c r="O2061" s="32"/>
      <c r="P2061" s="6" t="str">
        <f>IF($C2061="","",IF(ISNA(MATCH($C2061,账户表,0)),"※这个账户不在【基础资料】的账户档案里",IF($B2061="","※没填日期，这一笔不会进任何月份的报表",IF(NOT(ISNUMBER($B2061)),"※日期是文本不是日期（像 2026.6.28 这种），按日期取数的报表全会漏掉这一笔",IF(AND($F2061&lt;&gt;"",$G2061&lt;&gt;""),"※收入和支出不能同时填",IF(AND(N($F2061)=0,N($G2061)=0),"※收入和支出都没填",IF(OR(N($F2061)&lt;0,N($G2061)&lt;0),"※金额不能填负数，方向反了就换一列填",IF($D2061="","※没填收支类别，分类报表会漏掉这一笔",IF(ISNA(MATCH($D2061,类别表,0)),"※收支类别不在【基础资料】的清单里",IF(AND($L2061="内部转账",$M2061=""),"△内部转账要在「对方账户」写上另一头",IF(AND($L2061="内部转账",$M2061=$C2061),"※对方账户跟本账户是同一个",IF(AND($L2061&lt;&gt;"内部转账",$M2061&lt;&gt;""),"△填了对方账户，但类别不是内部转账",IF(YEAR($B2061)&lt;&gt;管理年度,"△不是管理年度的单据，按月的三张报表里看不到",IF($H2061&lt;0,"△这一笔之后该账户余额成负数了，核一下",""))))))))))))))</f>
        <v/>
      </c>
    </row>
    <row r="2062" ht="16.5" spans="1:16">
      <c r="A2062" s="4" t="str">
        <f>IF($C2062="","",COUNTA($C$5:$C2062))</f>
        <v/>
      </c>
      <c r="B2062" s="52"/>
      <c r="C2062" s="53"/>
      <c r="D2062" s="53"/>
      <c r="E2062" s="32"/>
      <c r="F2062" s="54"/>
      <c r="G2062" s="54"/>
      <c r="H2062" s="24" t="str">
        <f>IFERROR(ROUND(VLOOKUP($C2062,基础资料!$B$5:$E$34,3,0)+SUMIF($C$5:$C2062,$C2062,$F$5:$F2062)-SUMIF($C$5:$C2062,$C2062,$G$5:$G2062),2),"")</f>
        <v/>
      </c>
      <c r="I2062" s="53"/>
      <c r="J2062" s="53"/>
      <c r="K2062" s="25" t="str">
        <f t="shared" si="32"/>
        <v/>
      </c>
      <c r="L2062" s="13" t="str">
        <f>IF($D2062="","",IFERROR(INDEX(类别属性,MATCH($D2062,类别表,0)),""))</f>
        <v/>
      </c>
      <c r="M2062" s="53"/>
      <c r="N2062" s="53"/>
      <c r="O2062" s="32"/>
      <c r="P2062" s="6" t="str">
        <f>IF($C2062="","",IF(ISNA(MATCH($C2062,账户表,0)),"※这个账户不在【基础资料】的账户档案里",IF($B2062="","※没填日期，这一笔不会进任何月份的报表",IF(NOT(ISNUMBER($B2062)),"※日期是文本不是日期（像 2026.6.28 这种），按日期取数的报表全会漏掉这一笔",IF(AND($F2062&lt;&gt;"",$G2062&lt;&gt;""),"※收入和支出不能同时填",IF(AND(N($F2062)=0,N($G2062)=0),"※收入和支出都没填",IF(OR(N($F2062)&lt;0,N($G2062)&lt;0),"※金额不能填负数，方向反了就换一列填",IF($D2062="","※没填收支类别，分类报表会漏掉这一笔",IF(ISNA(MATCH($D2062,类别表,0)),"※收支类别不在【基础资料】的清单里",IF(AND($L2062="内部转账",$M2062=""),"△内部转账要在「对方账户」写上另一头",IF(AND($L2062="内部转账",$M2062=$C2062),"※对方账户跟本账户是同一个",IF(AND($L2062&lt;&gt;"内部转账",$M2062&lt;&gt;""),"△填了对方账户，但类别不是内部转账",IF(YEAR($B2062)&lt;&gt;管理年度,"△不是管理年度的单据，按月的三张报表里看不到",IF($H2062&lt;0,"△这一笔之后该账户余额成负数了，核一下",""))))))))))))))</f>
        <v/>
      </c>
    </row>
    <row r="2063" ht="16.5" spans="1:16">
      <c r="A2063" s="4" t="str">
        <f>IF($C2063="","",COUNTA($C$5:$C2063))</f>
        <v/>
      </c>
      <c r="B2063" s="52"/>
      <c r="C2063" s="53"/>
      <c r="D2063" s="53"/>
      <c r="E2063" s="32"/>
      <c r="F2063" s="54"/>
      <c r="G2063" s="54"/>
      <c r="H2063" s="24" t="str">
        <f>IFERROR(ROUND(VLOOKUP($C2063,基础资料!$B$5:$E$34,3,0)+SUMIF($C$5:$C2063,$C2063,$F$5:$F2063)-SUMIF($C$5:$C2063,$C2063,$G$5:$G2063),2),"")</f>
        <v/>
      </c>
      <c r="I2063" s="53"/>
      <c r="J2063" s="53"/>
      <c r="K2063" s="25" t="str">
        <f t="shared" si="32"/>
        <v/>
      </c>
      <c r="L2063" s="13" t="str">
        <f>IF($D2063="","",IFERROR(INDEX(类别属性,MATCH($D2063,类别表,0)),""))</f>
        <v/>
      </c>
      <c r="M2063" s="53"/>
      <c r="N2063" s="53"/>
      <c r="O2063" s="32"/>
      <c r="P2063" s="6" t="str">
        <f>IF($C2063="","",IF(ISNA(MATCH($C2063,账户表,0)),"※这个账户不在【基础资料】的账户档案里",IF($B2063="","※没填日期，这一笔不会进任何月份的报表",IF(NOT(ISNUMBER($B2063)),"※日期是文本不是日期（像 2026.6.28 这种），按日期取数的报表全会漏掉这一笔",IF(AND($F2063&lt;&gt;"",$G2063&lt;&gt;""),"※收入和支出不能同时填",IF(AND(N($F2063)=0,N($G2063)=0),"※收入和支出都没填",IF(OR(N($F2063)&lt;0,N($G2063)&lt;0),"※金额不能填负数，方向反了就换一列填",IF($D2063="","※没填收支类别，分类报表会漏掉这一笔",IF(ISNA(MATCH($D2063,类别表,0)),"※收支类别不在【基础资料】的清单里",IF(AND($L2063="内部转账",$M2063=""),"△内部转账要在「对方账户」写上另一头",IF(AND($L2063="内部转账",$M2063=$C2063),"※对方账户跟本账户是同一个",IF(AND($L2063&lt;&gt;"内部转账",$M2063&lt;&gt;""),"△填了对方账户，但类别不是内部转账",IF(YEAR($B2063)&lt;&gt;管理年度,"△不是管理年度的单据，按月的三张报表里看不到",IF($H2063&lt;0,"△这一笔之后该账户余额成负数了，核一下",""))))))))))))))</f>
        <v/>
      </c>
    </row>
    <row r="2064" ht="16.5" spans="1:16">
      <c r="A2064" s="4" t="str">
        <f>IF($C2064="","",COUNTA($C$5:$C2064))</f>
        <v/>
      </c>
      <c r="B2064" s="52"/>
      <c r="C2064" s="53"/>
      <c r="D2064" s="53"/>
      <c r="E2064" s="32"/>
      <c r="F2064" s="54"/>
      <c r="G2064" s="54"/>
      <c r="H2064" s="24" t="str">
        <f>IFERROR(ROUND(VLOOKUP($C2064,基础资料!$B$5:$E$34,3,0)+SUMIF($C$5:$C2064,$C2064,$F$5:$F2064)-SUMIF($C$5:$C2064,$C2064,$G$5:$G2064),2),"")</f>
        <v/>
      </c>
      <c r="I2064" s="53"/>
      <c r="J2064" s="53"/>
      <c r="K2064" s="25" t="str">
        <f t="shared" si="32"/>
        <v/>
      </c>
      <c r="L2064" s="13" t="str">
        <f>IF($D2064="","",IFERROR(INDEX(类别属性,MATCH($D2064,类别表,0)),""))</f>
        <v/>
      </c>
      <c r="M2064" s="53"/>
      <c r="N2064" s="53"/>
      <c r="O2064" s="32"/>
      <c r="P2064" s="6" t="str">
        <f>IF($C2064="","",IF(ISNA(MATCH($C2064,账户表,0)),"※这个账户不在【基础资料】的账户档案里",IF($B2064="","※没填日期，这一笔不会进任何月份的报表",IF(NOT(ISNUMBER($B2064)),"※日期是文本不是日期（像 2026.6.28 这种），按日期取数的报表全会漏掉这一笔",IF(AND($F2064&lt;&gt;"",$G2064&lt;&gt;""),"※收入和支出不能同时填",IF(AND(N($F2064)=0,N($G2064)=0),"※收入和支出都没填",IF(OR(N($F2064)&lt;0,N($G2064)&lt;0),"※金额不能填负数，方向反了就换一列填",IF($D2064="","※没填收支类别，分类报表会漏掉这一笔",IF(ISNA(MATCH($D2064,类别表,0)),"※收支类别不在【基础资料】的清单里",IF(AND($L2064="内部转账",$M2064=""),"△内部转账要在「对方账户」写上另一头",IF(AND($L2064="内部转账",$M2064=$C2064),"※对方账户跟本账户是同一个",IF(AND($L2064&lt;&gt;"内部转账",$M2064&lt;&gt;""),"△填了对方账户，但类别不是内部转账",IF(YEAR($B2064)&lt;&gt;管理年度,"△不是管理年度的单据，按月的三张报表里看不到",IF($H2064&lt;0,"△这一笔之后该账户余额成负数了，核一下",""))))))))))))))</f>
        <v/>
      </c>
    </row>
    <row r="2065" ht="16.5" spans="1:16">
      <c r="A2065" s="4" t="str">
        <f>IF($C2065="","",COUNTA($C$5:$C2065))</f>
        <v/>
      </c>
      <c r="B2065" s="52"/>
      <c r="C2065" s="53"/>
      <c r="D2065" s="53"/>
      <c r="E2065" s="32"/>
      <c r="F2065" s="54"/>
      <c r="G2065" s="54"/>
      <c r="H2065" s="24" t="str">
        <f>IFERROR(ROUND(VLOOKUP($C2065,基础资料!$B$5:$E$34,3,0)+SUMIF($C$5:$C2065,$C2065,$F$5:$F2065)-SUMIF($C$5:$C2065,$C2065,$G$5:$G2065),2),"")</f>
        <v/>
      </c>
      <c r="I2065" s="53"/>
      <c r="J2065" s="53"/>
      <c r="K2065" s="25" t="str">
        <f t="shared" si="32"/>
        <v/>
      </c>
      <c r="L2065" s="13" t="str">
        <f>IF($D2065="","",IFERROR(INDEX(类别属性,MATCH($D2065,类别表,0)),""))</f>
        <v/>
      </c>
      <c r="M2065" s="53"/>
      <c r="N2065" s="53"/>
      <c r="O2065" s="32"/>
      <c r="P2065" s="6" t="str">
        <f>IF($C2065="","",IF(ISNA(MATCH($C2065,账户表,0)),"※这个账户不在【基础资料】的账户档案里",IF($B2065="","※没填日期，这一笔不会进任何月份的报表",IF(NOT(ISNUMBER($B2065)),"※日期是文本不是日期（像 2026.6.28 这种），按日期取数的报表全会漏掉这一笔",IF(AND($F2065&lt;&gt;"",$G2065&lt;&gt;""),"※收入和支出不能同时填",IF(AND(N($F2065)=0,N($G2065)=0),"※收入和支出都没填",IF(OR(N($F2065)&lt;0,N($G2065)&lt;0),"※金额不能填负数，方向反了就换一列填",IF($D2065="","※没填收支类别，分类报表会漏掉这一笔",IF(ISNA(MATCH($D2065,类别表,0)),"※收支类别不在【基础资料】的清单里",IF(AND($L2065="内部转账",$M2065=""),"△内部转账要在「对方账户」写上另一头",IF(AND($L2065="内部转账",$M2065=$C2065),"※对方账户跟本账户是同一个",IF(AND($L2065&lt;&gt;"内部转账",$M2065&lt;&gt;""),"△填了对方账户，但类别不是内部转账",IF(YEAR($B2065)&lt;&gt;管理年度,"△不是管理年度的单据，按月的三张报表里看不到",IF($H2065&lt;0,"△这一笔之后该账户余额成负数了，核一下",""))))))))))))))</f>
        <v/>
      </c>
    </row>
    <row r="2066" ht="16.5" spans="1:16">
      <c r="A2066" s="4" t="str">
        <f>IF($C2066="","",COUNTA($C$5:$C2066))</f>
        <v/>
      </c>
      <c r="B2066" s="52"/>
      <c r="C2066" s="53"/>
      <c r="D2066" s="53"/>
      <c r="E2066" s="32"/>
      <c r="F2066" s="54"/>
      <c r="G2066" s="54"/>
      <c r="H2066" s="24" t="str">
        <f>IFERROR(ROUND(VLOOKUP($C2066,基础资料!$B$5:$E$34,3,0)+SUMIF($C$5:$C2066,$C2066,$F$5:$F2066)-SUMIF($C$5:$C2066,$C2066,$G$5:$G2066),2),"")</f>
        <v/>
      </c>
      <c r="I2066" s="53"/>
      <c r="J2066" s="53"/>
      <c r="K2066" s="25" t="str">
        <f t="shared" si="32"/>
        <v/>
      </c>
      <c r="L2066" s="13" t="str">
        <f>IF($D2066="","",IFERROR(INDEX(类别属性,MATCH($D2066,类别表,0)),""))</f>
        <v/>
      </c>
      <c r="M2066" s="53"/>
      <c r="N2066" s="53"/>
      <c r="O2066" s="32"/>
      <c r="P2066" s="6" t="str">
        <f>IF($C2066="","",IF(ISNA(MATCH($C2066,账户表,0)),"※这个账户不在【基础资料】的账户档案里",IF($B2066="","※没填日期，这一笔不会进任何月份的报表",IF(NOT(ISNUMBER($B2066)),"※日期是文本不是日期（像 2026.6.28 这种），按日期取数的报表全会漏掉这一笔",IF(AND($F2066&lt;&gt;"",$G2066&lt;&gt;""),"※收入和支出不能同时填",IF(AND(N($F2066)=0,N($G2066)=0),"※收入和支出都没填",IF(OR(N($F2066)&lt;0,N($G2066)&lt;0),"※金额不能填负数，方向反了就换一列填",IF($D2066="","※没填收支类别，分类报表会漏掉这一笔",IF(ISNA(MATCH($D2066,类别表,0)),"※收支类别不在【基础资料】的清单里",IF(AND($L2066="内部转账",$M2066=""),"△内部转账要在「对方账户」写上另一头",IF(AND($L2066="内部转账",$M2066=$C2066),"※对方账户跟本账户是同一个",IF(AND($L2066&lt;&gt;"内部转账",$M2066&lt;&gt;""),"△填了对方账户，但类别不是内部转账",IF(YEAR($B2066)&lt;&gt;管理年度,"△不是管理年度的单据，按月的三张报表里看不到",IF($H2066&lt;0,"△这一笔之后该账户余额成负数了，核一下",""))))))))))))))</f>
        <v/>
      </c>
    </row>
    <row r="2067" ht="16.5" spans="1:16">
      <c r="A2067" s="4" t="str">
        <f>IF($C2067="","",COUNTA($C$5:$C2067))</f>
        <v/>
      </c>
      <c r="B2067" s="52"/>
      <c r="C2067" s="53"/>
      <c r="D2067" s="53"/>
      <c r="E2067" s="32"/>
      <c r="F2067" s="54"/>
      <c r="G2067" s="54"/>
      <c r="H2067" s="24" t="str">
        <f>IFERROR(ROUND(VLOOKUP($C2067,基础资料!$B$5:$E$34,3,0)+SUMIF($C$5:$C2067,$C2067,$F$5:$F2067)-SUMIF($C$5:$C2067,$C2067,$G$5:$G2067),2),"")</f>
        <v/>
      </c>
      <c r="I2067" s="53"/>
      <c r="J2067" s="53"/>
      <c r="K2067" s="25" t="str">
        <f t="shared" si="32"/>
        <v/>
      </c>
      <c r="L2067" s="13" t="str">
        <f>IF($D2067="","",IFERROR(INDEX(类别属性,MATCH($D2067,类别表,0)),""))</f>
        <v/>
      </c>
      <c r="M2067" s="53"/>
      <c r="N2067" s="53"/>
      <c r="O2067" s="32"/>
      <c r="P2067" s="6" t="str">
        <f>IF($C2067="","",IF(ISNA(MATCH($C2067,账户表,0)),"※这个账户不在【基础资料】的账户档案里",IF($B2067="","※没填日期，这一笔不会进任何月份的报表",IF(NOT(ISNUMBER($B2067)),"※日期是文本不是日期（像 2026.6.28 这种），按日期取数的报表全会漏掉这一笔",IF(AND($F2067&lt;&gt;"",$G2067&lt;&gt;""),"※收入和支出不能同时填",IF(AND(N($F2067)=0,N($G2067)=0),"※收入和支出都没填",IF(OR(N($F2067)&lt;0,N($G2067)&lt;0),"※金额不能填负数，方向反了就换一列填",IF($D2067="","※没填收支类别，分类报表会漏掉这一笔",IF(ISNA(MATCH($D2067,类别表,0)),"※收支类别不在【基础资料】的清单里",IF(AND($L2067="内部转账",$M2067=""),"△内部转账要在「对方账户」写上另一头",IF(AND($L2067="内部转账",$M2067=$C2067),"※对方账户跟本账户是同一个",IF(AND($L2067&lt;&gt;"内部转账",$M2067&lt;&gt;""),"△填了对方账户，但类别不是内部转账",IF(YEAR($B2067)&lt;&gt;管理年度,"△不是管理年度的单据，按月的三张报表里看不到",IF($H2067&lt;0,"△这一笔之后该账户余额成负数了，核一下",""))))))))))))))</f>
        <v/>
      </c>
    </row>
    <row r="2068" ht="16.5" spans="1:16">
      <c r="A2068" s="4" t="str">
        <f>IF($C2068="","",COUNTA($C$5:$C2068))</f>
        <v/>
      </c>
      <c r="B2068" s="52"/>
      <c r="C2068" s="53"/>
      <c r="D2068" s="53"/>
      <c r="E2068" s="32"/>
      <c r="F2068" s="54"/>
      <c r="G2068" s="54"/>
      <c r="H2068" s="24" t="str">
        <f>IFERROR(ROUND(VLOOKUP($C2068,基础资料!$B$5:$E$34,3,0)+SUMIF($C$5:$C2068,$C2068,$F$5:$F2068)-SUMIF($C$5:$C2068,$C2068,$G$5:$G2068),2),"")</f>
        <v/>
      </c>
      <c r="I2068" s="53"/>
      <c r="J2068" s="53"/>
      <c r="K2068" s="25" t="str">
        <f t="shared" si="32"/>
        <v/>
      </c>
      <c r="L2068" s="13" t="str">
        <f>IF($D2068="","",IFERROR(INDEX(类别属性,MATCH($D2068,类别表,0)),""))</f>
        <v/>
      </c>
      <c r="M2068" s="53"/>
      <c r="N2068" s="53"/>
      <c r="O2068" s="32"/>
      <c r="P2068" s="6" t="str">
        <f>IF($C2068="","",IF(ISNA(MATCH($C2068,账户表,0)),"※这个账户不在【基础资料】的账户档案里",IF($B2068="","※没填日期，这一笔不会进任何月份的报表",IF(NOT(ISNUMBER($B2068)),"※日期是文本不是日期（像 2026.6.28 这种），按日期取数的报表全会漏掉这一笔",IF(AND($F2068&lt;&gt;"",$G2068&lt;&gt;""),"※收入和支出不能同时填",IF(AND(N($F2068)=0,N($G2068)=0),"※收入和支出都没填",IF(OR(N($F2068)&lt;0,N($G2068)&lt;0),"※金额不能填负数，方向反了就换一列填",IF($D2068="","※没填收支类别，分类报表会漏掉这一笔",IF(ISNA(MATCH($D2068,类别表,0)),"※收支类别不在【基础资料】的清单里",IF(AND($L2068="内部转账",$M2068=""),"△内部转账要在「对方账户」写上另一头",IF(AND($L2068="内部转账",$M2068=$C2068),"※对方账户跟本账户是同一个",IF(AND($L2068&lt;&gt;"内部转账",$M2068&lt;&gt;""),"△填了对方账户，但类别不是内部转账",IF(YEAR($B2068)&lt;&gt;管理年度,"△不是管理年度的单据，按月的三张报表里看不到",IF($H2068&lt;0,"△这一笔之后该账户余额成负数了，核一下",""))))))))))))))</f>
        <v/>
      </c>
    </row>
    <row r="2069" ht="16.5" spans="1:16">
      <c r="A2069" s="4" t="str">
        <f>IF($C2069="","",COUNTA($C$5:$C2069))</f>
        <v/>
      </c>
      <c r="B2069" s="52"/>
      <c r="C2069" s="53"/>
      <c r="D2069" s="53"/>
      <c r="E2069" s="32"/>
      <c r="F2069" s="54"/>
      <c r="G2069" s="54"/>
      <c r="H2069" s="24" t="str">
        <f>IFERROR(ROUND(VLOOKUP($C2069,基础资料!$B$5:$E$34,3,0)+SUMIF($C$5:$C2069,$C2069,$F$5:$F2069)-SUMIF($C$5:$C2069,$C2069,$G$5:$G2069),2),"")</f>
        <v/>
      </c>
      <c r="I2069" s="53"/>
      <c r="J2069" s="53"/>
      <c r="K2069" s="25" t="str">
        <f t="shared" si="32"/>
        <v/>
      </c>
      <c r="L2069" s="13" t="str">
        <f>IF($D2069="","",IFERROR(INDEX(类别属性,MATCH($D2069,类别表,0)),""))</f>
        <v/>
      </c>
      <c r="M2069" s="53"/>
      <c r="N2069" s="53"/>
      <c r="O2069" s="32"/>
      <c r="P2069" s="6" t="str">
        <f>IF($C2069="","",IF(ISNA(MATCH($C2069,账户表,0)),"※这个账户不在【基础资料】的账户档案里",IF($B2069="","※没填日期，这一笔不会进任何月份的报表",IF(NOT(ISNUMBER($B2069)),"※日期是文本不是日期（像 2026.6.28 这种），按日期取数的报表全会漏掉这一笔",IF(AND($F2069&lt;&gt;"",$G2069&lt;&gt;""),"※收入和支出不能同时填",IF(AND(N($F2069)=0,N($G2069)=0),"※收入和支出都没填",IF(OR(N($F2069)&lt;0,N($G2069)&lt;0),"※金额不能填负数，方向反了就换一列填",IF($D2069="","※没填收支类别，分类报表会漏掉这一笔",IF(ISNA(MATCH($D2069,类别表,0)),"※收支类别不在【基础资料】的清单里",IF(AND($L2069="内部转账",$M2069=""),"△内部转账要在「对方账户」写上另一头",IF(AND($L2069="内部转账",$M2069=$C2069),"※对方账户跟本账户是同一个",IF(AND($L2069&lt;&gt;"内部转账",$M2069&lt;&gt;""),"△填了对方账户，但类别不是内部转账",IF(YEAR($B2069)&lt;&gt;管理年度,"△不是管理年度的单据，按月的三张报表里看不到",IF($H2069&lt;0,"△这一笔之后该账户余额成负数了，核一下",""))))))))))))))</f>
        <v/>
      </c>
    </row>
    <row r="2070" ht="16.5" spans="1:16">
      <c r="A2070" s="4" t="str">
        <f>IF($C2070="","",COUNTA($C$5:$C2070))</f>
        <v/>
      </c>
      <c r="B2070" s="52"/>
      <c r="C2070" s="53"/>
      <c r="D2070" s="53"/>
      <c r="E2070" s="32"/>
      <c r="F2070" s="54"/>
      <c r="G2070" s="54"/>
      <c r="H2070" s="24" t="str">
        <f>IFERROR(ROUND(VLOOKUP($C2070,基础资料!$B$5:$E$34,3,0)+SUMIF($C$5:$C2070,$C2070,$F$5:$F2070)-SUMIF($C$5:$C2070,$C2070,$G$5:$G2070),2),"")</f>
        <v/>
      </c>
      <c r="I2070" s="53"/>
      <c r="J2070" s="53"/>
      <c r="K2070" s="25" t="str">
        <f t="shared" si="32"/>
        <v/>
      </c>
      <c r="L2070" s="13" t="str">
        <f>IF($D2070="","",IFERROR(INDEX(类别属性,MATCH($D2070,类别表,0)),""))</f>
        <v/>
      </c>
      <c r="M2070" s="53"/>
      <c r="N2070" s="53"/>
      <c r="O2070" s="32"/>
      <c r="P2070" s="6" t="str">
        <f>IF($C2070="","",IF(ISNA(MATCH($C2070,账户表,0)),"※这个账户不在【基础资料】的账户档案里",IF($B2070="","※没填日期，这一笔不会进任何月份的报表",IF(NOT(ISNUMBER($B2070)),"※日期是文本不是日期（像 2026.6.28 这种），按日期取数的报表全会漏掉这一笔",IF(AND($F2070&lt;&gt;"",$G2070&lt;&gt;""),"※收入和支出不能同时填",IF(AND(N($F2070)=0,N($G2070)=0),"※收入和支出都没填",IF(OR(N($F2070)&lt;0,N($G2070)&lt;0),"※金额不能填负数，方向反了就换一列填",IF($D2070="","※没填收支类别，分类报表会漏掉这一笔",IF(ISNA(MATCH($D2070,类别表,0)),"※收支类别不在【基础资料】的清单里",IF(AND($L2070="内部转账",$M2070=""),"△内部转账要在「对方账户」写上另一头",IF(AND($L2070="内部转账",$M2070=$C2070),"※对方账户跟本账户是同一个",IF(AND($L2070&lt;&gt;"内部转账",$M2070&lt;&gt;""),"△填了对方账户，但类别不是内部转账",IF(YEAR($B2070)&lt;&gt;管理年度,"△不是管理年度的单据，按月的三张报表里看不到",IF($H2070&lt;0,"△这一笔之后该账户余额成负数了，核一下",""))))))))))))))</f>
        <v/>
      </c>
    </row>
    <row r="2071" ht="16.5" spans="1:16">
      <c r="A2071" s="4" t="str">
        <f>IF($C2071="","",COUNTA($C$5:$C2071))</f>
        <v/>
      </c>
      <c r="B2071" s="52"/>
      <c r="C2071" s="53"/>
      <c r="D2071" s="53"/>
      <c r="E2071" s="32"/>
      <c r="F2071" s="54"/>
      <c r="G2071" s="54"/>
      <c r="H2071" s="24" t="str">
        <f>IFERROR(ROUND(VLOOKUP($C2071,基础资料!$B$5:$E$34,3,0)+SUMIF($C$5:$C2071,$C2071,$F$5:$F2071)-SUMIF($C$5:$C2071,$C2071,$G$5:$G2071),2),"")</f>
        <v/>
      </c>
      <c r="I2071" s="53"/>
      <c r="J2071" s="53"/>
      <c r="K2071" s="25" t="str">
        <f t="shared" si="32"/>
        <v/>
      </c>
      <c r="L2071" s="13" t="str">
        <f>IF($D2071="","",IFERROR(INDEX(类别属性,MATCH($D2071,类别表,0)),""))</f>
        <v/>
      </c>
      <c r="M2071" s="53"/>
      <c r="N2071" s="53"/>
      <c r="O2071" s="32"/>
      <c r="P2071" s="6" t="str">
        <f>IF($C2071="","",IF(ISNA(MATCH($C2071,账户表,0)),"※这个账户不在【基础资料】的账户档案里",IF($B2071="","※没填日期，这一笔不会进任何月份的报表",IF(NOT(ISNUMBER($B2071)),"※日期是文本不是日期（像 2026.6.28 这种），按日期取数的报表全会漏掉这一笔",IF(AND($F2071&lt;&gt;"",$G2071&lt;&gt;""),"※收入和支出不能同时填",IF(AND(N($F2071)=0,N($G2071)=0),"※收入和支出都没填",IF(OR(N($F2071)&lt;0,N($G2071)&lt;0),"※金额不能填负数，方向反了就换一列填",IF($D2071="","※没填收支类别，分类报表会漏掉这一笔",IF(ISNA(MATCH($D2071,类别表,0)),"※收支类别不在【基础资料】的清单里",IF(AND($L2071="内部转账",$M2071=""),"△内部转账要在「对方账户」写上另一头",IF(AND($L2071="内部转账",$M2071=$C2071),"※对方账户跟本账户是同一个",IF(AND($L2071&lt;&gt;"内部转账",$M2071&lt;&gt;""),"△填了对方账户，但类别不是内部转账",IF(YEAR($B2071)&lt;&gt;管理年度,"△不是管理年度的单据，按月的三张报表里看不到",IF($H2071&lt;0,"△这一笔之后该账户余额成负数了，核一下",""))))))))))))))</f>
        <v/>
      </c>
    </row>
    <row r="2072" ht="16.5" spans="1:16">
      <c r="A2072" s="4" t="str">
        <f>IF($C2072="","",COUNTA($C$5:$C2072))</f>
        <v/>
      </c>
      <c r="B2072" s="52"/>
      <c r="C2072" s="53"/>
      <c r="D2072" s="53"/>
      <c r="E2072" s="32"/>
      <c r="F2072" s="54"/>
      <c r="G2072" s="54"/>
      <c r="H2072" s="24" t="str">
        <f>IFERROR(ROUND(VLOOKUP($C2072,基础资料!$B$5:$E$34,3,0)+SUMIF($C$5:$C2072,$C2072,$F$5:$F2072)-SUMIF($C$5:$C2072,$C2072,$G$5:$G2072),2),"")</f>
        <v/>
      </c>
      <c r="I2072" s="53"/>
      <c r="J2072" s="53"/>
      <c r="K2072" s="25" t="str">
        <f t="shared" si="32"/>
        <v/>
      </c>
      <c r="L2072" s="13" t="str">
        <f>IF($D2072="","",IFERROR(INDEX(类别属性,MATCH($D2072,类别表,0)),""))</f>
        <v/>
      </c>
      <c r="M2072" s="53"/>
      <c r="N2072" s="53"/>
      <c r="O2072" s="32"/>
      <c r="P2072" s="6" t="str">
        <f>IF($C2072="","",IF(ISNA(MATCH($C2072,账户表,0)),"※这个账户不在【基础资料】的账户档案里",IF($B2072="","※没填日期，这一笔不会进任何月份的报表",IF(NOT(ISNUMBER($B2072)),"※日期是文本不是日期（像 2026.6.28 这种），按日期取数的报表全会漏掉这一笔",IF(AND($F2072&lt;&gt;"",$G2072&lt;&gt;""),"※收入和支出不能同时填",IF(AND(N($F2072)=0,N($G2072)=0),"※收入和支出都没填",IF(OR(N($F2072)&lt;0,N($G2072)&lt;0),"※金额不能填负数，方向反了就换一列填",IF($D2072="","※没填收支类别，分类报表会漏掉这一笔",IF(ISNA(MATCH($D2072,类别表,0)),"※收支类别不在【基础资料】的清单里",IF(AND($L2072="内部转账",$M2072=""),"△内部转账要在「对方账户」写上另一头",IF(AND($L2072="内部转账",$M2072=$C2072),"※对方账户跟本账户是同一个",IF(AND($L2072&lt;&gt;"内部转账",$M2072&lt;&gt;""),"△填了对方账户，但类别不是内部转账",IF(YEAR($B2072)&lt;&gt;管理年度,"△不是管理年度的单据，按月的三张报表里看不到",IF($H2072&lt;0,"△这一笔之后该账户余额成负数了，核一下",""))))))))))))))</f>
        <v/>
      </c>
    </row>
    <row r="2073" ht="16.5" spans="1:16">
      <c r="A2073" s="4" t="str">
        <f>IF($C2073="","",COUNTA($C$5:$C2073))</f>
        <v/>
      </c>
      <c r="B2073" s="52"/>
      <c r="C2073" s="53"/>
      <c r="D2073" s="53"/>
      <c r="E2073" s="32"/>
      <c r="F2073" s="54"/>
      <c r="G2073" s="54"/>
      <c r="H2073" s="24" t="str">
        <f>IFERROR(ROUND(VLOOKUP($C2073,基础资料!$B$5:$E$34,3,0)+SUMIF($C$5:$C2073,$C2073,$F$5:$F2073)-SUMIF($C$5:$C2073,$C2073,$G$5:$G2073),2),"")</f>
        <v/>
      </c>
      <c r="I2073" s="53"/>
      <c r="J2073" s="53"/>
      <c r="K2073" s="25" t="str">
        <f t="shared" si="32"/>
        <v/>
      </c>
      <c r="L2073" s="13" t="str">
        <f>IF($D2073="","",IFERROR(INDEX(类别属性,MATCH($D2073,类别表,0)),""))</f>
        <v/>
      </c>
      <c r="M2073" s="53"/>
      <c r="N2073" s="53"/>
      <c r="O2073" s="32"/>
      <c r="P2073" s="6" t="str">
        <f>IF($C2073="","",IF(ISNA(MATCH($C2073,账户表,0)),"※这个账户不在【基础资料】的账户档案里",IF($B2073="","※没填日期，这一笔不会进任何月份的报表",IF(NOT(ISNUMBER($B2073)),"※日期是文本不是日期（像 2026.6.28 这种），按日期取数的报表全会漏掉这一笔",IF(AND($F2073&lt;&gt;"",$G2073&lt;&gt;""),"※收入和支出不能同时填",IF(AND(N($F2073)=0,N($G2073)=0),"※收入和支出都没填",IF(OR(N($F2073)&lt;0,N($G2073)&lt;0),"※金额不能填负数，方向反了就换一列填",IF($D2073="","※没填收支类别，分类报表会漏掉这一笔",IF(ISNA(MATCH($D2073,类别表,0)),"※收支类别不在【基础资料】的清单里",IF(AND($L2073="内部转账",$M2073=""),"△内部转账要在「对方账户」写上另一头",IF(AND($L2073="内部转账",$M2073=$C2073),"※对方账户跟本账户是同一个",IF(AND($L2073&lt;&gt;"内部转账",$M2073&lt;&gt;""),"△填了对方账户，但类别不是内部转账",IF(YEAR($B2073)&lt;&gt;管理年度,"△不是管理年度的单据，按月的三张报表里看不到",IF($H2073&lt;0,"△这一笔之后该账户余额成负数了，核一下",""))))))))))))))</f>
        <v/>
      </c>
    </row>
    <row r="2074" ht="16.5" spans="1:16">
      <c r="A2074" s="4" t="str">
        <f>IF($C2074="","",COUNTA($C$5:$C2074))</f>
        <v/>
      </c>
      <c r="B2074" s="52"/>
      <c r="C2074" s="53"/>
      <c r="D2074" s="53"/>
      <c r="E2074" s="32"/>
      <c r="F2074" s="54"/>
      <c r="G2074" s="54"/>
      <c r="H2074" s="24" t="str">
        <f>IFERROR(ROUND(VLOOKUP($C2074,基础资料!$B$5:$E$34,3,0)+SUMIF($C$5:$C2074,$C2074,$F$5:$F2074)-SUMIF($C$5:$C2074,$C2074,$G$5:$G2074),2),"")</f>
        <v/>
      </c>
      <c r="I2074" s="53"/>
      <c r="J2074" s="53"/>
      <c r="K2074" s="25" t="str">
        <f t="shared" si="32"/>
        <v/>
      </c>
      <c r="L2074" s="13" t="str">
        <f>IF($D2074="","",IFERROR(INDEX(类别属性,MATCH($D2074,类别表,0)),""))</f>
        <v/>
      </c>
      <c r="M2074" s="53"/>
      <c r="N2074" s="53"/>
      <c r="O2074" s="32"/>
      <c r="P2074" s="6" t="str">
        <f>IF($C2074="","",IF(ISNA(MATCH($C2074,账户表,0)),"※这个账户不在【基础资料】的账户档案里",IF($B2074="","※没填日期，这一笔不会进任何月份的报表",IF(NOT(ISNUMBER($B2074)),"※日期是文本不是日期（像 2026.6.28 这种），按日期取数的报表全会漏掉这一笔",IF(AND($F2074&lt;&gt;"",$G2074&lt;&gt;""),"※收入和支出不能同时填",IF(AND(N($F2074)=0,N($G2074)=0),"※收入和支出都没填",IF(OR(N($F2074)&lt;0,N($G2074)&lt;0),"※金额不能填负数，方向反了就换一列填",IF($D2074="","※没填收支类别，分类报表会漏掉这一笔",IF(ISNA(MATCH($D2074,类别表,0)),"※收支类别不在【基础资料】的清单里",IF(AND($L2074="内部转账",$M2074=""),"△内部转账要在「对方账户」写上另一头",IF(AND($L2074="内部转账",$M2074=$C2074),"※对方账户跟本账户是同一个",IF(AND($L2074&lt;&gt;"内部转账",$M2074&lt;&gt;""),"△填了对方账户，但类别不是内部转账",IF(YEAR($B2074)&lt;&gt;管理年度,"△不是管理年度的单据，按月的三张报表里看不到",IF($H2074&lt;0,"△这一笔之后该账户余额成负数了，核一下",""))))))))))))))</f>
        <v/>
      </c>
    </row>
    <row r="2075" ht="16.5" spans="1:16">
      <c r="A2075" s="4" t="str">
        <f>IF($C2075="","",COUNTA($C$5:$C2075))</f>
        <v/>
      </c>
      <c r="B2075" s="52"/>
      <c r="C2075" s="53"/>
      <c r="D2075" s="53"/>
      <c r="E2075" s="32"/>
      <c r="F2075" s="54"/>
      <c r="G2075" s="54"/>
      <c r="H2075" s="24" t="str">
        <f>IFERROR(ROUND(VLOOKUP($C2075,基础资料!$B$5:$E$34,3,0)+SUMIF($C$5:$C2075,$C2075,$F$5:$F2075)-SUMIF($C$5:$C2075,$C2075,$G$5:$G2075),2),"")</f>
        <v/>
      </c>
      <c r="I2075" s="53"/>
      <c r="J2075" s="53"/>
      <c r="K2075" s="25" t="str">
        <f t="shared" si="32"/>
        <v/>
      </c>
      <c r="L2075" s="13" t="str">
        <f>IF($D2075="","",IFERROR(INDEX(类别属性,MATCH($D2075,类别表,0)),""))</f>
        <v/>
      </c>
      <c r="M2075" s="53"/>
      <c r="N2075" s="53"/>
      <c r="O2075" s="32"/>
      <c r="P2075" s="6" t="str">
        <f>IF($C2075="","",IF(ISNA(MATCH($C2075,账户表,0)),"※这个账户不在【基础资料】的账户档案里",IF($B2075="","※没填日期，这一笔不会进任何月份的报表",IF(NOT(ISNUMBER($B2075)),"※日期是文本不是日期（像 2026.6.28 这种），按日期取数的报表全会漏掉这一笔",IF(AND($F2075&lt;&gt;"",$G2075&lt;&gt;""),"※收入和支出不能同时填",IF(AND(N($F2075)=0,N($G2075)=0),"※收入和支出都没填",IF(OR(N($F2075)&lt;0,N($G2075)&lt;0),"※金额不能填负数，方向反了就换一列填",IF($D2075="","※没填收支类别，分类报表会漏掉这一笔",IF(ISNA(MATCH($D2075,类别表,0)),"※收支类别不在【基础资料】的清单里",IF(AND($L2075="内部转账",$M2075=""),"△内部转账要在「对方账户」写上另一头",IF(AND($L2075="内部转账",$M2075=$C2075),"※对方账户跟本账户是同一个",IF(AND($L2075&lt;&gt;"内部转账",$M2075&lt;&gt;""),"△填了对方账户，但类别不是内部转账",IF(YEAR($B2075)&lt;&gt;管理年度,"△不是管理年度的单据，按月的三张报表里看不到",IF($H2075&lt;0,"△这一笔之后该账户余额成负数了，核一下",""))))))))))))))</f>
        <v/>
      </c>
    </row>
    <row r="2076" ht="16.5" spans="1:16">
      <c r="A2076" s="4" t="str">
        <f>IF($C2076="","",COUNTA($C$5:$C2076))</f>
        <v/>
      </c>
      <c r="B2076" s="52"/>
      <c r="C2076" s="53"/>
      <c r="D2076" s="53"/>
      <c r="E2076" s="32"/>
      <c r="F2076" s="54"/>
      <c r="G2076" s="54"/>
      <c r="H2076" s="24" t="str">
        <f>IFERROR(ROUND(VLOOKUP($C2076,基础资料!$B$5:$E$34,3,0)+SUMIF($C$5:$C2076,$C2076,$F$5:$F2076)-SUMIF($C$5:$C2076,$C2076,$G$5:$G2076),2),"")</f>
        <v/>
      </c>
      <c r="I2076" s="53"/>
      <c r="J2076" s="53"/>
      <c r="K2076" s="25" t="str">
        <f t="shared" si="32"/>
        <v/>
      </c>
      <c r="L2076" s="13" t="str">
        <f>IF($D2076="","",IFERROR(INDEX(类别属性,MATCH($D2076,类别表,0)),""))</f>
        <v/>
      </c>
      <c r="M2076" s="53"/>
      <c r="N2076" s="53"/>
      <c r="O2076" s="32"/>
      <c r="P2076" s="6" t="str">
        <f>IF($C2076="","",IF(ISNA(MATCH($C2076,账户表,0)),"※这个账户不在【基础资料】的账户档案里",IF($B2076="","※没填日期，这一笔不会进任何月份的报表",IF(NOT(ISNUMBER($B2076)),"※日期是文本不是日期（像 2026.6.28 这种），按日期取数的报表全会漏掉这一笔",IF(AND($F2076&lt;&gt;"",$G2076&lt;&gt;""),"※收入和支出不能同时填",IF(AND(N($F2076)=0,N($G2076)=0),"※收入和支出都没填",IF(OR(N($F2076)&lt;0,N($G2076)&lt;0),"※金额不能填负数，方向反了就换一列填",IF($D2076="","※没填收支类别，分类报表会漏掉这一笔",IF(ISNA(MATCH($D2076,类别表,0)),"※收支类别不在【基础资料】的清单里",IF(AND($L2076="内部转账",$M2076=""),"△内部转账要在「对方账户」写上另一头",IF(AND($L2076="内部转账",$M2076=$C2076),"※对方账户跟本账户是同一个",IF(AND($L2076&lt;&gt;"内部转账",$M2076&lt;&gt;""),"△填了对方账户，但类别不是内部转账",IF(YEAR($B2076)&lt;&gt;管理年度,"△不是管理年度的单据，按月的三张报表里看不到",IF($H2076&lt;0,"△这一笔之后该账户余额成负数了，核一下",""))))))))))))))</f>
        <v/>
      </c>
    </row>
    <row r="2077" ht="16.5" spans="1:16">
      <c r="A2077" s="4" t="str">
        <f>IF($C2077="","",COUNTA($C$5:$C2077))</f>
        <v/>
      </c>
      <c r="B2077" s="52"/>
      <c r="C2077" s="53"/>
      <c r="D2077" s="53"/>
      <c r="E2077" s="32"/>
      <c r="F2077" s="54"/>
      <c r="G2077" s="54"/>
      <c r="H2077" s="24" t="str">
        <f>IFERROR(ROUND(VLOOKUP($C2077,基础资料!$B$5:$E$34,3,0)+SUMIF($C$5:$C2077,$C2077,$F$5:$F2077)-SUMIF($C$5:$C2077,$C2077,$G$5:$G2077),2),"")</f>
        <v/>
      </c>
      <c r="I2077" s="53"/>
      <c r="J2077" s="53"/>
      <c r="K2077" s="25" t="str">
        <f t="shared" si="32"/>
        <v/>
      </c>
      <c r="L2077" s="13" t="str">
        <f>IF($D2077="","",IFERROR(INDEX(类别属性,MATCH($D2077,类别表,0)),""))</f>
        <v/>
      </c>
      <c r="M2077" s="53"/>
      <c r="N2077" s="53"/>
      <c r="O2077" s="32"/>
      <c r="P2077" s="6" t="str">
        <f>IF($C2077="","",IF(ISNA(MATCH($C2077,账户表,0)),"※这个账户不在【基础资料】的账户档案里",IF($B2077="","※没填日期，这一笔不会进任何月份的报表",IF(NOT(ISNUMBER($B2077)),"※日期是文本不是日期（像 2026.6.28 这种），按日期取数的报表全会漏掉这一笔",IF(AND($F2077&lt;&gt;"",$G2077&lt;&gt;""),"※收入和支出不能同时填",IF(AND(N($F2077)=0,N($G2077)=0),"※收入和支出都没填",IF(OR(N($F2077)&lt;0,N($G2077)&lt;0),"※金额不能填负数，方向反了就换一列填",IF($D2077="","※没填收支类别，分类报表会漏掉这一笔",IF(ISNA(MATCH($D2077,类别表,0)),"※收支类别不在【基础资料】的清单里",IF(AND($L2077="内部转账",$M2077=""),"△内部转账要在「对方账户」写上另一头",IF(AND($L2077="内部转账",$M2077=$C2077),"※对方账户跟本账户是同一个",IF(AND($L2077&lt;&gt;"内部转账",$M2077&lt;&gt;""),"△填了对方账户，但类别不是内部转账",IF(YEAR($B2077)&lt;&gt;管理年度,"△不是管理年度的单据，按月的三张报表里看不到",IF($H2077&lt;0,"△这一笔之后该账户余额成负数了，核一下",""))))))))))))))</f>
        <v/>
      </c>
    </row>
    <row r="2078" ht="16.5" spans="1:16">
      <c r="A2078" s="4" t="str">
        <f>IF($C2078="","",COUNTA($C$5:$C2078))</f>
        <v/>
      </c>
      <c r="B2078" s="52"/>
      <c r="C2078" s="53"/>
      <c r="D2078" s="53"/>
      <c r="E2078" s="32"/>
      <c r="F2078" s="54"/>
      <c r="G2078" s="54"/>
      <c r="H2078" s="24" t="str">
        <f>IFERROR(ROUND(VLOOKUP($C2078,基础资料!$B$5:$E$34,3,0)+SUMIF($C$5:$C2078,$C2078,$F$5:$F2078)-SUMIF($C$5:$C2078,$C2078,$G$5:$G2078),2),"")</f>
        <v/>
      </c>
      <c r="I2078" s="53"/>
      <c r="J2078" s="53"/>
      <c r="K2078" s="25" t="str">
        <f t="shared" si="32"/>
        <v/>
      </c>
      <c r="L2078" s="13" t="str">
        <f>IF($D2078="","",IFERROR(INDEX(类别属性,MATCH($D2078,类别表,0)),""))</f>
        <v/>
      </c>
      <c r="M2078" s="53"/>
      <c r="N2078" s="53"/>
      <c r="O2078" s="32"/>
      <c r="P2078" s="6" t="str">
        <f>IF($C2078="","",IF(ISNA(MATCH($C2078,账户表,0)),"※这个账户不在【基础资料】的账户档案里",IF($B2078="","※没填日期，这一笔不会进任何月份的报表",IF(NOT(ISNUMBER($B2078)),"※日期是文本不是日期（像 2026.6.28 这种），按日期取数的报表全会漏掉这一笔",IF(AND($F2078&lt;&gt;"",$G2078&lt;&gt;""),"※收入和支出不能同时填",IF(AND(N($F2078)=0,N($G2078)=0),"※收入和支出都没填",IF(OR(N($F2078)&lt;0,N($G2078)&lt;0),"※金额不能填负数，方向反了就换一列填",IF($D2078="","※没填收支类别，分类报表会漏掉这一笔",IF(ISNA(MATCH($D2078,类别表,0)),"※收支类别不在【基础资料】的清单里",IF(AND($L2078="内部转账",$M2078=""),"△内部转账要在「对方账户」写上另一头",IF(AND($L2078="内部转账",$M2078=$C2078),"※对方账户跟本账户是同一个",IF(AND($L2078&lt;&gt;"内部转账",$M2078&lt;&gt;""),"△填了对方账户，但类别不是内部转账",IF(YEAR($B2078)&lt;&gt;管理年度,"△不是管理年度的单据，按月的三张报表里看不到",IF($H2078&lt;0,"△这一笔之后该账户余额成负数了，核一下",""))))))))))))))</f>
        <v/>
      </c>
    </row>
    <row r="2079" ht="16.5" spans="1:16">
      <c r="A2079" s="4" t="str">
        <f>IF($C2079="","",COUNTA($C$5:$C2079))</f>
        <v/>
      </c>
      <c r="B2079" s="52"/>
      <c r="C2079" s="53"/>
      <c r="D2079" s="53"/>
      <c r="E2079" s="32"/>
      <c r="F2079" s="54"/>
      <c r="G2079" s="54"/>
      <c r="H2079" s="24" t="str">
        <f>IFERROR(ROUND(VLOOKUP($C2079,基础资料!$B$5:$E$34,3,0)+SUMIF($C$5:$C2079,$C2079,$F$5:$F2079)-SUMIF($C$5:$C2079,$C2079,$G$5:$G2079),2),"")</f>
        <v/>
      </c>
      <c r="I2079" s="53"/>
      <c r="J2079" s="53"/>
      <c r="K2079" s="25" t="str">
        <f t="shared" si="32"/>
        <v/>
      </c>
      <c r="L2079" s="13" t="str">
        <f>IF($D2079="","",IFERROR(INDEX(类别属性,MATCH($D2079,类别表,0)),""))</f>
        <v/>
      </c>
      <c r="M2079" s="53"/>
      <c r="N2079" s="53"/>
      <c r="O2079" s="32"/>
      <c r="P2079" s="6" t="str">
        <f>IF($C2079="","",IF(ISNA(MATCH($C2079,账户表,0)),"※这个账户不在【基础资料】的账户档案里",IF($B2079="","※没填日期，这一笔不会进任何月份的报表",IF(NOT(ISNUMBER($B2079)),"※日期是文本不是日期（像 2026.6.28 这种），按日期取数的报表全会漏掉这一笔",IF(AND($F2079&lt;&gt;"",$G2079&lt;&gt;""),"※收入和支出不能同时填",IF(AND(N($F2079)=0,N($G2079)=0),"※收入和支出都没填",IF(OR(N($F2079)&lt;0,N($G2079)&lt;0),"※金额不能填负数，方向反了就换一列填",IF($D2079="","※没填收支类别，分类报表会漏掉这一笔",IF(ISNA(MATCH($D2079,类别表,0)),"※收支类别不在【基础资料】的清单里",IF(AND($L2079="内部转账",$M2079=""),"△内部转账要在「对方账户」写上另一头",IF(AND($L2079="内部转账",$M2079=$C2079),"※对方账户跟本账户是同一个",IF(AND($L2079&lt;&gt;"内部转账",$M2079&lt;&gt;""),"△填了对方账户，但类别不是内部转账",IF(YEAR($B2079)&lt;&gt;管理年度,"△不是管理年度的单据，按月的三张报表里看不到",IF($H2079&lt;0,"△这一笔之后该账户余额成负数了，核一下",""))))))))))))))</f>
        <v/>
      </c>
    </row>
    <row r="2080" ht="16.5" spans="1:16">
      <c r="A2080" s="4" t="str">
        <f>IF($C2080="","",COUNTA($C$5:$C2080))</f>
        <v/>
      </c>
      <c r="B2080" s="52"/>
      <c r="C2080" s="53"/>
      <c r="D2080" s="53"/>
      <c r="E2080" s="32"/>
      <c r="F2080" s="54"/>
      <c r="G2080" s="54"/>
      <c r="H2080" s="24" t="str">
        <f>IFERROR(ROUND(VLOOKUP($C2080,基础资料!$B$5:$E$34,3,0)+SUMIF($C$5:$C2080,$C2080,$F$5:$F2080)-SUMIF($C$5:$C2080,$C2080,$G$5:$G2080),2),"")</f>
        <v/>
      </c>
      <c r="I2080" s="53"/>
      <c r="J2080" s="53"/>
      <c r="K2080" s="25" t="str">
        <f t="shared" si="32"/>
        <v/>
      </c>
      <c r="L2080" s="13" t="str">
        <f>IF($D2080="","",IFERROR(INDEX(类别属性,MATCH($D2080,类别表,0)),""))</f>
        <v/>
      </c>
      <c r="M2080" s="53"/>
      <c r="N2080" s="53"/>
      <c r="O2080" s="32"/>
      <c r="P2080" s="6" t="str">
        <f>IF($C2080="","",IF(ISNA(MATCH($C2080,账户表,0)),"※这个账户不在【基础资料】的账户档案里",IF($B2080="","※没填日期，这一笔不会进任何月份的报表",IF(NOT(ISNUMBER($B2080)),"※日期是文本不是日期（像 2026.6.28 这种），按日期取数的报表全会漏掉这一笔",IF(AND($F2080&lt;&gt;"",$G2080&lt;&gt;""),"※收入和支出不能同时填",IF(AND(N($F2080)=0,N($G2080)=0),"※收入和支出都没填",IF(OR(N($F2080)&lt;0,N($G2080)&lt;0),"※金额不能填负数，方向反了就换一列填",IF($D2080="","※没填收支类别，分类报表会漏掉这一笔",IF(ISNA(MATCH($D2080,类别表,0)),"※收支类别不在【基础资料】的清单里",IF(AND($L2080="内部转账",$M2080=""),"△内部转账要在「对方账户」写上另一头",IF(AND($L2080="内部转账",$M2080=$C2080),"※对方账户跟本账户是同一个",IF(AND($L2080&lt;&gt;"内部转账",$M2080&lt;&gt;""),"△填了对方账户，但类别不是内部转账",IF(YEAR($B2080)&lt;&gt;管理年度,"△不是管理年度的单据，按月的三张报表里看不到",IF($H2080&lt;0,"△这一笔之后该账户余额成负数了，核一下",""))))))))))))))</f>
        <v/>
      </c>
    </row>
    <row r="2081" ht="16.5" spans="1:16">
      <c r="A2081" s="4" t="str">
        <f>IF($C2081="","",COUNTA($C$5:$C2081))</f>
        <v/>
      </c>
      <c r="B2081" s="52"/>
      <c r="C2081" s="53"/>
      <c r="D2081" s="53"/>
      <c r="E2081" s="32"/>
      <c r="F2081" s="54"/>
      <c r="G2081" s="54"/>
      <c r="H2081" s="24" t="str">
        <f>IFERROR(ROUND(VLOOKUP($C2081,基础资料!$B$5:$E$34,3,0)+SUMIF($C$5:$C2081,$C2081,$F$5:$F2081)-SUMIF($C$5:$C2081,$C2081,$G$5:$G2081),2),"")</f>
        <v/>
      </c>
      <c r="I2081" s="53"/>
      <c r="J2081" s="53"/>
      <c r="K2081" s="25" t="str">
        <f t="shared" si="32"/>
        <v/>
      </c>
      <c r="L2081" s="13" t="str">
        <f>IF($D2081="","",IFERROR(INDEX(类别属性,MATCH($D2081,类别表,0)),""))</f>
        <v/>
      </c>
      <c r="M2081" s="53"/>
      <c r="N2081" s="53"/>
      <c r="O2081" s="32"/>
      <c r="P2081" s="6" t="str">
        <f>IF($C2081="","",IF(ISNA(MATCH($C2081,账户表,0)),"※这个账户不在【基础资料】的账户档案里",IF($B2081="","※没填日期，这一笔不会进任何月份的报表",IF(NOT(ISNUMBER($B2081)),"※日期是文本不是日期（像 2026.6.28 这种），按日期取数的报表全会漏掉这一笔",IF(AND($F2081&lt;&gt;"",$G2081&lt;&gt;""),"※收入和支出不能同时填",IF(AND(N($F2081)=0,N($G2081)=0),"※收入和支出都没填",IF(OR(N($F2081)&lt;0,N($G2081)&lt;0),"※金额不能填负数，方向反了就换一列填",IF($D2081="","※没填收支类别，分类报表会漏掉这一笔",IF(ISNA(MATCH($D2081,类别表,0)),"※收支类别不在【基础资料】的清单里",IF(AND($L2081="内部转账",$M2081=""),"△内部转账要在「对方账户」写上另一头",IF(AND($L2081="内部转账",$M2081=$C2081),"※对方账户跟本账户是同一个",IF(AND($L2081&lt;&gt;"内部转账",$M2081&lt;&gt;""),"△填了对方账户，但类别不是内部转账",IF(YEAR($B2081)&lt;&gt;管理年度,"△不是管理年度的单据，按月的三张报表里看不到",IF($H2081&lt;0,"△这一笔之后该账户余额成负数了，核一下",""))))))))))))))</f>
        <v/>
      </c>
    </row>
    <row r="2082" ht="16.5" spans="1:16">
      <c r="A2082" s="4" t="str">
        <f>IF($C2082="","",COUNTA($C$5:$C2082))</f>
        <v/>
      </c>
      <c r="B2082" s="52"/>
      <c r="C2082" s="53"/>
      <c r="D2082" s="53"/>
      <c r="E2082" s="32"/>
      <c r="F2082" s="54"/>
      <c r="G2082" s="54"/>
      <c r="H2082" s="24" t="str">
        <f>IFERROR(ROUND(VLOOKUP($C2082,基础资料!$B$5:$E$34,3,0)+SUMIF($C$5:$C2082,$C2082,$F$5:$F2082)-SUMIF($C$5:$C2082,$C2082,$G$5:$G2082),2),"")</f>
        <v/>
      </c>
      <c r="I2082" s="53"/>
      <c r="J2082" s="53"/>
      <c r="K2082" s="25" t="str">
        <f t="shared" si="32"/>
        <v/>
      </c>
      <c r="L2082" s="13" t="str">
        <f>IF($D2082="","",IFERROR(INDEX(类别属性,MATCH($D2082,类别表,0)),""))</f>
        <v/>
      </c>
      <c r="M2082" s="53"/>
      <c r="N2082" s="53"/>
      <c r="O2082" s="32"/>
      <c r="P2082" s="6" t="str">
        <f>IF($C2082="","",IF(ISNA(MATCH($C2082,账户表,0)),"※这个账户不在【基础资料】的账户档案里",IF($B2082="","※没填日期，这一笔不会进任何月份的报表",IF(NOT(ISNUMBER($B2082)),"※日期是文本不是日期（像 2026.6.28 这种），按日期取数的报表全会漏掉这一笔",IF(AND($F2082&lt;&gt;"",$G2082&lt;&gt;""),"※收入和支出不能同时填",IF(AND(N($F2082)=0,N($G2082)=0),"※收入和支出都没填",IF(OR(N($F2082)&lt;0,N($G2082)&lt;0),"※金额不能填负数，方向反了就换一列填",IF($D2082="","※没填收支类别，分类报表会漏掉这一笔",IF(ISNA(MATCH($D2082,类别表,0)),"※收支类别不在【基础资料】的清单里",IF(AND($L2082="内部转账",$M2082=""),"△内部转账要在「对方账户」写上另一头",IF(AND($L2082="内部转账",$M2082=$C2082),"※对方账户跟本账户是同一个",IF(AND($L2082&lt;&gt;"内部转账",$M2082&lt;&gt;""),"△填了对方账户，但类别不是内部转账",IF(YEAR($B2082)&lt;&gt;管理年度,"△不是管理年度的单据，按月的三张报表里看不到",IF($H2082&lt;0,"△这一笔之后该账户余额成负数了，核一下",""))))))))))))))</f>
        <v/>
      </c>
    </row>
    <row r="2083" ht="16.5" spans="1:16">
      <c r="A2083" s="4" t="str">
        <f>IF($C2083="","",COUNTA($C$5:$C2083))</f>
        <v/>
      </c>
      <c r="B2083" s="52"/>
      <c r="C2083" s="53"/>
      <c r="D2083" s="53"/>
      <c r="E2083" s="32"/>
      <c r="F2083" s="54"/>
      <c r="G2083" s="54"/>
      <c r="H2083" s="24" t="str">
        <f>IFERROR(ROUND(VLOOKUP($C2083,基础资料!$B$5:$E$34,3,0)+SUMIF($C$5:$C2083,$C2083,$F$5:$F2083)-SUMIF($C$5:$C2083,$C2083,$G$5:$G2083),2),"")</f>
        <v/>
      </c>
      <c r="I2083" s="53"/>
      <c r="J2083" s="53"/>
      <c r="K2083" s="25" t="str">
        <f t="shared" si="32"/>
        <v/>
      </c>
      <c r="L2083" s="13" t="str">
        <f>IF($D2083="","",IFERROR(INDEX(类别属性,MATCH($D2083,类别表,0)),""))</f>
        <v/>
      </c>
      <c r="M2083" s="53"/>
      <c r="N2083" s="53"/>
      <c r="O2083" s="32"/>
      <c r="P2083" s="6" t="str">
        <f>IF($C2083="","",IF(ISNA(MATCH($C2083,账户表,0)),"※这个账户不在【基础资料】的账户档案里",IF($B2083="","※没填日期，这一笔不会进任何月份的报表",IF(NOT(ISNUMBER($B2083)),"※日期是文本不是日期（像 2026.6.28 这种），按日期取数的报表全会漏掉这一笔",IF(AND($F2083&lt;&gt;"",$G2083&lt;&gt;""),"※收入和支出不能同时填",IF(AND(N($F2083)=0,N($G2083)=0),"※收入和支出都没填",IF(OR(N($F2083)&lt;0,N($G2083)&lt;0),"※金额不能填负数，方向反了就换一列填",IF($D2083="","※没填收支类别，分类报表会漏掉这一笔",IF(ISNA(MATCH($D2083,类别表,0)),"※收支类别不在【基础资料】的清单里",IF(AND($L2083="内部转账",$M2083=""),"△内部转账要在「对方账户」写上另一头",IF(AND($L2083="内部转账",$M2083=$C2083),"※对方账户跟本账户是同一个",IF(AND($L2083&lt;&gt;"内部转账",$M2083&lt;&gt;""),"△填了对方账户，但类别不是内部转账",IF(YEAR($B2083)&lt;&gt;管理年度,"△不是管理年度的单据，按月的三张报表里看不到",IF($H2083&lt;0,"△这一笔之后该账户余额成负数了，核一下",""))))))))))))))</f>
        <v/>
      </c>
    </row>
    <row r="2084" ht="16.5" spans="1:16">
      <c r="A2084" s="4" t="str">
        <f>IF($C2084="","",COUNTA($C$5:$C2084))</f>
        <v/>
      </c>
      <c r="B2084" s="52"/>
      <c r="C2084" s="53"/>
      <c r="D2084" s="53"/>
      <c r="E2084" s="32"/>
      <c r="F2084" s="54"/>
      <c r="G2084" s="54"/>
      <c r="H2084" s="24" t="str">
        <f>IFERROR(ROUND(VLOOKUP($C2084,基础资料!$B$5:$E$34,3,0)+SUMIF($C$5:$C2084,$C2084,$F$5:$F2084)-SUMIF($C$5:$C2084,$C2084,$G$5:$G2084),2),"")</f>
        <v/>
      </c>
      <c r="I2084" s="53"/>
      <c r="J2084" s="53"/>
      <c r="K2084" s="25" t="str">
        <f t="shared" si="32"/>
        <v/>
      </c>
      <c r="L2084" s="13" t="str">
        <f>IF($D2084="","",IFERROR(INDEX(类别属性,MATCH($D2084,类别表,0)),""))</f>
        <v/>
      </c>
      <c r="M2084" s="53"/>
      <c r="N2084" s="53"/>
      <c r="O2084" s="32"/>
      <c r="P2084" s="6" t="str">
        <f>IF($C2084="","",IF(ISNA(MATCH($C2084,账户表,0)),"※这个账户不在【基础资料】的账户档案里",IF($B2084="","※没填日期，这一笔不会进任何月份的报表",IF(NOT(ISNUMBER($B2084)),"※日期是文本不是日期（像 2026.6.28 这种），按日期取数的报表全会漏掉这一笔",IF(AND($F2084&lt;&gt;"",$G2084&lt;&gt;""),"※收入和支出不能同时填",IF(AND(N($F2084)=0,N($G2084)=0),"※收入和支出都没填",IF(OR(N($F2084)&lt;0,N($G2084)&lt;0),"※金额不能填负数，方向反了就换一列填",IF($D2084="","※没填收支类别，分类报表会漏掉这一笔",IF(ISNA(MATCH($D2084,类别表,0)),"※收支类别不在【基础资料】的清单里",IF(AND($L2084="内部转账",$M2084=""),"△内部转账要在「对方账户」写上另一头",IF(AND($L2084="内部转账",$M2084=$C2084),"※对方账户跟本账户是同一个",IF(AND($L2084&lt;&gt;"内部转账",$M2084&lt;&gt;""),"△填了对方账户，但类别不是内部转账",IF(YEAR($B2084)&lt;&gt;管理年度,"△不是管理年度的单据，按月的三张报表里看不到",IF($H2084&lt;0,"△这一笔之后该账户余额成负数了，核一下",""))))))))))))))</f>
        <v/>
      </c>
    </row>
    <row r="2085" ht="16.5" spans="1:16">
      <c r="A2085" s="4" t="str">
        <f>IF($C2085="","",COUNTA($C$5:$C2085))</f>
        <v/>
      </c>
      <c r="B2085" s="52"/>
      <c r="C2085" s="53"/>
      <c r="D2085" s="53"/>
      <c r="E2085" s="32"/>
      <c r="F2085" s="54"/>
      <c r="G2085" s="54"/>
      <c r="H2085" s="24" t="str">
        <f>IFERROR(ROUND(VLOOKUP($C2085,基础资料!$B$5:$E$34,3,0)+SUMIF($C$5:$C2085,$C2085,$F$5:$F2085)-SUMIF($C$5:$C2085,$C2085,$G$5:$G2085),2),"")</f>
        <v/>
      </c>
      <c r="I2085" s="53"/>
      <c r="J2085" s="53"/>
      <c r="K2085" s="25" t="str">
        <f t="shared" si="32"/>
        <v/>
      </c>
      <c r="L2085" s="13" t="str">
        <f>IF($D2085="","",IFERROR(INDEX(类别属性,MATCH($D2085,类别表,0)),""))</f>
        <v/>
      </c>
      <c r="M2085" s="53"/>
      <c r="N2085" s="53"/>
      <c r="O2085" s="32"/>
      <c r="P2085" s="6" t="str">
        <f>IF($C2085="","",IF(ISNA(MATCH($C2085,账户表,0)),"※这个账户不在【基础资料】的账户档案里",IF($B2085="","※没填日期，这一笔不会进任何月份的报表",IF(NOT(ISNUMBER($B2085)),"※日期是文本不是日期（像 2026.6.28 这种），按日期取数的报表全会漏掉这一笔",IF(AND($F2085&lt;&gt;"",$G2085&lt;&gt;""),"※收入和支出不能同时填",IF(AND(N($F2085)=0,N($G2085)=0),"※收入和支出都没填",IF(OR(N($F2085)&lt;0,N($G2085)&lt;0),"※金额不能填负数，方向反了就换一列填",IF($D2085="","※没填收支类别，分类报表会漏掉这一笔",IF(ISNA(MATCH($D2085,类别表,0)),"※收支类别不在【基础资料】的清单里",IF(AND($L2085="内部转账",$M2085=""),"△内部转账要在「对方账户」写上另一头",IF(AND($L2085="内部转账",$M2085=$C2085),"※对方账户跟本账户是同一个",IF(AND($L2085&lt;&gt;"内部转账",$M2085&lt;&gt;""),"△填了对方账户，但类别不是内部转账",IF(YEAR($B2085)&lt;&gt;管理年度,"△不是管理年度的单据，按月的三张报表里看不到",IF($H2085&lt;0,"△这一笔之后该账户余额成负数了，核一下",""))))))))))))))</f>
        <v/>
      </c>
    </row>
    <row r="2086" ht="16.5" spans="1:16">
      <c r="A2086" s="4" t="str">
        <f>IF($C2086="","",COUNTA($C$5:$C2086))</f>
        <v/>
      </c>
      <c r="B2086" s="52"/>
      <c r="C2086" s="53"/>
      <c r="D2086" s="53"/>
      <c r="E2086" s="32"/>
      <c r="F2086" s="54"/>
      <c r="G2086" s="54"/>
      <c r="H2086" s="24" t="str">
        <f>IFERROR(ROUND(VLOOKUP($C2086,基础资料!$B$5:$E$34,3,0)+SUMIF($C$5:$C2086,$C2086,$F$5:$F2086)-SUMIF($C$5:$C2086,$C2086,$G$5:$G2086),2),"")</f>
        <v/>
      </c>
      <c r="I2086" s="53"/>
      <c r="J2086" s="53"/>
      <c r="K2086" s="25" t="str">
        <f t="shared" si="32"/>
        <v/>
      </c>
      <c r="L2086" s="13" t="str">
        <f>IF($D2086="","",IFERROR(INDEX(类别属性,MATCH($D2086,类别表,0)),""))</f>
        <v/>
      </c>
      <c r="M2086" s="53"/>
      <c r="N2086" s="53"/>
      <c r="O2086" s="32"/>
      <c r="P2086" s="6" t="str">
        <f>IF($C2086="","",IF(ISNA(MATCH($C2086,账户表,0)),"※这个账户不在【基础资料】的账户档案里",IF($B2086="","※没填日期，这一笔不会进任何月份的报表",IF(NOT(ISNUMBER($B2086)),"※日期是文本不是日期（像 2026.6.28 这种），按日期取数的报表全会漏掉这一笔",IF(AND($F2086&lt;&gt;"",$G2086&lt;&gt;""),"※收入和支出不能同时填",IF(AND(N($F2086)=0,N($G2086)=0),"※收入和支出都没填",IF(OR(N($F2086)&lt;0,N($G2086)&lt;0),"※金额不能填负数，方向反了就换一列填",IF($D2086="","※没填收支类别，分类报表会漏掉这一笔",IF(ISNA(MATCH($D2086,类别表,0)),"※收支类别不在【基础资料】的清单里",IF(AND($L2086="内部转账",$M2086=""),"△内部转账要在「对方账户」写上另一头",IF(AND($L2086="内部转账",$M2086=$C2086),"※对方账户跟本账户是同一个",IF(AND($L2086&lt;&gt;"内部转账",$M2086&lt;&gt;""),"△填了对方账户，但类别不是内部转账",IF(YEAR($B2086)&lt;&gt;管理年度,"△不是管理年度的单据，按月的三张报表里看不到",IF($H2086&lt;0,"△这一笔之后该账户余额成负数了，核一下",""))))))))))))))</f>
        <v/>
      </c>
    </row>
    <row r="2087" ht="16.5" spans="1:16">
      <c r="A2087" s="4" t="str">
        <f>IF($C2087="","",COUNTA($C$5:$C2087))</f>
        <v/>
      </c>
      <c r="B2087" s="52"/>
      <c r="C2087" s="53"/>
      <c r="D2087" s="53"/>
      <c r="E2087" s="32"/>
      <c r="F2087" s="54"/>
      <c r="G2087" s="54"/>
      <c r="H2087" s="24" t="str">
        <f>IFERROR(ROUND(VLOOKUP($C2087,基础资料!$B$5:$E$34,3,0)+SUMIF($C$5:$C2087,$C2087,$F$5:$F2087)-SUMIF($C$5:$C2087,$C2087,$G$5:$G2087),2),"")</f>
        <v/>
      </c>
      <c r="I2087" s="53"/>
      <c r="J2087" s="53"/>
      <c r="K2087" s="25" t="str">
        <f t="shared" si="32"/>
        <v/>
      </c>
      <c r="L2087" s="13" t="str">
        <f>IF($D2087="","",IFERROR(INDEX(类别属性,MATCH($D2087,类别表,0)),""))</f>
        <v/>
      </c>
      <c r="M2087" s="53"/>
      <c r="N2087" s="53"/>
      <c r="O2087" s="32"/>
      <c r="P2087" s="6" t="str">
        <f>IF($C2087="","",IF(ISNA(MATCH($C2087,账户表,0)),"※这个账户不在【基础资料】的账户档案里",IF($B2087="","※没填日期，这一笔不会进任何月份的报表",IF(NOT(ISNUMBER($B2087)),"※日期是文本不是日期（像 2026.6.28 这种），按日期取数的报表全会漏掉这一笔",IF(AND($F2087&lt;&gt;"",$G2087&lt;&gt;""),"※收入和支出不能同时填",IF(AND(N($F2087)=0,N($G2087)=0),"※收入和支出都没填",IF(OR(N($F2087)&lt;0,N($G2087)&lt;0),"※金额不能填负数，方向反了就换一列填",IF($D2087="","※没填收支类别，分类报表会漏掉这一笔",IF(ISNA(MATCH($D2087,类别表,0)),"※收支类别不在【基础资料】的清单里",IF(AND($L2087="内部转账",$M2087=""),"△内部转账要在「对方账户」写上另一头",IF(AND($L2087="内部转账",$M2087=$C2087),"※对方账户跟本账户是同一个",IF(AND($L2087&lt;&gt;"内部转账",$M2087&lt;&gt;""),"△填了对方账户，但类别不是内部转账",IF(YEAR($B2087)&lt;&gt;管理年度,"△不是管理年度的单据，按月的三张报表里看不到",IF($H2087&lt;0,"△这一笔之后该账户余额成负数了，核一下",""))))))))))))))</f>
        <v/>
      </c>
    </row>
    <row r="2088" ht="16.5" spans="1:16">
      <c r="A2088" s="4" t="str">
        <f>IF($C2088="","",COUNTA($C$5:$C2088))</f>
        <v/>
      </c>
      <c r="B2088" s="52"/>
      <c r="C2088" s="53"/>
      <c r="D2088" s="53"/>
      <c r="E2088" s="32"/>
      <c r="F2088" s="54"/>
      <c r="G2088" s="54"/>
      <c r="H2088" s="24" t="str">
        <f>IFERROR(ROUND(VLOOKUP($C2088,基础资料!$B$5:$E$34,3,0)+SUMIF($C$5:$C2088,$C2088,$F$5:$F2088)-SUMIF($C$5:$C2088,$C2088,$G$5:$G2088),2),"")</f>
        <v/>
      </c>
      <c r="I2088" s="53"/>
      <c r="J2088" s="53"/>
      <c r="K2088" s="25" t="str">
        <f t="shared" si="32"/>
        <v/>
      </c>
      <c r="L2088" s="13" t="str">
        <f>IF($D2088="","",IFERROR(INDEX(类别属性,MATCH($D2088,类别表,0)),""))</f>
        <v/>
      </c>
      <c r="M2088" s="53"/>
      <c r="N2088" s="53"/>
      <c r="O2088" s="32"/>
      <c r="P2088" s="6" t="str">
        <f>IF($C2088="","",IF(ISNA(MATCH($C2088,账户表,0)),"※这个账户不在【基础资料】的账户档案里",IF($B2088="","※没填日期，这一笔不会进任何月份的报表",IF(NOT(ISNUMBER($B2088)),"※日期是文本不是日期（像 2026.6.28 这种），按日期取数的报表全会漏掉这一笔",IF(AND($F2088&lt;&gt;"",$G2088&lt;&gt;""),"※收入和支出不能同时填",IF(AND(N($F2088)=0,N($G2088)=0),"※收入和支出都没填",IF(OR(N($F2088)&lt;0,N($G2088)&lt;0),"※金额不能填负数，方向反了就换一列填",IF($D2088="","※没填收支类别，分类报表会漏掉这一笔",IF(ISNA(MATCH($D2088,类别表,0)),"※收支类别不在【基础资料】的清单里",IF(AND($L2088="内部转账",$M2088=""),"△内部转账要在「对方账户」写上另一头",IF(AND($L2088="内部转账",$M2088=$C2088),"※对方账户跟本账户是同一个",IF(AND($L2088&lt;&gt;"内部转账",$M2088&lt;&gt;""),"△填了对方账户，但类别不是内部转账",IF(YEAR($B2088)&lt;&gt;管理年度,"△不是管理年度的单据，按月的三张报表里看不到",IF($H2088&lt;0,"△这一笔之后该账户余额成负数了，核一下",""))))))))))))))</f>
        <v/>
      </c>
    </row>
    <row r="2089" ht="16.5" spans="1:16">
      <c r="A2089" s="4" t="str">
        <f>IF($C2089="","",COUNTA($C$5:$C2089))</f>
        <v/>
      </c>
      <c r="B2089" s="52"/>
      <c r="C2089" s="53"/>
      <c r="D2089" s="53"/>
      <c r="E2089" s="32"/>
      <c r="F2089" s="54"/>
      <c r="G2089" s="54"/>
      <c r="H2089" s="24" t="str">
        <f>IFERROR(ROUND(VLOOKUP($C2089,基础资料!$B$5:$E$34,3,0)+SUMIF($C$5:$C2089,$C2089,$F$5:$F2089)-SUMIF($C$5:$C2089,$C2089,$G$5:$G2089),2),"")</f>
        <v/>
      </c>
      <c r="I2089" s="53"/>
      <c r="J2089" s="53"/>
      <c r="K2089" s="25" t="str">
        <f t="shared" si="32"/>
        <v/>
      </c>
      <c r="L2089" s="13" t="str">
        <f>IF($D2089="","",IFERROR(INDEX(类别属性,MATCH($D2089,类别表,0)),""))</f>
        <v/>
      </c>
      <c r="M2089" s="53"/>
      <c r="N2089" s="53"/>
      <c r="O2089" s="32"/>
      <c r="P2089" s="6" t="str">
        <f>IF($C2089="","",IF(ISNA(MATCH($C2089,账户表,0)),"※这个账户不在【基础资料】的账户档案里",IF($B2089="","※没填日期，这一笔不会进任何月份的报表",IF(NOT(ISNUMBER($B2089)),"※日期是文本不是日期（像 2026.6.28 这种），按日期取数的报表全会漏掉这一笔",IF(AND($F2089&lt;&gt;"",$G2089&lt;&gt;""),"※收入和支出不能同时填",IF(AND(N($F2089)=0,N($G2089)=0),"※收入和支出都没填",IF(OR(N($F2089)&lt;0,N($G2089)&lt;0),"※金额不能填负数，方向反了就换一列填",IF($D2089="","※没填收支类别，分类报表会漏掉这一笔",IF(ISNA(MATCH($D2089,类别表,0)),"※收支类别不在【基础资料】的清单里",IF(AND($L2089="内部转账",$M2089=""),"△内部转账要在「对方账户」写上另一头",IF(AND($L2089="内部转账",$M2089=$C2089),"※对方账户跟本账户是同一个",IF(AND($L2089&lt;&gt;"内部转账",$M2089&lt;&gt;""),"△填了对方账户，但类别不是内部转账",IF(YEAR($B2089)&lt;&gt;管理年度,"△不是管理年度的单据，按月的三张报表里看不到",IF($H2089&lt;0,"△这一笔之后该账户余额成负数了，核一下",""))))))))))))))</f>
        <v/>
      </c>
    </row>
    <row r="2090" ht="16.5" spans="1:16">
      <c r="A2090" s="4" t="str">
        <f>IF($C2090="","",COUNTA($C$5:$C2090))</f>
        <v/>
      </c>
      <c r="B2090" s="52"/>
      <c r="C2090" s="53"/>
      <c r="D2090" s="53"/>
      <c r="E2090" s="32"/>
      <c r="F2090" s="54"/>
      <c r="G2090" s="54"/>
      <c r="H2090" s="24" t="str">
        <f>IFERROR(ROUND(VLOOKUP($C2090,基础资料!$B$5:$E$34,3,0)+SUMIF($C$5:$C2090,$C2090,$F$5:$F2090)-SUMIF($C$5:$C2090,$C2090,$G$5:$G2090),2),"")</f>
        <v/>
      </c>
      <c r="I2090" s="53"/>
      <c r="J2090" s="53"/>
      <c r="K2090" s="25" t="str">
        <f t="shared" si="32"/>
        <v/>
      </c>
      <c r="L2090" s="13" t="str">
        <f>IF($D2090="","",IFERROR(INDEX(类别属性,MATCH($D2090,类别表,0)),""))</f>
        <v/>
      </c>
      <c r="M2090" s="53"/>
      <c r="N2090" s="53"/>
      <c r="O2090" s="32"/>
      <c r="P2090" s="6" t="str">
        <f>IF($C2090="","",IF(ISNA(MATCH($C2090,账户表,0)),"※这个账户不在【基础资料】的账户档案里",IF($B2090="","※没填日期，这一笔不会进任何月份的报表",IF(NOT(ISNUMBER($B2090)),"※日期是文本不是日期（像 2026.6.28 这种），按日期取数的报表全会漏掉这一笔",IF(AND($F2090&lt;&gt;"",$G2090&lt;&gt;""),"※收入和支出不能同时填",IF(AND(N($F2090)=0,N($G2090)=0),"※收入和支出都没填",IF(OR(N($F2090)&lt;0,N($G2090)&lt;0),"※金额不能填负数，方向反了就换一列填",IF($D2090="","※没填收支类别，分类报表会漏掉这一笔",IF(ISNA(MATCH($D2090,类别表,0)),"※收支类别不在【基础资料】的清单里",IF(AND($L2090="内部转账",$M2090=""),"△内部转账要在「对方账户」写上另一头",IF(AND($L2090="内部转账",$M2090=$C2090),"※对方账户跟本账户是同一个",IF(AND($L2090&lt;&gt;"内部转账",$M2090&lt;&gt;""),"△填了对方账户，但类别不是内部转账",IF(YEAR($B2090)&lt;&gt;管理年度,"△不是管理年度的单据，按月的三张报表里看不到",IF($H2090&lt;0,"△这一笔之后该账户余额成负数了，核一下",""))))))))))))))</f>
        <v/>
      </c>
    </row>
    <row r="2091" ht="16.5" spans="1:16">
      <c r="A2091" s="4" t="str">
        <f>IF($C2091="","",COUNTA($C$5:$C2091))</f>
        <v/>
      </c>
      <c r="B2091" s="52"/>
      <c r="C2091" s="53"/>
      <c r="D2091" s="53"/>
      <c r="E2091" s="32"/>
      <c r="F2091" s="54"/>
      <c r="G2091" s="54"/>
      <c r="H2091" s="24" t="str">
        <f>IFERROR(ROUND(VLOOKUP($C2091,基础资料!$B$5:$E$34,3,0)+SUMIF($C$5:$C2091,$C2091,$F$5:$F2091)-SUMIF($C$5:$C2091,$C2091,$G$5:$G2091),2),"")</f>
        <v/>
      </c>
      <c r="I2091" s="53"/>
      <c r="J2091" s="53"/>
      <c r="K2091" s="25" t="str">
        <f t="shared" si="32"/>
        <v/>
      </c>
      <c r="L2091" s="13" t="str">
        <f>IF($D2091="","",IFERROR(INDEX(类别属性,MATCH($D2091,类别表,0)),""))</f>
        <v/>
      </c>
      <c r="M2091" s="53"/>
      <c r="N2091" s="53"/>
      <c r="O2091" s="32"/>
      <c r="P2091" s="6" t="str">
        <f>IF($C2091="","",IF(ISNA(MATCH($C2091,账户表,0)),"※这个账户不在【基础资料】的账户档案里",IF($B2091="","※没填日期，这一笔不会进任何月份的报表",IF(NOT(ISNUMBER($B2091)),"※日期是文本不是日期（像 2026.6.28 这种），按日期取数的报表全会漏掉这一笔",IF(AND($F2091&lt;&gt;"",$G2091&lt;&gt;""),"※收入和支出不能同时填",IF(AND(N($F2091)=0,N($G2091)=0),"※收入和支出都没填",IF(OR(N($F2091)&lt;0,N($G2091)&lt;0),"※金额不能填负数，方向反了就换一列填",IF($D2091="","※没填收支类别，分类报表会漏掉这一笔",IF(ISNA(MATCH($D2091,类别表,0)),"※收支类别不在【基础资料】的清单里",IF(AND($L2091="内部转账",$M2091=""),"△内部转账要在「对方账户」写上另一头",IF(AND($L2091="内部转账",$M2091=$C2091),"※对方账户跟本账户是同一个",IF(AND($L2091&lt;&gt;"内部转账",$M2091&lt;&gt;""),"△填了对方账户，但类别不是内部转账",IF(YEAR($B2091)&lt;&gt;管理年度,"△不是管理年度的单据，按月的三张报表里看不到",IF($H2091&lt;0,"△这一笔之后该账户余额成负数了，核一下",""))))))))))))))</f>
        <v/>
      </c>
    </row>
    <row r="2092" ht="16.5" spans="1:16">
      <c r="A2092" s="4" t="str">
        <f>IF($C2092="","",COUNTA($C$5:$C2092))</f>
        <v/>
      </c>
      <c r="B2092" s="52"/>
      <c r="C2092" s="53"/>
      <c r="D2092" s="53"/>
      <c r="E2092" s="32"/>
      <c r="F2092" s="54"/>
      <c r="G2092" s="54"/>
      <c r="H2092" s="24" t="str">
        <f>IFERROR(ROUND(VLOOKUP($C2092,基础资料!$B$5:$E$34,3,0)+SUMIF($C$5:$C2092,$C2092,$F$5:$F2092)-SUMIF($C$5:$C2092,$C2092,$G$5:$G2092),2),"")</f>
        <v/>
      </c>
      <c r="I2092" s="53"/>
      <c r="J2092" s="53"/>
      <c r="K2092" s="25" t="str">
        <f t="shared" si="32"/>
        <v/>
      </c>
      <c r="L2092" s="13" t="str">
        <f>IF($D2092="","",IFERROR(INDEX(类别属性,MATCH($D2092,类别表,0)),""))</f>
        <v/>
      </c>
      <c r="M2092" s="53"/>
      <c r="N2092" s="53"/>
      <c r="O2092" s="32"/>
      <c r="P2092" s="6" t="str">
        <f>IF($C2092="","",IF(ISNA(MATCH($C2092,账户表,0)),"※这个账户不在【基础资料】的账户档案里",IF($B2092="","※没填日期，这一笔不会进任何月份的报表",IF(NOT(ISNUMBER($B2092)),"※日期是文本不是日期（像 2026.6.28 这种），按日期取数的报表全会漏掉这一笔",IF(AND($F2092&lt;&gt;"",$G2092&lt;&gt;""),"※收入和支出不能同时填",IF(AND(N($F2092)=0,N($G2092)=0),"※收入和支出都没填",IF(OR(N($F2092)&lt;0,N($G2092)&lt;0),"※金额不能填负数，方向反了就换一列填",IF($D2092="","※没填收支类别，分类报表会漏掉这一笔",IF(ISNA(MATCH($D2092,类别表,0)),"※收支类别不在【基础资料】的清单里",IF(AND($L2092="内部转账",$M2092=""),"△内部转账要在「对方账户」写上另一头",IF(AND($L2092="内部转账",$M2092=$C2092),"※对方账户跟本账户是同一个",IF(AND($L2092&lt;&gt;"内部转账",$M2092&lt;&gt;""),"△填了对方账户，但类别不是内部转账",IF(YEAR($B2092)&lt;&gt;管理年度,"△不是管理年度的单据，按月的三张报表里看不到",IF($H2092&lt;0,"△这一笔之后该账户余额成负数了，核一下",""))))))))))))))</f>
        <v/>
      </c>
    </row>
    <row r="2093" ht="16.5" spans="1:16">
      <c r="A2093" s="4" t="str">
        <f>IF($C2093="","",COUNTA($C$5:$C2093))</f>
        <v/>
      </c>
      <c r="B2093" s="52"/>
      <c r="C2093" s="53"/>
      <c r="D2093" s="53"/>
      <c r="E2093" s="32"/>
      <c r="F2093" s="54"/>
      <c r="G2093" s="54"/>
      <c r="H2093" s="24" t="str">
        <f>IFERROR(ROUND(VLOOKUP($C2093,基础资料!$B$5:$E$34,3,0)+SUMIF($C$5:$C2093,$C2093,$F$5:$F2093)-SUMIF($C$5:$C2093,$C2093,$G$5:$G2093),2),"")</f>
        <v/>
      </c>
      <c r="I2093" s="53"/>
      <c r="J2093" s="53"/>
      <c r="K2093" s="25" t="str">
        <f t="shared" si="32"/>
        <v/>
      </c>
      <c r="L2093" s="13" t="str">
        <f>IF($D2093="","",IFERROR(INDEX(类别属性,MATCH($D2093,类别表,0)),""))</f>
        <v/>
      </c>
      <c r="M2093" s="53"/>
      <c r="N2093" s="53"/>
      <c r="O2093" s="32"/>
      <c r="P2093" s="6" t="str">
        <f>IF($C2093="","",IF(ISNA(MATCH($C2093,账户表,0)),"※这个账户不在【基础资料】的账户档案里",IF($B2093="","※没填日期，这一笔不会进任何月份的报表",IF(NOT(ISNUMBER($B2093)),"※日期是文本不是日期（像 2026.6.28 这种），按日期取数的报表全会漏掉这一笔",IF(AND($F2093&lt;&gt;"",$G2093&lt;&gt;""),"※收入和支出不能同时填",IF(AND(N($F2093)=0,N($G2093)=0),"※收入和支出都没填",IF(OR(N($F2093)&lt;0,N($G2093)&lt;0),"※金额不能填负数，方向反了就换一列填",IF($D2093="","※没填收支类别，分类报表会漏掉这一笔",IF(ISNA(MATCH($D2093,类别表,0)),"※收支类别不在【基础资料】的清单里",IF(AND($L2093="内部转账",$M2093=""),"△内部转账要在「对方账户」写上另一头",IF(AND($L2093="内部转账",$M2093=$C2093),"※对方账户跟本账户是同一个",IF(AND($L2093&lt;&gt;"内部转账",$M2093&lt;&gt;""),"△填了对方账户，但类别不是内部转账",IF(YEAR($B2093)&lt;&gt;管理年度,"△不是管理年度的单据，按月的三张报表里看不到",IF($H2093&lt;0,"△这一笔之后该账户余额成负数了，核一下",""))))))))))))))</f>
        <v/>
      </c>
    </row>
    <row r="2094" ht="16.5" spans="1:16">
      <c r="A2094" s="4" t="str">
        <f>IF($C2094="","",COUNTA($C$5:$C2094))</f>
        <v/>
      </c>
      <c r="B2094" s="52"/>
      <c r="C2094" s="53"/>
      <c r="D2094" s="53"/>
      <c r="E2094" s="32"/>
      <c r="F2094" s="54"/>
      <c r="G2094" s="54"/>
      <c r="H2094" s="24" t="str">
        <f>IFERROR(ROUND(VLOOKUP($C2094,基础资料!$B$5:$E$34,3,0)+SUMIF($C$5:$C2094,$C2094,$F$5:$F2094)-SUMIF($C$5:$C2094,$C2094,$G$5:$G2094),2),"")</f>
        <v/>
      </c>
      <c r="I2094" s="53"/>
      <c r="J2094" s="53"/>
      <c r="K2094" s="25" t="str">
        <f t="shared" si="32"/>
        <v/>
      </c>
      <c r="L2094" s="13" t="str">
        <f>IF($D2094="","",IFERROR(INDEX(类别属性,MATCH($D2094,类别表,0)),""))</f>
        <v/>
      </c>
      <c r="M2094" s="53"/>
      <c r="N2094" s="53"/>
      <c r="O2094" s="32"/>
      <c r="P2094" s="6" t="str">
        <f>IF($C2094="","",IF(ISNA(MATCH($C2094,账户表,0)),"※这个账户不在【基础资料】的账户档案里",IF($B2094="","※没填日期，这一笔不会进任何月份的报表",IF(NOT(ISNUMBER($B2094)),"※日期是文本不是日期（像 2026.6.28 这种），按日期取数的报表全会漏掉这一笔",IF(AND($F2094&lt;&gt;"",$G2094&lt;&gt;""),"※收入和支出不能同时填",IF(AND(N($F2094)=0,N($G2094)=0),"※收入和支出都没填",IF(OR(N($F2094)&lt;0,N($G2094)&lt;0),"※金额不能填负数，方向反了就换一列填",IF($D2094="","※没填收支类别，分类报表会漏掉这一笔",IF(ISNA(MATCH($D2094,类别表,0)),"※收支类别不在【基础资料】的清单里",IF(AND($L2094="内部转账",$M2094=""),"△内部转账要在「对方账户」写上另一头",IF(AND($L2094="内部转账",$M2094=$C2094),"※对方账户跟本账户是同一个",IF(AND($L2094&lt;&gt;"内部转账",$M2094&lt;&gt;""),"△填了对方账户，但类别不是内部转账",IF(YEAR($B2094)&lt;&gt;管理年度,"△不是管理年度的单据，按月的三张报表里看不到",IF($H2094&lt;0,"△这一笔之后该账户余额成负数了，核一下",""))))))))))))))</f>
        <v/>
      </c>
    </row>
    <row r="2095" ht="16.5" spans="1:16">
      <c r="A2095" s="4" t="str">
        <f>IF($C2095="","",COUNTA($C$5:$C2095))</f>
        <v/>
      </c>
      <c r="B2095" s="52"/>
      <c r="C2095" s="53"/>
      <c r="D2095" s="53"/>
      <c r="E2095" s="32"/>
      <c r="F2095" s="54"/>
      <c r="G2095" s="54"/>
      <c r="H2095" s="24" t="str">
        <f>IFERROR(ROUND(VLOOKUP($C2095,基础资料!$B$5:$E$34,3,0)+SUMIF($C$5:$C2095,$C2095,$F$5:$F2095)-SUMIF($C$5:$C2095,$C2095,$G$5:$G2095),2),"")</f>
        <v/>
      </c>
      <c r="I2095" s="53"/>
      <c r="J2095" s="53"/>
      <c r="K2095" s="25" t="str">
        <f t="shared" si="32"/>
        <v/>
      </c>
      <c r="L2095" s="13" t="str">
        <f>IF($D2095="","",IFERROR(INDEX(类别属性,MATCH($D2095,类别表,0)),""))</f>
        <v/>
      </c>
      <c r="M2095" s="53"/>
      <c r="N2095" s="53"/>
      <c r="O2095" s="32"/>
      <c r="P2095" s="6" t="str">
        <f>IF($C2095="","",IF(ISNA(MATCH($C2095,账户表,0)),"※这个账户不在【基础资料】的账户档案里",IF($B2095="","※没填日期，这一笔不会进任何月份的报表",IF(NOT(ISNUMBER($B2095)),"※日期是文本不是日期（像 2026.6.28 这种），按日期取数的报表全会漏掉这一笔",IF(AND($F2095&lt;&gt;"",$G2095&lt;&gt;""),"※收入和支出不能同时填",IF(AND(N($F2095)=0,N($G2095)=0),"※收入和支出都没填",IF(OR(N($F2095)&lt;0,N($G2095)&lt;0),"※金额不能填负数，方向反了就换一列填",IF($D2095="","※没填收支类别，分类报表会漏掉这一笔",IF(ISNA(MATCH($D2095,类别表,0)),"※收支类别不在【基础资料】的清单里",IF(AND($L2095="内部转账",$M2095=""),"△内部转账要在「对方账户」写上另一头",IF(AND($L2095="内部转账",$M2095=$C2095),"※对方账户跟本账户是同一个",IF(AND($L2095&lt;&gt;"内部转账",$M2095&lt;&gt;""),"△填了对方账户，但类别不是内部转账",IF(YEAR($B2095)&lt;&gt;管理年度,"△不是管理年度的单据，按月的三张报表里看不到",IF($H2095&lt;0,"△这一笔之后该账户余额成负数了，核一下",""))))))))))))))</f>
        <v/>
      </c>
    </row>
    <row r="2096" ht="16.5" spans="1:16">
      <c r="A2096" s="4" t="str">
        <f>IF($C2096="","",COUNTA($C$5:$C2096))</f>
        <v/>
      </c>
      <c r="B2096" s="52"/>
      <c r="C2096" s="53"/>
      <c r="D2096" s="53"/>
      <c r="E2096" s="32"/>
      <c r="F2096" s="54"/>
      <c r="G2096" s="54"/>
      <c r="H2096" s="24" t="str">
        <f>IFERROR(ROUND(VLOOKUP($C2096,基础资料!$B$5:$E$34,3,0)+SUMIF($C$5:$C2096,$C2096,$F$5:$F2096)-SUMIF($C$5:$C2096,$C2096,$G$5:$G2096),2),"")</f>
        <v/>
      </c>
      <c r="I2096" s="53"/>
      <c r="J2096" s="53"/>
      <c r="K2096" s="25" t="str">
        <f t="shared" si="32"/>
        <v/>
      </c>
      <c r="L2096" s="13" t="str">
        <f>IF($D2096="","",IFERROR(INDEX(类别属性,MATCH($D2096,类别表,0)),""))</f>
        <v/>
      </c>
      <c r="M2096" s="53"/>
      <c r="N2096" s="53"/>
      <c r="O2096" s="32"/>
      <c r="P2096" s="6" t="str">
        <f>IF($C2096="","",IF(ISNA(MATCH($C2096,账户表,0)),"※这个账户不在【基础资料】的账户档案里",IF($B2096="","※没填日期，这一笔不会进任何月份的报表",IF(NOT(ISNUMBER($B2096)),"※日期是文本不是日期（像 2026.6.28 这种），按日期取数的报表全会漏掉这一笔",IF(AND($F2096&lt;&gt;"",$G2096&lt;&gt;""),"※收入和支出不能同时填",IF(AND(N($F2096)=0,N($G2096)=0),"※收入和支出都没填",IF(OR(N($F2096)&lt;0,N($G2096)&lt;0),"※金额不能填负数，方向反了就换一列填",IF($D2096="","※没填收支类别，分类报表会漏掉这一笔",IF(ISNA(MATCH($D2096,类别表,0)),"※收支类别不在【基础资料】的清单里",IF(AND($L2096="内部转账",$M2096=""),"△内部转账要在「对方账户」写上另一头",IF(AND($L2096="内部转账",$M2096=$C2096),"※对方账户跟本账户是同一个",IF(AND($L2096&lt;&gt;"内部转账",$M2096&lt;&gt;""),"△填了对方账户，但类别不是内部转账",IF(YEAR($B2096)&lt;&gt;管理年度,"△不是管理年度的单据，按月的三张报表里看不到",IF($H2096&lt;0,"△这一笔之后该账户余额成负数了，核一下",""))))))))))))))</f>
        <v/>
      </c>
    </row>
    <row r="2097" ht="16.5" spans="1:16">
      <c r="A2097" s="4" t="str">
        <f>IF($C2097="","",COUNTA($C$5:$C2097))</f>
        <v/>
      </c>
      <c r="B2097" s="52"/>
      <c r="C2097" s="53"/>
      <c r="D2097" s="53"/>
      <c r="E2097" s="32"/>
      <c r="F2097" s="54"/>
      <c r="G2097" s="54"/>
      <c r="H2097" s="24" t="str">
        <f>IFERROR(ROUND(VLOOKUP($C2097,基础资料!$B$5:$E$34,3,0)+SUMIF($C$5:$C2097,$C2097,$F$5:$F2097)-SUMIF($C$5:$C2097,$C2097,$G$5:$G2097),2),"")</f>
        <v/>
      </c>
      <c r="I2097" s="53"/>
      <c r="J2097" s="53"/>
      <c r="K2097" s="25" t="str">
        <f t="shared" si="32"/>
        <v/>
      </c>
      <c r="L2097" s="13" t="str">
        <f>IF($D2097="","",IFERROR(INDEX(类别属性,MATCH($D2097,类别表,0)),""))</f>
        <v/>
      </c>
      <c r="M2097" s="53"/>
      <c r="N2097" s="53"/>
      <c r="O2097" s="32"/>
      <c r="P2097" s="6" t="str">
        <f>IF($C2097="","",IF(ISNA(MATCH($C2097,账户表,0)),"※这个账户不在【基础资料】的账户档案里",IF($B2097="","※没填日期，这一笔不会进任何月份的报表",IF(NOT(ISNUMBER($B2097)),"※日期是文本不是日期（像 2026.6.28 这种），按日期取数的报表全会漏掉这一笔",IF(AND($F2097&lt;&gt;"",$G2097&lt;&gt;""),"※收入和支出不能同时填",IF(AND(N($F2097)=0,N($G2097)=0),"※收入和支出都没填",IF(OR(N($F2097)&lt;0,N($G2097)&lt;0),"※金额不能填负数，方向反了就换一列填",IF($D2097="","※没填收支类别，分类报表会漏掉这一笔",IF(ISNA(MATCH($D2097,类别表,0)),"※收支类别不在【基础资料】的清单里",IF(AND($L2097="内部转账",$M2097=""),"△内部转账要在「对方账户」写上另一头",IF(AND($L2097="内部转账",$M2097=$C2097),"※对方账户跟本账户是同一个",IF(AND($L2097&lt;&gt;"内部转账",$M2097&lt;&gt;""),"△填了对方账户，但类别不是内部转账",IF(YEAR($B2097)&lt;&gt;管理年度,"△不是管理年度的单据，按月的三张报表里看不到",IF($H2097&lt;0,"△这一笔之后该账户余额成负数了，核一下",""))))))))))))))</f>
        <v/>
      </c>
    </row>
    <row r="2098" ht="16.5" spans="1:16">
      <c r="A2098" s="4" t="str">
        <f>IF($C2098="","",COUNTA($C$5:$C2098))</f>
        <v/>
      </c>
      <c r="B2098" s="52"/>
      <c r="C2098" s="53"/>
      <c r="D2098" s="53"/>
      <c r="E2098" s="32"/>
      <c r="F2098" s="54"/>
      <c r="G2098" s="54"/>
      <c r="H2098" s="24" t="str">
        <f>IFERROR(ROUND(VLOOKUP($C2098,基础资料!$B$5:$E$34,3,0)+SUMIF($C$5:$C2098,$C2098,$F$5:$F2098)-SUMIF($C$5:$C2098,$C2098,$G$5:$G2098),2),"")</f>
        <v/>
      </c>
      <c r="I2098" s="53"/>
      <c r="J2098" s="53"/>
      <c r="K2098" s="25" t="str">
        <f t="shared" si="32"/>
        <v/>
      </c>
      <c r="L2098" s="13" t="str">
        <f>IF($D2098="","",IFERROR(INDEX(类别属性,MATCH($D2098,类别表,0)),""))</f>
        <v/>
      </c>
      <c r="M2098" s="53"/>
      <c r="N2098" s="53"/>
      <c r="O2098" s="32"/>
      <c r="P2098" s="6" t="str">
        <f>IF($C2098="","",IF(ISNA(MATCH($C2098,账户表,0)),"※这个账户不在【基础资料】的账户档案里",IF($B2098="","※没填日期，这一笔不会进任何月份的报表",IF(NOT(ISNUMBER($B2098)),"※日期是文本不是日期（像 2026.6.28 这种），按日期取数的报表全会漏掉这一笔",IF(AND($F2098&lt;&gt;"",$G2098&lt;&gt;""),"※收入和支出不能同时填",IF(AND(N($F2098)=0,N($G2098)=0),"※收入和支出都没填",IF(OR(N($F2098)&lt;0,N($G2098)&lt;0),"※金额不能填负数，方向反了就换一列填",IF($D2098="","※没填收支类别，分类报表会漏掉这一笔",IF(ISNA(MATCH($D2098,类别表,0)),"※收支类别不在【基础资料】的清单里",IF(AND($L2098="内部转账",$M2098=""),"△内部转账要在「对方账户」写上另一头",IF(AND($L2098="内部转账",$M2098=$C2098),"※对方账户跟本账户是同一个",IF(AND($L2098&lt;&gt;"内部转账",$M2098&lt;&gt;""),"△填了对方账户，但类别不是内部转账",IF(YEAR($B2098)&lt;&gt;管理年度,"△不是管理年度的单据，按月的三张报表里看不到",IF($H2098&lt;0,"△这一笔之后该账户余额成负数了，核一下",""))))))))))))))</f>
        <v/>
      </c>
    </row>
    <row r="2099" ht="16.5" spans="1:16">
      <c r="A2099" s="4" t="str">
        <f>IF($C2099="","",COUNTA($C$5:$C2099))</f>
        <v/>
      </c>
      <c r="B2099" s="52"/>
      <c r="C2099" s="53"/>
      <c r="D2099" s="53"/>
      <c r="E2099" s="32"/>
      <c r="F2099" s="54"/>
      <c r="G2099" s="54"/>
      <c r="H2099" s="24" t="str">
        <f>IFERROR(ROUND(VLOOKUP($C2099,基础资料!$B$5:$E$34,3,0)+SUMIF($C$5:$C2099,$C2099,$F$5:$F2099)-SUMIF($C$5:$C2099,$C2099,$G$5:$G2099),2),"")</f>
        <v/>
      </c>
      <c r="I2099" s="53"/>
      <c r="J2099" s="53"/>
      <c r="K2099" s="25" t="str">
        <f t="shared" si="32"/>
        <v/>
      </c>
      <c r="L2099" s="13" t="str">
        <f>IF($D2099="","",IFERROR(INDEX(类别属性,MATCH($D2099,类别表,0)),""))</f>
        <v/>
      </c>
      <c r="M2099" s="53"/>
      <c r="N2099" s="53"/>
      <c r="O2099" s="32"/>
      <c r="P2099" s="6" t="str">
        <f>IF($C2099="","",IF(ISNA(MATCH($C2099,账户表,0)),"※这个账户不在【基础资料】的账户档案里",IF($B2099="","※没填日期，这一笔不会进任何月份的报表",IF(NOT(ISNUMBER($B2099)),"※日期是文本不是日期（像 2026.6.28 这种），按日期取数的报表全会漏掉这一笔",IF(AND($F2099&lt;&gt;"",$G2099&lt;&gt;""),"※收入和支出不能同时填",IF(AND(N($F2099)=0,N($G2099)=0),"※收入和支出都没填",IF(OR(N($F2099)&lt;0,N($G2099)&lt;0),"※金额不能填负数，方向反了就换一列填",IF($D2099="","※没填收支类别，分类报表会漏掉这一笔",IF(ISNA(MATCH($D2099,类别表,0)),"※收支类别不在【基础资料】的清单里",IF(AND($L2099="内部转账",$M2099=""),"△内部转账要在「对方账户」写上另一头",IF(AND($L2099="内部转账",$M2099=$C2099),"※对方账户跟本账户是同一个",IF(AND($L2099&lt;&gt;"内部转账",$M2099&lt;&gt;""),"△填了对方账户，但类别不是内部转账",IF(YEAR($B2099)&lt;&gt;管理年度,"△不是管理年度的单据，按月的三张报表里看不到",IF($H2099&lt;0,"△这一笔之后该账户余额成负数了，核一下",""))))))))))))))</f>
        <v/>
      </c>
    </row>
    <row r="2100" ht="16.5" spans="1:16">
      <c r="A2100" s="4" t="str">
        <f>IF($C2100="","",COUNTA($C$5:$C2100))</f>
        <v/>
      </c>
      <c r="B2100" s="52"/>
      <c r="C2100" s="53"/>
      <c r="D2100" s="53"/>
      <c r="E2100" s="32"/>
      <c r="F2100" s="54"/>
      <c r="G2100" s="54"/>
      <c r="H2100" s="24" t="str">
        <f>IFERROR(ROUND(VLOOKUP($C2100,基础资料!$B$5:$E$34,3,0)+SUMIF($C$5:$C2100,$C2100,$F$5:$F2100)-SUMIF($C$5:$C2100,$C2100,$G$5:$G2100),2),"")</f>
        <v/>
      </c>
      <c r="I2100" s="53"/>
      <c r="J2100" s="53"/>
      <c r="K2100" s="25" t="str">
        <f t="shared" si="32"/>
        <v/>
      </c>
      <c r="L2100" s="13" t="str">
        <f>IF($D2100="","",IFERROR(INDEX(类别属性,MATCH($D2100,类别表,0)),""))</f>
        <v/>
      </c>
      <c r="M2100" s="53"/>
      <c r="N2100" s="53"/>
      <c r="O2100" s="32"/>
      <c r="P2100" s="6" t="str">
        <f>IF($C2100="","",IF(ISNA(MATCH($C2100,账户表,0)),"※这个账户不在【基础资料】的账户档案里",IF($B2100="","※没填日期，这一笔不会进任何月份的报表",IF(NOT(ISNUMBER($B2100)),"※日期是文本不是日期（像 2026.6.28 这种），按日期取数的报表全会漏掉这一笔",IF(AND($F2100&lt;&gt;"",$G2100&lt;&gt;""),"※收入和支出不能同时填",IF(AND(N($F2100)=0,N($G2100)=0),"※收入和支出都没填",IF(OR(N($F2100)&lt;0,N($G2100)&lt;0),"※金额不能填负数，方向反了就换一列填",IF($D2100="","※没填收支类别，分类报表会漏掉这一笔",IF(ISNA(MATCH($D2100,类别表,0)),"※收支类别不在【基础资料】的清单里",IF(AND($L2100="内部转账",$M2100=""),"△内部转账要在「对方账户」写上另一头",IF(AND($L2100="内部转账",$M2100=$C2100),"※对方账户跟本账户是同一个",IF(AND($L2100&lt;&gt;"内部转账",$M2100&lt;&gt;""),"△填了对方账户，但类别不是内部转账",IF(YEAR($B2100)&lt;&gt;管理年度,"△不是管理年度的单据，按月的三张报表里看不到",IF($H2100&lt;0,"△这一笔之后该账户余额成负数了，核一下",""))))))))))))))</f>
        <v/>
      </c>
    </row>
    <row r="2101" ht="16.5" spans="1:16">
      <c r="A2101" s="4" t="str">
        <f>IF($C2101="","",COUNTA($C$5:$C2101))</f>
        <v/>
      </c>
      <c r="B2101" s="52"/>
      <c r="C2101" s="53"/>
      <c r="D2101" s="53"/>
      <c r="E2101" s="32"/>
      <c r="F2101" s="54"/>
      <c r="G2101" s="54"/>
      <c r="H2101" s="24" t="str">
        <f>IFERROR(ROUND(VLOOKUP($C2101,基础资料!$B$5:$E$34,3,0)+SUMIF($C$5:$C2101,$C2101,$F$5:$F2101)-SUMIF($C$5:$C2101,$C2101,$G$5:$G2101),2),"")</f>
        <v/>
      </c>
      <c r="I2101" s="53"/>
      <c r="J2101" s="53"/>
      <c r="K2101" s="25" t="str">
        <f t="shared" si="32"/>
        <v/>
      </c>
      <c r="L2101" s="13" t="str">
        <f>IF($D2101="","",IFERROR(INDEX(类别属性,MATCH($D2101,类别表,0)),""))</f>
        <v/>
      </c>
      <c r="M2101" s="53"/>
      <c r="N2101" s="53"/>
      <c r="O2101" s="32"/>
      <c r="P2101" s="6" t="str">
        <f>IF($C2101="","",IF(ISNA(MATCH($C2101,账户表,0)),"※这个账户不在【基础资料】的账户档案里",IF($B2101="","※没填日期，这一笔不会进任何月份的报表",IF(NOT(ISNUMBER($B2101)),"※日期是文本不是日期（像 2026.6.28 这种），按日期取数的报表全会漏掉这一笔",IF(AND($F2101&lt;&gt;"",$G2101&lt;&gt;""),"※收入和支出不能同时填",IF(AND(N($F2101)=0,N($G2101)=0),"※收入和支出都没填",IF(OR(N($F2101)&lt;0,N($G2101)&lt;0),"※金额不能填负数，方向反了就换一列填",IF($D2101="","※没填收支类别，分类报表会漏掉这一笔",IF(ISNA(MATCH($D2101,类别表,0)),"※收支类别不在【基础资料】的清单里",IF(AND($L2101="内部转账",$M2101=""),"△内部转账要在「对方账户」写上另一头",IF(AND($L2101="内部转账",$M2101=$C2101),"※对方账户跟本账户是同一个",IF(AND($L2101&lt;&gt;"内部转账",$M2101&lt;&gt;""),"△填了对方账户，但类别不是内部转账",IF(YEAR($B2101)&lt;&gt;管理年度,"△不是管理年度的单据，按月的三张报表里看不到",IF($H2101&lt;0,"△这一笔之后该账户余额成负数了，核一下",""))))))))))))))</f>
        <v/>
      </c>
    </row>
    <row r="2102" ht="16.5" spans="1:16">
      <c r="A2102" s="4" t="str">
        <f>IF($C2102="","",COUNTA($C$5:$C2102))</f>
        <v/>
      </c>
      <c r="B2102" s="52"/>
      <c r="C2102" s="53"/>
      <c r="D2102" s="53"/>
      <c r="E2102" s="32"/>
      <c r="F2102" s="54"/>
      <c r="G2102" s="54"/>
      <c r="H2102" s="24" t="str">
        <f>IFERROR(ROUND(VLOOKUP($C2102,基础资料!$B$5:$E$34,3,0)+SUMIF($C$5:$C2102,$C2102,$F$5:$F2102)-SUMIF($C$5:$C2102,$C2102,$G$5:$G2102),2),"")</f>
        <v/>
      </c>
      <c r="I2102" s="53"/>
      <c r="J2102" s="53"/>
      <c r="K2102" s="25" t="str">
        <f t="shared" si="32"/>
        <v/>
      </c>
      <c r="L2102" s="13" t="str">
        <f>IF($D2102="","",IFERROR(INDEX(类别属性,MATCH($D2102,类别表,0)),""))</f>
        <v/>
      </c>
      <c r="M2102" s="53"/>
      <c r="N2102" s="53"/>
      <c r="O2102" s="32"/>
      <c r="P2102" s="6" t="str">
        <f>IF($C2102="","",IF(ISNA(MATCH($C2102,账户表,0)),"※这个账户不在【基础资料】的账户档案里",IF($B2102="","※没填日期，这一笔不会进任何月份的报表",IF(NOT(ISNUMBER($B2102)),"※日期是文本不是日期（像 2026.6.28 这种），按日期取数的报表全会漏掉这一笔",IF(AND($F2102&lt;&gt;"",$G2102&lt;&gt;""),"※收入和支出不能同时填",IF(AND(N($F2102)=0,N($G2102)=0),"※收入和支出都没填",IF(OR(N($F2102)&lt;0,N($G2102)&lt;0),"※金额不能填负数，方向反了就换一列填",IF($D2102="","※没填收支类别，分类报表会漏掉这一笔",IF(ISNA(MATCH($D2102,类别表,0)),"※收支类别不在【基础资料】的清单里",IF(AND($L2102="内部转账",$M2102=""),"△内部转账要在「对方账户」写上另一头",IF(AND($L2102="内部转账",$M2102=$C2102),"※对方账户跟本账户是同一个",IF(AND($L2102&lt;&gt;"内部转账",$M2102&lt;&gt;""),"△填了对方账户，但类别不是内部转账",IF(YEAR($B2102)&lt;&gt;管理年度,"△不是管理年度的单据，按月的三张报表里看不到",IF($H2102&lt;0,"△这一笔之后该账户余额成负数了，核一下",""))))))))))))))</f>
        <v/>
      </c>
    </row>
    <row r="2103" ht="16.5" spans="1:16">
      <c r="A2103" s="4" t="str">
        <f>IF($C2103="","",COUNTA($C$5:$C2103))</f>
        <v/>
      </c>
      <c r="B2103" s="52"/>
      <c r="C2103" s="53"/>
      <c r="D2103" s="53"/>
      <c r="E2103" s="32"/>
      <c r="F2103" s="54"/>
      <c r="G2103" s="54"/>
      <c r="H2103" s="24" t="str">
        <f>IFERROR(ROUND(VLOOKUP($C2103,基础资料!$B$5:$E$34,3,0)+SUMIF($C$5:$C2103,$C2103,$F$5:$F2103)-SUMIF($C$5:$C2103,$C2103,$G$5:$G2103),2),"")</f>
        <v/>
      </c>
      <c r="I2103" s="53"/>
      <c r="J2103" s="53"/>
      <c r="K2103" s="25" t="str">
        <f t="shared" si="32"/>
        <v/>
      </c>
      <c r="L2103" s="13" t="str">
        <f>IF($D2103="","",IFERROR(INDEX(类别属性,MATCH($D2103,类别表,0)),""))</f>
        <v/>
      </c>
      <c r="M2103" s="53"/>
      <c r="N2103" s="53"/>
      <c r="O2103" s="32"/>
      <c r="P2103" s="6" t="str">
        <f>IF($C2103="","",IF(ISNA(MATCH($C2103,账户表,0)),"※这个账户不在【基础资料】的账户档案里",IF($B2103="","※没填日期，这一笔不会进任何月份的报表",IF(NOT(ISNUMBER($B2103)),"※日期是文本不是日期（像 2026.6.28 这种），按日期取数的报表全会漏掉这一笔",IF(AND($F2103&lt;&gt;"",$G2103&lt;&gt;""),"※收入和支出不能同时填",IF(AND(N($F2103)=0,N($G2103)=0),"※收入和支出都没填",IF(OR(N($F2103)&lt;0,N($G2103)&lt;0),"※金额不能填负数，方向反了就换一列填",IF($D2103="","※没填收支类别，分类报表会漏掉这一笔",IF(ISNA(MATCH($D2103,类别表,0)),"※收支类别不在【基础资料】的清单里",IF(AND($L2103="内部转账",$M2103=""),"△内部转账要在「对方账户」写上另一头",IF(AND($L2103="内部转账",$M2103=$C2103),"※对方账户跟本账户是同一个",IF(AND($L2103&lt;&gt;"内部转账",$M2103&lt;&gt;""),"△填了对方账户，但类别不是内部转账",IF(YEAR($B2103)&lt;&gt;管理年度,"△不是管理年度的单据，按月的三张报表里看不到",IF($H2103&lt;0,"△这一笔之后该账户余额成负数了，核一下",""))))))))))))))</f>
        <v/>
      </c>
    </row>
    <row r="2104" ht="16.5" spans="1:16">
      <c r="A2104" s="4" t="str">
        <f>IF($C2104="","",COUNTA($C$5:$C2104))</f>
        <v/>
      </c>
      <c r="B2104" s="52"/>
      <c r="C2104" s="53"/>
      <c r="D2104" s="53"/>
      <c r="E2104" s="32"/>
      <c r="F2104" s="54"/>
      <c r="G2104" s="54"/>
      <c r="H2104" s="24" t="str">
        <f>IFERROR(ROUND(VLOOKUP($C2104,基础资料!$B$5:$E$34,3,0)+SUMIF($C$5:$C2104,$C2104,$F$5:$F2104)-SUMIF($C$5:$C2104,$C2104,$G$5:$G2104),2),"")</f>
        <v/>
      </c>
      <c r="I2104" s="53"/>
      <c r="J2104" s="53"/>
      <c r="K2104" s="25" t="str">
        <f t="shared" si="32"/>
        <v/>
      </c>
      <c r="L2104" s="13" t="str">
        <f>IF($D2104="","",IFERROR(INDEX(类别属性,MATCH($D2104,类别表,0)),""))</f>
        <v/>
      </c>
      <c r="M2104" s="53"/>
      <c r="N2104" s="53"/>
      <c r="O2104" s="32"/>
      <c r="P2104" s="6" t="str">
        <f>IF($C2104="","",IF(ISNA(MATCH($C2104,账户表,0)),"※这个账户不在【基础资料】的账户档案里",IF($B2104="","※没填日期，这一笔不会进任何月份的报表",IF(NOT(ISNUMBER($B2104)),"※日期是文本不是日期（像 2026.6.28 这种），按日期取数的报表全会漏掉这一笔",IF(AND($F2104&lt;&gt;"",$G2104&lt;&gt;""),"※收入和支出不能同时填",IF(AND(N($F2104)=0,N($G2104)=0),"※收入和支出都没填",IF(OR(N($F2104)&lt;0,N($G2104)&lt;0),"※金额不能填负数，方向反了就换一列填",IF($D2104="","※没填收支类别，分类报表会漏掉这一笔",IF(ISNA(MATCH($D2104,类别表,0)),"※收支类别不在【基础资料】的清单里",IF(AND($L2104="内部转账",$M2104=""),"△内部转账要在「对方账户」写上另一头",IF(AND($L2104="内部转账",$M2104=$C2104),"※对方账户跟本账户是同一个",IF(AND($L2104&lt;&gt;"内部转账",$M2104&lt;&gt;""),"△填了对方账户，但类别不是内部转账",IF(YEAR($B2104)&lt;&gt;管理年度,"△不是管理年度的单据，按月的三张报表里看不到",IF($H2104&lt;0,"△这一笔之后该账户余额成负数了，核一下",""))))))))))))))</f>
        <v/>
      </c>
    </row>
    <row r="2105" ht="16.5" spans="1:16">
      <c r="A2105" s="4" t="str">
        <f>IF($C2105="","",COUNTA($C$5:$C2105))</f>
        <v/>
      </c>
      <c r="B2105" s="52"/>
      <c r="C2105" s="53"/>
      <c r="D2105" s="53"/>
      <c r="E2105" s="32"/>
      <c r="F2105" s="54"/>
      <c r="G2105" s="54"/>
      <c r="H2105" s="24" t="str">
        <f>IFERROR(ROUND(VLOOKUP($C2105,基础资料!$B$5:$E$34,3,0)+SUMIF($C$5:$C2105,$C2105,$F$5:$F2105)-SUMIF($C$5:$C2105,$C2105,$G$5:$G2105),2),"")</f>
        <v/>
      </c>
      <c r="I2105" s="53"/>
      <c r="J2105" s="53"/>
      <c r="K2105" s="25" t="str">
        <f t="shared" si="32"/>
        <v/>
      </c>
      <c r="L2105" s="13" t="str">
        <f>IF($D2105="","",IFERROR(INDEX(类别属性,MATCH($D2105,类别表,0)),""))</f>
        <v/>
      </c>
      <c r="M2105" s="53"/>
      <c r="N2105" s="53"/>
      <c r="O2105" s="32"/>
      <c r="P2105" s="6" t="str">
        <f>IF($C2105="","",IF(ISNA(MATCH($C2105,账户表,0)),"※这个账户不在【基础资料】的账户档案里",IF($B2105="","※没填日期，这一笔不会进任何月份的报表",IF(NOT(ISNUMBER($B2105)),"※日期是文本不是日期（像 2026.6.28 这种），按日期取数的报表全会漏掉这一笔",IF(AND($F2105&lt;&gt;"",$G2105&lt;&gt;""),"※收入和支出不能同时填",IF(AND(N($F2105)=0,N($G2105)=0),"※收入和支出都没填",IF(OR(N($F2105)&lt;0,N($G2105)&lt;0),"※金额不能填负数，方向反了就换一列填",IF($D2105="","※没填收支类别，分类报表会漏掉这一笔",IF(ISNA(MATCH($D2105,类别表,0)),"※收支类别不在【基础资料】的清单里",IF(AND($L2105="内部转账",$M2105=""),"△内部转账要在「对方账户」写上另一头",IF(AND($L2105="内部转账",$M2105=$C2105),"※对方账户跟本账户是同一个",IF(AND($L2105&lt;&gt;"内部转账",$M2105&lt;&gt;""),"△填了对方账户，但类别不是内部转账",IF(YEAR($B2105)&lt;&gt;管理年度,"△不是管理年度的单据，按月的三张报表里看不到",IF($H2105&lt;0,"△这一笔之后该账户余额成负数了，核一下",""))))))))))))))</f>
        <v/>
      </c>
    </row>
    <row r="2106" ht="16.5" spans="1:16">
      <c r="A2106" s="4" t="str">
        <f>IF($C2106="","",COUNTA($C$5:$C2106))</f>
        <v/>
      </c>
      <c r="B2106" s="52"/>
      <c r="C2106" s="53"/>
      <c r="D2106" s="53"/>
      <c r="E2106" s="32"/>
      <c r="F2106" s="54"/>
      <c r="G2106" s="54"/>
      <c r="H2106" s="24" t="str">
        <f>IFERROR(ROUND(VLOOKUP($C2106,基础资料!$B$5:$E$34,3,0)+SUMIF($C$5:$C2106,$C2106,$F$5:$F2106)-SUMIF($C$5:$C2106,$C2106,$G$5:$G2106),2),"")</f>
        <v/>
      </c>
      <c r="I2106" s="53"/>
      <c r="J2106" s="53"/>
      <c r="K2106" s="25" t="str">
        <f t="shared" si="32"/>
        <v/>
      </c>
      <c r="L2106" s="13" t="str">
        <f>IF($D2106="","",IFERROR(INDEX(类别属性,MATCH($D2106,类别表,0)),""))</f>
        <v/>
      </c>
      <c r="M2106" s="53"/>
      <c r="N2106" s="53"/>
      <c r="O2106" s="32"/>
      <c r="P2106" s="6" t="str">
        <f>IF($C2106="","",IF(ISNA(MATCH($C2106,账户表,0)),"※这个账户不在【基础资料】的账户档案里",IF($B2106="","※没填日期，这一笔不会进任何月份的报表",IF(NOT(ISNUMBER($B2106)),"※日期是文本不是日期（像 2026.6.28 这种），按日期取数的报表全会漏掉这一笔",IF(AND($F2106&lt;&gt;"",$G2106&lt;&gt;""),"※收入和支出不能同时填",IF(AND(N($F2106)=0,N($G2106)=0),"※收入和支出都没填",IF(OR(N($F2106)&lt;0,N($G2106)&lt;0),"※金额不能填负数，方向反了就换一列填",IF($D2106="","※没填收支类别，分类报表会漏掉这一笔",IF(ISNA(MATCH($D2106,类别表,0)),"※收支类别不在【基础资料】的清单里",IF(AND($L2106="内部转账",$M2106=""),"△内部转账要在「对方账户」写上另一头",IF(AND($L2106="内部转账",$M2106=$C2106),"※对方账户跟本账户是同一个",IF(AND($L2106&lt;&gt;"内部转账",$M2106&lt;&gt;""),"△填了对方账户，但类别不是内部转账",IF(YEAR($B2106)&lt;&gt;管理年度,"△不是管理年度的单据，按月的三张报表里看不到",IF($H2106&lt;0,"△这一笔之后该账户余额成负数了，核一下",""))))))))))))))</f>
        <v/>
      </c>
    </row>
    <row r="2107" ht="16.5" spans="1:16">
      <c r="A2107" s="4" t="str">
        <f>IF($C2107="","",COUNTA($C$5:$C2107))</f>
        <v/>
      </c>
      <c r="B2107" s="52"/>
      <c r="C2107" s="53"/>
      <c r="D2107" s="53"/>
      <c r="E2107" s="32"/>
      <c r="F2107" s="54"/>
      <c r="G2107" s="54"/>
      <c r="H2107" s="24" t="str">
        <f>IFERROR(ROUND(VLOOKUP($C2107,基础资料!$B$5:$E$34,3,0)+SUMIF($C$5:$C2107,$C2107,$F$5:$F2107)-SUMIF($C$5:$C2107,$C2107,$G$5:$G2107),2),"")</f>
        <v/>
      </c>
      <c r="I2107" s="53"/>
      <c r="J2107" s="53"/>
      <c r="K2107" s="25" t="str">
        <f t="shared" si="32"/>
        <v/>
      </c>
      <c r="L2107" s="13" t="str">
        <f>IF($D2107="","",IFERROR(INDEX(类别属性,MATCH($D2107,类别表,0)),""))</f>
        <v/>
      </c>
      <c r="M2107" s="53"/>
      <c r="N2107" s="53"/>
      <c r="O2107" s="32"/>
      <c r="P2107" s="6" t="str">
        <f>IF($C2107="","",IF(ISNA(MATCH($C2107,账户表,0)),"※这个账户不在【基础资料】的账户档案里",IF($B2107="","※没填日期，这一笔不会进任何月份的报表",IF(NOT(ISNUMBER($B2107)),"※日期是文本不是日期（像 2026.6.28 这种），按日期取数的报表全会漏掉这一笔",IF(AND($F2107&lt;&gt;"",$G2107&lt;&gt;""),"※收入和支出不能同时填",IF(AND(N($F2107)=0,N($G2107)=0),"※收入和支出都没填",IF(OR(N($F2107)&lt;0,N($G2107)&lt;0),"※金额不能填负数，方向反了就换一列填",IF($D2107="","※没填收支类别，分类报表会漏掉这一笔",IF(ISNA(MATCH($D2107,类别表,0)),"※收支类别不在【基础资料】的清单里",IF(AND($L2107="内部转账",$M2107=""),"△内部转账要在「对方账户」写上另一头",IF(AND($L2107="内部转账",$M2107=$C2107),"※对方账户跟本账户是同一个",IF(AND($L2107&lt;&gt;"内部转账",$M2107&lt;&gt;""),"△填了对方账户，但类别不是内部转账",IF(YEAR($B2107)&lt;&gt;管理年度,"△不是管理年度的单据，按月的三张报表里看不到",IF($H2107&lt;0,"△这一笔之后该账户余额成负数了，核一下",""))))))))))))))</f>
        <v/>
      </c>
    </row>
    <row r="2108" ht="16.5" spans="1:16">
      <c r="A2108" s="4" t="str">
        <f>IF($C2108="","",COUNTA($C$5:$C2108))</f>
        <v/>
      </c>
      <c r="B2108" s="52"/>
      <c r="C2108" s="53"/>
      <c r="D2108" s="53"/>
      <c r="E2108" s="32"/>
      <c r="F2108" s="54"/>
      <c r="G2108" s="54"/>
      <c r="H2108" s="24" t="str">
        <f>IFERROR(ROUND(VLOOKUP($C2108,基础资料!$B$5:$E$34,3,0)+SUMIF($C$5:$C2108,$C2108,$F$5:$F2108)-SUMIF($C$5:$C2108,$C2108,$G$5:$G2108),2),"")</f>
        <v/>
      </c>
      <c r="I2108" s="53"/>
      <c r="J2108" s="53"/>
      <c r="K2108" s="25" t="str">
        <f t="shared" si="32"/>
        <v/>
      </c>
      <c r="L2108" s="13" t="str">
        <f>IF($D2108="","",IFERROR(INDEX(类别属性,MATCH($D2108,类别表,0)),""))</f>
        <v/>
      </c>
      <c r="M2108" s="53"/>
      <c r="N2108" s="53"/>
      <c r="O2108" s="32"/>
      <c r="P2108" s="6" t="str">
        <f>IF($C2108="","",IF(ISNA(MATCH($C2108,账户表,0)),"※这个账户不在【基础资料】的账户档案里",IF($B2108="","※没填日期，这一笔不会进任何月份的报表",IF(NOT(ISNUMBER($B2108)),"※日期是文本不是日期（像 2026.6.28 这种），按日期取数的报表全会漏掉这一笔",IF(AND($F2108&lt;&gt;"",$G2108&lt;&gt;""),"※收入和支出不能同时填",IF(AND(N($F2108)=0,N($G2108)=0),"※收入和支出都没填",IF(OR(N($F2108)&lt;0,N($G2108)&lt;0),"※金额不能填负数，方向反了就换一列填",IF($D2108="","※没填收支类别，分类报表会漏掉这一笔",IF(ISNA(MATCH($D2108,类别表,0)),"※收支类别不在【基础资料】的清单里",IF(AND($L2108="内部转账",$M2108=""),"△内部转账要在「对方账户」写上另一头",IF(AND($L2108="内部转账",$M2108=$C2108),"※对方账户跟本账户是同一个",IF(AND($L2108&lt;&gt;"内部转账",$M2108&lt;&gt;""),"△填了对方账户，但类别不是内部转账",IF(YEAR($B2108)&lt;&gt;管理年度,"△不是管理年度的单据，按月的三张报表里看不到",IF($H2108&lt;0,"△这一笔之后该账户余额成负数了，核一下",""))))))))))))))</f>
        <v/>
      </c>
    </row>
    <row r="2109" ht="16.5" spans="1:16">
      <c r="A2109" s="4" t="str">
        <f>IF($C2109="","",COUNTA($C$5:$C2109))</f>
        <v/>
      </c>
      <c r="B2109" s="52"/>
      <c r="C2109" s="53"/>
      <c r="D2109" s="53"/>
      <c r="E2109" s="32"/>
      <c r="F2109" s="54"/>
      <c r="G2109" s="54"/>
      <c r="H2109" s="24" t="str">
        <f>IFERROR(ROUND(VLOOKUP($C2109,基础资料!$B$5:$E$34,3,0)+SUMIF($C$5:$C2109,$C2109,$F$5:$F2109)-SUMIF($C$5:$C2109,$C2109,$G$5:$G2109),2),"")</f>
        <v/>
      </c>
      <c r="I2109" s="53"/>
      <c r="J2109" s="53"/>
      <c r="K2109" s="25" t="str">
        <f t="shared" si="32"/>
        <v/>
      </c>
      <c r="L2109" s="13" t="str">
        <f>IF($D2109="","",IFERROR(INDEX(类别属性,MATCH($D2109,类别表,0)),""))</f>
        <v/>
      </c>
      <c r="M2109" s="53"/>
      <c r="N2109" s="53"/>
      <c r="O2109" s="32"/>
      <c r="P2109" s="6" t="str">
        <f>IF($C2109="","",IF(ISNA(MATCH($C2109,账户表,0)),"※这个账户不在【基础资料】的账户档案里",IF($B2109="","※没填日期，这一笔不会进任何月份的报表",IF(NOT(ISNUMBER($B2109)),"※日期是文本不是日期（像 2026.6.28 这种），按日期取数的报表全会漏掉这一笔",IF(AND($F2109&lt;&gt;"",$G2109&lt;&gt;""),"※收入和支出不能同时填",IF(AND(N($F2109)=0,N($G2109)=0),"※收入和支出都没填",IF(OR(N($F2109)&lt;0,N($G2109)&lt;0),"※金额不能填负数，方向反了就换一列填",IF($D2109="","※没填收支类别，分类报表会漏掉这一笔",IF(ISNA(MATCH($D2109,类别表,0)),"※收支类别不在【基础资料】的清单里",IF(AND($L2109="内部转账",$M2109=""),"△内部转账要在「对方账户」写上另一头",IF(AND($L2109="内部转账",$M2109=$C2109),"※对方账户跟本账户是同一个",IF(AND($L2109&lt;&gt;"内部转账",$M2109&lt;&gt;""),"△填了对方账户，但类别不是内部转账",IF(YEAR($B2109)&lt;&gt;管理年度,"△不是管理年度的单据，按月的三张报表里看不到",IF($H2109&lt;0,"△这一笔之后该账户余额成负数了，核一下",""))))))))))))))</f>
        <v/>
      </c>
    </row>
    <row r="2110" ht="16.5" spans="1:16">
      <c r="A2110" s="4" t="str">
        <f>IF($C2110="","",COUNTA($C$5:$C2110))</f>
        <v/>
      </c>
      <c r="B2110" s="52"/>
      <c r="C2110" s="53"/>
      <c r="D2110" s="53"/>
      <c r="E2110" s="32"/>
      <c r="F2110" s="54"/>
      <c r="G2110" s="54"/>
      <c r="H2110" s="24" t="str">
        <f>IFERROR(ROUND(VLOOKUP($C2110,基础资料!$B$5:$E$34,3,0)+SUMIF($C$5:$C2110,$C2110,$F$5:$F2110)-SUMIF($C$5:$C2110,$C2110,$G$5:$G2110),2),"")</f>
        <v/>
      </c>
      <c r="I2110" s="53"/>
      <c r="J2110" s="53"/>
      <c r="K2110" s="25" t="str">
        <f t="shared" si="32"/>
        <v/>
      </c>
      <c r="L2110" s="13" t="str">
        <f>IF($D2110="","",IFERROR(INDEX(类别属性,MATCH($D2110,类别表,0)),""))</f>
        <v/>
      </c>
      <c r="M2110" s="53"/>
      <c r="N2110" s="53"/>
      <c r="O2110" s="32"/>
      <c r="P2110" s="6" t="str">
        <f>IF($C2110="","",IF(ISNA(MATCH($C2110,账户表,0)),"※这个账户不在【基础资料】的账户档案里",IF($B2110="","※没填日期，这一笔不会进任何月份的报表",IF(NOT(ISNUMBER($B2110)),"※日期是文本不是日期（像 2026.6.28 这种），按日期取数的报表全会漏掉这一笔",IF(AND($F2110&lt;&gt;"",$G2110&lt;&gt;""),"※收入和支出不能同时填",IF(AND(N($F2110)=0,N($G2110)=0),"※收入和支出都没填",IF(OR(N($F2110)&lt;0,N($G2110)&lt;0),"※金额不能填负数，方向反了就换一列填",IF($D2110="","※没填收支类别，分类报表会漏掉这一笔",IF(ISNA(MATCH($D2110,类别表,0)),"※收支类别不在【基础资料】的清单里",IF(AND($L2110="内部转账",$M2110=""),"△内部转账要在「对方账户」写上另一头",IF(AND($L2110="内部转账",$M2110=$C2110),"※对方账户跟本账户是同一个",IF(AND($L2110&lt;&gt;"内部转账",$M2110&lt;&gt;""),"△填了对方账户，但类别不是内部转账",IF(YEAR($B2110)&lt;&gt;管理年度,"△不是管理年度的单据，按月的三张报表里看不到",IF($H2110&lt;0,"△这一笔之后该账户余额成负数了，核一下",""))))))))))))))</f>
        <v/>
      </c>
    </row>
    <row r="2111" ht="16.5" spans="1:16">
      <c r="A2111" s="4" t="str">
        <f>IF($C2111="","",COUNTA($C$5:$C2111))</f>
        <v/>
      </c>
      <c r="B2111" s="52"/>
      <c r="C2111" s="53"/>
      <c r="D2111" s="53"/>
      <c r="E2111" s="32"/>
      <c r="F2111" s="54"/>
      <c r="G2111" s="54"/>
      <c r="H2111" s="24" t="str">
        <f>IFERROR(ROUND(VLOOKUP($C2111,基础资料!$B$5:$E$34,3,0)+SUMIF($C$5:$C2111,$C2111,$F$5:$F2111)-SUMIF($C$5:$C2111,$C2111,$G$5:$G2111),2),"")</f>
        <v/>
      </c>
      <c r="I2111" s="53"/>
      <c r="J2111" s="53"/>
      <c r="K2111" s="25" t="str">
        <f t="shared" si="32"/>
        <v/>
      </c>
      <c r="L2111" s="13" t="str">
        <f>IF($D2111="","",IFERROR(INDEX(类别属性,MATCH($D2111,类别表,0)),""))</f>
        <v/>
      </c>
      <c r="M2111" s="53"/>
      <c r="N2111" s="53"/>
      <c r="O2111" s="32"/>
      <c r="P2111" s="6" t="str">
        <f>IF($C2111="","",IF(ISNA(MATCH($C2111,账户表,0)),"※这个账户不在【基础资料】的账户档案里",IF($B2111="","※没填日期，这一笔不会进任何月份的报表",IF(NOT(ISNUMBER($B2111)),"※日期是文本不是日期（像 2026.6.28 这种），按日期取数的报表全会漏掉这一笔",IF(AND($F2111&lt;&gt;"",$G2111&lt;&gt;""),"※收入和支出不能同时填",IF(AND(N($F2111)=0,N($G2111)=0),"※收入和支出都没填",IF(OR(N($F2111)&lt;0,N($G2111)&lt;0),"※金额不能填负数，方向反了就换一列填",IF($D2111="","※没填收支类别，分类报表会漏掉这一笔",IF(ISNA(MATCH($D2111,类别表,0)),"※收支类别不在【基础资料】的清单里",IF(AND($L2111="内部转账",$M2111=""),"△内部转账要在「对方账户」写上另一头",IF(AND($L2111="内部转账",$M2111=$C2111),"※对方账户跟本账户是同一个",IF(AND($L2111&lt;&gt;"内部转账",$M2111&lt;&gt;""),"△填了对方账户，但类别不是内部转账",IF(YEAR($B2111)&lt;&gt;管理年度,"△不是管理年度的单据，按月的三张报表里看不到",IF($H2111&lt;0,"△这一笔之后该账户余额成负数了，核一下",""))))))))))))))</f>
        <v/>
      </c>
    </row>
    <row r="2112" ht="16.5" spans="1:16">
      <c r="A2112" s="4" t="str">
        <f>IF($C2112="","",COUNTA($C$5:$C2112))</f>
        <v/>
      </c>
      <c r="B2112" s="52"/>
      <c r="C2112" s="53"/>
      <c r="D2112" s="53"/>
      <c r="E2112" s="32"/>
      <c r="F2112" s="54"/>
      <c r="G2112" s="54"/>
      <c r="H2112" s="24" t="str">
        <f>IFERROR(ROUND(VLOOKUP($C2112,基础资料!$B$5:$E$34,3,0)+SUMIF($C$5:$C2112,$C2112,$F$5:$F2112)-SUMIF($C$5:$C2112,$C2112,$G$5:$G2112),2),"")</f>
        <v/>
      </c>
      <c r="I2112" s="53"/>
      <c r="J2112" s="53"/>
      <c r="K2112" s="25" t="str">
        <f t="shared" si="32"/>
        <v/>
      </c>
      <c r="L2112" s="13" t="str">
        <f>IF($D2112="","",IFERROR(INDEX(类别属性,MATCH($D2112,类别表,0)),""))</f>
        <v/>
      </c>
      <c r="M2112" s="53"/>
      <c r="N2112" s="53"/>
      <c r="O2112" s="32"/>
      <c r="P2112" s="6" t="str">
        <f>IF($C2112="","",IF(ISNA(MATCH($C2112,账户表,0)),"※这个账户不在【基础资料】的账户档案里",IF($B2112="","※没填日期，这一笔不会进任何月份的报表",IF(NOT(ISNUMBER($B2112)),"※日期是文本不是日期（像 2026.6.28 这种），按日期取数的报表全会漏掉这一笔",IF(AND($F2112&lt;&gt;"",$G2112&lt;&gt;""),"※收入和支出不能同时填",IF(AND(N($F2112)=0,N($G2112)=0),"※收入和支出都没填",IF(OR(N($F2112)&lt;0,N($G2112)&lt;0),"※金额不能填负数，方向反了就换一列填",IF($D2112="","※没填收支类别，分类报表会漏掉这一笔",IF(ISNA(MATCH($D2112,类别表,0)),"※收支类别不在【基础资料】的清单里",IF(AND($L2112="内部转账",$M2112=""),"△内部转账要在「对方账户」写上另一头",IF(AND($L2112="内部转账",$M2112=$C2112),"※对方账户跟本账户是同一个",IF(AND($L2112&lt;&gt;"内部转账",$M2112&lt;&gt;""),"△填了对方账户，但类别不是内部转账",IF(YEAR($B2112)&lt;&gt;管理年度,"△不是管理年度的单据，按月的三张报表里看不到",IF($H2112&lt;0,"△这一笔之后该账户余额成负数了，核一下",""))))))))))))))</f>
        <v/>
      </c>
    </row>
    <row r="2113" ht="16.5" spans="1:16">
      <c r="A2113" s="4" t="str">
        <f>IF($C2113="","",COUNTA($C$5:$C2113))</f>
        <v/>
      </c>
      <c r="B2113" s="52"/>
      <c r="C2113" s="53"/>
      <c r="D2113" s="53"/>
      <c r="E2113" s="32"/>
      <c r="F2113" s="54"/>
      <c r="G2113" s="54"/>
      <c r="H2113" s="24" t="str">
        <f>IFERROR(ROUND(VLOOKUP($C2113,基础资料!$B$5:$E$34,3,0)+SUMIF($C$5:$C2113,$C2113,$F$5:$F2113)-SUMIF($C$5:$C2113,$C2113,$G$5:$G2113),2),"")</f>
        <v/>
      </c>
      <c r="I2113" s="53"/>
      <c r="J2113" s="53"/>
      <c r="K2113" s="25" t="str">
        <f t="shared" si="32"/>
        <v/>
      </c>
      <c r="L2113" s="13" t="str">
        <f>IF($D2113="","",IFERROR(INDEX(类别属性,MATCH($D2113,类别表,0)),""))</f>
        <v/>
      </c>
      <c r="M2113" s="53"/>
      <c r="N2113" s="53"/>
      <c r="O2113" s="32"/>
      <c r="P2113" s="6" t="str">
        <f>IF($C2113="","",IF(ISNA(MATCH($C2113,账户表,0)),"※这个账户不在【基础资料】的账户档案里",IF($B2113="","※没填日期，这一笔不会进任何月份的报表",IF(NOT(ISNUMBER($B2113)),"※日期是文本不是日期（像 2026.6.28 这种），按日期取数的报表全会漏掉这一笔",IF(AND($F2113&lt;&gt;"",$G2113&lt;&gt;""),"※收入和支出不能同时填",IF(AND(N($F2113)=0,N($G2113)=0),"※收入和支出都没填",IF(OR(N($F2113)&lt;0,N($G2113)&lt;0),"※金额不能填负数，方向反了就换一列填",IF($D2113="","※没填收支类别，分类报表会漏掉这一笔",IF(ISNA(MATCH($D2113,类别表,0)),"※收支类别不在【基础资料】的清单里",IF(AND($L2113="内部转账",$M2113=""),"△内部转账要在「对方账户」写上另一头",IF(AND($L2113="内部转账",$M2113=$C2113),"※对方账户跟本账户是同一个",IF(AND($L2113&lt;&gt;"内部转账",$M2113&lt;&gt;""),"△填了对方账户，但类别不是内部转账",IF(YEAR($B2113)&lt;&gt;管理年度,"△不是管理年度的单据，按月的三张报表里看不到",IF($H2113&lt;0,"△这一笔之后该账户余额成负数了，核一下",""))))))))))))))</f>
        <v/>
      </c>
    </row>
    <row r="2114" ht="16.5" spans="1:16">
      <c r="A2114" s="4" t="str">
        <f>IF($C2114="","",COUNTA($C$5:$C2114))</f>
        <v/>
      </c>
      <c r="B2114" s="52"/>
      <c r="C2114" s="53"/>
      <c r="D2114" s="53"/>
      <c r="E2114" s="32"/>
      <c r="F2114" s="54"/>
      <c r="G2114" s="54"/>
      <c r="H2114" s="24" t="str">
        <f>IFERROR(ROUND(VLOOKUP($C2114,基础资料!$B$5:$E$34,3,0)+SUMIF($C$5:$C2114,$C2114,$F$5:$F2114)-SUMIF($C$5:$C2114,$C2114,$G$5:$G2114),2),"")</f>
        <v/>
      </c>
      <c r="I2114" s="53"/>
      <c r="J2114" s="53"/>
      <c r="K2114" s="25" t="str">
        <f t="shared" si="32"/>
        <v/>
      </c>
      <c r="L2114" s="13" t="str">
        <f>IF($D2114="","",IFERROR(INDEX(类别属性,MATCH($D2114,类别表,0)),""))</f>
        <v/>
      </c>
      <c r="M2114" s="53"/>
      <c r="N2114" s="53"/>
      <c r="O2114" s="32"/>
      <c r="P2114" s="6" t="str">
        <f>IF($C2114="","",IF(ISNA(MATCH($C2114,账户表,0)),"※这个账户不在【基础资料】的账户档案里",IF($B2114="","※没填日期，这一笔不会进任何月份的报表",IF(NOT(ISNUMBER($B2114)),"※日期是文本不是日期（像 2026.6.28 这种），按日期取数的报表全会漏掉这一笔",IF(AND($F2114&lt;&gt;"",$G2114&lt;&gt;""),"※收入和支出不能同时填",IF(AND(N($F2114)=0,N($G2114)=0),"※收入和支出都没填",IF(OR(N($F2114)&lt;0,N($G2114)&lt;0),"※金额不能填负数，方向反了就换一列填",IF($D2114="","※没填收支类别，分类报表会漏掉这一笔",IF(ISNA(MATCH($D2114,类别表,0)),"※收支类别不在【基础资料】的清单里",IF(AND($L2114="内部转账",$M2114=""),"△内部转账要在「对方账户」写上另一头",IF(AND($L2114="内部转账",$M2114=$C2114),"※对方账户跟本账户是同一个",IF(AND($L2114&lt;&gt;"内部转账",$M2114&lt;&gt;""),"△填了对方账户，但类别不是内部转账",IF(YEAR($B2114)&lt;&gt;管理年度,"△不是管理年度的单据，按月的三张报表里看不到",IF($H2114&lt;0,"△这一笔之后该账户余额成负数了，核一下",""))))))))))))))</f>
        <v/>
      </c>
    </row>
    <row r="2115" ht="16.5" spans="1:16">
      <c r="A2115" s="4" t="str">
        <f>IF($C2115="","",COUNTA($C$5:$C2115))</f>
        <v/>
      </c>
      <c r="B2115" s="52"/>
      <c r="C2115" s="53"/>
      <c r="D2115" s="53"/>
      <c r="E2115" s="32"/>
      <c r="F2115" s="54"/>
      <c r="G2115" s="54"/>
      <c r="H2115" s="24" t="str">
        <f>IFERROR(ROUND(VLOOKUP($C2115,基础资料!$B$5:$E$34,3,0)+SUMIF($C$5:$C2115,$C2115,$F$5:$F2115)-SUMIF($C$5:$C2115,$C2115,$G$5:$G2115),2),"")</f>
        <v/>
      </c>
      <c r="I2115" s="53"/>
      <c r="J2115" s="53"/>
      <c r="K2115" s="25" t="str">
        <f t="shared" si="32"/>
        <v/>
      </c>
      <c r="L2115" s="13" t="str">
        <f>IF($D2115="","",IFERROR(INDEX(类别属性,MATCH($D2115,类别表,0)),""))</f>
        <v/>
      </c>
      <c r="M2115" s="53"/>
      <c r="N2115" s="53"/>
      <c r="O2115" s="32"/>
      <c r="P2115" s="6" t="str">
        <f>IF($C2115="","",IF(ISNA(MATCH($C2115,账户表,0)),"※这个账户不在【基础资料】的账户档案里",IF($B2115="","※没填日期，这一笔不会进任何月份的报表",IF(NOT(ISNUMBER($B2115)),"※日期是文本不是日期（像 2026.6.28 这种），按日期取数的报表全会漏掉这一笔",IF(AND($F2115&lt;&gt;"",$G2115&lt;&gt;""),"※收入和支出不能同时填",IF(AND(N($F2115)=0,N($G2115)=0),"※收入和支出都没填",IF(OR(N($F2115)&lt;0,N($G2115)&lt;0),"※金额不能填负数，方向反了就换一列填",IF($D2115="","※没填收支类别，分类报表会漏掉这一笔",IF(ISNA(MATCH($D2115,类别表,0)),"※收支类别不在【基础资料】的清单里",IF(AND($L2115="内部转账",$M2115=""),"△内部转账要在「对方账户」写上另一头",IF(AND($L2115="内部转账",$M2115=$C2115),"※对方账户跟本账户是同一个",IF(AND($L2115&lt;&gt;"内部转账",$M2115&lt;&gt;""),"△填了对方账户，但类别不是内部转账",IF(YEAR($B2115)&lt;&gt;管理年度,"△不是管理年度的单据，按月的三张报表里看不到",IF($H2115&lt;0,"△这一笔之后该账户余额成负数了，核一下",""))))))))))))))</f>
        <v/>
      </c>
    </row>
    <row r="2116" ht="16.5" spans="1:16">
      <c r="A2116" s="4" t="str">
        <f>IF($C2116="","",COUNTA($C$5:$C2116))</f>
        <v/>
      </c>
      <c r="B2116" s="52"/>
      <c r="C2116" s="53"/>
      <c r="D2116" s="53"/>
      <c r="E2116" s="32"/>
      <c r="F2116" s="54"/>
      <c r="G2116" s="54"/>
      <c r="H2116" s="24" t="str">
        <f>IFERROR(ROUND(VLOOKUP($C2116,基础资料!$B$5:$E$34,3,0)+SUMIF($C$5:$C2116,$C2116,$F$5:$F2116)-SUMIF($C$5:$C2116,$C2116,$G$5:$G2116),2),"")</f>
        <v/>
      </c>
      <c r="I2116" s="53"/>
      <c r="J2116" s="53"/>
      <c r="K2116" s="25" t="str">
        <f t="shared" si="32"/>
        <v/>
      </c>
      <c r="L2116" s="13" t="str">
        <f>IF($D2116="","",IFERROR(INDEX(类别属性,MATCH($D2116,类别表,0)),""))</f>
        <v/>
      </c>
      <c r="M2116" s="53"/>
      <c r="N2116" s="53"/>
      <c r="O2116" s="32"/>
      <c r="P2116" s="6" t="str">
        <f>IF($C2116="","",IF(ISNA(MATCH($C2116,账户表,0)),"※这个账户不在【基础资料】的账户档案里",IF($B2116="","※没填日期，这一笔不会进任何月份的报表",IF(NOT(ISNUMBER($B2116)),"※日期是文本不是日期（像 2026.6.28 这种），按日期取数的报表全会漏掉这一笔",IF(AND($F2116&lt;&gt;"",$G2116&lt;&gt;""),"※收入和支出不能同时填",IF(AND(N($F2116)=0,N($G2116)=0),"※收入和支出都没填",IF(OR(N($F2116)&lt;0,N($G2116)&lt;0),"※金额不能填负数，方向反了就换一列填",IF($D2116="","※没填收支类别，分类报表会漏掉这一笔",IF(ISNA(MATCH($D2116,类别表,0)),"※收支类别不在【基础资料】的清单里",IF(AND($L2116="内部转账",$M2116=""),"△内部转账要在「对方账户」写上另一头",IF(AND($L2116="内部转账",$M2116=$C2116),"※对方账户跟本账户是同一个",IF(AND($L2116&lt;&gt;"内部转账",$M2116&lt;&gt;""),"△填了对方账户，但类别不是内部转账",IF(YEAR($B2116)&lt;&gt;管理年度,"△不是管理年度的单据，按月的三张报表里看不到",IF($H2116&lt;0,"△这一笔之后该账户余额成负数了，核一下",""))))))))))))))</f>
        <v/>
      </c>
    </row>
    <row r="2117" ht="16.5" spans="1:16">
      <c r="A2117" s="4" t="str">
        <f>IF($C2117="","",COUNTA($C$5:$C2117))</f>
        <v/>
      </c>
      <c r="B2117" s="52"/>
      <c r="C2117" s="53"/>
      <c r="D2117" s="53"/>
      <c r="E2117" s="32"/>
      <c r="F2117" s="54"/>
      <c r="G2117" s="54"/>
      <c r="H2117" s="24" t="str">
        <f>IFERROR(ROUND(VLOOKUP($C2117,基础资料!$B$5:$E$34,3,0)+SUMIF($C$5:$C2117,$C2117,$F$5:$F2117)-SUMIF($C$5:$C2117,$C2117,$G$5:$G2117),2),"")</f>
        <v/>
      </c>
      <c r="I2117" s="53"/>
      <c r="J2117" s="53"/>
      <c r="K2117" s="25" t="str">
        <f t="shared" ref="K2117:K2180" si="33">IF(OR($B2117="",NOT(ISNUMBER($B2117))),"",--TEXT($B2117,"yyyymm"))</f>
        <v/>
      </c>
      <c r="L2117" s="13" t="str">
        <f>IF($D2117="","",IFERROR(INDEX(类别属性,MATCH($D2117,类别表,0)),""))</f>
        <v/>
      </c>
      <c r="M2117" s="53"/>
      <c r="N2117" s="53"/>
      <c r="O2117" s="32"/>
      <c r="P2117" s="6" t="str">
        <f>IF($C2117="","",IF(ISNA(MATCH($C2117,账户表,0)),"※这个账户不在【基础资料】的账户档案里",IF($B2117="","※没填日期，这一笔不会进任何月份的报表",IF(NOT(ISNUMBER($B2117)),"※日期是文本不是日期（像 2026.6.28 这种），按日期取数的报表全会漏掉这一笔",IF(AND($F2117&lt;&gt;"",$G2117&lt;&gt;""),"※收入和支出不能同时填",IF(AND(N($F2117)=0,N($G2117)=0),"※收入和支出都没填",IF(OR(N($F2117)&lt;0,N($G2117)&lt;0),"※金额不能填负数，方向反了就换一列填",IF($D2117="","※没填收支类别，分类报表会漏掉这一笔",IF(ISNA(MATCH($D2117,类别表,0)),"※收支类别不在【基础资料】的清单里",IF(AND($L2117="内部转账",$M2117=""),"△内部转账要在「对方账户」写上另一头",IF(AND($L2117="内部转账",$M2117=$C2117),"※对方账户跟本账户是同一个",IF(AND($L2117&lt;&gt;"内部转账",$M2117&lt;&gt;""),"△填了对方账户，但类别不是内部转账",IF(YEAR($B2117)&lt;&gt;管理年度,"△不是管理年度的单据，按月的三张报表里看不到",IF($H2117&lt;0,"△这一笔之后该账户余额成负数了，核一下",""))))))))))))))</f>
        <v/>
      </c>
    </row>
    <row r="2118" ht="16.5" spans="1:16">
      <c r="A2118" s="4" t="str">
        <f>IF($C2118="","",COUNTA($C$5:$C2118))</f>
        <v/>
      </c>
      <c r="B2118" s="52"/>
      <c r="C2118" s="53"/>
      <c r="D2118" s="53"/>
      <c r="E2118" s="32"/>
      <c r="F2118" s="54"/>
      <c r="G2118" s="54"/>
      <c r="H2118" s="24" t="str">
        <f>IFERROR(ROUND(VLOOKUP($C2118,基础资料!$B$5:$E$34,3,0)+SUMIF($C$5:$C2118,$C2118,$F$5:$F2118)-SUMIF($C$5:$C2118,$C2118,$G$5:$G2118),2),"")</f>
        <v/>
      </c>
      <c r="I2118" s="53"/>
      <c r="J2118" s="53"/>
      <c r="K2118" s="25" t="str">
        <f t="shared" si="33"/>
        <v/>
      </c>
      <c r="L2118" s="13" t="str">
        <f>IF($D2118="","",IFERROR(INDEX(类别属性,MATCH($D2118,类别表,0)),""))</f>
        <v/>
      </c>
      <c r="M2118" s="53"/>
      <c r="N2118" s="53"/>
      <c r="O2118" s="32"/>
      <c r="P2118" s="6" t="str">
        <f>IF($C2118="","",IF(ISNA(MATCH($C2118,账户表,0)),"※这个账户不在【基础资料】的账户档案里",IF($B2118="","※没填日期，这一笔不会进任何月份的报表",IF(NOT(ISNUMBER($B2118)),"※日期是文本不是日期（像 2026.6.28 这种），按日期取数的报表全会漏掉这一笔",IF(AND($F2118&lt;&gt;"",$G2118&lt;&gt;""),"※收入和支出不能同时填",IF(AND(N($F2118)=0,N($G2118)=0),"※收入和支出都没填",IF(OR(N($F2118)&lt;0,N($G2118)&lt;0),"※金额不能填负数，方向反了就换一列填",IF($D2118="","※没填收支类别，分类报表会漏掉这一笔",IF(ISNA(MATCH($D2118,类别表,0)),"※收支类别不在【基础资料】的清单里",IF(AND($L2118="内部转账",$M2118=""),"△内部转账要在「对方账户」写上另一头",IF(AND($L2118="内部转账",$M2118=$C2118),"※对方账户跟本账户是同一个",IF(AND($L2118&lt;&gt;"内部转账",$M2118&lt;&gt;""),"△填了对方账户，但类别不是内部转账",IF(YEAR($B2118)&lt;&gt;管理年度,"△不是管理年度的单据，按月的三张报表里看不到",IF($H2118&lt;0,"△这一笔之后该账户余额成负数了，核一下",""))))))))))))))</f>
        <v/>
      </c>
    </row>
    <row r="2119" ht="16.5" spans="1:16">
      <c r="A2119" s="4" t="str">
        <f>IF($C2119="","",COUNTA($C$5:$C2119))</f>
        <v/>
      </c>
      <c r="B2119" s="52"/>
      <c r="C2119" s="53"/>
      <c r="D2119" s="53"/>
      <c r="E2119" s="32"/>
      <c r="F2119" s="54"/>
      <c r="G2119" s="54"/>
      <c r="H2119" s="24" t="str">
        <f>IFERROR(ROUND(VLOOKUP($C2119,基础资料!$B$5:$E$34,3,0)+SUMIF($C$5:$C2119,$C2119,$F$5:$F2119)-SUMIF($C$5:$C2119,$C2119,$G$5:$G2119),2),"")</f>
        <v/>
      </c>
      <c r="I2119" s="53"/>
      <c r="J2119" s="53"/>
      <c r="K2119" s="25" t="str">
        <f t="shared" si="33"/>
        <v/>
      </c>
      <c r="L2119" s="13" t="str">
        <f>IF($D2119="","",IFERROR(INDEX(类别属性,MATCH($D2119,类别表,0)),""))</f>
        <v/>
      </c>
      <c r="M2119" s="53"/>
      <c r="N2119" s="53"/>
      <c r="O2119" s="32"/>
      <c r="P2119" s="6" t="str">
        <f>IF($C2119="","",IF(ISNA(MATCH($C2119,账户表,0)),"※这个账户不在【基础资料】的账户档案里",IF($B2119="","※没填日期，这一笔不会进任何月份的报表",IF(NOT(ISNUMBER($B2119)),"※日期是文本不是日期（像 2026.6.28 这种），按日期取数的报表全会漏掉这一笔",IF(AND($F2119&lt;&gt;"",$G2119&lt;&gt;""),"※收入和支出不能同时填",IF(AND(N($F2119)=0,N($G2119)=0),"※收入和支出都没填",IF(OR(N($F2119)&lt;0,N($G2119)&lt;0),"※金额不能填负数，方向反了就换一列填",IF($D2119="","※没填收支类别，分类报表会漏掉这一笔",IF(ISNA(MATCH($D2119,类别表,0)),"※收支类别不在【基础资料】的清单里",IF(AND($L2119="内部转账",$M2119=""),"△内部转账要在「对方账户」写上另一头",IF(AND($L2119="内部转账",$M2119=$C2119),"※对方账户跟本账户是同一个",IF(AND($L2119&lt;&gt;"内部转账",$M2119&lt;&gt;""),"△填了对方账户，但类别不是内部转账",IF(YEAR($B2119)&lt;&gt;管理年度,"△不是管理年度的单据，按月的三张报表里看不到",IF($H2119&lt;0,"△这一笔之后该账户余额成负数了，核一下",""))))))))))))))</f>
        <v/>
      </c>
    </row>
    <row r="2120" ht="16.5" spans="1:16">
      <c r="A2120" s="4" t="str">
        <f>IF($C2120="","",COUNTA($C$5:$C2120))</f>
        <v/>
      </c>
      <c r="B2120" s="52"/>
      <c r="C2120" s="53"/>
      <c r="D2120" s="53"/>
      <c r="E2120" s="32"/>
      <c r="F2120" s="54"/>
      <c r="G2120" s="54"/>
      <c r="H2120" s="24" t="str">
        <f>IFERROR(ROUND(VLOOKUP($C2120,基础资料!$B$5:$E$34,3,0)+SUMIF($C$5:$C2120,$C2120,$F$5:$F2120)-SUMIF($C$5:$C2120,$C2120,$G$5:$G2120),2),"")</f>
        <v/>
      </c>
      <c r="I2120" s="53"/>
      <c r="J2120" s="53"/>
      <c r="K2120" s="25" t="str">
        <f t="shared" si="33"/>
        <v/>
      </c>
      <c r="L2120" s="13" t="str">
        <f>IF($D2120="","",IFERROR(INDEX(类别属性,MATCH($D2120,类别表,0)),""))</f>
        <v/>
      </c>
      <c r="M2120" s="53"/>
      <c r="N2120" s="53"/>
      <c r="O2120" s="32"/>
      <c r="P2120" s="6" t="str">
        <f>IF($C2120="","",IF(ISNA(MATCH($C2120,账户表,0)),"※这个账户不在【基础资料】的账户档案里",IF($B2120="","※没填日期，这一笔不会进任何月份的报表",IF(NOT(ISNUMBER($B2120)),"※日期是文本不是日期（像 2026.6.28 这种），按日期取数的报表全会漏掉这一笔",IF(AND($F2120&lt;&gt;"",$G2120&lt;&gt;""),"※收入和支出不能同时填",IF(AND(N($F2120)=0,N($G2120)=0),"※收入和支出都没填",IF(OR(N($F2120)&lt;0,N($G2120)&lt;0),"※金额不能填负数，方向反了就换一列填",IF($D2120="","※没填收支类别，分类报表会漏掉这一笔",IF(ISNA(MATCH($D2120,类别表,0)),"※收支类别不在【基础资料】的清单里",IF(AND($L2120="内部转账",$M2120=""),"△内部转账要在「对方账户」写上另一头",IF(AND($L2120="内部转账",$M2120=$C2120),"※对方账户跟本账户是同一个",IF(AND($L2120&lt;&gt;"内部转账",$M2120&lt;&gt;""),"△填了对方账户，但类别不是内部转账",IF(YEAR($B2120)&lt;&gt;管理年度,"△不是管理年度的单据，按月的三张报表里看不到",IF($H2120&lt;0,"△这一笔之后该账户余额成负数了，核一下",""))))))))))))))</f>
        <v/>
      </c>
    </row>
    <row r="2121" ht="16.5" spans="1:16">
      <c r="A2121" s="4" t="str">
        <f>IF($C2121="","",COUNTA($C$5:$C2121))</f>
        <v/>
      </c>
      <c r="B2121" s="52"/>
      <c r="C2121" s="53"/>
      <c r="D2121" s="53"/>
      <c r="E2121" s="32"/>
      <c r="F2121" s="54"/>
      <c r="G2121" s="54"/>
      <c r="H2121" s="24" t="str">
        <f>IFERROR(ROUND(VLOOKUP($C2121,基础资料!$B$5:$E$34,3,0)+SUMIF($C$5:$C2121,$C2121,$F$5:$F2121)-SUMIF($C$5:$C2121,$C2121,$G$5:$G2121),2),"")</f>
        <v/>
      </c>
      <c r="I2121" s="53"/>
      <c r="J2121" s="53"/>
      <c r="K2121" s="25" t="str">
        <f t="shared" si="33"/>
        <v/>
      </c>
      <c r="L2121" s="13" t="str">
        <f>IF($D2121="","",IFERROR(INDEX(类别属性,MATCH($D2121,类别表,0)),""))</f>
        <v/>
      </c>
      <c r="M2121" s="53"/>
      <c r="N2121" s="53"/>
      <c r="O2121" s="32"/>
      <c r="P2121" s="6" t="str">
        <f>IF($C2121="","",IF(ISNA(MATCH($C2121,账户表,0)),"※这个账户不在【基础资料】的账户档案里",IF($B2121="","※没填日期，这一笔不会进任何月份的报表",IF(NOT(ISNUMBER($B2121)),"※日期是文本不是日期（像 2026.6.28 这种），按日期取数的报表全会漏掉这一笔",IF(AND($F2121&lt;&gt;"",$G2121&lt;&gt;""),"※收入和支出不能同时填",IF(AND(N($F2121)=0,N($G2121)=0),"※收入和支出都没填",IF(OR(N($F2121)&lt;0,N($G2121)&lt;0),"※金额不能填负数，方向反了就换一列填",IF($D2121="","※没填收支类别，分类报表会漏掉这一笔",IF(ISNA(MATCH($D2121,类别表,0)),"※收支类别不在【基础资料】的清单里",IF(AND($L2121="内部转账",$M2121=""),"△内部转账要在「对方账户」写上另一头",IF(AND($L2121="内部转账",$M2121=$C2121),"※对方账户跟本账户是同一个",IF(AND($L2121&lt;&gt;"内部转账",$M2121&lt;&gt;""),"△填了对方账户，但类别不是内部转账",IF(YEAR($B2121)&lt;&gt;管理年度,"△不是管理年度的单据，按月的三张报表里看不到",IF($H2121&lt;0,"△这一笔之后该账户余额成负数了，核一下",""))))))))))))))</f>
        <v/>
      </c>
    </row>
    <row r="2122" ht="16.5" spans="1:16">
      <c r="A2122" s="4" t="str">
        <f>IF($C2122="","",COUNTA($C$5:$C2122))</f>
        <v/>
      </c>
      <c r="B2122" s="52"/>
      <c r="C2122" s="53"/>
      <c r="D2122" s="53"/>
      <c r="E2122" s="32"/>
      <c r="F2122" s="54"/>
      <c r="G2122" s="54"/>
      <c r="H2122" s="24" t="str">
        <f>IFERROR(ROUND(VLOOKUP($C2122,基础资料!$B$5:$E$34,3,0)+SUMIF($C$5:$C2122,$C2122,$F$5:$F2122)-SUMIF($C$5:$C2122,$C2122,$G$5:$G2122),2),"")</f>
        <v/>
      </c>
      <c r="I2122" s="53"/>
      <c r="J2122" s="53"/>
      <c r="K2122" s="25" t="str">
        <f t="shared" si="33"/>
        <v/>
      </c>
      <c r="L2122" s="13" t="str">
        <f>IF($D2122="","",IFERROR(INDEX(类别属性,MATCH($D2122,类别表,0)),""))</f>
        <v/>
      </c>
      <c r="M2122" s="53"/>
      <c r="N2122" s="53"/>
      <c r="O2122" s="32"/>
      <c r="P2122" s="6" t="str">
        <f>IF($C2122="","",IF(ISNA(MATCH($C2122,账户表,0)),"※这个账户不在【基础资料】的账户档案里",IF($B2122="","※没填日期，这一笔不会进任何月份的报表",IF(NOT(ISNUMBER($B2122)),"※日期是文本不是日期（像 2026.6.28 这种），按日期取数的报表全会漏掉这一笔",IF(AND($F2122&lt;&gt;"",$G2122&lt;&gt;""),"※收入和支出不能同时填",IF(AND(N($F2122)=0,N($G2122)=0),"※收入和支出都没填",IF(OR(N($F2122)&lt;0,N($G2122)&lt;0),"※金额不能填负数，方向反了就换一列填",IF($D2122="","※没填收支类别，分类报表会漏掉这一笔",IF(ISNA(MATCH($D2122,类别表,0)),"※收支类别不在【基础资料】的清单里",IF(AND($L2122="内部转账",$M2122=""),"△内部转账要在「对方账户」写上另一头",IF(AND($L2122="内部转账",$M2122=$C2122),"※对方账户跟本账户是同一个",IF(AND($L2122&lt;&gt;"内部转账",$M2122&lt;&gt;""),"△填了对方账户，但类别不是内部转账",IF(YEAR($B2122)&lt;&gt;管理年度,"△不是管理年度的单据，按月的三张报表里看不到",IF($H2122&lt;0,"△这一笔之后该账户余额成负数了，核一下",""))))))))))))))</f>
        <v/>
      </c>
    </row>
    <row r="2123" ht="16.5" spans="1:16">
      <c r="A2123" s="4" t="str">
        <f>IF($C2123="","",COUNTA($C$5:$C2123))</f>
        <v/>
      </c>
      <c r="B2123" s="52"/>
      <c r="C2123" s="53"/>
      <c r="D2123" s="53"/>
      <c r="E2123" s="32"/>
      <c r="F2123" s="54"/>
      <c r="G2123" s="54"/>
      <c r="H2123" s="24" t="str">
        <f>IFERROR(ROUND(VLOOKUP($C2123,基础资料!$B$5:$E$34,3,0)+SUMIF($C$5:$C2123,$C2123,$F$5:$F2123)-SUMIF($C$5:$C2123,$C2123,$G$5:$G2123),2),"")</f>
        <v/>
      </c>
      <c r="I2123" s="53"/>
      <c r="J2123" s="53"/>
      <c r="K2123" s="25" t="str">
        <f t="shared" si="33"/>
        <v/>
      </c>
      <c r="L2123" s="13" t="str">
        <f>IF($D2123="","",IFERROR(INDEX(类别属性,MATCH($D2123,类别表,0)),""))</f>
        <v/>
      </c>
      <c r="M2123" s="53"/>
      <c r="N2123" s="53"/>
      <c r="O2123" s="32"/>
      <c r="P2123" s="6" t="str">
        <f>IF($C2123="","",IF(ISNA(MATCH($C2123,账户表,0)),"※这个账户不在【基础资料】的账户档案里",IF($B2123="","※没填日期，这一笔不会进任何月份的报表",IF(NOT(ISNUMBER($B2123)),"※日期是文本不是日期（像 2026.6.28 这种），按日期取数的报表全会漏掉这一笔",IF(AND($F2123&lt;&gt;"",$G2123&lt;&gt;""),"※收入和支出不能同时填",IF(AND(N($F2123)=0,N($G2123)=0),"※收入和支出都没填",IF(OR(N($F2123)&lt;0,N($G2123)&lt;0),"※金额不能填负数，方向反了就换一列填",IF($D2123="","※没填收支类别，分类报表会漏掉这一笔",IF(ISNA(MATCH($D2123,类别表,0)),"※收支类别不在【基础资料】的清单里",IF(AND($L2123="内部转账",$M2123=""),"△内部转账要在「对方账户」写上另一头",IF(AND($L2123="内部转账",$M2123=$C2123),"※对方账户跟本账户是同一个",IF(AND($L2123&lt;&gt;"内部转账",$M2123&lt;&gt;""),"△填了对方账户，但类别不是内部转账",IF(YEAR($B2123)&lt;&gt;管理年度,"△不是管理年度的单据，按月的三张报表里看不到",IF($H2123&lt;0,"△这一笔之后该账户余额成负数了，核一下",""))))))))))))))</f>
        <v/>
      </c>
    </row>
    <row r="2124" ht="16.5" spans="1:16">
      <c r="A2124" s="4" t="str">
        <f>IF($C2124="","",COUNTA($C$5:$C2124))</f>
        <v/>
      </c>
      <c r="B2124" s="52"/>
      <c r="C2124" s="53"/>
      <c r="D2124" s="53"/>
      <c r="E2124" s="32"/>
      <c r="F2124" s="54"/>
      <c r="G2124" s="54"/>
      <c r="H2124" s="24" t="str">
        <f>IFERROR(ROUND(VLOOKUP($C2124,基础资料!$B$5:$E$34,3,0)+SUMIF($C$5:$C2124,$C2124,$F$5:$F2124)-SUMIF($C$5:$C2124,$C2124,$G$5:$G2124),2),"")</f>
        <v/>
      </c>
      <c r="I2124" s="53"/>
      <c r="J2124" s="53"/>
      <c r="K2124" s="25" t="str">
        <f t="shared" si="33"/>
        <v/>
      </c>
      <c r="L2124" s="13" t="str">
        <f>IF($D2124="","",IFERROR(INDEX(类别属性,MATCH($D2124,类别表,0)),""))</f>
        <v/>
      </c>
      <c r="M2124" s="53"/>
      <c r="N2124" s="53"/>
      <c r="O2124" s="32"/>
      <c r="P2124" s="6" t="str">
        <f>IF($C2124="","",IF(ISNA(MATCH($C2124,账户表,0)),"※这个账户不在【基础资料】的账户档案里",IF($B2124="","※没填日期，这一笔不会进任何月份的报表",IF(NOT(ISNUMBER($B2124)),"※日期是文本不是日期（像 2026.6.28 这种），按日期取数的报表全会漏掉这一笔",IF(AND($F2124&lt;&gt;"",$G2124&lt;&gt;""),"※收入和支出不能同时填",IF(AND(N($F2124)=0,N($G2124)=0),"※收入和支出都没填",IF(OR(N($F2124)&lt;0,N($G2124)&lt;0),"※金额不能填负数，方向反了就换一列填",IF($D2124="","※没填收支类别，分类报表会漏掉这一笔",IF(ISNA(MATCH($D2124,类别表,0)),"※收支类别不在【基础资料】的清单里",IF(AND($L2124="内部转账",$M2124=""),"△内部转账要在「对方账户」写上另一头",IF(AND($L2124="内部转账",$M2124=$C2124),"※对方账户跟本账户是同一个",IF(AND($L2124&lt;&gt;"内部转账",$M2124&lt;&gt;""),"△填了对方账户，但类别不是内部转账",IF(YEAR($B2124)&lt;&gt;管理年度,"△不是管理年度的单据，按月的三张报表里看不到",IF($H2124&lt;0,"△这一笔之后该账户余额成负数了，核一下",""))))))))))))))</f>
        <v/>
      </c>
    </row>
    <row r="2125" ht="16.5" spans="1:16">
      <c r="A2125" s="4" t="str">
        <f>IF($C2125="","",COUNTA($C$5:$C2125))</f>
        <v/>
      </c>
      <c r="B2125" s="52"/>
      <c r="C2125" s="53"/>
      <c r="D2125" s="53"/>
      <c r="E2125" s="32"/>
      <c r="F2125" s="54"/>
      <c r="G2125" s="54"/>
      <c r="H2125" s="24" t="str">
        <f>IFERROR(ROUND(VLOOKUP($C2125,基础资料!$B$5:$E$34,3,0)+SUMIF($C$5:$C2125,$C2125,$F$5:$F2125)-SUMIF($C$5:$C2125,$C2125,$G$5:$G2125),2),"")</f>
        <v/>
      </c>
      <c r="I2125" s="53"/>
      <c r="J2125" s="53"/>
      <c r="K2125" s="25" t="str">
        <f t="shared" si="33"/>
        <v/>
      </c>
      <c r="L2125" s="13" t="str">
        <f>IF($D2125="","",IFERROR(INDEX(类别属性,MATCH($D2125,类别表,0)),""))</f>
        <v/>
      </c>
      <c r="M2125" s="53"/>
      <c r="N2125" s="53"/>
      <c r="O2125" s="32"/>
      <c r="P2125" s="6" t="str">
        <f>IF($C2125="","",IF(ISNA(MATCH($C2125,账户表,0)),"※这个账户不在【基础资料】的账户档案里",IF($B2125="","※没填日期，这一笔不会进任何月份的报表",IF(NOT(ISNUMBER($B2125)),"※日期是文本不是日期（像 2026.6.28 这种），按日期取数的报表全会漏掉这一笔",IF(AND($F2125&lt;&gt;"",$G2125&lt;&gt;""),"※收入和支出不能同时填",IF(AND(N($F2125)=0,N($G2125)=0),"※收入和支出都没填",IF(OR(N($F2125)&lt;0,N($G2125)&lt;0),"※金额不能填负数，方向反了就换一列填",IF($D2125="","※没填收支类别，分类报表会漏掉这一笔",IF(ISNA(MATCH($D2125,类别表,0)),"※收支类别不在【基础资料】的清单里",IF(AND($L2125="内部转账",$M2125=""),"△内部转账要在「对方账户」写上另一头",IF(AND($L2125="内部转账",$M2125=$C2125),"※对方账户跟本账户是同一个",IF(AND($L2125&lt;&gt;"内部转账",$M2125&lt;&gt;""),"△填了对方账户，但类别不是内部转账",IF(YEAR($B2125)&lt;&gt;管理年度,"△不是管理年度的单据，按月的三张报表里看不到",IF($H2125&lt;0,"△这一笔之后该账户余额成负数了，核一下",""))))))))))))))</f>
        <v/>
      </c>
    </row>
    <row r="2126" ht="16.5" spans="1:16">
      <c r="A2126" s="4" t="str">
        <f>IF($C2126="","",COUNTA($C$5:$C2126))</f>
        <v/>
      </c>
      <c r="B2126" s="52"/>
      <c r="C2126" s="53"/>
      <c r="D2126" s="53"/>
      <c r="E2126" s="32"/>
      <c r="F2126" s="54"/>
      <c r="G2126" s="54"/>
      <c r="H2126" s="24" t="str">
        <f>IFERROR(ROUND(VLOOKUP($C2126,基础资料!$B$5:$E$34,3,0)+SUMIF($C$5:$C2126,$C2126,$F$5:$F2126)-SUMIF($C$5:$C2126,$C2126,$G$5:$G2126),2),"")</f>
        <v/>
      </c>
      <c r="I2126" s="53"/>
      <c r="J2126" s="53"/>
      <c r="K2126" s="25" t="str">
        <f t="shared" si="33"/>
        <v/>
      </c>
      <c r="L2126" s="13" t="str">
        <f>IF($D2126="","",IFERROR(INDEX(类别属性,MATCH($D2126,类别表,0)),""))</f>
        <v/>
      </c>
      <c r="M2126" s="53"/>
      <c r="N2126" s="53"/>
      <c r="O2126" s="32"/>
      <c r="P2126" s="6" t="str">
        <f>IF($C2126="","",IF(ISNA(MATCH($C2126,账户表,0)),"※这个账户不在【基础资料】的账户档案里",IF($B2126="","※没填日期，这一笔不会进任何月份的报表",IF(NOT(ISNUMBER($B2126)),"※日期是文本不是日期（像 2026.6.28 这种），按日期取数的报表全会漏掉这一笔",IF(AND($F2126&lt;&gt;"",$G2126&lt;&gt;""),"※收入和支出不能同时填",IF(AND(N($F2126)=0,N($G2126)=0),"※收入和支出都没填",IF(OR(N($F2126)&lt;0,N($G2126)&lt;0),"※金额不能填负数，方向反了就换一列填",IF($D2126="","※没填收支类别，分类报表会漏掉这一笔",IF(ISNA(MATCH($D2126,类别表,0)),"※收支类别不在【基础资料】的清单里",IF(AND($L2126="内部转账",$M2126=""),"△内部转账要在「对方账户」写上另一头",IF(AND($L2126="内部转账",$M2126=$C2126),"※对方账户跟本账户是同一个",IF(AND($L2126&lt;&gt;"内部转账",$M2126&lt;&gt;""),"△填了对方账户，但类别不是内部转账",IF(YEAR($B2126)&lt;&gt;管理年度,"△不是管理年度的单据，按月的三张报表里看不到",IF($H2126&lt;0,"△这一笔之后该账户余额成负数了，核一下",""))))))))))))))</f>
        <v/>
      </c>
    </row>
    <row r="2127" ht="16.5" spans="1:16">
      <c r="A2127" s="4" t="str">
        <f>IF($C2127="","",COUNTA($C$5:$C2127))</f>
        <v/>
      </c>
      <c r="B2127" s="52"/>
      <c r="C2127" s="53"/>
      <c r="D2127" s="53"/>
      <c r="E2127" s="32"/>
      <c r="F2127" s="54"/>
      <c r="G2127" s="54"/>
      <c r="H2127" s="24" t="str">
        <f>IFERROR(ROUND(VLOOKUP($C2127,基础资料!$B$5:$E$34,3,0)+SUMIF($C$5:$C2127,$C2127,$F$5:$F2127)-SUMIF($C$5:$C2127,$C2127,$G$5:$G2127),2),"")</f>
        <v/>
      </c>
      <c r="I2127" s="53"/>
      <c r="J2127" s="53"/>
      <c r="K2127" s="25" t="str">
        <f t="shared" si="33"/>
        <v/>
      </c>
      <c r="L2127" s="13" t="str">
        <f>IF($D2127="","",IFERROR(INDEX(类别属性,MATCH($D2127,类别表,0)),""))</f>
        <v/>
      </c>
      <c r="M2127" s="53"/>
      <c r="N2127" s="53"/>
      <c r="O2127" s="32"/>
      <c r="P2127" s="6" t="str">
        <f>IF($C2127="","",IF(ISNA(MATCH($C2127,账户表,0)),"※这个账户不在【基础资料】的账户档案里",IF($B2127="","※没填日期，这一笔不会进任何月份的报表",IF(NOT(ISNUMBER($B2127)),"※日期是文本不是日期（像 2026.6.28 这种），按日期取数的报表全会漏掉这一笔",IF(AND($F2127&lt;&gt;"",$G2127&lt;&gt;""),"※收入和支出不能同时填",IF(AND(N($F2127)=0,N($G2127)=0),"※收入和支出都没填",IF(OR(N($F2127)&lt;0,N($G2127)&lt;0),"※金额不能填负数，方向反了就换一列填",IF($D2127="","※没填收支类别，分类报表会漏掉这一笔",IF(ISNA(MATCH($D2127,类别表,0)),"※收支类别不在【基础资料】的清单里",IF(AND($L2127="内部转账",$M2127=""),"△内部转账要在「对方账户」写上另一头",IF(AND($L2127="内部转账",$M2127=$C2127),"※对方账户跟本账户是同一个",IF(AND($L2127&lt;&gt;"内部转账",$M2127&lt;&gt;""),"△填了对方账户，但类别不是内部转账",IF(YEAR($B2127)&lt;&gt;管理年度,"△不是管理年度的单据，按月的三张报表里看不到",IF($H2127&lt;0,"△这一笔之后该账户余额成负数了，核一下",""))))))))))))))</f>
        <v/>
      </c>
    </row>
    <row r="2128" ht="16.5" spans="1:16">
      <c r="A2128" s="4" t="str">
        <f>IF($C2128="","",COUNTA($C$5:$C2128))</f>
        <v/>
      </c>
      <c r="B2128" s="52"/>
      <c r="C2128" s="53"/>
      <c r="D2128" s="53"/>
      <c r="E2128" s="32"/>
      <c r="F2128" s="54"/>
      <c r="G2128" s="54"/>
      <c r="H2128" s="24" t="str">
        <f>IFERROR(ROUND(VLOOKUP($C2128,基础资料!$B$5:$E$34,3,0)+SUMIF($C$5:$C2128,$C2128,$F$5:$F2128)-SUMIF($C$5:$C2128,$C2128,$G$5:$G2128),2),"")</f>
        <v/>
      </c>
      <c r="I2128" s="53"/>
      <c r="J2128" s="53"/>
      <c r="K2128" s="25" t="str">
        <f t="shared" si="33"/>
        <v/>
      </c>
      <c r="L2128" s="13" t="str">
        <f>IF($D2128="","",IFERROR(INDEX(类别属性,MATCH($D2128,类别表,0)),""))</f>
        <v/>
      </c>
      <c r="M2128" s="53"/>
      <c r="N2128" s="53"/>
      <c r="O2128" s="32"/>
      <c r="P2128" s="6" t="str">
        <f>IF($C2128="","",IF(ISNA(MATCH($C2128,账户表,0)),"※这个账户不在【基础资料】的账户档案里",IF($B2128="","※没填日期，这一笔不会进任何月份的报表",IF(NOT(ISNUMBER($B2128)),"※日期是文本不是日期（像 2026.6.28 这种），按日期取数的报表全会漏掉这一笔",IF(AND($F2128&lt;&gt;"",$G2128&lt;&gt;""),"※收入和支出不能同时填",IF(AND(N($F2128)=0,N($G2128)=0),"※收入和支出都没填",IF(OR(N($F2128)&lt;0,N($G2128)&lt;0),"※金额不能填负数，方向反了就换一列填",IF($D2128="","※没填收支类别，分类报表会漏掉这一笔",IF(ISNA(MATCH($D2128,类别表,0)),"※收支类别不在【基础资料】的清单里",IF(AND($L2128="内部转账",$M2128=""),"△内部转账要在「对方账户」写上另一头",IF(AND($L2128="内部转账",$M2128=$C2128),"※对方账户跟本账户是同一个",IF(AND($L2128&lt;&gt;"内部转账",$M2128&lt;&gt;""),"△填了对方账户，但类别不是内部转账",IF(YEAR($B2128)&lt;&gt;管理年度,"△不是管理年度的单据，按月的三张报表里看不到",IF($H2128&lt;0,"△这一笔之后该账户余额成负数了，核一下",""))))))))))))))</f>
        <v/>
      </c>
    </row>
    <row r="2129" ht="16.5" spans="1:16">
      <c r="A2129" s="4" t="str">
        <f>IF($C2129="","",COUNTA($C$5:$C2129))</f>
        <v/>
      </c>
      <c r="B2129" s="52"/>
      <c r="C2129" s="53"/>
      <c r="D2129" s="53"/>
      <c r="E2129" s="32"/>
      <c r="F2129" s="54"/>
      <c r="G2129" s="54"/>
      <c r="H2129" s="24" t="str">
        <f>IFERROR(ROUND(VLOOKUP($C2129,基础资料!$B$5:$E$34,3,0)+SUMIF($C$5:$C2129,$C2129,$F$5:$F2129)-SUMIF($C$5:$C2129,$C2129,$G$5:$G2129),2),"")</f>
        <v/>
      </c>
      <c r="I2129" s="53"/>
      <c r="J2129" s="53"/>
      <c r="K2129" s="25" t="str">
        <f t="shared" si="33"/>
        <v/>
      </c>
      <c r="L2129" s="13" t="str">
        <f>IF($D2129="","",IFERROR(INDEX(类别属性,MATCH($D2129,类别表,0)),""))</f>
        <v/>
      </c>
      <c r="M2129" s="53"/>
      <c r="N2129" s="53"/>
      <c r="O2129" s="32"/>
      <c r="P2129" s="6" t="str">
        <f>IF($C2129="","",IF(ISNA(MATCH($C2129,账户表,0)),"※这个账户不在【基础资料】的账户档案里",IF($B2129="","※没填日期，这一笔不会进任何月份的报表",IF(NOT(ISNUMBER($B2129)),"※日期是文本不是日期（像 2026.6.28 这种），按日期取数的报表全会漏掉这一笔",IF(AND($F2129&lt;&gt;"",$G2129&lt;&gt;""),"※收入和支出不能同时填",IF(AND(N($F2129)=0,N($G2129)=0),"※收入和支出都没填",IF(OR(N($F2129)&lt;0,N($G2129)&lt;0),"※金额不能填负数，方向反了就换一列填",IF($D2129="","※没填收支类别，分类报表会漏掉这一笔",IF(ISNA(MATCH($D2129,类别表,0)),"※收支类别不在【基础资料】的清单里",IF(AND($L2129="内部转账",$M2129=""),"△内部转账要在「对方账户」写上另一头",IF(AND($L2129="内部转账",$M2129=$C2129),"※对方账户跟本账户是同一个",IF(AND($L2129&lt;&gt;"内部转账",$M2129&lt;&gt;""),"△填了对方账户，但类别不是内部转账",IF(YEAR($B2129)&lt;&gt;管理年度,"△不是管理年度的单据，按月的三张报表里看不到",IF($H2129&lt;0,"△这一笔之后该账户余额成负数了，核一下",""))))))))))))))</f>
        <v/>
      </c>
    </row>
    <row r="2130" ht="16.5" spans="1:16">
      <c r="A2130" s="4" t="str">
        <f>IF($C2130="","",COUNTA($C$5:$C2130))</f>
        <v/>
      </c>
      <c r="B2130" s="52"/>
      <c r="C2130" s="53"/>
      <c r="D2130" s="53"/>
      <c r="E2130" s="32"/>
      <c r="F2130" s="54"/>
      <c r="G2130" s="54"/>
      <c r="H2130" s="24" t="str">
        <f>IFERROR(ROUND(VLOOKUP($C2130,基础资料!$B$5:$E$34,3,0)+SUMIF($C$5:$C2130,$C2130,$F$5:$F2130)-SUMIF($C$5:$C2130,$C2130,$G$5:$G2130),2),"")</f>
        <v/>
      </c>
      <c r="I2130" s="53"/>
      <c r="J2130" s="53"/>
      <c r="K2130" s="25" t="str">
        <f t="shared" si="33"/>
        <v/>
      </c>
      <c r="L2130" s="13" t="str">
        <f>IF($D2130="","",IFERROR(INDEX(类别属性,MATCH($D2130,类别表,0)),""))</f>
        <v/>
      </c>
      <c r="M2130" s="53"/>
      <c r="N2130" s="53"/>
      <c r="O2130" s="32"/>
      <c r="P2130" s="6" t="str">
        <f>IF($C2130="","",IF(ISNA(MATCH($C2130,账户表,0)),"※这个账户不在【基础资料】的账户档案里",IF($B2130="","※没填日期，这一笔不会进任何月份的报表",IF(NOT(ISNUMBER($B2130)),"※日期是文本不是日期（像 2026.6.28 这种），按日期取数的报表全会漏掉这一笔",IF(AND($F2130&lt;&gt;"",$G2130&lt;&gt;""),"※收入和支出不能同时填",IF(AND(N($F2130)=0,N($G2130)=0),"※收入和支出都没填",IF(OR(N($F2130)&lt;0,N($G2130)&lt;0),"※金额不能填负数，方向反了就换一列填",IF($D2130="","※没填收支类别，分类报表会漏掉这一笔",IF(ISNA(MATCH($D2130,类别表,0)),"※收支类别不在【基础资料】的清单里",IF(AND($L2130="内部转账",$M2130=""),"△内部转账要在「对方账户」写上另一头",IF(AND($L2130="内部转账",$M2130=$C2130),"※对方账户跟本账户是同一个",IF(AND($L2130&lt;&gt;"内部转账",$M2130&lt;&gt;""),"△填了对方账户，但类别不是内部转账",IF(YEAR($B2130)&lt;&gt;管理年度,"△不是管理年度的单据，按月的三张报表里看不到",IF($H2130&lt;0,"△这一笔之后该账户余额成负数了，核一下",""))))))))))))))</f>
        <v/>
      </c>
    </row>
    <row r="2131" ht="16.5" spans="1:16">
      <c r="A2131" s="4" t="str">
        <f>IF($C2131="","",COUNTA($C$5:$C2131))</f>
        <v/>
      </c>
      <c r="B2131" s="52"/>
      <c r="C2131" s="53"/>
      <c r="D2131" s="53"/>
      <c r="E2131" s="32"/>
      <c r="F2131" s="54"/>
      <c r="G2131" s="54"/>
      <c r="H2131" s="24" t="str">
        <f>IFERROR(ROUND(VLOOKUP($C2131,基础资料!$B$5:$E$34,3,0)+SUMIF($C$5:$C2131,$C2131,$F$5:$F2131)-SUMIF($C$5:$C2131,$C2131,$G$5:$G2131),2),"")</f>
        <v/>
      </c>
      <c r="I2131" s="53"/>
      <c r="J2131" s="53"/>
      <c r="K2131" s="25" t="str">
        <f t="shared" si="33"/>
        <v/>
      </c>
      <c r="L2131" s="13" t="str">
        <f>IF($D2131="","",IFERROR(INDEX(类别属性,MATCH($D2131,类别表,0)),""))</f>
        <v/>
      </c>
      <c r="M2131" s="53"/>
      <c r="N2131" s="53"/>
      <c r="O2131" s="32"/>
      <c r="P2131" s="6" t="str">
        <f>IF($C2131="","",IF(ISNA(MATCH($C2131,账户表,0)),"※这个账户不在【基础资料】的账户档案里",IF($B2131="","※没填日期，这一笔不会进任何月份的报表",IF(NOT(ISNUMBER($B2131)),"※日期是文本不是日期（像 2026.6.28 这种），按日期取数的报表全会漏掉这一笔",IF(AND($F2131&lt;&gt;"",$G2131&lt;&gt;""),"※收入和支出不能同时填",IF(AND(N($F2131)=0,N($G2131)=0),"※收入和支出都没填",IF(OR(N($F2131)&lt;0,N($G2131)&lt;0),"※金额不能填负数，方向反了就换一列填",IF($D2131="","※没填收支类别，分类报表会漏掉这一笔",IF(ISNA(MATCH($D2131,类别表,0)),"※收支类别不在【基础资料】的清单里",IF(AND($L2131="内部转账",$M2131=""),"△内部转账要在「对方账户」写上另一头",IF(AND($L2131="内部转账",$M2131=$C2131),"※对方账户跟本账户是同一个",IF(AND($L2131&lt;&gt;"内部转账",$M2131&lt;&gt;""),"△填了对方账户，但类别不是内部转账",IF(YEAR($B2131)&lt;&gt;管理年度,"△不是管理年度的单据，按月的三张报表里看不到",IF($H2131&lt;0,"△这一笔之后该账户余额成负数了，核一下",""))))))))))))))</f>
        <v/>
      </c>
    </row>
    <row r="2132" ht="16.5" spans="1:16">
      <c r="A2132" s="4" t="str">
        <f>IF($C2132="","",COUNTA($C$5:$C2132))</f>
        <v/>
      </c>
      <c r="B2132" s="52"/>
      <c r="C2132" s="53"/>
      <c r="D2132" s="53"/>
      <c r="E2132" s="32"/>
      <c r="F2132" s="54"/>
      <c r="G2132" s="54"/>
      <c r="H2132" s="24" t="str">
        <f>IFERROR(ROUND(VLOOKUP($C2132,基础资料!$B$5:$E$34,3,0)+SUMIF($C$5:$C2132,$C2132,$F$5:$F2132)-SUMIF($C$5:$C2132,$C2132,$G$5:$G2132),2),"")</f>
        <v/>
      </c>
      <c r="I2132" s="53"/>
      <c r="J2132" s="53"/>
      <c r="K2132" s="25" t="str">
        <f t="shared" si="33"/>
        <v/>
      </c>
      <c r="L2132" s="13" t="str">
        <f>IF($D2132="","",IFERROR(INDEX(类别属性,MATCH($D2132,类别表,0)),""))</f>
        <v/>
      </c>
      <c r="M2132" s="53"/>
      <c r="N2132" s="53"/>
      <c r="O2132" s="32"/>
      <c r="P2132" s="6" t="str">
        <f>IF($C2132="","",IF(ISNA(MATCH($C2132,账户表,0)),"※这个账户不在【基础资料】的账户档案里",IF($B2132="","※没填日期，这一笔不会进任何月份的报表",IF(NOT(ISNUMBER($B2132)),"※日期是文本不是日期（像 2026.6.28 这种），按日期取数的报表全会漏掉这一笔",IF(AND($F2132&lt;&gt;"",$G2132&lt;&gt;""),"※收入和支出不能同时填",IF(AND(N($F2132)=0,N($G2132)=0),"※收入和支出都没填",IF(OR(N($F2132)&lt;0,N($G2132)&lt;0),"※金额不能填负数，方向反了就换一列填",IF($D2132="","※没填收支类别，分类报表会漏掉这一笔",IF(ISNA(MATCH($D2132,类别表,0)),"※收支类别不在【基础资料】的清单里",IF(AND($L2132="内部转账",$M2132=""),"△内部转账要在「对方账户」写上另一头",IF(AND($L2132="内部转账",$M2132=$C2132),"※对方账户跟本账户是同一个",IF(AND($L2132&lt;&gt;"内部转账",$M2132&lt;&gt;""),"△填了对方账户，但类别不是内部转账",IF(YEAR($B2132)&lt;&gt;管理年度,"△不是管理年度的单据，按月的三张报表里看不到",IF($H2132&lt;0,"△这一笔之后该账户余额成负数了，核一下",""))))))))))))))</f>
        <v/>
      </c>
    </row>
    <row r="2133" ht="16.5" spans="1:16">
      <c r="A2133" s="4" t="str">
        <f>IF($C2133="","",COUNTA($C$5:$C2133))</f>
        <v/>
      </c>
      <c r="B2133" s="52"/>
      <c r="C2133" s="53"/>
      <c r="D2133" s="53"/>
      <c r="E2133" s="32"/>
      <c r="F2133" s="54"/>
      <c r="G2133" s="54"/>
      <c r="H2133" s="24" t="str">
        <f>IFERROR(ROUND(VLOOKUP($C2133,基础资料!$B$5:$E$34,3,0)+SUMIF($C$5:$C2133,$C2133,$F$5:$F2133)-SUMIF($C$5:$C2133,$C2133,$G$5:$G2133),2),"")</f>
        <v/>
      </c>
      <c r="I2133" s="53"/>
      <c r="J2133" s="53"/>
      <c r="K2133" s="25" t="str">
        <f t="shared" si="33"/>
        <v/>
      </c>
      <c r="L2133" s="13" t="str">
        <f>IF($D2133="","",IFERROR(INDEX(类别属性,MATCH($D2133,类别表,0)),""))</f>
        <v/>
      </c>
      <c r="M2133" s="53"/>
      <c r="N2133" s="53"/>
      <c r="O2133" s="32"/>
      <c r="P2133" s="6" t="str">
        <f>IF($C2133="","",IF(ISNA(MATCH($C2133,账户表,0)),"※这个账户不在【基础资料】的账户档案里",IF($B2133="","※没填日期，这一笔不会进任何月份的报表",IF(NOT(ISNUMBER($B2133)),"※日期是文本不是日期（像 2026.6.28 这种），按日期取数的报表全会漏掉这一笔",IF(AND($F2133&lt;&gt;"",$G2133&lt;&gt;""),"※收入和支出不能同时填",IF(AND(N($F2133)=0,N($G2133)=0),"※收入和支出都没填",IF(OR(N($F2133)&lt;0,N($G2133)&lt;0),"※金额不能填负数，方向反了就换一列填",IF($D2133="","※没填收支类别，分类报表会漏掉这一笔",IF(ISNA(MATCH($D2133,类别表,0)),"※收支类别不在【基础资料】的清单里",IF(AND($L2133="内部转账",$M2133=""),"△内部转账要在「对方账户」写上另一头",IF(AND($L2133="内部转账",$M2133=$C2133),"※对方账户跟本账户是同一个",IF(AND($L2133&lt;&gt;"内部转账",$M2133&lt;&gt;""),"△填了对方账户，但类别不是内部转账",IF(YEAR($B2133)&lt;&gt;管理年度,"△不是管理年度的单据，按月的三张报表里看不到",IF($H2133&lt;0,"△这一笔之后该账户余额成负数了，核一下",""))))))))))))))</f>
        <v/>
      </c>
    </row>
    <row r="2134" ht="16.5" spans="1:16">
      <c r="A2134" s="4" t="str">
        <f>IF($C2134="","",COUNTA($C$5:$C2134))</f>
        <v/>
      </c>
      <c r="B2134" s="52"/>
      <c r="C2134" s="53"/>
      <c r="D2134" s="53"/>
      <c r="E2134" s="32"/>
      <c r="F2134" s="54"/>
      <c r="G2134" s="54"/>
      <c r="H2134" s="24" t="str">
        <f>IFERROR(ROUND(VLOOKUP($C2134,基础资料!$B$5:$E$34,3,0)+SUMIF($C$5:$C2134,$C2134,$F$5:$F2134)-SUMIF($C$5:$C2134,$C2134,$G$5:$G2134),2),"")</f>
        <v/>
      </c>
      <c r="I2134" s="53"/>
      <c r="J2134" s="53"/>
      <c r="K2134" s="25" t="str">
        <f t="shared" si="33"/>
        <v/>
      </c>
      <c r="L2134" s="13" t="str">
        <f>IF($D2134="","",IFERROR(INDEX(类别属性,MATCH($D2134,类别表,0)),""))</f>
        <v/>
      </c>
      <c r="M2134" s="53"/>
      <c r="N2134" s="53"/>
      <c r="O2134" s="32"/>
      <c r="P2134" s="6" t="str">
        <f>IF($C2134="","",IF(ISNA(MATCH($C2134,账户表,0)),"※这个账户不在【基础资料】的账户档案里",IF($B2134="","※没填日期，这一笔不会进任何月份的报表",IF(NOT(ISNUMBER($B2134)),"※日期是文本不是日期（像 2026.6.28 这种），按日期取数的报表全会漏掉这一笔",IF(AND($F2134&lt;&gt;"",$G2134&lt;&gt;""),"※收入和支出不能同时填",IF(AND(N($F2134)=0,N($G2134)=0),"※收入和支出都没填",IF(OR(N($F2134)&lt;0,N($G2134)&lt;0),"※金额不能填负数，方向反了就换一列填",IF($D2134="","※没填收支类别，分类报表会漏掉这一笔",IF(ISNA(MATCH($D2134,类别表,0)),"※收支类别不在【基础资料】的清单里",IF(AND($L2134="内部转账",$M2134=""),"△内部转账要在「对方账户」写上另一头",IF(AND($L2134="内部转账",$M2134=$C2134),"※对方账户跟本账户是同一个",IF(AND($L2134&lt;&gt;"内部转账",$M2134&lt;&gt;""),"△填了对方账户，但类别不是内部转账",IF(YEAR($B2134)&lt;&gt;管理年度,"△不是管理年度的单据，按月的三张报表里看不到",IF($H2134&lt;0,"△这一笔之后该账户余额成负数了，核一下",""))))))))))))))</f>
        <v/>
      </c>
    </row>
    <row r="2135" ht="16.5" spans="1:16">
      <c r="A2135" s="4" t="str">
        <f>IF($C2135="","",COUNTA($C$5:$C2135))</f>
        <v/>
      </c>
      <c r="B2135" s="52"/>
      <c r="C2135" s="53"/>
      <c r="D2135" s="53"/>
      <c r="E2135" s="32"/>
      <c r="F2135" s="54"/>
      <c r="G2135" s="54"/>
      <c r="H2135" s="24" t="str">
        <f>IFERROR(ROUND(VLOOKUP($C2135,基础资料!$B$5:$E$34,3,0)+SUMIF($C$5:$C2135,$C2135,$F$5:$F2135)-SUMIF($C$5:$C2135,$C2135,$G$5:$G2135),2),"")</f>
        <v/>
      </c>
      <c r="I2135" s="53"/>
      <c r="J2135" s="53"/>
      <c r="K2135" s="25" t="str">
        <f t="shared" si="33"/>
        <v/>
      </c>
      <c r="L2135" s="13" t="str">
        <f>IF($D2135="","",IFERROR(INDEX(类别属性,MATCH($D2135,类别表,0)),""))</f>
        <v/>
      </c>
      <c r="M2135" s="53"/>
      <c r="N2135" s="53"/>
      <c r="O2135" s="32"/>
      <c r="P2135" s="6" t="str">
        <f>IF($C2135="","",IF(ISNA(MATCH($C2135,账户表,0)),"※这个账户不在【基础资料】的账户档案里",IF($B2135="","※没填日期，这一笔不会进任何月份的报表",IF(NOT(ISNUMBER($B2135)),"※日期是文本不是日期（像 2026.6.28 这种），按日期取数的报表全会漏掉这一笔",IF(AND($F2135&lt;&gt;"",$G2135&lt;&gt;""),"※收入和支出不能同时填",IF(AND(N($F2135)=0,N($G2135)=0),"※收入和支出都没填",IF(OR(N($F2135)&lt;0,N($G2135)&lt;0),"※金额不能填负数，方向反了就换一列填",IF($D2135="","※没填收支类别，分类报表会漏掉这一笔",IF(ISNA(MATCH($D2135,类别表,0)),"※收支类别不在【基础资料】的清单里",IF(AND($L2135="内部转账",$M2135=""),"△内部转账要在「对方账户」写上另一头",IF(AND($L2135="内部转账",$M2135=$C2135),"※对方账户跟本账户是同一个",IF(AND($L2135&lt;&gt;"内部转账",$M2135&lt;&gt;""),"△填了对方账户，但类别不是内部转账",IF(YEAR($B2135)&lt;&gt;管理年度,"△不是管理年度的单据，按月的三张报表里看不到",IF($H2135&lt;0,"△这一笔之后该账户余额成负数了，核一下",""))))))))))))))</f>
        <v/>
      </c>
    </row>
    <row r="2136" ht="16.5" spans="1:16">
      <c r="A2136" s="4" t="str">
        <f>IF($C2136="","",COUNTA($C$5:$C2136))</f>
        <v/>
      </c>
      <c r="B2136" s="52"/>
      <c r="C2136" s="53"/>
      <c r="D2136" s="53"/>
      <c r="E2136" s="32"/>
      <c r="F2136" s="54"/>
      <c r="G2136" s="54"/>
      <c r="H2136" s="24" t="str">
        <f>IFERROR(ROUND(VLOOKUP($C2136,基础资料!$B$5:$E$34,3,0)+SUMIF($C$5:$C2136,$C2136,$F$5:$F2136)-SUMIF($C$5:$C2136,$C2136,$G$5:$G2136),2),"")</f>
        <v/>
      </c>
      <c r="I2136" s="53"/>
      <c r="J2136" s="53"/>
      <c r="K2136" s="25" t="str">
        <f t="shared" si="33"/>
        <v/>
      </c>
      <c r="L2136" s="13" t="str">
        <f>IF($D2136="","",IFERROR(INDEX(类别属性,MATCH($D2136,类别表,0)),""))</f>
        <v/>
      </c>
      <c r="M2136" s="53"/>
      <c r="N2136" s="53"/>
      <c r="O2136" s="32"/>
      <c r="P2136" s="6" t="str">
        <f>IF($C2136="","",IF(ISNA(MATCH($C2136,账户表,0)),"※这个账户不在【基础资料】的账户档案里",IF($B2136="","※没填日期，这一笔不会进任何月份的报表",IF(NOT(ISNUMBER($B2136)),"※日期是文本不是日期（像 2026.6.28 这种），按日期取数的报表全会漏掉这一笔",IF(AND($F2136&lt;&gt;"",$G2136&lt;&gt;""),"※收入和支出不能同时填",IF(AND(N($F2136)=0,N($G2136)=0),"※收入和支出都没填",IF(OR(N($F2136)&lt;0,N($G2136)&lt;0),"※金额不能填负数，方向反了就换一列填",IF($D2136="","※没填收支类别，分类报表会漏掉这一笔",IF(ISNA(MATCH($D2136,类别表,0)),"※收支类别不在【基础资料】的清单里",IF(AND($L2136="内部转账",$M2136=""),"△内部转账要在「对方账户」写上另一头",IF(AND($L2136="内部转账",$M2136=$C2136),"※对方账户跟本账户是同一个",IF(AND($L2136&lt;&gt;"内部转账",$M2136&lt;&gt;""),"△填了对方账户，但类别不是内部转账",IF(YEAR($B2136)&lt;&gt;管理年度,"△不是管理年度的单据，按月的三张报表里看不到",IF($H2136&lt;0,"△这一笔之后该账户余额成负数了，核一下",""))))))))))))))</f>
        <v/>
      </c>
    </row>
    <row r="2137" ht="16.5" spans="1:16">
      <c r="A2137" s="4" t="str">
        <f>IF($C2137="","",COUNTA($C$5:$C2137))</f>
        <v/>
      </c>
      <c r="B2137" s="52"/>
      <c r="C2137" s="53"/>
      <c r="D2137" s="53"/>
      <c r="E2137" s="32"/>
      <c r="F2137" s="54"/>
      <c r="G2137" s="54"/>
      <c r="H2137" s="24" t="str">
        <f>IFERROR(ROUND(VLOOKUP($C2137,基础资料!$B$5:$E$34,3,0)+SUMIF($C$5:$C2137,$C2137,$F$5:$F2137)-SUMIF($C$5:$C2137,$C2137,$G$5:$G2137),2),"")</f>
        <v/>
      </c>
      <c r="I2137" s="53"/>
      <c r="J2137" s="53"/>
      <c r="K2137" s="25" t="str">
        <f t="shared" si="33"/>
        <v/>
      </c>
      <c r="L2137" s="13" t="str">
        <f>IF($D2137="","",IFERROR(INDEX(类别属性,MATCH($D2137,类别表,0)),""))</f>
        <v/>
      </c>
      <c r="M2137" s="53"/>
      <c r="N2137" s="53"/>
      <c r="O2137" s="32"/>
      <c r="P2137" s="6" t="str">
        <f>IF($C2137="","",IF(ISNA(MATCH($C2137,账户表,0)),"※这个账户不在【基础资料】的账户档案里",IF($B2137="","※没填日期，这一笔不会进任何月份的报表",IF(NOT(ISNUMBER($B2137)),"※日期是文本不是日期（像 2026.6.28 这种），按日期取数的报表全会漏掉这一笔",IF(AND($F2137&lt;&gt;"",$G2137&lt;&gt;""),"※收入和支出不能同时填",IF(AND(N($F2137)=0,N($G2137)=0),"※收入和支出都没填",IF(OR(N($F2137)&lt;0,N($G2137)&lt;0),"※金额不能填负数，方向反了就换一列填",IF($D2137="","※没填收支类别，分类报表会漏掉这一笔",IF(ISNA(MATCH($D2137,类别表,0)),"※收支类别不在【基础资料】的清单里",IF(AND($L2137="内部转账",$M2137=""),"△内部转账要在「对方账户」写上另一头",IF(AND($L2137="内部转账",$M2137=$C2137),"※对方账户跟本账户是同一个",IF(AND($L2137&lt;&gt;"内部转账",$M2137&lt;&gt;""),"△填了对方账户，但类别不是内部转账",IF(YEAR($B2137)&lt;&gt;管理年度,"△不是管理年度的单据，按月的三张报表里看不到",IF($H2137&lt;0,"△这一笔之后该账户余额成负数了，核一下",""))))))))))))))</f>
        <v/>
      </c>
    </row>
    <row r="2138" ht="16.5" spans="1:16">
      <c r="A2138" s="4" t="str">
        <f>IF($C2138="","",COUNTA($C$5:$C2138))</f>
        <v/>
      </c>
      <c r="B2138" s="52"/>
      <c r="C2138" s="53"/>
      <c r="D2138" s="53"/>
      <c r="E2138" s="32"/>
      <c r="F2138" s="54"/>
      <c r="G2138" s="54"/>
      <c r="H2138" s="24" t="str">
        <f>IFERROR(ROUND(VLOOKUP($C2138,基础资料!$B$5:$E$34,3,0)+SUMIF($C$5:$C2138,$C2138,$F$5:$F2138)-SUMIF($C$5:$C2138,$C2138,$G$5:$G2138),2),"")</f>
        <v/>
      </c>
      <c r="I2138" s="53"/>
      <c r="J2138" s="53"/>
      <c r="K2138" s="25" t="str">
        <f t="shared" si="33"/>
        <v/>
      </c>
      <c r="L2138" s="13" t="str">
        <f>IF($D2138="","",IFERROR(INDEX(类别属性,MATCH($D2138,类别表,0)),""))</f>
        <v/>
      </c>
      <c r="M2138" s="53"/>
      <c r="N2138" s="53"/>
      <c r="O2138" s="32"/>
      <c r="P2138" s="6" t="str">
        <f>IF($C2138="","",IF(ISNA(MATCH($C2138,账户表,0)),"※这个账户不在【基础资料】的账户档案里",IF($B2138="","※没填日期，这一笔不会进任何月份的报表",IF(NOT(ISNUMBER($B2138)),"※日期是文本不是日期（像 2026.6.28 这种），按日期取数的报表全会漏掉这一笔",IF(AND($F2138&lt;&gt;"",$G2138&lt;&gt;""),"※收入和支出不能同时填",IF(AND(N($F2138)=0,N($G2138)=0),"※收入和支出都没填",IF(OR(N($F2138)&lt;0,N($G2138)&lt;0),"※金额不能填负数，方向反了就换一列填",IF($D2138="","※没填收支类别，分类报表会漏掉这一笔",IF(ISNA(MATCH($D2138,类别表,0)),"※收支类别不在【基础资料】的清单里",IF(AND($L2138="内部转账",$M2138=""),"△内部转账要在「对方账户」写上另一头",IF(AND($L2138="内部转账",$M2138=$C2138),"※对方账户跟本账户是同一个",IF(AND($L2138&lt;&gt;"内部转账",$M2138&lt;&gt;""),"△填了对方账户，但类别不是内部转账",IF(YEAR($B2138)&lt;&gt;管理年度,"△不是管理年度的单据，按月的三张报表里看不到",IF($H2138&lt;0,"△这一笔之后该账户余额成负数了，核一下",""))))))))))))))</f>
        <v/>
      </c>
    </row>
    <row r="2139" ht="16.5" spans="1:16">
      <c r="A2139" s="4" t="str">
        <f>IF($C2139="","",COUNTA($C$5:$C2139))</f>
        <v/>
      </c>
      <c r="B2139" s="52"/>
      <c r="C2139" s="53"/>
      <c r="D2139" s="53"/>
      <c r="E2139" s="32"/>
      <c r="F2139" s="54"/>
      <c r="G2139" s="54"/>
      <c r="H2139" s="24" t="str">
        <f>IFERROR(ROUND(VLOOKUP($C2139,基础资料!$B$5:$E$34,3,0)+SUMIF($C$5:$C2139,$C2139,$F$5:$F2139)-SUMIF($C$5:$C2139,$C2139,$G$5:$G2139),2),"")</f>
        <v/>
      </c>
      <c r="I2139" s="53"/>
      <c r="J2139" s="53"/>
      <c r="K2139" s="25" t="str">
        <f t="shared" si="33"/>
        <v/>
      </c>
      <c r="L2139" s="13" t="str">
        <f>IF($D2139="","",IFERROR(INDEX(类别属性,MATCH($D2139,类别表,0)),""))</f>
        <v/>
      </c>
      <c r="M2139" s="53"/>
      <c r="N2139" s="53"/>
      <c r="O2139" s="32"/>
      <c r="P2139" s="6" t="str">
        <f>IF($C2139="","",IF(ISNA(MATCH($C2139,账户表,0)),"※这个账户不在【基础资料】的账户档案里",IF($B2139="","※没填日期，这一笔不会进任何月份的报表",IF(NOT(ISNUMBER($B2139)),"※日期是文本不是日期（像 2026.6.28 这种），按日期取数的报表全会漏掉这一笔",IF(AND($F2139&lt;&gt;"",$G2139&lt;&gt;""),"※收入和支出不能同时填",IF(AND(N($F2139)=0,N($G2139)=0),"※收入和支出都没填",IF(OR(N($F2139)&lt;0,N($G2139)&lt;0),"※金额不能填负数，方向反了就换一列填",IF($D2139="","※没填收支类别，分类报表会漏掉这一笔",IF(ISNA(MATCH($D2139,类别表,0)),"※收支类别不在【基础资料】的清单里",IF(AND($L2139="内部转账",$M2139=""),"△内部转账要在「对方账户」写上另一头",IF(AND($L2139="内部转账",$M2139=$C2139),"※对方账户跟本账户是同一个",IF(AND($L2139&lt;&gt;"内部转账",$M2139&lt;&gt;""),"△填了对方账户，但类别不是内部转账",IF(YEAR($B2139)&lt;&gt;管理年度,"△不是管理年度的单据，按月的三张报表里看不到",IF($H2139&lt;0,"△这一笔之后该账户余额成负数了，核一下",""))))))))))))))</f>
        <v/>
      </c>
    </row>
    <row r="2140" ht="16.5" spans="1:16">
      <c r="A2140" s="4" t="str">
        <f>IF($C2140="","",COUNTA($C$5:$C2140))</f>
        <v/>
      </c>
      <c r="B2140" s="52"/>
      <c r="C2140" s="53"/>
      <c r="D2140" s="53"/>
      <c r="E2140" s="32"/>
      <c r="F2140" s="54"/>
      <c r="G2140" s="54"/>
      <c r="H2140" s="24" t="str">
        <f>IFERROR(ROUND(VLOOKUP($C2140,基础资料!$B$5:$E$34,3,0)+SUMIF($C$5:$C2140,$C2140,$F$5:$F2140)-SUMIF($C$5:$C2140,$C2140,$G$5:$G2140),2),"")</f>
        <v/>
      </c>
      <c r="I2140" s="53"/>
      <c r="J2140" s="53"/>
      <c r="K2140" s="25" t="str">
        <f t="shared" si="33"/>
        <v/>
      </c>
      <c r="L2140" s="13" t="str">
        <f>IF($D2140="","",IFERROR(INDEX(类别属性,MATCH($D2140,类别表,0)),""))</f>
        <v/>
      </c>
      <c r="M2140" s="53"/>
      <c r="N2140" s="53"/>
      <c r="O2140" s="32"/>
      <c r="P2140" s="6" t="str">
        <f>IF($C2140="","",IF(ISNA(MATCH($C2140,账户表,0)),"※这个账户不在【基础资料】的账户档案里",IF($B2140="","※没填日期，这一笔不会进任何月份的报表",IF(NOT(ISNUMBER($B2140)),"※日期是文本不是日期（像 2026.6.28 这种），按日期取数的报表全会漏掉这一笔",IF(AND($F2140&lt;&gt;"",$G2140&lt;&gt;""),"※收入和支出不能同时填",IF(AND(N($F2140)=0,N($G2140)=0),"※收入和支出都没填",IF(OR(N($F2140)&lt;0,N($G2140)&lt;0),"※金额不能填负数，方向反了就换一列填",IF($D2140="","※没填收支类别，分类报表会漏掉这一笔",IF(ISNA(MATCH($D2140,类别表,0)),"※收支类别不在【基础资料】的清单里",IF(AND($L2140="内部转账",$M2140=""),"△内部转账要在「对方账户」写上另一头",IF(AND($L2140="内部转账",$M2140=$C2140),"※对方账户跟本账户是同一个",IF(AND($L2140&lt;&gt;"内部转账",$M2140&lt;&gt;""),"△填了对方账户，但类别不是内部转账",IF(YEAR($B2140)&lt;&gt;管理年度,"△不是管理年度的单据，按月的三张报表里看不到",IF($H2140&lt;0,"△这一笔之后该账户余额成负数了，核一下",""))))))))))))))</f>
        <v/>
      </c>
    </row>
    <row r="2141" ht="16.5" spans="1:16">
      <c r="A2141" s="4" t="str">
        <f>IF($C2141="","",COUNTA($C$5:$C2141))</f>
        <v/>
      </c>
      <c r="B2141" s="52"/>
      <c r="C2141" s="53"/>
      <c r="D2141" s="53"/>
      <c r="E2141" s="32"/>
      <c r="F2141" s="54"/>
      <c r="G2141" s="54"/>
      <c r="H2141" s="24" t="str">
        <f>IFERROR(ROUND(VLOOKUP($C2141,基础资料!$B$5:$E$34,3,0)+SUMIF($C$5:$C2141,$C2141,$F$5:$F2141)-SUMIF($C$5:$C2141,$C2141,$G$5:$G2141),2),"")</f>
        <v/>
      </c>
      <c r="I2141" s="53"/>
      <c r="J2141" s="53"/>
      <c r="K2141" s="25" t="str">
        <f t="shared" si="33"/>
        <v/>
      </c>
      <c r="L2141" s="13" t="str">
        <f>IF($D2141="","",IFERROR(INDEX(类别属性,MATCH($D2141,类别表,0)),""))</f>
        <v/>
      </c>
      <c r="M2141" s="53"/>
      <c r="N2141" s="53"/>
      <c r="O2141" s="32"/>
      <c r="P2141" s="6" t="str">
        <f>IF($C2141="","",IF(ISNA(MATCH($C2141,账户表,0)),"※这个账户不在【基础资料】的账户档案里",IF($B2141="","※没填日期，这一笔不会进任何月份的报表",IF(NOT(ISNUMBER($B2141)),"※日期是文本不是日期（像 2026.6.28 这种），按日期取数的报表全会漏掉这一笔",IF(AND($F2141&lt;&gt;"",$G2141&lt;&gt;""),"※收入和支出不能同时填",IF(AND(N($F2141)=0,N($G2141)=0),"※收入和支出都没填",IF(OR(N($F2141)&lt;0,N($G2141)&lt;0),"※金额不能填负数，方向反了就换一列填",IF($D2141="","※没填收支类别，分类报表会漏掉这一笔",IF(ISNA(MATCH($D2141,类别表,0)),"※收支类别不在【基础资料】的清单里",IF(AND($L2141="内部转账",$M2141=""),"△内部转账要在「对方账户」写上另一头",IF(AND($L2141="内部转账",$M2141=$C2141),"※对方账户跟本账户是同一个",IF(AND($L2141&lt;&gt;"内部转账",$M2141&lt;&gt;""),"△填了对方账户，但类别不是内部转账",IF(YEAR($B2141)&lt;&gt;管理年度,"△不是管理年度的单据，按月的三张报表里看不到",IF($H2141&lt;0,"△这一笔之后该账户余额成负数了，核一下",""))))))))))))))</f>
        <v/>
      </c>
    </row>
    <row r="2142" ht="16.5" spans="1:16">
      <c r="A2142" s="4" t="str">
        <f>IF($C2142="","",COUNTA($C$5:$C2142))</f>
        <v/>
      </c>
      <c r="B2142" s="52"/>
      <c r="C2142" s="53"/>
      <c r="D2142" s="53"/>
      <c r="E2142" s="32"/>
      <c r="F2142" s="54"/>
      <c r="G2142" s="54"/>
      <c r="H2142" s="24" t="str">
        <f>IFERROR(ROUND(VLOOKUP($C2142,基础资料!$B$5:$E$34,3,0)+SUMIF($C$5:$C2142,$C2142,$F$5:$F2142)-SUMIF($C$5:$C2142,$C2142,$G$5:$G2142),2),"")</f>
        <v/>
      </c>
      <c r="I2142" s="53"/>
      <c r="J2142" s="53"/>
      <c r="K2142" s="25" t="str">
        <f t="shared" si="33"/>
        <v/>
      </c>
      <c r="L2142" s="13" t="str">
        <f>IF($D2142="","",IFERROR(INDEX(类别属性,MATCH($D2142,类别表,0)),""))</f>
        <v/>
      </c>
      <c r="M2142" s="53"/>
      <c r="N2142" s="53"/>
      <c r="O2142" s="32"/>
      <c r="P2142" s="6" t="str">
        <f>IF($C2142="","",IF(ISNA(MATCH($C2142,账户表,0)),"※这个账户不在【基础资料】的账户档案里",IF($B2142="","※没填日期，这一笔不会进任何月份的报表",IF(NOT(ISNUMBER($B2142)),"※日期是文本不是日期（像 2026.6.28 这种），按日期取数的报表全会漏掉这一笔",IF(AND($F2142&lt;&gt;"",$G2142&lt;&gt;""),"※收入和支出不能同时填",IF(AND(N($F2142)=0,N($G2142)=0),"※收入和支出都没填",IF(OR(N($F2142)&lt;0,N($G2142)&lt;0),"※金额不能填负数，方向反了就换一列填",IF($D2142="","※没填收支类别，分类报表会漏掉这一笔",IF(ISNA(MATCH($D2142,类别表,0)),"※收支类别不在【基础资料】的清单里",IF(AND($L2142="内部转账",$M2142=""),"△内部转账要在「对方账户」写上另一头",IF(AND($L2142="内部转账",$M2142=$C2142),"※对方账户跟本账户是同一个",IF(AND($L2142&lt;&gt;"内部转账",$M2142&lt;&gt;""),"△填了对方账户，但类别不是内部转账",IF(YEAR($B2142)&lt;&gt;管理年度,"△不是管理年度的单据，按月的三张报表里看不到",IF($H2142&lt;0,"△这一笔之后该账户余额成负数了，核一下",""))))))))))))))</f>
        <v/>
      </c>
    </row>
    <row r="2143" ht="16.5" spans="1:16">
      <c r="A2143" s="4" t="str">
        <f>IF($C2143="","",COUNTA($C$5:$C2143))</f>
        <v/>
      </c>
      <c r="B2143" s="52"/>
      <c r="C2143" s="53"/>
      <c r="D2143" s="53"/>
      <c r="E2143" s="32"/>
      <c r="F2143" s="54"/>
      <c r="G2143" s="54"/>
      <c r="H2143" s="24" t="str">
        <f>IFERROR(ROUND(VLOOKUP($C2143,基础资料!$B$5:$E$34,3,0)+SUMIF($C$5:$C2143,$C2143,$F$5:$F2143)-SUMIF($C$5:$C2143,$C2143,$G$5:$G2143),2),"")</f>
        <v/>
      </c>
      <c r="I2143" s="53"/>
      <c r="J2143" s="53"/>
      <c r="K2143" s="25" t="str">
        <f t="shared" si="33"/>
        <v/>
      </c>
      <c r="L2143" s="13" t="str">
        <f>IF($D2143="","",IFERROR(INDEX(类别属性,MATCH($D2143,类别表,0)),""))</f>
        <v/>
      </c>
      <c r="M2143" s="53"/>
      <c r="N2143" s="53"/>
      <c r="O2143" s="32"/>
      <c r="P2143" s="6" t="str">
        <f>IF($C2143="","",IF(ISNA(MATCH($C2143,账户表,0)),"※这个账户不在【基础资料】的账户档案里",IF($B2143="","※没填日期，这一笔不会进任何月份的报表",IF(NOT(ISNUMBER($B2143)),"※日期是文本不是日期（像 2026.6.28 这种），按日期取数的报表全会漏掉这一笔",IF(AND($F2143&lt;&gt;"",$G2143&lt;&gt;""),"※收入和支出不能同时填",IF(AND(N($F2143)=0,N($G2143)=0),"※收入和支出都没填",IF(OR(N($F2143)&lt;0,N($G2143)&lt;0),"※金额不能填负数，方向反了就换一列填",IF($D2143="","※没填收支类别，分类报表会漏掉这一笔",IF(ISNA(MATCH($D2143,类别表,0)),"※收支类别不在【基础资料】的清单里",IF(AND($L2143="内部转账",$M2143=""),"△内部转账要在「对方账户」写上另一头",IF(AND($L2143="内部转账",$M2143=$C2143),"※对方账户跟本账户是同一个",IF(AND($L2143&lt;&gt;"内部转账",$M2143&lt;&gt;""),"△填了对方账户，但类别不是内部转账",IF(YEAR($B2143)&lt;&gt;管理年度,"△不是管理年度的单据，按月的三张报表里看不到",IF($H2143&lt;0,"△这一笔之后该账户余额成负数了，核一下",""))))))))))))))</f>
        <v/>
      </c>
    </row>
    <row r="2144" ht="16.5" spans="1:16">
      <c r="A2144" s="4" t="str">
        <f>IF($C2144="","",COUNTA($C$5:$C2144))</f>
        <v/>
      </c>
      <c r="B2144" s="52"/>
      <c r="C2144" s="53"/>
      <c r="D2144" s="53"/>
      <c r="E2144" s="32"/>
      <c r="F2144" s="54"/>
      <c r="G2144" s="54"/>
      <c r="H2144" s="24" t="str">
        <f>IFERROR(ROUND(VLOOKUP($C2144,基础资料!$B$5:$E$34,3,0)+SUMIF($C$5:$C2144,$C2144,$F$5:$F2144)-SUMIF($C$5:$C2144,$C2144,$G$5:$G2144),2),"")</f>
        <v/>
      </c>
      <c r="I2144" s="53"/>
      <c r="J2144" s="53"/>
      <c r="K2144" s="25" t="str">
        <f t="shared" si="33"/>
        <v/>
      </c>
      <c r="L2144" s="13" t="str">
        <f>IF($D2144="","",IFERROR(INDEX(类别属性,MATCH($D2144,类别表,0)),""))</f>
        <v/>
      </c>
      <c r="M2144" s="53"/>
      <c r="N2144" s="53"/>
      <c r="O2144" s="32"/>
      <c r="P2144" s="6" t="str">
        <f>IF($C2144="","",IF(ISNA(MATCH($C2144,账户表,0)),"※这个账户不在【基础资料】的账户档案里",IF($B2144="","※没填日期，这一笔不会进任何月份的报表",IF(NOT(ISNUMBER($B2144)),"※日期是文本不是日期（像 2026.6.28 这种），按日期取数的报表全会漏掉这一笔",IF(AND($F2144&lt;&gt;"",$G2144&lt;&gt;""),"※收入和支出不能同时填",IF(AND(N($F2144)=0,N($G2144)=0),"※收入和支出都没填",IF(OR(N($F2144)&lt;0,N($G2144)&lt;0),"※金额不能填负数，方向反了就换一列填",IF($D2144="","※没填收支类别，分类报表会漏掉这一笔",IF(ISNA(MATCH($D2144,类别表,0)),"※收支类别不在【基础资料】的清单里",IF(AND($L2144="内部转账",$M2144=""),"△内部转账要在「对方账户」写上另一头",IF(AND($L2144="内部转账",$M2144=$C2144),"※对方账户跟本账户是同一个",IF(AND($L2144&lt;&gt;"内部转账",$M2144&lt;&gt;""),"△填了对方账户，但类别不是内部转账",IF(YEAR($B2144)&lt;&gt;管理年度,"△不是管理年度的单据，按月的三张报表里看不到",IF($H2144&lt;0,"△这一笔之后该账户余额成负数了，核一下",""))))))))))))))</f>
        <v/>
      </c>
    </row>
    <row r="2145" ht="16.5" spans="1:16">
      <c r="A2145" s="4" t="str">
        <f>IF($C2145="","",COUNTA($C$5:$C2145))</f>
        <v/>
      </c>
      <c r="B2145" s="52"/>
      <c r="C2145" s="53"/>
      <c r="D2145" s="53"/>
      <c r="E2145" s="32"/>
      <c r="F2145" s="54"/>
      <c r="G2145" s="54"/>
      <c r="H2145" s="24" t="str">
        <f>IFERROR(ROUND(VLOOKUP($C2145,基础资料!$B$5:$E$34,3,0)+SUMIF($C$5:$C2145,$C2145,$F$5:$F2145)-SUMIF($C$5:$C2145,$C2145,$G$5:$G2145),2),"")</f>
        <v/>
      </c>
      <c r="I2145" s="53"/>
      <c r="J2145" s="53"/>
      <c r="K2145" s="25" t="str">
        <f t="shared" si="33"/>
        <v/>
      </c>
      <c r="L2145" s="13" t="str">
        <f>IF($D2145="","",IFERROR(INDEX(类别属性,MATCH($D2145,类别表,0)),""))</f>
        <v/>
      </c>
      <c r="M2145" s="53"/>
      <c r="N2145" s="53"/>
      <c r="O2145" s="32"/>
      <c r="P2145" s="6" t="str">
        <f>IF($C2145="","",IF(ISNA(MATCH($C2145,账户表,0)),"※这个账户不在【基础资料】的账户档案里",IF($B2145="","※没填日期，这一笔不会进任何月份的报表",IF(NOT(ISNUMBER($B2145)),"※日期是文本不是日期（像 2026.6.28 这种），按日期取数的报表全会漏掉这一笔",IF(AND($F2145&lt;&gt;"",$G2145&lt;&gt;""),"※收入和支出不能同时填",IF(AND(N($F2145)=0,N($G2145)=0),"※收入和支出都没填",IF(OR(N($F2145)&lt;0,N($G2145)&lt;0),"※金额不能填负数，方向反了就换一列填",IF($D2145="","※没填收支类别，分类报表会漏掉这一笔",IF(ISNA(MATCH($D2145,类别表,0)),"※收支类别不在【基础资料】的清单里",IF(AND($L2145="内部转账",$M2145=""),"△内部转账要在「对方账户」写上另一头",IF(AND($L2145="内部转账",$M2145=$C2145),"※对方账户跟本账户是同一个",IF(AND($L2145&lt;&gt;"内部转账",$M2145&lt;&gt;""),"△填了对方账户，但类别不是内部转账",IF(YEAR($B2145)&lt;&gt;管理年度,"△不是管理年度的单据，按月的三张报表里看不到",IF($H2145&lt;0,"△这一笔之后该账户余额成负数了，核一下",""))))))))))))))</f>
        <v/>
      </c>
    </row>
    <row r="2146" ht="16.5" spans="1:16">
      <c r="A2146" s="4" t="str">
        <f>IF($C2146="","",COUNTA($C$5:$C2146))</f>
        <v/>
      </c>
      <c r="B2146" s="52"/>
      <c r="C2146" s="53"/>
      <c r="D2146" s="53"/>
      <c r="E2146" s="32"/>
      <c r="F2146" s="54"/>
      <c r="G2146" s="54"/>
      <c r="H2146" s="24" t="str">
        <f>IFERROR(ROUND(VLOOKUP($C2146,基础资料!$B$5:$E$34,3,0)+SUMIF($C$5:$C2146,$C2146,$F$5:$F2146)-SUMIF($C$5:$C2146,$C2146,$G$5:$G2146),2),"")</f>
        <v/>
      </c>
      <c r="I2146" s="53"/>
      <c r="J2146" s="53"/>
      <c r="K2146" s="25" t="str">
        <f t="shared" si="33"/>
        <v/>
      </c>
      <c r="L2146" s="13" t="str">
        <f>IF($D2146="","",IFERROR(INDEX(类别属性,MATCH($D2146,类别表,0)),""))</f>
        <v/>
      </c>
      <c r="M2146" s="53"/>
      <c r="N2146" s="53"/>
      <c r="O2146" s="32"/>
      <c r="P2146" s="6" t="str">
        <f>IF($C2146="","",IF(ISNA(MATCH($C2146,账户表,0)),"※这个账户不在【基础资料】的账户档案里",IF($B2146="","※没填日期，这一笔不会进任何月份的报表",IF(NOT(ISNUMBER($B2146)),"※日期是文本不是日期（像 2026.6.28 这种），按日期取数的报表全会漏掉这一笔",IF(AND($F2146&lt;&gt;"",$G2146&lt;&gt;""),"※收入和支出不能同时填",IF(AND(N($F2146)=0,N($G2146)=0),"※收入和支出都没填",IF(OR(N($F2146)&lt;0,N($G2146)&lt;0),"※金额不能填负数，方向反了就换一列填",IF($D2146="","※没填收支类别，分类报表会漏掉这一笔",IF(ISNA(MATCH($D2146,类别表,0)),"※收支类别不在【基础资料】的清单里",IF(AND($L2146="内部转账",$M2146=""),"△内部转账要在「对方账户」写上另一头",IF(AND($L2146="内部转账",$M2146=$C2146),"※对方账户跟本账户是同一个",IF(AND($L2146&lt;&gt;"内部转账",$M2146&lt;&gt;""),"△填了对方账户，但类别不是内部转账",IF(YEAR($B2146)&lt;&gt;管理年度,"△不是管理年度的单据，按月的三张报表里看不到",IF($H2146&lt;0,"△这一笔之后该账户余额成负数了，核一下",""))))))))))))))</f>
        <v/>
      </c>
    </row>
    <row r="2147" ht="16.5" spans="1:16">
      <c r="A2147" s="4" t="str">
        <f>IF($C2147="","",COUNTA($C$5:$C2147))</f>
        <v/>
      </c>
      <c r="B2147" s="52"/>
      <c r="C2147" s="53"/>
      <c r="D2147" s="53"/>
      <c r="E2147" s="32"/>
      <c r="F2147" s="54"/>
      <c r="G2147" s="54"/>
      <c r="H2147" s="24" t="str">
        <f>IFERROR(ROUND(VLOOKUP($C2147,基础资料!$B$5:$E$34,3,0)+SUMIF($C$5:$C2147,$C2147,$F$5:$F2147)-SUMIF($C$5:$C2147,$C2147,$G$5:$G2147),2),"")</f>
        <v/>
      </c>
      <c r="I2147" s="53"/>
      <c r="J2147" s="53"/>
      <c r="K2147" s="25" t="str">
        <f t="shared" si="33"/>
        <v/>
      </c>
      <c r="L2147" s="13" t="str">
        <f>IF($D2147="","",IFERROR(INDEX(类别属性,MATCH($D2147,类别表,0)),""))</f>
        <v/>
      </c>
      <c r="M2147" s="53"/>
      <c r="N2147" s="53"/>
      <c r="O2147" s="32"/>
      <c r="P2147" s="6" t="str">
        <f>IF($C2147="","",IF(ISNA(MATCH($C2147,账户表,0)),"※这个账户不在【基础资料】的账户档案里",IF($B2147="","※没填日期，这一笔不会进任何月份的报表",IF(NOT(ISNUMBER($B2147)),"※日期是文本不是日期（像 2026.6.28 这种），按日期取数的报表全会漏掉这一笔",IF(AND($F2147&lt;&gt;"",$G2147&lt;&gt;""),"※收入和支出不能同时填",IF(AND(N($F2147)=0,N($G2147)=0),"※收入和支出都没填",IF(OR(N($F2147)&lt;0,N($G2147)&lt;0),"※金额不能填负数，方向反了就换一列填",IF($D2147="","※没填收支类别，分类报表会漏掉这一笔",IF(ISNA(MATCH($D2147,类别表,0)),"※收支类别不在【基础资料】的清单里",IF(AND($L2147="内部转账",$M2147=""),"△内部转账要在「对方账户」写上另一头",IF(AND($L2147="内部转账",$M2147=$C2147),"※对方账户跟本账户是同一个",IF(AND($L2147&lt;&gt;"内部转账",$M2147&lt;&gt;""),"△填了对方账户，但类别不是内部转账",IF(YEAR($B2147)&lt;&gt;管理年度,"△不是管理年度的单据，按月的三张报表里看不到",IF($H2147&lt;0,"△这一笔之后该账户余额成负数了，核一下",""))))))))))))))</f>
        <v/>
      </c>
    </row>
    <row r="2148" ht="16.5" spans="1:16">
      <c r="A2148" s="4" t="str">
        <f>IF($C2148="","",COUNTA($C$5:$C2148))</f>
        <v/>
      </c>
      <c r="B2148" s="52"/>
      <c r="C2148" s="53"/>
      <c r="D2148" s="53"/>
      <c r="E2148" s="32"/>
      <c r="F2148" s="54"/>
      <c r="G2148" s="54"/>
      <c r="H2148" s="24" t="str">
        <f>IFERROR(ROUND(VLOOKUP($C2148,基础资料!$B$5:$E$34,3,0)+SUMIF($C$5:$C2148,$C2148,$F$5:$F2148)-SUMIF($C$5:$C2148,$C2148,$G$5:$G2148),2),"")</f>
        <v/>
      </c>
      <c r="I2148" s="53"/>
      <c r="J2148" s="53"/>
      <c r="K2148" s="25" t="str">
        <f t="shared" si="33"/>
        <v/>
      </c>
      <c r="L2148" s="13" t="str">
        <f>IF($D2148="","",IFERROR(INDEX(类别属性,MATCH($D2148,类别表,0)),""))</f>
        <v/>
      </c>
      <c r="M2148" s="53"/>
      <c r="N2148" s="53"/>
      <c r="O2148" s="32"/>
      <c r="P2148" s="6" t="str">
        <f>IF($C2148="","",IF(ISNA(MATCH($C2148,账户表,0)),"※这个账户不在【基础资料】的账户档案里",IF($B2148="","※没填日期，这一笔不会进任何月份的报表",IF(NOT(ISNUMBER($B2148)),"※日期是文本不是日期（像 2026.6.28 这种），按日期取数的报表全会漏掉这一笔",IF(AND($F2148&lt;&gt;"",$G2148&lt;&gt;""),"※收入和支出不能同时填",IF(AND(N($F2148)=0,N($G2148)=0),"※收入和支出都没填",IF(OR(N($F2148)&lt;0,N($G2148)&lt;0),"※金额不能填负数，方向反了就换一列填",IF($D2148="","※没填收支类别，分类报表会漏掉这一笔",IF(ISNA(MATCH($D2148,类别表,0)),"※收支类别不在【基础资料】的清单里",IF(AND($L2148="内部转账",$M2148=""),"△内部转账要在「对方账户」写上另一头",IF(AND($L2148="内部转账",$M2148=$C2148),"※对方账户跟本账户是同一个",IF(AND($L2148&lt;&gt;"内部转账",$M2148&lt;&gt;""),"△填了对方账户，但类别不是内部转账",IF(YEAR($B2148)&lt;&gt;管理年度,"△不是管理年度的单据，按月的三张报表里看不到",IF($H2148&lt;0,"△这一笔之后该账户余额成负数了，核一下",""))))))))))))))</f>
        <v/>
      </c>
    </row>
    <row r="2149" ht="16.5" spans="1:16">
      <c r="A2149" s="4" t="str">
        <f>IF($C2149="","",COUNTA($C$5:$C2149))</f>
        <v/>
      </c>
      <c r="B2149" s="52"/>
      <c r="C2149" s="53"/>
      <c r="D2149" s="53"/>
      <c r="E2149" s="32"/>
      <c r="F2149" s="54"/>
      <c r="G2149" s="54"/>
      <c r="H2149" s="24" t="str">
        <f>IFERROR(ROUND(VLOOKUP($C2149,基础资料!$B$5:$E$34,3,0)+SUMIF($C$5:$C2149,$C2149,$F$5:$F2149)-SUMIF($C$5:$C2149,$C2149,$G$5:$G2149),2),"")</f>
        <v/>
      </c>
      <c r="I2149" s="53"/>
      <c r="J2149" s="53"/>
      <c r="K2149" s="25" t="str">
        <f t="shared" si="33"/>
        <v/>
      </c>
      <c r="L2149" s="13" t="str">
        <f>IF($D2149="","",IFERROR(INDEX(类别属性,MATCH($D2149,类别表,0)),""))</f>
        <v/>
      </c>
      <c r="M2149" s="53"/>
      <c r="N2149" s="53"/>
      <c r="O2149" s="32"/>
      <c r="P2149" s="6" t="str">
        <f>IF($C2149="","",IF(ISNA(MATCH($C2149,账户表,0)),"※这个账户不在【基础资料】的账户档案里",IF($B2149="","※没填日期，这一笔不会进任何月份的报表",IF(NOT(ISNUMBER($B2149)),"※日期是文本不是日期（像 2026.6.28 这种），按日期取数的报表全会漏掉这一笔",IF(AND($F2149&lt;&gt;"",$G2149&lt;&gt;""),"※收入和支出不能同时填",IF(AND(N($F2149)=0,N($G2149)=0),"※收入和支出都没填",IF(OR(N($F2149)&lt;0,N($G2149)&lt;0),"※金额不能填负数，方向反了就换一列填",IF($D2149="","※没填收支类别，分类报表会漏掉这一笔",IF(ISNA(MATCH($D2149,类别表,0)),"※收支类别不在【基础资料】的清单里",IF(AND($L2149="内部转账",$M2149=""),"△内部转账要在「对方账户」写上另一头",IF(AND($L2149="内部转账",$M2149=$C2149),"※对方账户跟本账户是同一个",IF(AND($L2149&lt;&gt;"内部转账",$M2149&lt;&gt;""),"△填了对方账户，但类别不是内部转账",IF(YEAR($B2149)&lt;&gt;管理年度,"△不是管理年度的单据，按月的三张报表里看不到",IF($H2149&lt;0,"△这一笔之后该账户余额成负数了，核一下",""))))))))))))))</f>
        <v/>
      </c>
    </row>
    <row r="2150" ht="16.5" spans="1:16">
      <c r="A2150" s="4" t="str">
        <f>IF($C2150="","",COUNTA($C$5:$C2150))</f>
        <v/>
      </c>
      <c r="B2150" s="52"/>
      <c r="C2150" s="53"/>
      <c r="D2150" s="53"/>
      <c r="E2150" s="32"/>
      <c r="F2150" s="54"/>
      <c r="G2150" s="54"/>
      <c r="H2150" s="24" t="str">
        <f>IFERROR(ROUND(VLOOKUP($C2150,基础资料!$B$5:$E$34,3,0)+SUMIF($C$5:$C2150,$C2150,$F$5:$F2150)-SUMIF($C$5:$C2150,$C2150,$G$5:$G2150),2),"")</f>
        <v/>
      </c>
      <c r="I2150" s="53"/>
      <c r="J2150" s="53"/>
      <c r="K2150" s="25" t="str">
        <f t="shared" si="33"/>
        <v/>
      </c>
      <c r="L2150" s="13" t="str">
        <f>IF($D2150="","",IFERROR(INDEX(类别属性,MATCH($D2150,类别表,0)),""))</f>
        <v/>
      </c>
      <c r="M2150" s="53"/>
      <c r="N2150" s="53"/>
      <c r="O2150" s="32"/>
      <c r="P2150" s="6" t="str">
        <f>IF($C2150="","",IF(ISNA(MATCH($C2150,账户表,0)),"※这个账户不在【基础资料】的账户档案里",IF($B2150="","※没填日期，这一笔不会进任何月份的报表",IF(NOT(ISNUMBER($B2150)),"※日期是文本不是日期（像 2026.6.28 这种），按日期取数的报表全会漏掉这一笔",IF(AND($F2150&lt;&gt;"",$G2150&lt;&gt;""),"※收入和支出不能同时填",IF(AND(N($F2150)=0,N($G2150)=0),"※收入和支出都没填",IF(OR(N($F2150)&lt;0,N($G2150)&lt;0),"※金额不能填负数，方向反了就换一列填",IF($D2150="","※没填收支类别，分类报表会漏掉这一笔",IF(ISNA(MATCH($D2150,类别表,0)),"※收支类别不在【基础资料】的清单里",IF(AND($L2150="内部转账",$M2150=""),"△内部转账要在「对方账户」写上另一头",IF(AND($L2150="内部转账",$M2150=$C2150),"※对方账户跟本账户是同一个",IF(AND($L2150&lt;&gt;"内部转账",$M2150&lt;&gt;""),"△填了对方账户，但类别不是内部转账",IF(YEAR($B2150)&lt;&gt;管理年度,"△不是管理年度的单据，按月的三张报表里看不到",IF($H2150&lt;0,"△这一笔之后该账户余额成负数了，核一下",""))))))))))))))</f>
        <v/>
      </c>
    </row>
    <row r="2151" ht="16.5" spans="1:16">
      <c r="A2151" s="4" t="str">
        <f>IF($C2151="","",COUNTA($C$5:$C2151))</f>
        <v/>
      </c>
      <c r="B2151" s="52"/>
      <c r="C2151" s="53"/>
      <c r="D2151" s="53"/>
      <c r="E2151" s="32"/>
      <c r="F2151" s="54"/>
      <c r="G2151" s="54"/>
      <c r="H2151" s="24" t="str">
        <f>IFERROR(ROUND(VLOOKUP($C2151,基础资料!$B$5:$E$34,3,0)+SUMIF($C$5:$C2151,$C2151,$F$5:$F2151)-SUMIF($C$5:$C2151,$C2151,$G$5:$G2151),2),"")</f>
        <v/>
      </c>
      <c r="I2151" s="53"/>
      <c r="J2151" s="53"/>
      <c r="K2151" s="25" t="str">
        <f t="shared" si="33"/>
        <v/>
      </c>
      <c r="L2151" s="13" t="str">
        <f>IF($D2151="","",IFERROR(INDEX(类别属性,MATCH($D2151,类别表,0)),""))</f>
        <v/>
      </c>
      <c r="M2151" s="53"/>
      <c r="N2151" s="53"/>
      <c r="O2151" s="32"/>
      <c r="P2151" s="6" t="str">
        <f>IF($C2151="","",IF(ISNA(MATCH($C2151,账户表,0)),"※这个账户不在【基础资料】的账户档案里",IF($B2151="","※没填日期，这一笔不会进任何月份的报表",IF(NOT(ISNUMBER($B2151)),"※日期是文本不是日期（像 2026.6.28 这种），按日期取数的报表全会漏掉这一笔",IF(AND($F2151&lt;&gt;"",$G2151&lt;&gt;""),"※收入和支出不能同时填",IF(AND(N($F2151)=0,N($G2151)=0),"※收入和支出都没填",IF(OR(N($F2151)&lt;0,N($G2151)&lt;0),"※金额不能填负数，方向反了就换一列填",IF($D2151="","※没填收支类别，分类报表会漏掉这一笔",IF(ISNA(MATCH($D2151,类别表,0)),"※收支类别不在【基础资料】的清单里",IF(AND($L2151="内部转账",$M2151=""),"△内部转账要在「对方账户」写上另一头",IF(AND($L2151="内部转账",$M2151=$C2151),"※对方账户跟本账户是同一个",IF(AND($L2151&lt;&gt;"内部转账",$M2151&lt;&gt;""),"△填了对方账户，但类别不是内部转账",IF(YEAR($B2151)&lt;&gt;管理年度,"△不是管理年度的单据，按月的三张报表里看不到",IF($H2151&lt;0,"△这一笔之后该账户余额成负数了，核一下",""))))))))))))))</f>
        <v/>
      </c>
    </row>
    <row r="2152" ht="16.5" spans="1:16">
      <c r="A2152" s="4" t="str">
        <f>IF($C2152="","",COUNTA($C$5:$C2152))</f>
        <v/>
      </c>
      <c r="B2152" s="52"/>
      <c r="C2152" s="53"/>
      <c r="D2152" s="53"/>
      <c r="E2152" s="32"/>
      <c r="F2152" s="54"/>
      <c r="G2152" s="54"/>
      <c r="H2152" s="24" t="str">
        <f>IFERROR(ROUND(VLOOKUP($C2152,基础资料!$B$5:$E$34,3,0)+SUMIF($C$5:$C2152,$C2152,$F$5:$F2152)-SUMIF($C$5:$C2152,$C2152,$G$5:$G2152),2),"")</f>
        <v/>
      </c>
      <c r="I2152" s="53"/>
      <c r="J2152" s="53"/>
      <c r="K2152" s="25" t="str">
        <f t="shared" si="33"/>
        <v/>
      </c>
      <c r="L2152" s="13" t="str">
        <f>IF($D2152="","",IFERROR(INDEX(类别属性,MATCH($D2152,类别表,0)),""))</f>
        <v/>
      </c>
      <c r="M2152" s="53"/>
      <c r="N2152" s="53"/>
      <c r="O2152" s="32"/>
      <c r="P2152" s="6" t="str">
        <f>IF($C2152="","",IF(ISNA(MATCH($C2152,账户表,0)),"※这个账户不在【基础资料】的账户档案里",IF($B2152="","※没填日期，这一笔不会进任何月份的报表",IF(NOT(ISNUMBER($B2152)),"※日期是文本不是日期（像 2026.6.28 这种），按日期取数的报表全会漏掉这一笔",IF(AND($F2152&lt;&gt;"",$G2152&lt;&gt;""),"※收入和支出不能同时填",IF(AND(N($F2152)=0,N($G2152)=0),"※收入和支出都没填",IF(OR(N($F2152)&lt;0,N($G2152)&lt;0),"※金额不能填负数，方向反了就换一列填",IF($D2152="","※没填收支类别，分类报表会漏掉这一笔",IF(ISNA(MATCH($D2152,类别表,0)),"※收支类别不在【基础资料】的清单里",IF(AND($L2152="内部转账",$M2152=""),"△内部转账要在「对方账户」写上另一头",IF(AND($L2152="内部转账",$M2152=$C2152),"※对方账户跟本账户是同一个",IF(AND($L2152&lt;&gt;"内部转账",$M2152&lt;&gt;""),"△填了对方账户，但类别不是内部转账",IF(YEAR($B2152)&lt;&gt;管理年度,"△不是管理年度的单据，按月的三张报表里看不到",IF($H2152&lt;0,"△这一笔之后该账户余额成负数了，核一下",""))))))))))))))</f>
        <v/>
      </c>
    </row>
    <row r="2153" ht="16.5" spans="1:16">
      <c r="A2153" s="4" t="str">
        <f>IF($C2153="","",COUNTA($C$5:$C2153))</f>
        <v/>
      </c>
      <c r="B2153" s="52"/>
      <c r="C2153" s="53"/>
      <c r="D2153" s="53"/>
      <c r="E2153" s="32"/>
      <c r="F2153" s="54"/>
      <c r="G2153" s="54"/>
      <c r="H2153" s="24" t="str">
        <f>IFERROR(ROUND(VLOOKUP($C2153,基础资料!$B$5:$E$34,3,0)+SUMIF($C$5:$C2153,$C2153,$F$5:$F2153)-SUMIF($C$5:$C2153,$C2153,$G$5:$G2153),2),"")</f>
        <v/>
      </c>
      <c r="I2153" s="53"/>
      <c r="J2153" s="53"/>
      <c r="K2153" s="25" t="str">
        <f t="shared" si="33"/>
        <v/>
      </c>
      <c r="L2153" s="13" t="str">
        <f>IF($D2153="","",IFERROR(INDEX(类别属性,MATCH($D2153,类别表,0)),""))</f>
        <v/>
      </c>
      <c r="M2153" s="53"/>
      <c r="N2153" s="53"/>
      <c r="O2153" s="32"/>
      <c r="P2153" s="6" t="str">
        <f>IF($C2153="","",IF(ISNA(MATCH($C2153,账户表,0)),"※这个账户不在【基础资料】的账户档案里",IF($B2153="","※没填日期，这一笔不会进任何月份的报表",IF(NOT(ISNUMBER($B2153)),"※日期是文本不是日期（像 2026.6.28 这种），按日期取数的报表全会漏掉这一笔",IF(AND($F2153&lt;&gt;"",$G2153&lt;&gt;""),"※收入和支出不能同时填",IF(AND(N($F2153)=0,N($G2153)=0),"※收入和支出都没填",IF(OR(N($F2153)&lt;0,N($G2153)&lt;0),"※金额不能填负数，方向反了就换一列填",IF($D2153="","※没填收支类别，分类报表会漏掉这一笔",IF(ISNA(MATCH($D2153,类别表,0)),"※收支类别不在【基础资料】的清单里",IF(AND($L2153="内部转账",$M2153=""),"△内部转账要在「对方账户」写上另一头",IF(AND($L2153="内部转账",$M2153=$C2153),"※对方账户跟本账户是同一个",IF(AND($L2153&lt;&gt;"内部转账",$M2153&lt;&gt;""),"△填了对方账户，但类别不是内部转账",IF(YEAR($B2153)&lt;&gt;管理年度,"△不是管理年度的单据，按月的三张报表里看不到",IF($H2153&lt;0,"△这一笔之后该账户余额成负数了，核一下",""))))))))))))))</f>
        <v/>
      </c>
    </row>
    <row r="2154" ht="16.5" spans="1:16">
      <c r="A2154" s="4" t="str">
        <f>IF($C2154="","",COUNTA($C$5:$C2154))</f>
        <v/>
      </c>
      <c r="B2154" s="52"/>
      <c r="C2154" s="53"/>
      <c r="D2154" s="53"/>
      <c r="E2154" s="32"/>
      <c r="F2154" s="54"/>
      <c r="G2154" s="54"/>
      <c r="H2154" s="24" t="str">
        <f>IFERROR(ROUND(VLOOKUP($C2154,基础资料!$B$5:$E$34,3,0)+SUMIF($C$5:$C2154,$C2154,$F$5:$F2154)-SUMIF($C$5:$C2154,$C2154,$G$5:$G2154),2),"")</f>
        <v/>
      </c>
      <c r="I2154" s="53"/>
      <c r="J2154" s="53"/>
      <c r="K2154" s="25" t="str">
        <f t="shared" si="33"/>
        <v/>
      </c>
      <c r="L2154" s="13" t="str">
        <f>IF($D2154="","",IFERROR(INDEX(类别属性,MATCH($D2154,类别表,0)),""))</f>
        <v/>
      </c>
      <c r="M2154" s="53"/>
      <c r="N2154" s="53"/>
      <c r="O2154" s="32"/>
      <c r="P2154" s="6" t="str">
        <f>IF($C2154="","",IF(ISNA(MATCH($C2154,账户表,0)),"※这个账户不在【基础资料】的账户档案里",IF($B2154="","※没填日期，这一笔不会进任何月份的报表",IF(NOT(ISNUMBER($B2154)),"※日期是文本不是日期（像 2026.6.28 这种），按日期取数的报表全会漏掉这一笔",IF(AND($F2154&lt;&gt;"",$G2154&lt;&gt;""),"※收入和支出不能同时填",IF(AND(N($F2154)=0,N($G2154)=0),"※收入和支出都没填",IF(OR(N($F2154)&lt;0,N($G2154)&lt;0),"※金额不能填负数，方向反了就换一列填",IF($D2154="","※没填收支类别，分类报表会漏掉这一笔",IF(ISNA(MATCH($D2154,类别表,0)),"※收支类别不在【基础资料】的清单里",IF(AND($L2154="内部转账",$M2154=""),"△内部转账要在「对方账户」写上另一头",IF(AND($L2154="内部转账",$M2154=$C2154),"※对方账户跟本账户是同一个",IF(AND($L2154&lt;&gt;"内部转账",$M2154&lt;&gt;""),"△填了对方账户，但类别不是内部转账",IF(YEAR($B2154)&lt;&gt;管理年度,"△不是管理年度的单据，按月的三张报表里看不到",IF($H2154&lt;0,"△这一笔之后该账户余额成负数了，核一下",""))))))))))))))</f>
        <v/>
      </c>
    </row>
    <row r="2155" ht="16.5" spans="1:16">
      <c r="A2155" s="4" t="str">
        <f>IF($C2155="","",COUNTA($C$5:$C2155))</f>
        <v/>
      </c>
      <c r="B2155" s="52"/>
      <c r="C2155" s="53"/>
      <c r="D2155" s="53"/>
      <c r="E2155" s="32"/>
      <c r="F2155" s="54"/>
      <c r="G2155" s="54"/>
      <c r="H2155" s="24" t="str">
        <f>IFERROR(ROUND(VLOOKUP($C2155,基础资料!$B$5:$E$34,3,0)+SUMIF($C$5:$C2155,$C2155,$F$5:$F2155)-SUMIF($C$5:$C2155,$C2155,$G$5:$G2155),2),"")</f>
        <v/>
      </c>
      <c r="I2155" s="53"/>
      <c r="J2155" s="53"/>
      <c r="K2155" s="25" t="str">
        <f t="shared" si="33"/>
        <v/>
      </c>
      <c r="L2155" s="13" t="str">
        <f>IF($D2155="","",IFERROR(INDEX(类别属性,MATCH($D2155,类别表,0)),""))</f>
        <v/>
      </c>
      <c r="M2155" s="53"/>
      <c r="N2155" s="53"/>
      <c r="O2155" s="32"/>
      <c r="P2155" s="6" t="str">
        <f>IF($C2155="","",IF(ISNA(MATCH($C2155,账户表,0)),"※这个账户不在【基础资料】的账户档案里",IF($B2155="","※没填日期，这一笔不会进任何月份的报表",IF(NOT(ISNUMBER($B2155)),"※日期是文本不是日期（像 2026.6.28 这种），按日期取数的报表全会漏掉这一笔",IF(AND($F2155&lt;&gt;"",$G2155&lt;&gt;""),"※收入和支出不能同时填",IF(AND(N($F2155)=0,N($G2155)=0),"※收入和支出都没填",IF(OR(N($F2155)&lt;0,N($G2155)&lt;0),"※金额不能填负数，方向反了就换一列填",IF($D2155="","※没填收支类别，分类报表会漏掉这一笔",IF(ISNA(MATCH($D2155,类别表,0)),"※收支类别不在【基础资料】的清单里",IF(AND($L2155="内部转账",$M2155=""),"△内部转账要在「对方账户」写上另一头",IF(AND($L2155="内部转账",$M2155=$C2155),"※对方账户跟本账户是同一个",IF(AND($L2155&lt;&gt;"内部转账",$M2155&lt;&gt;""),"△填了对方账户，但类别不是内部转账",IF(YEAR($B2155)&lt;&gt;管理年度,"△不是管理年度的单据，按月的三张报表里看不到",IF($H2155&lt;0,"△这一笔之后该账户余额成负数了，核一下",""))))))))))))))</f>
        <v/>
      </c>
    </row>
    <row r="2156" ht="16.5" spans="1:16">
      <c r="A2156" s="4" t="str">
        <f>IF($C2156="","",COUNTA($C$5:$C2156))</f>
        <v/>
      </c>
      <c r="B2156" s="52"/>
      <c r="C2156" s="53"/>
      <c r="D2156" s="53"/>
      <c r="E2156" s="32"/>
      <c r="F2156" s="54"/>
      <c r="G2156" s="54"/>
      <c r="H2156" s="24" t="str">
        <f>IFERROR(ROUND(VLOOKUP($C2156,基础资料!$B$5:$E$34,3,0)+SUMIF($C$5:$C2156,$C2156,$F$5:$F2156)-SUMIF($C$5:$C2156,$C2156,$G$5:$G2156),2),"")</f>
        <v/>
      </c>
      <c r="I2156" s="53"/>
      <c r="J2156" s="53"/>
      <c r="K2156" s="25" t="str">
        <f t="shared" si="33"/>
        <v/>
      </c>
      <c r="L2156" s="13" t="str">
        <f>IF($D2156="","",IFERROR(INDEX(类别属性,MATCH($D2156,类别表,0)),""))</f>
        <v/>
      </c>
      <c r="M2156" s="53"/>
      <c r="N2156" s="53"/>
      <c r="O2156" s="32"/>
      <c r="P2156" s="6" t="str">
        <f>IF($C2156="","",IF(ISNA(MATCH($C2156,账户表,0)),"※这个账户不在【基础资料】的账户档案里",IF($B2156="","※没填日期，这一笔不会进任何月份的报表",IF(NOT(ISNUMBER($B2156)),"※日期是文本不是日期（像 2026.6.28 这种），按日期取数的报表全会漏掉这一笔",IF(AND($F2156&lt;&gt;"",$G2156&lt;&gt;""),"※收入和支出不能同时填",IF(AND(N($F2156)=0,N($G2156)=0),"※收入和支出都没填",IF(OR(N($F2156)&lt;0,N($G2156)&lt;0),"※金额不能填负数，方向反了就换一列填",IF($D2156="","※没填收支类别，分类报表会漏掉这一笔",IF(ISNA(MATCH($D2156,类别表,0)),"※收支类别不在【基础资料】的清单里",IF(AND($L2156="内部转账",$M2156=""),"△内部转账要在「对方账户」写上另一头",IF(AND($L2156="内部转账",$M2156=$C2156),"※对方账户跟本账户是同一个",IF(AND($L2156&lt;&gt;"内部转账",$M2156&lt;&gt;""),"△填了对方账户，但类别不是内部转账",IF(YEAR($B2156)&lt;&gt;管理年度,"△不是管理年度的单据，按月的三张报表里看不到",IF($H2156&lt;0,"△这一笔之后该账户余额成负数了，核一下",""))))))))))))))</f>
        <v/>
      </c>
    </row>
    <row r="2157" ht="16.5" spans="1:16">
      <c r="A2157" s="4" t="str">
        <f>IF($C2157="","",COUNTA($C$5:$C2157))</f>
        <v/>
      </c>
      <c r="B2157" s="52"/>
      <c r="C2157" s="53"/>
      <c r="D2157" s="53"/>
      <c r="E2157" s="32"/>
      <c r="F2157" s="54"/>
      <c r="G2157" s="54"/>
      <c r="H2157" s="24" t="str">
        <f>IFERROR(ROUND(VLOOKUP($C2157,基础资料!$B$5:$E$34,3,0)+SUMIF($C$5:$C2157,$C2157,$F$5:$F2157)-SUMIF($C$5:$C2157,$C2157,$G$5:$G2157),2),"")</f>
        <v/>
      </c>
      <c r="I2157" s="53"/>
      <c r="J2157" s="53"/>
      <c r="K2157" s="25" t="str">
        <f t="shared" si="33"/>
        <v/>
      </c>
      <c r="L2157" s="13" t="str">
        <f>IF($D2157="","",IFERROR(INDEX(类别属性,MATCH($D2157,类别表,0)),""))</f>
        <v/>
      </c>
      <c r="M2157" s="53"/>
      <c r="N2157" s="53"/>
      <c r="O2157" s="32"/>
      <c r="P2157" s="6" t="str">
        <f>IF($C2157="","",IF(ISNA(MATCH($C2157,账户表,0)),"※这个账户不在【基础资料】的账户档案里",IF($B2157="","※没填日期，这一笔不会进任何月份的报表",IF(NOT(ISNUMBER($B2157)),"※日期是文本不是日期（像 2026.6.28 这种），按日期取数的报表全会漏掉这一笔",IF(AND($F2157&lt;&gt;"",$G2157&lt;&gt;""),"※收入和支出不能同时填",IF(AND(N($F2157)=0,N($G2157)=0),"※收入和支出都没填",IF(OR(N($F2157)&lt;0,N($G2157)&lt;0),"※金额不能填负数，方向反了就换一列填",IF($D2157="","※没填收支类别，分类报表会漏掉这一笔",IF(ISNA(MATCH($D2157,类别表,0)),"※收支类别不在【基础资料】的清单里",IF(AND($L2157="内部转账",$M2157=""),"△内部转账要在「对方账户」写上另一头",IF(AND($L2157="内部转账",$M2157=$C2157),"※对方账户跟本账户是同一个",IF(AND($L2157&lt;&gt;"内部转账",$M2157&lt;&gt;""),"△填了对方账户，但类别不是内部转账",IF(YEAR($B2157)&lt;&gt;管理年度,"△不是管理年度的单据，按月的三张报表里看不到",IF($H2157&lt;0,"△这一笔之后该账户余额成负数了，核一下",""))))))))))))))</f>
        <v/>
      </c>
    </row>
    <row r="2158" ht="16.5" spans="1:16">
      <c r="A2158" s="4" t="str">
        <f>IF($C2158="","",COUNTA($C$5:$C2158))</f>
        <v/>
      </c>
      <c r="B2158" s="52"/>
      <c r="C2158" s="53"/>
      <c r="D2158" s="53"/>
      <c r="E2158" s="32"/>
      <c r="F2158" s="54"/>
      <c r="G2158" s="54"/>
      <c r="H2158" s="24" t="str">
        <f>IFERROR(ROUND(VLOOKUP($C2158,基础资料!$B$5:$E$34,3,0)+SUMIF($C$5:$C2158,$C2158,$F$5:$F2158)-SUMIF($C$5:$C2158,$C2158,$G$5:$G2158),2),"")</f>
        <v/>
      </c>
      <c r="I2158" s="53"/>
      <c r="J2158" s="53"/>
      <c r="K2158" s="25" t="str">
        <f t="shared" si="33"/>
        <v/>
      </c>
      <c r="L2158" s="13" t="str">
        <f>IF($D2158="","",IFERROR(INDEX(类别属性,MATCH($D2158,类别表,0)),""))</f>
        <v/>
      </c>
      <c r="M2158" s="53"/>
      <c r="N2158" s="53"/>
      <c r="O2158" s="32"/>
      <c r="P2158" s="6" t="str">
        <f>IF($C2158="","",IF(ISNA(MATCH($C2158,账户表,0)),"※这个账户不在【基础资料】的账户档案里",IF($B2158="","※没填日期，这一笔不会进任何月份的报表",IF(NOT(ISNUMBER($B2158)),"※日期是文本不是日期（像 2026.6.28 这种），按日期取数的报表全会漏掉这一笔",IF(AND($F2158&lt;&gt;"",$G2158&lt;&gt;""),"※收入和支出不能同时填",IF(AND(N($F2158)=0,N($G2158)=0),"※收入和支出都没填",IF(OR(N($F2158)&lt;0,N($G2158)&lt;0),"※金额不能填负数，方向反了就换一列填",IF($D2158="","※没填收支类别，分类报表会漏掉这一笔",IF(ISNA(MATCH($D2158,类别表,0)),"※收支类别不在【基础资料】的清单里",IF(AND($L2158="内部转账",$M2158=""),"△内部转账要在「对方账户」写上另一头",IF(AND($L2158="内部转账",$M2158=$C2158),"※对方账户跟本账户是同一个",IF(AND($L2158&lt;&gt;"内部转账",$M2158&lt;&gt;""),"△填了对方账户，但类别不是内部转账",IF(YEAR($B2158)&lt;&gt;管理年度,"△不是管理年度的单据，按月的三张报表里看不到",IF($H2158&lt;0,"△这一笔之后该账户余额成负数了，核一下",""))))))))))))))</f>
        <v/>
      </c>
    </row>
    <row r="2159" ht="16.5" spans="1:16">
      <c r="A2159" s="4" t="str">
        <f>IF($C2159="","",COUNTA($C$5:$C2159))</f>
        <v/>
      </c>
      <c r="B2159" s="52"/>
      <c r="C2159" s="53"/>
      <c r="D2159" s="53"/>
      <c r="E2159" s="32"/>
      <c r="F2159" s="54"/>
      <c r="G2159" s="54"/>
      <c r="H2159" s="24" t="str">
        <f>IFERROR(ROUND(VLOOKUP($C2159,基础资料!$B$5:$E$34,3,0)+SUMIF($C$5:$C2159,$C2159,$F$5:$F2159)-SUMIF($C$5:$C2159,$C2159,$G$5:$G2159),2),"")</f>
        <v/>
      </c>
      <c r="I2159" s="53"/>
      <c r="J2159" s="53"/>
      <c r="K2159" s="25" t="str">
        <f t="shared" si="33"/>
        <v/>
      </c>
      <c r="L2159" s="13" t="str">
        <f>IF($D2159="","",IFERROR(INDEX(类别属性,MATCH($D2159,类别表,0)),""))</f>
        <v/>
      </c>
      <c r="M2159" s="53"/>
      <c r="N2159" s="53"/>
      <c r="O2159" s="32"/>
      <c r="P2159" s="6" t="str">
        <f>IF($C2159="","",IF(ISNA(MATCH($C2159,账户表,0)),"※这个账户不在【基础资料】的账户档案里",IF($B2159="","※没填日期，这一笔不会进任何月份的报表",IF(NOT(ISNUMBER($B2159)),"※日期是文本不是日期（像 2026.6.28 这种），按日期取数的报表全会漏掉这一笔",IF(AND($F2159&lt;&gt;"",$G2159&lt;&gt;""),"※收入和支出不能同时填",IF(AND(N($F2159)=0,N($G2159)=0),"※收入和支出都没填",IF(OR(N($F2159)&lt;0,N($G2159)&lt;0),"※金额不能填负数，方向反了就换一列填",IF($D2159="","※没填收支类别，分类报表会漏掉这一笔",IF(ISNA(MATCH($D2159,类别表,0)),"※收支类别不在【基础资料】的清单里",IF(AND($L2159="内部转账",$M2159=""),"△内部转账要在「对方账户」写上另一头",IF(AND($L2159="内部转账",$M2159=$C2159),"※对方账户跟本账户是同一个",IF(AND($L2159&lt;&gt;"内部转账",$M2159&lt;&gt;""),"△填了对方账户，但类别不是内部转账",IF(YEAR($B2159)&lt;&gt;管理年度,"△不是管理年度的单据，按月的三张报表里看不到",IF($H2159&lt;0,"△这一笔之后该账户余额成负数了，核一下",""))))))))))))))</f>
        <v/>
      </c>
    </row>
    <row r="2160" ht="16.5" spans="1:16">
      <c r="A2160" s="4" t="str">
        <f>IF($C2160="","",COUNTA($C$5:$C2160))</f>
        <v/>
      </c>
      <c r="B2160" s="52"/>
      <c r="C2160" s="53"/>
      <c r="D2160" s="53"/>
      <c r="E2160" s="32"/>
      <c r="F2160" s="54"/>
      <c r="G2160" s="54"/>
      <c r="H2160" s="24" t="str">
        <f>IFERROR(ROUND(VLOOKUP($C2160,基础资料!$B$5:$E$34,3,0)+SUMIF($C$5:$C2160,$C2160,$F$5:$F2160)-SUMIF($C$5:$C2160,$C2160,$G$5:$G2160),2),"")</f>
        <v/>
      </c>
      <c r="I2160" s="53"/>
      <c r="J2160" s="53"/>
      <c r="K2160" s="25" t="str">
        <f t="shared" si="33"/>
        <v/>
      </c>
      <c r="L2160" s="13" t="str">
        <f>IF($D2160="","",IFERROR(INDEX(类别属性,MATCH($D2160,类别表,0)),""))</f>
        <v/>
      </c>
      <c r="M2160" s="53"/>
      <c r="N2160" s="53"/>
      <c r="O2160" s="32"/>
      <c r="P2160" s="6" t="str">
        <f>IF($C2160="","",IF(ISNA(MATCH($C2160,账户表,0)),"※这个账户不在【基础资料】的账户档案里",IF($B2160="","※没填日期，这一笔不会进任何月份的报表",IF(NOT(ISNUMBER($B2160)),"※日期是文本不是日期（像 2026.6.28 这种），按日期取数的报表全会漏掉这一笔",IF(AND($F2160&lt;&gt;"",$G2160&lt;&gt;""),"※收入和支出不能同时填",IF(AND(N($F2160)=0,N($G2160)=0),"※收入和支出都没填",IF(OR(N($F2160)&lt;0,N($G2160)&lt;0),"※金额不能填负数，方向反了就换一列填",IF($D2160="","※没填收支类别，分类报表会漏掉这一笔",IF(ISNA(MATCH($D2160,类别表,0)),"※收支类别不在【基础资料】的清单里",IF(AND($L2160="内部转账",$M2160=""),"△内部转账要在「对方账户」写上另一头",IF(AND($L2160="内部转账",$M2160=$C2160),"※对方账户跟本账户是同一个",IF(AND($L2160&lt;&gt;"内部转账",$M2160&lt;&gt;""),"△填了对方账户，但类别不是内部转账",IF(YEAR($B2160)&lt;&gt;管理年度,"△不是管理年度的单据，按月的三张报表里看不到",IF($H2160&lt;0,"△这一笔之后该账户余额成负数了，核一下",""))))))))))))))</f>
        <v/>
      </c>
    </row>
    <row r="2161" ht="16.5" spans="1:16">
      <c r="A2161" s="4" t="str">
        <f>IF($C2161="","",COUNTA($C$5:$C2161))</f>
        <v/>
      </c>
      <c r="B2161" s="52"/>
      <c r="C2161" s="53"/>
      <c r="D2161" s="53"/>
      <c r="E2161" s="32"/>
      <c r="F2161" s="54"/>
      <c r="G2161" s="54"/>
      <c r="H2161" s="24" t="str">
        <f>IFERROR(ROUND(VLOOKUP($C2161,基础资料!$B$5:$E$34,3,0)+SUMIF($C$5:$C2161,$C2161,$F$5:$F2161)-SUMIF($C$5:$C2161,$C2161,$G$5:$G2161),2),"")</f>
        <v/>
      </c>
      <c r="I2161" s="53"/>
      <c r="J2161" s="53"/>
      <c r="K2161" s="25" t="str">
        <f t="shared" si="33"/>
        <v/>
      </c>
      <c r="L2161" s="13" t="str">
        <f>IF($D2161="","",IFERROR(INDEX(类别属性,MATCH($D2161,类别表,0)),""))</f>
        <v/>
      </c>
      <c r="M2161" s="53"/>
      <c r="N2161" s="53"/>
      <c r="O2161" s="32"/>
      <c r="P2161" s="6" t="str">
        <f>IF($C2161="","",IF(ISNA(MATCH($C2161,账户表,0)),"※这个账户不在【基础资料】的账户档案里",IF($B2161="","※没填日期，这一笔不会进任何月份的报表",IF(NOT(ISNUMBER($B2161)),"※日期是文本不是日期（像 2026.6.28 这种），按日期取数的报表全会漏掉这一笔",IF(AND($F2161&lt;&gt;"",$G2161&lt;&gt;""),"※收入和支出不能同时填",IF(AND(N($F2161)=0,N($G2161)=0),"※收入和支出都没填",IF(OR(N($F2161)&lt;0,N($G2161)&lt;0),"※金额不能填负数，方向反了就换一列填",IF($D2161="","※没填收支类别，分类报表会漏掉这一笔",IF(ISNA(MATCH($D2161,类别表,0)),"※收支类别不在【基础资料】的清单里",IF(AND($L2161="内部转账",$M2161=""),"△内部转账要在「对方账户」写上另一头",IF(AND($L2161="内部转账",$M2161=$C2161),"※对方账户跟本账户是同一个",IF(AND($L2161&lt;&gt;"内部转账",$M2161&lt;&gt;""),"△填了对方账户，但类别不是内部转账",IF(YEAR($B2161)&lt;&gt;管理年度,"△不是管理年度的单据，按月的三张报表里看不到",IF($H2161&lt;0,"△这一笔之后该账户余额成负数了，核一下",""))))))))))))))</f>
        <v/>
      </c>
    </row>
    <row r="2162" ht="16.5" spans="1:16">
      <c r="A2162" s="4" t="str">
        <f>IF($C2162="","",COUNTA($C$5:$C2162))</f>
        <v/>
      </c>
      <c r="B2162" s="52"/>
      <c r="C2162" s="53"/>
      <c r="D2162" s="53"/>
      <c r="E2162" s="32"/>
      <c r="F2162" s="54"/>
      <c r="G2162" s="54"/>
      <c r="H2162" s="24" t="str">
        <f>IFERROR(ROUND(VLOOKUP($C2162,基础资料!$B$5:$E$34,3,0)+SUMIF($C$5:$C2162,$C2162,$F$5:$F2162)-SUMIF($C$5:$C2162,$C2162,$G$5:$G2162),2),"")</f>
        <v/>
      </c>
      <c r="I2162" s="53"/>
      <c r="J2162" s="53"/>
      <c r="K2162" s="25" t="str">
        <f t="shared" si="33"/>
        <v/>
      </c>
      <c r="L2162" s="13" t="str">
        <f>IF($D2162="","",IFERROR(INDEX(类别属性,MATCH($D2162,类别表,0)),""))</f>
        <v/>
      </c>
      <c r="M2162" s="53"/>
      <c r="N2162" s="53"/>
      <c r="O2162" s="32"/>
      <c r="P2162" s="6" t="str">
        <f>IF($C2162="","",IF(ISNA(MATCH($C2162,账户表,0)),"※这个账户不在【基础资料】的账户档案里",IF($B2162="","※没填日期，这一笔不会进任何月份的报表",IF(NOT(ISNUMBER($B2162)),"※日期是文本不是日期（像 2026.6.28 这种），按日期取数的报表全会漏掉这一笔",IF(AND($F2162&lt;&gt;"",$G2162&lt;&gt;""),"※收入和支出不能同时填",IF(AND(N($F2162)=0,N($G2162)=0),"※收入和支出都没填",IF(OR(N($F2162)&lt;0,N($G2162)&lt;0),"※金额不能填负数，方向反了就换一列填",IF($D2162="","※没填收支类别，分类报表会漏掉这一笔",IF(ISNA(MATCH($D2162,类别表,0)),"※收支类别不在【基础资料】的清单里",IF(AND($L2162="内部转账",$M2162=""),"△内部转账要在「对方账户」写上另一头",IF(AND($L2162="内部转账",$M2162=$C2162),"※对方账户跟本账户是同一个",IF(AND($L2162&lt;&gt;"内部转账",$M2162&lt;&gt;""),"△填了对方账户，但类别不是内部转账",IF(YEAR($B2162)&lt;&gt;管理年度,"△不是管理年度的单据，按月的三张报表里看不到",IF($H2162&lt;0,"△这一笔之后该账户余额成负数了，核一下",""))))))))))))))</f>
        <v/>
      </c>
    </row>
    <row r="2163" ht="16.5" spans="1:16">
      <c r="A2163" s="4" t="str">
        <f>IF($C2163="","",COUNTA($C$5:$C2163))</f>
        <v/>
      </c>
      <c r="B2163" s="52"/>
      <c r="C2163" s="53"/>
      <c r="D2163" s="53"/>
      <c r="E2163" s="32"/>
      <c r="F2163" s="54"/>
      <c r="G2163" s="54"/>
      <c r="H2163" s="24" t="str">
        <f>IFERROR(ROUND(VLOOKUP($C2163,基础资料!$B$5:$E$34,3,0)+SUMIF($C$5:$C2163,$C2163,$F$5:$F2163)-SUMIF($C$5:$C2163,$C2163,$G$5:$G2163),2),"")</f>
        <v/>
      </c>
      <c r="I2163" s="53"/>
      <c r="J2163" s="53"/>
      <c r="K2163" s="25" t="str">
        <f t="shared" si="33"/>
        <v/>
      </c>
      <c r="L2163" s="13" t="str">
        <f>IF($D2163="","",IFERROR(INDEX(类别属性,MATCH($D2163,类别表,0)),""))</f>
        <v/>
      </c>
      <c r="M2163" s="53"/>
      <c r="N2163" s="53"/>
      <c r="O2163" s="32"/>
      <c r="P2163" s="6" t="str">
        <f>IF($C2163="","",IF(ISNA(MATCH($C2163,账户表,0)),"※这个账户不在【基础资料】的账户档案里",IF($B2163="","※没填日期，这一笔不会进任何月份的报表",IF(NOT(ISNUMBER($B2163)),"※日期是文本不是日期（像 2026.6.28 这种），按日期取数的报表全会漏掉这一笔",IF(AND($F2163&lt;&gt;"",$G2163&lt;&gt;""),"※收入和支出不能同时填",IF(AND(N($F2163)=0,N($G2163)=0),"※收入和支出都没填",IF(OR(N($F2163)&lt;0,N($G2163)&lt;0),"※金额不能填负数，方向反了就换一列填",IF($D2163="","※没填收支类别，分类报表会漏掉这一笔",IF(ISNA(MATCH($D2163,类别表,0)),"※收支类别不在【基础资料】的清单里",IF(AND($L2163="内部转账",$M2163=""),"△内部转账要在「对方账户」写上另一头",IF(AND($L2163="内部转账",$M2163=$C2163),"※对方账户跟本账户是同一个",IF(AND($L2163&lt;&gt;"内部转账",$M2163&lt;&gt;""),"△填了对方账户，但类别不是内部转账",IF(YEAR($B2163)&lt;&gt;管理年度,"△不是管理年度的单据，按月的三张报表里看不到",IF($H2163&lt;0,"△这一笔之后该账户余额成负数了，核一下",""))))))))))))))</f>
        <v/>
      </c>
    </row>
    <row r="2164" ht="16.5" spans="1:16">
      <c r="A2164" s="4" t="str">
        <f>IF($C2164="","",COUNTA($C$5:$C2164))</f>
        <v/>
      </c>
      <c r="B2164" s="52"/>
      <c r="C2164" s="53"/>
      <c r="D2164" s="53"/>
      <c r="E2164" s="32"/>
      <c r="F2164" s="54"/>
      <c r="G2164" s="54"/>
      <c r="H2164" s="24" t="str">
        <f>IFERROR(ROUND(VLOOKUP($C2164,基础资料!$B$5:$E$34,3,0)+SUMIF($C$5:$C2164,$C2164,$F$5:$F2164)-SUMIF($C$5:$C2164,$C2164,$G$5:$G2164),2),"")</f>
        <v/>
      </c>
      <c r="I2164" s="53"/>
      <c r="J2164" s="53"/>
      <c r="K2164" s="25" t="str">
        <f t="shared" si="33"/>
        <v/>
      </c>
      <c r="L2164" s="13" t="str">
        <f>IF($D2164="","",IFERROR(INDEX(类别属性,MATCH($D2164,类别表,0)),""))</f>
        <v/>
      </c>
      <c r="M2164" s="53"/>
      <c r="N2164" s="53"/>
      <c r="O2164" s="32"/>
      <c r="P2164" s="6" t="str">
        <f>IF($C2164="","",IF(ISNA(MATCH($C2164,账户表,0)),"※这个账户不在【基础资料】的账户档案里",IF($B2164="","※没填日期，这一笔不会进任何月份的报表",IF(NOT(ISNUMBER($B2164)),"※日期是文本不是日期（像 2026.6.28 这种），按日期取数的报表全会漏掉这一笔",IF(AND($F2164&lt;&gt;"",$G2164&lt;&gt;""),"※收入和支出不能同时填",IF(AND(N($F2164)=0,N($G2164)=0),"※收入和支出都没填",IF(OR(N($F2164)&lt;0,N($G2164)&lt;0),"※金额不能填负数，方向反了就换一列填",IF($D2164="","※没填收支类别，分类报表会漏掉这一笔",IF(ISNA(MATCH($D2164,类别表,0)),"※收支类别不在【基础资料】的清单里",IF(AND($L2164="内部转账",$M2164=""),"△内部转账要在「对方账户」写上另一头",IF(AND($L2164="内部转账",$M2164=$C2164),"※对方账户跟本账户是同一个",IF(AND($L2164&lt;&gt;"内部转账",$M2164&lt;&gt;""),"△填了对方账户，但类别不是内部转账",IF(YEAR($B2164)&lt;&gt;管理年度,"△不是管理年度的单据，按月的三张报表里看不到",IF($H2164&lt;0,"△这一笔之后该账户余额成负数了，核一下",""))))))))))))))</f>
        <v/>
      </c>
    </row>
    <row r="2165" ht="16.5" spans="1:16">
      <c r="A2165" s="4" t="str">
        <f>IF($C2165="","",COUNTA($C$5:$C2165))</f>
        <v/>
      </c>
      <c r="B2165" s="52"/>
      <c r="C2165" s="53"/>
      <c r="D2165" s="53"/>
      <c r="E2165" s="32"/>
      <c r="F2165" s="54"/>
      <c r="G2165" s="54"/>
      <c r="H2165" s="24" t="str">
        <f>IFERROR(ROUND(VLOOKUP($C2165,基础资料!$B$5:$E$34,3,0)+SUMIF($C$5:$C2165,$C2165,$F$5:$F2165)-SUMIF($C$5:$C2165,$C2165,$G$5:$G2165),2),"")</f>
        <v/>
      </c>
      <c r="I2165" s="53"/>
      <c r="J2165" s="53"/>
      <c r="K2165" s="25" t="str">
        <f t="shared" si="33"/>
        <v/>
      </c>
      <c r="L2165" s="13" t="str">
        <f>IF($D2165="","",IFERROR(INDEX(类别属性,MATCH($D2165,类别表,0)),""))</f>
        <v/>
      </c>
      <c r="M2165" s="53"/>
      <c r="N2165" s="53"/>
      <c r="O2165" s="32"/>
      <c r="P2165" s="6" t="str">
        <f>IF($C2165="","",IF(ISNA(MATCH($C2165,账户表,0)),"※这个账户不在【基础资料】的账户档案里",IF($B2165="","※没填日期，这一笔不会进任何月份的报表",IF(NOT(ISNUMBER($B2165)),"※日期是文本不是日期（像 2026.6.28 这种），按日期取数的报表全会漏掉这一笔",IF(AND($F2165&lt;&gt;"",$G2165&lt;&gt;""),"※收入和支出不能同时填",IF(AND(N($F2165)=0,N($G2165)=0),"※收入和支出都没填",IF(OR(N($F2165)&lt;0,N($G2165)&lt;0),"※金额不能填负数，方向反了就换一列填",IF($D2165="","※没填收支类别，分类报表会漏掉这一笔",IF(ISNA(MATCH($D2165,类别表,0)),"※收支类别不在【基础资料】的清单里",IF(AND($L2165="内部转账",$M2165=""),"△内部转账要在「对方账户」写上另一头",IF(AND($L2165="内部转账",$M2165=$C2165),"※对方账户跟本账户是同一个",IF(AND($L2165&lt;&gt;"内部转账",$M2165&lt;&gt;""),"△填了对方账户，但类别不是内部转账",IF(YEAR($B2165)&lt;&gt;管理年度,"△不是管理年度的单据，按月的三张报表里看不到",IF($H2165&lt;0,"△这一笔之后该账户余额成负数了，核一下",""))))))))))))))</f>
        <v/>
      </c>
    </row>
    <row r="2166" ht="16.5" spans="1:16">
      <c r="A2166" s="4" t="str">
        <f>IF($C2166="","",COUNTA($C$5:$C2166))</f>
        <v/>
      </c>
      <c r="B2166" s="52"/>
      <c r="C2166" s="53"/>
      <c r="D2166" s="53"/>
      <c r="E2166" s="32"/>
      <c r="F2166" s="54"/>
      <c r="G2166" s="54"/>
      <c r="H2166" s="24" t="str">
        <f>IFERROR(ROUND(VLOOKUP($C2166,基础资料!$B$5:$E$34,3,0)+SUMIF($C$5:$C2166,$C2166,$F$5:$F2166)-SUMIF($C$5:$C2166,$C2166,$G$5:$G2166),2),"")</f>
        <v/>
      </c>
      <c r="I2166" s="53"/>
      <c r="J2166" s="53"/>
      <c r="K2166" s="25" t="str">
        <f t="shared" si="33"/>
        <v/>
      </c>
      <c r="L2166" s="13" t="str">
        <f>IF($D2166="","",IFERROR(INDEX(类别属性,MATCH($D2166,类别表,0)),""))</f>
        <v/>
      </c>
      <c r="M2166" s="53"/>
      <c r="N2166" s="53"/>
      <c r="O2166" s="32"/>
      <c r="P2166" s="6" t="str">
        <f>IF($C2166="","",IF(ISNA(MATCH($C2166,账户表,0)),"※这个账户不在【基础资料】的账户档案里",IF($B2166="","※没填日期，这一笔不会进任何月份的报表",IF(NOT(ISNUMBER($B2166)),"※日期是文本不是日期（像 2026.6.28 这种），按日期取数的报表全会漏掉这一笔",IF(AND($F2166&lt;&gt;"",$G2166&lt;&gt;""),"※收入和支出不能同时填",IF(AND(N($F2166)=0,N($G2166)=0),"※收入和支出都没填",IF(OR(N($F2166)&lt;0,N($G2166)&lt;0),"※金额不能填负数，方向反了就换一列填",IF($D2166="","※没填收支类别，分类报表会漏掉这一笔",IF(ISNA(MATCH($D2166,类别表,0)),"※收支类别不在【基础资料】的清单里",IF(AND($L2166="内部转账",$M2166=""),"△内部转账要在「对方账户」写上另一头",IF(AND($L2166="内部转账",$M2166=$C2166),"※对方账户跟本账户是同一个",IF(AND($L2166&lt;&gt;"内部转账",$M2166&lt;&gt;""),"△填了对方账户，但类别不是内部转账",IF(YEAR($B2166)&lt;&gt;管理年度,"△不是管理年度的单据，按月的三张报表里看不到",IF($H2166&lt;0,"△这一笔之后该账户余额成负数了，核一下",""))))))))))))))</f>
        <v/>
      </c>
    </row>
    <row r="2167" ht="16.5" spans="1:16">
      <c r="A2167" s="4" t="str">
        <f>IF($C2167="","",COUNTA($C$5:$C2167))</f>
        <v/>
      </c>
      <c r="B2167" s="52"/>
      <c r="C2167" s="53"/>
      <c r="D2167" s="53"/>
      <c r="E2167" s="32"/>
      <c r="F2167" s="54"/>
      <c r="G2167" s="54"/>
      <c r="H2167" s="24" t="str">
        <f>IFERROR(ROUND(VLOOKUP($C2167,基础资料!$B$5:$E$34,3,0)+SUMIF($C$5:$C2167,$C2167,$F$5:$F2167)-SUMIF($C$5:$C2167,$C2167,$G$5:$G2167),2),"")</f>
        <v/>
      </c>
      <c r="I2167" s="53"/>
      <c r="J2167" s="53"/>
      <c r="K2167" s="25" t="str">
        <f t="shared" si="33"/>
        <v/>
      </c>
      <c r="L2167" s="13" t="str">
        <f>IF($D2167="","",IFERROR(INDEX(类别属性,MATCH($D2167,类别表,0)),""))</f>
        <v/>
      </c>
      <c r="M2167" s="53"/>
      <c r="N2167" s="53"/>
      <c r="O2167" s="32"/>
      <c r="P2167" s="6" t="str">
        <f>IF($C2167="","",IF(ISNA(MATCH($C2167,账户表,0)),"※这个账户不在【基础资料】的账户档案里",IF($B2167="","※没填日期，这一笔不会进任何月份的报表",IF(NOT(ISNUMBER($B2167)),"※日期是文本不是日期（像 2026.6.28 这种），按日期取数的报表全会漏掉这一笔",IF(AND($F2167&lt;&gt;"",$G2167&lt;&gt;""),"※收入和支出不能同时填",IF(AND(N($F2167)=0,N($G2167)=0),"※收入和支出都没填",IF(OR(N($F2167)&lt;0,N($G2167)&lt;0),"※金额不能填负数，方向反了就换一列填",IF($D2167="","※没填收支类别，分类报表会漏掉这一笔",IF(ISNA(MATCH($D2167,类别表,0)),"※收支类别不在【基础资料】的清单里",IF(AND($L2167="内部转账",$M2167=""),"△内部转账要在「对方账户」写上另一头",IF(AND($L2167="内部转账",$M2167=$C2167),"※对方账户跟本账户是同一个",IF(AND($L2167&lt;&gt;"内部转账",$M2167&lt;&gt;""),"△填了对方账户，但类别不是内部转账",IF(YEAR($B2167)&lt;&gt;管理年度,"△不是管理年度的单据，按月的三张报表里看不到",IF($H2167&lt;0,"△这一笔之后该账户余额成负数了，核一下",""))))))))))))))</f>
        <v/>
      </c>
    </row>
    <row r="2168" ht="16.5" spans="1:16">
      <c r="A2168" s="4" t="str">
        <f>IF($C2168="","",COUNTA($C$5:$C2168))</f>
        <v/>
      </c>
      <c r="B2168" s="52"/>
      <c r="C2168" s="53"/>
      <c r="D2168" s="53"/>
      <c r="E2168" s="32"/>
      <c r="F2168" s="54"/>
      <c r="G2168" s="54"/>
      <c r="H2168" s="24" t="str">
        <f>IFERROR(ROUND(VLOOKUP($C2168,基础资料!$B$5:$E$34,3,0)+SUMIF($C$5:$C2168,$C2168,$F$5:$F2168)-SUMIF($C$5:$C2168,$C2168,$G$5:$G2168),2),"")</f>
        <v/>
      </c>
      <c r="I2168" s="53"/>
      <c r="J2168" s="53"/>
      <c r="K2168" s="25" t="str">
        <f t="shared" si="33"/>
        <v/>
      </c>
      <c r="L2168" s="13" t="str">
        <f>IF($D2168="","",IFERROR(INDEX(类别属性,MATCH($D2168,类别表,0)),""))</f>
        <v/>
      </c>
      <c r="M2168" s="53"/>
      <c r="N2168" s="53"/>
      <c r="O2168" s="32"/>
      <c r="P2168" s="6" t="str">
        <f>IF($C2168="","",IF(ISNA(MATCH($C2168,账户表,0)),"※这个账户不在【基础资料】的账户档案里",IF($B2168="","※没填日期，这一笔不会进任何月份的报表",IF(NOT(ISNUMBER($B2168)),"※日期是文本不是日期（像 2026.6.28 这种），按日期取数的报表全会漏掉这一笔",IF(AND($F2168&lt;&gt;"",$G2168&lt;&gt;""),"※收入和支出不能同时填",IF(AND(N($F2168)=0,N($G2168)=0),"※收入和支出都没填",IF(OR(N($F2168)&lt;0,N($G2168)&lt;0),"※金额不能填负数，方向反了就换一列填",IF($D2168="","※没填收支类别，分类报表会漏掉这一笔",IF(ISNA(MATCH($D2168,类别表,0)),"※收支类别不在【基础资料】的清单里",IF(AND($L2168="内部转账",$M2168=""),"△内部转账要在「对方账户」写上另一头",IF(AND($L2168="内部转账",$M2168=$C2168),"※对方账户跟本账户是同一个",IF(AND($L2168&lt;&gt;"内部转账",$M2168&lt;&gt;""),"△填了对方账户，但类别不是内部转账",IF(YEAR($B2168)&lt;&gt;管理年度,"△不是管理年度的单据，按月的三张报表里看不到",IF($H2168&lt;0,"△这一笔之后该账户余额成负数了，核一下",""))))))))))))))</f>
        <v/>
      </c>
    </row>
    <row r="2169" ht="16.5" spans="1:16">
      <c r="A2169" s="4" t="str">
        <f>IF($C2169="","",COUNTA($C$5:$C2169))</f>
        <v/>
      </c>
      <c r="B2169" s="52"/>
      <c r="C2169" s="53"/>
      <c r="D2169" s="53"/>
      <c r="E2169" s="32"/>
      <c r="F2169" s="54"/>
      <c r="G2169" s="54"/>
      <c r="H2169" s="24" t="str">
        <f>IFERROR(ROUND(VLOOKUP($C2169,基础资料!$B$5:$E$34,3,0)+SUMIF($C$5:$C2169,$C2169,$F$5:$F2169)-SUMIF($C$5:$C2169,$C2169,$G$5:$G2169),2),"")</f>
        <v/>
      </c>
      <c r="I2169" s="53"/>
      <c r="J2169" s="53"/>
      <c r="K2169" s="25" t="str">
        <f t="shared" si="33"/>
        <v/>
      </c>
      <c r="L2169" s="13" t="str">
        <f>IF($D2169="","",IFERROR(INDEX(类别属性,MATCH($D2169,类别表,0)),""))</f>
        <v/>
      </c>
      <c r="M2169" s="53"/>
      <c r="N2169" s="53"/>
      <c r="O2169" s="32"/>
      <c r="P2169" s="6" t="str">
        <f>IF($C2169="","",IF(ISNA(MATCH($C2169,账户表,0)),"※这个账户不在【基础资料】的账户档案里",IF($B2169="","※没填日期，这一笔不会进任何月份的报表",IF(NOT(ISNUMBER($B2169)),"※日期是文本不是日期（像 2026.6.28 这种），按日期取数的报表全会漏掉这一笔",IF(AND($F2169&lt;&gt;"",$G2169&lt;&gt;""),"※收入和支出不能同时填",IF(AND(N($F2169)=0,N($G2169)=0),"※收入和支出都没填",IF(OR(N($F2169)&lt;0,N($G2169)&lt;0),"※金额不能填负数，方向反了就换一列填",IF($D2169="","※没填收支类别，分类报表会漏掉这一笔",IF(ISNA(MATCH($D2169,类别表,0)),"※收支类别不在【基础资料】的清单里",IF(AND($L2169="内部转账",$M2169=""),"△内部转账要在「对方账户」写上另一头",IF(AND($L2169="内部转账",$M2169=$C2169),"※对方账户跟本账户是同一个",IF(AND($L2169&lt;&gt;"内部转账",$M2169&lt;&gt;""),"△填了对方账户，但类别不是内部转账",IF(YEAR($B2169)&lt;&gt;管理年度,"△不是管理年度的单据，按月的三张报表里看不到",IF($H2169&lt;0,"△这一笔之后该账户余额成负数了，核一下",""))))))))))))))</f>
        <v/>
      </c>
    </row>
    <row r="2170" ht="16.5" spans="1:16">
      <c r="A2170" s="4" t="str">
        <f>IF($C2170="","",COUNTA($C$5:$C2170))</f>
        <v/>
      </c>
      <c r="B2170" s="52"/>
      <c r="C2170" s="53"/>
      <c r="D2170" s="53"/>
      <c r="E2170" s="32"/>
      <c r="F2170" s="54"/>
      <c r="G2170" s="54"/>
      <c r="H2170" s="24" t="str">
        <f>IFERROR(ROUND(VLOOKUP($C2170,基础资料!$B$5:$E$34,3,0)+SUMIF($C$5:$C2170,$C2170,$F$5:$F2170)-SUMIF($C$5:$C2170,$C2170,$G$5:$G2170),2),"")</f>
        <v/>
      </c>
      <c r="I2170" s="53"/>
      <c r="J2170" s="53"/>
      <c r="K2170" s="25" t="str">
        <f t="shared" si="33"/>
        <v/>
      </c>
      <c r="L2170" s="13" t="str">
        <f>IF($D2170="","",IFERROR(INDEX(类别属性,MATCH($D2170,类别表,0)),""))</f>
        <v/>
      </c>
      <c r="M2170" s="53"/>
      <c r="N2170" s="53"/>
      <c r="O2170" s="32"/>
      <c r="P2170" s="6" t="str">
        <f>IF($C2170="","",IF(ISNA(MATCH($C2170,账户表,0)),"※这个账户不在【基础资料】的账户档案里",IF($B2170="","※没填日期，这一笔不会进任何月份的报表",IF(NOT(ISNUMBER($B2170)),"※日期是文本不是日期（像 2026.6.28 这种），按日期取数的报表全会漏掉这一笔",IF(AND($F2170&lt;&gt;"",$G2170&lt;&gt;""),"※收入和支出不能同时填",IF(AND(N($F2170)=0,N($G2170)=0),"※收入和支出都没填",IF(OR(N($F2170)&lt;0,N($G2170)&lt;0),"※金额不能填负数，方向反了就换一列填",IF($D2170="","※没填收支类别，分类报表会漏掉这一笔",IF(ISNA(MATCH($D2170,类别表,0)),"※收支类别不在【基础资料】的清单里",IF(AND($L2170="内部转账",$M2170=""),"△内部转账要在「对方账户」写上另一头",IF(AND($L2170="内部转账",$M2170=$C2170),"※对方账户跟本账户是同一个",IF(AND($L2170&lt;&gt;"内部转账",$M2170&lt;&gt;""),"△填了对方账户，但类别不是内部转账",IF(YEAR($B2170)&lt;&gt;管理年度,"△不是管理年度的单据，按月的三张报表里看不到",IF($H2170&lt;0,"△这一笔之后该账户余额成负数了，核一下",""))))))))))))))</f>
        <v/>
      </c>
    </row>
    <row r="2171" ht="16.5" spans="1:16">
      <c r="A2171" s="4" t="str">
        <f>IF($C2171="","",COUNTA($C$5:$C2171))</f>
        <v/>
      </c>
      <c r="B2171" s="52"/>
      <c r="C2171" s="53"/>
      <c r="D2171" s="53"/>
      <c r="E2171" s="32"/>
      <c r="F2171" s="54"/>
      <c r="G2171" s="54"/>
      <c r="H2171" s="24" t="str">
        <f>IFERROR(ROUND(VLOOKUP($C2171,基础资料!$B$5:$E$34,3,0)+SUMIF($C$5:$C2171,$C2171,$F$5:$F2171)-SUMIF($C$5:$C2171,$C2171,$G$5:$G2171),2),"")</f>
        <v/>
      </c>
      <c r="I2171" s="53"/>
      <c r="J2171" s="53"/>
      <c r="K2171" s="25" t="str">
        <f t="shared" si="33"/>
        <v/>
      </c>
      <c r="L2171" s="13" t="str">
        <f>IF($D2171="","",IFERROR(INDEX(类别属性,MATCH($D2171,类别表,0)),""))</f>
        <v/>
      </c>
      <c r="M2171" s="53"/>
      <c r="N2171" s="53"/>
      <c r="O2171" s="32"/>
      <c r="P2171" s="6" t="str">
        <f>IF($C2171="","",IF(ISNA(MATCH($C2171,账户表,0)),"※这个账户不在【基础资料】的账户档案里",IF($B2171="","※没填日期，这一笔不会进任何月份的报表",IF(NOT(ISNUMBER($B2171)),"※日期是文本不是日期（像 2026.6.28 这种），按日期取数的报表全会漏掉这一笔",IF(AND($F2171&lt;&gt;"",$G2171&lt;&gt;""),"※收入和支出不能同时填",IF(AND(N($F2171)=0,N($G2171)=0),"※收入和支出都没填",IF(OR(N($F2171)&lt;0,N($G2171)&lt;0),"※金额不能填负数，方向反了就换一列填",IF($D2171="","※没填收支类别，分类报表会漏掉这一笔",IF(ISNA(MATCH($D2171,类别表,0)),"※收支类别不在【基础资料】的清单里",IF(AND($L2171="内部转账",$M2171=""),"△内部转账要在「对方账户」写上另一头",IF(AND($L2171="内部转账",$M2171=$C2171),"※对方账户跟本账户是同一个",IF(AND($L2171&lt;&gt;"内部转账",$M2171&lt;&gt;""),"△填了对方账户，但类别不是内部转账",IF(YEAR($B2171)&lt;&gt;管理年度,"△不是管理年度的单据，按月的三张报表里看不到",IF($H2171&lt;0,"△这一笔之后该账户余额成负数了，核一下",""))))))))))))))</f>
        <v/>
      </c>
    </row>
    <row r="2172" ht="16.5" spans="1:16">
      <c r="A2172" s="4" t="str">
        <f>IF($C2172="","",COUNTA($C$5:$C2172))</f>
        <v/>
      </c>
      <c r="B2172" s="52"/>
      <c r="C2172" s="53"/>
      <c r="D2172" s="53"/>
      <c r="E2172" s="32"/>
      <c r="F2172" s="54"/>
      <c r="G2172" s="54"/>
      <c r="H2172" s="24" t="str">
        <f>IFERROR(ROUND(VLOOKUP($C2172,基础资料!$B$5:$E$34,3,0)+SUMIF($C$5:$C2172,$C2172,$F$5:$F2172)-SUMIF($C$5:$C2172,$C2172,$G$5:$G2172),2),"")</f>
        <v/>
      </c>
      <c r="I2172" s="53"/>
      <c r="J2172" s="53"/>
      <c r="K2172" s="25" t="str">
        <f t="shared" si="33"/>
        <v/>
      </c>
      <c r="L2172" s="13" t="str">
        <f>IF($D2172="","",IFERROR(INDEX(类别属性,MATCH($D2172,类别表,0)),""))</f>
        <v/>
      </c>
      <c r="M2172" s="53"/>
      <c r="N2172" s="53"/>
      <c r="O2172" s="32"/>
      <c r="P2172" s="6" t="str">
        <f>IF($C2172="","",IF(ISNA(MATCH($C2172,账户表,0)),"※这个账户不在【基础资料】的账户档案里",IF($B2172="","※没填日期，这一笔不会进任何月份的报表",IF(NOT(ISNUMBER($B2172)),"※日期是文本不是日期（像 2026.6.28 这种），按日期取数的报表全会漏掉这一笔",IF(AND($F2172&lt;&gt;"",$G2172&lt;&gt;""),"※收入和支出不能同时填",IF(AND(N($F2172)=0,N($G2172)=0),"※收入和支出都没填",IF(OR(N($F2172)&lt;0,N($G2172)&lt;0),"※金额不能填负数，方向反了就换一列填",IF($D2172="","※没填收支类别，分类报表会漏掉这一笔",IF(ISNA(MATCH($D2172,类别表,0)),"※收支类别不在【基础资料】的清单里",IF(AND($L2172="内部转账",$M2172=""),"△内部转账要在「对方账户」写上另一头",IF(AND($L2172="内部转账",$M2172=$C2172),"※对方账户跟本账户是同一个",IF(AND($L2172&lt;&gt;"内部转账",$M2172&lt;&gt;""),"△填了对方账户，但类别不是内部转账",IF(YEAR($B2172)&lt;&gt;管理年度,"△不是管理年度的单据，按月的三张报表里看不到",IF($H2172&lt;0,"△这一笔之后该账户余额成负数了，核一下",""))))))))))))))</f>
        <v/>
      </c>
    </row>
    <row r="2173" ht="16.5" spans="1:16">
      <c r="A2173" s="4" t="str">
        <f>IF($C2173="","",COUNTA($C$5:$C2173))</f>
        <v/>
      </c>
      <c r="B2173" s="52"/>
      <c r="C2173" s="53"/>
      <c r="D2173" s="53"/>
      <c r="E2173" s="32"/>
      <c r="F2173" s="54"/>
      <c r="G2173" s="54"/>
      <c r="H2173" s="24" t="str">
        <f>IFERROR(ROUND(VLOOKUP($C2173,基础资料!$B$5:$E$34,3,0)+SUMIF($C$5:$C2173,$C2173,$F$5:$F2173)-SUMIF($C$5:$C2173,$C2173,$G$5:$G2173),2),"")</f>
        <v/>
      </c>
      <c r="I2173" s="53"/>
      <c r="J2173" s="53"/>
      <c r="K2173" s="25" t="str">
        <f t="shared" si="33"/>
        <v/>
      </c>
      <c r="L2173" s="13" t="str">
        <f>IF($D2173="","",IFERROR(INDEX(类别属性,MATCH($D2173,类别表,0)),""))</f>
        <v/>
      </c>
      <c r="M2173" s="53"/>
      <c r="N2173" s="53"/>
      <c r="O2173" s="32"/>
      <c r="P2173" s="6" t="str">
        <f>IF($C2173="","",IF(ISNA(MATCH($C2173,账户表,0)),"※这个账户不在【基础资料】的账户档案里",IF($B2173="","※没填日期，这一笔不会进任何月份的报表",IF(NOT(ISNUMBER($B2173)),"※日期是文本不是日期（像 2026.6.28 这种），按日期取数的报表全会漏掉这一笔",IF(AND($F2173&lt;&gt;"",$G2173&lt;&gt;""),"※收入和支出不能同时填",IF(AND(N($F2173)=0,N($G2173)=0),"※收入和支出都没填",IF(OR(N($F2173)&lt;0,N($G2173)&lt;0),"※金额不能填负数，方向反了就换一列填",IF($D2173="","※没填收支类别，分类报表会漏掉这一笔",IF(ISNA(MATCH($D2173,类别表,0)),"※收支类别不在【基础资料】的清单里",IF(AND($L2173="内部转账",$M2173=""),"△内部转账要在「对方账户」写上另一头",IF(AND($L2173="内部转账",$M2173=$C2173),"※对方账户跟本账户是同一个",IF(AND($L2173&lt;&gt;"内部转账",$M2173&lt;&gt;""),"△填了对方账户，但类别不是内部转账",IF(YEAR($B2173)&lt;&gt;管理年度,"△不是管理年度的单据，按月的三张报表里看不到",IF($H2173&lt;0,"△这一笔之后该账户余额成负数了，核一下",""))))))))))))))</f>
        <v/>
      </c>
    </row>
    <row r="2174" ht="16.5" spans="1:16">
      <c r="A2174" s="4" t="str">
        <f>IF($C2174="","",COUNTA($C$5:$C2174))</f>
        <v/>
      </c>
      <c r="B2174" s="52"/>
      <c r="C2174" s="53"/>
      <c r="D2174" s="53"/>
      <c r="E2174" s="32"/>
      <c r="F2174" s="54"/>
      <c r="G2174" s="54"/>
      <c r="H2174" s="24" t="str">
        <f>IFERROR(ROUND(VLOOKUP($C2174,基础资料!$B$5:$E$34,3,0)+SUMIF($C$5:$C2174,$C2174,$F$5:$F2174)-SUMIF($C$5:$C2174,$C2174,$G$5:$G2174),2),"")</f>
        <v/>
      </c>
      <c r="I2174" s="53"/>
      <c r="J2174" s="53"/>
      <c r="K2174" s="25" t="str">
        <f t="shared" si="33"/>
        <v/>
      </c>
      <c r="L2174" s="13" t="str">
        <f>IF($D2174="","",IFERROR(INDEX(类别属性,MATCH($D2174,类别表,0)),""))</f>
        <v/>
      </c>
      <c r="M2174" s="53"/>
      <c r="N2174" s="53"/>
      <c r="O2174" s="32"/>
      <c r="P2174" s="6" t="str">
        <f>IF($C2174="","",IF(ISNA(MATCH($C2174,账户表,0)),"※这个账户不在【基础资料】的账户档案里",IF($B2174="","※没填日期，这一笔不会进任何月份的报表",IF(NOT(ISNUMBER($B2174)),"※日期是文本不是日期（像 2026.6.28 这种），按日期取数的报表全会漏掉这一笔",IF(AND($F2174&lt;&gt;"",$G2174&lt;&gt;""),"※收入和支出不能同时填",IF(AND(N($F2174)=0,N($G2174)=0),"※收入和支出都没填",IF(OR(N($F2174)&lt;0,N($G2174)&lt;0),"※金额不能填负数，方向反了就换一列填",IF($D2174="","※没填收支类别，分类报表会漏掉这一笔",IF(ISNA(MATCH($D2174,类别表,0)),"※收支类别不在【基础资料】的清单里",IF(AND($L2174="内部转账",$M2174=""),"△内部转账要在「对方账户」写上另一头",IF(AND($L2174="内部转账",$M2174=$C2174),"※对方账户跟本账户是同一个",IF(AND($L2174&lt;&gt;"内部转账",$M2174&lt;&gt;""),"△填了对方账户，但类别不是内部转账",IF(YEAR($B2174)&lt;&gt;管理年度,"△不是管理年度的单据，按月的三张报表里看不到",IF($H2174&lt;0,"△这一笔之后该账户余额成负数了，核一下",""))))))))))))))</f>
        <v/>
      </c>
    </row>
    <row r="2175" ht="16.5" spans="1:16">
      <c r="A2175" s="4" t="str">
        <f>IF($C2175="","",COUNTA($C$5:$C2175))</f>
        <v/>
      </c>
      <c r="B2175" s="52"/>
      <c r="C2175" s="53"/>
      <c r="D2175" s="53"/>
      <c r="E2175" s="32"/>
      <c r="F2175" s="54"/>
      <c r="G2175" s="54"/>
      <c r="H2175" s="24" t="str">
        <f>IFERROR(ROUND(VLOOKUP($C2175,基础资料!$B$5:$E$34,3,0)+SUMIF($C$5:$C2175,$C2175,$F$5:$F2175)-SUMIF($C$5:$C2175,$C2175,$G$5:$G2175),2),"")</f>
        <v/>
      </c>
      <c r="I2175" s="53"/>
      <c r="J2175" s="53"/>
      <c r="K2175" s="25" t="str">
        <f t="shared" si="33"/>
        <v/>
      </c>
      <c r="L2175" s="13" t="str">
        <f>IF($D2175="","",IFERROR(INDEX(类别属性,MATCH($D2175,类别表,0)),""))</f>
        <v/>
      </c>
      <c r="M2175" s="53"/>
      <c r="N2175" s="53"/>
      <c r="O2175" s="32"/>
      <c r="P2175" s="6" t="str">
        <f>IF($C2175="","",IF(ISNA(MATCH($C2175,账户表,0)),"※这个账户不在【基础资料】的账户档案里",IF($B2175="","※没填日期，这一笔不会进任何月份的报表",IF(NOT(ISNUMBER($B2175)),"※日期是文本不是日期（像 2026.6.28 这种），按日期取数的报表全会漏掉这一笔",IF(AND($F2175&lt;&gt;"",$G2175&lt;&gt;""),"※收入和支出不能同时填",IF(AND(N($F2175)=0,N($G2175)=0),"※收入和支出都没填",IF(OR(N($F2175)&lt;0,N($G2175)&lt;0),"※金额不能填负数，方向反了就换一列填",IF($D2175="","※没填收支类别，分类报表会漏掉这一笔",IF(ISNA(MATCH($D2175,类别表,0)),"※收支类别不在【基础资料】的清单里",IF(AND($L2175="内部转账",$M2175=""),"△内部转账要在「对方账户」写上另一头",IF(AND($L2175="内部转账",$M2175=$C2175),"※对方账户跟本账户是同一个",IF(AND($L2175&lt;&gt;"内部转账",$M2175&lt;&gt;""),"△填了对方账户，但类别不是内部转账",IF(YEAR($B2175)&lt;&gt;管理年度,"△不是管理年度的单据，按月的三张报表里看不到",IF($H2175&lt;0,"△这一笔之后该账户余额成负数了，核一下",""))))))))))))))</f>
        <v/>
      </c>
    </row>
    <row r="2176" ht="16.5" spans="1:16">
      <c r="A2176" s="4" t="str">
        <f>IF($C2176="","",COUNTA($C$5:$C2176))</f>
        <v/>
      </c>
      <c r="B2176" s="52"/>
      <c r="C2176" s="53"/>
      <c r="D2176" s="53"/>
      <c r="E2176" s="32"/>
      <c r="F2176" s="54"/>
      <c r="G2176" s="54"/>
      <c r="H2176" s="24" t="str">
        <f>IFERROR(ROUND(VLOOKUP($C2176,基础资料!$B$5:$E$34,3,0)+SUMIF($C$5:$C2176,$C2176,$F$5:$F2176)-SUMIF($C$5:$C2176,$C2176,$G$5:$G2176),2),"")</f>
        <v/>
      </c>
      <c r="I2176" s="53"/>
      <c r="J2176" s="53"/>
      <c r="K2176" s="25" t="str">
        <f t="shared" si="33"/>
        <v/>
      </c>
      <c r="L2176" s="13" t="str">
        <f>IF($D2176="","",IFERROR(INDEX(类别属性,MATCH($D2176,类别表,0)),""))</f>
        <v/>
      </c>
      <c r="M2176" s="53"/>
      <c r="N2176" s="53"/>
      <c r="O2176" s="32"/>
      <c r="P2176" s="6" t="str">
        <f>IF($C2176="","",IF(ISNA(MATCH($C2176,账户表,0)),"※这个账户不在【基础资料】的账户档案里",IF($B2176="","※没填日期，这一笔不会进任何月份的报表",IF(NOT(ISNUMBER($B2176)),"※日期是文本不是日期（像 2026.6.28 这种），按日期取数的报表全会漏掉这一笔",IF(AND($F2176&lt;&gt;"",$G2176&lt;&gt;""),"※收入和支出不能同时填",IF(AND(N($F2176)=0,N($G2176)=0),"※收入和支出都没填",IF(OR(N($F2176)&lt;0,N($G2176)&lt;0),"※金额不能填负数，方向反了就换一列填",IF($D2176="","※没填收支类别，分类报表会漏掉这一笔",IF(ISNA(MATCH($D2176,类别表,0)),"※收支类别不在【基础资料】的清单里",IF(AND($L2176="内部转账",$M2176=""),"△内部转账要在「对方账户」写上另一头",IF(AND($L2176="内部转账",$M2176=$C2176),"※对方账户跟本账户是同一个",IF(AND($L2176&lt;&gt;"内部转账",$M2176&lt;&gt;""),"△填了对方账户，但类别不是内部转账",IF(YEAR($B2176)&lt;&gt;管理年度,"△不是管理年度的单据，按月的三张报表里看不到",IF($H2176&lt;0,"△这一笔之后该账户余额成负数了，核一下",""))))))))))))))</f>
        <v/>
      </c>
    </row>
    <row r="2177" ht="16.5" spans="1:16">
      <c r="A2177" s="4" t="str">
        <f>IF($C2177="","",COUNTA($C$5:$C2177))</f>
        <v/>
      </c>
      <c r="B2177" s="52"/>
      <c r="C2177" s="53"/>
      <c r="D2177" s="53"/>
      <c r="E2177" s="32"/>
      <c r="F2177" s="54"/>
      <c r="G2177" s="54"/>
      <c r="H2177" s="24" t="str">
        <f>IFERROR(ROUND(VLOOKUP($C2177,基础资料!$B$5:$E$34,3,0)+SUMIF($C$5:$C2177,$C2177,$F$5:$F2177)-SUMIF($C$5:$C2177,$C2177,$G$5:$G2177),2),"")</f>
        <v/>
      </c>
      <c r="I2177" s="53"/>
      <c r="J2177" s="53"/>
      <c r="K2177" s="25" t="str">
        <f t="shared" si="33"/>
        <v/>
      </c>
      <c r="L2177" s="13" t="str">
        <f>IF($D2177="","",IFERROR(INDEX(类别属性,MATCH($D2177,类别表,0)),""))</f>
        <v/>
      </c>
      <c r="M2177" s="53"/>
      <c r="N2177" s="53"/>
      <c r="O2177" s="32"/>
      <c r="P2177" s="6" t="str">
        <f>IF($C2177="","",IF(ISNA(MATCH($C2177,账户表,0)),"※这个账户不在【基础资料】的账户档案里",IF($B2177="","※没填日期，这一笔不会进任何月份的报表",IF(NOT(ISNUMBER($B2177)),"※日期是文本不是日期（像 2026.6.28 这种），按日期取数的报表全会漏掉这一笔",IF(AND($F2177&lt;&gt;"",$G2177&lt;&gt;""),"※收入和支出不能同时填",IF(AND(N($F2177)=0,N($G2177)=0),"※收入和支出都没填",IF(OR(N($F2177)&lt;0,N($G2177)&lt;0),"※金额不能填负数，方向反了就换一列填",IF($D2177="","※没填收支类别，分类报表会漏掉这一笔",IF(ISNA(MATCH($D2177,类别表,0)),"※收支类别不在【基础资料】的清单里",IF(AND($L2177="内部转账",$M2177=""),"△内部转账要在「对方账户」写上另一头",IF(AND($L2177="内部转账",$M2177=$C2177),"※对方账户跟本账户是同一个",IF(AND($L2177&lt;&gt;"内部转账",$M2177&lt;&gt;""),"△填了对方账户，但类别不是内部转账",IF(YEAR($B2177)&lt;&gt;管理年度,"△不是管理年度的单据，按月的三张报表里看不到",IF($H2177&lt;0,"△这一笔之后该账户余额成负数了，核一下",""))))))))))))))</f>
        <v/>
      </c>
    </row>
    <row r="2178" ht="16.5" spans="1:16">
      <c r="A2178" s="4" t="str">
        <f>IF($C2178="","",COUNTA($C$5:$C2178))</f>
        <v/>
      </c>
      <c r="B2178" s="52"/>
      <c r="C2178" s="53"/>
      <c r="D2178" s="53"/>
      <c r="E2178" s="32"/>
      <c r="F2178" s="54"/>
      <c r="G2178" s="54"/>
      <c r="H2178" s="24" t="str">
        <f>IFERROR(ROUND(VLOOKUP($C2178,基础资料!$B$5:$E$34,3,0)+SUMIF($C$5:$C2178,$C2178,$F$5:$F2178)-SUMIF($C$5:$C2178,$C2178,$G$5:$G2178),2),"")</f>
        <v/>
      </c>
      <c r="I2178" s="53"/>
      <c r="J2178" s="53"/>
      <c r="K2178" s="25" t="str">
        <f t="shared" si="33"/>
        <v/>
      </c>
      <c r="L2178" s="13" t="str">
        <f>IF($D2178="","",IFERROR(INDEX(类别属性,MATCH($D2178,类别表,0)),""))</f>
        <v/>
      </c>
      <c r="M2178" s="53"/>
      <c r="N2178" s="53"/>
      <c r="O2178" s="32"/>
      <c r="P2178" s="6" t="str">
        <f>IF($C2178="","",IF(ISNA(MATCH($C2178,账户表,0)),"※这个账户不在【基础资料】的账户档案里",IF($B2178="","※没填日期，这一笔不会进任何月份的报表",IF(NOT(ISNUMBER($B2178)),"※日期是文本不是日期（像 2026.6.28 这种），按日期取数的报表全会漏掉这一笔",IF(AND($F2178&lt;&gt;"",$G2178&lt;&gt;""),"※收入和支出不能同时填",IF(AND(N($F2178)=0,N($G2178)=0),"※收入和支出都没填",IF(OR(N($F2178)&lt;0,N($G2178)&lt;0),"※金额不能填负数，方向反了就换一列填",IF($D2178="","※没填收支类别，分类报表会漏掉这一笔",IF(ISNA(MATCH($D2178,类别表,0)),"※收支类别不在【基础资料】的清单里",IF(AND($L2178="内部转账",$M2178=""),"△内部转账要在「对方账户」写上另一头",IF(AND($L2178="内部转账",$M2178=$C2178),"※对方账户跟本账户是同一个",IF(AND($L2178&lt;&gt;"内部转账",$M2178&lt;&gt;""),"△填了对方账户，但类别不是内部转账",IF(YEAR($B2178)&lt;&gt;管理年度,"△不是管理年度的单据，按月的三张报表里看不到",IF($H2178&lt;0,"△这一笔之后该账户余额成负数了，核一下",""))))))))))))))</f>
        <v/>
      </c>
    </row>
    <row r="2179" ht="16.5" spans="1:16">
      <c r="A2179" s="4" t="str">
        <f>IF($C2179="","",COUNTA($C$5:$C2179))</f>
        <v/>
      </c>
      <c r="B2179" s="52"/>
      <c r="C2179" s="53"/>
      <c r="D2179" s="53"/>
      <c r="E2179" s="32"/>
      <c r="F2179" s="54"/>
      <c r="G2179" s="54"/>
      <c r="H2179" s="24" t="str">
        <f>IFERROR(ROUND(VLOOKUP($C2179,基础资料!$B$5:$E$34,3,0)+SUMIF($C$5:$C2179,$C2179,$F$5:$F2179)-SUMIF($C$5:$C2179,$C2179,$G$5:$G2179),2),"")</f>
        <v/>
      </c>
      <c r="I2179" s="53"/>
      <c r="J2179" s="53"/>
      <c r="K2179" s="25" t="str">
        <f t="shared" si="33"/>
        <v/>
      </c>
      <c r="L2179" s="13" t="str">
        <f>IF($D2179="","",IFERROR(INDEX(类别属性,MATCH($D2179,类别表,0)),""))</f>
        <v/>
      </c>
      <c r="M2179" s="53"/>
      <c r="N2179" s="53"/>
      <c r="O2179" s="32"/>
      <c r="P2179" s="6" t="str">
        <f>IF($C2179="","",IF(ISNA(MATCH($C2179,账户表,0)),"※这个账户不在【基础资料】的账户档案里",IF($B2179="","※没填日期，这一笔不会进任何月份的报表",IF(NOT(ISNUMBER($B2179)),"※日期是文本不是日期（像 2026.6.28 这种），按日期取数的报表全会漏掉这一笔",IF(AND($F2179&lt;&gt;"",$G2179&lt;&gt;""),"※收入和支出不能同时填",IF(AND(N($F2179)=0,N($G2179)=0),"※收入和支出都没填",IF(OR(N($F2179)&lt;0,N($G2179)&lt;0),"※金额不能填负数，方向反了就换一列填",IF($D2179="","※没填收支类别，分类报表会漏掉这一笔",IF(ISNA(MATCH($D2179,类别表,0)),"※收支类别不在【基础资料】的清单里",IF(AND($L2179="内部转账",$M2179=""),"△内部转账要在「对方账户」写上另一头",IF(AND($L2179="内部转账",$M2179=$C2179),"※对方账户跟本账户是同一个",IF(AND($L2179&lt;&gt;"内部转账",$M2179&lt;&gt;""),"△填了对方账户，但类别不是内部转账",IF(YEAR($B2179)&lt;&gt;管理年度,"△不是管理年度的单据，按月的三张报表里看不到",IF($H2179&lt;0,"△这一笔之后该账户余额成负数了，核一下",""))))))))))))))</f>
        <v/>
      </c>
    </row>
    <row r="2180" ht="16.5" spans="1:16">
      <c r="A2180" s="4" t="str">
        <f>IF($C2180="","",COUNTA($C$5:$C2180))</f>
        <v/>
      </c>
      <c r="B2180" s="52"/>
      <c r="C2180" s="53"/>
      <c r="D2180" s="53"/>
      <c r="E2180" s="32"/>
      <c r="F2180" s="54"/>
      <c r="G2180" s="54"/>
      <c r="H2180" s="24" t="str">
        <f>IFERROR(ROUND(VLOOKUP($C2180,基础资料!$B$5:$E$34,3,0)+SUMIF($C$5:$C2180,$C2180,$F$5:$F2180)-SUMIF($C$5:$C2180,$C2180,$G$5:$G2180),2),"")</f>
        <v/>
      </c>
      <c r="I2180" s="53"/>
      <c r="J2180" s="53"/>
      <c r="K2180" s="25" t="str">
        <f t="shared" si="33"/>
        <v/>
      </c>
      <c r="L2180" s="13" t="str">
        <f>IF($D2180="","",IFERROR(INDEX(类别属性,MATCH($D2180,类别表,0)),""))</f>
        <v/>
      </c>
      <c r="M2180" s="53"/>
      <c r="N2180" s="53"/>
      <c r="O2180" s="32"/>
      <c r="P2180" s="6" t="str">
        <f>IF($C2180="","",IF(ISNA(MATCH($C2180,账户表,0)),"※这个账户不在【基础资料】的账户档案里",IF($B2180="","※没填日期，这一笔不会进任何月份的报表",IF(NOT(ISNUMBER($B2180)),"※日期是文本不是日期（像 2026.6.28 这种），按日期取数的报表全会漏掉这一笔",IF(AND($F2180&lt;&gt;"",$G2180&lt;&gt;""),"※收入和支出不能同时填",IF(AND(N($F2180)=0,N($G2180)=0),"※收入和支出都没填",IF(OR(N($F2180)&lt;0,N($G2180)&lt;0),"※金额不能填负数，方向反了就换一列填",IF($D2180="","※没填收支类别，分类报表会漏掉这一笔",IF(ISNA(MATCH($D2180,类别表,0)),"※收支类别不在【基础资料】的清单里",IF(AND($L2180="内部转账",$M2180=""),"△内部转账要在「对方账户」写上另一头",IF(AND($L2180="内部转账",$M2180=$C2180),"※对方账户跟本账户是同一个",IF(AND($L2180&lt;&gt;"内部转账",$M2180&lt;&gt;""),"△填了对方账户，但类别不是内部转账",IF(YEAR($B2180)&lt;&gt;管理年度,"△不是管理年度的单据，按月的三张报表里看不到",IF($H2180&lt;0,"△这一笔之后该账户余额成负数了，核一下",""))))))))))))))</f>
        <v/>
      </c>
    </row>
    <row r="2181" ht="16.5" spans="1:16">
      <c r="A2181" s="4" t="str">
        <f>IF($C2181="","",COUNTA($C$5:$C2181))</f>
        <v/>
      </c>
      <c r="B2181" s="52"/>
      <c r="C2181" s="53"/>
      <c r="D2181" s="53"/>
      <c r="E2181" s="32"/>
      <c r="F2181" s="54"/>
      <c r="G2181" s="54"/>
      <c r="H2181" s="24" t="str">
        <f>IFERROR(ROUND(VLOOKUP($C2181,基础资料!$B$5:$E$34,3,0)+SUMIF($C$5:$C2181,$C2181,$F$5:$F2181)-SUMIF($C$5:$C2181,$C2181,$G$5:$G2181),2),"")</f>
        <v/>
      </c>
      <c r="I2181" s="53"/>
      <c r="J2181" s="53"/>
      <c r="K2181" s="25" t="str">
        <f t="shared" ref="K2181:K2244" si="34">IF(OR($B2181="",NOT(ISNUMBER($B2181))),"",--TEXT($B2181,"yyyymm"))</f>
        <v/>
      </c>
      <c r="L2181" s="13" t="str">
        <f>IF($D2181="","",IFERROR(INDEX(类别属性,MATCH($D2181,类别表,0)),""))</f>
        <v/>
      </c>
      <c r="M2181" s="53"/>
      <c r="N2181" s="53"/>
      <c r="O2181" s="32"/>
      <c r="P2181" s="6" t="str">
        <f>IF($C2181="","",IF(ISNA(MATCH($C2181,账户表,0)),"※这个账户不在【基础资料】的账户档案里",IF($B2181="","※没填日期，这一笔不会进任何月份的报表",IF(NOT(ISNUMBER($B2181)),"※日期是文本不是日期（像 2026.6.28 这种），按日期取数的报表全会漏掉这一笔",IF(AND($F2181&lt;&gt;"",$G2181&lt;&gt;""),"※收入和支出不能同时填",IF(AND(N($F2181)=0,N($G2181)=0),"※收入和支出都没填",IF(OR(N($F2181)&lt;0,N($G2181)&lt;0),"※金额不能填负数，方向反了就换一列填",IF($D2181="","※没填收支类别，分类报表会漏掉这一笔",IF(ISNA(MATCH($D2181,类别表,0)),"※收支类别不在【基础资料】的清单里",IF(AND($L2181="内部转账",$M2181=""),"△内部转账要在「对方账户」写上另一头",IF(AND($L2181="内部转账",$M2181=$C2181),"※对方账户跟本账户是同一个",IF(AND($L2181&lt;&gt;"内部转账",$M2181&lt;&gt;""),"△填了对方账户，但类别不是内部转账",IF(YEAR($B2181)&lt;&gt;管理年度,"△不是管理年度的单据，按月的三张报表里看不到",IF($H2181&lt;0,"△这一笔之后该账户余额成负数了，核一下",""))))))))))))))</f>
        <v/>
      </c>
    </row>
    <row r="2182" ht="16.5" spans="1:16">
      <c r="A2182" s="4" t="str">
        <f>IF($C2182="","",COUNTA($C$5:$C2182))</f>
        <v/>
      </c>
      <c r="B2182" s="52"/>
      <c r="C2182" s="53"/>
      <c r="D2182" s="53"/>
      <c r="E2182" s="32"/>
      <c r="F2182" s="54"/>
      <c r="G2182" s="54"/>
      <c r="H2182" s="24" t="str">
        <f>IFERROR(ROUND(VLOOKUP($C2182,基础资料!$B$5:$E$34,3,0)+SUMIF($C$5:$C2182,$C2182,$F$5:$F2182)-SUMIF($C$5:$C2182,$C2182,$G$5:$G2182),2),"")</f>
        <v/>
      </c>
      <c r="I2182" s="53"/>
      <c r="J2182" s="53"/>
      <c r="K2182" s="25" t="str">
        <f t="shared" si="34"/>
        <v/>
      </c>
      <c r="L2182" s="13" t="str">
        <f>IF($D2182="","",IFERROR(INDEX(类别属性,MATCH($D2182,类别表,0)),""))</f>
        <v/>
      </c>
      <c r="M2182" s="53"/>
      <c r="N2182" s="53"/>
      <c r="O2182" s="32"/>
      <c r="P2182" s="6" t="str">
        <f>IF($C2182="","",IF(ISNA(MATCH($C2182,账户表,0)),"※这个账户不在【基础资料】的账户档案里",IF($B2182="","※没填日期，这一笔不会进任何月份的报表",IF(NOT(ISNUMBER($B2182)),"※日期是文本不是日期（像 2026.6.28 这种），按日期取数的报表全会漏掉这一笔",IF(AND($F2182&lt;&gt;"",$G2182&lt;&gt;""),"※收入和支出不能同时填",IF(AND(N($F2182)=0,N($G2182)=0),"※收入和支出都没填",IF(OR(N($F2182)&lt;0,N($G2182)&lt;0),"※金额不能填负数，方向反了就换一列填",IF($D2182="","※没填收支类别，分类报表会漏掉这一笔",IF(ISNA(MATCH($D2182,类别表,0)),"※收支类别不在【基础资料】的清单里",IF(AND($L2182="内部转账",$M2182=""),"△内部转账要在「对方账户」写上另一头",IF(AND($L2182="内部转账",$M2182=$C2182),"※对方账户跟本账户是同一个",IF(AND($L2182&lt;&gt;"内部转账",$M2182&lt;&gt;""),"△填了对方账户，但类别不是内部转账",IF(YEAR($B2182)&lt;&gt;管理年度,"△不是管理年度的单据，按月的三张报表里看不到",IF($H2182&lt;0,"△这一笔之后该账户余额成负数了，核一下",""))))))))))))))</f>
        <v/>
      </c>
    </row>
    <row r="2183" ht="16.5" spans="1:16">
      <c r="A2183" s="4" t="str">
        <f>IF($C2183="","",COUNTA($C$5:$C2183))</f>
        <v/>
      </c>
      <c r="B2183" s="52"/>
      <c r="C2183" s="53"/>
      <c r="D2183" s="53"/>
      <c r="E2183" s="32"/>
      <c r="F2183" s="54"/>
      <c r="G2183" s="54"/>
      <c r="H2183" s="24" t="str">
        <f>IFERROR(ROUND(VLOOKUP($C2183,基础资料!$B$5:$E$34,3,0)+SUMIF($C$5:$C2183,$C2183,$F$5:$F2183)-SUMIF($C$5:$C2183,$C2183,$G$5:$G2183),2),"")</f>
        <v/>
      </c>
      <c r="I2183" s="53"/>
      <c r="J2183" s="53"/>
      <c r="K2183" s="25" t="str">
        <f t="shared" si="34"/>
        <v/>
      </c>
      <c r="L2183" s="13" t="str">
        <f>IF($D2183="","",IFERROR(INDEX(类别属性,MATCH($D2183,类别表,0)),""))</f>
        <v/>
      </c>
      <c r="M2183" s="53"/>
      <c r="N2183" s="53"/>
      <c r="O2183" s="32"/>
      <c r="P2183" s="6" t="str">
        <f>IF($C2183="","",IF(ISNA(MATCH($C2183,账户表,0)),"※这个账户不在【基础资料】的账户档案里",IF($B2183="","※没填日期，这一笔不会进任何月份的报表",IF(NOT(ISNUMBER($B2183)),"※日期是文本不是日期（像 2026.6.28 这种），按日期取数的报表全会漏掉这一笔",IF(AND($F2183&lt;&gt;"",$G2183&lt;&gt;""),"※收入和支出不能同时填",IF(AND(N($F2183)=0,N($G2183)=0),"※收入和支出都没填",IF(OR(N($F2183)&lt;0,N($G2183)&lt;0),"※金额不能填负数，方向反了就换一列填",IF($D2183="","※没填收支类别，分类报表会漏掉这一笔",IF(ISNA(MATCH($D2183,类别表,0)),"※收支类别不在【基础资料】的清单里",IF(AND($L2183="内部转账",$M2183=""),"△内部转账要在「对方账户」写上另一头",IF(AND($L2183="内部转账",$M2183=$C2183),"※对方账户跟本账户是同一个",IF(AND($L2183&lt;&gt;"内部转账",$M2183&lt;&gt;""),"△填了对方账户，但类别不是内部转账",IF(YEAR($B2183)&lt;&gt;管理年度,"△不是管理年度的单据，按月的三张报表里看不到",IF($H2183&lt;0,"△这一笔之后该账户余额成负数了，核一下",""))))))))))))))</f>
        <v/>
      </c>
    </row>
    <row r="2184" ht="16.5" spans="1:16">
      <c r="A2184" s="4" t="str">
        <f>IF($C2184="","",COUNTA($C$5:$C2184))</f>
        <v/>
      </c>
      <c r="B2184" s="52"/>
      <c r="C2184" s="53"/>
      <c r="D2184" s="53"/>
      <c r="E2184" s="32"/>
      <c r="F2184" s="54"/>
      <c r="G2184" s="54"/>
      <c r="H2184" s="24" t="str">
        <f>IFERROR(ROUND(VLOOKUP($C2184,基础资料!$B$5:$E$34,3,0)+SUMIF($C$5:$C2184,$C2184,$F$5:$F2184)-SUMIF($C$5:$C2184,$C2184,$G$5:$G2184),2),"")</f>
        <v/>
      </c>
      <c r="I2184" s="53"/>
      <c r="J2184" s="53"/>
      <c r="K2184" s="25" t="str">
        <f t="shared" si="34"/>
        <v/>
      </c>
      <c r="L2184" s="13" t="str">
        <f>IF($D2184="","",IFERROR(INDEX(类别属性,MATCH($D2184,类别表,0)),""))</f>
        <v/>
      </c>
      <c r="M2184" s="53"/>
      <c r="N2184" s="53"/>
      <c r="O2184" s="32"/>
      <c r="P2184" s="6" t="str">
        <f>IF($C2184="","",IF(ISNA(MATCH($C2184,账户表,0)),"※这个账户不在【基础资料】的账户档案里",IF($B2184="","※没填日期，这一笔不会进任何月份的报表",IF(NOT(ISNUMBER($B2184)),"※日期是文本不是日期（像 2026.6.28 这种），按日期取数的报表全会漏掉这一笔",IF(AND($F2184&lt;&gt;"",$G2184&lt;&gt;""),"※收入和支出不能同时填",IF(AND(N($F2184)=0,N($G2184)=0),"※收入和支出都没填",IF(OR(N($F2184)&lt;0,N($G2184)&lt;0),"※金额不能填负数，方向反了就换一列填",IF($D2184="","※没填收支类别，分类报表会漏掉这一笔",IF(ISNA(MATCH($D2184,类别表,0)),"※收支类别不在【基础资料】的清单里",IF(AND($L2184="内部转账",$M2184=""),"△内部转账要在「对方账户」写上另一头",IF(AND($L2184="内部转账",$M2184=$C2184),"※对方账户跟本账户是同一个",IF(AND($L2184&lt;&gt;"内部转账",$M2184&lt;&gt;""),"△填了对方账户，但类别不是内部转账",IF(YEAR($B2184)&lt;&gt;管理年度,"△不是管理年度的单据，按月的三张报表里看不到",IF($H2184&lt;0,"△这一笔之后该账户余额成负数了，核一下",""))))))))))))))</f>
        <v/>
      </c>
    </row>
    <row r="2185" ht="16.5" spans="1:16">
      <c r="A2185" s="4" t="str">
        <f>IF($C2185="","",COUNTA($C$5:$C2185))</f>
        <v/>
      </c>
      <c r="B2185" s="52"/>
      <c r="C2185" s="53"/>
      <c r="D2185" s="53"/>
      <c r="E2185" s="32"/>
      <c r="F2185" s="54"/>
      <c r="G2185" s="54"/>
      <c r="H2185" s="24" t="str">
        <f>IFERROR(ROUND(VLOOKUP($C2185,基础资料!$B$5:$E$34,3,0)+SUMIF($C$5:$C2185,$C2185,$F$5:$F2185)-SUMIF($C$5:$C2185,$C2185,$G$5:$G2185),2),"")</f>
        <v/>
      </c>
      <c r="I2185" s="53"/>
      <c r="J2185" s="53"/>
      <c r="K2185" s="25" t="str">
        <f t="shared" si="34"/>
        <v/>
      </c>
      <c r="L2185" s="13" t="str">
        <f>IF($D2185="","",IFERROR(INDEX(类别属性,MATCH($D2185,类别表,0)),""))</f>
        <v/>
      </c>
      <c r="M2185" s="53"/>
      <c r="N2185" s="53"/>
      <c r="O2185" s="32"/>
      <c r="P2185" s="6" t="str">
        <f>IF($C2185="","",IF(ISNA(MATCH($C2185,账户表,0)),"※这个账户不在【基础资料】的账户档案里",IF($B2185="","※没填日期，这一笔不会进任何月份的报表",IF(NOT(ISNUMBER($B2185)),"※日期是文本不是日期（像 2026.6.28 这种），按日期取数的报表全会漏掉这一笔",IF(AND($F2185&lt;&gt;"",$G2185&lt;&gt;""),"※收入和支出不能同时填",IF(AND(N($F2185)=0,N($G2185)=0),"※收入和支出都没填",IF(OR(N($F2185)&lt;0,N($G2185)&lt;0),"※金额不能填负数，方向反了就换一列填",IF($D2185="","※没填收支类别，分类报表会漏掉这一笔",IF(ISNA(MATCH($D2185,类别表,0)),"※收支类别不在【基础资料】的清单里",IF(AND($L2185="内部转账",$M2185=""),"△内部转账要在「对方账户」写上另一头",IF(AND($L2185="内部转账",$M2185=$C2185),"※对方账户跟本账户是同一个",IF(AND($L2185&lt;&gt;"内部转账",$M2185&lt;&gt;""),"△填了对方账户，但类别不是内部转账",IF(YEAR($B2185)&lt;&gt;管理年度,"△不是管理年度的单据，按月的三张报表里看不到",IF($H2185&lt;0,"△这一笔之后该账户余额成负数了，核一下",""))))))))))))))</f>
        <v/>
      </c>
    </row>
    <row r="2186" ht="16.5" spans="1:16">
      <c r="A2186" s="4" t="str">
        <f>IF($C2186="","",COUNTA($C$5:$C2186))</f>
        <v/>
      </c>
      <c r="B2186" s="52"/>
      <c r="C2186" s="53"/>
      <c r="D2186" s="53"/>
      <c r="E2186" s="32"/>
      <c r="F2186" s="54"/>
      <c r="G2186" s="54"/>
      <c r="H2186" s="24" t="str">
        <f>IFERROR(ROUND(VLOOKUP($C2186,基础资料!$B$5:$E$34,3,0)+SUMIF($C$5:$C2186,$C2186,$F$5:$F2186)-SUMIF($C$5:$C2186,$C2186,$G$5:$G2186),2),"")</f>
        <v/>
      </c>
      <c r="I2186" s="53"/>
      <c r="J2186" s="53"/>
      <c r="K2186" s="25" t="str">
        <f t="shared" si="34"/>
        <v/>
      </c>
      <c r="L2186" s="13" t="str">
        <f>IF($D2186="","",IFERROR(INDEX(类别属性,MATCH($D2186,类别表,0)),""))</f>
        <v/>
      </c>
      <c r="M2186" s="53"/>
      <c r="N2186" s="53"/>
      <c r="O2186" s="32"/>
      <c r="P2186" s="6" t="str">
        <f>IF($C2186="","",IF(ISNA(MATCH($C2186,账户表,0)),"※这个账户不在【基础资料】的账户档案里",IF($B2186="","※没填日期，这一笔不会进任何月份的报表",IF(NOT(ISNUMBER($B2186)),"※日期是文本不是日期（像 2026.6.28 这种），按日期取数的报表全会漏掉这一笔",IF(AND($F2186&lt;&gt;"",$G2186&lt;&gt;""),"※收入和支出不能同时填",IF(AND(N($F2186)=0,N($G2186)=0),"※收入和支出都没填",IF(OR(N($F2186)&lt;0,N($G2186)&lt;0),"※金额不能填负数，方向反了就换一列填",IF($D2186="","※没填收支类别，分类报表会漏掉这一笔",IF(ISNA(MATCH($D2186,类别表,0)),"※收支类别不在【基础资料】的清单里",IF(AND($L2186="内部转账",$M2186=""),"△内部转账要在「对方账户」写上另一头",IF(AND($L2186="内部转账",$M2186=$C2186),"※对方账户跟本账户是同一个",IF(AND($L2186&lt;&gt;"内部转账",$M2186&lt;&gt;""),"△填了对方账户，但类别不是内部转账",IF(YEAR($B2186)&lt;&gt;管理年度,"△不是管理年度的单据，按月的三张报表里看不到",IF($H2186&lt;0,"△这一笔之后该账户余额成负数了，核一下",""))))))))))))))</f>
        <v/>
      </c>
    </row>
    <row r="2187" ht="16.5" spans="1:16">
      <c r="A2187" s="4" t="str">
        <f>IF($C2187="","",COUNTA($C$5:$C2187))</f>
        <v/>
      </c>
      <c r="B2187" s="52"/>
      <c r="C2187" s="53"/>
      <c r="D2187" s="53"/>
      <c r="E2187" s="32"/>
      <c r="F2187" s="54"/>
      <c r="G2187" s="54"/>
      <c r="H2187" s="24" t="str">
        <f>IFERROR(ROUND(VLOOKUP($C2187,基础资料!$B$5:$E$34,3,0)+SUMIF($C$5:$C2187,$C2187,$F$5:$F2187)-SUMIF($C$5:$C2187,$C2187,$G$5:$G2187),2),"")</f>
        <v/>
      </c>
      <c r="I2187" s="53"/>
      <c r="J2187" s="53"/>
      <c r="K2187" s="25" t="str">
        <f t="shared" si="34"/>
        <v/>
      </c>
      <c r="L2187" s="13" t="str">
        <f>IF($D2187="","",IFERROR(INDEX(类别属性,MATCH($D2187,类别表,0)),""))</f>
        <v/>
      </c>
      <c r="M2187" s="53"/>
      <c r="N2187" s="53"/>
      <c r="O2187" s="32"/>
      <c r="P2187" s="6" t="str">
        <f>IF($C2187="","",IF(ISNA(MATCH($C2187,账户表,0)),"※这个账户不在【基础资料】的账户档案里",IF($B2187="","※没填日期，这一笔不会进任何月份的报表",IF(NOT(ISNUMBER($B2187)),"※日期是文本不是日期（像 2026.6.28 这种），按日期取数的报表全会漏掉这一笔",IF(AND($F2187&lt;&gt;"",$G2187&lt;&gt;""),"※收入和支出不能同时填",IF(AND(N($F2187)=0,N($G2187)=0),"※收入和支出都没填",IF(OR(N($F2187)&lt;0,N($G2187)&lt;0),"※金额不能填负数，方向反了就换一列填",IF($D2187="","※没填收支类别，分类报表会漏掉这一笔",IF(ISNA(MATCH($D2187,类别表,0)),"※收支类别不在【基础资料】的清单里",IF(AND($L2187="内部转账",$M2187=""),"△内部转账要在「对方账户」写上另一头",IF(AND($L2187="内部转账",$M2187=$C2187),"※对方账户跟本账户是同一个",IF(AND($L2187&lt;&gt;"内部转账",$M2187&lt;&gt;""),"△填了对方账户，但类别不是内部转账",IF(YEAR($B2187)&lt;&gt;管理年度,"△不是管理年度的单据，按月的三张报表里看不到",IF($H2187&lt;0,"△这一笔之后该账户余额成负数了，核一下",""))))))))))))))</f>
        <v/>
      </c>
    </row>
    <row r="2188" ht="16.5" spans="1:16">
      <c r="A2188" s="4" t="str">
        <f>IF($C2188="","",COUNTA($C$5:$C2188))</f>
        <v/>
      </c>
      <c r="B2188" s="52"/>
      <c r="C2188" s="53"/>
      <c r="D2188" s="53"/>
      <c r="E2188" s="32"/>
      <c r="F2188" s="54"/>
      <c r="G2188" s="54"/>
      <c r="H2188" s="24" t="str">
        <f>IFERROR(ROUND(VLOOKUP($C2188,基础资料!$B$5:$E$34,3,0)+SUMIF($C$5:$C2188,$C2188,$F$5:$F2188)-SUMIF($C$5:$C2188,$C2188,$G$5:$G2188),2),"")</f>
        <v/>
      </c>
      <c r="I2188" s="53"/>
      <c r="J2188" s="53"/>
      <c r="K2188" s="25" t="str">
        <f t="shared" si="34"/>
        <v/>
      </c>
      <c r="L2188" s="13" t="str">
        <f>IF($D2188="","",IFERROR(INDEX(类别属性,MATCH($D2188,类别表,0)),""))</f>
        <v/>
      </c>
      <c r="M2188" s="53"/>
      <c r="N2188" s="53"/>
      <c r="O2188" s="32"/>
      <c r="P2188" s="6" t="str">
        <f>IF($C2188="","",IF(ISNA(MATCH($C2188,账户表,0)),"※这个账户不在【基础资料】的账户档案里",IF($B2188="","※没填日期，这一笔不会进任何月份的报表",IF(NOT(ISNUMBER($B2188)),"※日期是文本不是日期（像 2026.6.28 这种），按日期取数的报表全会漏掉这一笔",IF(AND($F2188&lt;&gt;"",$G2188&lt;&gt;""),"※收入和支出不能同时填",IF(AND(N($F2188)=0,N($G2188)=0),"※收入和支出都没填",IF(OR(N($F2188)&lt;0,N($G2188)&lt;0),"※金额不能填负数，方向反了就换一列填",IF($D2188="","※没填收支类别，分类报表会漏掉这一笔",IF(ISNA(MATCH($D2188,类别表,0)),"※收支类别不在【基础资料】的清单里",IF(AND($L2188="内部转账",$M2188=""),"△内部转账要在「对方账户」写上另一头",IF(AND($L2188="内部转账",$M2188=$C2188),"※对方账户跟本账户是同一个",IF(AND($L2188&lt;&gt;"内部转账",$M2188&lt;&gt;""),"△填了对方账户，但类别不是内部转账",IF(YEAR($B2188)&lt;&gt;管理年度,"△不是管理年度的单据，按月的三张报表里看不到",IF($H2188&lt;0,"△这一笔之后该账户余额成负数了，核一下",""))))))))))))))</f>
        <v/>
      </c>
    </row>
    <row r="2189" ht="16.5" spans="1:16">
      <c r="A2189" s="4" t="str">
        <f>IF($C2189="","",COUNTA($C$5:$C2189))</f>
        <v/>
      </c>
      <c r="B2189" s="52"/>
      <c r="C2189" s="53"/>
      <c r="D2189" s="53"/>
      <c r="E2189" s="32"/>
      <c r="F2189" s="54"/>
      <c r="G2189" s="54"/>
      <c r="H2189" s="24" t="str">
        <f>IFERROR(ROUND(VLOOKUP($C2189,基础资料!$B$5:$E$34,3,0)+SUMIF($C$5:$C2189,$C2189,$F$5:$F2189)-SUMIF($C$5:$C2189,$C2189,$G$5:$G2189),2),"")</f>
        <v/>
      </c>
      <c r="I2189" s="53"/>
      <c r="J2189" s="53"/>
      <c r="K2189" s="25" t="str">
        <f t="shared" si="34"/>
        <v/>
      </c>
      <c r="L2189" s="13" t="str">
        <f>IF($D2189="","",IFERROR(INDEX(类别属性,MATCH($D2189,类别表,0)),""))</f>
        <v/>
      </c>
      <c r="M2189" s="53"/>
      <c r="N2189" s="53"/>
      <c r="O2189" s="32"/>
      <c r="P2189" s="6" t="str">
        <f>IF($C2189="","",IF(ISNA(MATCH($C2189,账户表,0)),"※这个账户不在【基础资料】的账户档案里",IF($B2189="","※没填日期，这一笔不会进任何月份的报表",IF(NOT(ISNUMBER($B2189)),"※日期是文本不是日期（像 2026.6.28 这种），按日期取数的报表全会漏掉这一笔",IF(AND($F2189&lt;&gt;"",$G2189&lt;&gt;""),"※收入和支出不能同时填",IF(AND(N($F2189)=0,N($G2189)=0),"※收入和支出都没填",IF(OR(N($F2189)&lt;0,N($G2189)&lt;0),"※金额不能填负数，方向反了就换一列填",IF($D2189="","※没填收支类别，分类报表会漏掉这一笔",IF(ISNA(MATCH($D2189,类别表,0)),"※收支类别不在【基础资料】的清单里",IF(AND($L2189="内部转账",$M2189=""),"△内部转账要在「对方账户」写上另一头",IF(AND($L2189="内部转账",$M2189=$C2189),"※对方账户跟本账户是同一个",IF(AND($L2189&lt;&gt;"内部转账",$M2189&lt;&gt;""),"△填了对方账户，但类别不是内部转账",IF(YEAR($B2189)&lt;&gt;管理年度,"△不是管理年度的单据，按月的三张报表里看不到",IF($H2189&lt;0,"△这一笔之后该账户余额成负数了，核一下",""))))))))))))))</f>
        <v/>
      </c>
    </row>
    <row r="2190" ht="16.5" spans="1:16">
      <c r="A2190" s="4" t="str">
        <f>IF($C2190="","",COUNTA($C$5:$C2190))</f>
        <v/>
      </c>
      <c r="B2190" s="52"/>
      <c r="C2190" s="53"/>
      <c r="D2190" s="53"/>
      <c r="E2190" s="32"/>
      <c r="F2190" s="54"/>
      <c r="G2190" s="54"/>
      <c r="H2190" s="24" t="str">
        <f>IFERROR(ROUND(VLOOKUP($C2190,基础资料!$B$5:$E$34,3,0)+SUMIF($C$5:$C2190,$C2190,$F$5:$F2190)-SUMIF($C$5:$C2190,$C2190,$G$5:$G2190),2),"")</f>
        <v/>
      </c>
      <c r="I2190" s="53"/>
      <c r="J2190" s="53"/>
      <c r="K2190" s="25" t="str">
        <f t="shared" si="34"/>
        <v/>
      </c>
      <c r="L2190" s="13" t="str">
        <f>IF($D2190="","",IFERROR(INDEX(类别属性,MATCH($D2190,类别表,0)),""))</f>
        <v/>
      </c>
      <c r="M2190" s="53"/>
      <c r="N2190" s="53"/>
      <c r="O2190" s="32"/>
      <c r="P2190" s="6" t="str">
        <f>IF($C2190="","",IF(ISNA(MATCH($C2190,账户表,0)),"※这个账户不在【基础资料】的账户档案里",IF($B2190="","※没填日期，这一笔不会进任何月份的报表",IF(NOT(ISNUMBER($B2190)),"※日期是文本不是日期（像 2026.6.28 这种），按日期取数的报表全会漏掉这一笔",IF(AND($F2190&lt;&gt;"",$G2190&lt;&gt;""),"※收入和支出不能同时填",IF(AND(N($F2190)=0,N($G2190)=0),"※收入和支出都没填",IF(OR(N($F2190)&lt;0,N($G2190)&lt;0),"※金额不能填负数，方向反了就换一列填",IF($D2190="","※没填收支类别，分类报表会漏掉这一笔",IF(ISNA(MATCH($D2190,类别表,0)),"※收支类别不在【基础资料】的清单里",IF(AND($L2190="内部转账",$M2190=""),"△内部转账要在「对方账户」写上另一头",IF(AND($L2190="内部转账",$M2190=$C2190),"※对方账户跟本账户是同一个",IF(AND($L2190&lt;&gt;"内部转账",$M2190&lt;&gt;""),"△填了对方账户，但类别不是内部转账",IF(YEAR($B2190)&lt;&gt;管理年度,"△不是管理年度的单据，按月的三张报表里看不到",IF($H2190&lt;0,"△这一笔之后该账户余额成负数了，核一下",""))))))))))))))</f>
        <v/>
      </c>
    </row>
    <row r="2191" ht="16.5" spans="1:16">
      <c r="A2191" s="4" t="str">
        <f>IF($C2191="","",COUNTA($C$5:$C2191))</f>
        <v/>
      </c>
      <c r="B2191" s="52"/>
      <c r="C2191" s="53"/>
      <c r="D2191" s="53"/>
      <c r="E2191" s="32"/>
      <c r="F2191" s="54"/>
      <c r="G2191" s="54"/>
      <c r="H2191" s="24" t="str">
        <f>IFERROR(ROUND(VLOOKUP($C2191,基础资料!$B$5:$E$34,3,0)+SUMIF($C$5:$C2191,$C2191,$F$5:$F2191)-SUMIF($C$5:$C2191,$C2191,$G$5:$G2191),2),"")</f>
        <v/>
      </c>
      <c r="I2191" s="53"/>
      <c r="J2191" s="53"/>
      <c r="K2191" s="25" t="str">
        <f t="shared" si="34"/>
        <v/>
      </c>
      <c r="L2191" s="13" t="str">
        <f>IF($D2191="","",IFERROR(INDEX(类别属性,MATCH($D2191,类别表,0)),""))</f>
        <v/>
      </c>
      <c r="M2191" s="53"/>
      <c r="N2191" s="53"/>
      <c r="O2191" s="32"/>
      <c r="P2191" s="6" t="str">
        <f>IF($C2191="","",IF(ISNA(MATCH($C2191,账户表,0)),"※这个账户不在【基础资料】的账户档案里",IF($B2191="","※没填日期，这一笔不会进任何月份的报表",IF(NOT(ISNUMBER($B2191)),"※日期是文本不是日期（像 2026.6.28 这种），按日期取数的报表全会漏掉这一笔",IF(AND($F2191&lt;&gt;"",$G2191&lt;&gt;""),"※收入和支出不能同时填",IF(AND(N($F2191)=0,N($G2191)=0),"※收入和支出都没填",IF(OR(N($F2191)&lt;0,N($G2191)&lt;0),"※金额不能填负数，方向反了就换一列填",IF($D2191="","※没填收支类别，分类报表会漏掉这一笔",IF(ISNA(MATCH($D2191,类别表,0)),"※收支类别不在【基础资料】的清单里",IF(AND($L2191="内部转账",$M2191=""),"△内部转账要在「对方账户」写上另一头",IF(AND($L2191="内部转账",$M2191=$C2191),"※对方账户跟本账户是同一个",IF(AND($L2191&lt;&gt;"内部转账",$M2191&lt;&gt;""),"△填了对方账户，但类别不是内部转账",IF(YEAR($B2191)&lt;&gt;管理年度,"△不是管理年度的单据，按月的三张报表里看不到",IF($H2191&lt;0,"△这一笔之后该账户余额成负数了，核一下",""))))))))))))))</f>
        <v/>
      </c>
    </row>
    <row r="2192" ht="16.5" spans="1:16">
      <c r="A2192" s="4" t="str">
        <f>IF($C2192="","",COUNTA($C$5:$C2192))</f>
        <v/>
      </c>
      <c r="B2192" s="52"/>
      <c r="C2192" s="53"/>
      <c r="D2192" s="53"/>
      <c r="E2192" s="32"/>
      <c r="F2192" s="54"/>
      <c r="G2192" s="54"/>
      <c r="H2192" s="24" t="str">
        <f>IFERROR(ROUND(VLOOKUP($C2192,基础资料!$B$5:$E$34,3,0)+SUMIF($C$5:$C2192,$C2192,$F$5:$F2192)-SUMIF($C$5:$C2192,$C2192,$G$5:$G2192),2),"")</f>
        <v/>
      </c>
      <c r="I2192" s="53"/>
      <c r="J2192" s="53"/>
      <c r="K2192" s="25" t="str">
        <f t="shared" si="34"/>
        <v/>
      </c>
      <c r="L2192" s="13" t="str">
        <f>IF($D2192="","",IFERROR(INDEX(类别属性,MATCH($D2192,类别表,0)),""))</f>
        <v/>
      </c>
      <c r="M2192" s="53"/>
      <c r="N2192" s="53"/>
      <c r="O2192" s="32"/>
      <c r="P2192" s="6" t="str">
        <f>IF($C2192="","",IF(ISNA(MATCH($C2192,账户表,0)),"※这个账户不在【基础资料】的账户档案里",IF($B2192="","※没填日期，这一笔不会进任何月份的报表",IF(NOT(ISNUMBER($B2192)),"※日期是文本不是日期（像 2026.6.28 这种），按日期取数的报表全会漏掉这一笔",IF(AND($F2192&lt;&gt;"",$G2192&lt;&gt;""),"※收入和支出不能同时填",IF(AND(N($F2192)=0,N($G2192)=0),"※收入和支出都没填",IF(OR(N($F2192)&lt;0,N($G2192)&lt;0),"※金额不能填负数，方向反了就换一列填",IF($D2192="","※没填收支类别，分类报表会漏掉这一笔",IF(ISNA(MATCH($D2192,类别表,0)),"※收支类别不在【基础资料】的清单里",IF(AND($L2192="内部转账",$M2192=""),"△内部转账要在「对方账户」写上另一头",IF(AND($L2192="内部转账",$M2192=$C2192),"※对方账户跟本账户是同一个",IF(AND($L2192&lt;&gt;"内部转账",$M2192&lt;&gt;""),"△填了对方账户，但类别不是内部转账",IF(YEAR($B2192)&lt;&gt;管理年度,"△不是管理年度的单据，按月的三张报表里看不到",IF($H2192&lt;0,"△这一笔之后该账户余额成负数了，核一下",""))))))))))))))</f>
        <v/>
      </c>
    </row>
    <row r="2193" ht="16.5" spans="1:16">
      <c r="A2193" s="4" t="str">
        <f>IF($C2193="","",COUNTA($C$5:$C2193))</f>
        <v/>
      </c>
      <c r="B2193" s="52"/>
      <c r="C2193" s="53"/>
      <c r="D2193" s="53"/>
      <c r="E2193" s="32"/>
      <c r="F2193" s="54"/>
      <c r="G2193" s="54"/>
      <c r="H2193" s="24" t="str">
        <f>IFERROR(ROUND(VLOOKUP($C2193,基础资料!$B$5:$E$34,3,0)+SUMIF($C$5:$C2193,$C2193,$F$5:$F2193)-SUMIF($C$5:$C2193,$C2193,$G$5:$G2193),2),"")</f>
        <v/>
      </c>
      <c r="I2193" s="53"/>
      <c r="J2193" s="53"/>
      <c r="K2193" s="25" t="str">
        <f t="shared" si="34"/>
        <v/>
      </c>
      <c r="L2193" s="13" t="str">
        <f>IF($D2193="","",IFERROR(INDEX(类别属性,MATCH($D2193,类别表,0)),""))</f>
        <v/>
      </c>
      <c r="M2193" s="53"/>
      <c r="N2193" s="53"/>
      <c r="O2193" s="32"/>
      <c r="P2193" s="6" t="str">
        <f>IF($C2193="","",IF(ISNA(MATCH($C2193,账户表,0)),"※这个账户不在【基础资料】的账户档案里",IF($B2193="","※没填日期，这一笔不会进任何月份的报表",IF(NOT(ISNUMBER($B2193)),"※日期是文本不是日期（像 2026.6.28 这种），按日期取数的报表全会漏掉这一笔",IF(AND($F2193&lt;&gt;"",$G2193&lt;&gt;""),"※收入和支出不能同时填",IF(AND(N($F2193)=0,N($G2193)=0),"※收入和支出都没填",IF(OR(N($F2193)&lt;0,N($G2193)&lt;0),"※金额不能填负数，方向反了就换一列填",IF($D2193="","※没填收支类别，分类报表会漏掉这一笔",IF(ISNA(MATCH($D2193,类别表,0)),"※收支类别不在【基础资料】的清单里",IF(AND($L2193="内部转账",$M2193=""),"△内部转账要在「对方账户」写上另一头",IF(AND($L2193="内部转账",$M2193=$C2193),"※对方账户跟本账户是同一个",IF(AND($L2193&lt;&gt;"内部转账",$M2193&lt;&gt;""),"△填了对方账户，但类别不是内部转账",IF(YEAR($B2193)&lt;&gt;管理年度,"△不是管理年度的单据，按月的三张报表里看不到",IF($H2193&lt;0,"△这一笔之后该账户余额成负数了，核一下",""))))))))))))))</f>
        <v/>
      </c>
    </row>
    <row r="2194" ht="16.5" spans="1:16">
      <c r="A2194" s="4" t="str">
        <f>IF($C2194="","",COUNTA($C$5:$C2194))</f>
        <v/>
      </c>
      <c r="B2194" s="52"/>
      <c r="C2194" s="53"/>
      <c r="D2194" s="53"/>
      <c r="E2194" s="32"/>
      <c r="F2194" s="54"/>
      <c r="G2194" s="54"/>
      <c r="H2194" s="24" t="str">
        <f>IFERROR(ROUND(VLOOKUP($C2194,基础资料!$B$5:$E$34,3,0)+SUMIF($C$5:$C2194,$C2194,$F$5:$F2194)-SUMIF($C$5:$C2194,$C2194,$G$5:$G2194),2),"")</f>
        <v/>
      </c>
      <c r="I2194" s="53"/>
      <c r="J2194" s="53"/>
      <c r="K2194" s="25" t="str">
        <f t="shared" si="34"/>
        <v/>
      </c>
      <c r="L2194" s="13" t="str">
        <f>IF($D2194="","",IFERROR(INDEX(类别属性,MATCH($D2194,类别表,0)),""))</f>
        <v/>
      </c>
      <c r="M2194" s="53"/>
      <c r="N2194" s="53"/>
      <c r="O2194" s="32"/>
      <c r="P2194" s="6" t="str">
        <f>IF($C2194="","",IF(ISNA(MATCH($C2194,账户表,0)),"※这个账户不在【基础资料】的账户档案里",IF($B2194="","※没填日期，这一笔不会进任何月份的报表",IF(NOT(ISNUMBER($B2194)),"※日期是文本不是日期（像 2026.6.28 这种），按日期取数的报表全会漏掉这一笔",IF(AND($F2194&lt;&gt;"",$G2194&lt;&gt;""),"※收入和支出不能同时填",IF(AND(N($F2194)=0,N($G2194)=0),"※收入和支出都没填",IF(OR(N($F2194)&lt;0,N($G2194)&lt;0),"※金额不能填负数，方向反了就换一列填",IF($D2194="","※没填收支类别，分类报表会漏掉这一笔",IF(ISNA(MATCH($D2194,类别表,0)),"※收支类别不在【基础资料】的清单里",IF(AND($L2194="内部转账",$M2194=""),"△内部转账要在「对方账户」写上另一头",IF(AND($L2194="内部转账",$M2194=$C2194),"※对方账户跟本账户是同一个",IF(AND($L2194&lt;&gt;"内部转账",$M2194&lt;&gt;""),"△填了对方账户，但类别不是内部转账",IF(YEAR($B2194)&lt;&gt;管理年度,"△不是管理年度的单据，按月的三张报表里看不到",IF($H2194&lt;0,"△这一笔之后该账户余额成负数了，核一下",""))))))))))))))</f>
        <v/>
      </c>
    </row>
    <row r="2195" ht="16.5" spans="1:16">
      <c r="A2195" s="4" t="str">
        <f>IF($C2195="","",COUNTA($C$5:$C2195))</f>
        <v/>
      </c>
      <c r="B2195" s="52"/>
      <c r="C2195" s="53"/>
      <c r="D2195" s="53"/>
      <c r="E2195" s="32"/>
      <c r="F2195" s="54"/>
      <c r="G2195" s="54"/>
      <c r="H2195" s="24" t="str">
        <f>IFERROR(ROUND(VLOOKUP($C2195,基础资料!$B$5:$E$34,3,0)+SUMIF($C$5:$C2195,$C2195,$F$5:$F2195)-SUMIF($C$5:$C2195,$C2195,$G$5:$G2195),2),"")</f>
        <v/>
      </c>
      <c r="I2195" s="53"/>
      <c r="J2195" s="53"/>
      <c r="K2195" s="25" t="str">
        <f t="shared" si="34"/>
        <v/>
      </c>
      <c r="L2195" s="13" t="str">
        <f>IF($D2195="","",IFERROR(INDEX(类别属性,MATCH($D2195,类别表,0)),""))</f>
        <v/>
      </c>
      <c r="M2195" s="53"/>
      <c r="N2195" s="53"/>
      <c r="O2195" s="32"/>
      <c r="P2195" s="6" t="str">
        <f>IF($C2195="","",IF(ISNA(MATCH($C2195,账户表,0)),"※这个账户不在【基础资料】的账户档案里",IF($B2195="","※没填日期，这一笔不会进任何月份的报表",IF(NOT(ISNUMBER($B2195)),"※日期是文本不是日期（像 2026.6.28 这种），按日期取数的报表全会漏掉这一笔",IF(AND($F2195&lt;&gt;"",$G2195&lt;&gt;""),"※收入和支出不能同时填",IF(AND(N($F2195)=0,N($G2195)=0),"※收入和支出都没填",IF(OR(N($F2195)&lt;0,N($G2195)&lt;0),"※金额不能填负数，方向反了就换一列填",IF($D2195="","※没填收支类别，分类报表会漏掉这一笔",IF(ISNA(MATCH($D2195,类别表,0)),"※收支类别不在【基础资料】的清单里",IF(AND($L2195="内部转账",$M2195=""),"△内部转账要在「对方账户」写上另一头",IF(AND($L2195="内部转账",$M2195=$C2195),"※对方账户跟本账户是同一个",IF(AND($L2195&lt;&gt;"内部转账",$M2195&lt;&gt;""),"△填了对方账户，但类别不是内部转账",IF(YEAR($B2195)&lt;&gt;管理年度,"△不是管理年度的单据，按月的三张报表里看不到",IF($H2195&lt;0,"△这一笔之后该账户余额成负数了，核一下",""))))))))))))))</f>
        <v/>
      </c>
    </row>
    <row r="2196" ht="16.5" spans="1:16">
      <c r="A2196" s="4" t="str">
        <f>IF($C2196="","",COUNTA($C$5:$C2196))</f>
        <v/>
      </c>
      <c r="B2196" s="52"/>
      <c r="C2196" s="53"/>
      <c r="D2196" s="53"/>
      <c r="E2196" s="32"/>
      <c r="F2196" s="54"/>
      <c r="G2196" s="54"/>
      <c r="H2196" s="24" t="str">
        <f>IFERROR(ROUND(VLOOKUP($C2196,基础资料!$B$5:$E$34,3,0)+SUMIF($C$5:$C2196,$C2196,$F$5:$F2196)-SUMIF($C$5:$C2196,$C2196,$G$5:$G2196),2),"")</f>
        <v/>
      </c>
      <c r="I2196" s="53"/>
      <c r="J2196" s="53"/>
      <c r="K2196" s="25" t="str">
        <f t="shared" si="34"/>
        <v/>
      </c>
      <c r="L2196" s="13" t="str">
        <f>IF($D2196="","",IFERROR(INDEX(类别属性,MATCH($D2196,类别表,0)),""))</f>
        <v/>
      </c>
      <c r="M2196" s="53"/>
      <c r="N2196" s="53"/>
      <c r="O2196" s="32"/>
      <c r="P2196" s="6" t="str">
        <f>IF($C2196="","",IF(ISNA(MATCH($C2196,账户表,0)),"※这个账户不在【基础资料】的账户档案里",IF($B2196="","※没填日期，这一笔不会进任何月份的报表",IF(NOT(ISNUMBER($B2196)),"※日期是文本不是日期（像 2026.6.28 这种），按日期取数的报表全会漏掉这一笔",IF(AND($F2196&lt;&gt;"",$G2196&lt;&gt;""),"※收入和支出不能同时填",IF(AND(N($F2196)=0,N($G2196)=0),"※收入和支出都没填",IF(OR(N($F2196)&lt;0,N($G2196)&lt;0),"※金额不能填负数，方向反了就换一列填",IF($D2196="","※没填收支类别，分类报表会漏掉这一笔",IF(ISNA(MATCH($D2196,类别表,0)),"※收支类别不在【基础资料】的清单里",IF(AND($L2196="内部转账",$M2196=""),"△内部转账要在「对方账户」写上另一头",IF(AND($L2196="内部转账",$M2196=$C2196),"※对方账户跟本账户是同一个",IF(AND($L2196&lt;&gt;"内部转账",$M2196&lt;&gt;""),"△填了对方账户，但类别不是内部转账",IF(YEAR($B2196)&lt;&gt;管理年度,"△不是管理年度的单据，按月的三张报表里看不到",IF($H2196&lt;0,"△这一笔之后该账户余额成负数了，核一下",""))))))))))))))</f>
        <v/>
      </c>
    </row>
    <row r="2197" ht="16.5" spans="1:16">
      <c r="A2197" s="4" t="str">
        <f>IF($C2197="","",COUNTA($C$5:$C2197))</f>
        <v/>
      </c>
      <c r="B2197" s="52"/>
      <c r="C2197" s="53"/>
      <c r="D2197" s="53"/>
      <c r="E2197" s="32"/>
      <c r="F2197" s="54"/>
      <c r="G2197" s="54"/>
      <c r="H2197" s="24" t="str">
        <f>IFERROR(ROUND(VLOOKUP($C2197,基础资料!$B$5:$E$34,3,0)+SUMIF($C$5:$C2197,$C2197,$F$5:$F2197)-SUMIF($C$5:$C2197,$C2197,$G$5:$G2197),2),"")</f>
        <v/>
      </c>
      <c r="I2197" s="53"/>
      <c r="J2197" s="53"/>
      <c r="K2197" s="25" t="str">
        <f t="shared" si="34"/>
        <v/>
      </c>
      <c r="L2197" s="13" t="str">
        <f>IF($D2197="","",IFERROR(INDEX(类别属性,MATCH($D2197,类别表,0)),""))</f>
        <v/>
      </c>
      <c r="M2197" s="53"/>
      <c r="N2197" s="53"/>
      <c r="O2197" s="32"/>
      <c r="P2197" s="6" t="str">
        <f>IF($C2197="","",IF(ISNA(MATCH($C2197,账户表,0)),"※这个账户不在【基础资料】的账户档案里",IF($B2197="","※没填日期，这一笔不会进任何月份的报表",IF(NOT(ISNUMBER($B2197)),"※日期是文本不是日期（像 2026.6.28 这种），按日期取数的报表全会漏掉这一笔",IF(AND($F2197&lt;&gt;"",$G2197&lt;&gt;""),"※收入和支出不能同时填",IF(AND(N($F2197)=0,N($G2197)=0),"※收入和支出都没填",IF(OR(N($F2197)&lt;0,N($G2197)&lt;0),"※金额不能填负数，方向反了就换一列填",IF($D2197="","※没填收支类别，分类报表会漏掉这一笔",IF(ISNA(MATCH($D2197,类别表,0)),"※收支类别不在【基础资料】的清单里",IF(AND($L2197="内部转账",$M2197=""),"△内部转账要在「对方账户」写上另一头",IF(AND($L2197="内部转账",$M2197=$C2197),"※对方账户跟本账户是同一个",IF(AND($L2197&lt;&gt;"内部转账",$M2197&lt;&gt;""),"△填了对方账户，但类别不是内部转账",IF(YEAR($B2197)&lt;&gt;管理年度,"△不是管理年度的单据，按月的三张报表里看不到",IF($H2197&lt;0,"△这一笔之后该账户余额成负数了，核一下",""))))))))))))))</f>
        <v/>
      </c>
    </row>
    <row r="2198" ht="16.5" spans="1:16">
      <c r="A2198" s="4" t="str">
        <f>IF($C2198="","",COUNTA($C$5:$C2198))</f>
        <v/>
      </c>
      <c r="B2198" s="52"/>
      <c r="C2198" s="53"/>
      <c r="D2198" s="53"/>
      <c r="E2198" s="32"/>
      <c r="F2198" s="54"/>
      <c r="G2198" s="54"/>
      <c r="H2198" s="24" t="str">
        <f>IFERROR(ROUND(VLOOKUP($C2198,基础资料!$B$5:$E$34,3,0)+SUMIF($C$5:$C2198,$C2198,$F$5:$F2198)-SUMIF($C$5:$C2198,$C2198,$G$5:$G2198),2),"")</f>
        <v/>
      </c>
      <c r="I2198" s="53"/>
      <c r="J2198" s="53"/>
      <c r="K2198" s="25" t="str">
        <f t="shared" si="34"/>
        <v/>
      </c>
      <c r="L2198" s="13" t="str">
        <f>IF($D2198="","",IFERROR(INDEX(类别属性,MATCH($D2198,类别表,0)),""))</f>
        <v/>
      </c>
      <c r="M2198" s="53"/>
      <c r="N2198" s="53"/>
      <c r="O2198" s="32"/>
      <c r="P2198" s="6" t="str">
        <f>IF($C2198="","",IF(ISNA(MATCH($C2198,账户表,0)),"※这个账户不在【基础资料】的账户档案里",IF($B2198="","※没填日期，这一笔不会进任何月份的报表",IF(NOT(ISNUMBER($B2198)),"※日期是文本不是日期（像 2026.6.28 这种），按日期取数的报表全会漏掉这一笔",IF(AND($F2198&lt;&gt;"",$G2198&lt;&gt;""),"※收入和支出不能同时填",IF(AND(N($F2198)=0,N($G2198)=0),"※收入和支出都没填",IF(OR(N($F2198)&lt;0,N($G2198)&lt;0),"※金额不能填负数，方向反了就换一列填",IF($D2198="","※没填收支类别，分类报表会漏掉这一笔",IF(ISNA(MATCH($D2198,类别表,0)),"※收支类别不在【基础资料】的清单里",IF(AND($L2198="内部转账",$M2198=""),"△内部转账要在「对方账户」写上另一头",IF(AND($L2198="内部转账",$M2198=$C2198),"※对方账户跟本账户是同一个",IF(AND($L2198&lt;&gt;"内部转账",$M2198&lt;&gt;""),"△填了对方账户，但类别不是内部转账",IF(YEAR($B2198)&lt;&gt;管理年度,"△不是管理年度的单据，按月的三张报表里看不到",IF($H2198&lt;0,"△这一笔之后该账户余额成负数了，核一下",""))))))))))))))</f>
        <v/>
      </c>
    </row>
    <row r="2199" ht="16.5" spans="1:16">
      <c r="A2199" s="4" t="str">
        <f>IF($C2199="","",COUNTA($C$5:$C2199))</f>
        <v/>
      </c>
      <c r="B2199" s="52"/>
      <c r="C2199" s="53"/>
      <c r="D2199" s="53"/>
      <c r="E2199" s="32"/>
      <c r="F2199" s="54"/>
      <c r="G2199" s="54"/>
      <c r="H2199" s="24" t="str">
        <f>IFERROR(ROUND(VLOOKUP($C2199,基础资料!$B$5:$E$34,3,0)+SUMIF($C$5:$C2199,$C2199,$F$5:$F2199)-SUMIF($C$5:$C2199,$C2199,$G$5:$G2199),2),"")</f>
        <v/>
      </c>
      <c r="I2199" s="53"/>
      <c r="J2199" s="53"/>
      <c r="K2199" s="25" t="str">
        <f t="shared" si="34"/>
        <v/>
      </c>
      <c r="L2199" s="13" t="str">
        <f>IF($D2199="","",IFERROR(INDEX(类别属性,MATCH($D2199,类别表,0)),""))</f>
        <v/>
      </c>
      <c r="M2199" s="53"/>
      <c r="N2199" s="53"/>
      <c r="O2199" s="32"/>
      <c r="P2199" s="6" t="str">
        <f>IF($C2199="","",IF(ISNA(MATCH($C2199,账户表,0)),"※这个账户不在【基础资料】的账户档案里",IF($B2199="","※没填日期，这一笔不会进任何月份的报表",IF(NOT(ISNUMBER($B2199)),"※日期是文本不是日期（像 2026.6.28 这种），按日期取数的报表全会漏掉这一笔",IF(AND($F2199&lt;&gt;"",$G2199&lt;&gt;""),"※收入和支出不能同时填",IF(AND(N($F2199)=0,N($G2199)=0),"※收入和支出都没填",IF(OR(N($F2199)&lt;0,N($G2199)&lt;0),"※金额不能填负数，方向反了就换一列填",IF($D2199="","※没填收支类别，分类报表会漏掉这一笔",IF(ISNA(MATCH($D2199,类别表,0)),"※收支类别不在【基础资料】的清单里",IF(AND($L2199="内部转账",$M2199=""),"△内部转账要在「对方账户」写上另一头",IF(AND($L2199="内部转账",$M2199=$C2199),"※对方账户跟本账户是同一个",IF(AND($L2199&lt;&gt;"内部转账",$M2199&lt;&gt;""),"△填了对方账户，但类别不是内部转账",IF(YEAR($B2199)&lt;&gt;管理年度,"△不是管理年度的单据，按月的三张报表里看不到",IF($H2199&lt;0,"△这一笔之后该账户余额成负数了，核一下",""))))))))))))))</f>
        <v/>
      </c>
    </row>
    <row r="2200" ht="16.5" spans="1:16">
      <c r="A2200" s="4" t="str">
        <f>IF($C2200="","",COUNTA($C$5:$C2200))</f>
        <v/>
      </c>
      <c r="B2200" s="52"/>
      <c r="C2200" s="53"/>
      <c r="D2200" s="53"/>
      <c r="E2200" s="32"/>
      <c r="F2200" s="54"/>
      <c r="G2200" s="54"/>
      <c r="H2200" s="24" t="str">
        <f>IFERROR(ROUND(VLOOKUP($C2200,基础资料!$B$5:$E$34,3,0)+SUMIF($C$5:$C2200,$C2200,$F$5:$F2200)-SUMIF($C$5:$C2200,$C2200,$G$5:$G2200),2),"")</f>
        <v/>
      </c>
      <c r="I2200" s="53"/>
      <c r="J2200" s="53"/>
      <c r="K2200" s="25" t="str">
        <f t="shared" si="34"/>
        <v/>
      </c>
      <c r="L2200" s="13" t="str">
        <f>IF($D2200="","",IFERROR(INDEX(类别属性,MATCH($D2200,类别表,0)),""))</f>
        <v/>
      </c>
      <c r="M2200" s="53"/>
      <c r="N2200" s="53"/>
      <c r="O2200" s="32"/>
      <c r="P2200" s="6" t="str">
        <f>IF($C2200="","",IF(ISNA(MATCH($C2200,账户表,0)),"※这个账户不在【基础资料】的账户档案里",IF($B2200="","※没填日期，这一笔不会进任何月份的报表",IF(NOT(ISNUMBER($B2200)),"※日期是文本不是日期（像 2026.6.28 这种），按日期取数的报表全会漏掉这一笔",IF(AND($F2200&lt;&gt;"",$G2200&lt;&gt;""),"※收入和支出不能同时填",IF(AND(N($F2200)=0,N($G2200)=0),"※收入和支出都没填",IF(OR(N($F2200)&lt;0,N($G2200)&lt;0),"※金额不能填负数，方向反了就换一列填",IF($D2200="","※没填收支类别，分类报表会漏掉这一笔",IF(ISNA(MATCH($D2200,类别表,0)),"※收支类别不在【基础资料】的清单里",IF(AND($L2200="内部转账",$M2200=""),"△内部转账要在「对方账户」写上另一头",IF(AND($L2200="内部转账",$M2200=$C2200),"※对方账户跟本账户是同一个",IF(AND($L2200&lt;&gt;"内部转账",$M2200&lt;&gt;""),"△填了对方账户，但类别不是内部转账",IF(YEAR($B2200)&lt;&gt;管理年度,"△不是管理年度的单据，按月的三张报表里看不到",IF($H2200&lt;0,"△这一笔之后该账户余额成负数了，核一下",""))))))))))))))</f>
        <v/>
      </c>
    </row>
    <row r="2201" ht="16.5" spans="1:16">
      <c r="A2201" s="4" t="str">
        <f>IF($C2201="","",COUNTA($C$5:$C2201))</f>
        <v/>
      </c>
      <c r="B2201" s="52"/>
      <c r="C2201" s="53"/>
      <c r="D2201" s="53"/>
      <c r="E2201" s="32"/>
      <c r="F2201" s="54"/>
      <c r="G2201" s="54"/>
      <c r="H2201" s="24" t="str">
        <f>IFERROR(ROUND(VLOOKUP($C2201,基础资料!$B$5:$E$34,3,0)+SUMIF($C$5:$C2201,$C2201,$F$5:$F2201)-SUMIF($C$5:$C2201,$C2201,$G$5:$G2201),2),"")</f>
        <v/>
      </c>
      <c r="I2201" s="53"/>
      <c r="J2201" s="53"/>
      <c r="K2201" s="25" t="str">
        <f t="shared" si="34"/>
        <v/>
      </c>
      <c r="L2201" s="13" t="str">
        <f>IF($D2201="","",IFERROR(INDEX(类别属性,MATCH($D2201,类别表,0)),""))</f>
        <v/>
      </c>
      <c r="M2201" s="53"/>
      <c r="N2201" s="53"/>
      <c r="O2201" s="32"/>
      <c r="P2201" s="6" t="str">
        <f>IF($C2201="","",IF(ISNA(MATCH($C2201,账户表,0)),"※这个账户不在【基础资料】的账户档案里",IF($B2201="","※没填日期，这一笔不会进任何月份的报表",IF(NOT(ISNUMBER($B2201)),"※日期是文本不是日期（像 2026.6.28 这种），按日期取数的报表全会漏掉这一笔",IF(AND($F2201&lt;&gt;"",$G2201&lt;&gt;""),"※收入和支出不能同时填",IF(AND(N($F2201)=0,N($G2201)=0),"※收入和支出都没填",IF(OR(N($F2201)&lt;0,N($G2201)&lt;0),"※金额不能填负数，方向反了就换一列填",IF($D2201="","※没填收支类别，分类报表会漏掉这一笔",IF(ISNA(MATCH($D2201,类别表,0)),"※收支类别不在【基础资料】的清单里",IF(AND($L2201="内部转账",$M2201=""),"△内部转账要在「对方账户」写上另一头",IF(AND($L2201="内部转账",$M2201=$C2201),"※对方账户跟本账户是同一个",IF(AND($L2201&lt;&gt;"内部转账",$M2201&lt;&gt;""),"△填了对方账户，但类别不是内部转账",IF(YEAR($B2201)&lt;&gt;管理年度,"△不是管理年度的单据，按月的三张报表里看不到",IF($H2201&lt;0,"△这一笔之后该账户余额成负数了，核一下",""))))))))))))))</f>
        <v/>
      </c>
    </row>
    <row r="2202" ht="16.5" spans="1:16">
      <c r="A2202" s="4" t="str">
        <f>IF($C2202="","",COUNTA($C$5:$C2202))</f>
        <v/>
      </c>
      <c r="B2202" s="52"/>
      <c r="C2202" s="53"/>
      <c r="D2202" s="53"/>
      <c r="E2202" s="32"/>
      <c r="F2202" s="54"/>
      <c r="G2202" s="54"/>
      <c r="H2202" s="24" t="str">
        <f>IFERROR(ROUND(VLOOKUP($C2202,基础资料!$B$5:$E$34,3,0)+SUMIF($C$5:$C2202,$C2202,$F$5:$F2202)-SUMIF($C$5:$C2202,$C2202,$G$5:$G2202),2),"")</f>
        <v/>
      </c>
      <c r="I2202" s="53"/>
      <c r="J2202" s="53"/>
      <c r="K2202" s="25" t="str">
        <f t="shared" si="34"/>
        <v/>
      </c>
      <c r="L2202" s="13" t="str">
        <f>IF($D2202="","",IFERROR(INDEX(类别属性,MATCH($D2202,类别表,0)),""))</f>
        <v/>
      </c>
      <c r="M2202" s="53"/>
      <c r="N2202" s="53"/>
      <c r="O2202" s="32"/>
      <c r="P2202" s="6" t="str">
        <f>IF($C2202="","",IF(ISNA(MATCH($C2202,账户表,0)),"※这个账户不在【基础资料】的账户档案里",IF($B2202="","※没填日期，这一笔不会进任何月份的报表",IF(NOT(ISNUMBER($B2202)),"※日期是文本不是日期（像 2026.6.28 这种），按日期取数的报表全会漏掉这一笔",IF(AND($F2202&lt;&gt;"",$G2202&lt;&gt;""),"※收入和支出不能同时填",IF(AND(N($F2202)=0,N($G2202)=0),"※收入和支出都没填",IF(OR(N($F2202)&lt;0,N($G2202)&lt;0),"※金额不能填负数，方向反了就换一列填",IF($D2202="","※没填收支类别，分类报表会漏掉这一笔",IF(ISNA(MATCH($D2202,类别表,0)),"※收支类别不在【基础资料】的清单里",IF(AND($L2202="内部转账",$M2202=""),"△内部转账要在「对方账户」写上另一头",IF(AND($L2202="内部转账",$M2202=$C2202),"※对方账户跟本账户是同一个",IF(AND($L2202&lt;&gt;"内部转账",$M2202&lt;&gt;""),"△填了对方账户，但类别不是内部转账",IF(YEAR($B2202)&lt;&gt;管理年度,"△不是管理年度的单据，按月的三张报表里看不到",IF($H2202&lt;0,"△这一笔之后该账户余额成负数了，核一下",""))))))))))))))</f>
        <v/>
      </c>
    </row>
    <row r="2203" ht="16.5" spans="1:16">
      <c r="A2203" s="4" t="str">
        <f>IF($C2203="","",COUNTA($C$5:$C2203))</f>
        <v/>
      </c>
      <c r="B2203" s="52"/>
      <c r="C2203" s="53"/>
      <c r="D2203" s="53"/>
      <c r="E2203" s="32"/>
      <c r="F2203" s="54"/>
      <c r="G2203" s="54"/>
      <c r="H2203" s="24" t="str">
        <f>IFERROR(ROUND(VLOOKUP($C2203,基础资料!$B$5:$E$34,3,0)+SUMIF($C$5:$C2203,$C2203,$F$5:$F2203)-SUMIF($C$5:$C2203,$C2203,$G$5:$G2203),2),"")</f>
        <v/>
      </c>
      <c r="I2203" s="53"/>
      <c r="J2203" s="53"/>
      <c r="K2203" s="25" t="str">
        <f t="shared" si="34"/>
        <v/>
      </c>
      <c r="L2203" s="13" t="str">
        <f>IF($D2203="","",IFERROR(INDEX(类别属性,MATCH($D2203,类别表,0)),""))</f>
        <v/>
      </c>
      <c r="M2203" s="53"/>
      <c r="N2203" s="53"/>
      <c r="O2203" s="32"/>
      <c r="P2203" s="6" t="str">
        <f>IF($C2203="","",IF(ISNA(MATCH($C2203,账户表,0)),"※这个账户不在【基础资料】的账户档案里",IF($B2203="","※没填日期，这一笔不会进任何月份的报表",IF(NOT(ISNUMBER($B2203)),"※日期是文本不是日期（像 2026.6.28 这种），按日期取数的报表全会漏掉这一笔",IF(AND($F2203&lt;&gt;"",$G2203&lt;&gt;""),"※收入和支出不能同时填",IF(AND(N($F2203)=0,N($G2203)=0),"※收入和支出都没填",IF(OR(N($F2203)&lt;0,N($G2203)&lt;0),"※金额不能填负数，方向反了就换一列填",IF($D2203="","※没填收支类别，分类报表会漏掉这一笔",IF(ISNA(MATCH($D2203,类别表,0)),"※收支类别不在【基础资料】的清单里",IF(AND($L2203="内部转账",$M2203=""),"△内部转账要在「对方账户」写上另一头",IF(AND($L2203="内部转账",$M2203=$C2203),"※对方账户跟本账户是同一个",IF(AND($L2203&lt;&gt;"内部转账",$M2203&lt;&gt;""),"△填了对方账户，但类别不是内部转账",IF(YEAR($B2203)&lt;&gt;管理年度,"△不是管理年度的单据，按月的三张报表里看不到",IF($H2203&lt;0,"△这一笔之后该账户余额成负数了，核一下",""))))))))))))))</f>
        <v/>
      </c>
    </row>
    <row r="2204" ht="16.5" spans="1:16">
      <c r="A2204" s="4" t="str">
        <f>IF($C2204="","",COUNTA($C$5:$C2204))</f>
        <v/>
      </c>
      <c r="B2204" s="52"/>
      <c r="C2204" s="53"/>
      <c r="D2204" s="53"/>
      <c r="E2204" s="32"/>
      <c r="F2204" s="54"/>
      <c r="G2204" s="54"/>
      <c r="H2204" s="24" t="str">
        <f>IFERROR(ROUND(VLOOKUP($C2204,基础资料!$B$5:$E$34,3,0)+SUMIF($C$5:$C2204,$C2204,$F$5:$F2204)-SUMIF($C$5:$C2204,$C2204,$G$5:$G2204),2),"")</f>
        <v/>
      </c>
      <c r="I2204" s="53"/>
      <c r="J2204" s="53"/>
      <c r="K2204" s="25" t="str">
        <f t="shared" si="34"/>
        <v/>
      </c>
      <c r="L2204" s="13" t="str">
        <f>IF($D2204="","",IFERROR(INDEX(类别属性,MATCH($D2204,类别表,0)),""))</f>
        <v/>
      </c>
      <c r="M2204" s="53"/>
      <c r="N2204" s="53"/>
      <c r="O2204" s="32"/>
      <c r="P2204" s="6" t="str">
        <f>IF($C2204="","",IF(ISNA(MATCH($C2204,账户表,0)),"※这个账户不在【基础资料】的账户档案里",IF($B2204="","※没填日期，这一笔不会进任何月份的报表",IF(NOT(ISNUMBER($B2204)),"※日期是文本不是日期（像 2026.6.28 这种），按日期取数的报表全会漏掉这一笔",IF(AND($F2204&lt;&gt;"",$G2204&lt;&gt;""),"※收入和支出不能同时填",IF(AND(N($F2204)=0,N($G2204)=0),"※收入和支出都没填",IF(OR(N($F2204)&lt;0,N($G2204)&lt;0),"※金额不能填负数，方向反了就换一列填",IF($D2204="","※没填收支类别，分类报表会漏掉这一笔",IF(ISNA(MATCH($D2204,类别表,0)),"※收支类别不在【基础资料】的清单里",IF(AND($L2204="内部转账",$M2204=""),"△内部转账要在「对方账户」写上另一头",IF(AND($L2204="内部转账",$M2204=$C2204),"※对方账户跟本账户是同一个",IF(AND($L2204&lt;&gt;"内部转账",$M2204&lt;&gt;""),"△填了对方账户，但类别不是内部转账",IF(YEAR($B2204)&lt;&gt;管理年度,"△不是管理年度的单据，按月的三张报表里看不到",IF($H2204&lt;0,"△这一笔之后该账户余额成负数了，核一下",""))))))))))))))</f>
        <v/>
      </c>
    </row>
    <row r="2205" ht="16.5" spans="1:16">
      <c r="A2205" s="4" t="str">
        <f>IF($C2205="","",COUNTA($C$5:$C2205))</f>
        <v/>
      </c>
      <c r="B2205" s="52"/>
      <c r="C2205" s="53"/>
      <c r="D2205" s="53"/>
      <c r="E2205" s="32"/>
      <c r="F2205" s="54"/>
      <c r="G2205" s="54"/>
      <c r="H2205" s="24" t="str">
        <f>IFERROR(ROUND(VLOOKUP($C2205,基础资料!$B$5:$E$34,3,0)+SUMIF($C$5:$C2205,$C2205,$F$5:$F2205)-SUMIF($C$5:$C2205,$C2205,$G$5:$G2205),2),"")</f>
        <v/>
      </c>
      <c r="I2205" s="53"/>
      <c r="J2205" s="53"/>
      <c r="K2205" s="25" t="str">
        <f t="shared" si="34"/>
        <v/>
      </c>
      <c r="L2205" s="13" t="str">
        <f>IF($D2205="","",IFERROR(INDEX(类别属性,MATCH($D2205,类别表,0)),""))</f>
        <v/>
      </c>
      <c r="M2205" s="53"/>
      <c r="N2205" s="53"/>
      <c r="O2205" s="32"/>
      <c r="P2205" s="6" t="str">
        <f>IF($C2205="","",IF(ISNA(MATCH($C2205,账户表,0)),"※这个账户不在【基础资料】的账户档案里",IF($B2205="","※没填日期，这一笔不会进任何月份的报表",IF(NOT(ISNUMBER($B2205)),"※日期是文本不是日期（像 2026.6.28 这种），按日期取数的报表全会漏掉这一笔",IF(AND($F2205&lt;&gt;"",$G2205&lt;&gt;""),"※收入和支出不能同时填",IF(AND(N($F2205)=0,N($G2205)=0),"※收入和支出都没填",IF(OR(N($F2205)&lt;0,N($G2205)&lt;0),"※金额不能填负数，方向反了就换一列填",IF($D2205="","※没填收支类别，分类报表会漏掉这一笔",IF(ISNA(MATCH($D2205,类别表,0)),"※收支类别不在【基础资料】的清单里",IF(AND($L2205="内部转账",$M2205=""),"△内部转账要在「对方账户」写上另一头",IF(AND($L2205="内部转账",$M2205=$C2205),"※对方账户跟本账户是同一个",IF(AND($L2205&lt;&gt;"内部转账",$M2205&lt;&gt;""),"△填了对方账户，但类别不是内部转账",IF(YEAR($B2205)&lt;&gt;管理年度,"△不是管理年度的单据，按月的三张报表里看不到",IF($H2205&lt;0,"△这一笔之后该账户余额成负数了，核一下",""))))))))))))))</f>
        <v/>
      </c>
    </row>
    <row r="2206" ht="16.5" spans="1:16">
      <c r="A2206" s="4" t="str">
        <f>IF($C2206="","",COUNTA($C$5:$C2206))</f>
        <v/>
      </c>
      <c r="B2206" s="52"/>
      <c r="C2206" s="53"/>
      <c r="D2206" s="53"/>
      <c r="E2206" s="32"/>
      <c r="F2206" s="54"/>
      <c r="G2206" s="54"/>
      <c r="H2206" s="24" t="str">
        <f>IFERROR(ROUND(VLOOKUP($C2206,基础资料!$B$5:$E$34,3,0)+SUMIF($C$5:$C2206,$C2206,$F$5:$F2206)-SUMIF($C$5:$C2206,$C2206,$G$5:$G2206),2),"")</f>
        <v/>
      </c>
      <c r="I2206" s="53"/>
      <c r="J2206" s="53"/>
      <c r="K2206" s="25" t="str">
        <f t="shared" si="34"/>
        <v/>
      </c>
      <c r="L2206" s="13" t="str">
        <f>IF($D2206="","",IFERROR(INDEX(类别属性,MATCH($D2206,类别表,0)),""))</f>
        <v/>
      </c>
      <c r="M2206" s="53"/>
      <c r="N2206" s="53"/>
      <c r="O2206" s="32"/>
      <c r="P2206" s="6" t="str">
        <f>IF($C2206="","",IF(ISNA(MATCH($C2206,账户表,0)),"※这个账户不在【基础资料】的账户档案里",IF($B2206="","※没填日期，这一笔不会进任何月份的报表",IF(NOT(ISNUMBER($B2206)),"※日期是文本不是日期（像 2026.6.28 这种），按日期取数的报表全会漏掉这一笔",IF(AND($F2206&lt;&gt;"",$G2206&lt;&gt;""),"※收入和支出不能同时填",IF(AND(N($F2206)=0,N($G2206)=0),"※收入和支出都没填",IF(OR(N($F2206)&lt;0,N($G2206)&lt;0),"※金额不能填负数，方向反了就换一列填",IF($D2206="","※没填收支类别，分类报表会漏掉这一笔",IF(ISNA(MATCH($D2206,类别表,0)),"※收支类别不在【基础资料】的清单里",IF(AND($L2206="内部转账",$M2206=""),"△内部转账要在「对方账户」写上另一头",IF(AND($L2206="内部转账",$M2206=$C2206),"※对方账户跟本账户是同一个",IF(AND($L2206&lt;&gt;"内部转账",$M2206&lt;&gt;""),"△填了对方账户，但类别不是内部转账",IF(YEAR($B2206)&lt;&gt;管理年度,"△不是管理年度的单据，按月的三张报表里看不到",IF($H2206&lt;0,"△这一笔之后该账户余额成负数了，核一下",""))))))))))))))</f>
        <v/>
      </c>
    </row>
    <row r="2207" ht="16.5" spans="1:16">
      <c r="A2207" s="4" t="str">
        <f>IF($C2207="","",COUNTA($C$5:$C2207))</f>
        <v/>
      </c>
      <c r="B2207" s="52"/>
      <c r="C2207" s="53"/>
      <c r="D2207" s="53"/>
      <c r="E2207" s="32"/>
      <c r="F2207" s="54"/>
      <c r="G2207" s="54"/>
      <c r="H2207" s="24" t="str">
        <f>IFERROR(ROUND(VLOOKUP($C2207,基础资料!$B$5:$E$34,3,0)+SUMIF($C$5:$C2207,$C2207,$F$5:$F2207)-SUMIF($C$5:$C2207,$C2207,$G$5:$G2207),2),"")</f>
        <v/>
      </c>
      <c r="I2207" s="53"/>
      <c r="J2207" s="53"/>
      <c r="K2207" s="25" t="str">
        <f t="shared" si="34"/>
        <v/>
      </c>
      <c r="L2207" s="13" t="str">
        <f>IF($D2207="","",IFERROR(INDEX(类别属性,MATCH($D2207,类别表,0)),""))</f>
        <v/>
      </c>
      <c r="M2207" s="53"/>
      <c r="N2207" s="53"/>
      <c r="O2207" s="32"/>
      <c r="P2207" s="6" t="str">
        <f>IF($C2207="","",IF(ISNA(MATCH($C2207,账户表,0)),"※这个账户不在【基础资料】的账户档案里",IF($B2207="","※没填日期，这一笔不会进任何月份的报表",IF(NOT(ISNUMBER($B2207)),"※日期是文本不是日期（像 2026.6.28 这种），按日期取数的报表全会漏掉这一笔",IF(AND($F2207&lt;&gt;"",$G2207&lt;&gt;""),"※收入和支出不能同时填",IF(AND(N($F2207)=0,N($G2207)=0),"※收入和支出都没填",IF(OR(N($F2207)&lt;0,N($G2207)&lt;0),"※金额不能填负数，方向反了就换一列填",IF($D2207="","※没填收支类别，分类报表会漏掉这一笔",IF(ISNA(MATCH($D2207,类别表,0)),"※收支类别不在【基础资料】的清单里",IF(AND($L2207="内部转账",$M2207=""),"△内部转账要在「对方账户」写上另一头",IF(AND($L2207="内部转账",$M2207=$C2207),"※对方账户跟本账户是同一个",IF(AND($L2207&lt;&gt;"内部转账",$M2207&lt;&gt;""),"△填了对方账户，但类别不是内部转账",IF(YEAR($B2207)&lt;&gt;管理年度,"△不是管理年度的单据，按月的三张报表里看不到",IF($H2207&lt;0,"△这一笔之后该账户余额成负数了，核一下",""))))))))))))))</f>
        <v/>
      </c>
    </row>
    <row r="2208" ht="16.5" spans="1:16">
      <c r="A2208" s="4" t="str">
        <f>IF($C2208="","",COUNTA($C$5:$C2208))</f>
        <v/>
      </c>
      <c r="B2208" s="52"/>
      <c r="C2208" s="53"/>
      <c r="D2208" s="53"/>
      <c r="E2208" s="32"/>
      <c r="F2208" s="54"/>
      <c r="G2208" s="54"/>
      <c r="H2208" s="24" t="str">
        <f>IFERROR(ROUND(VLOOKUP($C2208,基础资料!$B$5:$E$34,3,0)+SUMIF($C$5:$C2208,$C2208,$F$5:$F2208)-SUMIF($C$5:$C2208,$C2208,$G$5:$G2208),2),"")</f>
        <v/>
      </c>
      <c r="I2208" s="53"/>
      <c r="J2208" s="53"/>
      <c r="K2208" s="25" t="str">
        <f t="shared" si="34"/>
        <v/>
      </c>
      <c r="L2208" s="13" t="str">
        <f>IF($D2208="","",IFERROR(INDEX(类别属性,MATCH($D2208,类别表,0)),""))</f>
        <v/>
      </c>
      <c r="M2208" s="53"/>
      <c r="N2208" s="53"/>
      <c r="O2208" s="32"/>
      <c r="P2208" s="6" t="str">
        <f>IF($C2208="","",IF(ISNA(MATCH($C2208,账户表,0)),"※这个账户不在【基础资料】的账户档案里",IF($B2208="","※没填日期，这一笔不会进任何月份的报表",IF(NOT(ISNUMBER($B2208)),"※日期是文本不是日期（像 2026.6.28 这种），按日期取数的报表全会漏掉这一笔",IF(AND($F2208&lt;&gt;"",$G2208&lt;&gt;""),"※收入和支出不能同时填",IF(AND(N($F2208)=0,N($G2208)=0),"※收入和支出都没填",IF(OR(N($F2208)&lt;0,N($G2208)&lt;0),"※金额不能填负数，方向反了就换一列填",IF($D2208="","※没填收支类别，分类报表会漏掉这一笔",IF(ISNA(MATCH($D2208,类别表,0)),"※收支类别不在【基础资料】的清单里",IF(AND($L2208="内部转账",$M2208=""),"△内部转账要在「对方账户」写上另一头",IF(AND($L2208="内部转账",$M2208=$C2208),"※对方账户跟本账户是同一个",IF(AND($L2208&lt;&gt;"内部转账",$M2208&lt;&gt;""),"△填了对方账户，但类别不是内部转账",IF(YEAR($B2208)&lt;&gt;管理年度,"△不是管理年度的单据，按月的三张报表里看不到",IF($H2208&lt;0,"△这一笔之后该账户余额成负数了，核一下",""))))))))))))))</f>
        <v/>
      </c>
    </row>
    <row r="2209" ht="16.5" spans="1:16">
      <c r="A2209" s="4" t="str">
        <f>IF($C2209="","",COUNTA($C$5:$C2209))</f>
        <v/>
      </c>
      <c r="B2209" s="52"/>
      <c r="C2209" s="53"/>
      <c r="D2209" s="53"/>
      <c r="E2209" s="32"/>
      <c r="F2209" s="54"/>
      <c r="G2209" s="54"/>
      <c r="H2209" s="24" t="str">
        <f>IFERROR(ROUND(VLOOKUP($C2209,基础资料!$B$5:$E$34,3,0)+SUMIF($C$5:$C2209,$C2209,$F$5:$F2209)-SUMIF($C$5:$C2209,$C2209,$G$5:$G2209),2),"")</f>
        <v/>
      </c>
      <c r="I2209" s="53"/>
      <c r="J2209" s="53"/>
      <c r="K2209" s="25" t="str">
        <f t="shared" si="34"/>
        <v/>
      </c>
      <c r="L2209" s="13" t="str">
        <f>IF($D2209="","",IFERROR(INDEX(类别属性,MATCH($D2209,类别表,0)),""))</f>
        <v/>
      </c>
      <c r="M2209" s="53"/>
      <c r="N2209" s="53"/>
      <c r="O2209" s="32"/>
      <c r="P2209" s="6" t="str">
        <f>IF($C2209="","",IF(ISNA(MATCH($C2209,账户表,0)),"※这个账户不在【基础资料】的账户档案里",IF($B2209="","※没填日期，这一笔不会进任何月份的报表",IF(NOT(ISNUMBER($B2209)),"※日期是文本不是日期（像 2026.6.28 这种），按日期取数的报表全会漏掉这一笔",IF(AND($F2209&lt;&gt;"",$G2209&lt;&gt;""),"※收入和支出不能同时填",IF(AND(N($F2209)=0,N($G2209)=0),"※收入和支出都没填",IF(OR(N($F2209)&lt;0,N($G2209)&lt;0),"※金额不能填负数，方向反了就换一列填",IF($D2209="","※没填收支类别，分类报表会漏掉这一笔",IF(ISNA(MATCH($D2209,类别表,0)),"※收支类别不在【基础资料】的清单里",IF(AND($L2209="内部转账",$M2209=""),"△内部转账要在「对方账户」写上另一头",IF(AND($L2209="内部转账",$M2209=$C2209),"※对方账户跟本账户是同一个",IF(AND($L2209&lt;&gt;"内部转账",$M2209&lt;&gt;""),"△填了对方账户，但类别不是内部转账",IF(YEAR($B2209)&lt;&gt;管理年度,"△不是管理年度的单据，按月的三张报表里看不到",IF($H2209&lt;0,"△这一笔之后该账户余额成负数了，核一下",""))))))))))))))</f>
        <v/>
      </c>
    </row>
    <row r="2210" ht="16.5" spans="1:16">
      <c r="A2210" s="4" t="str">
        <f>IF($C2210="","",COUNTA($C$5:$C2210))</f>
        <v/>
      </c>
      <c r="B2210" s="52"/>
      <c r="C2210" s="53"/>
      <c r="D2210" s="53"/>
      <c r="E2210" s="32"/>
      <c r="F2210" s="54"/>
      <c r="G2210" s="54"/>
      <c r="H2210" s="24" t="str">
        <f>IFERROR(ROUND(VLOOKUP($C2210,基础资料!$B$5:$E$34,3,0)+SUMIF($C$5:$C2210,$C2210,$F$5:$F2210)-SUMIF($C$5:$C2210,$C2210,$G$5:$G2210),2),"")</f>
        <v/>
      </c>
      <c r="I2210" s="53"/>
      <c r="J2210" s="53"/>
      <c r="K2210" s="25" t="str">
        <f t="shared" si="34"/>
        <v/>
      </c>
      <c r="L2210" s="13" t="str">
        <f>IF($D2210="","",IFERROR(INDEX(类别属性,MATCH($D2210,类别表,0)),""))</f>
        <v/>
      </c>
      <c r="M2210" s="53"/>
      <c r="N2210" s="53"/>
      <c r="O2210" s="32"/>
      <c r="P2210" s="6" t="str">
        <f>IF($C2210="","",IF(ISNA(MATCH($C2210,账户表,0)),"※这个账户不在【基础资料】的账户档案里",IF($B2210="","※没填日期，这一笔不会进任何月份的报表",IF(NOT(ISNUMBER($B2210)),"※日期是文本不是日期（像 2026.6.28 这种），按日期取数的报表全会漏掉这一笔",IF(AND($F2210&lt;&gt;"",$G2210&lt;&gt;""),"※收入和支出不能同时填",IF(AND(N($F2210)=0,N($G2210)=0),"※收入和支出都没填",IF(OR(N($F2210)&lt;0,N($G2210)&lt;0),"※金额不能填负数，方向反了就换一列填",IF($D2210="","※没填收支类别，分类报表会漏掉这一笔",IF(ISNA(MATCH($D2210,类别表,0)),"※收支类别不在【基础资料】的清单里",IF(AND($L2210="内部转账",$M2210=""),"△内部转账要在「对方账户」写上另一头",IF(AND($L2210="内部转账",$M2210=$C2210),"※对方账户跟本账户是同一个",IF(AND($L2210&lt;&gt;"内部转账",$M2210&lt;&gt;""),"△填了对方账户，但类别不是内部转账",IF(YEAR($B2210)&lt;&gt;管理年度,"△不是管理年度的单据，按月的三张报表里看不到",IF($H2210&lt;0,"△这一笔之后该账户余额成负数了，核一下",""))))))))))))))</f>
        <v/>
      </c>
    </row>
    <row r="2211" ht="16.5" spans="1:16">
      <c r="A2211" s="4" t="str">
        <f>IF($C2211="","",COUNTA($C$5:$C2211))</f>
        <v/>
      </c>
      <c r="B2211" s="52"/>
      <c r="C2211" s="53"/>
      <c r="D2211" s="53"/>
      <c r="E2211" s="32"/>
      <c r="F2211" s="54"/>
      <c r="G2211" s="54"/>
      <c r="H2211" s="24" t="str">
        <f>IFERROR(ROUND(VLOOKUP($C2211,基础资料!$B$5:$E$34,3,0)+SUMIF($C$5:$C2211,$C2211,$F$5:$F2211)-SUMIF($C$5:$C2211,$C2211,$G$5:$G2211),2),"")</f>
        <v/>
      </c>
      <c r="I2211" s="53"/>
      <c r="J2211" s="53"/>
      <c r="K2211" s="25" t="str">
        <f t="shared" si="34"/>
        <v/>
      </c>
      <c r="L2211" s="13" t="str">
        <f>IF($D2211="","",IFERROR(INDEX(类别属性,MATCH($D2211,类别表,0)),""))</f>
        <v/>
      </c>
      <c r="M2211" s="53"/>
      <c r="N2211" s="53"/>
      <c r="O2211" s="32"/>
      <c r="P2211" s="6" t="str">
        <f>IF($C2211="","",IF(ISNA(MATCH($C2211,账户表,0)),"※这个账户不在【基础资料】的账户档案里",IF($B2211="","※没填日期，这一笔不会进任何月份的报表",IF(NOT(ISNUMBER($B2211)),"※日期是文本不是日期（像 2026.6.28 这种），按日期取数的报表全会漏掉这一笔",IF(AND($F2211&lt;&gt;"",$G2211&lt;&gt;""),"※收入和支出不能同时填",IF(AND(N($F2211)=0,N($G2211)=0),"※收入和支出都没填",IF(OR(N($F2211)&lt;0,N($G2211)&lt;0),"※金额不能填负数，方向反了就换一列填",IF($D2211="","※没填收支类别，分类报表会漏掉这一笔",IF(ISNA(MATCH($D2211,类别表,0)),"※收支类别不在【基础资料】的清单里",IF(AND($L2211="内部转账",$M2211=""),"△内部转账要在「对方账户」写上另一头",IF(AND($L2211="内部转账",$M2211=$C2211),"※对方账户跟本账户是同一个",IF(AND($L2211&lt;&gt;"内部转账",$M2211&lt;&gt;""),"△填了对方账户，但类别不是内部转账",IF(YEAR($B2211)&lt;&gt;管理年度,"△不是管理年度的单据，按月的三张报表里看不到",IF($H2211&lt;0,"△这一笔之后该账户余额成负数了，核一下",""))))))))))))))</f>
        <v/>
      </c>
    </row>
    <row r="2212" ht="16.5" spans="1:16">
      <c r="A2212" s="4" t="str">
        <f>IF($C2212="","",COUNTA($C$5:$C2212))</f>
        <v/>
      </c>
      <c r="B2212" s="52"/>
      <c r="C2212" s="53"/>
      <c r="D2212" s="53"/>
      <c r="E2212" s="32"/>
      <c r="F2212" s="54"/>
      <c r="G2212" s="54"/>
      <c r="H2212" s="24" t="str">
        <f>IFERROR(ROUND(VLOOKUP($C2212,基础资料!$B$5:$E$34,3,0)+SUMIF($C$5:$C2212,$C2212,$F$5:$F2212)-SUMIF($C$5:$C2212,$C2212,$G$5:$G2212),2),"")</f>
        <v/>
      </c>
      <c r="I2212" s="53"/>
      <c r="J2212" s="53"/>
      <c r="K2212" s="25" t="str">
        <f t="shared" si="34"/>
        <v/>
      </c>
      <c r="L2212" s="13" t="str">
        <f>IF($D2212="","",IFERROR(INDEX(类别属性,MATCH($D2212,类别表,0)),""))</f>
        <v/>
      </c>
      <c r="M2212" s="53"/>
      <c r="N2212" s="53"/>
      <c r="O2212" s="32"/>
      <c r="P2212" s="6" t="str">
        <f>IF($C2212="","",IF(ISNA(MATCH($C2212,账户表,0)),"※这个账户不在【基础资料】的账户档案里",IF($B2212="","※没填日期，这一笔不会进任何月份的报表",IF(NOT(ISNUMBER($B2212)),"※日期是文本不是日期（像 2026.6.28 这种），按日期取数的报表全会漏掉这一笔",IF(AND($F2212&lt;&gt;"",$G2212&lt;&gt;""),"※收入和支出不能同时填",IF(AND(N($F2212)=0,N($G2212)=0),"※收入和支出都没填",IF(OR(N($F2212)&lt;0,N($G2212)&lt;0),"※金额不能填负数，方向反了就换一列填",IF($D2212="","※没填收支类别，分类报表会漏掉这一笔",IF(ISNA(MATCH($D2212,类别表,0)),"※收支类别不在【基础资料】的清单里",IF(AND($L2212="内部转账",$M2212=""),"△内部转账要在「对方账户」写上另一头",IF(AND($L2212="内部转账",$M2212=$C2212),"※对方账户跟本账户是同一个",IF(AND($L2212&lt;&gt;"内部转账",$M2212&lt;&gt;""),"△填了对方账户，但类别不是内部转账",IF(YEAR($B2212)&lt;&gt;管理年度,"△不是管理年度的单据，按月的三张报表里看不到",IF($H2212&lt;0,"△这一笔之后该账户余额成负数了，核一下",""))))))))))))))</f>
        <v/>
      </c>
    </row>
    <row r="2213" ht="16.5" spans="1:16">
      <c r="A2213" s="4" t="str">
        <f>IF($C2213="","",COUNTA($C$5:$C2213))</f>
        <v/>
      </c>
      <c r="B2213" s="52"/>
      <c r="C2213" s="53"/>
      <c r="D2213" s="53"/>
      <c r="E2213" s="32"/>
      <c r="F2213" s="54"/>
      <c r="G2213" s="54"/>
      <c r="H2213" s="24" t="str">
        <f>IFERROR(ROUND(VLOOKUP($C2213,基础资料!$B$5:$E$34,3,0)+SUMIF($C$5:$C2213,$C2213,$F$5:$F2213)-SUMIF($C$5:$C2213,$C2213,$G$5:$G2213),2),"")</f>
        <v/>
      </c>
      <c r="I2213" s="53"/>
      <c r="J2213" s="53"/>
      <c r="K2213" s="25" t="str">
        <f t="shared" si="34"/>
        <v/>
      </c>
      <c r="L2213" s="13" t="str">
        <f>IF($D2213="","",IFERROR(INDEX(类别属性,MATCH($D2213,类别表,0)),""))</f>
        <v/>
      </c>
      <c r="M2213" s="53"/>
      <c r="N2213" s="53"/>
      <c r="O2213" s="32"/>
      <c r="P2213" s="6" t="str">
        <f>IF($C2213="","",IF(ISNA(MATCH($C2213,账户表,0)),"※这个账户不在【基础资料】的账户档案里",IF($B2213="","※没填日期，这一笔不会进任何月份的报表",IF(NOT(ISNUMBER($B2213)),"※日期是文本不是日期（像 2026.6.28 这种），按日期取数的报表全会漏掉这一笔",IF(AND($F2213&lt;&gt;"",$G2213&lt;&gt;""),"※收入和支出不能同时填",IF(AND(N($F2213)=0,N($G2213)=0),"※收入和支出都没填",IF(OR(N($F2213)&lt;0,N($G2213)&lt;0),"※金额不能填负数，方向反了就换一列填",IF($D2213="","※没填收支类别，分类报表会漏掉这一笔",IF(ISNA(MATCH($D2213,类别表,0)),"※收支类别不在【基础资料】的清单里",IF(AND($L2213="内部转账",$M2213=""),"△内部转账要在「对方账户」写上另一头",IF(AND($L2213="内部转账",$M2213=$C2213),"※对方账户跟本账户是同一个",IF(AND($L2213&lt;&gt;"内部转账",$M2213&lt;&gt;""),"△填了对方账户，但类别不是内部转账",IF(YEAR($B2213)&lt;&gt;管理年度,"△不是管理年度的单据，按月的三张报表里看不到",IF($H2213&lt;0,"△这一笔之后该账户余额成负数了，核一下",""))))))))))))))</f>
        <v/>
      </c>
    </row>
    <row r="2214" ht="16.5" spans="1:16">
      <c r="A2214" s="4" t="str">
        <f>IF($C2214="","",COUNTA($C$5:$C2214))</f>
        <v/>
      </c>
      <c r="B2214" s="52"/>
      <c r="C2214" s="53"/>
      <c r="D2214" s="53"/>
      <c r="E2214" s="32"/>
      <c r="F2214" s="54"/>
      <c r="G2214" s="54"/>
      <c r="H2214" s="24" t="str">
        <f>IFERROR(ROUND(VLOOKUP($C2214,基础资料!$B$5:$E$34,3,0)+SUMIF($C$5:$C2214,$C2214,$F$5:$F2214)-SUMIF($C$5:$C2214,$C2214,$G$5:$G2214),2),"")</f>
        <v/>
      </c>
      <c r="I2214" s="53"/>
      <c r="J2214" s="53"/>
      <c r="K2214" s="25" t="str">
        <f t="shared" si="34"/>
        <v/>
      </c>
      <c r="L2214" s="13" t="str">
        <f>IF($D2214="","",IFERROR(INDEX(类别属性,MATCH($D2214,类别表,0)),""))</f>
        <v/>
      </c>
      <c r="M2214" s="53"/>
      <c r="N2214" s="53"/>
      <c r="O2214" s="32"/>
      <c r="P2214" s="6" t="str">
        <f>IF($C2214="","",IF(ISNA(MATCH($C2214,账户表,0)),"※这个账户不在【基础资料】的账户档案里",IF($B2214="","※没填日期，这一笔不会进任何月份的报表",IF(NOT(ISNUMBER($B2214)),"※日期是文本不是日期（像 2026.6.28 这种），按日期取数的报表全会漏掉这一笔",IF(AND($F2214&lt;&gt;"",$G2214&lt;&gt;""),"※收入和支出不能同时填",IF(AND(N($F2214)=0,N($G2214)=0),"※收入和支出都没填",IF(OR(N($F2214)&lt;0,N($G2214)&lt;0),"※金额不能填负数，方向反了就换一列填",IF($D2214="","※没填收支类别，分类报表会漏掉这一笔",IF(ISNA(MATCH($D2214,类别表,0)),"※收支类别不在【基础资料】的清单里",IF(AND($L2214="内部转账",$M2214=""),"△内部转账要在「对方账户」写上另一头",IF(AND($L2214="内部转账",$M2214=$C2214),"※对方账户跟本账户是同一个",IF(AND($L2214&lt;&gt;"内部转账",$M2214&lt;&gt;""),"△填了对方账户，但类别不是内部转账",IF(YEAR($B2214)&lt;&gt;管理年度,"△不是管理年度的单据，按月的三张报表里看不到",IF($H2214&lt;0,"△这一笔之后该账户余额成负数了，核一下",""))))))))))))))</f>
        <v/>
      </c>
    </row>
    <row r="2215" ht="16.5" spans="1:16">
      <c r="A2215" s="4" t="str">
        <f>IF($C2215="","",COUNTA($C$5:$C2215))</f>
        <v/>
      </c>
      <c r="B2215" s="52"/>
      <c r="C2215" s="53"/>
      <c r="D2215" s="53"/>
      <c r="E2215" s="32"/>
      <c r="F2215" s="54"/>
      <c r="G2215" s="54"/>
      <c r="H2215" s="24" t="str">
        <f>IFERROR(ROUND(VLOOKUP($C2215,基础资料!$B$5:$E$34,3,0)+SUMIF($C$5:$C2215,$C2215,$F$5:$F2215)-SUMIF($C$5:$C2215,$C2215,$G$5:$G2215),2),"")</f>
        <v/>
      </c>
      <c r="I2215" s="53"/>
      <c r="J2215" s="53"/>
      <c r="K2215" s="25" t="str">
        <f t="shared" si="34"/>
        <v/>
      </c>
      <c r="L2215" s="13" t="str">
        <f>IF($D2215="","",IFERROR(INDEX(类别属性,MATCH($D2215,类别表,0)),""))</f>
        <v/>
      </c>
      <c r="M2215" s="53"/>
      <c r="N2215" s="53"/>
      <c r="O2215" s="32"/>
      <c r="P2215" s="6" t="str">
        <f>IF($C2215="","",IF(ISNA(MATCH($C2215,账户表,0)),"※这个账户不在【基础资料】的账户档案里",IF($B2215="","※没填日期，这一笔不会进任何月份的报表",IF(NOT(ISNUMBER($B2215)),"※日期是文本不是日期（像 2026.6.28 这种），按日期取数的报表全会漏掉这一笔",IF(AND($F2215&lt;&gt;"",$G2215&lt;&gt;""),"※收入和支出不能同时填",IF(AND(N($F2215)=0,N($G2215)=0),"※收入和支出都没填",IF(OR(N($F2215)&lt;0,N($G2215)&lt;0),"※金额不能填负数，方向反了就换一列填",IF($D2215="","※没填收支类别，分类报表会漏掉这一笔",IF(ISNA(MATCH($D2215,类别表,0)),"※收支类别不在【基础资料】的清单里",IF(AND($L2215="内部转账",$M2215=""),"△内部转账要在「对方账户」写上另一头",IF(AND($L2215="内部转账",$M2215=$C2215),"※对方账户跟本账户是同一个",IF(AND($L2215&lt;&gt;"内部转账",$M2215&lt;&gt;""),"△填了对方账户，但类别不是内部转账",IF(YEAR($B2215)&lt;&gt;管理年度,"△不是管理年度的单据，按月的三张报表里看不到",IF($H2215&lt;0,"△这一笔之后该账户余额成负数了，核一下",""))))))))))))))</f>
        <v/>
      </c>
    </row>
    <row r="2216" ht="16.5" spans="1:16">
      <c r="A2216" s="4" t="str">
        <f>IF($C2216="","",COUNTA($C$5:$C2216))</f>
        <v/>
      </c>
      <c r="B2216" s="52"/>
      <c r="C2216" s="53"/>
      <c r="D2216" s="53"/>
      <c r="E2216" s="32"/>
      <c r="F2216" s="54"/>
      <c r="G2216" s="54"/>
      <c r="H2216" s="24" t="str">
        <f>IFERROR(ROUND(VLOOKUP($C2216,基础资料!$B$5:$E$34,3,0)+SUMIF($C$5:$C2216,$C2216,$F$5:$F2216)-SUMIF($C$5:$C2216,$C2216,$G$5:$G2216),2),"")</f>
        <v/>
      </c>
      <c r="I2216" s="53"/>
      <c r="J2216" s="53"/>
      <c r="K2216" s="25" t="str">
        <f t="shared" si="34"/>
        <v/>
      </c>
      <c r="L2216" s="13" t="str">
        <f>IF($D2216="","",IFERROR(INDEX(类别属性,MATCH($D2216,类别表,0)),""))</f>
        <v/>
      </c>
      <c r="M2216" s="53"/>
      <c r="N2216" s="53"/>
      <c r="O2216" s="32"/>
      <c r="P2216" s="6" t="str">
        <f>IF($C2216="","",IF(ISNA(MATCH($C2216,账户表,0)),"※这个账户不在【基础资料】的账户档案里",IF($B2216="","※没填日期，这一笔不会进任何月份的报表",IF(NOT(ISNUMBER($B2216)),"※日期是文本不是日期（像 2026.6.28 这种），按日期取数的报表全会漏掉这一笔",IF(AND($F2216&lt;&gt;"",$G2216&lt;&gt;""),"※收入和支出不能同时填",IF(AND(N($F2216)=0,N($G2216)=0),"※收入和支出都没填",IF(OR(N($F2216)&lt;0,N($G2216)&lt;0),"※金额不能填负数，方向反了就换一列填",IF($D2216="","※没填收支类别，分类报表会漏掉这一笔",IF(ISNA(MATCH($D2216,类别表,0)),"※收支类别不在【基础资料】的清单里",IF(AND($L2216="内部转账",$M2216=""),"△内部转账要在「对方账户」写上另一头",IF(AND($L2216="内部转账",$M2216=$C2216),"※对方账户跟本账户是同一个",IF(AND($L2216&lt;&gt;"内部转账",$M2216&lt;&gt;""),"△填了对方账户，但类别不是内部转账",IF(YEAR($B2216)&lt;&gt;管理年度,"△不是管理年度的单据，按月的三张报表里看不到",IF($H2216&lt;0,"△这一笔之后该账户余额成负数了，核一下",""))))))))))))))</f>
        <v/>
      </c>
    </row>
    <row r="2217" ht="16.5" spans="1:16">
      <c r="A2217" s="4" t="str">
        <f>IF($C2217="","",COUNTA($C$5:$C2217))</f>
        <v/>
      </c>
      <c r="B2217" s="52"/>
      <c r="C2217" s="53"/>
      <c r="D2217" s="53"/>
      <c r="E2217" s="32"/>
      <c r="F2217" s="54"/>
      <c r="G2217" s="54"/>
      <c r="H2217" s="24" t="str">
        <f>IFERROR(ROUND(VLOOKUP($C2217,基础资料!$B$5:$E$34,3,0)+SUMIF($C$5:$C2217,$C2217,$F$5:$F2217)-SUMIF($C$5:$C2217,$C2217,$G$5:$G2217),2),"")</f>
        <v/>
      </c>
      <c r="I2217" s="53"/>
      <c r="J2217" s="53"/>
      <c r="K2217" s="25" t="str">
        <f t="shared" si="34"/>
        <v/>
      </c>
      <c r="L2217" s="13" t="str">
        <f>IF($D2217="","",IFERROR(INDEX(类别属性,MATCH($D2217,类别表,0)),""))</f>
        <v/>
      </c>
      <c r="M2217" s="53"/>
      <c r="N2217" s="53"/>
      <c r="O2217" s="32"/>
      <c r="P2217" s="6" t="str">
        <f>IF($C2217="","",IF(ISNA(MATCH($C2217,账户表,0)),"※这个账户不在【基础资料】的账户档案里",IF($B2217="","※没填日期，这一笔不会进任何月份的报表",IF(NOT(ISNUMBER($B2217)),"※日期是文本不是日期（像 2026.6.28 这种），按日期取数的报表全会漏掉这一笔",IF(AND($F2217&lt;&gt;"",$G2217&lt;&gt;""),"※收入和支出不能同时填",IF(AND(N($F2217)=0,N($G2217)=0),"※收入和支出都没填",IF(OR(N($F2217)&lt;0,N($G2217)&lt;0),"※金额不能填负数，方向反了就换一列填",IF($D2217="","※没填收支类别，分类报表会漏掉这一笔",IF(ISNA(MATCH($D2217,类别表,0)),"※收支类别不在【基础资料】的清单里",IF(AND($L2217="内部转账",$M2217=""),"△内部转账要在「对方账户」写上另一头",IF(AND($L2217="内部转账",$M2217=$C2217),"※对方账户跟本账户是同一个",IF(AND($L2217&lt;&gt;"内部转账",$M2217&lt;&gt;""),"△填了对方账户，但类别不是内部转账",IF(YEAR($B2217)&lt;&gt;管理年度,"△不是管理年度的单据，按月的三张报表里看不到",IF($H2217&lt;0,"△这一笔之后该账户余额成负数了，核一下",""))))))))))))))</f>
        <v/>
      </c>
    </row>
    <row r="2218" ht="16.5" spans="1:16">
      <c r="A2218" s="4" t="str">
        <f>IF($C2218="","",COUNTA($C$5:$C2218))</f>
        <v/>
      </c>
      <c r="B2218" s="52"/>
      <c r="C2218" s="53"/>
      <c r="D2218" s="53"/>
      <c r="E2218" s="32"/>
      <c r="F2218" s="54"/>
      <c r="G2218" s="54"/>
      <c r="H2218" s="24" t="str">
        <f>IFERROR(ROUND(VLOOKUP($C2218,基础资料!$B$5:$E$34,3,0)+SUMIF($C$5:$C2218,$C2218,$F$5:$F2218)-SUMIF($C$5:$C2218,$C2218,$G$5:$G2218),2),"")</f>
        <v/>
      </c>
      <c r="I2218" s="53"/>
      <c r="J2218" s="53"/>
      <c r="K2218" s="25" t="str">
        <f t="shared" si="34"/>
        <v/>
      </c>
      <c r="L2218" s="13" t="str">
        <f>IF($D2218="","",IFERROR(INDEX(类别属性,MATCH($D2218,类别表,0)),""))</f>
        <v/>
      </c>
      <c r="M2218" s="53"/>
      <c r="N2218" s="53"/>
      <c r="O2218" s="32"/>
      <c r="P2218" s="6" t="str">
        <f>IF($C2218="","",IF(ISNA(MATCH($C2218,账户表,0)),"※这个账户不在【基础资料】的账户档案里",IF($B2218="","※没填日期，这一笔不会进任何月份的报表",IF(NOT(ISNUMBER($B2218)),"※日期是文本不是日期（像 2026.6.28 这种），按日期取数的报表全会漏掉这一笔",IF(AND($F2218&lt;&gt;"",$G2218&lt;&gt;""),"※收入和支出不能同时填",IF(AND(N($F2218)=0,N($G2218)=0),"※收入和支出都没填",IF(OR(N($F2218)&lt;0,N($G2218)&lt;0),"※金额不能填负数，方向反了就换一列填",IF($D2218="","※没填收支类别，分类报表会漏掉这一笔",IF(ISNA(MATCH($D2218,类别表,0)),"※收支类别不在【基础资料】的清单里",IF(AND($L2218="内部转账",$M2218=""),"△内部转账要在「对方账户」写上另一头",IF(AND($L2218="内部转账",$M2218=$C2218),"※对方账户跟本账户是同一个",IF(AND($L2218&lt;&gt;"内部转账",$M2218&lt;&gt;""),"△填了对方账户，但类别不是内部转账",IF(YEAR($B2218)&lt;&gt;管理年度,"△不是管理年度的单据，按月的三张报表里看不到",IF($H2218&lt;0,"△这一笔之后该账户余额成负数了，核一下",""))))))))))))))</f>
        <v/>
      </c>
    </row>
    <row r="2219" ht="16.5" spans="1:16">
      <c r="A2219" s="4" t="str">
        <f>IF($C2219="","",COUNTA($C$5:$C2219))</f>
        <v/>
      </c>
      <c r="B2219" s="52"/>
      <c r="C2219" s="53"/>
      <c r="D2219" s="53"/>
      <c r="E2219" s="32"/>
      <c r="F2219" s="54"/>
      <c r="G2219" s="54"/>
      <c r="H2219" s="24" t="str">
        <f>IFERROR(ROUND(VLOOKUP($C2219,基础资料!$B$5:$E$34,3,0)+SUMIF($C$5:$C2219,$C2219,$F$5:$F2219)-SUMIF($C$5:$C2219,$C2219,$G$5:$G2219),2),"")</f>
        <v/>
      </c>
      <c r="I2219" s="53"/>
      <c r="J2219" s="53"/>
      <c r="K2219" s="25" t="str">
        <f t="shared" si="34"/>
        <v/>
      </c>
      <c r="L2219" s="13" t="str">
        <f>IF($D2219="","",IFERROR(INDEX(类别属性,MATCH($D2219,类别表,0)),""))</f>
        <v/>
      </c>
      <c r="M2219" s="53"/>
      <c r="N2219" s="53"/>
      <c r="O2219" s="32"/>
      <c r="P2219" s="6" t="str">
        <f>IF($C2219="","",IF(ISNA(MATCH($C2219,账户表,0)),"※这个账户不在【基础资料】的账户档案里",IF($B2219="","※没填日期，这一笔不会进任何月份的报表",IF(NOT(ISNUMBER($B2219)),"※日期是文本不是日期（像 2026.6.28 这种），按日期取数的报表全会漏掉这一笔",IF(AND($F2219&lt;&gt;"",$G2219&lt;&gt;""),"※收入和支出不能同时填",IF(AND(N($F2219)=0,N($G2219)=0),"※收入和支出都没填",IF(OR(N($F2219)&lt;0,N($G2219)&lt;0),"※金额不能填负数，方向反了就换一列填",IF($D2219="","※没填收支类别，分类报表会漏掉这一笔",IF(ISNA(MATCH($D2219,类别表,0)),"※收支类别不在【基础资料】的清单里",IF(AND($L2219="内部转账",$M2219=""),"△内部转账要在「对方账户」写上另一头",IF(AND($L2219="内部转账",$M2219=$C2219),"※对方账户跟本账户是同一个",IF(AND($L2219&lt;&gt;"内部转账",$M2219&lt;&gt;""),"△填了对方账户，但类别不是内部转账",IF(YEAR($B2219)&lt;&gt;管理年度,"△不是管理年度的单据，按月的三张报表里看不到",IF($H2219&lt;0,"△这一笔之后该账户余额成负数了，核一下",""))))))))))))))</f>
        <v/>
      </c>
    </row>
    <row r="2220" ht="16.5" spans="1:16">
      <c r="A2220" s="4" t="str">
        <f>IF($C2220="","",COUNTA($C$5:$C2220))</f>
        <v/>
      </c>
      <c r="B2220" s="52"/>
      <c r="C2220" s="53"/>
      <c r="D2220" s="53"/>
      <c r="E2220" s="32"/>
      <c r="F2220" s="54"/>
      <c r="G2220" s="54"/>
      <c r="H2220" s="24" t="str">
        <f>IFERROR(ROUND(VLOOKUP($C2220,基础资料!$B$5:$E$34,3,0)+SUMIF($C$5:$C2220,$C2220,$F$5:$F2220)-SUMIF($C$5:$C2220,$C2220,$G$5:$G2220),2),"")</f>
        <v/>
      </c>
      <c r="I2220" s="53"/>
      <c r="J2220" s="53"/>
      <c r="K2220" s="25" t="str">
        <f t="shared" si="34"/>
        <v/>
      </c>
      <c r="L2220" s="13" t="str">
        <f>IF($D2220="","",IFERROR(INDEX(类别属性,MATCH($D2220,类别表,0)),""))</f>
        <v/>
      </c>
      <c r="M2220" s="53"/>
      <c r="N2220" s="53"/>
      <c r="O2220" s="32"/>
      <c r="P2220" s="6" t="str">
        <f>IF($C2220="","",IF(ISNA(MATCH($C2220,账户表,0)),"※这个账户不在【基础资料】的账户档案里",IF($B2220="","※没填日期，这一笔不会进任何月份的报表",IF(NOT(ISNUMBER($B2220)),"※日期是文本不是日期（像 2026.6.28 这种），按日期取数的报表全会漏掉这一笔",IF(AND($F2220&lt;&gt;"",$G2220&lt;&gt;""),"※收入和支出不能同时填",IF(AND(N($F2220)=0,N($G2220)=0),"※收入和支出都没填",IF(OR(N($F2220)&lt;0,N($G2220)&lt;0),"※金额不能填负数，方向反了就换一列填",IF($D2220="","※没填收支类别，分类报表会漏掉这一笔",IF(ISNA(MATCH($D2220,类别表,0)),"※收支类别不在【基础资料】的清单里",IF(AND($L2220="内部转账",$M2220=""),"△内部转账要在「对方账户」写上另一头",IF(AND($L2220="内部转账",$M2220=$C2220),"※对方账户跟本账户是同一个",IF(AND($L2220&lt;&gt;"内部转账",$M2220&lt;&gt;""),"△填了对方账户，但类别不是内部转账",IF(YEAR($B2220)&lt;&gt;管理年度,"△不是管理年度的单据，按月的三张报表里看不到",IF($H2220&lt;0,"△这一笔之后该账户余额成负数了，核一下",""))))))))))))))</f>
        <v/>
      </c>
    </row>
    <row r="2221" ht="16.5" spans="1:16">
      <c r="A2221" s="4" t="str">
        <f>IF($C2221="","",COUNTA($C$5:$C2221))</f>
        <v/>
      </c>
      <c r="B2221" s="52"/>
      <c r="C2221" s="53"/>
      <c r="D2221" s="53"/>
      <c r="E2221" s="32"/>
      <c r="F2221" s="54"/>
      <c r="G2221" s="54"/>
      <c r="H2221" s="24" t="str">
        <f>IFERROR(ROUND(VLOOKUP($C2221,基础资料!$B$5:$E$34,3,0)+SUMIF($C$5:$C2221,$C2221,$F$5:$F2221)-SUMIF($C$5:$C2221,$C2221,$G$5:$G2221),2),"")</f>
        <v/>
      </c>
      <c r="I2221" s="53"/>
      <c r="J2221" s="53"/>
      <c r="K2221" s="25" t="str">
        <f t="shared" si="34"/>
        <v/>
      </c>
      <c r="L2221" s="13" t="str">
        <f>IF($D2221="","",IFERROR(INDEX(类别属性,MATCH($D2221,类别表,0)),""))</f>
        <v/>
      </c>
      <c r="M2221" s="53"/>
      <c r="N2221" s="53"/>
      <c r="O2221" s="32"/>
      <c r="P2221" s="6" t="str">
        <f>IF($C2221="","",IF(ISNA(MATCH($C2221,账户表,0)),"※这个账户不在【基础资料】的账户档案里",IF($B2221="","※没填日期，这一笔不会进任何月份的报表",IF(NOT(ISNUMBER($B2221)),"※日期是文本不是日期（像 2026.6.28 这种），按日期取数的报表全会漏掉这一笔",IF(AND($F2221&lt;&gt;"",$G2221&lt;&gt;""),"※收入和支出不能同时填",IF(AND(N($F2221)=0,N($G2221)=0),"※收入和支出都没填",IF(OR(N($F2221)&lt;0,N($G2221)&lt;0),"※金额不能填负数，方向反了就换一列填",IF($D2221="","※没填收支类别，分类报表会漏掉这一笔",IF(ISNA(MATCH($D2221,类别表,0)),"※收支类别不在【基础资料】的清单里",IF(AND($L2221="内部转账",$M2221=""),"△内部转账要在「对方账户」写上另一头",IF(AND($L2221="内部转账",$M2221=$C2221),"※对方账户跟本账户是同一个",IF(AND($L2221&lt;&gt;"内部转账",$M2221&lt;&gt;""),"△填了对方账户，但类别不是内部转账",IF(YEAR($B2221)&lt;&gt;管理年度,"△不是管理年度的单据，按月的三张报表里看不到",IF($H2221&lt;0,"△这一笔之后该账户余额成负数了，核一下",""))))))))))))))</f>
        <v/>
      </c>
    </row>
    <row r="2222" ht="16.5" spans="1:16">
      <c r="A2222" s="4" t="str">
        <f>IF($C2222="","",COUNTA($C$5:$C2222))</f>
        <v/>
      </c>
      <c r="B2222" s="52"/>
      <c r="C2222" s="53"/>
      <c r="D2222" s="53"/>
      <c r="E2222" s="32"/>
      <c r="F2222" s="54"/>
      <c r="G2222" s="54"/>
      <c r="H2222" s="24" t="str">
        <f>IFERROR(ROUND(VLOOKUP($C2222,基础资料!$B$5:$E$34,3,0)+SUMIF($C$5:$C2222,$C2222,$F$5:$F2222)-SUMIF($C$5:$C2222,$C2222,$G$5:$G2222),2),"")</f>
        <v/>
      </c>
      <c r="I2222" s="53"/>
      <c r="J2222" s="53"/>
      <c r="K2222" s="25" t="str">
        <f t="shared" si="34"/>
        <v/>
      </c>
      <c r="L2222" s="13" t="str">
        <f>IF($D2222="","",IFERROR(INDEX(类别属性,MATCH($D2222,类别表,0)),""))</f>
        <v/>
      </c>
      <c r="M2222" s="53"/>
      <c r="N2222" s="53"/>
      <c r="O2222" s="32"/>
      <c r="P2222" s="6" t="str">
        <f>IF($C2222="","",IF(ISNA(MATCH($C2222,账户表,0)),"※这个账户不在【基础资料】的账户档案里",IF($B2222="","※没填日期，这一笔不会进任何月份的报表",IF(NOT(ISNUMBER($B2222)),"※日期是文本不是日期（像 2026.6.28 这种），按日期取数的报表全会漏掉这一笔",IF(AND($F2222&lt;&gt;"",$G2222&lt;&gt;""),"※收入和支出不能同时填",IF(AND(N($F2222)=0,N($G2222)=0),"※收入和支出都没填",IF(OR(N($F2222)&lt;0,N($G2222)&lt;0),"※金额不能填负数，方向反了就换一列填",IF($D2222="","※没填收支类别，分类报表会漏掉这一笔",IF(ISNA(MATCH($D2222,类别表,0)),"※收支类别不在【基础资料】的清单里",IF(AND($L2222="内部转账",$M2222=""),"△内部转账要在「对方账户」写上另一头",IF(AND($L2222="内部转账",$M2222=$C2222),"※对方账户跟本账户是同一个",IF(AND($L2222&lt;&gt;"内部转账",$M2222&lt;&gt;""),"△填了对方账户，但类别不是内部转账",IF(YEAR($B2222)&lt;&gt;管理年度,"△不是管理年度的单据，按月的三张报表里看不到",IF($H2222&lt;0,"△这一笔之后该账户余额成负数了，核一下",""))))))))))))))</f>
        <v/>
      </c>
    </row>
    <row r="2223" ht="16.5" spans="1:16">
      <c r="A2223" s="4" t="str">
        <f>IF($C2223="","",COUNTA($C$5:$C2223))</f>
        <v/>
      </c>
      <c r="B2223" s="52"/>
      <c r="C2223" s="53"/>
      <c r="D2223" s="53"/>
      <c r="E2223" s="32"/>
      <c r="F2223" s="54"/>
      <c r="G2223" s="54"/>
      <c r="H2223" s="24" t="str">
        <f>IFERROR(ROUND(VLOOKUP($C2223,基础资料!$B$5:$E$34,3,0)+SUMIF($C$5:$C2223,$C2223,$F$5:$F2223)-SUMIF($C$5:$C2223,$C2223,$G$5:$G2223),2),"")</f>
        <v/>
      </c>
      <c r="I2223" s="53"/>
      <c r="J2223" s="53"/>
      <c r="K2223" s="25" t="str">
        <f t="shared" si="34"/>
        <v/>
      </c>
      <c r="L2223" s="13" t="str">
        <f>IF($D2223="","",IFERROR(INDEX(类别属性,MATCH($D2223,类别表,0)),""))</f>
        <v/>
      </c>
      <c r="M2223" s="53"/>
      <c r="N2223" s="53"/>
      <c r="O2223" s="32"/>
      <c r="P2223" s="6" t="str">
        <f>IF($C2223="","",IF(ISNA(MATCH($C2223,账户表,0)),"※这个账户不在【基础资料】的账户档案里",IF($B2223="","※没填日期，这一笔不会进任何月份的报表",IF(NOT(ISNUMBER($B2223)),"※日期是文本不是日期（像 2026.6.28 这种），按日期取数的报表全会漏掉这一笔",IF(AND($F2223&lt;&gt;"",$G2223&lt;&gt;""),"※收入和支出不能同时填",IF(AND(N($F2223)=0,N($G2223)=0),"※收入和支出都没填",IF(OR(N($F2223)&lt;0,N($G2223)&lt;0),"※金额不能填负数，方向反了就换一列填",IF($D2223="","※没填收支类别，分类报表会漏掉这一笔",IF(ISNA(MATCH($D2223,类别表,0)),"※收支类别不在【基础资料】的清单里",IF(AND($L2223="内部转账",$M2223=""),"△内部转账要在「对方账户」写上另一头",IF(AND($L2223="内部转账",$M2223=$C2223),"※对方账户跟本账户是同一个",IF(AND($L2223&lt;&gt;"内部转账",$M2223&lt;&gt;""),"△填了对方账户，但类别不是内部转账",IF(YEAR($B2223)&lt;&gt;管理年度,"△不是管理年度的单据，按月的三张报表里看不到",IF($H2223&lt;0,"△这一笔之后该账户余额成负数了，核一下",""))))))))))))))</f>
        <v/>
      </c>
    </row>
    <row r="2224" ht="16.5" spans="1:16">
      <c r="A2224" s="4" t="str">
        <f>IF($C2224="","",COUNTA($C$5:$C2224))</f>
        <v/>
      </c>
      <c r="B2224" s="52"/>
      <c r="C2224" s="53"/>
      <c r="D2224" s="53"/>
      <c r="E2224" s="32"/>
      <c r="F2224" s="54"/>
      <c r="G2224" s="54"/>
      <c r="H2224" s="24" t="str">
        <f>IFERROR(ROUND(VLOOKUP($C2224,基础资料!$B$5:$E$34,3,0)+SUMIF($C$5:$C2224,$C2224,$F$5:$F2224)-SUMIF($C$5:$C2224,$C2224,$G$5:$G2224),2),"")</f>
        <v/>
      </c>
      <c r="I2224" s="53"/>
      <c r="J2224" s="53"/>
      <c r="K2224" s="25" t="str">
        <f t="shared" si="34"/>
        <v/>
      </c>
      <c r="L2224" s="13" t="str">
        <f>IF($D2224="","",IFERROR(INDEX(类别属性,MATCH($D2224,类别表,0)),""))</f>
        <v/>
      </c>
      <c r="M2224" s="53"/>
      <c r="N2224" s="53"/>
      <c r="O2224" s="32"/>
      <c r="P2224" s="6" t="str">
        <f>IF($C2224="","",IF(ISNA(MATCH($C2224,账户表,0)),"※这个账户不在【基础资料】的账户档案里",IF($B2224="","※没填日期，这一笔不会进任何月份的报表",IF(NOT(ISNUMBER($B2224)),"※日期是文本不是日期（像 2026.6.28 这种），按日期取数的报表全会漏掉这一笔",IF(AND($F2224&lt;&gt;"",$G2224&lt;&gt;""),"※收入和支出不能同时填",IF(AND(N($F2224)=0,N($G2224)=0),"※收入和支出都没填",IF(OR(N($F2224)&lt;0,N($G2224)&lt;0),"※金额不能填负数，方向反了就换一列填",IF($D2224="","※没填收支类别，分类报表会漏掉这一笔",IF(ISNA(MATCH($D2224,类别表,0)),"※收支类别不在【基础资料】的清单里",IF(AND($L2224="内部转账",$M2224=""),"△内部转账要在「对方账户」写上另一头",IF(AND($L2224="内部转账",$M2224=$C2224),"※对方账户跟本账户是同一个",IF(AND($L2224&lt;&gt;"内部转账",$M2224&lt;&gt;""),"△填了对方账户，但类别不是内部转账",IF(YEAR($B2224)&lt;&gt;管理年度,"△不是管理年度的单据，按月的三张报表里看不到",IF($H2224&lt;0,"△这一笔之后该账户余额成负数了，核一下",""))))))))))))))</f>
        <v/>
      </c>
    </row>
    <row r="2225" ht="16.5" spans="1:16">
      <c r="A2225" s="4" t="str">
        <f>IF($C2225="","",COUNTA($C$5:$C2225))</f>
        <v/>
      </c>
      <c r="B2225" s="52"/>
      <c r="C2225" s="53"/>
      <c r="D2225" s="53"/>
      <c r="E2225" s="32"/>
      <c r="F2225" s="54"/>
      <c r="G2225" s="54"/>
      <c r="H2225" s="24" t="str">
        <f>IFERROR(ROUND(VLOOKUP($C2225,基础资料!$B$5:$E$34,3,0)+SUMIF($C$5:$C2225,$C2225,$F$5:$F2225)-SUMIF($C$5:$C2225,$C2225,$G$5:$G2225),2),"")</f>
        <v/>
      </c>
      <c r="I2225" s="53"/>
      <c r="J2225" s="53"/>
      <c r="K2225" s="25" t="str">
        <f t="shared" si="34"/>
        <v/>
      </c>
      <c r="L2225" s="13" t="str">
        <f>IF($D2225="","",IFERROR(INDEX(类别属性,MATCH($D2225,类别表,0)),""))</f>
        <v/>
      </c>
      <c r="M2225" s="53"/>
      <c r="N2225" s="53"/>
      <c r="O2225" s="32"/>
      <c r="P2225" s="6" t="str">
        <f>IF($C2225="","",IF(ISNA(MATCH($C2225,账户表,0)),"※这个账户不在【基础资料】的账户档案里",IF($B2225="","※没填日期，这一笔不会进任何月份的报表",IF(NOT(ISNUMBER($B2225)),"※日期是文本不是日期（像 2026.6.28 这种），按日期取数的报表全会漏掉这一笔",IF(AND($F2225&lt;&gt;"",$G2225&lt;&gt;""),"※收入和支出不能同时填",IF(AND(N($F2225)=0,N($G2225)=0),"※收入和支出都没填",IF(OR(N($F2225)&lt;0,N($G2225)&lt;0),"※金额不能填负数，方向反了就换一列填",IF($D2225="","※没填收支类别，分类报表会漏掉这一笔",IF(ISNA(MATCH($D2225,类别表,0)),"※收支类别不在【基础资料】的清单里",IF(AND($L2225="内部转账",$M2225=""),"△内部转账要在「对方账户」写上另一头",IF(AND($L2225="内部转账",$M2225=$C2225),"※对方账户跟本账户是同一个",IF(AND($L2225&lt;&gt;"内部转账",$M2225&lt;&gt;""),"△填了对方账户，但类别不是内部转账",IF(YEAR($B2225)&lt;&gt;管理年度,"△不是管理年度的单据，按月的三张报表里看不到",IF($H2225&lt;0,"△这一笔之后该账户余额成负数了，核一下",""))))))))))))))</f>
        <v/>
      </c>
    </row>
    <row r="2226" ht="16.5" spans="1:16">
      <c r="A2226" s="4" t="str">
        <f>IF($C2226="","",COUNTA($C$5:$C2226))</f>
        <v/>
      </c>
      <c r="B2226" s="52"/>
      <c r="C2226" s="53"/>
      <c r="D2226" s="53"/>
      <c r="E2226" s="32"/>
      <c r="F2226" s="54"/>
      <c r="G2226" s="54"/>
      <c r="H2226" s="24" t="str">
        <f>IFERROR(ROUND(VLOOKUP($C2226,基础资料!$B$5:$E$34,3,0)+SUMIF($C$5:$C2226,$C2226,$F$5:$F2226)-SUMIF($C$5:$C2226,$C2226,$G$5:$G2226),2),"")</f>
        <v/>
      </c>
      <c r="I2226" s="53"/>
      <c r="J2226" s="53"/>
      <c r="K2226" s="25" t="str">
        <f t="shared" si="34"/>
        <v/>
      </c>
      <c r="L2226" s="13" t="str">
        <f>IF($D2226="","",IFERROR(INDEX(类别属性,MATCH($D2226,类别表,0)),""))</f>
        <v/>
      </c>
      <c r="M2226" s="53"/>
      <c r="N2226" s="53"/>
      <c r="O2226" s="32"/>
      <c r="P2226" s="6" t="str">
        <f>IF($C2226="","",IF(ISNA(MATCH($C2226,账户表,0)),"※这个账户不在【基础资料】的账户档案里",IF($B2226="","※没填日期，这一笔不会进任何月份的报表",IF(NOT(ISNUMBER($B2226)),"※日期是文本不是日期（像 2026.6.28 这种），按日期取数的报表全会漏掉这一笔",IF(AND($F2226&lt;&gt;"",$G2226&lt;&gt;""),"※收入和支出不能同时填",IF(AND(N($F2226)=0,N($G2226)=0),"※收入和支出都没填",IF(OR(N($F2226)&lt;0,N($G2226)&lt;0),"※金额不能填负数，方向反了就换一列填",IF($D2226="","※没填收支类别，分类报表会漏掉这一笔",IF(ISNA(MATCH($D2226,类别表,0)),"※收支类别不在【基础资料】的清单里",IF(AND($L2226="内部转账",$M2226=""),"△内部转账要在「对方账户」写上另一头",IF(AND($L2226="内部转账",$M2226=$C2226),"※对方账户跟本账户是同一个",IF(AND($L2226&lt;&gt;"内部转账",$M2226&lt;&gt;""),"△填了对方账户，但类别不是内部转账",IF(YEAR($B2226)&lt;&gt;管理年度,"△不是管理年度的单据，按月的三张报表里看不到",IF($H2226&lt;0,"△这一笔之后该账户余额成负数了，核一下",""))))))))))))))</f>
        <v/>
      </c>
    </row>
    <row r="2227" ht="16.5" spans="1:16">
      <c r="A2227" s="4" t="str">
        <f>IF($C2227="","",COUNTA($C$5:$C2227))</f>
        <v/>
      </c>
      <c r="B2227" s="52"/>
      <c r="C2227" s="53"/>
      <c r="D2227" s="53"/>
      <c r="E2227" s="32"/>
      <c r="F2227" s="54"/>
      <c r="G2227" s="54"/>
      <c r="H2227" s="24" t="str">
        <f>IFERROR(ROUND(VLOOKUP($C2227,基础资料!$B$5:$E$34,3,0)+SUMIF($C$5:$C2227,$C2227,$F$5:$F2227)-SUMIF($C$5:$C2227,$C2227,$G$5:$G2227),2),"")</f>
        <v/>
      </c>
      <c r="I2227" s="53"/>
      <c r="J2227" s="53"/>
      <c r="K2227" s="25" t="str">
        <f t="shared" si="34"/>
        <v/>
      </c>
      <c r="L2227" s="13" t="str">
        <f>IF($D2227="","",IFERROR(INDEX(类别属性,MATCH($D2227,类别表,0)),""))</f>
        <v/>
      </c>
      <c r="M2227" s="53"/>
      <c r="N2227" s="53"/>
      <c r="O2227" s="32"/>
      <c r="P2227" s="6" t="str">
        <f>IF($C2227="","",IF(ISNA(MATCH($C2227,账户表,0)),"※这个账户不在【基础资料】的账户档案里",IF($B2227="","※没填日期，这一笔不会进任何月份的报表",IF(NOT(ISNUMBER($B2227)),"※日期是文本不是日期（像 2026.6.28 这种），按日期取数的报表全会漏掉这一笔",IF(AND($F2227&lt;&gt;"",$G2227&lt;&gt;""),"※收入和支出不能同时填",IF(AND(N($F2227)=0,N($G2227)=0),"※收入和支出都没填",IF(OR(N($F2227)&lt;0,N($G2227)&lt;0),"※金额不能填负数，方向反了就换一列填",IF($D2227="","※没填收支类别，分类报表会漏掉这一笔",IF(ISNA(MATCH($D2227,类别表,0)),"※收支类别不在【基础资料】的清单里",IF(AND($L2227="内部转账",$M2227=""),"△内部转账要在「对方账户」写上另一头",IF(AND($L2227="内部转账",$M2227=$C2227),"※对方账户跟本账户是同一个",IF(AND($L2227&lt;&gt;"内部转账",$M2227&lt;&gt;""),"△填了对方账户，但类别不是内部转账",IF(YEAR($B2227)&lt;&gt;管理年度,"△不是管理年度的单据，按月的三张报表里看不到",IF($H2227&lt;0,"△这一笔之后该账户余额成负数了，核一下",""))))))))))))))</f>
        <v/>
      </c>
    </row>
    <row r="2228" ht="16.5" spans="1:16">
      <c r="A2228" s="4" t="str">
        <f>IF($C2228="","",COUNTA($C$5:$C2228))</f>
        <v/>
      </c>
      <c r="B2228" s="52"/>
      <c r="C2228" s="53"/>
      <c r="D2228" s="53"/>
      <c r="E2228" s="32"/>
      <c r="F2228" s="54"/>
      <c r="G2228" s="54"/>
      <c r="H2228" s="24" t="str">
        <f>IFERROR(ROUND(VLOOKUP($C2228,基础资料!$B$5:$E$34,3,0)+SUMIF($C$5:$C2228,$C2228,$F$5:$F2228)-SUMIF($C$5:$C2228,$C2228,$G$5:$G2228),2),"")</f>
        <v/>
      </c>
      <c r="I2228" s="53"/>
      <c r="J2228" s="53"/>
      <c r="K2228" s="25" t="str">
        <f t="shared" si="34"/>
        <v/>
      </c>
      <c r="L2228" s="13" t="str">
        <f>IF($D2228="","",IFERROR(INDEX(类别属性,MATCH($D2228,类别表,0)),""))</f>
        <v/>
      </c>
      <c r="M2228" s="53"/>
      <c r="N2228" s="53"/>
      <c r="O2228" s="32"/>
      <c r="P2228" s="6" t="str">
        <f>IF($C2228="","",IF(ISNA(MATCH($C2228,账户表,0)),"※这个账户不在【基础资料】的账户档案里",IF($B2228="","※没填日期，这一笔不会进任何月份的报表",IF(NOT(ISNUMBER($B2228)),"※日期是文本不是日期（像 2026.6.28 这种），按日期取数的报表全会漏掉这一笔",IF(AND($F2228&lt;&gt;"",$G2228&lt;&gt;""),"※收入和支出不能同时填",IF(AND(N($F2228)=0,N($G2228)=0),"※收入和支出都没填",IF(OR(N($F2228)&lt;0,N($G2228)&lt;0),"※金额不能填负数，方向反了就换一列填",IF($D2228="","※没填收支类别，分类报表会漏掉这一笔",IF(ISNA(MATCH($D2228,类别表,0)),"※收支类别不在【基础资料】的清单里",IF(AND($L2228="内部转账",$M2228=""),"△内部转账要在「对方账户」写上另一头",IF(AND($L2228="内部转账",$M2228=$C2228),"※对方账户跟本账户是同一个",IF(AND($L2228&lt;&gt;"内部转账",$M2228&lt;&gt;""),"△填了对方账户，但类别不是内部转账",IF(YEAR($B2228)&lt;&gt;管理年度,"△不是管理年度的单据，按月的三张报表里看不到",IF($H2228&lt;0,"△这一笔之后该账户余额成负数了，核一下",""))))))))))))))</f>
        <v/>
      </c>
    </row>
    <row r="2229" ht="16.5" spans="1:16">
      <c r="A2229" s="4" t="str">
        <f>IF($C2229="","",COUNTA($C$5:$C2229))</f>
        <v/>
      </c>
      <c r="B2229" s="52"/>
      <c r="C2229" s="53"/>
      <c r="D2229" s="53"/>
      <c r="E2229" s="32"/>
      <c r="F2229" s="54"/>
      <c r="G2229" s="54"/>
      <c r="H2229" s="24" t="str">
        <f>IFERROR(ROUND(VLOOKUP($C2229,基础资料!$B$5:$E$34,3,0)+SUMIF($C$5:$C2229,$C2229,$F$5:$F2229)-SUMIF($C$5:$C2229,$C2229,$G$5:$G2229),2),"")</f>
        <v/>
      </c>
      <c r="I2229" s="53"/>
      <c r="J2229" s="53"/>
      <c r="K2229" s="25" t="str">
        <f t="shared" si="34"/>
        <v/>
      </c>
      <c r="L2229" s="13" t="str">
        <f>IF($D2229="","",IFERROR(INDEX(类别属性,MATCH($D2229,类别表,0)),""))</f>
        <v/>
      </c>
      <c r="M2229" s="53"/>
      <c r="N2229" s="53"/>
      <c r="O2229" s="32"/>
      <c r="P2229" s="6" t="str">
        <f>IF($C2229="","",IF(ISNA(MATCH($C2229,账户表,0)),"※这个账户不在【基础资料】的账户档案里",IF($B2229="","※没填日期，这一笔不会进任何月份的报表",IF(NOT(ISNUMBER($B2229)),"※日期是文本不是日期（像 2026.6.28 这种），按日期取数的报表全会漏掉这一笔",IF(AND($F2229&lt;&gt;"",$G2229&lt;&gt;""),"※收入和支出不能同时填",IF(AND(N($F2229)=0,N($G2229)=0),"※收入和支出都没填",IF(OR(N($F2229)&lt;0,N($G2229)&lt;0),"※金额不能填负数，方向反了就换一列填",IF($D2229="","※没填收支类别，分类报表会漏掉这一笔",IF(ISNA(MATCH($D2229,类别表,0)),"※收支类别不在【基础资料】的清单里",IF(AND($L2229="内部转账",$M2229=""),"△内部转账要在「对方账户」写上另一头",IF(AND($L2229="内部转账",$M2229=$C2229),"※对方账户跟本账户是同一个",IF(AND($L2229&lt;&gt;"内部转账",$M2229&lt;&gt;""),"△填了对方账户，但类别不是内部转账",IF(YEAR($B2229)&lt;&gt;管理年度,"△不是管理年度的单据，按月的三张报表里看不到",IF($H2229&lt;0,"△这一笔之后该账户余额成负数了，核一下",""))))))))))))))</f>
        <v/>
      </c>
    </row>
    <row r="2230" ht="16.5" spans="1:16">
      <c r="A2230" s="4" t="str">
        <f>IF($C2230="","",COUNTA($C$5:$C2230))</f>
        <v/>
      </c>
      <c r="B2230" s="52"/>
      <c r="C2230" s="53"/>
      <c r="D2230" s="53"/>
      <c r="E2230" s="32"/>
      <c r="F2230" s="54"/>
      <c r="G2230" s="54"/>
      <c r="H2230" s="24" t="str">
        <f>IFERROR(ROUND(VLOOKUP($C2230,基础资料!$B$5:$E$34,3,0)+SUMIF($C$5:$C2230,$C2230,$F$5:$F2230)-SUMIF($C$5:$C2230,$C2230,$G$5:$G2230),2),"")</f>
        <v/>
      </c>
      <c r="I2230" s="53"/>
      <c r="J2230" s="53"/>
      <c r="K2230" s="25" t="str">
        <f t="shared" si="34"/>
        <v/>
      </c>
      <c r="L2230" s="13" t="str">
        <f>IF($D2230="","",IFERROR(INDEX(类别属性,MATCH($D2230,类别表,0)),""))</f>
        <v/>
      </c>
      <c r="M2230" s="53"/>
      <c r="N2230" s="53"/>
      <c r="O2230" s="32"/>
      <c r="P2230" s="6" t="str">
        <f>IF($C2230="","",IF(ISNA(MATCH($C2230,账户表,0)),"※这个账户不在【基础资料】的账户档案里",IF($B2230="","※没填日期，这一笔不会进任何月份的报表",IF(NOT(ISNUMBER($B2230)),"※日期是文本不是日期（像 2026.6.28 这种），按日期取数的报表全会漏掉这一笔",IF(AND($F2230&lt;&gt;"",$G2230&lt;&gt;""),"※收入和支出不能同时填",IF(AND(N($F2230)=0,N($G2230)=0),"※收入和支出都没填",IF(OR(N($F2230)&lt;0,N($G2230)&lt;0),"※金额不能填负数，方向反了就换一列填",IF($D2230="","※没填收支类别，分类报表会漏掉这一笔",IF(ISNA(MATCH($D2230,类别表,0)),"※收支类别不在【基础资料】的清单里",IF(AND($L2230="内部转账",$M2230=""),"△内部转账要在「对方账户」写上另一头",IF(AND($L2230="内部转账",$M2230=$C2230),"※对方账户跟本账户是同一个",IF(AND($L2230&lt;&gt;"内部转账",$M2230&lt;&gt;""),"△填了对方账户，但类别不是内部转账",IF(YEAR($B2230)&lt;&gt;管理年度,"△不是管理年度的单据，按月的三张报表里看不到",IF($H2230&lt;0,"△这一笔之后该账户余额成负数了，核一下",""))))))))))))))</f>
        <v/>
      </c>
    </row>
    <row r="2231" ht="16.5" spans="1:16">
      <c r="A2231" s="4" t="str">
        <f>IF($C2231="","",COUNTA($C$5:$C2231))</f>
        <v/>
      </c>
      <c r="B2231" s="52"/>
      <c r="C2231" s="53"/>
      <c r="D2231" s="53"/>
      <c r="E2231" s="32"/>
      <c r="F2231" s="54"/>
      <c r="G2231" s="54"/>
      <c r="H2231" s="24" t="str">
        <f>IFERROR(ROUND(VLOOKUP($C2231,基础资料!$B$5:$E$34,3,0)+SUMIF($C$5:$C2231,$C2231,$F$5:$F2231)-SUMIF($C$5:$C2231,$C2231,$G$5:$G2231),2),"")</f>
        <v/>
      </c>
      <c r="I2231" s="53"/>
      <c r="J2231" s="53"/>
      <c r="K2231" s="25" t="str">
        <f t="shared" si="34"/>
        <v/>
      </c>
      <c r="L2231" s="13" t="str">
        <f>IF($D2231="","",IFERROR(INDEX(类别属性,MATCH($D2231,类别表,0)),""))</f>
        <v/>
      </c>
      <c r="M2231" s="53"/>
      <c r="N2231" s="53"/>
      <c r="O2231" s="32"/>
      <c r="P2231" s="6" t="str">
        <f>IF($C2231="","",IF(ISNA(MATCH($C2231,账户表,0)),"※这个账户不在【基础资料】的账户档案里",IF($B2231="","※没填日期，这一笔不会进任何月份的报表",IF(NOT(ISNUMBER($B2231)),"※日期是文本不是日期（像 2026.6.28 这种），按日期取数的报表全会漏掉这一笔",IF(AND($F2231&lt;&gt;"",$G2231&lt;&gt;""),"※收入和支出不能同时填",IF(AND(N($F2231)=0,N($G2231)=0),"※收入和支出都没填",IF(OR(N($F2231)&lt;0,N($G2231)&lt;0),"※金额不能填负数，方向反了就换一列填",IF($D2231="","※没填收支类别，分类报表会漏掉这一笔",IF(ISNA(MATCH($D2231,类别表,0)),"※收支类别不在【基础资料】的清单里",IF(AND($L2231="内部转账",$M2231=""),"△内部转账要在「对方账户」写上另一头",IF(AND($L2231="内部转账",$M2231=$C2231),"※对方账户跟本账户是同一个",IF(AND($L2231&lt;&gt;"内部转账",$M2231&lt;&gt;""),"△填了对方账户，但类别不是内部转账",IF(YEAR($B2231)&lt;&gt;管理年度,"△不是管理年度的单据，按月的三张报表里看不到",IF($H2231&lt;0,"△这一笔之后该账户余额成负数了，核一下",""))))))))))))))</f>
        <v/>
      </c>
    </row>
    <row r="2232" ht="16.5" spans="1:16">
      <c r="A2232" s="4" t="str">
        <f>IF($C2232="","",COUNTA($C$5:$C2232))</f>
        <v/>
      </c>
      <c r="B2232" s="52"/>
      <c r="C2232" s="53"/>
      <c r="D2232" s="53"/>
      <c r="E2232" s="32"/>
      <c r="F2232" s="54"/>
      <c r="G2232" s="54"/>
      <c r="H2232" s="24" t="str">
        <f>IFERROR(ROUND(VLOOKUP($C2232,基础资料!$B$5:$E$34,3,0)+SUMIF($C$5:$C2232,$C2232,$F$5:$F2232)-SUMIF($C$5:$C2232,$C2232,$G$5:$G2232),2),"")</f>
        <v/>
      </c>
      <c r="I2232" s="53"/>
      <c r="J2232" s="53"/>
      <c r="K2232" s="25" t="str">
        <f t="shared" si="34"/>
        <v/>
      </c>
      <c r="L2232" s="13" t="str">
        <f>IF($D2232="","",IFERROR(INDEX(类别属性,MATCH($D2232,类别表,0)),""))</f>
        <v/>
      </c>
      <c r="M2232" s="53"/>
      <c r="N2232" s="53"/>
      <c r="O2232" s="32"/>
      <c r="P2232" s="6" t="str">
        <f>IF($C2232="","",IF(ISNA(MATCH($C2232,账户表,0)),"※这个账户不在【基础资料】的账户档案里",IF($B2232="","※没填日期，这一笔不会进任何月份的报表",IF(NOT(ISNUMBER($B2232)),"※日期是文本不是日期（像 2026.6.28 这种），按日期取数的报表全会漏掉这一笔",IF(AND($F2232&lt;&gt;"",$G2232&lt;&gt;""),"※收入和支出不能同时填",IF(AND(N($F2232)=0,N($G2232)=0),"※收入和支出都没填",IF(OR(N($F2232)&lt;0,N($G2232)&lt;0),"※金额不能填负数，方向反了就换一列填",IF($D2232="","※没填收支类别，分类报表会漏掉这一笔",IF(ISNA(MATCH($D2232,类别表,0)),"※收支类别不在【基础资料】的清单里",IF(AND($L2232="内部转账",$M2232=""),"△内部转账要在「对方账户」写上另一头",IF(AND($L2232="内部转账",$M2232=$C2232),"※对方账户跟本账户是同一个",IF(AND($L2232&lt;&gt;"内部转账",$M2232&lt;&gt;""),"△填了对方账户，但类别不是内部转账",IF(YEAR($B2232)&lt;&gt;管理年度,"△不是管理年度的单据，按月的三张报表里看不到",IF($H2232&lt;0,"△这一笔之后该账户余额成负数了，核一下",""))))))))))))))</f>
        <v/>
      </c>
    </row>
    <row r="2233" ht="16.5" spans="1:16">
      <c r="A2233" s="4" t="str">
        <f>IF($C2233="","",COUNTA($C$5:$C2233))</f>
        <v/>
      </c>
      <c r="B2233" s="52"/>
      <c r="C2233" s="53"/>
      <c r="D2233" s="53"/>
      <c r="E2233" s="32"/>
      <c r="F2233" s="54"/>
      <c r="G2233" s="54"/>
      <c r="H2233" s="24" t="str">
        <f>IFERROR(ROUND(VLOOKUP($C2233,基础资料!$B$5:$E$34,3,0)+SUMIF($C$5:$C2233,$C2233,$F$5:$F2233)-SUMIF($C$5:$C2233,$C2233,$G$5:$G2233),2),"")</f>
        <v/>
      </c>
      <c r="I2233" s="53"/>
      <c r="J2233" s="53"/>
      <c r="K2233" s="25" t="str">
        <f t="shared" si="34"/>
        <v/>
      </c>
      <c r="L2233" s="13" t="str">
        <f>IF($D2233="","",IFERROR(INDEX(类别属性,MATCH($D2233,类别表,0)),""))</f>
        <v/>
      </c>
      <c r="M2233" s="53"/>
      <c r="N2233" s="53"/>
      <c r="O2233" s="32"/>
      <c r="P2233" s="6" t="str">
        <f>IF($C2233="","",IF(ISNA(MATCH($C2233,账户表,0)),"※这个账户不在【基础资料】的账户档案里",IF($B2233="","※没填日期，这一笔不会进任何月份的报表",IF(NOT(ISNUMBER($B2233)),"※日期是文本不是日期（像 2026.6.28 这种），按日期取数的报表全会漏掉这一笔",IF(AND($F2233&lt;&gt;"",$G2233&lt;&gt;""),"※收入和支出不能同时填",IF(AND(N($F2233)=0,N($G2233)=0),"※收入和支出都没填",IF(OR(N($F2233)&lt;0,N($G2233)&lt;0),"※金额不能填负数，方向反了就换一列填",IF($D2233="","※没填收支类别，分类报表会漏掉这一笔",IF(ISNA(MATCH($D2233,类别表,0)),"※收支类别不在【基础资料】的清单里",IF(AND($L2233="内部转账",$M2233=""),"△内部转账要在「对方账户」写上另一头",IF(AND($L2233="内部转账",$M2233=$C2233),"※对方账户跟本账户是同一个",IF(AND($L2233&lt;&gt;"内部转账",$M2233&lt;&gt;""),"△填了对方账户，但类别不是内部转账",IF(YEAR($B2233)&lt;&gt;管理年度,"△不是管理年度的单据，按月的三张报表里看不到",IF($H2233&lt;0,"△这一笔之后该账户余额成负数了，核一下",""))))))))))))))</f>
        <v/>
      </c>
    </row>
    <row r="2234" ht="16.5" spans="1:16">
      <c r="A2234" s="4" t="str">
        <f>IF($C2234="","",COUNTA($C$5:$C2234))</f>
        <v/>
      </c>
      <c r="B2234" s="52"/>
      <c r="C2234" s="53"/>
      <c r="D2234" s="53"/>
      <c r="E2234" s="32"/>
      <c r="F2234" s="54"/>
      <c r="G2234" s="54"/>
      <c r="H2234" s="24" t="str">
        <f>IFERROR(ROUND(VLOOKUP($C2234,基础资料!$B$5:$E$34,3,0)+SUMIF($C$5:$C2234,$C2234,$F$5:$F2234)-SUMIF($C$5:$C2234,$C2234,$G$5:$G2234),2),"")</f>
        <v/>
      </c>
      <c r="I2234" s="53"/>
      <c r="J2234" s="53"/>
      <c r="K2234" s="25" t="str">
        <f t="shared" si="34"/>
        <v/>
      </c>
      <c r="L2234" s="13" t="str">
        <f>IF($D2234="","",IFERROR(INDEX(类别属性,MATCH($D2234,类别表,0)),""))</f>
        <v/>
      </c>
      <c r="M2234" s="53"/>
      <c r="N2234" s="53"/>
      <c r="O2234" s="32"/>
      <c r="P2234" s="6" t="str">
        <f>IF($C2234="","",IF(ISNA(MATCH($C2234,账户表,0)),"※这个账户不在【基础资料】的账户档案里",IF($B2234="","※没填日期，这一笔不会进任何月份的报表",IF(NOT(ISNUMBER($B2234)),"※日期是文本不是日期（像 2026.6.28 这种），按日期取数的报表全会漏掉这一笔",IF(AND($F2234&lt;&gt;"",$G2234&lt;&gt;""),"※收入和支出不能同时填",IF(AND(N($F2234)=0,N($G2234)=0),"※收入和支出都没填",IF(OR(N($F2234)&lt;0,N($G2234)&lt;0),"※金额不能填负数，方向反了就换一列填",IF($D2234="","※没填收支类别，分类报表会漏掉这一笔",IF(ISNA(MATCH($D2234,类别表,0)),"※收支类别不在【基础资料】的清单里",IF(AND($L2234="内部转账",$M2234=""),"△内部转账要在「对方账户」写上另一头",IF(AND($L2234="内部转账",$M2234=$C2234),"※对方账户跟本账户是同一个",IF(AND($L2234&lt;&gt;"内部转账",$M2234&lt;&gt;""),"△填了对方账户，但类别不是内部转账",IF(YEAR($B2234)&lt;&gt;管理年度,"△不是管理年度的单据，按月的三张报表里看不到",IF($H2234&lt;0,"△这一笔之后该账户余额成负数了，核一下",""))))))))))))))</f>
        <v/>
      </c>
    </row>
    <row r="2235" ht="16.5" spans="1:16">
      <c r="A2235" s="4" t="str">
        <f>IF($C2235="","",COUNTA($C$5:$C2235))</f>
        <v/>
      </c>
      <c r="B2235" s="52"/>
      <c r="C2235" s="53"/>
      <c r="D2235" s="53"/>
      <c r="E2235" s="32"/>
      <c r="F2235" s="54"/>
      <c r="G2235" s="54"/>
      <c r="H2235" s="24" t="str">
        <f>IFERROR(ROUND(VLOOKUP($C2235,基础资料!$B$5:$E$34,3,0)+SUMIF($C$5:$C2235,$C2235,$F$5:$F2235)-SUMIF($C$5:$C2235,$C2235,$G$5:$G2235),2),"")</f>
        <v/>
      </c>
      <c r="I2235" s="53"/>
      <c r="J2235" s="53"/>
      <c r="K2235" s="25" t="str">
        <f t="shared" si="34"/>
        <v/>
      </c>
      <c r="L2235" s="13" t="str">
        <f>IF($D2235="","",IFERROR(INDEX(类别属性,MATCH($D2235,类别表,0)),""))</f>
        <v/>
      </c>
      <c r="M2235" s="53"/>
      <c r="N2235" s="53"/>
      <c r="O2235" s="32"/>
      <c r="P2235" s="6" t="str">
        <f>IF($C2235="","",IF(ISNA(MATCH($C2235,账户表,0)),"※这个账户不在【基础资料】的账户档案里",IF($B2235="","※没填日期，这一笔不会进任何月份的报表",IF(NOT(ISNUMBER($B2235)),"※日期是文本不是日期（像 2026.6.28 这种），按日期取数的报表全会漏掉这一笔",IF(AND($F2235&lt;&gt;"",$G2235&lt;&gt;""),"※收入和支出不能同时填",IF(AND(N($F2235)=0,N($G2235)=0),"※收入和支出都没填",IF(OR(N($F2235)&lt;0,N($G2235)&lt;0),"※金额不能填负数，方向反了就换一列填",IF($D2235="","※没填收支类别，分类报表会漏掉这一笔",IF(ISNA(MATCH($D2235,类别表,0)),"※收支类别不在【基础资料】的清单里",IF(AND($L2235="内部转账",$M2235=""),"△内部转账要在「对方账户」写上另一头",IF(AND($L2235="内部转账",$M2235=$C2235),"※对方账户跟本账户是同一个",IF(AND($L2235&lt;&gt;"内部转账",$M2235&lt;&gt;""),"△填了对方账户，但类别不是内部转账",IF(YEAR($B2235)&lt;&gt;管理年度,"△不是管理年度的单据，按月的三张报表里看不到",IF($H2235&lt;0,"△这一笔之后该账户余额成负数了，核一下",""))))))))))))))</f>
        <v/>
      </c>
    </row>
    <row r="2236" ht="16.5" spans="1:16">
      <c r="A2236" s="4" t="str">
        <f>IF($C2236="","",COUNTA($C$5:$C2236))</f>
        <v/>
      </c>
      <c r="B2236" s="52"/>
      <c r="C2236" s="53"/>
      <c r="D2236" s="53"/>
      <c r="E2236" s="32"/>
      <c r="F2236" s="54"/>
      <c r="G2236" s="54"/>
      <c r="H2236" s="24" t="str">
        <f>IFERROR(ROUND(VLOOKUP($C2236,基础资料!$B$5:$E$34,3,0)+SUMIF($C$5:$C2236,$C2236,$F$5:$F2236)-SUMIF($C$5:$C2236,$C2236,$G$5:$G2236),2),"")</f>
        <v/>
      </c>
      <c r="I2236" s="53"/>
      <c r="J2236" s="53"/>
      <c r="K2236" s="25" t="str">
        <f t="shared" si="34"/>
        <v/>
      </c>
      <c r="L2236" s="13" t="str">
        <f>IF($D2236="","",IFERROR(INDEX(类别属性,MATCH($D2236,类别表,0)),""))</f>
        <v/>
      </c>
      <c r="M2236" s="53"/>
      <c r="N2236" s="53"/>
      <c r="O2236" s="32"/>
      <c r="P2236" s="6" t="str">
        <f>IF($C2236="","",IF(ISNA(MATCH($C2236,账户表,0)),"※这个账户不在【基础资料】的账户档案里",IF($B2236="","※没填日期，这一笔不会进任何月份的报表",IF(NOT(ISNUMBER($B2236)),"※日期是文本不是日期（像 2026.6.28 这种），按日期取数的报表全会漏掉这一笔",IF(AND($F2236&lt;&gt;"",$G2236&lt;&gt;""),"※收入和支出不能同时填",IF(AND(N($F2236)=0,N($G2236)=0),"※收入和支出都没填",IF(OR(N($F2236)&lt;0,N($G2236)&lt;0),"※金额不能填负数，方向反了就换一列填",IF($D2236="","※没填收支类别，分类报表会漏掉这一笔",IF(ISNA(MATCH($D2236,类别表,0)),"※收支类别不在【基础资料】的清单里",IF(AND($L2236="内部转账",$M2236=""),"△内部转账要在「对方账户」写上另一头",IF(AND($L2236="内部转账",$M2236=$C2236),"※对方账户跟本账户是同一个",IF(AND($L2236&lt;&gt;"内部转账",$M2236&lt;&gt;""),"△填了对方账户，但类别不是内部转账",IF(YEAR($B2236)&lt;&gt;管理年度,"△不是管理年度的单据，按月的三张报表里看不到",IF($H2236&lt;0,"△这一笔之后该账户余额成负数了，核一下",""))))))))))))))</f>
        <v/>
      </c>
    </row>
    <row r="2237" ht="16.5" spans="1:16">
      <c r="A2237" s="4" t="str">
        <f>IF($C2237="","",COUNTA($C$5:$C2237))</f>
        <v/>
      </c>
      <c r="B2237" s="52"/>
      <c r="C2237" s="53"/>
      <c r="D2237" s="53"/>
      <c r="E2237" s="32"/>
      <c r="F2237" s="54"/>
      <c r="G2237" s="54"/>
      <c r="H2237" s="24" t="str">
        <f>IFERROR(ROUND(VLOOKUP($C2237,基础资料!$B$5:$E$34,3,0)+SUMIF($C$5:$C2237,$C2237,$F$5:$F2237)-SUMIF($C$5:$C2237,$C2237,$G$5:$G2237),2),"")</f>
        <v/>
      </c>
      <c r="I2237" s="53"/>
      <c r="J2237" s="53"/>
      <c r="K2237" s="25" t="str">
        <f t="shared" si="34"/>
        <v/>
      </c>
      <c r="L2237" s="13" t="str">
        <f>IF($D2237="","",IFERROR(INDEX(类别属性,MATCH($D2237,类别表,0)),""))</f>
        <v/>
      </c>
      <c r="M2237" s="53"/>
      <c r="N2237" s="53"/>
      <c r="O2237" s="32"/>
      <c r="P2237" s="6" t="str">
        <f>IF($C2237="","",IF(ISNA(MATCH($C2237,账户表,0)),"※这个账户不在【基础资料】的账户档案里",IF($B2237="","※没填日期，这一笔不会进任何月份的报表",IF(NOT(ISNUMBER($B2237)),"※日期是文本不是日期（像 2026.6.28 这种），按日期取数的报表全会漏掉这一笔",IF(AND($F2237&lt;&gt;"",$G2237&lt;&gt;""),"※收入和支出不能同时填",IF(AND(N($F2237)=0,N($G2237)=0),"※收入和支出都没填",IF(OR(N($F2237)&lt;0,N($G2237)&lt;0),"※金额不能填负数，方向反了就换一列填",IF($D2237="","※没填收支类别，分类报表会漏掉这一笔",IF(ISNA(MATCH($D2237,类别表,0)),"※收支类别不在【基础资料】的清单里",IF(AND($L2237="内部转账",$M2237=""),"△内部转账要在「对方账户」写上另一头",IF(AND($L2237="内部转账",$M2237=$C2237),"※对方账户跟本账户是同一个",IF(AND($L2237&lt;&gt;"内部转账",$M2237&lt;&gt;""),"△填了对方账户，但类别不是内部转账",IF(YEAR($B2237)&lt;&gt;管理年度,"△不是管理年度的单据，按月的三张报表里看不到",IF($H2237&lt;0,"△这一笔之后该账户余额成负数了，核一下",""))))))))))))))</f>
        <v/>
      </c>
    </row>
    <row r="2238" ht="16.5" spans="1:16">
      <c r="A2238" s="4" t="str">
        <f>IF($C2238="","",COUNTA($C$5:$C2238))</f>
        <v/>
      </c>
      <c r="B2238" s="52"/>
      <c r="C2238" s="53"/>
      <c r="D2238" s="53"/>
      <c r="E2238" s="32"/>
      <c r="F2238" s="54"/>
      <c r="G2238" s="54"/>
      <c r="H2238" s="24" t="str">
        <f>IFERROR(ROUND(VLOOKUP($C2238,基础资料!$B$5:$E$34,3,0)+SUMIF($C$5:$C2238,$C2238,$F$5:$F2238)-SUMIF($C$5:$C2238,$C2238,$G$5:$G2238),2),"")</f>
        <v/>
      </c>
      <c r="I2238" s="53"/>
      <c r="J2238" s="53"/>
      <c r="K2238" s="25" t="str">
        <f t="shared" si="34"/>
        <v/>
      </c>
      <c r="L2238" s="13" t="str">
        <f>IF($D2238="","",IFERROR(INDEX(类别属性,MATCH($D2238,类别表,0)),""))</f>
        <v/>
      </c>
      <c r="M2238" s="53"/>
      <c r="N2238" s="53"/>
      <c r="O2238" s="32"/>
      <c r="P2238" s="6" t="str">
        <f>IF($C2238="","",IF(ISNA(MATCH($C2238,账户表,0)),"※这个账户不在【基础资料】的账户档案里",IF($B2238="","※没填日期，这一笔不会进任何月份的报表",IF(NOT(ISNUMBER($B2238)),"※日期是文本不是日期（像 2026.6.28 这种），按日期取数的报表全会漏掉这一笔",IF(AND($F2238&lt;&gt;"",$G2238&lt;&gt;""),"※收入和支出不能同时填",IF(AND(N($F2238)=0,N($G2238)=0),"※收入和支出都没填",IF(OR(N($F2238)&lt;0,N($G2238)&lt;0),"※金额不能填负数，方向反了就换一列填",IF($D2238="","※没填收支类别，分类报表会漏掉这一笔",IF(ISNA(MATCH($D2238,类别表,0)),"※收支类别不在【基础资料】的清单里",IF(AND($L2238="内部转账",$M2238=""),"△内部转账要在「对方账户」写上另一头",IF(AND($L2238="内部转账",$M2238=$C2238),"※对方账户跟本账户是同一个",IF(AND($L2238&lt;&gt;"内部转账",$M2238&lt;&gt;""),"△填了对方账户，但类别不是内部转账",IF(YEAR($B2238)&lt;&gt;管理年度,"△不是管理年度的单据，按月的三张报表里看不到",IF($H2238&lt;0,"△这一笔之后该账户余额成负数了，核一下",""))))))))))))))</f>
        <v/>
      </c>
    </row>
    <row r="2239" ht="16.5" spans="1:16">
      <c r="A2239" s="4" t="str">
        <f>IF($C2239="","",COUNTA($C$5:$C2239))</f>
        <v/>
      </c>
      <c r="B2239" s="52"/>
      <c r="C2239" s="53"/>
      <c r="D2239" s="53"/>
      <c r="E2239" s="32"/>
      <c r="F2239" s="54"/>
      <c r="G2239" s="54"/>
      <c r="H2239" s="24" t="str">
        <f>IFERROR(ROUND(VLOOKUP($C2239,基础资料!$B$5:$E$34,3,0)+SUMIF($C$5:$C2239,$C2239,$F$5:$F2239)-SUMIF($C$5:$C2239,$C2239,$G$5:$G2239),2),"")</f>
        <v/>
      </c>
      <c r="I2239" s="53"/>
      <c r="J2239" s="53"/>
      <c r="K2239" s="25" t="str">
        <f t="shared" si="34"/>
        <v/>
      </c>
      <c r="L2239" s="13" t="str">
        <f>IF($D2239="","",IFERROR(INDEX(类别属性,MATCH($D2239,类别表,0)),""))</f>
        <v/>
      </c>
      <c r="M2239" s="53"/>
      <c r="N2239" s="53"/>
      <c r="O2239" s="32"/>
      <c r="P2239" s="6" t="str">
        <f>IF($C2239="","",IF(ISNA(MATCH($C2239,账户表,0)),"※这个账户不在【基础资料】的账户档案里",IF($B2239="","※没填日期，这一笔不会进任何月份的报表",IF(NOT(ISNUMBER($B2239)),"※日期是文本不是日期（像 2026.6.28 这种），按日期取数的报表全会漏掉这一笔",IF(AND($F2239&lt;&gt;"",$G2239&lt;&gt;""),"※收入和支出不能同时填",IF(AND(N($F2239)=0,N($G2239)=0),"※收入和支出都没填",IF(OR(N($F2239)&lt;0,N($G2239)&lt;0),"※金额不能填负数，方向反了就换一列填",IF($D2239="","※没填收支类别，分类报表会漏掉这一笔",IF(ISNA(MATCH($D2239,类别表,0)),"※收支类别不在【基础资料】的清单里",IF(AND($L2239="内部转账",$M2239=""),"△内部转账要在「对方账户」写上另一头",IF(AND($L2239="内部转账",$M2239=$C2239),"※对方账户跟本账户是同一个",IF(AND($L2239&lt;&gt;"内部转账",$M2239&lt;&gt;""),"△填了对方账户，但类别不是内部转账",IF(YEAR($B2239)&lt;&gt;管理年度,"△不是管理年度的单据，按月的三张报表里看不到",IF($H2239&lt;0,"△这一笔之后该账户余额成负数了，核一下",""))))))))))))))</f>
        <v/>
      </c>
    </row>
    <row r="2240" ht="16.5" spans="1:16">
      <c r="A2240" s="4" t="str">
        <f>IF($C2240="","",COUNTA($C$5:$C2240))</f>
        <v/>
      </c>
      <c r="B2240" s="52"/>
      <c r="C2240" s="53"/>
      <c r="D2240" s="53"/>
      <c r="E2240" s="32"/>
      <c r="F2240" s="54"/>
      <c r="G2240" s="54"/>
      <c r="H2240" s="24" t="str">
        <f>IFERROR(ROUND(VLOOKUP($C2240,基础资料!$B$5:$E$34,3,0)+SUMIF($C$5:$C2240,$C2240,$F$5:$F2240)-SUMIF($C$5:$C2240,$C2240,$G$5:$G2240),2),"")</f>
        <v/>
      </c>
      <c r="I2240" s="53"/>
      <c r="J2240" s="53"/>
      <c r="K2240" s="25" t="str">
        <f t="shared" si="34"/>
        <v/>
      </c>
      <c r="L2240" s="13" t="str">
        <f>IF($D2240="","",IFERROR(INDEX(类别属性,MATCH($D2240,类别表,0)),""))</f>
        <v/>
      </c>
      <c r="M2240" s="53"/>
      <c r="N2240" s="53"/>
      <c r="O2240" s="32"/>
      <c r="P2240" s="6" t="str">
        <f>IF($C2240="","",IF(ISNA(MATCH($C2240,账户表,0)),"※这个账户不在【基础资料】的账户档案里",IF($B2240="","※没填日期，这一笔不会进任何月份的报表",IF(NOT(ISNUMBER($B2240)),"※日期是文本不是日期（像 2026.6.28 这种），按日期取数的报表全会漏掉这一笔",IF(AND($F2240&lt;&gt;"",$G2240&lt;&gt;""),"※收入和支出不能同时填",IF(AND(N($F2240)=0,N($G2240)=0),"※收入和支出都没填",IF(OR(N($F2240)&lt;0,N($G2240)&lt;0),"※金额不能填负数，方向反了就换一列填",IF($D2240="","※没填收支类别，分类报表会漏掉这一笔",IF(ISNA(MATCH($D2240,类别表,0)),"※收支类别不在【基础资料】的清单里",IF(AND($L2240="内部转账",$M2240=""),"△内部转账要在「对方账户」写上另一头",IF(AND($L2240="内部转账",$M2240=$C2240),"※对方账户跟本账户是同一个",IF(AND($L2240&lt;&gt;"内部转账",$M2240&lt;&gt;""),"△填了对方账户，但类别不是内部转账",IF(YEAR($B2240)&lt;&gt;管理年度,"△不是管理年度的单据，按月的三张报表里看不到",IF($H2240&lt;0,"△这一笔之后该账户余额成负数了，核一下",""))))))))))))))</f>
        <v/>
      </c>
    </row>
    <row r="2241" ht="16.5" spans="1:16">
      <c r="A2241" s="4" t="str">
        <f>IF($C2241="","",COUNTA($C$5:$C2241))</f>
        <v/>
      </c>
      <c r="B2241" s="52"/>
      <c r="C2241" s="53"/>
      <c r="D2241" s="53"/>
      <c r="E2241" s="32"/>
      <c r="F2241" s="54"/>
      <c r="G2241" s="54"/>
      <c r="H2241" s="24" t="str">
        <f>IFERROR(ROUND(VLOOKUP($C2241,基础资料!$B$5:$E$34,3,0)+SUMIF($C$5:$C2241,$C2241,$F$5:$F2241)-SUMIF($C$5:$C2241,$C2241,$G$5:$G2241),2),"")</f>
        <v/>
      </c>
      <c r="I2241" s="53"/>
      <c r="J2241" s="53"/>
      <c r="K2241" s="25" t="str">
        <f t="shared" si="34"/>
        <v/>
      </c>
      <c r="L2241" s="13" t="str">
        <f>IF($D2241="","",IFERROR(INDEX(类别属性,MATCH($D2241,类别表,0)),""))</f>
        <v/>
      </c>
      <c r="M2241" s="53"/>
      <c r="N2241" s="53"/>
      <c r="O2241" s="32"/>
      <c r="P2241" s="6" t="str">
        <f>IF($C2241="","",IF(ISNA(MATCH($C2241,账户表,0)),"※这个账户不在【基础资料】的账户档案里",IF($B2241="","※没填日期，这一笔不会进任何月份的报表",IF(NOT(ISNUMBER($B2241)),"※日期是文本不是日期（像 2026.6.28 这种），按日期取数的报表全会漏掉这一笔",IF(AND($F2241&lt;&gt;"",$G2241&lt;&gt;""),"※收入和支出不能同时填",IF(AND(N($F2241)=0,N($G2241)=0),"※收入和支出都没填",IF(OR(N($F2241)&lt;0,N($G2241)&lt;0),"※金额不能填负数，方向反了就换一列填",IF($D2241="","※没填收支类别，分类报表会漏掉这一笔",IF(ISNA(MATCH($D2241,类别表,0)),"※收支类别不在【基础资料】的清单里",IF(AND($L2241="内部转账",$M2241=""),"△内部转账要在「对方账户」写上另一头",IF(AND($L2241="内部转账",$M2241=$C2241),"※对方账户跟本账户是同一个",IF(AND($L2241&lt;&gt;"内部转账",$M2241&lt;&gt;""),"△填了对方账户，但类别不是内部转账",IF(YEAR($B2241)&lt;&gt;管理年度,"△不是管理年度的单据，按月的三张报表里看不到",IF($H2241&lt;0,"△这一笔之后该账户余额成负数了，核一下",""))))))))))))))</f>
        <v/>
      </c>
    </row>
    <row r="2242" ht="16.5" spans="1:16">
      <c r="A2242" s="4" t="str">
        <f>IF($C2242="","",COUNTA($C$5:$C2242))</f>
        <v/>
      </c>
      <c r="B2242" s="52"/>
      <c r="C2242" s="53"/>
      <c r="D2242" s="53"/>
      <c r="E2242" s="32"/>
      <c r="F2242" s="54"/>
      <c r="G2242" s="54"/>
      <c r="H2242" s="24" t="str">
        <f>IFERROR(ROUND(VLOOKUP($C2242,基础资料!$B$5:$E$34,3,0)+SUMIF($C$5:$C2242,$C2242,$F$5:$F2242)-SUMIF($C$5:$C2242,$C2242,$G$5:$G2242),2),"")</f>
        <v/>
      </c>
      <c r="I2242" s="53"/>
      <c r="J2242" s="53"/>
      <c r="K2242" s="25" t="str">
        <f t="shared" si="34"/>
        <v/>
      </c>
      <c r="L2242" s="13" t="str">
        <f>IF($D2242="","",IFERROR(INDEX(类别属性,MATCH($D2242,类别表,0)),""))</f>
        <v/>
      </c>
      <c r="M2242" s="53"/>
      <c r="N2242" s="53"/>
      <c r="O2242" s="32"/>
      <c r="P2242" s="6" t="str">
        <f>IF($C2242="","",IF(ISNA(MATCH($C2242,账户表,0)),"※这个账户不在【基础资料】的账户档案里",IF($B2242="","※没填日期，这一笔不会进任何月份的报表",IF(NOT(ISNUMBER($B2242)),"※日期是文本不是日期（像 2026.6.28 这种），按日期取数的报表全会漏掉这一笔",IF(AND($F2242&lt;&gt;"",$G2242&lt;&gt;""),"※收入和支出不能同时填",IF(AND(N($F2242)=0,N($G2242)=0),"※收入和支出都没填",IF(OR(N($F2242)&lt;0,N($G2242)&lt;0),"※金额不能填负数，方向反了就换一列填",IF($D2242="","※没填收支类别，分类报表会漏掉这一笔",IF(ISNA(MATCH($D2242,类别表,0)),"※收支类别不在【基础资料】的清单里",IF(AND($L2242="内部转账",$M2242=""),"△内部转账要在「对方账户」写上另一头",IF(AND($L2242="内部转账",$M2242=$C2242),"※对方账户跟本账户是同一个",IF(AND($L2242&lt;&gt;"内部转账",$M2242&lt;&gt;""),"△填了对方账户，但类别不是内部转账",IF(YEAR($B2242)&lt;&gt;管理年度,"△不是管理年度的单据，按月的三张报表里看不到",IF($H2242&lt;0,"△这一笔之后该账户余额成负数了，核一下",""))))))))))))))</f>
        <v/>
      </c>
    </row>
    <row r="2243" ht="16.5" spans="1:16">
      <c r="A2243" s="4" t="str">
        <f>IF($C2243="","",COUNTA($C$5:$C2243))</f>
        <v/>
      </c>
      <c r="B2243" s="52"/>
      <c r="C2243" s="53"/>
      <c r="D2243" s="53"/>
      <c r="E2243" s="32"/>
      <c r="F2243" s="54"/>
      <c r="G2243" s="54"/>
      <c r="H2243" s="24" t="str">
        <f>IFERROR(ROUND(VLOOKUP($C2243,基础资料!$B$5:$E$34,3,0)+SUMIF($C$5:$C2243,$C2243,$F$5:$F2243)-SUMIF($C$5:$C2243,$C2243,$G$5:$G2243),2),"")</f>
        <v/>
      </c>
      <c r="I2243" s="53"/>
      <c r="J2243" s="53"/>
      <c r="K2243" s="25" t="str">
        <f t="shared" si="34"/>
        <v/>
      </c>
      <c r="L2243" s="13" t="str">
        <f>IF($D2243="","",IFERROR(INDEX(类别属性,MATCH($D2243,类别表,0)),""))</f>
        <v/>
      </c>
      <c r="M2243" s="53"/>
      <c r="N2243" s="53"/>
      <c r="O2243" s="32"/>
      <c r="P2243" s="6" t="str">
        <f>IF($C2243="","",IF(ISNA(MATCH($C2243,账户表,0)),"※这个账户不在【基础资料】的账户档案里",IF($B2243="","※没填日期，这一笔不会进任何月份的报表",IF(NOT(ISNUMBER($B2243)),"※日期是文本不是日期（像 2026.6.28 这种），按日期取数的报表全会漏掉这一笔",IF(AND($F2243&lt;&gt;"",$G2243&lt;&gt;""),"※收入和支出不能同时填",IF(AND(N($F2243)=0,N($G2243)=0),"※收入和支出都没填",IF(OR(N($F2243)&lt;0,N($G2243)&lt;0),"※金额不能填负数，方向反了就换一列填",IF($D2243="","※没填收支类别，分类报表会漏掉这一笔",IF(ISNA(MATCH($D2243,类别表,0)),"※收支类别不在【基础资料】的清单里",IF(AND($L2243="内部转账",$M2243=""),"△内部转账要在「对方账户」写上另一头",IF(AND($L2243="内部转账",$M2243=$C2243),"※对方账户跟本账户是同一个",IF(AND($L2243&lt;&gt;"内部转账",$M2243&lt;&gt;""),"△填了对方账户，但类别不是内部转账",IF(YEAR($B2243)&lt;&gt;管理年度,"△不是管理年度的单据，按月的三张报表里看不到",IF($H2243&lt;0,"△这一笔之后该账户余额成负数了，核一下",""))))))))))))))</f>
        <v/>
      </c>
    </row>
    <row r="2244" ht="16.5" spans="1:16">
      <c r="A2244" s="4" t="str">
        <f>IF($C2244="","",COUNTA($C$5:$C2244))</f>
        <v/>
      </c>
      <c r="B2244" s="52"/>
      <c r="C2244" s="53"/>
      <c r="D2244" s="53"/>
      <c r="E2244" s="32"/>
      <c r="F2244" s="54"/>
      <c r="G2244" s="54"/>
      <c r="H2244" s="24" t="str">
        <f>IFERROR(ROUND(VLOOKUP($C2244,基础资料!$B$5:$E$34,3,0)+SUMIF($C$5:$C2244,$C2244,$F$5:$F2244)-SUMIF($C$5:$C2244,$C2244,$G$5:$G2244),2),"")</f>
        <v/>
      </c>
      <c r="I2244" s="53"/>
      <c r="J2244" s="53"/>
      <c r="K2244" s="25" t="str">
        <f t="shared" si="34"/>
        <v/>
      </c>
      <c r="L2244" s="13" t="str">
        <f>IF($D2244="","",IFERROR(INDEX(类别属性,MATCH($D2244,类别表,0)),""))</f>
        <v/>
      </c>
      <c r="M2244" s="53"/>
      <c r="N2244" s="53"/>
      <c r="O2244" s="32"/>
      <c r="P2244" s="6" t="str">
        <f>IF($C2244="","",IF(ISNA(MATCH($C2244,账户表,0)),"※这个账户不在【基础资料】的账户档案里",IF($B2244="","※没填日期，这一笔不会进任何月份的报表",IF(NOT(ISNUMBER($B2244)),"※日期是文本不是日期（像 2026.6.28 这种），按日期取数的报表全会漏掉这一笔",IF(AND($F2244&lt;&gt;"",$G2244&lt;&gt;""),"※收入和支出不能同时填",IF(AND(N($F2244)=0,N($G2244)=0),"※收入和支出都没填",IF(OR(N($F2244)&lt;0,N($G2244)&lt;0),"※金额不能填负数，方向反了就换一列填",IF($D2244="","※没填收支类别，分类报表会漏掉这一笔",IF(ISNA(MATCH($D2244,类别表,0)),"※收支类别不在【基础资料】的清单里",IF(AND($L2244="内部转账",$M2244=""),"△内部转账要在「对方账户」写上另一头",IF(AND($L2244="内部转账",$M2244=$C2244),"※对方账户跟本账户是同一个",IF(AND($L2244&lt;&gt;"内部转账",$M2244&lt;&gt;""),"△填了对方账户，但类别不是内部转账",IF(YEAR($B2244)&lt;&gt;管理年度,"△不是管理年度的单据，按月的三张报表里看不到",IF($H2244&lt;0,"△这一笔之后该账户余额成负数了，核一下",""))))))))))))))</f>
        <v/>
      </c>
    </row>
    <row r="2245" ht="16.5" spans="1:16">
      <c r="A2245" s="4" t="str">
        <f>IF($C2245="","",COUNTA($C$5:$C2245))</f>
        <v/>
      </c>
      <c r="B2245" s="52"/>
      <c r="C2245" s="53"/>
      <c r="D2245" s="53"/>
      <c r="E2245" s="32"/>
      <c r="F2245" s="54"/>
      <c r="G2245" s="54"/>
      <c r="H2245" s="24" t="str">
        <f>IFERROR(ROUND(VLOOKUP($C2245,基础资料!$B$5:$E$34,3,0)+SUMIF($C$5:$C2245,$C2245,$F$5:$F2245)-SUMIF($C$5:$C2245,$C2245,$G$5:$G2245),2),"")</f>
        <v/>
      </c>
      <c r="I2245" s="53"/>
      <c r="J2245" s="53"/>
      <c r="K2245" s="25" t="str">
        <f t="shared" ref="K2245:K2308" si="35">IF(OR($B2245="",NOT(ISNUMBER($B2245))),"",--TEXT($B2245,"yyyymm"))</f>
        <v/>
      </c>
      <c r="L2245" s="13" t="str">
        <f>IF($D2245="","",IFERROR(INDEX(类别属性,MATCH($D2245,类别表,0)),""))</f>
        <v/>
      </c>
      <c r="M2245" s="53"/>
      <c r="N2245" s="53"/>
      <c r="O2245" s="32"/>
      <c r="P2245" s="6" t="str">
        <f>IF($C2245="","",IF(ISNA(MATCH($C2245,账户表,0)),"※这个账户不在【基础资料】的账户档案里",IF($B2245="","※没填日期，这一笔不会进任何月份的报表",IF(NOT(ISNUMBER($B2245)),"※日期是文本不是日期（像 2026.6.28 这种），按日期取数的报表全会漏掉这一笔",IF(AND($F2245&lt;&gt;"",$G2245&lt;&gt;""),"※收入和支出不能同时填",IF(AND(N($F2245)=0,N($G2245)=0),"※收入和支出都没填",IF(OR(N($F2245)&lt;0,N($G2245)&lt;0),"※金额不能填负数，方向反了就换一列填",IF($D2245="","※没填收支类别，分类报表会漏掉这一笔",IF(ISNA(MATCH($D2245,类别表,0)),"※收支类别不在【基础资料】的清单里",IF(AND($L2245="内部转账",$M2245=""),"△内部转账要在「对方账户」写上另一头",IF(AND($L2245="内部转账",$M2245=$C2245),"※对方账户跟本账户是同一个",IF(AND($L2245&lt;&gt;"内部转账",$M2245&lt;&gt;""),"△填了对方账户，但类别不是内部转账",IF(YEAR($B2245)&lt;&gt;管理年度,"△不是管理年度的单据，按月的三张报表里看不到",IF($H2245&lt;0,"△这一笔之后该账户余额成负数了，核一下",""))))))))))))))</f>
        <v/>
      </c>
    </row>
    <row r="2246" ht="16.5" spans="1:16">
      <c r="A2246" s="4" t="str">
        <f>IF($C2246="","",COUNTA($C$5:$C2246))</f>
        <v/>
      </c>
      <c r="B2246" s="52"/>
      <c r="C2246" s="53"/>
      <c r="D2246" s="53"/>
      <c r="E2246" s="32"/>
      <c r="F2246" s="54"/>
      <c r="G2246" s="54"/>
      <c r="H2246" s="24" t="str">
        <f>IFERROR(ROUND(VLOOKUP($C2246,基础资料!$B$5:$E$34,3,0)+SUMIF($C$5:$C2246,$C2246,$F$5:$F2246)-SUMIF($C$5:$C2246,$C2246,$G$5:$G2246),2),"")</f>
        <v/>
      </c>
      <c r="I2246" s="53"/>
      <c r="J2246" s="53"/>
      <c r="K2246" s="25" t="str">
        <f t="shared" si="35"/>
        <v/>
      </c>
      <c r="L2246" s="13" t="str">
        <f>IF($D2246="","",IFERROR(INDEX(类别属性,MATCH($D2246,类别表,0)),""))</f>
        <v/>
      </c>
      <c r="M2246" s="53"/>
      <c r="N2246" s="53"/>
      <c r="O2246" s="32"/>
      <c r="P2246" s="6" t="str">
        <f>IF($C2246="","",IF(ISNA(MATCH($C2246,账户表,0)),"※这个账户不在【基础资料】的账户档案里",IF($B2246="","※没填日期，这一笔不会进任何月份的报表",IF(NOT(ISNUMBER($B2246)),"※日期是文本不是日期（像 2026.6.28 这种），按日期取数的报表全会漏掉这一笔",IF(AND($F2246&lt;&gt;"",$G2246&lt;&gt;""),"※收入和支出不能同时填",IF(AND(N($F2246)=0,N($G2246)=0),"※收入和支出都没填",IF(OR(N($F2246)&lt;0,N($G2246)&lt;0),"※金额不能填负数，方向反了就换一列填",IF($D2246="","※没填收支类别，分类报表会漏掉这一笔",IF(ISNA(MATCH($D2246,类别表,0)),"※收支类别不在【基础资料】的清单里",IF(AND($L2246="内部转账",$M2246=""),"△内部转账要在「对方账户」写上另一头",IF(AND($L2246="内部转账",$M2246=$C2246),"※对方账户跟本账户是同一个",IF(AND($L2246&lt;&gt;"内部转账",$M2246&lt;&gt;""),"△填了对方账户，但类别不是内部转账",IF(YEAR($B2246)&lt;&gt;管理年度,"△不是管理年度的单据，按月的三张报表里看不到",IF($H2246&lt;0,"△这一笔之后该账户余额成负数了，核一下",""))))))))))))))</f>
        <v/>
      </c>
    </row>
    <row r="2247" ht="16.5" spans="1:16">
      <c r="A2247" s="4" t="str">
        <f>IF($C2247="","",COUNTA($C$5:$C2247))</f>
        <v/>
      </c>
      <c r="B2247" s="52"/>
      <c r="C2247" s="53"/>
      <c r="D2247" s="53"/>
      <c r="E2247" s="32"/>
      <c r="F2247" s="54"/>
      <c r="G2247" s="54"/>
      <c r="H2247" s="24" t="str">
        <f>IFERROR(ROUND(VLOOKUP($C2247,基础资料!$B$5:$E$34,3,0)+SUMIF($C$5:$C2247,$C2247,$F$5:$F2247)-SUMIF($C$5:$C2247,$C2247,$G$5:$G2247),2),"")</f>
        <v/>
      </c>
      <c r="I2247" s="53"/>
      <c r="J2247" s="53"/>
      <c r="K2247" s="25" t="str">
        <f t="shared" si="35"/>
        <v/>
      </c>
      <c r="L2247" s="13" t="str">
        <f>IF($D2247="","",IFERROR(INDEX(类别属性,MATCH($D2247,类别表,0)),""))</f>
        <v/>
      </c>
      <c r="M2247" s="53"/>
      <c r="N2247" s="53"/>
      <c r="O2247" s="32"/>
      <c r="P2247" s="6" t="str">
        <f>IF($C2247="","",IF(ISNA(MATCH($C2247,账户表,0)),"※这个账户不在【基础资料】的账户档案里",IF($B2247="","※没填日期，这一笔不会进任何月份的报表",IF(NOT(ISNUMBER($B2247)),"※日期是文本不是日期（像 2026.6.28 这种），按日期取数的报表全会漏掉这一笔",IF(AND($F2247&lt;&gt;"",$G2247&lt;&gt;""),"※收入和支出不能同时填",IF(AND(N($F2247)=0,N($G2247)=0),"※收入和支出都没填",IF(OR(N($F2247)&lt;0,N($G2247)&lt;0),"※金额不能填负数，方向反了就换一列填",IF($D2247="","※没填收支类别，分类报表会漏掉这一笔",IF(ISNA(MATCH($D2247,类别表,0)),"※收支类别不在【基础资料】的清单里",IF(AND($L2247="内部转账",$M2247=""),"△内部转账要在「对方账户」写上另一头",IF(AND($L2247="内部转账",$M2247=$C2247),"※对方账户跟本账户是同一个",IF(AND($L2247&lt;&gt;"内部转账",$M2247&lt;&gt;""),"△填了对方账户，但类别不是内部转账",IF(YEAR($B2247)&lt;&gt;管理年度,"△不是管理年度的单据，按月的三张报表里看不到",IF($H2247&lt;0,"△这一笔之后该账户余额成负数了，核一下",""))))))))))))))</f>
        <v/>
      </c>
    </row>
    <row r="2248" ht="16.5" spans="1:16">
      <c r="A2248" s="4" t="str">
        <f>IF($C2248="","",COUNTA($C$5:$C2248))</f>
        <v/>
      </c>
      <c r="B2248" s="52"/>
      <c r="C2248" s="53"/>
      <c r="D2248" s="53"/>
      <c r="E2248" s="32"/>
      <c r="F2248" s="54"/>
      <c r="G2248" s="54"/>
      <c r="H2248" s="24" t="str">
        <f>IFERROR(ROUND(VLOOKUP($C2248,基础资料!$B$5:$E$34,3,0)+SUMIF($C$5:$C2248,$C2248,$F$5:$F2248)-SUMIF($C$5:$C2248,$C2248,$G$5:$G2248),2),"")</f>
        <v/>
      </c>
      <c r="I2248" s="53"/>
      <c r="J2248" s="53"/>
      <c r="K2248" s="25" t="str">
        <f t="shared" si="35"/>
        <v/>
      </c>
      <c r="L2248" s="13" t="str">
        <f>IF($D2248="","",IFERROR(INDEX(类别属性,MATCH($D2248,类别表,0)),""))</f>
        <v/>
      </c>
      <c r="M2248" s="53"/>
      <c r="N2248" s="53"/>
      <c r="O2248" s="32"/>
      <c r="P2248" s="6" t="str">
        <f>IF($C2248="","",IF(ISNA(MATCH($C2248,账户表,0)),"※这个账户不在【基础资料】的账户档案里",IF($B2248="","※没填日期，这一笔不会进任何月份的报表",IF(NOT(ISNUMBER($B2248)),"※日期是文本不是日期（像 2026.6.28 这种），按日期取数的报表全会漏掉这一笔",IF(AND($F2248&lt;&gt;"",$G2248&lt;&gt;""),"※收入和支出不能同时填",IF(AND(N($F2248)=0,N($G2248)=0),"※收入和支出都没填",IF(OR(N($F2248)&lt;0,N($G2248)&lt;0),"※金额不能填负数，方向反了就换一列填",IF($D2248="","※没填收支类别，分类报表会漏掉这一笔",IF(ISNA(MATCH($D2248,类别表,0)),"※收支类别不在【基础资料】的清单里",IF(AND($L2248="内部转账",$M2248=""),"△内部转账要在「对方账户」写上另一头",IF(AND($L2248="内部转账",$M2248=$C2248),"※对方账户跟本账户是同一个",IF(AND($L2248&lt;&gt;"内部转账",$M2248&lt;&gt;""),"△填了对方账户，但类别不是内部转账",IF(YEAR($B2248)&lt;&gt;管理年度,"△不是管理年度的单据，按月的三张报表里看不到",IF($H2248&lt;0,"△这一笔之后该账户余额成负数了，核一下",""))))))))))))))</f>
        <v/>
      </c>
    </row>
    <row r="2249" ht="16.5" spans="1:16">
      <c r="A2249" s="4" t="str">
        <f>IF($C2249="","",COUNTA($C$5:$C2249))</f>
        <v/>
      </c>
      <c r="B2249" s="52"/>
      <c r="C2249" s="53"/>
      <c r="D2249" s="53"/>
      <c r="E2249" s="32"/>
      <c r="F2249" s="54"/>
      <c r="G2249" s="54"/>
      <c r="H2249" s="24" t="str">
        <f>IFERROR(ROUND(VLOOKUP($C2249,基础资料!$B$5:$E$34,3,0)+SUMIF($C$5:$C2249,$C2249,$F$5:$F2249)-SUMIF($C$5:$C2249,$C2249,$G$5:$G2249),2),"")</f>
        <v/>
      </c>
      <c r="I2249" s="53"/>
      <c r="J2249" s="53"/>
      <c r="K2249" s="25" t="str">
        <f t="shared" si="35"/>
        <v/>
      </c>
      <c r="L2249" s="13" t="str">
        <f>IF($D2249="","",IFERROR(INDEX(类别属性,MATCH($D2249,类别表,0)),""))</f>
        <v/>
      </c>
      <c r="M2249" s="53"/>
      <c r="N2249" s="53"/>
      <c r="O2249" s="32"/>
      <c r="P2249" s="6" t="str">
        <f>IF($C2249="","",IF(ISNA(MATCH($C2249,账户表,0)),"※这个账户不在【基础资料】的账户档案里",IF($B2249="","※没填日期，这一笔不会进任何月份的报表",IF(NOT(ISNUMBER($B2249)),"※日期是文本不是日期（像 2026.6.28 这种），按日期取数的报表全会漏掉这一笔",IF(AND($F2249&lt;&gt;"",$G2249&lt;&gt;""),"※收入和支出不能同时填",IF(AND(N($F2249)=0,N($G2249)=0),"※收入和支出都没填",IF(OR(N($F2249)&lt;0,N($G2249)&lt;0),"※金额不能填负数，方向反了就换一列填",IF($D2249="","※没填收支类别，分类报表会漏掉这一笔",IF(ISNA(MATCH($D2249,类别表,0)),"※收支类别不在【基础资料】的清单里",IF(AND($L2249="内部转账",$M2249=""),"△内部转账要在「对方账户」写上另一头",IF(AND($L2249="内部转账",$M2249=$C2249),"※对方账户跟本账户是同一个",IF(AND($L2249&lt;&gt;"内部转账",$M2249&lt;&gt;""),"△填了对方账户，但类别不是内部转账",IF(YEAR($B2249)&lt;&gt;管理年度,"△不是管理年度的单据，按月的三张报表里看不到",IF($H2249&lt;0,"△这一笔之后该账户余额成负数了，核一下",""))))))))))))))</f>
        <v/>
      </c>
    </row>
    <row r="2250" ht="16.5" spans="1:16">
      <c r="A2250" s="4" t="str">
        <f>IF($C2250="","",COUNTA($C$5:$C2250))</f>
        <v/>
      </c>
      <c r="B2250" s="52"/>
      <c r="C2250" s="53"/>
      <c r="D2250" s="53"/>
      <c r="E2250" s="32"/>
      <c r="F2250" s="54"/>
      <c r="G2250" s="54"/>
      <c r="H2250" s="24" t="str">
        <f>IFERROR(ROUND(VLOOKUP($C2250,基础资料!$B$5:$E$34,3,0)+SUMIF($C$5:$C2250,$C2250,$F$5:$F2250)-SUMIF($C$5:$C2250,$C2250,$G$5:$G2250),2),"")</f>
        <v/>
      </c>
      <c r="I2250" s="53"/>
      <c r="J2250" s="53"/>
      <c r="K2250" s="25" t="str">
        <f t="shared" si="35"/>
        <v/>
      </c>
      <c r="L2250" s="13" t="str">
        <f>IF($D2250="","",IFERROR(INDEX(类别属性,MATCH($D2250,类别表,0)),""))</f>
        <v/>
      </c>
      <c r="M2250" s="53"/>
      <c r="N2250" s="53"/>
      <c r="O2250" s="32"/>
      <c r="P2250" s="6" t="str">
        <f>IF($C2250="","",IF(ISNA(MATCH($C2250,账户表,0)),"※这个账户不在【基础资料】的账户档案里",IF($B2250="","※没填日期，这一笔不会进任何月份的报表",IF(NOT(ISNUMBER($B2250)),"※日期是文本不是日期（像 2026.6.28 这种），按日期取数的报表全会漏掉这一笔",IF(AND($F2250&lt;&gt;"",$G2250&lt;&gt;""),"※收入和支出不能同时填",IF(AND(N($F2250)=0,N($G2250)=0),"※收入和支出都没填",IF(OR(N($F2250)&lt;0,N($G2250)&lt;0),"※金额不能填负数，方向反了就换一列填",IF($D2250="","※没填收支类别，分类报表会漏掉这一笔",IF(ISNA(MATCH($D2250,类别表,0)),"※收支类别不在【基础资料】的清单里",IF(AND($L2250="内部转账",$M2250=""),"△内部转账要在「对方账户」写上另一头",IF(AND($L2250="内部转账",$M2250=$C2250),"※对方账户跟本账户是同一个",IF(AND($L2250&lt;&gt;"内部转账",$M2250&lt;&gt;""),"△填了对方账户，但类别不是内部转账",IF(YEAR($B2250)&lt;&gt;管理年度,"△不是管理年度的单据，按月的三张报表里看不到",IF($H2250&lt;0,"△这一笔之后该账户余额成负数了，核一下",""))))))))))))))</f>
        <v/>
      </c>
    </row>
    <row r="2251" ht="16.5" spans="1:16">
      <c r="A2251" s="4" t="str">
        <f>IF($C2251="","",COUNTA($C$5:$C2251))</f>
        <v/>
      </c>
      <c r="B2251" s="52"/>
      <c r="C2251" s="53"/>
      <c r="D2251" s="53"/>
      <c r="E2251" s="32"/>
      <c r="F2251" s="54"/>
      <c r="G2251" s="54"/>
      <c r="H2251" s="24" t="str">
        <f>IFERROR(ROUND(VLOOKUP($C2251,基础资料!$B$5:$E$34,3,0)+SUMIF($C$5:$C2251,$C2251,$F$5:$F2251)-SUMIF($C$5:$C2251,$C2251,$G$5:$G2251),2),"")</f>
        <v/>
      </c>
      <c r="I2251" s="53"/>
      <c r="J2251" s="53"/>
      <c r="K2251" s="25" t="str">
        <f t="shared" si="35"/>
        <v/>
      </c>
      <c r="L2251" s="13" t="str">
        <f>IF($D2251="","",IFERROR(INDEX(类别属性,MATCH($D2251,类别表,0)),""))</f>
        <v/>
      </c>
      <c r="M2251" s="53"/>
      <c r="N2251" s="53"/>
      <c r="O2251" s="32"/>
      <c r="P2251" s="6" t="str">
        <f>IF($C2251="","",IF(ISNA(MATCH($C2251,账户表,0)),"※这个账户不在【基础资料】的账户档案里",IF($B2251="","※没填日期，这一笔不会进任何月份的报表",IF(NOT(ISNUMBER($B2251)),"※日期是文本不是日期（像 2026.6.28 这种），按日期取数的报表全会漏掉这一笔",IF(AND($F2251&lt;&gt;"",$G2251&lt;&gt;""),"※收入和支出不能同时填",IF(AND(N($F2251)=0,N($G2251)=0),"※收入和支出都没填",IF(OR(N($F2251)&lt;0,N($G2251)&lt;0),"※金额不能填负数，方向反了就换一列填",IF($D2251="","※没填收支类别，分类报表会漏掉这一笔",IF(ISNA(MATCH($D2251,类别表,0)),"※收支类别不在【基础资料】的清单里",IF(AND($L2251="内部转账",$M2251=""),"△内部转账要在「对方账户」写上另一头",IF(AND($L2251="内部转账",$M2251=$C2251),"※对方账户跟本账户是同一个",IF(AND($L2251&lt;&gt;"内部转账",$M2251&lt;&gt;""),"△填了对方账户，但类别不是内部转账",IF(YEAR($B2251)&lt;&gt;管理年度,"△不是管理年度的单据，按月的三张报表里看不到",IF($H2251&lt;0,"△这一笔之后该账户余额成负数了，核一下",""))))))))))))))</f>
        <v/>
      </c>
    </row>
    <row r="2252" ht="16.5" spans="1:16">
      <c r="A2252" s="4" t="str">
        <f>IF($C2252="","",COUNTA($C$5:$C2252))</f>
        <v/>
      </c>
      <c r="B2252" s="52"/>
      <c r="C2252" s="53"/>
      <c r="D2252" s="53"/>
      <c r="E2252" s="32"/>
      <c r="F2252" s="54"/>
      <c r="G2252" s="54"/>
      <c r="H2252" s="24" t="str">
        <f>IFERROR(ROUND(VLOOKUP($C2252,基础资料!$B$5:$E$34,3,0)+SUMIF($C$5:$C2252,$C2252,$F$5:$F2252)-SUMIF($C$5:$C2252,$C2252,$G$5:$G2252),2),"")</f>
        <v/>
      </c>
      <c r="I2252" s="53"/>
      <c r="J2252" s="53"/>
      <c r="K2252" s="25" t="str">
        <f t="shared" si="35"/>
        <v/>
      </c>
      <c r="L2252" s="13" t="str">
        <f>IF($D2252="","",IFERROR(INDEX(类别属性,MATCH($D2252,类别表,0)),""))</f>
        <v/>
      </c>
      <c r="M2252" s="53"/>
      <c r="N2252" s="53"/>
      <c r="O2252" s="32"/>
      <c r="P2252" s="6" t="str">
        <f>IF($C2252="","",IF(ISNA(MATCH($C2252,账户表,0)),"※这个账户不在【基础资料】的账户档案里",IF($B2252="","※没填日期，这一笔不会进任何月份的报表",IF(NOT(ISNUMBER($B2252)),"※日期是文本不是日期（像 2026.6.28 这种），按日期取数的报表全会漏掉这一笔",IF(AND($F2252&lt;&gt;"",$G2252&lt;&gt;""),"※收入和支出不能同时填",IF(AND(N($F2252)=0,N($G2252)=0),"※收入和支出都没填",IF(OR(N($F2252)&lt;0,N($G2252)&lt;0),"※金额不能填负数，方向反了就换一列填",IF($D2252="","※没填收支类别，分类报表会漏掉这一笔",IF(ISNA(MATCH($D2252,类别表,0)),"※收支类别不在【基础资料】的清单里",IF(AND($L2252="内部转账",$M2252=""),"△内部转账要在「对方账户」写上另一头",IF(AND($L2252="内部转账",$M2252=$C2252),"※对方账户跟本账户是同一个",IF(AND($L2252&lt;&gt;"内部转账",$M2252&lt;&gt;""),"△填了对方账户，但类别不是内部转账",IF(YEAR($B2252)&lt;&gt;管理年度,"△不是管理年度的单据，按月的三张报表里看不到",IF($H2252&lt;0,"△这一笔之后该账户余额成负数了，核一下",""))))))))))))))</f>
        <v/>
      </c>
    </row>
    <row r="2253" ht="16.5" spans="1:16">
      <c r="A2253" s="4" t="str">
        <f>IF($C2253="","",COUNTA($C$5:$C2253))</f>
        <v/>
      </c>
      <c r="B2253" s="52"/>
      <c r="C2253" s="53"/>
      <c r="D2253" s="53"/>
      <c r="E2253" s="32"/>
      <c r="F2253" s="54"/>
      <c r="G2253" s="54"/>
      <c r="H2253" s="24" t="str">
        <f>IFERROR(ROUND(VLOOKUP($C2253,基础资料!$B$5:$E$34,3,0)+SUMIF($C$5:$C2253,$C2253,$F$5:$F2253)-SUMIF($C$5:$C2253,$C2253,$G$5:$G2253),2),"")</f>
        <v/>
      </c>
      <c r="I2253" s="53"/>
      <c r="J2253" s="53"/>
      <c r="K2253" s="25" t="str">
        <f t="shared" si="35"/>
        <v/>
      </c>
      <c r="L2253" s="13" t="str">
        <f>IF($D2253="","",IFERROR(INDEX(类别属性,MATCH($D2253,类别表,0)),""))</f>
        <v/>
      </c>
      <c r="M2253" s="53"/>
      <c r="N2253" s="53"/>
      <c r="O2253" s="32"/>
      <c r="P2253" s="6" t="str">
        <f>IF($C2253="","",IF(ISNA(MATCH($C2253,账户表,0)),"※这个账户不在【基础资料】的账户档案里",IF($B2253="","※没填日期，这一笔不会进任何月份的报表",IF(NOT(ISNUMBER($B2253)),"※日期是文本不是日期（像 2026.6.28 这种），按日期取数的报表全会漏掉这一笔",IF(AND($F2253&lt;&gt;"",$G2253&lt;&gt;""),"※收入和支出不能同时填",IF(AND(N($F2253)=0,N($G2253)=0),"※收入和支出都没填",IF(OR(N($F2253)&lt;0,N($G2253)&lt;0),"※金额不能填负数，方向反了就换一列填",IF($D2253="","※没填收支类别，分类报表会漏掉这一笔",IF(ISNA(MATCH($D2253,类别表,0)),"※收支类别不在【基础资料】的清单里",IF(AND($L2253="内部转账",$M2253=""),"△内部转账要在「对方账户」写上另一头",IF(AND($L2253="内部转账",$M2253=$C2253),"※对方账户跟本账户是同一个",IF(AND($L2253&lt;&gt;"内部转账",$M2253&lt;&gt;""),"△填了对方账户，但类别不是内部转账",IF(YEAR($B2253)&lt;&gt;管理年度,"△不是管理年度的单据，按月的三张报表里看不到",IF($H2253&lt;0,"△这一笔之后该账户余额成负数了，核一下",""))))))))))))))</f>
        <v/>
      </c>
    </row>
    <row r="2254" ht="16.5" spans="1:16">
      <c r="A2254" s="4" t="str">
        <f>IF($C2254="","",COUNTA($C$5:$C2254))</f>
        <v/>
      </c>
      <c r="B2254" s="52"/>
      <c r="C2254" s="53"/>
      <c r="D2254" s="53"/>
      <c r="E2254" s="32"/>
      <c r="F2254" s="54"/>
      <c r="G2254" s="54"/>
      <c r="H2254" s="24" t="str">
        <f>IFERROR(ROUND(VLOOKUP($C2254,基础资料!$B$5:$E$34,3,0)+SUMIF($C$5:$C2254,$C2254,$F$5:$F2254)-SUMIF($C$5:$C2254,$C2254,$G$5:$G2254),2),"")</f>
        <v/>
      </c>
      <c r="I2254" s="53"/>
      <c r="J2254" s="53"/>
      <c r="K2254" s="25" t="str">
        <f t="shared" si="35"/>
        <v/>
      </c>
      <c r="L2254" s="13" t="str">
        <f>IF($D2254="","",IFERROR(INDEX(类别属性,MATCH($D2254,类别表,0)),""))</f>
        <v/>
      </c>
      <c r="M2254" s="53"/>
      <c r="N2254" s="53"/>
      <c r="O2254" s="32"/>
      <c r="P2254" s="6" t="str">
        <f>IF($C2254="","",IF(ISNA(MATCH($C2254,账户表,0)),"※这个账户不在【基础资料】的账户档案里",IF($B2254="","※没填日期，这一笔不会进任何月份的报表",IF(NOT(ISNUMBER($B2254)),"※日期是文本不是日期（像 2026.6.28 这种），按日期取数的报表全会漏掉这一笔",IF(AND($F2254&lt;&gt;"",$G2254&lt;&gt;""),"※收入和支出不能同时填",IF(AND(N($F2254)=0,N($G2254)=0),"※收入和支出都没填",IF(OR(N($F2254)&lt;0,N($G2254)&lt;0),"※金额不能填负数，方向反了就换一列填",IF($D2254="","※没填收支类别，分类报表会漏掉这一笔",IF(ISNA(MATCH($D2254,类别表,0)),"※收支类别不在【基础资料】的清单里",IF(AND($L2254="内部转账",$M2254=""),"△内部转账要在「对方账户」写上另一头",IF(AND($L2254="内部转账",$M2254=$C2254),"※对方账户跟本账户是同一个",IF(AND($L2254&lt;&gt;"内部转账",$M2254&lt;&gt;""),"△填了对方账户，但类别不是内部转账",IF(YEAR($B2254)&lt;&gt;管理年度,"△不是管理年度的单据，按月的三张报表里看不到",IF($H2254&lt;0,"△这一笔之后该账户余额成负数了，核一下",""))))))))))))))</f>
        <v/>
      </c>
    </row>
    <row r="2255" ht="16.5" spans="1:16">
      <c r="A2255" s="4" t="str">
        <f>IF($C2255="","",COUNTA($C$5:$C2255))</f>
        <v/>
      </c>
      <c r="B2255" s="52"/>
      <c r="C2255" s="53"/>
      <c r="D2255" s="53"/>
      <c r="E2255" s="32"/>
      <c r="F2255" s="54"/>
      <c r="G2255" s="54"/>
      <c r="H2255" s="24" t="str">
        <f>IFERROR(ROUND(VLOOKUP($C2255,基础资料!$B$5:$E$34,3,0)+SUMIF($C$5:$C2255,$C2255,$F$5:$F2255)-SUMIF($C$5:$C2255,$C2255,$G$5:$G2255),2),"")</f>
        <v/>
      </c>
      <c r="I2255" s="53"/>
      <c r="J2255" s="53"/>
      <c r="K2255" s="25" t="str">
        <f t="shared" si="35"/>
        <v/>
      </c>
      <c r="L2255" s="13" t="str">
        <f>IF($D2255="","",IFERROR(INDEX(类别属性,MATCH($D2255,类别表,0)),""))</f>
        <v/>
      </c>
      <c r="M2255" s="53"/>
      <c r="N2255" s="53"/>
      <c r="O2255" s="32"/>
      <c r="P2255" s="6" t="str">
        <f>IF($C2255="","",IF(ISNA(MATCH($C2255,账户表,0)),"※这个账户不在【基础资料】的账户档案里",IF($B2255="","※没填日期，这一笔不会进任何月份的报表",IF(NOT(ISNUMBER($B2255)),"※日期是文本不是日期（像 2026.6.28 这种），按日期取数的报表全会漏掉这一笔",IF(AND($F2255&lt;&gt;"",$G2255&lt;&gt;""),"※收入和支出不能同时填",IF(AND(N($F2255)=0,N($G2255)=0),"※收入和支出都没填",IF(OR(N($F2255)&lt;0,N($G2255)&lt;0),"※金额不能填负数，方向反了就换一列填",IF($D2255="","※没填收支类别，分类报表会漏掉这一笔",IF(ISNA(MATCH($D2255,类别表,0)),"※收支类别不在【基础资料】的清单里",IF(AND($L2255="内部转账",$M2255=""),"△内部转账要在「对方账户」写上另一头",IF(AND($L2255="内部转账",$M2255=$C2255),"※对方账户跟本账户是同一个",IF(AND($L2255&lt;&gt;"内部转账",$M2255&lt;&gt;""),"△填了对方账户，但类别不是内部转账",IF(YEAR($B2255)&lt;&gt;管理年度,"△不是管理年度的单据，按月的三张报表里看不到",IF($H2255&lt;0,"△这一笔之后该账户余额成负数了，核一下",""))))))))))))))</f>
        <v/>
      </c>
    </row>
    <row r="2256" ht="16.5" spans="1:16">
      <c r="A2256" s="4" t="str">
        <f>IF($C2256="","",COUNTA($C$5:$C2256))</f>
        <v/>
      </c>
      <c r="B2256" s="52"/>
      <c r="C2256" s="53"/>
      <c r="D2256" s="53"/>
      <c r="E2256" s="32"/>
      <c r="F2256" s="54"/>
      <c r="G2256" s="54"/>
      <c r="H2256" s="24" t="str">
        <f>IFERROR(ROUND(VLOOKUP($C2256,基础资料!$B$5:$E$34,3,0)+SUMIF($C$5:$C2256,$C2256,$F$5:$F2256)-SUMIF($C$5:$C2256,$C2256,$G$5:$G2256),2),"")</f>
        <v/>
      </c>
      <c r="I2256" s="53"/>
      <c r="J2256" s="53"/>
      <c r="K2256" s="25" t="str">
        <f t="shared" si="35"/>
        <v/>
      </c>
      <c r="L2256" s="13" t="str">
        <f>IF($D2256="","",IFERROR(INDEX(类别属性,MATCH($D2256,类别表,0)),""))</f>
        <v/>
      </c>
      <c r="M2256" s="53"/>
      <c r="N2256" s="53"/>
      <c r="O2256" s="32"/>
      <c r="P2256" s="6" t="str">
        <f>IF($C2256="","",IF(ISNA(MATCH($C2256,账户表,0)),"※这个账户不在【基础资料】的账户档案里",IF($B2256="","※没填日期，这一笔不会进任何月份的报表",IF(NOT(ISNUMBER($B2256)),"※日期是文本不是日期（像 2026.6.28 这种），按日期取数的报表全会漏掉这一笔",IF(AND($F2256&lt;&gt;"",$G2256&lt;&gt;""),"※收入和支出不能同时填",IF(AND(N($F2256)=0,N($G2256)=0),"※收入和支出都没填",IF(OR(N($F2256)&lt;0,N($G2256)&lt;0),"※金额不能填负数，方向反了就换一列填",IF($D2256="","※没填收支类别，分类报表会漏掉这一笔",IF(ISNA(MATCH($D2256,类别表,0)),"※收支类别不在【基础资料】的清单里",IF(AND($L2256="内部转账",$M2256=""),"△内部转账要在「对方账户」写上另一头",IF(AND($L2256="内部转账",$M2256=$C2256),"※对方账户跟本账户是同一个",IF(AND($L2256&lt;&gt;"内部转账",$M2256&lt;&gt;""),"△填了对方账户，但类别不是内部转账",IF(YEAR($B2256)&lt;&gt;管理年度,"△不是管理年度的单据，按月的三张报表里看不到",IF($H2256&lt;0,"△这一笔之后该账户余额成负数了，核一下",""))))))))))))))</f>
        <v/>
      </c>
    </row>
    <row r="2257" ht="16.5" spans="1:16">
      <c r="A2257" s="4" t="str">
        <f>IF($C2257="","",COUNTA($C$5:$C2257))</f>
        <v/>
      </c>
      <c r="B2257" s="52"/>
      <c r="C2257" s="53"/>
      <c r="D2257" s="53"/>
      <c r="E2257" s="32"/>
      <c r="F2257" s="54"/>
      <c r="G2257" s="54"/>
      <c r="H2257" s="24" t="str">
        <f>IFERROR(ROUND(VLOOKUP($C2257,基础资料!$B$5:$E$34,3,0)+SUMIF($C$5:$C2257,$C2257,$F$5:$F2257)-SUMIF($C$5:$C2257,$C2257,$G$5:$G2257),2),"")</f>
        <v/>
      </c>
      <c r="I2257" s="53"/>
      <c r="J2257" s="53"/>
      <c r="K2257" s="25" t="str">
        <f t="shared" si="35"/>
        <v/>
      </c>
      <c r="L2257" s="13" t="str">
        <f>IF($D2257="","",IFERROR(INDEX(类别属性,MATCH($D2257,类别表,0)),""))</f>
        <v/>
      </c>
      <c r="M2257" s="53"/>
      <c r="N2257" s="53"/>
      <c r="O2257" s="32"/>
      <c r="P2257" s="6" t="str">
        <f>IF($C2257="","",IF(ISNA(MATCH($C2257,账户表,0)),"※这个账户不在【基础资料】的账户档案里",IF($B2257="","※没填日期，这一笔不会进任何月份的报表",IF(NOT(ISNUMBER($B2257)),"※日期是文本不是日期（像 2026.6.28 这种），按日期取数的报表全会漏掉这一笔",IF(AND($F2257&lt;&gt;"",$G2257&lt;&gt;""),"※收入和支出不能同时填",IF(AND(N($F2257)=0,N($G2257)=0),"※收入和支出都没填",IF(OR(N($F2257)&lt;0,N($G2257)&lt;0),"※金额不能填负数，方向反了就换一列填",IF($D2257="","※没填收支类别，分类报表会漏掉这一笔",IF(ISNA(MATCH($D2257,类别表,0)),"※收支类别不在【基础资料】的清单里",IF(AND($L2257="内部转账",$M2257=""),"△内部转账要在「对方账户」写上另一头",IF(AND($L2257="内部转账",$M2257=$C2257),"※对方账户跟本账户是同一个",IF(AND($L2257&lt;&gt;"内部转账",$M2257&lt;&gt;""),"△填了对方账户，但类别不是内部转账",IF(YEAR($B2257)&lt;&gt;管理年度,"△不是管理年度的单据，按月的三张报表里看不到",IF($H2257&lt;0,"△这一笔之后该账户余额成负数了，核一下",""))))))))))))))</f>
        <v/>
      </c>
    </row>
    <row r="2258" ht="16.5" spans="1:16">
      <c r="A2258" s="4" t="str">
        <f>IF($C2258="","",COUNTA($C$5:$C2258))</f>
        <v/>
      </c>
      <c r="B2258" s="52"/>
      <c r="C2258" s="53"/>
      <c r="D2258" s="53"/>
      <c r="E2258" s="32"/>
      <c r="F2258" s="54"/>
      <c r="G2258" s="54"/>
      <c r="H2258" s="24" t="str">
        <f>IFERROR(ROUND(VLOOKUP($C2258,基础资料!$B$5:$E$34,3,0)+SUMIF($C$5:$C2258,$C2258,$F$5:$F2258)-SUMIF($C$5:$C2258,$C2258,$G$5:$G2258),2),"")</f>
        <v/>
      </c>
      <c r="I2258" s="53"/>
      <c r="J2258" s="53"/>
      <c r="K2258" s="25" t="str">
        <f t="shared" si="35"/>
        <v/>
      </c>
      <c r="L2258" s="13" t="str">
        <f>IF($D2258="","",IFERROR(INDEX(类别属性,MATCH($D2258,类别表,0)),""))</f>
        <v/>
      </c>
      <c r="M2258" s="53"/>
      <c r="N2258" s="53"/>
      <c r="O2258" s="32"/>
      <c r="P2258" s="6" t="str">
        <f>IF($C2258="","",IF(ISNA(MATCH($C2258,账户表,0)),"※这个账户不在【基础资料】的账户档案里",IF($B2258="","※没填日期，这一笔不会进任何月份的报表",IF(NOT(ISNUMBER($B2258)),"※日期是文本不是日期（像 2026.6.28 这种），按日期取数的报表全会漏掉这一笔",IF(AND($F2258&lt;&gt;"",$G2258&lt;&gt;""),"※收入和支出不能同时填",IF(AND(N($F2258)=0,N($G2258)=0),"※收入和支出都没填",IF(OR(N($F2258)&lt;0,N($G2258)&lt;0),"※金额不能填负数，方向反了就换一列填",IF($D2258="","※没填收支类别，分类报表会漏掉这一笔",IF(ISNA(MATCH($D2258,类别表,0)),"※收支类别不在【基础资料】的清单里",IF(AND($L2258="内部转账",$M2258=""),"△内部转账要在「对方账户」写上另一头",IF(AND($L2258="内部转账",$M2258=$C2258),"※对方账户跟本账户是同一个",IF(AND($L2258&lt;&gt;"内部转账",$M2258&lt;&gt;""),"△填了对方账户，但类别不是内部转账",IF(YEAR($B2258)&lt;&gt;管理年度,"△不是管理年度的单据，按月的三张报表里看不到",IF($H2258&lt;0,"△这一笔之后该账户余额成负数了，核一下",""))))))))))))))</f>
        <v/>
      </c>
    </row>
    <row r="2259" ht="16.5" spans="1:16">
      <c r="A2259" s="4" t="str">
        <f>IF($C2259="","",COUNTA($C$5:$C2259))</f>
        <v/>
      </c>
      <c r="B2259" s="52"/>
      <c r="C2259" s="53"/>
      <c r="D2259" s="53"/>
      <c r="E2259" s="32"/>
      <c r="F2259" s="54"/>
      <c r="G2259" s="54"/>
      <c r="H2259" s="24" t="str">
        <f>IFERROR(ROUND(VLOOKUP($C2259,基础资料!$B$5:$E$34,3,0)+SUMIF($C$5:$C2259,$C2259,$F$5:$F2259)-SUMIF($C$5:$C2259,$C2259,$G$5:$G2259),2),"")</f>
        <v/>
      </c>
      <c r="I2259" s="53"/>
      <c r="J2259" s="53"/>
      <c r="K2259" s="25" t="str">
        <f t="shared" si="35"/>
        <v/>
      </c>
      <c r="L2259" s="13" t="str">
        <f>IF($D2259="","",IFERROR(INDEX(类别属性,MATCH($D2259,类别表,0)),""))</f>
        <v/>
      </c>
      <c r="M2259" s="53"/>
      <c r="N2259" s="53"/>
      <c r="O2259" s="32"/>
      <c r="P2259" s="6" t="str">
        <f>IF($C2259="","",IF(ISNA(MATCH($C2259,账户表,0)),"※这个账户不在【基础资料】的账户档案里",IF($B2259="","※没填日期，这一笔不会进任何月份的报表",IF(NOT(ISNUMBER($B2259)),"※日期是文本不是日期（像 2026.6.28 这种），按日期取数的报表全会漏掉这一笔",IF(AND($F2259&lt;&gt;"",$G2259&lt;&gt;""),"※收入和支出不能同时填",IF(AND(N($F2259)=0,N($G2259)=0),"※收入和支出都没填",IF(OR(N($F2259)&lt;0,N($G2259)&lt;0),"※金额不能填负数，方向反了就换一列填",IF($D2259="","※没填收支类别，分类报表会漏掉这一笔",IF(ISNA(MATCH($D2259,类别表,0)),"※收支类别不在【基础资料】的清单里",IF(AND($L2259="内部转账",$M2259=""),"△内部转账要在「对方账户」写上另一头",IF(AND($L2259="内部转账",$M2259=$C2259),"※对方账户跟本账户是同一个",IF(AND($L2259&lt;&gt;"内部转账",$M2259&lt;&gt;""),"△填了对方账户，但类别不是内部转账",IF(YEAR($B2259)&lt;&gt;管理年度,"△不是管理年度的单据，按月的三张报表里看不到",IF($H2259&lt;0,"△这一笔之后该账户余额成负数了，核一下",""))))))))))))))</f>
        <v/>
      </c>
    </row>
    <row r="2260" ht="16.5" spans="1:16">
      <c r="A2260" s="4" t="str">
        <f>IF($C2260="","",COUNTA($C$5:$C2260))</f>
        <v/>
      </c>
      <c r="B2260" s="52"/>
      <c r="C2260" s="53"/>
      <c r="D2260" s="53"/>
      <c r="E2260" s="32"/>
      <c r="F2260" s="54"/>
      <c r="G2260" s="54"/>
      <c r="H2260" s="24" t="str">
        <f>IFERROR(ROUND(VLOOKUP($C2260,基础资料!$B$5:$E$34,3,0)+SUMIF($C$5:$C2260,$C2260,$F$5:$F2260)-SUMIF($C$5:$C2260,$C2260,$G$5:$G2260),2),"")</f>
        <v/>
      </c>
      <c r="I2260" s="53"/>
      <c r="J2260" s="53"/>
      <c r="K2260" s="25" t="str">
        <f t="shared" si="35"/>
        <v/>
      </c>
      <c r="L2260" s="13" t="str">
        <f>IF($D2260="","",IFERROR(INDEX(类别属性,MATCH($D2260,类别表,0)),""))</f>
        <v/>
      </c>
      <c r="M2260" s="53"/>
      <c r="N2260" s="53"/>
      <c r="O2260" s="32"/>
      <c r="P2260" s="6" t="str">
        <f>IF($C2260="","",IF(ISNA(MATCH($C2260,账户表,0)),"※这个账户不在【基础资料】的账户档案里",IF($B2260="","※没填日期，这一笔不会进任何月份的报表",IF(NOT(ISNUMBER($B2260)),"※日期是文本不是日期（像 2026.6.28 这种），按日期取数的报表全会漏掉这一笔",IF(AND($F2260&lt;&gt;"",$G2260&lt;&gt;""),"※收入和支出不能同时填",IF(AND(N($F2260)=0,N($G2260)=0),"※收入和支出都没填",IF(OR(N($F2260)&lt;0,N($G2260)&lt;0),"※金额不能填负数，方向反了就换一列填",IF($D2260="","※没填收支类别，分类报表会漏掉这一笔",IF(ISNA(MATCH($D2260,类别表,0)),"※收支类别不在【基础资料】的清单里",IF(AND($L2260="内部转账",$M2260=""),"△内部转账要在「对方账户」写上另一头",IF(AND($L2260="内部转账",$M2260=$C2260),"※对方账户跟本账户是同一个",IF(AND($L2260&lt;&gt;"内部转账",$M2260&lt;&gt;""),"△填了对方账户，但类别不是内部转账",IF(YEAR($B2260)&lt;&gt;管理年度,"△不是管理年度的单据，按月的三张报表里看不到",IF($H2260&lt;0,"△这一笔之后该账户余额成负数了，核一下",""))))))))))))))</f>
        <v/>
      </c>
    </row>
    <row r="2261" ht="16.5" spans="1:16">
      <c r="A2261" s="4" t="str">
        <f>IF($C2261="","",COUNTA($C$5:$C2261))</f>
        <v/>
      </c>
      <c r="B2261" s="52"/>
      <c r="C2261" s="53"/>
      <c r="D2261" s="53"/>
      <c r="E2261" s="32"/>
      <c r="F2261" s="54"/>
      <c r="G2261" s="54"/>
      <c r="H2261" s="24" t="str">
        <f>IFERROR(ROUND(VLOOKUP($C2261,基础资料!$B$5:$E$34,3,0)+SUMIF($C$5:$C2261,$C2261,$F$5:$F2261)-SUMIF($C$5:$C2261,$C2261,$G$5:$G2261),2),"")</f>
        <v/>
      </c>
      <c r="I2261" s="53"/>
      <c r="J2261" s="53"/>
      <c r="K2261" s="25" t="str">
        <f t="shared" si="35"/>
        <v/>
      </c>
      <c r="L2261" s="13" t="str">
        <f>IF($D2261="","",IFERROR(INDEX(类别属性,MATCH($D2261,类别表,0)),""))</f>
        <v/>
      </c>
      <c r="M2261" s="53"/>
      <c r="N2261" s="53"/>
      <c r="O2261" s="32"/>
      <c r="P2261" s="6" t="str">
        <f>IF($C2261="","",IF(ISNA(MATCH($C2261,账户表,0)),"※这个账户不在【基础资料】的账户档案里",IF($B2261="","※没填日期，这一笔不会进任何月份的报表",IF(NOT(ISNUMBER($B2261)),"※日期是文本不是日期（像 2026.6.28 这种），按日期取数的报表全会漏掉这一笔",IF(AND($F2261&lt;&gt;"",$G2261&lt;&gt;""),"※收入和支出不能同时填",IF(AND(N($F2261)=0,N($G2261)=0),"※收入和支出都没填",IF(OR(N($F2261)&lt;0,N($G2261)&lt;0),"※金额不能填负数，方向反了就换一列填",IF($D2261="","※没填收支类别，分类报表会漏掉这一笔",IF(ISNA(MATCH($D2261,类别表,0)),"※收支类别不在【基础资料】的清单里",IF(AND($L2261="内部转账",$M2261=""),"△内部转账要在「对方账户」写上另一头",IF(AND($L2261="内部转账",$M2261=$C2261),"※对方账户跟本账户是同一个",IF(AND($L2261&lt;&gt;"内部转账",$M2261&lt;&gt;""),"△填了对方账户，但类别不是内部转账",IF(YEAR($B2261)&lt;&gt;管理年度,"△不是管理年度的单据，按月的三张报表里看不到",IF($H2261&lt;0,"△这一笔之后该账户余额成负数了，核一下",""))))))))))))))</f>
        <v/>
      </c>
    </row>
    <row r="2262" ht="16.5" spans="1:16">
      <c r="A2262" s="4" t="str">
        <f>IF($C2262="","",COUNTA($C$5:$C2262))</f>
        <v/>
      </c>
      <c r="B2262" s="52"/>
      <c r="C2262" s="53"/>
      <c r="D2262" s="53"/>
      <c r="E2262" s="32"/>
      <c r="F2262" s="54"/>
      <c r="G2262" s="54"/>
      <c r="H2262" s="24" t="str">
        <f>IFERROR(ROUND(VLOOKUP($C2262,基础资料!$B$5:$E$34,3,0)+SUMIF($C$5:$C2262,$C2262,$F$5:$F2262)-SUMIF($C$5:$C2262,$C2262,$G$5:$G2262),2),"")</f>
        <v/>
      </c>
      <c r="I2262" s="53"/>
      <c r="J2262" s="53"/>
      <c r="K2262" s="25" t="str">
        <f t="shared" si="35"/>
        <v/>
      </c>
      <c r="L2262" s="13" t="str">
        <f>IF($D2262="","",IFERROR(INDEX(类别属性,MATCH($D2262,类别表,0)),""))</f>
        <v/>
      </c>
      <c r="M2262" s="53"/>
      <c r="N2262" s="53"/>
      <c r="O2262" s="32"/>
      <c r="P2262" s="6" t="str">
        <f>IF($C2262="","",IF(ISNA(MATCH($C2262,账户表,0)),"※这个账户不在【基础资料】的账户档案里",IF($B2262="","※没填日期，这一笔不会进任何月份的报表",IF(NOT(ISNUMBER($B2262)),"※日期是文本不是日期（像 2026.6.28 这种），按日期取数的报表全会漏掉这一笔",IF(AND($F2262&lt;&gt;"",$G2262&lt;&gt;""),"※收入和支出不能同时填",IF(AND(N($F2262)=0,N($G2262)=0),"※收入和支出都没填",IF(OR(N($F2262)&lt;0,N($G2262)&lt;0),"※金额不能填负数，方向反了就换一列填",IF($D2262="","※没填收支类别，分类报表会漏掉这一笔",IF(ISNA(MATCH($D2262,类别表,0)),"※收支类别不在【基础资料】的清单里",IF(AND($L2262="内部转账",$M2262=""),"△内部转账要在「对方账户」写上另一头",IF(AND($L2262="内部转账",$M2262=$C2262),"※对方账户跟本账户是同一个",IF(AND($L2262&lt;&gt;"内部转账",$M2262&lt;&gt;""),"△填了对方账户，但类别不是内部转账",IF(YEAR($B2262)&lt;&gt;管理年度,"△不是管理年度的单据，按月的三张报表里看不到",IF($H2262&lt;0,"△这一笔之后该账户余额成负数了，核一下",""))))))))))))))</f>
        <v/>
      </c>
    </row>
    <row r="2263" ht="16.5" spans="1:16">
      <c r="A2263" s="4" t="str">
        <f>IF($C2263="","",COUNTA($C$5:$C2263))</f>
        <v/>
      </c>
      <c r="B2263" s="52"/>
      <c r="C2263" s="53"/>
      <c r="D2263" s="53"/>
      <c r="E2263" s="32"/>
      <c r="F2263" s="54"/>
      <c r="G2263" s="54"/>
      <c r="H2263" s="24" t="str">
        <f>IFERROR(ROUND(VLOOKUP($C2263,基础资料!$B$5:$E$34,3,0)+SUMIF($C$5:$C2263,$C2263,$F$5:$F2263)-SUMIF($C$5:$C2263,$C2263,$G$5:$G2263),2),"")</f>
        <v/>
      </c>
      <c r="I2263" s="53"/>
      <c r="J2263" s="53"/>
      <c r="K2263" s="25" t="str">
        <f t="shared" si="35"/>
        <v/>
      </c>
      <c r="L2263" s="13" t="str">
        <f>IF($D2263="","",IFERROR(INDEX(类别属性,MATCH($D2263,类别表,0)),""))</f>
        <v/>
      </c>
      <c r="M2263" s="53"/>
      <c r="N2263" s="53"/>
      <c r="O2263" s="32"/>
      <c r="P2263" s="6" t="str">
        <f>IF($C2263="","",IF(ISNA(MATCH($C2263,账户表,0)),"※这个账户不在【基础资料】的账户档案里",IF($B2263="","※没填日期，这一笔不会进任何月份的报表",IF(NOT(ISNUMBER($B2263)),"※日期是文本不是日期（像 2026.6.28 这种），按日期取数的报表全会漏掉这一笔",IF(AND($F2263&lt;&gt;"",$G2263&lt;&gt;""),"※收入和支出不能同时填",IF(AND(N($F2263)=0,N($G2263)=0),"※收入和支出都没填",IF(OR(N($F2263)&lt;0,N($G2263)&lt;0),"※金额不能填负数，方向反了就换一列填",IF($D2263="","※没填收支类别，分类报表会漏掉这一笔",IF(ISNA(MATCH($D2263,类别表,0)),"※收支类别不在【基础资料】的清单里",IF(AND($L2263="内部转账",$M2263=""),"△内部转账要在「对方账户」写上另一头",IF(AND($L2263="内部转账",$M2263=$C2263),"※对方账户跟本账户是同一个",IF(AND($L2263&lt;&gt;"内部转账",$M2263&lt;&gt;""),"△填了对方账户，但类别不是内部转账",IF(YEAR($B2263)&lt;&gt;管理年度,"△不是管理年度的单据，按月的三张报表里看不到",IF($H2263&lt;0,"△这一笔之后该账户余额成负数了，核一下",""))))))))))))))</f>
        <v/>
      </c>
    </row>
    <row r="2264" ht="16.5" spans="1:16">
      <c r="A2264" s="4" t="str">
        <f>IF($C2264="","",COUNTA($C$5:$C2264))</f>
        <v/>
      </c>
      <c r="B2264" s="52"/>
      <c r="C2264" s="53"/>
      <c r="D2264" s="53"/>
      <c r="E2264" s="32"/>
      <c r="F2264" s="54"/>
      <c r="G2264" s="54"/>
      <c r="H2264" s="24" t="str">
        <f>IFERROR(ROUND(VLOOKUP($C2264,基础资料!$B$5:$E$34,3,0)+SUMIF($C$5:$C2264,$C2264,$F$5:$F2264)-SUMIF($C$5:$C2264,$C2264,$G$5:$G2264),2),"")</f>
        <v/>
      </c>
      <c r="I2264" s="53"/>
      <c r="J2264" s="53"/>
      <c r="K2264" s="25" t="str">
        <f t="shared" si="35"/>
        <v/>
      </c>
      <c r="L2264" s="13" t="str">
        <f>IF($D2264="","",IFERROR(INDEX(类别属性,MATCH($D2264,类别表,0)),""))</f>
        <v/>
      </c>
      <c r="M2264" s="53"/>
      <c r="N2264" s="53"/>
      <c r="O2264" s="32"/>
      <c r="P2264" s="6" t="str">
        <f>IF($C2264="","",IF(ISNA(MATCH($C2264,账户表,0)),"※这个账户不在【基础资料】的账户档案里",IF($B2264="","※没填日期，这一笔不会进任何月份的报表",IF(NOT(ISNUMBER($B2264)),"※日期是文本不是日期（像 2026.6.28 这种），按日期取数的报表全会漏掉这一笔",IF(AND($F2264&lt;&gt;"",$G2264&lt;&gt;""),"※收入和支出不能同时填",IF(AND(N($F2264)=0,N($G2264)=0),"※收入和支出都没填",IF(OR(N($F2264)&lt;0,N($G2264)&lt;0),"※金额不能填负数，方向反了就换一列填",IF($D2264="","※没填收支类别，分类报表会漏掉这一笔",IF(ISNA(MATCH($D2264,类别表,0)),"※收支类别不在【基础资料】的清单里",IF(AND($L2264="内部转账",$M2264=""),"△内部转账要在「对方账户」写上另一头",IF(AND($L2264="内部转账",$M2264=$C2264),"※对方账户跟本账户是同一个",IF(AND($L2264&lt;&gt;"内部转账",$M2264&lt;&gt;""),"△填了对方账户，但类别不是内部转账",IF(YEAR($B2264)&lt;&gt;管理年度,"△不是管理年度的单据，按月的三张报表里看不到",IF($H2264&lt;0,"△这一笔之后该账户余额成负数了，核一下",""))))))))))))))</f>
        <v/>
      </c>
    </row>
    <row r="2265" ht="16.5" spans="1:16">
      <c r="A2265" s="4" t="str">
        <f>IF($C2265="","",COUNTA($C$5:$C2265))</f>
        <v/>
      </c>
      <c r="B2265" s="52"/>
      <c r="C2265" s="53"/>
      <c r="D2265" s="53"/>
      <c r="E2265" s="32"/>
      <c r="F2265" s="54"/>
      <c r="G2265" s="54"/>
      <c r="H2265" s="24" t="str">
        <f>IFERROR(ROUND(VLOOKUP($C2265,基础资料!$B$5:$E$34,3,0)+SUMIF($C$5:$C2265,$C2265,$F$5:$F2265)-SUMIF($C$5:$C2265,$C2265,$G$5:$G2265),2),"")</f>
        <v/>
      </c>
      <c r="I2265" s="53"/>
      <c r="J2265" s="53"/>
      <c r="K2265" s="25" t="str">
        <f t="shared" si="35"/>
        <v/>
      </c>
      <c r="L2265" s="13" t="str">
        <f>IF($D2265="","",IFERROR(INDEX(类别属性,MATCH($D2265,类别表,0)),""))</f>
        <v/>
      </c>
      <c r="M2265" s="53"/>
      <c r="N2265" s="53"/>
      <c r="O2265" s="32"/>
      <c r="P2265" s="6" t="str">
        <f>IF($C2265="","",IF(ISNA(MATCH($C2265,账户表,0)),"※这个账户不在【基础资料】的账户档案里",IF($B2265="","※没填日期，这一笔不会进任何月份的报表",IF(NOT(ISNUMBER($B2265)),"※日期是文本不是日期（像 2026.6.28 这种），按日期取数的报表全会漏掉这一笔",IF(AND($F2265&lt;&gt;"",$G2265&lt;&gt;""),"※收入和支出不能同时填",IF(AND(N($F2265)=0,N($G2265)=0),"※收入和支出都没填",IF(OR(N($F2265)&lt;0,N($G2265)&lt;0),"※金额不能填负数，方向反了就换一列填",IF($D2265="","※没填收支类别，分类报表会漏掉这一笔",IF(ISNA(MATCH($D2265,类别表,0)),"※收支类别不在【基础资料】的清单里",IF(AND($L2265="内部转账",$M2265=""),"△内部转账要在「对方账户」写上另一头",IF(AND($L2265="内部转账",$M2265=$C2265),"※对方账户跟本账户是同一个",IF(AND($L2265&lt;&gt;"内部转账",$M2265&lt;&gt;""),"△填了对方账户，但类别不是内部转账",IF(YEAR($B2265)&lt;&gt;管理年度,"△不是管理年度的单据，按月的三张报表里看不到",IF($H2265&lt;0,"△这一笔之后该账户余额成负数了，核一下",""))))))))))))))</f>
        <v/>
      </c>
    </row>
    <row r="2266" ht="16.5" spans="1:16">
      <c r="A2266" s="4" t="str">
        <f>IF($C2266="","",COUNTA($C$5:$C2266))</f>
        <v/>
      </c>
      <c r="B2266" s="52"/>
      <c r="C2266" s="53"/>
      <c r="D2266" s="53"/>
      <c r="E2266" s="32"/>
      <c r="F2266" s="54"/>
      <c r="G2266" s="54"/>
      <c r="H2266" s="24" t="str">
        <f>IFERROR(ROUND(VLOOKUP($C2266,基础资料!$B$5:$E$34,3,0)+SUMIF($C$5:$C2266,$C2266,$F$5:$F2266)-SUMIF($C$5:$C2266,$C2266,$G$5:$G2266),2),"")</f>
        <v/>
      </c>
      <c r="I2266" s="53"/>
      <c r="J2266" s="53"/>
      <c r="K2266" s="25" t="str">
        <f t="shared" si="35"/>
        <v/>
      </c>
      <c r="L2266" s="13" t="str">
        <f>IF($D2266="","",IFERROR(INDEX(类别属性,MATCH($D2266,类别表,0)),""))</f>
        <v/>
      </c>
      <c r="M2266" s="53"/>
      <c r="N2266" s="53"/>
      <c r="O2266" s="32"/>
      <c r="P2266" s="6" t="str">
        <f>IF($C2266="","",IF(ISNA(MATCH($C2266,账户表,0)),"※这个账户不在【基础资料】的账户档案里",IF($B2266="","※没填日期，这一笔不会进任何月份的报表",IF(NOT(ISNUMBER($B2266)),"※日期是文本不是日期（像 2026.6.28 这种），按日期取数的报表全会漏掉这一笔",IF(AND($F2266&lt;&gt;"",$G2266&lt;&gt;""),"※收入和支出不能同时填",IF(AND(N($F2266)=0,N($G2266)=0),"※收入和支出都没填",IF(OR(N($F2266)&lt;0,N($G2266)&lt;0),"※金额不能填负数，方向反了就换一列填",IF($D2266="","※没填收支类别，分类报表会漏掉这一笔",IF(ISNA(MATCH($D2266,类别表,0)),"※收支类别不在【基础资料】的清单里",IF(AND($L2266="内部转账",$M2266=""),"△内部转账要在「对方账户」写上另一头",IF(AND($L2266="内部转账",$M2266=$C2266),"※对方账户跟本账户是同一个",IF(AND($L2266&lt;&gt;"内部转账",$M2266&lt;&gt;""),"△填了对方账户，但类别不是内部转账",IF(YEAR($B2266)&lt;&gt;管理年度,"△不是管理年度的单据，按月的三张报表里看不到",IF($H2266&lt;0,"△这一笔之后该账户余额成负数了，核一下",""))))))))))))))</f>
        <v/>
      </c>
    </row>
    <row r="2267" ht="16.5" spans="1:16">
      <c r="A2267" s="4" t="str">
        <f>IF($C2267="","",COUNTA($C$5:$C2267))</f>
        <v/>
      </c>
      <c r="B2267" s="52"/>
      <c r="C2267" s="53"/>
      <c r="D2267" s="53"/>
      <c r="E2267" s="32"/>
      <c r="F2267" s="54"/>
      <c r="G2267" s="54"/>
      <c r="H2267" s="24" t="str">
        <f>IFERROR(ROUND(VLOOKUP($C2267,基础资料!$B$5:$E$34,3,0)+SUMIF($C$5:$C2267,$C2267,$F$5:$F2267)-SUMIF($C$5:$C2267,$C2267,$G$5:$G2267),2),"")</f>
        <v/>
      </c>
      <c r="I2267" s="53"/>
      <c r="J2267" s="53"/>
      <c r="K2267" s="25" t="str">
        <f t="shared" si="35"/>
        <v/>
      </c>
      <c r="L2267" s="13" t="str">
        <f>IF($D2267="","",IFERROR(INDEX(类别属性,MATCH($D2267,类别表,0)),""))</f>
        <v/>
      </c>
      <c r="M2267" s="53"/>
      <c r="N2267" s="53"/>
      <c r="O2267" s="32"/>
      <c r="P2267" s="6" t="str">
        <f>IF($C2267="","",IF(ISNA(MATCH($C2267,账户表,0)),"※这个账户不在【基础资料】的账户档案里",IF($B2267="","※没填日期，这一笔不会进任何月份的报表",IF(NOT(ISNUMBER($B2267)),"※日期是文本不是日期（像 2026.6.28 这种），按日期取数的报表全会漏掉这一笔",IF(AND($F2267&lt;&gt;"",$G2267&lt;&gt;""),"※收入和支出不能同时填",IF(AND(N($F2267)=0,N($G2267)=0),"※收入和支出都没填",IF(OR(N($F2267)&lt;0,N($G2267)&lt;0),"※金额不能填负数，方向反了就换一列填",IF($D2267="","※没填收支类别，分类报表会漏掉这一笔",IF(ISNA(MATCH($D2267,类别表,0)),"※收支类别不在【基础资料】的清单里",IF(AND($L2267="内部转账",$M2267=""),"△内部转账要在「对方账户」写上另一头",IF(AND($L2267="内部转账",$M2267=$C2267),"※对方账户跟本账户是同一个",IF(AND($L2267&lt;&gt;"内部转账",$M2267&lt;&gt;""),"△填了对方账户，但类别不是内部转账",IF(YEAR($B2267)&lt;&gt;管理年度,"△不是管理年度的单据，按月的三张报表里看不到",IF($H2267&lt;0,"△这一笔之后该账户余额成负数了，核一下",""))))))))))))))</f>
        <v/>
      </c>
    </row>
    <row r="2268" ht="16.5" spans="1:16">
      <c r="A2268" s="4" t="str">
        <f>IF($C2268="","",COUNTA($C$5:$C2268))</f>
        <v/>
      </c>
      <c r="B2268" s="52"/>
      <c r="C2268" s="53"/>
      <c r="D2268" s="53"/>
      <c r="E2268" s="32"/>
      <c r="F2268" s="54"/>
      <c r="G2268" s="54"/>
      <c r="H2268" s="24" t="str">
        <f>IFERROR(ROUND(VLOOKUP($C2268,基础资料!$B$5:$E$34,3,0)+SUMIF($C$5:$C2268,$C2268,$F$5:$F2268)-SUMIF($C$5:$C2268,$C2268,$G$5:$G2268),2),"")</f>
        <v/>
      </c>
      <c r="I2268" s="53"/>
      <c r="J2268" s="53"/>
      <c r="K2268" s="25" t="str">
        <f t="shared" si="35"/>
        <v/>
      </c>
      <c r="L2268" s="13" t="str">
        <f>IF($D2268="","",IFERROR(INDEX(类别属性,MATCH($D2268,类别表,0)),""))</f>
        <v/>
      </c>
      <c r="M2268" s="53"/>
      <c r="N2268" s="53"/>
      <c r="O2268" s="32"/>
      <c r="P2268" s="6" t="str">
        <f>IF($C2268="","",IF(ISNA(MATCH($C2268,账户表,0)),"※这个账户不在【基础资料】的账户档案里",IF($B2268="","※没填日期，这一笔不会进任何月份的报表",IF(NOT(ISNUMBER($B2268)),"※日期是文本不是日期（像 2026.6.28 这种），按日期取数的报表全会漏掉这一笔",IF(AND($F2268&lt;&gt;"",$G2268&lt;&gt;""),"※收入和支出不能同时填",IF(AND(N($F2268)=0,N($G2268)=0),"※收入和支出都没填",IF(OR(N($F2268)&lt;0,N($G2268)&lt;0),"※金额不能填负数，方向反了就换一列填",IF($D2268="","※没填收支类别，分类报表会漏掉这一笔",IF(ISNA(MATCH($D2268,类别表,0)),"※收支类别不在【基础资料】的清单里",IF(AND($L2268="内部转账",$M2268=""),"△内部转账要在「对方账户」写上另一头",IF(AND($L2268="内部转账",$M2268=$C2268),"※对方账户跟本账户是同一个",IF(AND($L2268&lt;&gt;"内部转账",$M2268&lt;&gt;""),"△填了对方账户，但类别不是内部转账",IF(YEAR($B2268)&lt;&gt;管理年度,"△不是管理年度的单据，按月的三张报表里看不到",IF($H2268&lt;0,"△这一笔之后该账户余额成负数了，核一下",""))))))))))))))</f>
        <v/>
      </c>
    </row>
    <row r="2269" ht="16.5" spans="1:16">
      <c r="A2269" s="4" t="str">
        <f>IF($C2269="","",COUNTA($C$5:$C2269))</f>
        <v/>
      </c>
      <c r="B2269" s="52"/>
      <c r="C2269" s="53"/>
      <c r="D2269" s="53"/>
      <c r="E2269" s="32"/>
      <c r="F2269" s="54"/>
      <c r="G2269" s="54"/>
      <c r="H2269" s="24" t="str">
        <f>IFERROR(ROUND(VLOOKUP($C2269,基础资料!$B$5:$E$34,3,0)+SUMIF($C$5:$C2269,$C2269,$F$5:$F2269)-SUMIF($C$5:$C2269,$C2269,$G$5:$G2269),2),"")</f>
        <v/>
      </c>
      <c r="I2269" s="53"/>
      <c r="J2269" s="53"/>
      <c r="K2269" s="25" t="str">
        <f t="shared" si="35"/>
        <v/>
      </c>
      <c r="L2269" s="13" t="str">
        <f>IF($D2269="","",IFERROR(INDEX(类别属性,MATCH($D2269,类别表,0)),""))</f>
        <v/>
      </c>
      <c r="M2269" s="53"/>
      <c r="N2269" s="53"/>
      <c r="O2269" s="32"/>
      <c r="P2269" s="6" t="str">
        <f>IF($C2269="","",IF(ISNA(MATCH($C2269,账户表,0)),"※这个账户不在【基础资料】的账户档案里",IF($B2269="","※没填日期，这一笔不会进任何月份的报表",IF(NOT(ISNUMBER($B2269)),"※日期是文本不是日期（像 2026.6.28 这种），按日期取数的报表全会漏掉这一笔",IF(AND($F2269&lt;&gt;"",$G2269&lt;&gt;""),"※收入和支出不能同时填",IF(AND(N($F2269)=0,N($G2269)=0),"※收入和支出都没填",IF(OR(N($F2269)&lt;0,N($G2269)&lt;0),"※金额不能填负数，方向反了就换一列填",IF($D2269="","※没填收支类别，分类报表会漏掉这一笔",IF(ISNA(MATCH($D2269,类别表,0)),"※收支类别不在【基础资料】的清单里",IF(AND($L2269="内部转账",$M2269=""),"△内部转账要在「对方账户」写上另一头",IF(AND($L2269="内部转账",$M2269=$C2269),"※对方账户跟本账户是同一个",IF(AND($L2269&lt;&gt;"内部转账",$M2269&lt;&gt;""),"△填了对方账户，但类别不是内部转账",IF(YEAR($B2269)&lt;&gt;管理年度,"△不是管理年度的单据，按月的三张报表里看不到",IF($H2269&lt;0,"△这一笔之后该账户余额成负数了，核一下",""))))))))))))))</f>
        <v/>
      </c>
    </row>
    <row r="2270" ht="16.5" spans="1:16">
      <c r="A2270" s="4" t="str">
        <f>IF($C2270="","",COUNTA($C$5:$C2270))</f>
        <v/>
      </c>
      <c r="B2270" s="52"/>
      <c r="C2270" s="53"/>
      <c r="D2270" s="53"/>
      <c r="E2270" s="32"/>
      <c r="F2270" s="54"/>
      <c r="G2270" s="54"/>
      <c r="H2270" s="24" t="str">
        <f>IFERROR(ROUND(VLOOKUP($C2270,基础资料!$B$5:$E$34,3,0)+SUMIF($C$5:$C2270,$C2270,$F$5:$F2270)-SUMIF($C$5:$C2270,$C2270,$G$5:$G2270),2),"")</f>
        <v/>
      </c>
      <c r="I2270" s="53"/>
      <c r="J2270" s="53"/>
      <c r="K2270" s="25" t="str">
        <f t="shared" si="35"/>
        <v/>
      </c>
      <c r="L2270" s="13" t="str">
        <f>IF($D2270="","",IFERROR(INDEX(类别属性,MATCH($D2270,类别表,0)),""))</f>
        <v/>
      </c>
      <c r="M2270" s="53"/>
      <c r="N2270" s="53"/>
      <c r="O2270" s="32"/>
      <c r="P2270" s="6" t="str">
        <f>IF($C2270="","",IF(ISNA(MATCH($C2270,账户表,0)),"※这个账户不在【基础资料】的账户档案里",IF($B2270="","※没填日期，这一笔不会进任何月份的报表",IF(NOT(ISNUMBER($B2270)),"※日期是文本不是日期（像 2026.6.28 这种），按日期取数的报表全会漏掉这一笔",IF(AND($F2270&lt;&gt;"",$G2270&lt;&gt;""),"※收入和支出不能同时填",IF(AND(N($F2270)=0,N($G2270)=0),"※收入和支出都没填",IF(OR(N($F2270)&lt;0,N($G2270)&lt;0),"※金额不能填负数，方向反了就换一列填",IF($D2270="","※没填收支类别，分类报表会漏掉这一笔",IF(ISNA(MATCH($D2270,类别表,0)),"※收支类别不在【基础资料】的清单里",IF(AND($L2270="内部转账",$M2270=""),"△内部转账要在「对方账户」写上另一头",IF(AND($L2270="内部转账",$M2270=$C2270),"※对方账户跟本账户是同一个",IF(AND($L2270&lt;&gt;"内部转账",$M2270&lt;&gt;""),"△填了对方账户，但类别不是内部转账",IF(YEAR($B2270)&lt;&gt;管理年度,"△不是管理年度的单据，按月的三张报表里看不到",IF($H2270&lt;0,"△这一笔之后该账户余额成负数了，核一下",""))))))))))))))</f>
        <v/>
      </c>
    </row>
    <row r="2271" ht="16.5" spans="1:16">
      <c r="A2271" s="4" t="str">
        <f>IF($C2271="","",COUNTA($C$5:$C2271))</f>
        <v/>
      </c>
      <c r="B2271" s="52"/>
      <c r="C2271" s="53"/>
      <c r="D2271" s="53"/>
      <c r="E2271" s="32"/>
      <c r="F2271" s="54"/>
      <c r="G2271" s="54"/>
      <c r="H2271" s="24" t="str">
        <f>IFERROR(ROUND(VLOOKUP($C2271,基础资料!$B$5:$E$34,3,0)+SUMIF($C$5:$C2271,$C2271,$F$5:$F2271)-SUMIF($C$5:$C2271,$C2271,$G$5:$G2271),2),"")</f>
        <v/>
      </c>
      <c r="I2271" s="53"/>
      <c r="J2271" s="53"/>
      <c r="K2271" s="25" t="str">
        <f t="shared" si="35"/>
        <v/>
      </c>
      <c r="L2271" s="13" t="str">
        <f>IF($D2271="","",IFERROR(INDEX(类别属性,MATCH($D2271,类别表,0)),""))</f>
        <v/>
      </c>
      <c r="M2271" s="53"/>
      <c r="N2271" s="53"/>
      <c r="O2271" s="32"/>
      <c r="P2271" s="6" t="str">
        <f>IF($C2271="","",IF(ISNA(MATCH($C2271,账户表,0)),"※这个账户不在【基础资料】的账户档案里",IF($B2271="","※没填日期，这一笔不会进任何月份的报表",IF(NOT(ISNUMBER($B2271)),"※日期是文本不是日期（像 2026.6.28 这种），按日期取数的报表全会漏掉这一笔",IF(AND($F2271&lt;&gt;"",$G2271&lt;&gt;""),"※收入和支出不能同时填",IF(AND(N($F2271)=0,N($G2271)=0),"※收入和支出都没填",IF(OR(N($F2271)&lt;0,N($G2271)&lt;0),"※金额不能填负数，方向反了就换一列填",IF($D2271="","※没填收支类别，分类报表会漏掉这一笔",IF(ISNA(MATCH($D2271,类别表,0)),"※收支类别不在【基础资料】的清单里",IF(AND($L2271="内部转账",$M2271=""),"△内部转账要在「对方账户」写上另一头",IF(AND($L2271="内部转账",$M2271=$C2271),"※对方账户跟本账户是同一个",IF(AND($L2271&lt;&gt;"内部转账",$M2271&lt;&gt;""),"△填了对方账户，但类别不是内部转账",IF(YEAR($B2271)&lt;&gt;管理年度,"△不是管理年度的单据，按月的三张报表里看不到",IF($H2271&lt;0,"△这一笔之后该账户余额成负数了，核一下",""))))))))))))))</f>
        <v/>
      </c>
    </row>
    <row r="2272" ht="16.5" spans="1:16">
      <c r="A2272" s="4" t="str">
        <f>IF($C2272="","",COUNTA($C$5:$C2272))</f>
        <v/>
      </c>
      <c r="B2272" s="52"/>
      <c r="C2272" s="53"/>
      <c r="D2272" s="53"/>
      <c r="E2272" s="32"/>
      <c r="F2272" s="54"/>
      <c r="G2272" s="54"/>
      <c r="H2272" s="24" t="str">
        <f>IFERROR(ROUND(VLOOKUP($C2272,基础资料!$B$5:$E$34,3,0)+SUMIF($C$5:$C2272,$C2272,$F$5:$F2272)-SUMIF($C$5:$C2272,$C2272,$G$5:$G2272),2),"")</f>
        <v/>
      </c>
      <c r="I2272" s="53"/>
      <c r="J2272" s="53"/>
      <c r="K2272" s="25" t="str">
        <f t="shared" si="35"/>
        <v/>
      </c>
      <c r="L2272" s="13" t="str">
        <f>IF($D2272="","",IFERROR(INDEX(类别属性,MATCH($D2272,类别表,0)),""))</f>
        <v/>
      </c>
      <c r="M2272" s="53"/>
      <c r="N2272" s="53"/>
      <c r="O2272" s="32"/>
      <c r="P2272" s="6" t="str">
        <f>IF($C2272="","",IF(ISNA(MATCH($C2272,账户表,0)),"※这个账户不在【基础资料】的账户档案里",IF($B2272="","※没填日期，这一笔不会进任何月份的报表",IF(NOT(ISNUMBER($B2272)),"※日期是文本不是日期（像 2026.6.28 这种），按日期取数的报表全会漏掉这一笔",IF(AND($F2272&lt;&gt;"",$G2272&lt;&gt;""),"※收入和支出不能同时填",IF(AND(N($F2272)=0,N($G2272)=0),"※收入和支出都没填",IF(OR(N($F2272)&lt;0,N($G2272)&lt;0),"※金额不能填负数，方向反了就换一列填",IF($D2272="","※没填收支类别，分类报表会漏掉这一笔",IF(ISNA(MATCH($D2272,类别表,0)),"※收支类别不在【基础资料】的清单里",IF(AND($L2272="内部转账",$M2272=""),"△内部转账要在「对方账户」写上另一头",IF(AND($L2272="内部转账",$M2272=$C2272),"※对方账户跟本账户是同一个",IF(AND($L2272&lt;&gt;"内部转账",$M2272&lt;&gt;""),"△填了对方账户，但类别不是内部转账",IF(YEAR($B2272)&lt;&gt;管理年度,"△不是管理年度的单据，按月的三张报表里看不到",IF($H2272&lt;0,"△这一笔之后该账户余额成负数了，核一下",""))))))))))))))</f>
        <v/>
      </c>
    </row>
    <row r="2273" ht="16.5" spans="1:16">
      <c r="A2273" s="4" t="str">
        <f>IF($C2273="","",COUNTA($C$5:$C2273))</f>
        <v/>
      </c>
      <c r="B2273" s="52"/>
      <c r="C2273" s="53"/>
      <c r="D2273" s="53"/>
      <c r="E2273" s="32"/>
      <c r="F2273" s="54"/>
      <c r="G2273" s="54"/>
      <c r="H2273" s="24" t="str">
        <f>IFERROR(ROUND(VLOOKUP($C2273,基础资料!$B$5:$E$34,3,0)+SUMIF($C$5:$C2273,$C2273,$F$5:$F2273)-SUMIF($C$5:$C2273,$C2273,$G$5:$G2273),2),"")</f>
        <v/>
      </c>
      <c r="I2273" s="53"/>
      <c r="J2273" s="53"/>
      <c r="K2273" s="25" t="str">
        <f t="shared" si="35"/>
        <v/>
      </c>
      <c r="L2273" s="13" t="str">
        <f>IF($D2273="","",IFERROR(INDEX(类别属性,MATCH($D2273,类别表,0)),""))</f>
        <v/>
      </c>
      <c r="M2273" s="53"/>
      <c r="N2273" s="53"/>
      <c r="O2273" s="32"/>
      <c r="P2273" s="6" t="str">
        <f>IF($C2273="","",IF(ISNA(MATCH($C2273,账户表,0)),"※这个账户不在【基础资料】的账户档案里",IF($B2273="","※没填日期，这一笔不会进任何月份的报表",IF(NOT(ISNUMBER($B2273)),"※日期是文本不是日期（像 2026.6.28 这种），按日期取数的报表全会漏掉这一笔",IF(AND($F2273&lt;&gt;"",$G2273&lt;&gt;""),"※收入和支出不能同时填",IF(AND(N($F2273)=0,N($G2273)=0),"※收入和支出都没填",IF(OR(N($F2273)&lt;0,N($G2273)&lt;0),"※金额不能填负数，方向反了就换一列填",IF($D2273="","※没填收支类别，分类报表会漏掉这一笔",IF(ISNA(MATCH($D2273,类别表,0)),"※收支类别不在【基础资料】的清单里",IF(AND($L2273="内部转账",$M2273=""),"△内部转账要在「对方账户」写上另一头",IF(AND($L2273="内部转账",$M2273=$C2273),"※对方账户跟本账户是同一个",IF(AND($L2273&lt;&gt;"内部转账",$M2273&lt;&gt;""),"△填了对方账户，但类别不是内部转账",IF(YEAR($B2273)&lt;&gt;管理年度,"△不是管理年度的单据，按月的三张报表里看不到",IF($H2273&lt;0,"△这一笔之后该账户余额成负数了，核一下",""))))))))))))))</f>
        <v/>
      </c>
    </row>
    <row r="2274" ht="16.5" spans="1:16">
      <c r="A2274" s="4" t="str">
        <f>IF($C2274="","",COUNTA($C$5:$C2274))</f>
        <v/>
      </c>
      <c r="B2274" s="52"/>
      <c r="C2274" s="53"/>
      <c r="D2274" s="53"/>
      <c r="E2274" s="32"/>
      <c r="F2274" s="54"/>
      <c r="G2274" s="54"/>
      <c r="H2274" s="24" t="str">
        <f>IFERROR(ROUND(VLOOKUP($C2274,基础资料!$B$5:$E$34,3,0)+SUMIF($C$5:$C2274,$C2274,$F$5:$F2274)-SUMIF($C$5:$C2274,$C2274,$G$5:$G2274),2),"")</f>
        <v/>
      </c>
      <c r="I2274" s="53"/>
      <c r="J2274" s="53"/>
      <c r="K2274" s="25" t="str">
        <f t="shared" si="35"/>
        <v/>
      </c>
      <c r="L2274" s="13" t="str">
        <f>IF($D2274="","",IFERROR(INDEX(类别属性,MATCH($D2274,类别表,0)),""))</f>
        <v/>
      </c>
      <c r="M2274" s="53"/>
      <c r="N2274" s="53"/>
      <c r="O2274" s="32"/>
      <c r="P2274" s="6" t="str">
        <f>IF($C2274="","",IF(ISNA(MATCH($C2274,账户表,0)),"※这个账户不在【基础资料】的账户档案里",IF($B2274="","※没填日期，这一笔不会进任何月份的报表",IF(NOT(ISNUMBER($B2274)),"※日期是文本不是日期（像 2026.6.28 这种），按日期取数的报表全会漏掉这一笔",IF(AND($F2274&lt;&gt;"",$G2274&lt;&gt;""),"※收入和支出不能同时填",IF(AND(N($F2274)=0,N($G2274)=0),"※收入和支出都没填",IF(OR(N($F2274)&lt;0,N($G2274)&lt;0),"※金额不能填负数，方向反了就换一列填",IF($D2274="","※没填收支类别，分类报表会漏掉这一笔",IF(ISNA(MATCH($D2274,类别表,0)),"※收支类别不在【基础资料】的清单里",IF(AND($L2274="内部转账",$M2274=""),"△内部转账要在「对方账户」写上另一头",IF(AND($L2274="内部转账",$M2274=$C2274),"※对方账户跟本账户是同一个",IF(AND($L2274&lt;&gt;"内部转账",$M2274&lt;&gt;""),"△填了对方账户，但类别不是内部转账",IF(YEAR($B2274)&lt;&gt;管理年度,"△不是管理年度的单据，按月的三张报表里看不到",IF($H2274&lt;0,"△这一笔之后该账户余额成负数了，核一下",""))))))))))))))</f>
        <v/>
      </c>
    </row>
    <row r="2275" ht="16.5" spans="1:16">
      <c r="A2275" s="4" t="str">
        <f>IF($C2275="","",COUNTA($C$5:$C2275))</f>
        <v/>
      </c>
      <c r="B2275" s="52"/>
      <c r="C2275" s="53"/>
      <c r="D2275" s="53"/>
      <c r="E2275" s="32"/>
      <c r="F2275" s="54"/>
      <c r="G2275" s="54"/>
      <c r="H2275" s="24" t="str">
        <f>IFERROR(ROUND(VLOOKUP($C2275,基础资料!$B$5:$E$34,3,0)+SUMIF($C$5:$C2275,$C2275,$F$5:$F2275)-SUMIF($C$5:$C2275,$C2275,$G$5:$G2275),2),"")</f>
        <v/>
      </c>
      <c r="I2275" s="53"/>
      <c r="J2275" s="53"/>
      <c r="K2275" s="25" t="str">
        <f t="shared" si="35"/>
        <v/>
      </c>
      <c r="L2275" s="13" t="str">
        <f>IF($D2275="","",IFERROR(INDEX(类别属性,MATCH($D2275,类别表,0)),""))</f>
        <v/>
      </c>
      <c r="M2275" s="53"/>
      <c r="N2275" s="53"/>
      <c r="O2275" s="32"/>
      <c r="P2275" s="6" t="str">
        <f>IF($C2275="","",IF(ISNA(MATCH($C2275,账户表,0)),"※这个账户不在【基础资料】的账户档案里",IF($B2275="","※没填日期，这一笔不会进任何月份的报表",IF(NOT(ISNUMBER($B2275)),"※日期是文本不是日期（像 2026.6.28 这种），按日期取数的报表全会漏掉这一笔",IF(AND($F2275&lt;&gt;"",$G2275&lt;&gt;""),"※收入和支出不能同时填",IF(AND(N($F2275)=0,N($G2275)=0),"※收入和支出都没填",IF(OR(N($F2275)&lt;0,N($G2275)&lt;0),"※金额不能填负数，方向反了就换一列填",IF($D2275="","※没填收支类别，分类报表会漏掉这一笔",IF(ISNA(MATCH($D2275,类别表,0)),"※收支类别不在【基础资料】的清单里",IF(AND($L2275="内部转账",$M2275=""),"△内部转账要在「对方账户」写上另一头",IF(AND($L2275="内部转账",$M2275=$C2275),"※对方账户跟本账户是同一个",IF(AND($L2275&lt;&gt;"内部转账",$M2275&lt;&gt;""),"△填了对方账户，但类别不是内部转账",IF(YEAR($B2275)&lt;&gt;管理年度,"△不是管理年度的单据，按月的三张报表里看不到",IF($H2275&lt;0,"△这一笔之后该账户余额成负数了，核一下",""))))))))))))))</f>
        <v/>
      </c>
    </row>
    <row r="2276" ht="16.5" spans="1:16">
      <c r="A2276" s="4" t="str">
        <f>IF($C2276="","",COUNTA($C$5:$C2276))</f>
        <v/>
      </c>
      <c r="B2276" s="52"/>
      <c r="C2276" s="53"/>
      <c r="D2276" s="53"/>
      <c r="E2276" s="32"/>
      <c r="F2276" s="54"/>
      <c r="G2276" s="54"/>
      <c r="H2276" s="24" t="str">
        <f>IFERROR(ROUND(VLOOKUP($C2276,基础资料!$B$5:$E$34,3,0)+SUMIF($C$5:$C2276,$C2276,$F$5:$F2276)-SUMIF($C$5:$C2276,$C2276,$G$5:$G2276),2),"")</f>
        <v/>
      </c>
      <c r="I2276" s="53"/>
      <c r="J2276" s="53"/>
      <c r="K2276" s="25" t="str">
        <f t="shared" si="35"/>
        <v/>
      </c>
      <c r="L2276" s="13" t="str">
        <f>IF($D2276="","",IFERROR(INDEX(类别属性,MATCH($D2276,类别表,0)),""))</f>
        <v/>
      </c>
      <c r="M2276" s="53"/>
      <c r="N2276" s="53"/>
      <c r="O2276" s="32"/>
      <c r="P2276" s="6" t="str">
        <f>IF($C2276="","",IF(ISNA(MATCH($C2276,账户表,0)),"※这个账户不在【基础资料】的账户档案里",IF($B2276="","※没填日期，这一笔不会进任何月份的报表",IF(NOT(ISNUMBER($B2276)),"※日期是文本不是日期（像 2026.6.28 这种），按日期取数的报表全会漏掉这一笔",IF(AND($F2276&lt;&gt;"",$G2276&lt;&gt;""),"※收入和支出不能同时填",IF(AND(N($F2276)=0,N($G2276)=0),"※收入和支出都没填",IF(OR(N($F2276)&lt;0,N($G2276)&lt;0),"※金额不能填负数，方向反了就换一列填",IF($D2276="","※没填收支类别，分类报表会漏掉这一笔",IF(ISNA(MATCH($D2276,类别表,0)),"※收支类别不在【基础资料】的清单里",IF(AND($L2276="内部转账",$M2276=""),"△内部转账要在「对方账户」写上另一头",IF(AND($L2276="内部转账",$M2276=$C2276),"※对方账户跟本账户是同一个",IF(AND($L2276&lt;&gt;"内部转账",$M2276&lt;&gt;""),"△填了对方账户，但类别不是内部转账",IF(YEAR($B2276)&lt;&gt;管理年度,"△不是管理年度的单据，按月的三张报表里看不到",IF($H2276&lt;0,"△这一笔之后该账户余额成负数了，核一下",""))))))))))))))</f>
        <v/>
      </c>
    </row>
    <row r="2277" ht="16.5" spans="1:16">
      <c r="A2277" s="4" t="str">
        <f>IF($C2277="","",COUNTA($C$5:$C2277))</f>
        <v/>
      </c>
      <c r="B2277" s="52"/>
      <c r="C2277" s="53"/>
      <c r="D2277" s="53"/>
      <c r="E2277" s="32"/>
      <c r="F2277" s="54"/>
      <c r="G2277" s="54"/>
      <c r="H2277" s="24" t="str">
        <f>IFERROR(ROUND(VLOOKUP($C2277,基础资料!$B$5:$E$34,3,0)+SUMIF($C$5:$C2277,$C2277,$F$5:$F2277)-SUMIF($C$5:$C2277,$C2277,$G$5:$G2277),2),"")</f>
        <v/>
      </c>
      <c r="I2277" s="53"/>
      <c r="J2277" s="53"/>
      <c r="K2277" s="25" t="str">
        <f t="shared" si="35"/>
        <v/>
      </c>
      <c r="L2277" s="13" t="str">
        <f>IF($D2277="","",IFERROR(INDEX(类别属性,MATCH($D2277,类别表,0)),""))</f>
        <v/>
      </c>
      <c r="M2277" s="53"/>
      <c r="N2277" s="53"/>
      <c r="O2277" s="32"/>
      <c r="P2277" s="6" t="str">
        <f>IF($C2277="","",IF(ISNA(MATCH($C2277,账户表,0)),"※这个账户不在【基础资料】的账户档案里",IF($B2277="","※没填日期，这一笔不会进任何月份的报表",IF(NOT(ISNUMBER($B2277)),"※日期是文本不是日期（像 2026.6.28 这种），按日期取数的报表全会漏掉这一笔",IF(AND($F2277&lt;&gt;"",$G2277&lt;&gt;""),"※收入和支出不能同时填",IF(AND(N($F2277)=0,N($G2277)=0),"※收入和支出都没填",IF(OR(N($F2277)&lt;0,N($G2277)&lt;0),"※金额不能填负数，方向反了就换一列填",IF($D2277="","※没填收支类别，分类报表会漏掉这一笔",IF(ISNA(MATCH($D2277,类别表,0)),"※收支类别不在【基础资料】的清单里",IF(AND($L2277="内部转账",$M2277=""),"△内部转账要在「对方账户」写上另一头",IF(AND($L2277="内部转账",$M2277=$C2277),"※对方账户跟本账户是同一个",IF(AND($L2277&lt;&gt;"内部转账",$M2277&lt;&gt;""),"△填了对方账户，但类别不是内部转账",IF(YEAR($B2277)&lt;&gt;管理年度,"△不是管理年度的单据，按月的三张报表里看不到",IF($H2277&lt;0,"△这一笔之后该账户余额成负数了，核一下",""))))))))))))))</f>
        <v/>
      </c>
    </row>
    <row r="2278" ht="16.5" spans="1:16">
      <c r="A2278" s="4" t="str">
        <f>IF($C2278="","",COUNTA($C$5:$C2278))</f>
        <v/>
      </c>
      <c r="B2278" s="52"/>
      <c r="C2278" s="53"/>
      <c r="D2278" s="53"/>
      <c r="E2278" s="32"/>
      <c r="F2278" s="54"/>
      <c r="G2278" s="54"/>
      <c r="H2278" s="24" t="str">
        <f>IFERROR(ROUND(VLOOKUP($C2278,基础资料!$B$5:$E$34,3,0)+SUMIF($C$5:$C2278,$C2278,$F$5:$F2278)-SUMIF($C$5:$C2278,$C2278,$G$5:$G2278),2),"")</f>
        <v/>
      </c>
      <c r="I2278" s="53"/>
      <c r="J2278" s="53"/>
      <c r="K2278" s="25" t="str">
        <f t="shared" si="35"/>
        <v/>
      </c>
      <c r="L2278" s="13" t="str">
        <f>IF($D2278="","",IFERROR(INDEX(类别属性,MATCH($D2278,类别表,0)),""))</f>
        <v/>
      </c>
      <c r="M2278" s="53"/>
      <c r="N2278" s="53"/>
      <c r="O2278" s="32"/>
      <c r="P2278" s="6" t="str">
        <f>IF($C2278="","",IF(ISNA(MATCH($C2278,账户表,0)),"※这个账户不在【基础资料】的账户档案里",IF($B2278="","※没填日期，这一笔不会进任何月份的报表",IF(NOT(ISNUMBER($B2278)),"※日期是文本不是日期（像 2026.6.28 这种），按日期取数的报表全会漏掉这一笔",IF(AND($F2278&lt;&gt;"",$G2278&lt;&gt;""),"※收入和支出不能同时填",IF(AND(N($F2278)=0,N($G2278)=0),"※收入和支出都没填",IF(OR(N($F2278)&lt;0,N($G2278)&lt;0),"※金额不能填负数，方向反了就换一列填",IF($D2278="","※没填收支类别，分类报表会漏掉这一笔",IF(ISNA(MATCH($D2278,类别表,0)),"※收支类别不在【基础资料】的清单里",IF(AND($L2278="内部转账",$M2278=""),"△内部转账要在「对方账户」写上另一头",IF(AND($L2278="内部转账",$M2278=$C2278),"※对方账户跟本账户是同一个",IF(AND($L2278&lt;&gt;"内部转账",$M2278&lt;&gt;""),"△填了对方账户，但类别不是内部转账",IF(YEAR($B2278)&lt;&gt;管理年度,"△不是管理年度的单据，按月的三张报表里看不到",IF($H2278&lt;0,"△这一笔之后该账户余额成负数了，核一下",""))))))))))))))</f>
        <v/>
      </c>
    </row>
    <row r="2279" ht="16.5" spans="1:16">
      <c r="A2279" s="4" t="str">
        <f>IF($C2279="","",COUNTA($C$5:$C2279))</f>
        <v/>
      </c>
      <c r="B2279" s="52"/>
      <c r="C2279" s="53"/>
      <c r="D2279" s="53"/>
      <c r="E2279" s="32"/>
      <c r="F2279" s="54"/>
      <c r="G2279" s="54"/>
      <c r="H2279" s="24" t="str">
        <f>IFERROR(ROUND(VLOOKUP($C2279,基础资料!$B$5:$E$34,3,0)+SUMIF($C$5:$C2279,$C2279,$F$5:$F2279)-SUMIF($C$5:$C2279,$C2279,$G$5:$G2279),2),"")</f>
        <v/>
      </c>
      <c r="I2279" s="53"/>
      <c r="J2279" s="53"/>
      <c r="K2279" s="25" t="str">
        <f t="shared" si="35"/>
        <v/>
      </c>
      <c r="L2279" s="13" t="str">
        <f>IF($D2279="","",IFERROR(INDEX(类别属性,MATCH($D2279,类别表,0)),""))</f>
        <v/>
      </c>
      <c r="M2279" s="53"/>
      <c r="N2279" s="53"/>
      <c r="O2279" s="32"/>
      <c r="P2279" s="6" t="str">
        <f>IF($C2279="","",IF(ISNA(MATCH($C2279,账户表,0)),"※这个账户不在【基础资料】的账户档案里",IF($B2279="","※没填日期，这一笔不会进任何月份的报表",IF(NOT(ISNUMBER($B2279)),"※日期是文本不是日期（像 2026.6.28 这种），按日期取数的报表全会漏掉这一笔",IF(AND($F2279&lt;&gt;"",$G2279&lt;&gt;""),"※收入和支出不能同时填",IF(AND(N($F2279)=0,N($G2279)=0),"※收入和支出都没填",IF(OR(N($F2279)&lt;0,N($G2279)&lt;0),"※金额不能填负数，方向反了就换一列填",IF($D2279="","※没填收支类别，分类报表会漏掉这一笔",IF(ISNA(MATCH($D2279,类别表,0)),"※收支类别不在【基础资料】的清单里",IF(AND($L2279="内部转账",$M2279=""),"△内部转账要在「对方账户」写上另一头",IF(AND($L2279="内部转账",$M2279=$C2279),"※对方账户跟本账户是同一个",IF(AND($L2279&lt;&gt;"内部转账",$M2279&lt;&gt;""),"△填了对方账户，但类别不是内部转账",IF(YEAR($B2279)&lt;&gt;管理年度,"△不是管理年度的单据，按月的三张报表里看不到",IF($H2279&lt;0,"△这一笔之后该账户余额成负数了，核一下",""))))))))))))))</f>
        <v/>
      </c>
    </row>
    <row r="2280" ht="16.5" spans="1:16">
      <c r="A2280" s="4" t="str">
        <f>IF($C2280="","",COUNTA($C$5:$C2280))</f>
        <v/>
      </c>
      <c r="B2280" s="52"/>
      <c r="C2280" s="53"/>
      <c r="D2280" s="53"/>
      <c r="E2280" s="32"/>
      <c r="F2280" s="54"/>
      <c r="G2280" s="54"/>
      <c r="H2280" s="24" t="str">
        <f>IFERROR(ROUND(VLOOKUP($C2280,基础资料!$B$5:$E$34,3,0)+SUMIF($C$5:$C2280,$C2280,$F$5:$F2280)-SUMIF($C$5:$C2280,$C2280,$G$5:$G2280),2),"")</f>
        <v/>
      </c>
      <c r="I2280" s="53"/>
      <c r="J2280" s="53"/>
      <c r="K2280" s="25" t="str">
        <f t="shared" si="35"/>
        <v/>
      </c>
      <c r="L2280" s="13" t="str">
        <f>IF($D2280="","",IFERROR(INDEX(类别属性,MATCH($D2280,类别表,0)),""))</f>
        <v/>
      </c>
      <c r="M2280" s="53"/>
      <c r="N2280" s="53"/>
      <c r="O2280" s="32"/>
      <c r="P2280" s="6" t="str">
        <f>IF($C2280="","",IF(ISNA(MATCH($C2280,账户表,0)),"※这个账户不在【基础资料】的账户档案里",IF($B2280="","※没填日期，这一笔不会进任何月份的报表",IF(NOT(ISNUMBER($B2280)),"※日期是文本不是日期（像 2026.6.28 这种），按日期取数的报表全会漏掉这一笔",IF(AND($F2280&lt;&gt;"",$G2280&lt;&gt;""),"※收入和支出不能同时填",IF(AND(N($F2280)=0,N($G2280)=0),"※收入和支出都没填",IF(OR(N($F2280)&lt;0,N($G2280)&lt;0),"※金额不能填负数，方向反了就换一列填",IF($D2280="","※没填收支类别，分类报表会漏掉这一笔",IF(ISNA(MATCH($D2280,类别表,0)),"※收支类别不在【基础资料】的清单里",IF(AND($L2280="内部转账",$M2280=""),"△内部转账要在「对方账户」写上另一头",IF(AND($L2280="内部转账",$M2280=$C2280),"※对方账户跟本账户是同一个",IF(AND($L2280&lt;&gt;"内部转账",$M2280&lt;&gt;""),"△填了对方账户，但类别不是内部转账",IF(YEAR($B2280)&lt;&gt;管理年度,"△不是管理年度的单据，按月的三张报表里看不到",IF($H2280&lt;0,"△这一笔之后该账户余额成负数了，核一下",""))))))))))))))</f>
        <v/>
      </c>
    </row>
    <row r="2281" ht="16.5" spans="1:16">
      <c r="A2281" s="4" t="str">
        <f>IF($C2281="","",COUNTA($C$5:$C2281))</f>
        <v/>
      </c>
      <c r="B2281" s="52"/>
      <c r="C2281" s="53"/>
      <c r="D2281" s="53"/>
      <c r="E2281" s="32"/>
      <c r="F2281" s="54"/>
      <c r="G2281" s="54"/>
      <c r="H2281" s="24" t="str">
        <f>IFERROR(ROUND(VLOOKUP($C2281,基础资料!$B$5:$E$34,3,0)+SUMIF($C$5:$C2281,$C2281,$F$5:$F2281)-SUMIF($C$5:$C2281,$C2281,$G$5:$G2281),2),"")</f>
        <v/>
      </c>
      <c r="I2281" s="53"/>
      <c r="J2281" s="53"/>
      <c r="K2281" s="25" t="str">
        <f t="shared" si="35"/>
        <v/>
      </c>
      <c r="L2281" s="13" t="str">
        <f>IF($D2281="","",IFERROR(INDEX(类别属性,MATCH($D2281,类别表,0)),""))</f>
        <v/>
      </c>
      <c r="M2281" s="53"/>
      <c r="N2281" s="53"/>
      <c r="O2281" s="32"/>
      <c r="P2281" s="6" t="str">
        <f>IF($C2281="","",IF(ISNA(MATCH($C2281,账户表,0)),"※这个账户不在【基础资料】的账户档案里",IF($B2281="","※没填日期，这一笔不会进任何月份的报表",IF(NOT(ISNUMBER($B2281)),"※日期是文本不是日期（像 2026.6.28 这种），按日期取数的报表全会漏掉这一笔",IF(AND($F2281&lt;&gt;"",$G2281&lt;&gt;""),"※收入和支出不能同时填",IF(AND(N($F2281)=0,N($G2281)=0),"※收入和支出都没填",IF(OR(N($F2281)&lt;0,N($G2281)&lt;0),"※金额不能填负数，方向反了就换一列填",IF($D2281="","※没填收支类别，分类报表会漏掉这一笔",IF(ISNA(MATCH($D2281,类别表,0)),"※收支类别不在【基础资料】的清单里",IF(AND($L2281="内部转账",$M2281=""),"△内部转账要在「对方账户」写上另一头",IF(AND($L2281="内部转账",$M2281=$C2281),"※对方账户跟本账户是同一个",IF(AND($L2281&lt;&gt;"内部转账",$M2281&lt;&gt;""),"△填了对方账户，但类别不是内部转账",IF(YEAR($B2281)&lt;&gt;管理年度,"△不是管理年度的单据，按月的三张报表里看不到",IF($H2281&lt;0,"△这一笔之后该账户余额成负数了，核一下",""))))))))))))))</f>
        <v/>
      </c>
    </row>
    <row r="2282" ht="16.5" spans="1:16">
      <c r="A2282" s="4" t="str">
        <f>IF($C2282="","",COUNTA($C$5:$C2282))</f>
        <v/>
      </c>
      <c r="B2282" s="52"/>
      <c r="C2282" s="53"/>
      <c r="D2282" s="53"/>
      <c r="E2282" s="32"/>
      <c r="F2282" s="54"/>
      <c r="G2282" s="54"/>
      <c r="H2282" s="24" t="str">
        <f>IFERROR(ROUND(VLOOKUP($C2282,基础资料!$B$5:$E$34,3,0)+SUMIF($C$5:$C2282,$C2282,$F$5:$F2282)-SUMIF($C$5:$C2282,$C2282,$G$5:$G2282),2),"")</f>
        <v/>
      </c>
      <c r="I2282" s="53"/>
      <c r="J2282" s="53"/>
      <c r="K2282" s="25" t="str">
        <f t="shared" si="35"/>
        <v/>
      </c>
      <c r="L2282" s="13" t="str">
        <f>IF($D2282="","",IFERROR(INDEX(类别属性,MATCH($D2282,类别表,0)),""))</f>
        <v/>
      </c>
      <c r="M2282" s="53"/>
      <c r="N2282" s="53"/>
      <c r="O2282" s="32"/>
      <c r="P2282" s="6" t="str">
        <f>IF($C2282="","",IF(ISNA(MATCH($C2282,账户表,0)),"※这个账户不在【基础资料】的账户档案里",IF($B2282="","※没填日期，这一笔不会进任何月份的报表",IF(NOT(ISNUMBER($B2282)),"※日期是文本不是日期（像 2026.6.28 这种），按日期取数的报表全会漏掉这一笔",IF(AND($F2282&lt;&gt;"",$G2282&lt;&gt;""),"※收入和支出不能同时填",IF(AND(N($F2282)=0,N($G2282)=0),"※收入和支出都没填",IF(OR(N($F2282)&lt;0,N($G2282)&lt;0),"※金额不能填负数，方向反了就换一列填",IF($D2282="","※没填收支类别，分类报表会漏掉这一笔",IF(ISNA(MATCH($D2282,类别表,0)),"※收支类别不在【基础资料】的清单里",IF(AND($L2282="内部转账",$M2282=""),"△内部转账要在「对方账户」写上另一头",IF(AND($L2282="内部转账",$M2282=$C2282),"※对方账户跟本账户是同一个",IF(AND($L2282&lt;&gt;"内部转账",$M2282&lt;&gt;""),"△填了对方账户，但类别不是内部转账",IF(YEAR($B2282)&lt;&gt;管理年度,"△不是管理年度的单据，按月的三张报表里看不到",IF($H2282&lt;0,"△这一笔之后该账户余额成负数了，核一下",""))))))))))))))</f>
        <v/>
      </c>
    </row>
    <row r="2283" ht="16.5" spans="1:16">
      <c r="A2283" s="4" t="str">
        <f>IF($C2283="","",COUNTA($C$5:$C2283))</f>
        <v/>
      </c>
      <c r="B2283" s="52"/>
      <c r="C2283" s="53"/>
      <c r="D2283" s="53"/>
      <c r="E2283" s="32"/>
      <c r="F2283" s="54"/>
      <c r="G2283" s="54"/>
      <c r="H2283" s="24" t="str">
        <f>IFERROR(ROUND(VLOOKUP($C2283,基础资料!$B$5:$E$34,3,0)+SUMIF($C$5:$C2283,$C2283,$F$5:$F2283)-SUMIF($C$5:$C2283,$C2283,$G$5:$G2283),2),"")</f>
        <v/>
      </c>
      <c r="I2283" s="53"/>
      <c r="J2283" s="53"/>
      <c r="K2283" s="25" t="str">
        <f t="shared" si="35"/>
        <v/>
      </c>
      <c r="L2283" s="13" t="str">
        <f>IF($D2283="","",IFERROR(INDEX(类别属性,MATCH($D2283,类别表,0)),""))</f>
        <v/>
      </c>
      <c r="M2283" s="53"/>
      <c r="N2283" s="53"/>
      <c r="O2283" s="32"/>
      <c r="P2283" s="6" t="str">
        <f>IF($C2283="","",IF(ISNA(MATCH($C2283,账户表,0)),"※这个账户不在【基础资料】的账户档案里",IF($B2283="","※没填日期，这一笔不会进任何月份的报表",IF(NOT(ISNUMBER($B2283)),"※日期是文本不是日期（像 2026.6.28 这种），按日期取数的报表全会漏掉这一笔",IF(AND($F2283&lt;&gt;"",$G2283&lt;&gt;""),"※收入和支出不能同时填",IF(AND(N($F2283)=0,N($G2283)=0),"※收入和支出都没填",IF(OR(N($F2283)&lt;0,N($G2283)&lt;0),"※金额不能填负数，方向反了就换一列填",IF($D2283="","※没填收支类别，分类报表会漏掉这一笔",IF(ISNA(MATCH($D2283,类别表,0)),"※收支类别不在【基础资料】的清单里",IF(AND($L2283="内部转账",$M2283=""),"△内部转账要在「对方账户」写上另一头",IF(AND($L2283="内部转账",$M2283=$C2283),"※对方账户跟本账户是同一个",IF(AND($L2283&lt;&gt;"内部转账",$M2283&lt;&gt;""),"△填了对方账户，但类别不是内部转账",IF(YEAR($B2283)&lt;&gt;管理年度,"△不是管理年度的单据，按月的三张报表里看不到",IF($H2283&lt;0,"△这一笔之后该账户余额成负数了，核一下",""))))))))))))))</f>
        <v/>
      </c>
    </row>
    <row r="2284" ht="16.5" spans="1:16">
      <c r="A2284" s="4" t="str">
        <f>IF($C2284="","",COUNTA($C$5:$C2284))</f>
        <v/>
      </c>
      <c r="B2284" s="52"/>
      <c r="C2284" s="53"/>
      <c r="D2284" s="53"/>
      <c r="E2284" s="32"/>
      <c r="F2284" s="54"/>
      <c r="G2284" s="54"/>
      <c r="H2284" s="24" t="str">
        <f>IFERROR(ROUND(VLOOKUP($C2284,基础资料!$B$5:$E$34,3,0)+SUMIF($C$5:$C2284,$C2284,$F$5:$F2284)-SUMIF($C$5:$C2284,$C2284,$G$5:$G2284),2),"")</f>
        <v/>
      </c>
      <c r="I2284" s="53"/>
      <c r="J2284" s="53"/>
      <c r="K2284" s="25" t="str">
        <f t="shared" si="35"/>
        <v/>
      </c>
      <c r="L2284" s="13" t="str">
        <f>IF($D2284="","",IFERROR(INDEX(类别属性,MATCH($D2284,类别表,0)),""))</f>
        <v/>
      </c>
      <c r="M2284" s="53"/>
      <c r="N2284" s="53"/>
      <c r="O2284" s="32"/>
      <c r="P2284" s="6" t="str">
        <f>IF($C2284="","",IF(ISNA(MATCH($C2284,账户表,0)),"※这个账户不在【基础资料】的账户档案里",IF($B2284="","※没填日期，这一笔不会进任何月份的报表",IF(NOT(ISNUMBER($B2284)),"※日期是文本不是日期（像 2026.6.28 这种），按日期取数的报表全会漏掉这一笔",IF(AND($F2284&lt;&gt;"",$G2284&lt;&gt;""),"※收入和支出不能同时填",IF(AND(N($F2284)=0,N($G2284)=0),"※收入和支出都没填",IF(OR(N($F2284)&lt;0,N($G2284)&lt;0),"※金额不能填负数，方向反了就换一列填",IF($D2284="","※没填收支类别，分类报表会漏掉这一笔",IF(ISNA(MATCH($D2284,类别表,0)),"※收支类别不在【基础资料】的清单里",IF(AND($L2284="内部转账",$M2284=""),"△内部转账要在「对方账户」写上另一头",IF(AND($L2284="内部转账",$M2284=$C2284),"※对方账户跟本账户是同一个",IF(AND($L2284&lt;&gt;"内部转账",$M2284&lt;&gt;""),"△填了对方账户，但类别不是内部转账",IF(YEAR($B2284)&lt;&gt;管理年度,"△不是管理年度的单据，按月的三张报表里看不到",IF($H2284&lt;0,"△这一笔之后该账户余额成负数了，核一下",""))))))))))))))</f>
        <v/>
      </c>
    </row>
    <row r="2285" ht="16.5" spans="1:16">
      <c r="A2285" s="4" t="str">
        <f>IF($C2285="","",COUNTA($C$5:$C2285))</f>
        <v/>
      </c>
      <c r="B2285" s="52"/>
      <c r="C2285" s="53"/>
      <c r="D2285" s="53"/>
      <c r="E2285" s="32"/>
      <c r="F2285" s="54"/>
      <c r="G2285" s="54"/>
      <c r="H2285" s="24" t="str">
        <f>IFERROR(ROUND(VLOOKUP($C2285,基础资料!$B$5:$E$34,3,0)+SUMIF($C$5:$C2285,$C2285,$F$5:$F2285)-SUMIF($C$5:$C2285,$C2285,$G$5:$G2285),2),"")</f>
        <v/>
      </c>
      <c r="I2285" s="53"/>
      <c r="J2285" s="53"/>
      <c r="K2285" s="25" t="str">
        <f t="shared" si="35"/>
        <v/>
      </c>
      <c r="L2285" s="13" t="str">
        <f>IF($D2285="","",IFERROR(INDEX(类别属性,MATCH($D2285,类别表,0)),""))</f>
        <v/>
      </c>
      <c r="M2285" s="53"/>
      <c r="N2285" s="53"/>
      <c r="O2285" s="32"/>
      <c r="P2285" s="6" t="str">
        <f>IF($C2285="","",IF(ISNA(MATCH($C2285,账户表,0)),"※这个账户不在【基础资料】的账户档案里",IF($B2285="","※没填日期，这一笔不会进任何月份的报表",IF(NOT(ISNUMBER($B2285)),"※日期是文本不是日期（像 2026.6.28 这种），按日期取数的报表全会漏掉这一笔",IF(AND($F2285&lt;&gt;"",$G2285&lt;&gt;""),"※收入和支出不能同时填",IF(AND(N($F2285)=0,N($G2285)=0),"※收入和支出都没填",IF(OR(N($F2285)&lt;0,N($G2285)&lt;0),"※金额不能填负数，方向反了就换一列填",IF($D2285="","※没填收支类别，分类报表会漏掉这一笔",IF(ISNA(MATCH($D2285,类别表,0)),"※收支类别不在【基础资料】的清单里",IF(AND($L2285="内部转账",$M2285=""),"△内部转账要在「对方账户」写上另一头",IF(AND($L2285="内部转账",$M2285=$C2285),"※对方账户跟本账户是同一个",IF(AND($L2285&lt;&gt;"内部转账",$M2285&lt;&gt;""),"△填了对方账户，但类别不是内部转账",IF(YEAR($B2285)&lt;&gt;管理年度,"△不是管理年度的单据，按月的三张报表里看不到",IF($H2285&lt;0,"△这一笔之后该账户余额成负数了，核一下",""))))))))))))))</f>
        <v/>
      </c>
    </row>
    <row r="2286" ht="16.5" spans="1:16">
      <c r="A2286" s="4" t="str">
        <f>IF($C2286="","",COUNTA($C$5:$C2286))</f>
        <v/>
      </c>
      <c r="B2286" s="52"/>
      <c r="C2286" s="53"/>
      <c r="D2286" s="53"/>
      <c r="E2286" s="32"/>
      <c r="F2286" s="54"/>
      <c r="G2286" s="54"/>
      <c r="H2286" s="24" t="str">
        <f>IFERROR(ROUND(VLOOKUP($C2286,基础资料!$B$5:$E$34,3,0)+SUMIF($C$5:$C2286,$C2286,$F$5:$F2286)-SUMIF($C$5:$C2286,$C2286,$G$5:$G2286),2),"")</f>
        <v/>
      </c>
      <c r="I2286" s="53"/>
      <c r="J2286" s="53"/>
      <c r="K2286" s="25" t="str">
        <f t="shared" si="35"/>
        <v/>
      </c>
      <c r="L2286" s="13" t="str">
        <f>IF($D2286="","",IFERROR(INDEX(类别属性,MATCH($D2286,类别表,0)),""))</f>
        <v/>
      </c>
      <c r="M2286" s="53"/>
      <c r="N2286" s="53"/>
      <c r="O2286" s="32"/>
      <c r="P2286" s="6" t="str">
        <f>IF($C2286="","",IF(ISNA(MATCH($C2286,账户表,0)),"※这个账户不在【基础资料】的账户档案里",IF($B2286="","※没填日期，这一笔不会进任何月份的报表",IF(NOT(ISNUMBER($B2286)),"※日期是文本不是日期（像 2026.6.28 这种），按日期取数的报表全会漏掉这一笔",IF(AND($F2286&lt;&gt;"",$G2286&lt;&gt;""),"※收入和支出不能同时填",IF(AND(N($F2286)=0,N($G2286)=0),"※收入和支出都没填",IF(OR(N($F2286)&lt;0,N($G2286)&lt;0),"※金额不能填负数，方向反了就换一列填",IF($D2286="","※没填收支类别，分类报表会漏掉这一笔",IF(ISNA(MATCH($D2286,类别表,0)),"※收支类别不在【基础资料】的清单里",IF(AND($L2286="内部转账",$M2286=""),"△内部转账要在「对方账户」写上另一头",IF(AND($L2286="内部转账",$M2286=$C2286),"※对方账户跟本账户是同一个",IF(AND($L2286&lt;&gt;"内部转账",$M2286&lt;&gt;""),"△填了对方账户，但类别不是内部转账",IF(YEAR($B2286)&lt;&gt;管理年度,"△不是管理年度的单据，按月的三张报表里看不到",IF($H2286&lt;0,"△这一笔之后该账户余额成负数了，核一下",""))))))))))))))</f>
        <v/>
      </c>
    </row>
    <row r="2287" ht="16.5" spans="1:16">
      <c r="A2287" s="4" t="str">
        <f>IF($C2287="","",COUNTA($C$5:$C2287))</f>
        <v/>
      </c>
      <c r="B2287" s="52"/>
      <c r="C2287" s="53"/>
      <c r="D2287" s="53"/>
      <c r="E2287" s="32"/>
      <c r="F2287" s="54"/>
      <c r="G2287" s="54"/>
      <c r="H2287" s="24" t="str">
        <f>IFERROR(ROUND(VLOOKUP($C2287,基础资料!$B$5:$E$34,3,0)+SUMIF($C$5:$C2287,$C2287,$F$5:$F2287)-SUMIF($C$5:$C2287,$C2287,$G$5:$G2287),2),"")</f>
        <v/>
      </c>
      <c r="I2287" s="53"/>
      <c r="J2287" s="53"/>
      <c r="K2287" s="25" t="str">
        <f t="shared" si="35"/>
        <v/>
      </c>
      <c r="L2287" s="13" t="str">
        <f>IF($D2287="","",IFERROR(INDEX(类别属性,MATCH($D2287,类别表,0)),""))</f>
        <v/>
      </c>
      <c r="M2287" s="53"/>
      <c r="N2287" s="53"/>
      <c r="O2287" s="32"/>
      <c r="P2287" s="6" t="str">
        <f>IF($C2287="","",IF(ISNA(MATCH($C2287,账户表,0)),"※这个账户不在【基础资料】的账户档案里",IF($B2287="","※没填日期，这一笔不会进任何月份的报表",IF(NOT(ISNUMBER($B2287)),"※日期是文本不是日期（像 2026.6.28 这种），按日期取数的报表全会漏掉这一笔",IF(AND($F2287&lt;&gt;"",$G2287&lt;&gt;""),"※收入和支出不能同时填",IF(AND(N($F2287)=0,N($G2287)=0),"※收入和支出都没填",IF(OR(N($F2287)&lt;0,N($G2287)&lt;0),"※金额不能填负数，方向反了就换一列填",IF($D2287="","※没填收支类别，分类报表会漏掉这一笔",IF(ISNA(MATCH($D2287,类别表,0)),"※收支类别不在【基础资料】的清单里",IF(AND($L2287="内部转账",$M2287=""),"△内部转账要在「对方账户」写上另一头",IF(AND($L2287="内部转账",$M2287=$C2287),"※对方账户跟本账户是同一个",IF(AND($L2287&lt;&gt;"内部转账",$M2287&lt;&gt;""),"△填了对方账户，但类别不是内部转账",IF(YEAR($B2287)&lt;&gt;管理年度,"△不是管理年度的单据，按月的三张报表里看不到",IF($H2287&lt;0,"△这一笔之后该账户余额成负数了，核一下",""))))))))))))))</f>
        <v/>
      </c>
    </row>
    <row r="2288" ht="16.5" spans="1:16">
      <c r="A2288" s="4" t="str">
        <f>IF($C2288="","",COUNTA($C$5:$C2288))</f>
        <v/>
      </c>
      <c r="B2288" s="52"/>
      <c r="C2288" s="53"/>
      <c r="D2288" s="53"/>
      <c r="E2288" s="32"/>
      <c r="F2288" s="54"/>
      <c r="G2288" s="54"/>
      <c r="H2288" s="24" t="str">
        <f>IFERROR(ROUND(VLOOKUP($C2288,基础资料!$B$5:$E$34,3,0)+SUMIF($C$5:$C2288,$C2288,$F$5:$F2288)-SUMIF($C$5:$C2288,$C2288,$G$5:$G2288),2),"")</f>
        <v/>
      </c>
      <c r="I2288" s="53"/>
      <c r="J2288" s="53"/>
      <c r="K2288" s="25" t="str">
        <f t="shared" si="35"/>
        <v/>
      </c>
      <c r="L2288" s="13" t="str">
        <f>IF($D2288="","",IFERROR(INDEX(类别属性,MATCH($D2288,类别表,0)),""))</f>
        <v/>
      </c>
      <c r="M2288" s="53"/>
      <c r="N2288" s="53"/>
      <c r="O2288" s="32"/>
      <c r="P2288" s="6" t="str">
        <f>IF($C2288="","",IF(ISNA(MATCH($C2288,账户表,0)),"※这个账户不在【基础资料】的账户档案里",IF($B2288="","※没填日期，这一笔不会进任何月份的报表",IF(NOT(ISNUMBER($B2288)),"※日期是文本不是日期（像 2026.6.28 这种），按日期取数的报表全会漏掉这一笔",IF(AND($F2288&lt;&gt;"",$G2288&lt;&gt;""),"※收入和支出不能同时填",IF(AND(N($F2288)=0,N($G2288)=0),"※收入和支出都没填",IF(OR(N($F2288)&lt;0,N($G2288)&lt;0),"※金额不能填负数，方向反了就换一列填",IF($D2288="","※没填收支类别，分类报表会漏掉这一笔",IF(ISNA(MATCH($D2288,类别表,0)),"※收支类别不在【基础资料】的清单里",IF(AND($L2288="内部转账",$M2288=""),"△内部转账要在「对方账户」写上另一头",IF(AND($L2288="内部转账",$M2288=$C2288),"※对方账户跟本账户是同一个",IF(AND($L2288&lt;&gt;"内部转账",$M2288&lt;&gt;""),"△填了对方账户，但类别不是内部转账",IF(YEAR($B2288)&lt;&gt;管理年度,"△不是管理年度的单据，按月的三张报表里看不到",IF($H2288&lt;0,"△这一笔之后该账户余额成负数了，核一下",""))))))))))))))</f>
        <v/>
      </c>
    </row>
    <row r="2289" ht="16.5" spans="1:16">
      <c r="A2289" s="4" t="str">
        <f>IF($C2289="","",COUNTA($C$5:$C2289))</f>
        <v/>
      </c>
      <c r="B2289" s="52"/>
      <c r="C2289" s="53"/>
      <c r="D2289" s="53"/>
      <c r="E2289" s="32"/>
      <c r="F2289" s="54"/>
      <c r="G2289" s="54"/>
      <c r="H2289" s="24" t="str">
        <f>IFERROR(ROUND(VLOOKUP($C2289,基础资料!$B$5:$E$34,3,0)+SUMIF($C$5:$C2289,$C2289,$F$5:$F2289)-SUMIF($C$5:$C2289,$C2289,$G$5:$G2289),2),"")</f>
        <v/>
      </c>
      <c r="I2289" s="53"/>
      <c r="J2289" s="53"/>
      <c r="K2289" s="25" t="str">
        <f t="shared" si="35"/>
        <v/>
      </c>
      <c r="L2289" s="13" t="str">
        <f>IF($D2289="","",IFERROR(INDEX(类别属性,MATCH($D2289,类别表,0)),""))</f>
        <v/>
      </c>
      <c r="M2289" s="53"/>
      <c r="N2289" s="53"/>
      <c r="O2289" s="32"/>
      <c r="P2289" s="6" t="str">
        <f>IF($C2289="","",IF(ISNA(MATCH($C2289,账户表,0)),"※这个账户不在【基础资料】的账户档案里",IF($B2289="","※没填日期，这一笔不会进任何月份的报表",IF(NOT(ISNUMBER($B2289)),"※日期是文本不是日期（像 2026.6.28 这种），按日期取数的报表全会漏掉这一笔",IF(AND($F2289&lt;&gt;"",$G2289&lt;&gt;""),"※收入和支出不能同时填",IF(AND(N($F2289)=0,N($G2289)=0),"※收入和支出都没填",IF(OR(N($F2289)&lt;0,N($G2289)&lt;0),"※金额不能填负数，方向反了就换一列填",IF($D2289="","※没填收支类别，分类报表会漏掉这一笔",IF(ISNA(MATCH($D2289,类别表,0)),"※收支类别不在【基础资料】的清单里",IF(AND($L2289="内部转账",$M2289=""),"△内部转账要在「对方账户」写上另一头",IF(AND($L2289="内部转账",$M2289=$C2289),"※对方账户跟本账户是同一个",IF(AND($L2289&lt;&gt;"内部转账",$M2289&lt;&gt;""),"△填了对方账户，但类别不是内部转账",IF(YEAR($B2289)&lt;&gt;管理年度,"△不是管理年度的单据，按月的三张报表里看不到",IF($H2289&lt;0,"△这一笔之后该账户余额成负数了，核一下",""))))))))))))))</f>
        <v/>
      </c>
    </row>
    <row r="2290" ht="16.5" spans="1:16">
      <c r="A2290" s="4" t="str">
        <f>IF($C2290="","",COUNTA($C$5:$C2290))</f>
        <v/>
      </c>
      <c r="B2290" s="52"/>
      <c r="C2290" s="53"/>
      <c r="D2290" s="53"/>
      <c r="E2290" s="32"/>
      <c r="F2290" s="54"/>
      <c r="G2290" s="54"/>
      <c r="H2290" s="24" t="str">
        <f>IFERROR(ROUND(VLOOKUP($C2290,基础资料!$B$5:$E$34,3,0)+SUMIF($C$5:$C2290,$C2290,$F$5:$F2290)-SUMIF($C$5:$C2290,$C2290,$G$5:$G2290),2),"")</f>
        <v/>
      </c>
      <c r="I2290" s="53"/>
      <c r="J2290" s="53"/>
      <c r="K2290" s="25" t="str">
        <f t="shared" si="35"/>
        <v/>
      </c>
      <c r="L2290" s="13" t="str">
        <f>IF($D2290="","",IFERROR(INDEX(类别属性,MATCH($D2290,类别表,0)),""))</f>
        <v/>
      </c>
      <c r="M2290" s="53"/>
      <c r="N2290" s="53"/>
      <c r="O2290" s="32"/>
      <c r="P2290" s="6" t="str">
        <f>IF($C2290="","",IF(ISNA(MATCH($C2290,账户表,0)),"※这个账户不在【基础资料】的账户档案里",IF($B2290="","※没填日期，这一笔不会进任何月份的报表",IF(NOT(ISNUMBER($B2290)),"※日期是文本不是日期（像 2026.6.28 这种），按日期取数的报表全会漏掉这一笔",IF(AND($F2290&lt;&gt;"",$G2290&lt;&gt;""),"※收入和支出不能同时填",IF(AND(N($F2290)=0,N($G2290)=0),"※收入和支出都没填",IF(OR(N($F2290)&lt;0,N($G2290)&lt;0),"※金额不能填负数，方向反了就换一列填",IF($D2290="","※没填收支类别，分类报表会漏掉这一笔",IF(ISNA(MATCH($D2290,类别表,0)),"※收支类别不在【基础资料】的清单里",IF(AND($L2290="内部转账",$M2290=""),"△内部转账要在「对方账户」写上另一头",IF(AND($L2290="内部转账",$M2290=$C2290),"※对方账户跟本账户是同一个",IF(AND($L2290&lt;&gt;"内部转账",$M2290&lt;&gt;""),"△填了对方账户，但类别不是内部转账",IF(YEAR($B2290)&lt;&gt;管理年度,"△不是管理年度的单据，按月的三张报表里看不到",IF($H2290&lt;0,"△这一笔之后该账户余额成负数了，核一下",""))))))))))))))</f>
        <v/>
      </c>
    </row>
    <row r="2291" ht="16.5" spans="1:16">
      <c r="A2291" s="4" t="str">
        <f>IF($C2291="","",COUNTA($C$5:$C2291))</f>
        <v/>
      </c>
      <c r="B2291" s="52"/>
      <c r="C2291" s="53"/>
      <c r="D2291" s="53"/>
      <c r="E2291" s="32"/>
      <c r="F2291" s="54"/>
      <c r="G2291" s="54"/>
      <c r="H2291" s="24" t="str">
        <f>IFERROR(ROUND(VLOOKUP($C2291,基础资料!$B$5:$E$34,3,0)+SUMIF($C$5:$C2291,$C2291,$F$5:$F2291)-SUMIF($C$5:$C2291,$C2291,$G$5:$G2291),2),"")</f>
        <v/>
      </c>
      <c r="I2291" s="53"/>
      <c r="J2291" s="53"/>
      <c r="K2291" s="25" t="str">
        <f t="shared" si="35"/>
        <v/>
      </c>
      <c r="L2291" s="13" t="str">
        <f>IF($D2291="","",IFERROR(INDEX(类别属性,MATCH($D2291,类别表,0)),""))</f>
        <v/>
      </c>
      <c r="M2291" s="53"/>
      <c r="N2291" s="53"/>
      <c r="O2291" s="32"/>
      <c r="P2291" s="6" t="str">
        <f>IF($C2291="","",IF(ISNA(MATCH($C2291,账户表,0)),"※这个账户不在【基础资料】的账户档案里",IF($B2291="","※没填日期，这一笔不会进任何月份的报表",IF(NOT(ISNUMBER($B2291)),"※日期是文本不是日期（像 2026.6.28 这种），按日期取数的报表全会漏掉这一笔",IF(AND($F2291&lt;&gt;"",$G2291&lt;&gt;""),"※收入和支出不能同时填",IF(AND(N($F2291)=0,N($G2291)=0),"※收入和支出都没填",IF(OR(N($F2291)&lt;0,N($G2291)&lt;0),"※金额不能填负数，方向反了就换一列填",IF($D2291="","※没填收支类别，分类报表会漏掉这一笔",IF(ISNA(MATCH($D2291,类别表,0)),"※收支类别不在【基础资料】的清单里",IF(AND($L2291="内部转账",$M2291=""),"△内部转账要在「对方账户」写上另一头",IF(AND($L2291="内部转账",$M2291=$C2291),"※对方账户跟本账户是同一个",IF(AND($L2291&lt;&gt;"内部转账",$M2291&lt;&gt;""),"△填了对方账户，但类别不是内部转账",IF(YEAR($B2291)&lt;&gt;管理年度,"△不是管理年度的单据，按月的三张报表里看不到",IF($H2291&lt;0,"△这一笔之后该账户余额成负数了，核一下",""))))))))))))))</f>
        <v/>
      </c>
    </row>
    <row r="2292" ht="16.5" spans="1:16">
      <c r="A2292" s="4" t="str">
        <f>IF($C2292="","",COUNTA($C$5:$C2292))</f>
        <v/>
      </c>
      <c r="B2292" s="52"/>
      <c r="C2292" s="53"/>
      <c r="D2292" s="53"/>
      <c r="E2292" s="32"/>
      <c r="F2292" s="54"/>
      <c r="G2292" s="54"/>
      <c r="H2292" s="24" t="str">
        <f>IFERROR(ROUND(VLOOKUP($C2292,基础资料!$B$5:$E$34,3,0)+SUMIF($C$5:$C2292,$C2292,$F$5:$F2292)-SUMIF($C$5:$C2292,$C2292,$G$5:$G2292),2),"")</f>
        <v/>
      </c>
      <c r="I2292" s="53"/>
      <c r="J2292" s="53"/>
      <c r="K2292" s="25" t="str">
        <f t="shared" si="35"/>
        <v/>
      </c>
      <c r="L2292" s="13" t="str">
        <f>IF($D2292="","",IFERROR(INDEX(类别属性,MATCH($D2292,类别表,0)),""))</f>
        <v/>
      </c>
      <c r="M2292" s="53"/>
      <c r="N2292" s="53"/>
      <c r="O2292" s="32"/>
      <c r="P2292" s="6" t="str">
        <f>IF($C2292="","",IF(ISNA(MATCH($C2292,账户表,0)),"※这个账户不在【基础资料】的账户档案里",IF($B2292="","※没填日期，这一笔不会进任何月份的报表",IF(NOT(ISNUMBER($B2292)),"※日期是文本不是日期（像 2026.6.28 这种），按日期取数的报表全会漏掉这一笔",IF(AND($F2292&lt;&gt;"",$G2292&lt;&gt;""),"※收入和支出不能同时填",IF(AND(N($F2292)=0,N($G2292)=0),"※收入和支出都没填",IF(OR(N($F2292)&lt;0,N($G2292)&lt;0),"※金额不能填负数，方向反了就换一列填",IF($D2292="","※没填收支类别，分类报表会漏掉这一笔",IF(ISNA(MATCH($D2292,类别表,0)),"※收支类别不在【基础资料】的清单里",IF(AND($L2292="内部转账",$M2292=""),"△内部转账要在「对方账户」写上另一头",IF(AND($L2292="内部转账",$M2292=$C2292),"※对方账户跟本账户是同一个",IF(AND($L2292&lt;&gt;"内部转账",$M2292&lt;&gt;""),"△填了对方账户，但类别不是内部转账",IF(YEAR($B2292)&lt;&gt;管理年度,"△不是管理年度的单据，按月的三张报表里看不到",IF($H2292&lt;0,"△这一笔之后该账户余额成负数了，核一下",""))))))))))))))</f>
        <v/>
      </c>
    </row>
    <row r="2293" ht="16.5" spans="1:16">
      <c r="A2293" s="4" t="str">
        <f>IF($C2293="","",COUNTA($C$5:$C2293))</f>
        <v/>
      </c>
      <c r="B2293" s="52"/>
      <c r="C2293" s="53"/>
      <c r="D2293" s="53"/>
      <c r="E2293" s="32"/>
      <c r="F2293" s="54"/>
      <c r="G2293" s="54"/>
      <c r="H2293" s="24" t="str">
        <f>IFERROR(ROUND(VLOOKUP($C2293,基础资料!$B$5:$E$34,3,0)+SUMIF($C$5:$C2293,$C2293,$F$5:$F2293)-SUMIF($C$5:$C2293,$C2293,$G$5:$G2293),2),"")</f>
        <v/>
      </c>
      <c r="I2293" s="53"/>
      <c r="J2293" s="53"/>
      <c r="K2293" s="25" t="str">
        <f t="shared" si="35"/>
        <v/>
      </c>
      <c r="L2293" s="13" t="str">
        <f>IF($D2293="","",IFERROR(INDEX(类别属性,MATCH($D2293,类别表,0)),""))</f>
        <v/>
      </c>
      <c r="M2293" s="53"/>
      <c r="N2293" s="53"/>
      <c r="O2293" s="32"/>
      <c r="P2293" s="6" t="str">
        <f>IF($C2293="","",IF(ISNA(MATCH($C2293,账户表,0)),"※这个账户不在【基础资料】的账户档案里",IF($B2293="","※没填日期，这一笔不会进任何月份的报表",IF(NOT(ISNUMBER($B2293)),"※日期是文本不是日期（像 2026.6.28 这种），按日期取数的报表全会漏掉这一笔",IF(AND($F2293&lt;&gt;"",$G2293&lt;&gt;""),"※收入和支出不能同时填",IF(AND(N($F2293)=0,N($G2293)=0),"※收入和支出都没填",IF(OR(N($F2293)&lt;0,N($G2293)&lt;0),"※金额不能填负数，方向反了就换一列填",IF($D2293="","※没填收支类别，分类报表会漏掉这一笔",IF(ISNA(MATCH($D2293,类别表,0)),"※收支类别不在【基础资料】的清单里",IF(AND($L2293="内部转账",$M2293=""),"△内部转账要在「对方账户」写上另一头",IF(AND($L2293="内部转账",$M2293=$C2293),"※对方账户跟本账户是同一个",IF(AND($L2293&lt;&gt;"内部转账",$M2293&lt;&gt;""),"△填了对方账户，但类别不是内部转账",IF(YEAR($B2293)&lt;&gt;管理年度,"△不是管理年度的单据，按月的三张报表里看不到",IF($H2293&lt;0,"△这一笔之后该账户余额成负数了，核一下",""))))))))))))))</f>
        <v/>
      </c>
    </row>
    <row r="2294" ht="16.5" spans="1:16">
      <c r="A2294" s="4" t="str">
        <f>IF($C2294="","",COUNTA($C$5:$C2294))</f>
        <v/>
      </c>
      <c r="B2294" s="52"/>
      <c r="C2294" s="53"/>
      <c r="D2294" s="53"/>
      <c r="E2294" s="32"/>
      <c r="F2294" s="54"/>
      <c r="G2294" s="54"/>
      <c r="H2294" s="24" t="str">
        <f>IFERROR(ROUND(VLOOKUP($C2294,基础资料!$B$5:$E$34,3,0)+SUMIF($C$5:$C2294,$C2294,$F$5:$F2294)-SUMIF($C$5:$C2294,$C2294,$G$5:$G2294),2),"")</f>
        <v/>
      </c>
      <c r="I2294" s="53"/>
      <c r="J2294" s="53"/>
      <c r="K2294" s="25" t="str">
        <f t="shared" si="35"/>
        <v/>
      </c>
      <c r="L2294" s="13" t="str">
        <f>IF($D2294="","",IFERROR(INDEX(类别属性,MATCH($D2294,类别表,0)),""))</f>
        <v/>
      </c>
      <c r="M2294" s="53"/>
      <c r="N2294" s="53"/>
      <c r="O2294" s="32"/>
      <c r="P2294" s="6" t="str">
        <f>IF($C2294="","",IF(ISNA(MATCH($C2294,账户表,0)),"※这个账户不在【基础资料】的账户档案里",IF($B2294="","※没填日期，这一笔不会进任何月份的报表",IF(NOT(ISNUMBER($B2294)),"※日期是文本不是日期（像 2026.6.28 这种），按日期取数的报表全会漏掉这一笔",IF(AND($F2294&lt;&gt;"",$G2294&lt;&gt;""),"※收入和支出不能同时填",IF(AND(N($F2294)=0,N($G2294)=0),"※收入和支出都没填",IF(OR(N($F2294)&lt;0,N($G2294)&lt;0),"※金额不能填负数，方向反了就换一列填",IF($D2294="","※没填收支类别，分类报表会漏掉这一笔",IF(ISNA(MATCH($D2294,类别表,0)),"※收支类别不在【基础资料】的清单里",IF(AND($L2294="内部转账",$M2294=""),"△内部转账要在「对方账户」写上另一头",IF(AND($L2294="内部转账",$M2294=$C2294),"※对方账户跟本账户是同一个",IF(AND($L2294&lt;&gt;"内部转账",$M2294&lt;&gt;""),"△填了对方账户，但类别不是内部转账",IF(YEAR($B2294)&lt;&gt;管理年度,"△不是管理年度的单据，按月的三张报表里看不到",IF($H2294&lt;0,"△这一笔之后该账户余额成负数了，核一下",""))))))))))))))</f>
        <v/>
      </c>
    </row>
    <row r="2295" ht="16.5" spans="1:16">
      <c r="A2295" s="4" t="str">
        <f>IF($C2295="","",COUNTA($C$5:$C2295))</f>
        <v/>
      </c>
      <c r="B2295" s="52"/>
      <c r="C2295" s="53"/>
      <c r="D2295" s="53"/>
      <c r="E2295" s="32"/>
      <c r="F2295" s="54"/>
      <c r="G2295" s="54"/>
      <c r="H2295" s="24" t="str">
        <f>IFERROR(ROUND(VLOOKUP($C2295,基础资料!$B$5:$E$34,3,0)+SUMIF($C$5:$C2295,$C2295,$F$5:$F2295)-SUMIF($C$5:$C2295,$C2295,$G$5:$G2295),2),"")</f>
        <v/>
      </c>
      <c r="I2295" s="53"/>
      <c r="J2295" s="53"/>
      <c r="K2295" s="25" t="str">
        <f t="shared" si="35"/>
        <v/>
      </c>
      <c r="L2295" s="13" t="str">
        <f>IF($D2295="","",IFERROR(INDEX(类别属性,MATCH($D2295,类别表,0)),""))</f>
        <v/>
      </c>
      <c r="M2295" s="53"/>
      <c r="N2295" s="53"/>
      <c r="O2295" s="32"/>
      <c r="P2295" s="6" t="str">
        <f>IF($C2295="","",IF(ISNA(MATCH($C2295,账户表,0)),"※这个账户不在【基础资料】的账户档案里",IF($B2295="","※没填日期，这一笔不会进任何月份的报表",IF(NOT(ISNUMBER($B2295)),"※日期是文本不是日期（像 2026.6.28 这种），按日期取数的报表全会漏掉这一笔",IF(AND($F2295&lt;&gt;"",$G2295&lt;&gt;""),"※收入和支出不能同时填",IF(AND(N($F2295)=0,N($G2295)=0),"※收入和支出都没填",IF(OR(N($F2295)&lt;0,N($G2295)&lt;0),"※金额不能填负数，方向反了就换一列填",IF($D2295="","※没填收支类别，分类报表会漏掉这一笔",IF(ISNA(MATCH($D2295,类别表,0)),"※收支类别不在【基础资料】的清单里",IF(AND($L2295="内部转账",$M2295=""),"△内部转账要在「对方账户」写上另一头",IF(AND($L2295="内部转账",$M2295=$C2295),"※对方账户跟本账户是同一个",IF(AND($L2295&lt;&gt;"内部转账",$M2295&lt;&gt;""),"△填了对方账户，但类别不是内部转账",IF(YEAR($B2295)&lt;&gt;管理年度,"△不是管理年度的单据，按月的三张报表里看不到",IF($H2295&lt;0,"△这一笔之后该账户余额成负数了，核一下",""))))))))))))))</f>
        <v/>
      </c>
    </row>
    <row r="2296" ht="16.5" spans="1:16">
      <c r="A2296" s="4" t="str">
        <f>IF($C2296="","",COUNTA($C$5:$C2296))</f>
        <v/>
      </c>
      <c r="B2296" s="52"/>
      <c r="C2296" s="53"/>
      <c r="D2296" s="53"/>
      <c r="E2296" s="32"/>
      <c r="F2296" s="54"/>
      <c r="G2296" s="54"/>
      <c r="H2296" s="24" t="str">
        <f>IFERROR(ROUND(VLOOKUP($C2296,基础资料!$B$5:$E$34,3,0)+SUMIF($C$5:$C2296,$C2296,$F$5:$F2296)-SUMIF($C$5:$C2296,$C2296,$G$5:$G2296),2),"")</f>
        <v/>
      </c>
      <c r="I2296" s="53"/>
      <c r="J2296" s="53"/>
      <c r="K2296" s="25" t="str">
        <f t="shared" si="35"/>
        <v/>
      </c>
      <c r="L2296" s="13" t="str">
        <f>IF($D2296="","",IFERROR(INDEX(类别属性,MATCH($D2296,类别表,0)),""))</f>
        <v/>
      </c>
      <c r="M2296" s="53"/>
      <c r="N2296" s="53"/>
      <c r="O2296" s="32"/>
      <c r="P2296" s="6" t="str">
        <f>IF($C2296="","",IF(ISNA(MATCH($C2296,账户表,0)),"※这个账户不在【基础资料】的账户档案里",IF($B2296="","※没填日期，这一笔不会进任何月份的报表",IF(NOT(ISNUMBER($B2296)),"※日期是文本不是日期（像 2026.6.28 这种），按日期取数的报表全会漏掉这一笔",IF(AND($F2296&lt;&gt;"",$G2296&lt;&gt;""),"※收入和支出不能同时填",IF(AND(N($F2296)=0,N($G2296)=0),"※收入和支出都没填",IF(OR(N($F2296)&lt;0,N($G2296)&lt;0),"※金额不能填负数，方向反了就换一列填",IF($D2296="","※没填收支类别，分类报表会漏掉这一笔",IF(ISNA(MATCH($D2296,类别表,0)),"※收支类别不在【基础资料】的清单里",IF(AND($L2296="内部转账",$M2296=""),"△内部转账要在「对方账户」写上另一头",IF(AND($L2296="内部转账",$M2296=$C2296),"※对方账户跟本账户是同一个",IF(AND($L2296&lt;&gt;"内部转账",$M2296&lt;&gt;""),"△填了对方账户，但类别不是内部转账",IF(YEAR($B2296)&lt;&gt;管理年度,"△不是管理年度的单据，按月的三张报表里看不到",IF($H2296&lt;0,"△这一笔之后该账户余额成负数了，核一下",""))))))))))))))</f>
        <v/>
      </c>
    </row>
    <row r="2297" ht="16.5" spans="1:16">
      <c r="A2297" s="4" t="str">
        <f>IF($C2297="","",COUNTA($C$5:$C2297))</f>
        <v/>
      </c>
      <c r="B2297" s="52"/>
      <c r="C2297" s="53"/>
      <c r="D2297" s="53"/>
      <c r="E2297" s="32"/>
      <c r="F2297" s="54"/>
      <c r="G2297" s="54"/>
      <c r="H2297" s="24" t="str">
        <f>IFERROR(ROUND(VLOOKUP($C2297,基础资料!$B$5:$E$34,3,0)+SUMIF($C$5:$C2297,$C2297,$F$5:$F2297)-SUMIF($C$5:$C2297,$C2297,$G$5:$G2297),2),"")</f>
        <v/>
      </c>
      <c r="I2297" s="53"/>
      <c r="J2297" s="53"/>
      <c r="K2297" s="25" t="str">
        <f t="shared" si="35"/>
        <v/>
      </c>
      <c r="L2297" s="13" t="str">
        <f>IF($D2297="","",IFERROR(INDEX(类别属性,MATCH($D2297,类别表,0)),""))</f>
        <v/>
      </c>
      <c r="M2297" s="53"/>
      <c r="N2297" s="53"/>
      <c r="O2297" s="32"/>
      <c r="P2297" s="6" t="str">
        <f>IF($C2297="","",IF(ISNA(MATCH($C2297,账户表,0)),"※这个账户不在【基础资料】的账户档案里",IF($B2297="","※没填日期，这一笔不会进任何月份的报表",IF(NOT(ISNUMBER($B2297)),"※日期是文本不是日期（像 2026.6.28 这种），按日期取数的报表全会漏掉这一笔",IF(AND($F2297&lt;&gt;"",$G2297&lt;&gt;""),"※收入和支出不能同时填",IF(AND(N($F2297)=0,N($G2297)=0),"※收入和支出都没填",IF(OR(N($F2297)&lt;0,N($G2297)&lt;0),"※金额不能填负数，方向反了就换一列填",IF($D2297="","※没填收支类别，分类报表会漏掉这一笔",IF(ISNA(MATCH($D2297,类别表,0)),"※收支类别不在【基础资料】的清单里",IF(AND($L2297="内部转账",$M2297=""),"△内部转账要在「对方账户」写上另一头",IF(AND($L2297="内部转账",$M2297=$C2297),"※对方账户跟本账户是同一个",IF(AND($L2297&lt;&gt;"内部转账",$M2297&lt;&gt;""),"△填了对方账户，但类别不是内部转账",IF(YEAR($B2297)&lt;&gt;管理年度,"△不是管理年度的单据，按月的三张报表里看不到",IF($H2297&lt;0,"△这一笔之后该账户余额成负数了，核一下",""))))))))))))))</f>
        <v/>
      </c>
    </row>
    <row r="2298" ht="16.5" spans="1:16">
      <c r="A2298" s="4" t="str">
        <f>IF($C2298="","",COUNTA($C$5:$C2298))</f>
        <v/>
      </c>
      <c r="B2298" s="52"/>
      <c r="C2298" s="53"/>
      <c r="D2298" s="53"/>
      <c r="E2298" s="32"/>
      <c r="F2298" s="54"/>
      <c r="G2298" s="54"/>
      <c r="H2298" s="24" t="str">
        <f>IFERROR(ROUND(VLOOKUP($C2298,基础资料!$B$5:$E$34,3,0)+SUMIF($C$5:$C2298,$C2298,$F$5:$F2298)-SUMIF($C$5:$C2298,$C2298,$G$5:$G2298),2),"")</f>
        <v/>
      </c>
      <c r="I2298" s="53"/>
      <c r="J2298" s="53"/>
      <c r="K2298" s="25" t="str">
        <f t="shared" si="35"/>
        <v/>
      </c>
      <c r="L2298" s="13" t="str">
        <f>IF($D2298="","",IFERROR(INDEX(类别属性,MATCH($D2298,类别表,0)),""))</f>
        <v/>
      </c>
      <c r="M2298" s="53"/>
      <c r="N2298" s="53"/>
      <c r="O2298" s="32"/>
      <c r="P2298" s="6" t="str">
        <f>IF($C2298="","",IF(ISNA(MATCH($C2298,账户表,0)),"※这个账户不在【基础资料】的账户档案里",IF($B2298="","※没填日期，这一笔不会进任何月份的报表",IF(NOT(ISNUMBER($B2298)),"※日期是文本不是日期（像 2026.6.28 这种），按日期取数的报表全会漏掉这一笔",IF(AND($F2298&lt;&gt;"",$G2298&lt;&gt;""),"※收入和支出不能同时填",IF(AND(N($F2298)=0,N($G2298)=0),"※收入和支出都没填",IF(OR(N($F2298)&lt;0,N($G2298)&lt;0),"※金额不能填负数，方向反了就换一列填",IF($D2298="","※没填收支类别，分类报表会漏掉这一笔",IF(ISNA(MATCH($D2298,类别表,0)),"※收支类别不在【基础资料】的清单里",IF(AND($L2298="内部转账",$M2298=""),"△内部转账要在「对方账户」写上另一头",IF(AND($L2298="内部转账",$M2298=$C2298),"※对方账户跟本账户是同一个",IF(AND($L2298&lt;&gt;"内部转账",$M2298&lt;&gt;""),"△填了对方账户，但类别不是内部转账",IF(YEAR($B2298)&lt;&gt;管理年度,"△不是管理年度的单据，按月的三张报表里看不到",IF($H2298&lt;0,"△这一笔之后该账户余额成负数了，核一下",""))))))))))))))</f>
        <v/>
      </c>
    </row>
    <row r="2299" ht="16.5" spans="1:16">
      <c r="A2299" s="4" t="str">
        <f>IF($C2299="","",COUNTA($C$5:$C2299))</f>
        <v/>
      </c>
      <c r="B2299" s="52"/>
      <c r="C2299" s="53"/>
      <c r="D2299" s="53"/>
      <c r="E2299" s="32"/>
      <c r="F2299" s="54"/>
      <c r="G2299" s="54"/>
      <c r="H2299" s="24" t="str">
        <f>IFERROR(ROUND(VLOOKUP($C2299,基础资料!$B$5:$E$34,3,0)+SUMIF($C$5:$C2299,$C2299,$F$5:$F2299)-SUMIF($C$5:$C2299,$C2299,$G$5:$G2299),2),"")</f>
        <v/>
      </c>
      <c r="I2299" s="53"/>
      <c r="J2299" s="53"/>
      <c r="K2299" s="25" t="str">
        <f t="shared" si="35"/>
        <v/>
      </c>
      <c r="L2299" s="13" t="str">
        <f>IF($D2299="","",IFERROR(INDEX(类别属性,MATCH($D2299,类别表,0)),""))</f>
        <v/>
      </c>
      <c r="M2299" s="53"/>
      <c r="N2299" s="53"/>
      <c r="O2299" s="32"/>
      <c r="P2299" s="6" t="str">
        <f>IF($C2299="","",IF(ISNA(MATCH($C2299,账户表,0)),"※这个账户不在【基础资料】的账户档案里",IF($B2299="","※没填日期，这一笔不会进任何月份的报表",IF(NOT(ISNUMBER($B2299)),"※日期是文本不是日期（像 2026.6.28 这种），按日期取数的报表全会漏掉这一笔",IF(AND($F2299&lt;&gt;"",$G2299&lt;&gt;""),"※收入和支出不能同时填",IF(AND(N($F2299)=0,N($G2299)=0),"※收入和支出都没填",IF(OR(N($F2299)&lt;0,N($G2299)&lt;0),"※金额不能填负数，方向反了就换一列填",IF($D2299="","※没填收支类别，分类报表会漏掉这一笔",IF(ISNA(MATCH($D2299,类别表,0)),"※收支类别不在【基础资料】的清单里",IF(AND($L2299="内部转账",$M2299=""),"△内部转账要在「对方账户」写上另一头",IF(AND($L2299="内部转账",$M2299=$C2299),"※对方账户跟本账户是同一个",IF(AND($L2299&lt;&gt;"内部转账",$M2299&lt;&gt;""),"△填了对方账户，但类别不是内部转账",IF(YEAR($B2299)&lt;&gt;管理年度,"△不是管理年度的单据，按月的三张报表里看不到",IF($H2299&lt;0,"△这一笔之后该账户余额成负数了，核一下",""))))))))))))))</f>
        <v/>
      </c>
    </row>
    <row r="2300" ht="16.5" spans="1:16">
      <c r="A2300" s="4" t="str">
        <f>IF($C2300="","",COUNTA($C$5:$C2300))</f>
        <v/>
      </c>
      <c r="B2300" s="52"/>
      <c r="C2300" s="53"/>
      <c r="D2300" s="53"/>
      <c r="E2300" s="32"/>
      <c r="F2300" s="54"/>
      <c r="G2300" s="54"/>
      <c r="H2300" s="24" t="str">
        <f>IFERROR(ROUND(VLOOKUP($C2300,基础资料!$B$5:$E$34,3,0)+SUMIF($C$5:$C2300,$C2300,$F$5:$F2300)-SUMIF($C$5:$C2300,$C2300,$G$5:$G2300),2),"")</f>
        <v/>
      </c>
      <c r="I2300" s="53"/>
      <c r="J2300" s="53"/>
      <c r="K2300" s="25" t="str">
        <f t="shared" si="35"/>
        <v/>
      </c>
      <c r="L2300" s="13" t="str">
        <f>IF($D2300="","",IFERROR(INDEX(类别属性,MATCH($D2300,类别表,0)),""))</f>
        <v/>
      </c>
      <c r="M2300" s="53"/>
      <c r="N2300" s="53"/>
      <c r="O2300" s="32"/>
      <c r="P2300" s="6" t="str">
        <f>IF($C2300="","",IF(ISNA(MATCH($C2300,账户表,0)),"※这个账户不在【基础资料】的账户档案里",IF($B2300="","※没填日期，这一笔不会进任何月份的报表",IF(NOT(ISNUMBER($B2300)),"※日期是文本不是日期（像 2026.6.28 这种），按日期取数的报表全会漏掉这一笔",IF(AND($F2300&lt;&gt;"",$G2300&lt;&gt;""),"※收入和支出不能同时填",IF(AND(N($F2300)=0,N($G2300)=0),"※收入和支出都没填",IF(OR(N($F2300)&lt;0,N($G2300)&lt;0),"※金额不能填负数，方向反了就换一列填",IF($D2300="","※没填收支类别，分类报表会漏掉这一笔",IF(ISNA(MATCH($D2300,类别表,0)),"※收支类别不在【基础资料】的清单里",IF(AND($L2300="内部转账",$M2300=""),"△内部转账要在「对方账户」写上另一头",IF(AND($L2300="内部转账",$M2300=$C2300),"※对方账户跟本账户是同一个",IF(AND($L2300&lt;&gt;"内部转账",$M2300&lt;&gt;""),"△填了对方账户，但类别不是内部转账",IF(YEAR($B2300)&lt;&gt;管理年度,"△不是管理年度的单据，按月的三张报表里看不到",IF($H2300&lt;0,"△这一笔之后该账户余额成负数了，核一下",""))))))))))))))</f>
        <v/>
      </c>
    </row>
    <row r="2301" ht="16.5" spans="1:16">
      <c r="A2301" s="4" t="str">
        <f>IF($C2301="","",COUNTA($C$5:$C2301))</f>
        <v/>
      </c>
      <c r="B2301" s="52"/>
      <c r="C2301" s="53"/>
      <c r="D2301" s="53"/>
      <c r="E2301" s="32"/>
      <c r="F2301" s="54"/>
      <c r="G2301" s="54"/>
      <c r="H2301" s="24" t="str">
        <f>IFERROR(ROUND(VLOOKUP($C2301,基础资料!$B$5:$E$34,3,0)+SUMIF($C$5:$C2301,$C2301,$F$5:$F2301)-SUMIF($C$5:$C2301,$C2301,$G$5:$G2301),2),"")</f>
        <v/>
      </c>
      <c r="I2301" s="53"/>
      <c r="J2301" s="53"/>
      <c r="K2301" s="25" t="str">
        <f t="shared" si="35"/>
        <v/>
      </c>
      <c r="L2301" s="13" t="str">
        <f>IF($D2301="","",IFERROR(INDEX(类别属性,MATCH($D2301,类别表,0)),""))</f>
        <v/>
      </c>
      <c r="M2301" s="53"/>
      <c r="N2301" s="53"/>
      <c r="O2301" s="32"/>
      <c r="P2301" s="6" t="str">
        <f>IF($C2301="","",IF(ISNA(MATCH($C2301,账户表,0)),"※这个账户不在【基础资料】的账户档案里",IF($B2301="","※没填日期，这一笔不会进任何月份的报表",IF(NOT(ISNUMBER($B2301)),"※日期是文本不是日期（像 2026.6.28 这种），按日期取数的报表全会漏掉这一笔",IF(AND($F2301&lt;&gt;"",$G2301&lt;&gt;""),"※收入和支出不能同时填",IF(AND(N($F2301)=0,N($G2301)=0),"※收入和支出都没填",IF(OR(N($F2301)&lt;0,N($G2301)&lt;0),"※金额不能填负数，方向反了就换一列填",IF($D2301="","※没填收支类别，分类报表会漏掉这一笔",IF(ISNA(MATCH($D2301,类别表,0)),"※收支类别不在【基础资料】的清单里",IF(AND($L2301="内部转账",$M2301=""),"△内部转账要在「对方账户」写上另一头",IF(AND($L2301="内部转账",$M2301=$C2301),"※对方账户跟本账户是同一个",IF(AND($L2301&lt;&gt;"内部转账",$M2301&lt;&gt;""),"△填了对方账户，但类别不是内部转账",IF(YEAR($B2301)&lt;&gt;管理年度,"△不是管理年度的单据，按月的三张报表里看不到",IF($H2301&lt;0,"△这一笔之后该账户余额成负数了，核一下",""))))))))))))))</f>
        <v/>
      </c>
    </row>
    <row r="2302" ht="16.5" spans="1:16">
      <c r="A2302" s="4" t="str">
        <f>IF($C2302="","",COUNTA($C$5:$C2302))</f>
        <v/>
      </c>
      <c r="B2302" s="52"/>
      <c r="C2302" s="53"/>
      <c r="D2302" s="53"/>
      <c r="E2302" s="32"/>
      <c r="F2302" s="54"/>
      <c r="G2302" s="54"/>
      <c r="H2302" s="24" t="str">
        <f>IFERROR(ROUND(VLOOKUP($C2302,基础资料!$B$5:$E$34,3,0)+SUMIF($C$5:$C2302,$C2302,$F$5:$F2302)-SUMIF($C$5:$C2302,$C2302,$G$5:$G2302),2),"")</f>
        <v/>
      </c>
      <c r="I2302" s="53"/>
      <c r="J2302" s="53"/>
      <c r="K2302" s="25" t="str">
        <f t="shared" si="35"/>
        <v/>
      </c>
      <c r="L2302" s="13" t="str">
        <f>IF($D2302="","",IFERROR(INDEX(类别属性,MATCH($D2302,类别表,0)),""))</f>
        <v/>
      </c>
      <c r="M2302" s="53"/>
      <c r="N2302" s="53"/>
      <c r="O2302" s="32"/>
      <c r="P2302" s="6" t="str">
        <f>IF($C2302="","",IF(ISNA(MATCH($C2302,账户表,0)),"※这个账户不在【基础资料】的账户档案里",IF($B2302="","※没填日期，这一笔不会进任何月份的报表",IF(NOT(ISNUMBER($B2302)),"※日期是文本不是日期（像 2026.6.28 这种），按日期取数的报表全会漏掉这一笔",IF(AND($F2302&lt;&gt;"",$G2302&lt;&gt;""),"※收入和支出不能同时填",IF(AND(N($F2302)=0,N($G2302)=0),"※收入和支出都没填",IF(OR(N($F2302)&lt;0,N($G2302)&lt;0),"※金额不能填负数，方向反了就换一列填",IF($D2302="","※没填收支类别，分类报表会漏掉这一笔",IF(ISNA(MATCH($D2302,类别表,0)),"※收支类别不在【基础资料】的清单里",IF(AND($L2302="内部转账",$M2302=""),"△内部转账要在「对方账户」写上另一头",IF(AND($L2302="内部转账",$M2302=$C2302),"※对方账户跟本账户是同一个",IF(AND($L2302&lt;&gt;"内部转账",$M2302&lt;&gt;""),"△填了对方账户，但类别不是内部转账",IF(YEAR($B2302)&lt;&gt;管理年度,"△不是管理年度的单据，按月的三张报表里看不到",IF($H2302&lt;0,"△这一笔之后该账户余额成负数了，核一下",""))))))))))))))</f>
        <v/>
      </c>
    </row>
    <row r="2303" ht="16.5" spans="1:16">
      <c r="A2303" s="4" t="str">
        <f>IF($C2303="","",COUNTA($C$5:$C2303))</f>
        <v/>
      </c>
      <c r="B2303" s="52"/>
      <c r="C2303" s="53"/>
      <c r="D2303" s="53"/>
      <c r="E2303" s="32"/>
      <c r="F2303" s="54"/>
      <c r="G2303" s="54"/>
      <c r="H2303" s="24" t="str">
        <f>IFERROR(ROUND(VLOOKUP($C2303,基础资料!$B$5:$E$34,3,0)+SUMIF($C$5:$C2303,$C2303,$F$5:$F2303)-SUMIF($C$5:$C2303,$C2303,$G$5:$G2303),2),"")</f>
        <v/>
      </c>
      <c r="I2303" s="53"/>
      <c r="J2303" s="53"/>
      <c r="K2303" s="25" t="str">
        <f t="shared" si="35"/>
        <v/>
      </c>
      <c r="L2303" s="13" t="str">
        <f>IF($D2303="","",IFERROR(INDEX(类别属性,MATCH($D2303,类别表,0)),""))</f>
        <v/>
      </c>
      <c r="M2303" s="53"/>
      <c r="N2303" s="53"/>
      <c r="O2303" s="32"/>
      <c r="P2303" s="6" t="str">
        <f>IF($C2303="","",IF(ISNA(MATCH($C2303,账户表,0)),"※这个账户不在【基础资料】的账户档案里",IF($B2303="","※没填日期，这一笔不会进任何月份的报表",IF(NOT(ISNUMBER($B2303)),"※日期是文本不是日期（像 2026.6.28 这种），按日期取数的报表全会漏掉这一笔",IF(AND($F2303&lt;&gt;"",$G2303&lt;&gt;""),"※收入和支出不能同时填",IF(AND(N($F2303)=0,N($G2303)=0),"※收入和支出都没填",IF(OR(N($F2303)&lt;0,N($G2303)&lt;0),"※金额不能填负数，方向反了就换一列填",IF($D2303="","※没填收支类别，分类报表会漏掉这一笔",IF(ISNA(MATCH($D2303,类别表,0)),"※收支类别不在【基础资料】的清单里",IF(AND($L2303="内部转账",$M2303=""),"△内部转账要在「对方账户」写上另一头",IF(AND($L2303="内部转账",$M2303=$C2303),"※对方账户跟本账户是同一个",IF(AND($L2303&lt;&gt;"内部转账",$M2303&lt;&gt;""),"△填了对方账户，但类别不是内部转账",IF(YEAR($B2303)&lt;&gt;管理年度,"△不是管理年度的单据，按月的三张报表里看不到",IF($H2303&lt;0,"△这一笔之后该账户余额成负数了，核一下",""))))))))))))))</f>
        <v/>
      </c>
    </row>
    <row r="2304" ht="16.5" spans="1:16">
      <c r="A2304" s="4" t="str">
        <f>IF($C2304="","",COUNTA($C$5:$C2304))</f>
        <v/>
      </c>
      <c r="B2304" s="52"/>
      <c r="C2304" s="53"/>
      <c r="D2304" s="53"/>
      <c r="E2304" s="32"/>
      <c r="F2304" s="54"/>
      <c r="G2304" s="54"/>
      <c r="H2304" s="24" t="str">
        <f>IFERROR(ROUND(VLOOKUP($C2304,基础资料!$B$5:$E$34,3,0)+SUMIF($C$5:$C2304,$C2304,$F$5:$F2304)-SUMIF($C$5:$C2304,$C2304,$G$5:$G2304),2),"")</f>
        <v/>
      </c>
      <c r="I2304" s="53"/>
      <c r="J2304" s="53"/>
      <c r="K2304" s="25" t="str">
        <f t="shared" si="35"/>
        <v/>
      </c>
      <c r="L2304" s="13" t="str">
        <f>IF($D2304="","",IFERROR(INDEX(类别属性,MATCH($D2304,类别表,0)),""))</f>
        <v/>
      </c>
      <c r="M2304" s="53"/>
      <c r="N2304" s="53"/>
      <c r="O2304" s="32"/>
      <c r="P2304" s="6" t="str">
        <f>IF($C2304="","",IF(ISNA(MATCH($C2304,账户表,0)),"※这个账户不在【基础资料】的账户档案里",IF($B2304="","※没填日期，这一笔不会进任何月份的报表",IF(NOT(ISNUMBER($B2304)),"※日期是文本不是日期（像 2026.6.28 这种），按日期取数的报表全会漏掉这一笔",IF(AND($F2304&lt;&gt;"",$G2304&lt;&gt;""),"※收入和支出不能同时填",IF(AND(N($F2304)=0,N($G2304)=0),"※收入和支出都没填",IF(OR(N($F2304)&lt;0,N($G2304)&lt;0),"※金额不能填负数，方向反了就换一列填",IF($D2304="","※没填收支类别，分类报表会漏掉这一笔",IF(ISNA(MATCH($D2304,类别表,0)),"※收支类别不在【基础资料】的清单里",IF(AND($L2304="内部转账",$M2304=""),"△内部转账要在「对方账户」写上另一头",IF(AND($L2304="内部转账",$M2304=$C2304),"※对方账户跟本账户是同一个",IF(AND($L2304&lt;&gt;"内部转账",$M2304&lt;&gt;""),"△填了对方账户，但类别不是内部转账",IF(YEAR($B2304)&lt;&gt;管理年度,"△不是管理年度的单据，按月的三张报表里看不到",IF($H2304&lt;0,"△这一笔之后该账户余额成负数了，核一下",""))))))))))))))</f>
        <v/>
      </c>
    </row>
    <row r="2305" ht="16.5" spans="1:16">
      <c r="A2305" s="4" t="str">
        <f>IF($C2305="","",COUNTA($C$5:$C2305))</f>
        <v/>
      </c>
      <c r="B2305" s="52"/>
      <c r="C2305" s="53"/>
      <c r="D2305" s="53"/>
      <c r="E2305" s="32"/>
      <c r="F2305" s="54"/>
      <c r="G2305" s="54"/>
      <c r="H2305" s="24" t="str">
        <f>IFERROR(ROUND(VLOOKUP($C2305,基础资料!$B$5:$E$34,3,0)+SUMIF($C$5:$C2305,$C2305,$F$5:$F2305)-SUMIF($C$5:$C2305,$C2305,$G$5:$G2305),2),"")</f>
        <v/>
      </c>
      <c r="I2305" s="53"/>
      <c r="J2305" s="53"/>
      <c r="K2305" s="25" t="str">
        <f t="shared" si="35"/>
        <v/>
      </c>
      <c r="L2305" s="13" t="str">
        <f>IF($D2305="","",IFERROR(INDEX(类别属性,MATCH($D2305,类别表,0)),""))</f>
        <v/>
      </c>
      <c r="M2305" s="53"/>
      <c r="N2305" s="53"/>
      <c r="O2305" s="32"/>
      <c r="P2305" s="6" t="str">
        <f>IF($C2305="","",IF(ISNA(MATCH($C2305,账户表,0)),"※这个账户不在【基础资料】的账户档案里",IF($B2305="","※没填日期，这一笔不会进任何月份的报表",IF(NOT(ISNUMBER($B2305)),"※日期是文本不是日期（像 2026.6.28 这种），按日期取数的报表全会漏掉这一笔",IF(AND($F2305&lt;&gt;"",$G2305&lt;&gt;""),"※收入和支出不能同时填",IF(AND(N($F2305)=0,N($G2305)=0),"※收入和支出都没填",IF(OR(N($F2305)&lt;0,N($G2305)&lt;0),"※金额不能填负数，方向反了就换一列填",IF($D2305="","※没填收支类别，分类报表会漏掉这一笔",IF(ISNA(MATCH($D2305,类别表,0)),"※收支类别不在【基础资料】的清单里",IF(AND($L2305="内部转账",$M2305=""),"△内部转账要在「对方账户」写上另一头",IF(AND($L2305="内部转账",$M2305=$C2305),"※对方账户跟本账户是同一个",IF(AND($L2305&lt;&gt;"内部转账",$M2305&lt;&gt;""),"△填了对方账户，但类别不是内部转账",IF(YEAR($B2305)&lt;&gt;管理年度,"△不是管理年度的单据，按月的三张报表里看不到",IF($H2305&lt;0,"△这一笔之后该账户余额成负数了，核一下",""))))))))))))))</f>
        <v/>
      </c>
    </row>
    <row r="2306" ht="16.5" spans="1:16">
      <c r="A2306" s="4" t="str">
        <f>IF($C2306="","",COUNTA($C$5:$C2306))</f>
        <v/>
      </c>
      <c r="B2306" s="52"/>
      <c r="C2306" s="53"/>
      <c r="D2306" s="53"/>
      <c r="E2306" s="32"/>
      <c r="F2306" s="54"/>
      <c r="G2306" s="54"/>
      <c r="H2306" s="24" t="str">
        <f>IFERROR(ROUND(VLOOKUP($C2306,基础资料!$B$5:$E$34,3,0)+SUMIF($C$5:$C2306,$C2306,$F$5:$F2306)-SUMIF($C$5:$C2306,$C2306,$G$5:$G2306),2),"")</f>
        <v/>
      </c>
      <c r="I2306" s="53"/>
      <c r="J2306" s="53"/>
      <c r="K2306" s="25" t="str">
        <f t="shared" si="35"/>
        <v/>
      </c>
      <c r="L2306" s="13" t="str">
        <f>IF($D2306="","",IFERROR(INDEX(类别属性,MATCH($D2306,类别表,0)),""))</f>
        <v/>
      </c>
      <c r="M2306" s="53"/>
      <c r="N2306" s="53"/>
      <c r="O2306" s="32"/>
      <c r="P2306" s="6" t="str">
        <f>IF($C2306="","",IF(ISNA(MATCH($C2306,账户表,0)),"※这个账户不在【基础资料】的账户档案里",IF($B2306="","※没填日期，这一笔不会进任何月份的报表",IF(NOT(ISNUMBER($B2306)),"※日期是文本不是日期（像 2026.6.28 这种），按日期取数的报表全会漏掉这一笔",IF(AND($F2306&lt;&gt;"",$G2306&lt;&gt;""),"※收入和支出不能同时填",IF(AND(N($F2306)=0,N($G2306)=0),"※收入和支出都没填",IF(OR(N($F2306)&lt;0,N($G2306)&lt;0),"※金额不能填负数，方向反了就换一列填",IF($D2306="","※没填收支类别，分类报表会漏掉这一笔",IF(ISNA(MATCH($D2306,类别表,0)),"※收支类别不在【基础资料】的清单里",IF(AND($L2306="内部转账",$M2306=""),"△内部转账要在「对方账户」写上另一头",IF(AND($L2306="内部转账",$M2306=$C2306),"※对方账户跟本账户是同一个",IF(AND($L2306&lt;&gt;"内部转账",$M2306&lt;&gt;""),"△填了对方账户，但类别不是内部转账",IF(YEAR($B2306)&lt;&gt;管理年度,"△不是管理年度的单据，按月的三张报表里看不到",IF($H2306&lt;0,"△这一笔之后该账户余额成负数了，核一下",""))))))))))))))</f>
        <v/>
      </c>
    </row>
    <row r="2307" ht="16.5" spans="1:16">
      <c r="A2307" s="4" t="str">
        <f>IF($C2307="","",COUNTA($C$5:$C2307))</f>
        <v/>
      </c>
      <c r="B2307" s="52"/>
      <c r="C2307" s="53"/>
      <c r="D2307" s="53"/>
      <c r="E2307" s="32"/>
      <c r="F2307" s="54"/>
      <c r="G2307" s="54"/>
      <c r="H2307" s="24" t="str">
        <f>IFERROR(ROUND(VLOOKUP($C2307,基础资料!$B$5:$E$34,3,0)+SUMIF($C$5:$C2307,$C2307,$F$5:$F2307)-SUMIF($C$5:$C2307,$C2307,$G$5:$G2307),2),"")</f>
        <v/>
      </c>
      <c r="I2307" s="53"/>
      <c r="J2307" s="53"/>
      <c r="K2307" s="25" t="str">
        <f t="shared" si="35"/>
        <v/>
      </c>
      <c r="L2307" s="13" t="str">
        <f>IF($D2307="","",IFERROR(INDEX(类别属性,MATCH($D2307,类别表,0)),""))</f>
        <v/>
      </c>
      <c r="M2307" s="53"/>
      <c r="N2307" s="53"/>
      <c r="O2307" s="32"/>
      <c r="P2307" s="6" t="str">
        <f>IF($C2307="","",IF(ISNA(MATCH($C2307,账户表,0)),"※这个账户不在【基础资料】的账户档案里",IF($B2307="","※没填日期，这一笔不会进任何月份的报表",IF(NOT(ISNUMBER($B2307)),"※日期是文本不是日期（像 2026.6.28 这种），按日期取数的报表全会漏掉这一笔",IF(AND($F2307&lt;&gt;"",$G2307&lt;&gt;""),"※收入和支出不能同时填",IF(AND(N($F2307)=0,N($G2307)=0),"※收入和支出都没填",IF(OR(N($F2307)&lt;0,N($G2307)&lt;0),"※金额不能填负数，方向反了就换一列填",IF($D2307="","※没填收支类别，分类报表会漏掉这一笔",IF(ISNA(MATCH($D2307,类别表,0)),"※收支类别不在【基础资料】的清单里",IF(AND($L2307="内部转账",$M2307=""),"△内部转账要在「对方账户」写上另一头",IF(AND($L2307="内部转账",$M2307=$C2307),"※对方账户跟本账户是同一个",IF(AND($L2307&lt;&gt;"内部转账",$M2307&lt;&gt;""),"△填了对方账户，但类别不是内部转账",IF(YEAR($B2307)&lt;&gt;管理年度,"△不是管理年度的单据，按月的三张报表里看不到",IF($H2307&lt;0,"△这一笔之后该账户余额成负数了，核一下",""))))))))))))))</f>
        <v/>
      </c>
    </row>
    <row r="2308" ht="16.5" spans="1:16">
      <c r="A2308" s="4" t="str">
        <f>IF($C2308="","",COUNTA($C$5:$C2308))</f>
        <v/>
      </c>
      <c r="B2308" s="52"/>
      <c r="C2308" s="53"/>
      <c r="D2308" s="53"/>
      <c r="E2308" s="32"/>
      <c r="F2308" s="54"/>
      <c r="G2308" s="54"/>
      <c r="H2308" s="24" t="str">
        <f>IFERROR(ROUND(VLOOKUP($C2308,基础资料!$B$5:$E$34,3,0)+SUMIF($C$5:$C2308,$C2308,$F$5:$F2308)-SUMIF($C$5:$C2308,$C2308,$G$5:$G2308),2),"")</f>
        <v/>
      </c>
      <c r="I2308" s="53"/>
      <c r="J2308" s="53"/>
      <c r="K2308" s="25" t="str">
        <f t="shared" si="35"/>
        <v/>
      </c>
      <c r="L2308" s="13" t="str">
        <f>IF($D2308="","",IFERROR(INDEX(类别属性,MATCH($D2308,类别表,0)),""))</f>
        <v/>
      </c>
      <c r="M2308" s="53"/>
      <c r="N2308" s="53"/>
      <c r="O2308" s="32"/>
      <c r="P2308" s="6" t="str">
        <f>IF($C2308="","",IF(ISNA(MATCH($C2308,账户表,0)),"※这个账户不在【基础资料】的账户档案里",IF($B2308="","※没填日期，这一笔不会进任何月份的报表",IF(NOT(ISNUMBER($B2308)),"※日期是文本不是日期（像 2026.6.28 这种），按日期取数的报表全会漏掉这一笔",IF(AND($F2308&lt;&gt;"",$G2308&lt;&gt;""),"※收入和支出不能同时填",IF(AND(N($F2308)=0,N($G2308)=0),"※收入和支出都没填",IF(OR(N($F2308)&lt;0,N($G2308)&lt;0),"※金额不能填负数，方向反了就换一列填",IF($D2308="","※没填收支类别，分类报表会漏掉这一笔",IF(ISNA(MATCH($D2308,类别表,0)),"※收支类别不在【基础资料】的清单里",IF(AND($L2308="内部转账",$M2308=""),"△内部转账要在「对方账户」写上另一头",IF(AND($L2308="内部转账",$M2308=$C2308),"※对方账户跟本账户是同一个",IF(AND($L2308&lt;&gt;"内部转账",$M2308&lt;&gt;""),"△填了对方账户，但类别不是内部转账",IF(YEAR($B2308)&lt;&gt;管理年度,"△不是管理年度的单据，按月的三张报表里看不到",IF($H2308&lt;0,"△这一笔之后该账户余额成负数了，核一下",""))))))))))))))</f>
        <v/>
      </c>
    </row>
    <row r="2309" ht="16.5" spans="1:16">
      <c r="A2309" s="4" t="str">
        <f>IF($C2309="","",COUNTA($C$5:$C2309))</f>
        <v/>
      </c>
      <c r="B2309" s="52"/>
      <c r="C2309" s="53"/>
      <c r="D2309" s="53"/>
      <c r="E2309" s="32"/>
      <c r="F2309" s="54"/>
      <c r="G2309" s="54"/>
      <c r="H2309" s="24" t="str">
        <f>IFERROR(ROUND(VLOOKUP($C2309,基础资料!$B$5:$E$34,3,0)+SUMIF($C$5:$C2309,$C2309,$F$5:$F2309)-SUMIF($C$5:$C2309,$C2309,$G$5:$G2309),2),"")</f>
        <v/>
      </c>
      <c r="I2309" s="53"/>
      <c r="J2309" s="53"/>
      <c r="K2309" s="25" t="str">
        <f t="shared" ref="K2309:K2372" si="36">IF(OR($B2309="",NOT(ISNUMBER($B2309))),"",--TEXT($B2309,"yyyymm"))</f>
        <v/>
      </c>
      <c r="L2309" s="13" t="str">
        <f>IF($D2309="","",IFERROR(INDEX(类别属性,MATCH($D2309,类别表,0)),""))</f>
        <v/>
      </c>
      <c r="M2309" s="53"/>
      <c r="N2309" s="53"/>
      <c r="O2309" s="32"/>
      <c r="P2309" s="6" t="str">
        <f>IF($C2309="","",IF(ISNA(MATCH($C2309,账户表,0)),"※这个账户不在【基础资料】的账户档案里",IF($B2309="","※没填日期，这一笔不会进任何月份的报表",IF(NOT(ISNUMBER($B2309)),"※日期是文本不是日期（像 2026.6.28 这种），按日期取数的报表全会漏掉这一笔",IF(AND($F2309&lt;&gt;"",$G2309&lt;&gt;""),"※收入和支出不能同时填",IF(AND(N($F2309)=0,N($G2309)=0),"※收入和支出都没填",IF(OR(N($F2309)&lt;0,N($G2309)&lt;0),"※金额不能填负数，方向反了就换一列填",IF($D2309="","※没填收支类别，分类报表会漏掉这一笔",IF(ISNA(MATCH($D2309,类别表,0)),"※收支类别不在【基础资料】的清单里",IF(AND($L2309="内部转账",$M2309=""),"△内部转账要在「对方账户」写上另一头",IF(AND($L2309="内部转账",$M2309=$C2309),"※对方账户跟本账户是同一个",IF(AND($L2309&lt;&gt;"内部转账",$M2309&lt;&gt;""),"△填了对方账户，但类别不是内部转账",IF(YEAR($B2309)&lt;&gt;管理年度,"△不是管理年度的单据，按月的三张报表里看不到",IF($H2309&lt;0,"△这一笔之后该账户余额成负数了，核一下",""))))))))))))))</f>
        <v/>
      </c>
    </row>
    <row r="2310" ht="16.5" spans="1:16">
      <c r="A2310" s="4" t="str">
        <f>IF($C2310="","",COUNTA($C$5:$C2310))</f>
        <v/>
      </c>
      <c r="B2310" s="52"/>
      <c r="C2310" s="53"/>
      <c r="D2310" s="53"/>
      <c r="E2310" s="32"/>
      <c r="F2310" s="54"/>
      <c r="G2310" s="54"/>
      <c r="H2310" s="24" t="str">
        <f>IFERROR(ROUND(VLOOKUP($C2310,基础资料!$B$5:$E$34,3,0)+SUMIF($C$5:$C2310,$C2310,$F$5:$F2310)-SUMIF($C$5:$C2310,$C2310,$G$5:$G2310),2),"")</f>
        <v/>
      </c>
      <c r="I2310" s="53"/>
      <c r="J2310" s="53"/>
      <c r="K2310" s="25" t="str">
        <f t="shared" si="36"/>
        <v/>
      </c>
      <c r="L2310" s="13" t="str">
        <f>IF($D2310="","",IFERROR(INDEX(类别属性,MATCH($D2310,类别表,0)),""))</f>
        <v/>
      </c>
      <c r="M2310" s="53"/>
      <c r="N2310" s="53"/>
      <c r="O2310" s="32"/>
      <c r="P2310" s="6" t="str">
        <f>IF($C2310="","",IF(ISNA(MATCH($C2310,账户表,0)),"※这个账户不在【基础资料】的账户档案里",IF($B2310="","※没填日期，这一笔不会进任何月份的报表",IF(NOT(ISNUMBER($B2310)),"※日期是文本不是日期（像 2026.6.28 这种），按日期取数的报表全会漏掉这一笔",IF(AND($F2310&lt;&gt;"",$G2310&lt;&gt;""),"※收入和支出不能同时填",IF(AND(N($F2310)=0,N($G2310)=0),"※收入和支出都没填",IF(OR(N($F2310)&lt;0,N($G2310)&lt;0),"※金额不能填负数，方向反了就换一列填",IF($D2310="","※没填收支类别，分类报表会漏掉这一笔",IF(ISNA(MATCH($D2310,类别表,0)),"※收支类别不在【基础资料】的清单里",IF(AND($L2310="内部转账",$M2310=""),"△内部转账要在「对方账户」写上另一头",IF(AND($L2310="内部转账",$M2310=$C2310),"※对方账户跟本账户是同一个",IF(AND($L2310&lt;&gt;"内部转账",$M2310&lt;&gt;""),"△填了对方账户，但类别不是内部转账",IF(YEAR($B2310)&lt;&gt;管理年度,"△不是管理年度的单据，按月的三张报表里看不到",IF($H2310&lt;0,"△这一笔之后该账户余额成负数了，核一下",""))))))))))))))</f>
        <v/>
      </c>
    </row>
    <row r="2311" ht="16.5" spans="1:16">
      <c r="A2311" s="4" t="str">
        <f>IF($C2311="","",COUNTA($C$5:$C2311))</f>
        <v/>
      </c>
      <c r="B2311" s="52"/>
      <c r="C2311" s="53"/>
      <c r="D2311" s="53"/>
      <c r="E2311" s="32"/>
      <c r="F2311" s="54"/>
      <c r="G2311" s="54"/>
      <c r="H2311" s="24" t="str">
        <f>IFERROR(ROUND(VLOOKUP($C2311,基础资料!$B$5:$E$34,3,0)+SUMIF($C$5:$C2311,$C2311,$F$5:$F2311)-SUMIF($C$5:$C2311,$C2311,$G$5:$G2311),2),"")</f>
        <v/>
      </c>
      <c r="I2311" s="53"/>
      <c r="J2311" s="53"/>
      <c r="K2311" s="25" t="str">
        <f t="shared" si="36"/>
        <v/>
      </c>
      <c r="L2311" s="13" t="str">
        <f>IF($D2311="","",IFERROR(INDEX(类别属性,MATCH($D2311,类别表,0)),""))</f>
        <v/>
      </c>
      <c r="M2311" s="53"/>
      <c r="N2311" s="53"/>
      <c r="O2311" s="32"/>
      <c r="P2311" s="6" t="str">
        <f>IF($C2311="","",IF(ISNA(MATCH($C2311,账户表,0)),"※这个账户不在【基础资料】的账户档案里",IF($B2311="","※没填日期，这一笔不会进任何月份的报表",IF(NOT(ISNUMBER($B2311)),"※日期是文本不是日期（像 2026.6.28 这种），按日期取数的报表全会漏掉这一笔",IF(AND($F2311&lt;&gt;"",$G2311&lt;&gt;""),"※收入和支出不能同时填",IF(AND(N($F2311)=0,N($G2311)=0),"※收入和支出都没填",IF(OR(N($F2311)&lt;0,N($G2311)&lt;0),"※金额不能填负数，方向反了就换一列填",IF($D2311="","※没填收支类别，分类报表会漏掉这一笔",IF(ISNA(MATCH($D2311,类别表,0)),"※收支类别不在【基础资料】的清单里",IF(AND($L2311="内部转账",$M2311=""),"△内部转账要在「对方账户」写上另一头",IF(AND($L2311="内部转账",$M2311=$C2311),"※对方账户跟本账户是同一个",IF(AND($L2311&lt;&gt;"内部转账",$M2311&lt;&gt;""),"△填了对方账户，但类别不是内部转账",IF(YEAR($B2311)&lt;&gt;管理年度,"△不是管理年度的单据，按月的三张报表里看不到",IF($H2311&lt;0,"△这一笔之后该账户余额成负数了，核一下",""))))))))))))))</f>
        <v/>
      </c>
    </row>
    <row r="2312" ht="16.5" spans="1:16">
      <c r="A2312" s="4" t="str">
        <f>IF($C2312="","",COUNTA($C$5:$C2312))</f>
        <v/>
      </c>
      <c r="B2312" s="52"/>
      <c r="C2312" s="53"/>
      <c r="D2312" s="53"/>
      <c r="E2312" s="32"/>
      <c r="F2312" s="54"/>
      <c r="G2312" s="54"/>
      <c r="H2312" s="24" t="str">
        <f>IFERROR(ROUND(VLOOKUP($C2312,基础资料!$B$5:$E$34,3,0)+SUMIF($C$5:$C2312,$C2312,$F$5:$F2312)-SUMIF($C$5:$C2312,$C2312,$G$5:$G2312),2),"")</f>
        <v/>
      </c>
      <c r="I2312" s="53"/>
      <c r="J2312" s="53"/>
      <c r="K2312" s="25" t="str">
        <f t="shared" si="36"/>
        <v/>
      </c>
      <c r="L2312" s="13" t="str">
        <f>IF($D2312="","",IFERROR(INDEX(类别属性,MATCH($D2312,类别表,0)),""))</f>
        <v/>
      </c>
      <c r="M2312" s="53"/>
      <c r="N2312" s="53"/>
      <c r="O2312" s="32"/>
      <c r="P2312" s="6" t="str">
        <f>IF($C2312="","",IF(ISNA(MATCH($C2312,账户表,0)),"※这个账户不在【基础资料】的账户档案里",IF($B2312="","※没填日期，这一笔不会进任何月份的报表",IF(NOT(ISNUMBER($B2312)),"※日期是文本不是日期（像 2026.6.28 这种），按日期取数的报表全会漏掉这一笔",IF(AND($F2312&lt;&gt;"",$G2312&lt;&gt;""),"※收入和支出不能同时填",IF(AND(N($F2312)=0,N($G2312)=0),"※收入和支出都没填",IF(OR(N($F2312)&lt;0,N($G2312)&lt;0),"※金额不能填负数，方向反了就换一列填",IF($D2312="","※没填收支类别，分类报表会漏掉这一笔",IF(ISNA(MATCH($D2312,类别表,0)),"※收支类别不在【基础资料】的清单里",IF(AND($L2312="内部转账",$M2312=""),"△内部转账要在「对方账户」写上另一头",IF(AND($L2312="内部转账",$M2312=$C2312),"※对方账户跟本账户是同一个",IF(AND($L2312&lt;&gt;"内部转账",$M2312&lt;&gt;""),"△填了对方账户，但类别不是内部转账",IF(YEAR($B2312)&lt;&gt;管理年度,"△不是管理年度的单据，按月的三张报表里看不到",IF($H2312&lt;0,"△这一笔之后该账户余额成负数了，核一下",""))))))))))))))</f>
        <v/>
      </c>
    </row>
    <row r="2313" ht="16.5" spans="1:16">
      <c r="A2313" s="4" t="str">
        <f>IF($C2313="","",COUNTA($C$5:$C2313))</f>
        <v/>
      </c>
      <c r="B2313" s="52"/>
      <c r="C2313" s="53"/>
      <c r="D2313" s="53"/>
      <c r="E2313" s="32"/>
      <c r="F2313" s="54"/>
      <c r="G2313" s="54"/>
      <c r="H2313" s="24" t="str">
        <f>IFERROR(ROUND(VLOOKUP($C2313,基础资料!$B$5:$E$34,3,0)+SUMIF($C$5:$C2313,$C2313,$F$5:$F2313)-SUMIF($C$5:$C2313,$C2313,$G$5:$G2313),2),"")</f>
        <v/>
      </c>
      <c r="I2313" s="53"/>
      <c r="J2313" s="53"/>
      <c r="K2313" s="25" t="str">
        <f t="shared" si="36"/>
        <v/>
      </c>
      <c r="L2313" s="13" t="str">
        <f>IF($D2313="","",IFERROR(INDEX(类别属性,MATCH($D2313,类别表,0)),""))</f>
        <v/>
      </c>
      <c r="M2313" s="53"/>
      <c r="N2313" s="53"/>
      <c r="O2313" s="32"/>
      <c r="P2313" s="6" t="str">
        <f>IF($C2313="","",IF(ISNA(MATCH($C2313,账户表,0)),"※这个账户不在【基础资料】的账户档案里",IF($B2313="","※没填日期，这一笔不会进任何月份的报表",IF(NOT(ISNUMBER($B2313)),"※日期是文本不是日期（像 2026.6.28 这种），按日期取数的报表全会漏掉这一笔",IF(AND($F2313&lt;&gt;"",$G2313&lt;&gt;""),"※收入和支出不能同时填",IF(AND(N($F2313)=0,N($G2313)=0),"※收入和支出都没填",IF(OR(N($F2313)&lt;0,N($G2313)&lt;0),"※金额不能填负数，方向反了就换一列填",IF($D2313="","※没填收支类别，分类报表会漏掉这一笔",IF(ISNA(MATCH($D2313,类别表,0)),"※收支类别不在【基础资料】的清单里",IF(AND($L2313="内部转账",$M2313=""),"△内部转账要在「对方账户」写上另一头",IF(AND($L2313="内部转账",$M2313=$C2313),"※对方账户跟本账户是同一个",IF(AND($L2313&lt;&gt;"内部转账",$M2313&lt;&gt;""),"△填了对方账户，但类别不是内部转账",IF(YEAR($B2313)&lt;&gt;管理年度,"△不是管理年度的单据，按月的三张报表里看不到",IF($H2313&lt;0,"△这一笔之后该账户余额成负数了，核一下",""))))))))))))))</f>
        <v/>
      </c>
    </row>
    <row r="2314" ht="16.5" spans="1:16">
      <c r="A2314" s="4" t="str">
        <f>IF($C2314="","",COUNTA($C$5:$C2314))</f>
        <v/>
      </c>
      <c r="B2314" s="52"/>
      <c r="C2314" s="53"/>
      <c r="D2314" s="53"/>
      <c r="E2314" s="32"/>
      <c r="F2314" s="54"/>
      <c r="G2314" s="54"/>
      <c r="H2314" s="24" t="str">
        <f>IFERROR(ROUND(VLOOKUP($C2314,基础资料!$B$5:$E$34,3,0)+SUMIF($C$5:$C2314,$C2314,$F$5:$F2314)-SUMIF($C$5:$C2314,$C2314,$G$5:$G2314),2),"")</f>
        <v/>
      </c>
      <c r="I2314" s="53"/>
      <c r="J2314" s="53"/>
      <c r="K2314" s="25" t="str">
        <f t="shared" si="36"/>
        <v/>
      </c>
      <c r="L2314" s="13" t="str">
        <f>IF($D2314="","",IFERROR(INDEX(类别属性,MATCH($D2314,类别表,0)),""))</f>
        <v/>
      </c>
      <c r="M2314" s="53"/>
      <c r="N2314" s="53"/>
      <c r="O2314" s="32"/>
      <c r="P2314" s="6" t="str">
        <f>IF($C2314="","",IF(ISNA(MATCH($C2314,账户表,0)),"※这个账户不在【基础资料】的账户档案里",IF($B2314="","※没填日期，这一笔不会进任何月份的报表",IF(NOT(ISNUMBER($B2314)),"※日期是文本不是日期（像 2026.6.28 这种），按日期取数的报表全会漏掉这一笔",IF(AND($F2314&lt;&gt;"",$G2314&lt;&gt;""),"※收入和支出不能同时填",IF(AND(N($F2314)=0,N($G2314)=0),"※收入和支出都没填",IF(OR(N($F2314)&lt;0,N($G2314)&lt;0),"※金额不能填负数，方向反了就换一列填",IF($D2314="","※没填收支类别，分类报表会漏掉这一笔",IF(ISNA(MATCH($D2314,类别表,0)),"※收支类别不在【基础资料】的清单里",IF(AND($L2314="内部转账",$M2314=""),"△内部转账要在「对方账户」写上另一头",IF(AND($L2314="内部转账",$M2314=$C2314),"※对方账户跟本账户是同一个",IF(AND($L2314&lt;&gt;"内部转账",$M2314&lt;&gt;""),"△填了对方账户，但类别不是内部转账",IF(YEAR($B2314)&lt;&gt;管理年度,"△不是管理年度的单据，按月的三张报表里看不到",IF($H2314&lt;0,"△这一笔之后该账户余额成负数了，核一下",""))))))))))))))</f>
        <v/>
      </c>
    </row>
    <row r="2315" ht="16.5" spans="1:16">
      <c r="A2315" s="4" t="str">
        <f>IF($C2315="","",COUNTA($C$5:$C2315))</f>
        <v/>
      </c>
      <c r="B2315" s="52"/>
      <c r="C2315" s="53"/>
      <c r="D2315" s="53"/>
      <c r="E2315" s="32"/>
      <c r="F2315" s="54"/>
      <c r="G2315" s="54"/>
      <c r="H2315" s="24" t="str">
        <f>IFERROR(ROUND(VLOOKUP($C2315,基础资料!$B$5:$E$34,3,0)+SUMIF($C$5:$C2315,$C2315,$F$5:$F2315)-SUMIF($C$5:$C2315,$C2315,$G$5:$G2315),2),"")</f>
        <v/>
      </c>
      <c r="I2315" s="53"/>
      <c r="J2315" s="53"/>
      <c r="K2315" s="25" t="str">
        <f t="shared" si="36"/>
        <v/>
      </c>
      <c r="L2315" s="13" t="str">
        <f>IF($D2315="","",IFERROR(INDEX(类别属性,MATCH($D2315,类别表,0)),""))</f>
        <v/>
      </c>
      <c r="M2315" s="53"/>
      <c r="N2315" s="53"/>
      <c r="O2315" s="32"/>
      <c r="P2315" s="6" t="str">
        <f>IF($C2315="","",IF(ISNA(MATCH($C2315,账户表,0)),"※这个账户不在【基础资料】的账户档案里",IF($B2315="","※没填日期，这一笔不会进任何月份的报表",IF(NOT(ISNUMBER($B2315)),"※日期是文本不是日期（像 2026.6.28 这种），按日期取数的报表全会漏掉这一笔",IF(AND($F2315&lt;&gt;"",$G2315&lt;&gt;""),"※收入和支出不能同时填",IF(AND(N($F2315)=0,N($G2315)=0),"※收入和支出都没填",IF(OR(N($F2315)&lt;0,N($G2315)&lt;0),"※金额不能填负数，方向反了就换一列填",IF($D2315="","※没填收支类别，分类报表会漏掉这一笔",IF(ISNA(MATCH($D2315,类别表,0)),"※收支类别不在【基础资料】的清单里",IF(AND($L2315="内部转账",$M2315=""),"△内部转账要在「对方账户」写上另一头",IF(AND($L2315="内部转账",$M2315=$C2315),"※对方账户跟本账户是同一个",IF(AND($L2315&lt;&gt;"内部转账",$M2315&lt;&gt;""),"△填了对方账户，但类别不是内部转账",IF(YEAR($B2315)&lt;&gt;管理年度,"△不是管理年度的单据，按月的三张报表里看不到",IF($H2315&lt;0,"△这一笔之后该账户余额成负数了，核一下",""))))))))))))))</f>
        <v/>
      </c>
    </row>
    <row r="2316" ht="16.5" spans="1:16">
      <c r="A2316" s="4" t="str">
        <f>IF($C2316="","",COUNTA($C$5:$C2316))</f>
        <v/>
      </c>
      <c r="B2316" s="52"/>
      <c r="C2316" s="53"/>
      <c r="D2316" s="53"/>
      <c r="E2316" s="32"/>
      <c r="F2316" s="54"/>
      <c r="G2316" s="54"/>
      <c r="H2316" s="24" t="str">
        <f>IFERROR(ROUND(VLOOKUP($C2316,基础资料!$B$5:$E$34,3,0)+SUMIF($C$5:$C2316,$C2316,$F$5:$F2316)-SUMIF($C$5:$C2316,$C2316,$G$5:$G2316),2),"")</f>
        <v/>
      </c>
      <c r="I2316" s="53"/>
      <c r="J2316" s="53"/>
      <c r="K2316" s="25" t="str">
        <f t="shared" si="36"/>
        <v/>
      </c>
      <c r="L2316" s="13" t="str">
        <f>IF($D2316="","",IFERROR(INDEX(类别属性,MATCH($D2316,类别表,0)),""))</f>
        <v/>
      </c>
      <c r="M2316" s="53"/>
      <c r="N2316" s="53"/>
      <c r="O2316" s="32"/>
      <c r="P2316" s="6" t="str">
        <f>IF($C2316="","",IF(ISNA(MATCH($C2316,账户表,0)),"※这个账户不在【基础资料】的账户档案里",IF($B2316="","※没填日期，这一笔不会进任何月份的报表",IF(NOT(ISNUMBER($B2316)),"※日期是文本不是日期（像 2026.6.28 这种），按日期取数的报表全会漏掉这一笔",IF(AND($F2316&lt;&gt;"",$G2316&lt;&gt;""),"※收入和支出不能同时填",IF(AND(N($F2316)=0,N($G2316)=0),"※收入和支出都没填",IF(OR(N($F2316)&lt;0,N($G2316)&lt;0),"※金额不能填负数，方向反了就换一列填",IF($D2316="","※没填收支类别，分类报表会漏掉这一笔",IF(ISNA(MATCH($D2316,类别表,0)),"※收支类别不在【基础资料】的清单里",IF(AND($L2316="内部转账",$M2316=""),"△内部转账要在「对方账户」写上另一头",IF(AND($L2316="内部转账",$M2316=$C2316),"※对方账户跟本账户是同一个",IF(AND($L2316&lt;&gt;"内部转账",$M2316&lt;&gt;""),"△填了对方账户，但类别不是内部转账",IF(YEAR($B2316)&lt;&gt;管理年度,"△不是管理年度的单据，按月的三张报表里看不到",IF($H2316&lt;0,"△这一笔之后该账户余额成负数了，核一下",""))))))))))))))</f>
        <v/>
      </c>
    </row>
    <row r="2317" ht="16.5" spans="1:16">
      <c r="A2317" s="4" t="str">
        <f>IF($C2317="","",COUNTA($C$5:$C2317))</f>
        <v/>
      </c>
      <c r="B2317" s="52"/>
      <c r="C2317" s="53"/>
      <c r="D2317" s="53"/>
      <c r="E2317" s="32"/>
      <c r="F2317" s="54"/>
      <c r="G2317" s="54"/>
      <c r="H2317" s="24" t="str">
        <f>IFERROR(ROUND(VLOOKUP($C2317,基础资料!$B$5:$E$34,3,0)+SUMIF($C$5:$C2317,$C2317,$F$5:$F2317)-SUMIF($C$5:$C2317,$C2317,$G$5:$G2317),2),"")</f>
        <v/>
      </c>
      <c r="I2317" s="53"/>
      <c r="J2317" s="53"/>
      <c r="K2317" s="25" t="str">
        <f t="shared" si="36"/>
        <v/>
      </c>
      <c r="L2317" s="13" t="str">
        <f>IF($D2317="","",IFERROR(INDEX(类别属性,MATCH($D2317,类别表,0)),""))</f>
        <v/>
      </c>
      <c r="M2317" s="53"/>
      <c r="N2317" s="53"/>
      <c r="O2317" s="32"/>
      <c r="P2317" s="6" t="str">
        <f>IF($C2317="","",IF(ISNA(MATCH($C2317,账户表,0)),"※这个账户不在【基础资料】的账户档案里",IF($B2317="","※没填日期，这一笔不会进任何月份的报表",IF(NOT(ISNUMBER($B2317)),"※日期是文本不是日期（像 2026.6.28 这种），按日期取数的报表全会漏掉这一笔",IF(AND($F2317&lt;&gt;"",$G2317&lt;&gt;""),"※收入和支出不能同时填",IF(AND(N($F2317)=0,N($G2317)=0),"※收入和支出都没填",IF(OR(N($F2317)&lt;0,N($G2317)&lt;0),"※金额不能填负数，方向反了就换一列填",IF($D2317="","※没填收支类别，分类报表会漏掉这一笔",IF(ISNA(MATCH($D2317,类别表,0)),"※收支类别不在【基础资料】的清单里",IF(AND($L2317="内部转账",$M2317=""),"△内部转账要在「对方账户」写上另一头",IF(AND($L2317="内部转账",$M2317=$C2317),"※对方账户跟本账户是同一个",IF(AND($L2317&lt;&gt;"内部转账",$M2317&lt;&gt;""),"△填了对方账户，但类别不是内部转账",IF(YEAR($B2317)&lt;&gt;管理年度,"△不是管理年度的单据，按月的三张报表里看不到",IF($H2317&lt;0,"△这一笔之后该账户余额成负数了，核一下",""))))))))))))))</f>
        <v/>
      </c>
    </row>
    <row r="2318" ht="16.5" spans="1:16">
      <c r="A2318" s="4" t="str">
        <f>IF($C2318="","",COUNTA($C$5:$C2318))</f>
        <v/>
      </c>
      <c r="B2318" s="52"/>
      <c r="C2318" s="53"/>
      <c r="D2318" s="53"/>
      <c r="E2318" s="32"/>
      <c r="F2318" s="54"/>
      <c r="G2318" s="54"/>
      <c r="H2318" s="24" t="str">
        <f>IFERROR(ROUND(VLOOKUP($C2318,基础资料!$B$5:$E$34,3,0)+SUMIF($C$5:$C2318,$C2318,$F$5:$F2318)-SUMIF($C$5:$C2318,$C2318,$G$5:$G2318),2),"")</f>
        <v/>
      </c>
      <c r="I2318" s="53"/>
      <c r="J2318" s="53"/>
      <c r="K2318" s="25" t="str">
        <f t="shared" si="36"/>
        <v/>
      </c>
      <c r="L2318" s="13" t="str">
        <f>IF($D2318="","",IFERROR(INDEX(类别属性,MATCH($D2318,类别表,0)),""))</f>
        <v/>
      </c>
      <c r="M2318" s="53"/>
      <c r="N2318" s="53"/>
      <c r="O2318" s="32"/>
      <c r="P2318" s="6" t="str">
        <f>IF($C2318="","",IF(ISNA(MATCH($C2318,账户表,0)),"※这个账户不在【基础资料】的账户档案里",IF($B2318="","※没填日期，这一笔不会进任何月份的报表",IF(NOT(ISNUMBER($B2318)),"※日期是文本不是日期（像 2026.6.28 这种），按日期取数的报表全会漏掉这一笔",IF(AND($F2318&lt;&gt;"",$G2318&lt;&gt;""),"※收入和支出不能同时填",IF(AND(N($F2318)=0,N($G2318)=0),"※收入和支出都没填",IF(OR(N($F2318)&lt;0,N($G2318)&lt;0),"※金额不能填负数，方向反了就换一列填",IF($D2318="","※没填收支类别，分类报表会漏掉这一笔",IF(ISNA(MATCH($D2318,类别表,0)),"※收支类别不在【基础资料】的清单里",IF(AND($L2318="内部转账",$M2318=""),"△内部转账要在「对方账户」写上另一头",IF(AND($L2318="内部转账",$M2318=$C2318),"※对方账户跟本账户是同一个",IF(AND($L2318&lt;&gt;"内部转账",$M2318&lt;&gt;""),"△填了对方账户，但类别不是内部转账",IF(YEAR($B2318)&lt;&gt;管理年度,"△不是管理年度的单据，按月的三张报表里看不到",IF($H2318&lt;0,"△这一笔之后该账户余额成负数了，核一下",""))))))))))))))</f>
        <v/>
      </c>
    </row>
    <row r="2319" ht="16.5" spans="1:16">
      <c r="A2319" s="4" t="str">
        <f>IF($C2319="","",COUNTA($C$5:$C2319))</f>
        <v/>
      </c>
      <c r="B2319" s="52"/>
      <c r="C2319" s="53"/>
      <c r="D2319" s="53"/>
      <c r="E2319" s="32"/>
      <c r="F2319" s="54"/>
      <c r="G2319" s="54"/>
      <c r="H2319" s="24" t="str">
        <f>IFERROR(ROUND(VLOOKUP($C2319,基础资料!$B$5:$E$34,3,0)+SUMIF($C$5:$C2319,$C2319,$F$5:$F2319)-SUMIF($C$5:$C2319,$C2319,$G$5:$G2319),2),"")</f>
        <v/>
      </c>
      <c r="I2319" s="53"/>
      <c r="J2319" s="53"/>
      <c r="K2319" s="25" t="str">
        <f t="shared" si="36"/>
        <v/>
      </c>
      <c r="L2319" s="13" t="str">
        <f>IF($D2319="","",IFERROR(INDEX(类别属性,MATCH($D2319,类别表,0)),""))</f>
        <v/>
      </c>
      <c r="M2319" s="53"/>
      <c r="N2319" s="53"/>
      <c r="O2319" s="32"/>
      <c r="P2319" s="6" t="str">
        <f>IF($C2319="","",IF(ISNA(MATCH($C2319,账户表,0)),"※这个账户不在【基础资料】的账户档案里",IF($B2319="","※没填日期，这一笔不会进任何月份的报表",IF(NOT(ISNUMBER($B2319)),"※日期是文本不是日期（像 2026.6.28 这种），按日期取数的报表全会漏掉这一笔",IF(AND($F2319&lt;&gt;"",$G2319&lt;&gt;""),"※收入和支出不能同时填",IF(AND(N($F2319)=0,N($G2319)=0),"※收入和支出都没填",IF(OR(N($F2319)&lt;0,N($G2319)&lt;0),"※金额不能填负数，方向反了就换一列填",IF($D2319="","※没填收支类别，分类报表会漏掉这一笔",IF(ISNA(MATCH($D2319,类别表,0)),"※收支类别不在【基础资料】的清单里",IF(AND($L2319="内部转账",$M2319=""),"△内部转账要在「对方账户」写上另一头",IF(AND($L2319="内部转账",$M2319=$C2319),"※对方账户跟本账户是同一个",IF(AND($L2319&lt;&gt;"内部转账",$M2319&lt;&gt;""),"△填了对方账户，但类别不是内部转账",IF(YEAR($B2319)&lt;&gt;管理年度,"△不是管理年度的单据，按月的三张报表里看不到",IF($H2319&lt;0,"△这一笔之后该账户余额成负数了，核一下",""))))))))))))))</f>
        <v/>
      </c>
    </row>
    <row r="2320" ht="16.5" spans="1:16">
      <c r="A2320" s="4" t="str">
        <f>IF($C2320="","",COUNTA($C$5:$C2320))</f>
        <v/>
      </c>
      <c r="B2320" s="52"/>
      <c r="C2320" s="53"/>
      <c r="D2320" s="53"/>
      <c r="E2320" s="32"/>
      <c r="F2320" s="54"/>
      <c r="G2320" s="54"/>
      <c r="H2320" s="24" t="str">
        <f>IFERROR(ROUND(VLOOKUP($C2320,基础资料!$B$5:$E$34,3,0)+SUMIF($C$5:$C2320,$C2320,$F$5:$F2320)-SUMIF($C$5:$C2320,$C2320,$G$5:$G2320),2),"")</f>
        <v/>
      </c>
      <c r="I2320" s="53"/>
      <c r="J2320" s="53"/>
      <c r="K2320" s="25" t="str">
        <f t="shared" si="36"/>
        <v/>
      </c>
      <c r="L2320" s="13" t="str">
        <f>IF($D2320="","",IFERROR(INDEX(类别属性,MATCH($D2320,类别表,0)),""))</f>
        <v/>
      </c>
      <c r="M2320" s="53"/>
      <c r="N2320" s="53"/>
      <c r="O2320" s="32"/>
      <c r="P2320" s="6" t="str">
        <f>IF($C2320="","",IF(ISNA(MATCH($C2320,账户表,0)),"※这个账户不在【基础资料】的账户档案里",IF($B2320="","※没填日期，这一笔不会进任何月份的报表",IF(NOT(ISNUMBER($B2320)),"※日期是文本不是日期（像 2026.6.28 这种），按日期取数的报表全会漏掉这一笔",IF(AND($F2320&lt;&gt;"",$G2320&lt;&gt;""),"※收入和支出不能同时填",IF(AND(N($F2320)=0,N($G2320)=0),"※收入和支出都没填",IF(OR(N($F2320)&lt;0,N($G2320)&lt;0),"※金额不能填负数，方向反了就换一列填",IF($D2320="","※没填收支类别，分类报表会漏掉这一笔",IF(ISNA(MATCH($D2320,类别表,0)),"※收支类别不在【基础资料】的清单里",IF(AND($L2320="内部转账",$M2320=""),"△内部转账要在「对方账户」写上另一头",IF(AND($L2320="内部转账",$M2320=$C2320),"※对方账户跟本账户是同一个",IF(AND($L2320&lt;&gt;"内部转账",$M2320&lt;&gt;""),"△填了对方账户，但类别不是内部转账",IF(YEAR($B2320)&lt;&gt;管理年度,"△不是管理年度的单据，按月的三张报表里看不到",IF($H2320&lt;0,"△这一笔之后该账户余额成负数了，核一下",""))))))))))))))</f>
        <v/>
      </c>
    </row>
    <row r="2321" ht="16.5" spans="1:16">
      <c r="A2321" s="4" t="str">
        <f>IF($C2321="","",COUNTA($C$5:$C2321))</f>
        <v/>
      </c>
      <c r="B2321" s="52"/>
      <c r="C2321" s="53"/>
      <c r="D2321" s="53"/>
      <c r="E2321" s="32"/>
      <c r="F2321" s="54"/>
      <c r="G2321" s="54"/>
      <c r="H2321" s="24" t="str">
        <f>IFERROR(ROUND(VLOOKUP($C2321,基础资料!$B$5:$E$34,3,0)+SUMIF($C$5:$C2321,$C2321,$F$5:$F2321)-SUMIF($C$5:$C2321,$C2321,$G$5:$G2321),2),"")</f>
        <v/>
      </c>
      <c r="I2321" s="53"/>
      <c r="J2321" s="53"/>
      <c r="K2321" s="25" t="str">
        <f t="shared" si="36"/>
        <v/>
      </c>
      <c r="L2321" s="13" t="str">
        <f>IF($D2321="","",IFERROR(INDEX(类别属性,MATCH($D2321,类别表,0)),""))</f>
        <v/>
      </c>
      <c r="M2321" s="53"/>
      <c r="N2321" s="53"/>
      <c r="O2321" s="32"/>
      <c r="P2321" s="6" t="str">
        <f>IF($C2321="","",IF(ISNA(MATCH($C2321,账户表,0)),"※这个账户不在【基础资料】的账户档案里",IF($B2321="","※没填日期，这一笔不会进任何月份的报表",IF(NOT(ISNUMBER($B2321)),"※日期是文本不是日期（像 2026.6.28 这种），按日期取数的报表全会漏掉这一笔",IF(AND($F2321&lt;&gt;"",$G2321&lt;&gt;""),"※收入和支出不能同时填",IF(AND(N($F2321)=0,N($G2321)=0),"※收入和支出都没填",IF(OR(N($F2321)&lt;0,N($G2321)&lt;0),"※金额不能填负数，方向反了就换一列填",IF($D2321="","※没填收支类别，分类报表会漏掉这一笔",IF(ISNA(MATCH($D2321,类别表,0)),"※收支类别不在【基础资料】的清单里",IF(AND($L2321="内部转账",$M2321=""),"△内部转账要在「对方账户」写上另一头",IF(AND($L2321="内部转账",$M2321=$C2321),"※对方账户跟本账户是同一个",IF(AND($L2321&lt;&gt;"内部转账",$M2321&lt;&gt;""),"△填了对方账户，但类别不是内部转账",IF(YEAR($B2321)&lt;&gt;管理年度,"△不是管理年度的单据，按月的三张报表里看不到",IF($H2321&lt;0,"△这一笔之后该账户余额成负数了，核一下",""))))))))))))))</f>
        <v/>
      </c>
    </row>
    <row r="2322" ht="16.5" spans="1:16">
      <c r="A2322" s="4" t="str">
        <f>IF($C2322="","",COUNTA($C$5:$C2322))</f>
        <v/>
      </c>
      <c r="B2322" s="52"/>
      <c r="C2322" s="53"/>
      <c r="D2322" s="53"/>
      <c r="E2322" s="32"/>
      <c r="F2322" s="54"/>
      <c r="G2322" s="54"/>
      <c r="H2322" s="24" t="str">
        <f>IFERROR(ROUND(VLOOKUP($C2322,基础资料!$B$5:$E$34,3,0)+SUMIF($C$5:$C2322,$C2322,$F$5:$F2322)-SUMIF($C$5:$C2322,$C2322,$G$5:$G2322),2),"")</f>
        <v/>
      </c>
      <c r="I2322" s="53"/>
      <c r="J2322" s="53"/>
      <c r="K2322" s="25" t="str">
        <f t="shared" si="36"/>
        <v/>
      </c>
      <c r="L2322" s="13" t="str">
        <f>IF($D2322="","",IFERROR(INDEX(类别属性,MATCH($D2322,类别表,0)),""))</f>
        <v/>
      </c>
      <c r="M2322" s="53"/>
      <c r="N2322" s="53"/>
      <c r="O2322" s="32"/>
      <c r="P2322" s="6" t="str">
        <f>IF($C2322="","",IF(ISNA(MATCH($C2322,账户表,0)),"※这个账户不在【基础资料】的账户档案里",IF($B2322="","※没填日期，这一笔不会进任何月份的报表",IF(NOT(ISNUMBER($B2322)),"※日期是文本不是日期（像 2026.6.28 这种），按日期取数的报表全会漏掉这一笔",IF(AND($F2322&lt;&gt;"",$G2322&lt;&gt;""),"※收入和支出不能同时填",IF(AND(N($F2322)=0,N($G2322)=0),"※收入和支出都没填",IF(OR(N($F2322)&lt;0,N($G2322)&lt;0),"※金额不能填负数，方向反了就换一列填",IF($D2322="","※没填收支类别，分类报表会漏掉这一笔",IF(ISNA(MATCH($D2322,类别表,0)),"※收支类别不在【基础资料】的清单里",IF(AND($L2322="内部转账",$M2322=""),"△内部转账要在「对方账户」写上另一头",IF(AND($L2322="内部转账",$M2322=$C2322),"※对方账户跟本账户是同一个",IF(AND($L2322&lt;&gt;"内部转账",$M2322&lt;&gt;""),"△填了对方账户，但类别不是内部转账",IF(YEAR($B2322)&lt;&gt;管理年度,"△不是管理年度的单据，按月的三张报表里看不到",IF($H2322&lt;0,"△这一笔之后该账户余额成负数了，核一下",""))))))))))))))</f>
        <v/>
      </c>
    </row>
    <row r="2323" ht="16.5" spans="1:16">
      <c r="A2323" s="4" t="str">
        <f>IF($C2323="","",COUNTA($C$5:$C2323))</f>
        <v/>
      </c>
      <c r="B2323" s="52"/>
      <c r="C2323" s="53"/>
      <c r="D2323" s="53"/>
      <c r="E2323" s="32"/>
      <c r="F2323" s="54"/>
      <c r="G2323" s="54"/>
      <c r="H2323" s="24" t="str">
        <f>IFERROR(ROUND(VLOOKUP($C2323,基础资料!$B$5:$E$34,3,0)+SUMIF($C$5:$C2323,$C2323,$F$5:$F2323)-SUMIF($C$5:$C2323,$C2323,$G$5:$G2323),2),"")</f>
        <v/>
      </c>
      <c r="I2323" s="53"/>
      <c r="J2323" s="53"/>
      <c r="K2323" s="25" t="str">
        <f t="shared" si="36"/>
        <v/>
      </c>
      <c r="L2323" s="13" t="str">
        <f>IF($D2323="","",IFERROR(INDEX(类别属性,MATCH($D2323,类别表,0)),""))</f>
        <v/>
      </c>
      <c r="M2323" s="53"/>
      <c r="N2323" s="53"/>
      <c r="O2323" s="32"/>
      <c r="P2323" s="6" t="str">
        <f>IF($C2323="","",IF(ISNA(MATCH($C2323,账户表,0)),"※这个账户不在【基础资料】的账户档案里",IF($B2323="","※没填日期，这一笔不会进任何月份的报表",IF(NOT(ISNUMBER($B2323)),"※日期是文本不是日期（像 2026.6.28 这种），按日期取数的报表全会漏掉这一笔",IF(AND($F2323&lt;&gt;"",$G2323&lt;&gt;""),"※收入和支出不能同时填",IF(AND(N($F2323)=0,N($G2323)=0),"※收入和支出都没填",IF(OR(N($F2323)&lt;0,N($G2323)&lt;0),"※金额不能填负数，方向反了就换一列填",IF($D2323="","※没填收支类别，分类报表会漏掉这一笔",IF(ISNA(MATCH($D2323,类别表,0)),"※收支类别不在【基础资料】的清单里",IF(AND($L2323="内部转账",$M2323=""),"△内部转账要在「对方账户」写上另一头",IF(AND($L2323="内部转账",$M2323=$C2323),"※对方账户跟本账户是同一个",IF(AND($L2323&lt;&gt;"内部转账",$M2323&lt;&gt;""),"△填了对方账户，但类别不是内部转账",IF(YEAR($B2323)&lt;&gt;管理年度,"△不是管理年度的单据，按月的三张报表里看不到",IF($H2323&lt;0,"△这一笔之后该账户余额成负数了，核一下",""))))))))))))))</f>
        <v/>
      </c>
    </row>
    <row r="2324" ht="16.5" spans="1:16">
      <c r="A2324" s="4" t="str">
        <f>IF($C2324="","",COUNTA($C$5:$C2324))</f>
        <v/>
      </c>
      <c r="B2324" s="52"/>
      <c r="C2324" s="53"/>
      <c r="D2324" s="53"/>
      <c r="E2324" s="32"/>
      <c r="F2324" s="54"/>
      <c r="G2324" s="54"/>
      <c r="H2324" s="24" t="str">
        <f>IFERROR(ROUND(VLOOKUP($C2324,基础资料!$B$5:$E$34,3,0)+SUMIF($C$5:$C2324,$C2324,$F$5:$F2324)-SUMIF($C$5:$C2324,$C2324,$G$5:$G2324),2),"")</f>
        <v/>
      </c>
      <c r="I2324" s="53"/>
      <c r="J2324" s="53"/>
      <c r="K2324" s="25" t="str">
        <f t="shared" si="36"/>
        <v/>
      </c>
      <c r="L2324" s="13" t="str">
        <f>IF($D2324="","",IFERROR(INDEX(类别属性,MATCH($D2324,类别表,0)),""))</f>
        <v/>
      </c>
      <c r="M2324" s="53"/>
      <c r="N2324" s="53"/>
      <c r="O2324" s="32"/>
      <c r="P2324" s="6" t="str">
        <f>IF($C2324="","",IF(ISNA(MATCH($C2324,账户表,0)),"※这个账户不在【基础资料】的账户档案里",IF($B2324="","※没填日期，这一笔不会进任何月份的报表",IF(NOT(ISNUMBER($B2324)),"※日期是文本不是日期（像 2026.6.28 这种），按日期取数的报表全会漏掉这一笔",IF(AND($F2324&lt;&gt;"",$G2324&lt;&gt;""),"※收入和支出不能同时填",IF(AND(N($F2324)=0,N($G2324)=0),"※收入和支出都没填",IF(OR(N($F2324)&lt;0,N($G2324)&lt;0),"※金额不能填负数，方向反了就换一列填",IF($D2324="","※没填收支类别，分类报表会漏掉这一笔",IF(ISNA(MATCH($D2324,类别表,0)),"※收支类别不在【基础资料】的清单里",IF(AND($L2324="内部转账",$M2324=""),"△内部转账要在「对方账户」写上另一头",IF(AND($L2324="内部转账",$M2324=$C2324),"※对方账户跟本账户是同一个",IF(AND($L2324&lt;&gt;"内部转账",$M2324&lt;&gt;""),"△填了对方账户，但类别不是内部转账",IF(YEAR($B2324)&lt;&gt;管理年度,"△不是管理年度的单据，按月的三张报表里看不到",IF($H2324&lt;0,"△这一笔之后该账户余额成负数了，核一下",""))))))))))))))</f>
        <v/>
      </c>
    </row>
    <row r="2325" ht="16.5" spans="1:16">
      <c r="A2325" s="4" t="str">
        <f>IF($C2325="","",COUNTA($C$5:$C2325))</f>
        <v/>
      </c>
      <c r="B2325" s="52"/>
      <c r="C2325" s="53"/>
      <c r="D2325" s="53"/>
      <c r="E2325" s="32"/>
      <c r="F2325" s="54"/>
      <c r="G2325" s="54"/>
      <c r="H2325" s="24" t="str">
        <f>IFERROR(ROUND(VLOOKUP($C2325,基础资料!$B$5:$E$34,3,0)+SUMIF($C$5:$C2325,$C2325,$F$5:$F2325)-SUMIF($C$5:$C2325,$C2325,$G$5:$G2325),2),"")</f>
        <v/>
      </c>
      <c r="I2325" s="53"/>
      <c r="J2325" s="53"/>
      <c r="K2325" s="25" t="str">
        <f t="shared" si="36"/>
        <v/>
      </c>
      <c r="L2325" s="13" t="str">
        <f>IF($D2325="","",IFERROR(INDEX(类别属性,MATCH($D2325,类别表,0)),""))</f>
        <v/>
      </c>
      <c r="M2325" s="53"/>
      <c r="N2325" s="53"/>
      <c r="O2325" s="32"/>
      <c r="P2325" s="6" t="str">
        <f>IF($C2325="","",IF(ISNA(MATCH($C2325,账户表,0)),"※这个账户不在【基础资料】的账户档案里",IF($B2325="","※没填日期，这一笔不会进任何月份的报表",IF(NOT(ISNUMBER($B2325)),"※日期是文本不是日期（像 2026.6.28 这种），按日期取数的报表全会漏掉这一笔",IF(AND($F2325&lt;&gt;"",$G2325&lt;&gt;""),"※收入和支出不能同时填",IF(AND(N($F2325)=0,N($G2325)=0),"※收入和支出都没填",IF(OR(N($F2325)&lt;0,N($G2325)&lt;0),"※金额不能填负数，方向反了就换一列填",IF($D2325="","※没填收支类别，分类报表会漏掉这一笔",IF(ISNA(MATCH($D2325,类别表,0)),"※收支类别不在【基础资料】的清单里",IF(AND($L2325="内部转账",$M2325=""),"△内部转账要在「对方账户」写上另一头",IF(AND($L2325="内部转账",$M2325=$C2325),"※对方账户跟本账户是同一个",IF(AND($L2325&lt;&gt;"内部转账",$M2325&lt;&gt;""),"△填了对方账户，但类别不是内部转账",IF(YEAR($B2325)&lt;&gt;管理年度,"△不是管理年度的单据，按月的三张报表里看不到",IF($H2325&lt;0,"△这一笔之后该账户余额成负数了，核一下",""))))))))))))))</f>
        <v/>
      </c>
    </row>
    <row r="2326" ht="16.5" spans="1:16">
      <c r="A2326" s="4" t="str">
        <f>IF($C2326="","",COUNTA($C$5:$C2326))</f>
        <v/>
      </c>
      <c r="B2326" s="52"/>
      <c r="C2326" s="53"/>
      <c r="D2326" s="53"/>
      <c r="E2326" s="32"/>
      <c r="F2326" s="54"/>
      <c r="G2326" s="54"/>
      <c r="H2326" s="24" t="str">
        <f>IFERROR(ROUND(VLOOKUP($C2326,基础资料!$B$5:$E$34,3,0)+SUMIF($C$5:$C2326,$C2326,$F$5:$F2326)-SUMIF($C$5:$C2326,$C2326,$G$5:$G2326),2),"")</f>
        <v/>
      </c>
      <c r="I2326" s="53"/>
      <c r="J2326" s="53"/>
      <c r="K2326" s="25" t="str">
        <f t="shared" si="36"/>
        <v/>
      </c>
      <c r="L2326" s="13" t="str">
        <f>IF($D2326="","",IFERROR(INDEX(类别属性,MATCH($D2326,类别表,0)),""))</f>
        <v/>
      </c>
      <c r="M2326" s="53"/>
      <c r="N2326" s="53"/>
      <c r="O2326" s="32"/>
      <c r="P2326" s="6" t="str">
        <f>IF($C2326="","",IF(ISNA(MATCH($C2326,账户表,0)),"※这个账户不在【基础资料】的账户档案里",IF($B2326="","※没填日期，这一笔不会进任何月份的报表",IF(NOT(ISNUMBER($B2326)),"※日期是文本不是日期（像 2026.6.28 这种），按日期取数的报表全会漏掉这一笔",IF(AND($F2326&lt;&gt;"",$G2326&lt;&gt;""),"※收入和支出不能同时填",IF(AND(N($F2326)=0,N($G2326)=0),"※收入和支出都没填",IF(OR(N($F2326)&lt;0,N($G2326)&lt;0),"※金额不能填负数，方向反了就换一列填",IF($D2326="","※没填收支类别，分类报表会漏掉这一笔",IF(ISNA(MATCH($D2326,类别表,0)),"※收支类别不在【基础资料】的清单里",IF(AND($L2326="内部转账",$M2326=""),"△内部转账要在「对方账户」写上另一头",IF(AND($L2326="内部转账",$M2326=$C2326),"※对方账户跟本账户是同一个",IF(AND($L2326&lt;&gt;"内部转账",$M2326&lt;&gt;""),"△填了对方账户，但类别不是内部转账",IF(YEAR($B2326)&lt;&gt;管理年度,"△不是管理年度的单据，按月的三张报表里看不到",IF($H2326&lt;0,"△这一笔之后该账户余额成负数了，核一下",""))))))))))))))</f>
        <v/>
      </c>
    </row>
    <row r="2327" ht="16.5" spans="1:16">
      <c r="A2327" s="4" t="str">
        <f>IF($C2327="","",COUNTA($C$5:$C2327))</f>
        <v/>
      </c>
      <c r="B2327" s="52"/>
      <c r="C2327" s="53"/>
      <c r="D2327" s="53"/>
      <c r="E2327" s="32"/>
      <c r="F2327" s="54"/>
      <c r="G2327" s="54"/>
      <c r="H2327" s="24" t="str">
        <f>IFERROR(ROUND(VLOOKUP($C2327,基础资料!$B$5:$E$34,3,0)+SUMIF($C$5:$C2327,$C2327,$F$5:$F2327)-SUMIF($C$5:$C2327,$C2327,$G$5:$G2327),2),"")</f>
        <v/>
      </c>
      <c r="I2327" s="53"/>
      <c r="J2327" s="53"/>
      <c r="K2327" s="25" t="str">
        <f t="shared" si="36"/>
        <v/>
      </c>
      <c r="L2327" s="13" t="str">
        <f>IF($D2327="","",IFERROR(INDEX(类别属性,MATCH($D2327,类别表,0)),""))</f>
        <v/>
      </c>
      <c r="M2327" s="53"/>
      <c r="N2327" s="53"/>
      <c r="O2327" s="32"/>
      <c r="P2327" s="6" t="str">
        <f>IF($C2327="","",IF(ISNA(MATCH($C2327,账户表,0)),"※这个账户不在【基础资料】的账户档案里",IF($B2327="","※没填日期，这一笔不会进任何月份的报表",IF(NOT(ISNUMBER($B2327)),"※日期是文本不是日期（像 2026.6.28 这种），按日期取数的报表全会漏掉这一笔",IF(AND($F2327&lt;&gt;"",$G2327&lt;&gt;""),"※收入和支出不能同时填",IF(AND(N($F2327)=0,N($G2327)=0),"※收入和支出都没填",IF(OR(N($F2327)&lt;0,N($G2327)&lt;0),"※金额不能填负数，方向反了就换一列填",IF($D2327="","※没填收支类别，分类报表会漏掉这一笔",IF(ISNA(MATCH($D2327,类别表,0)),"※收支类别不在【基础资料】的清单里",IF(AND($L2327="内部转账",$M2327=""),"△内部转账要在「对方账户」写上另一头",IF(AND($L2327="内部转账",$M2327=$C2327),"※对方账户跟本账户是同一个",IF(AND($L2327&lt;&gt;"内部转账",$M2327&lt;&gt;""),"△填了对方账户，但类别不是内部转账",IF(YEAR($B2327)&lt;&gt;管理年度,"△不是管理年度的单据，按月的三张报表里看不到",IF($H2327&lt;0,"△这一笔之后该账户余额成负数了，核一下",""))))))))))))))</f>
        <v/>
      </c>
    </row>
    <row r="2328" ht="16.5" spans="1:16">
      <c r="A2328" s="4" t="str">
        <f>IF($C2328="","",COUNTA($C$5:$C2328))</f>
        <v/>
      </c>
      <c r="B2328" s="52"/>
      <c r="C2328" s="53"/>
      <c r="D2328" s="53"/>
      <c r="E2328" s="32"/>
      <c r="F2328" s="54"/>
      <c r="G2328" s="54"/>
      <c r="H2328" s="24" t="str">
        <f>IFERROR(ROUND(VLOOKUP($C2328,基础资料!$B$5:$E$34,3,0)+SUMIF($C$5:$C2328,$C2328,$F$5:$F2328)-SUMIF($C$5:$C2328,$C2328,$G$5:$G2328),2),"")</f>
        <v/>
      </c>
      <c r="I2328" s="53"/>
      <c r="J2328" s="53"/>
      <c r="K2328" s="25" t="str">
        <f t="shared" si="36"/>
        <v/>
      </c>
      <c r="L2328" s="13" t="str">
        <f>IF($D2328="","",IFERROR(INDEX(类别属性,MATCH($D2328,类别表,0)),""))</f>
        <v/>
      </c>
      <c r="M2328" s="53"/>
      <c r="N2328" s="53"/>
      <c r="O2328" s="32"/>
      <c r="P2328" s="6" t="str">
        <f>IF($C2328="","",IF(ISNA(MATCH($C2328,账户表,0)),"※这个账户不在【基础资料】的账户档案里",IF($B2328="","※没填日期，这一笔不会进任何月份的报表",IF(NOT(ISNUMBER($B2328)),"※日期是文本不是日期（像 2026.6.28 这种），按日期取数的报表全会漏掉这一笔",IF(AND($F2328&lt;&gt;"",$G2328&lt;&gt;""),"※收入和支出不能同时填",IF(AND(N($F2328)=0,N($G2328)=0),"※收入和支出都没填",IF(OR(N($F2328)&lt;0,N($G2328)&lt;0),"※金额不能填负数，方向反了就换一列填",IF($D2328="","※没填收支类别，分类报表会漏掉这一笔",IF(ISNA(MATCH($D2328,类别表,0)),"※收支类别不在【基础资料】的清单里",IF(AND($L2328="内部转账",$M2328=""),"△内部转账要在「对方账户」写上另一头",IF(AND($L2328="内部转账",$M2328=$C2328),"※对方账户跟本账户是同一个",IF(AND($L2328&lt;&gt;"内部转账",$M2328&lt;&gt;""),"△填了对方账户，但类别不是内部转账",IF(YEAR($B2328)&lt;&gt;管理年度,"△不是管理年度的单据，按月的三张报表里看不到",IF($H2328&lt;0,"△这一笔之后该账户余额成负数了，核一下",""))))))))))))))</f>
        <v/>
      </c>
    </row>
    <row r="2329" ht="16.5" spans="1:16">
      <c r="A2329" s="4" t="str">
        <f>IF($C2329="","",COUNTA($C$5:$C2329))</f>
        <v/>
      </c>
      <c r="B2329" s="52"/>
      <c r="C2329" s="53"/>
      <c r="D2329" s="53"/>
      <c r="E2329" s="32"/>
      <c r="F2329" s="54"/>
      <c r="G2329" s="54"/>
      <c r="H2329" s="24" t="str">
        <f>IFERROR(ROUND(VLOOKUP($C2329,基础资料!$B$5:$E$34,3,0)+SUMIF($C$5:$C2329,$C2329,$F$5:$F2329)-SUMIF($C$5:$C2329,$C2329,$G$5:$G2329),2),"")</f>
        <v/>
      </c>
      <c r="I2329" s="53"/>
      <c r="J2329" s="53"/>
      <c r="K2329" s="25" t="str">
        <f t="shared" si="36"/>
        <v/>
      </c>
      <c r="L2329" s="13" t="str">
        <f>IF($D2329="","",IFERROR(INDEX(类别属性,MATCH($D2329,类别表,0)),""))</f>
        <v/>
      </c>
      <c r="M2329" s="53"/>
      <c r="N2329" s="53"/>
      <c r="O2329" s="32"/>
      <c r="P2329" s="6" t="str">
        <f>IF($C2329="","",IF(ISNA(MATCH($C2329,账户表,0)),"※这个账户不在【基础资料】的账户档案里",IF($B2329="","※没填日期，这一笔不会进任何月份的报表",IF(NOT(ISNUMBER($B2329)),"※日期是文本不是日期（像 2026.6.28 这种），按日期取数的报表全会漏掉这一笔",IF(AND($F2329&lt;&gt;"",$G2329&lt;&gt;""),"※收入和支出不能同时填",IF(AND(N($F2329)=0,N($G2329)=0),"※收入和支出都没填",IF(OR(N($F2329)&lt;0,N($G2329)&lt;0),"※金额不能填负数，方向反了就换一列填",IF($D2329="","※没填收支类别，分类报表会漏掉这一笔",IF(ISNA(MATCH($D2329,类别表,0)),"※收支类别不在【基础资料】的清单里",IF(AND($L2329="内部转账",$M2329=""),"△内部转账要在「对方账户」写上另一头",IF(AND($L2329="内部转账",$M2329=$C2329),"※对方账户跟本账户是同一个",IF(AND($L2329&lt;&gt;"内部转账",$M2329&lt;&gt;""),"△填了对方账户，但类别不是内部转账",IF(YEAR($B2329)&lt;&gt;管理年度,"△不是管理年度的单据，按月的三张报表里看不到",IF($H2329&lt;0,"△这一笔之后该账户余额成负数了，核一下",""))))))))))))))</f>
        <v/>
      </c>
    </row>
    <row r="2330" ht="16.5" spans="1:16">
      <c r="A2330" s="4" t="str">
        <f>IF($C2330="","",COUNTA($C$5:$C2330))</f>
        <v/>
      </c>
      <c r="B2330" s="52"/>
      <c r="C2330" s="53"/>
      <c r="D2330" s="53"/>
      <c r="E2330" s="32"/>
      <c r="F2330" s="54"/>
      <c r="G2330" s="54"/>
      <c r="H2330" s="24" t="str">
        <f>IFERROR(ROUND(VLOOKUP($C2330,基础资料!$B$5:$E$34,3,0)+SUMIF($C$5:$C2330,$C2330,$F$5:$F2330)-SUMIF($C$5:$C2330,$C2330,$G$5:$G2330),2),"")</f>
        <v/>
      </c>
      <c r="I2330" s="53"/>
      <c r="J2330" s="53"/>
      <c r="K2330" s="25" t="str">
        <f t="shared" si="36"/>
        <v/>
      </c>
      <c r="L2330" s="13" t="str">
        <f>IF($D2330="","",IFERROR(INDEX(类别属性,MATCH($D2330,类别表,0)),""))</f>
        <v/>
      </c>
      <c r="M2330" s="53"/>
      <c r="N2330" s="53"/>
      <c r="O2330" s="32"/>
      <c r="P2330" s="6" t="str">
        <f>IF($C2330="","",IF(ISNA(MATCH($C2330,账户表,0)),"※这个账户不在【基础资料】的账户档案里",IF($B2330="","※没填日期，这一笔不会进任何月份的报表",IF(NOT(ISNUMBER($B2330)),"※日期是文本不是日期（像 2026.6.28 这种），按日期取数的报表全会漏掉这一笔",IF(AND($F2330&lt;&gt;"",$G2330&lt;&gt;""),"※收入和支出不能同时填",IF(AND(N($F2330)=0,N($G2330)=0),"※收入和支出都没填",IF(OR(N($F2330)&lt;0,N($G2330)&lt;0),"※金额不能填负数，方向反了就换一列填",IF($D2330="","※没填收支类别，分类报表会漏掉这一笔",IF(ISNA(MATCH($D2330,类别表,0)),"※收支类别不在【基础资料】的清单里",IF(AND($L2330="内部转账",$M2330=""),"△内部转账要在「对方账户」写上另一头",IF(AND($L2330="内部转账",$M2330=$C2330),"※对方账户跟本账户是同一个",IF(AND($L2330&lt;&gt;"内部转账",$M2330&lt;&gt;""),"△填了对方账户，但类别不是内部转账",IF(YEAR($B2330)&lt;&gt;管理年度,"△不是管理年度的单据，按月的三张报表里看不到",IF($H2330&lt;0,"△这一笔之后该账户余额成负数了，核一下",""))))))))))))))</f>
        <v/>
      </c>
    </row>
    <row r="2331" ht="16.5" spans="1:16">
      <c r="A2331" s="4" t="str">
        <f>IF($C2331="","",COUNTA($C$5:$C2331))</f>
        <v/>
      </c>
      <c r="B2331" s="52"/>
      <c r="C2331" s="53"/>
      <c r="D2331" s="53"/>
      <c r="E2331" s="32"/>
      <c r="F2331" s="54"/>
      <c r="G2331" s="54"/>
      <c r="H2331" s="24" t="str">
        <f>IFERROR(ROUND(VLOOKUP($C2331,基础资料!$B$5:$E$34,3,0)+SUMIF($C$5:$C2331,$C2331,$F$5:$F2331)-SUMIF($C$5:$C2331,$C2331,$G$5:$G2331),2),"")</f>
        <v/>
      </c>
      <c r="I2331" s="53"/>
      <c r="J2331" s="53"/>
      <c r="K2331" s="25" t="str">
        <f t="shared" si="36"/>
        <v/>
      </c>
      <c r="L2331" s="13" t="str">
        <f>IF($D2331="","",IFERROR(INDEX(类别属性,MATCH($D2331,类别表,0)),""))</f>
        <v/>
      </c>
      <c r="M2331" s="53"/>
      <c r="N2331" s="53"/>
      <c r="O2331" s="32"/>
      <c r="P2331" s="6" t="str">
        <f>IF($C2331="","",IF(ISNA(MATCH($C2331,账户表,0)),"※这个账户不在【基础资料】的账户档案里",IF($B2331="","※没填日期，这一笔不会进任何月份的报表",IF(NOT(ISNUMBER($B2331)),"※日期是文本不是日期（像 2026.6.28 这种），按日期取数的报表全会漏掉这一笔",IF(AND($F2331&lt;&gt;"",$G2331&lt;&gt;""),"※收入和支出不能同时填",IF(AND(N($F2331)=0,N($G2331)=0),"※收入和支出都没填",IF(OR(N($F2331)&lt;0,N($G2331)&lt;0),"※金额不能填负数，方向反了就换一列填",IF($D2331="","※没填收支类别，分类报表会漏掉这一笔",IF(ISNA(MATCH($D2331,类别表,0)),"※收支类别不在【基础资料】的清单里",IF(AND($L2331="内部转账",$M2331=""),"△内部转账要在「对方账户」写上另一头",IF(AND($L2331="内部转账",$M2331=$C2331),"※对方账户跟本账户是同一个",IF(AND($L2331&lt;&gt;"内部转账",$M2331&lt;&gt;""),"△填了对方账户，但类别不是内部转账",IF(YEAR($B2331)&lt;&gt;管理年度,"△不是管理年度的单据，按月的三张报表里看不到",IF($H2331&lt;0,"△这一笔之后该账户余额成负数了，核一下",""))))))))))))))</f>
        <v/>
      </c>
    </row>
    <row r="2332" ht="16.5" spans="1:16">
      <c r="A2332" s="4" t="str">
        <f>IF($C2332="","",COUNTA($C$5:$C2332))</f>
        <v/>
      </c>
      <c r="B2332" s="52"/>
      <c r="C2332" s="53"/>
      <c r="D2332" s="53"/>
      <c r="E2332" s="32"/>
      <c r="F2332" s="54"/>
      <c r="G2332" s="54"/>
      <c r="H2332" s="24" t="str">
        <f>IFERROR(ROUND(VLOOKUP($C2332,基础资料!$B$5:$E$34,3,0)+SUMIF($C$5:$C2332,$C2332,$F$5:$F2332)-SUMIF($C$5:$C2332,$C2332,$G$5:$G2332),2),"")</f>
        <v/>
      </c>
      <c r="I2332" s="53"/>
      <c r="J2332" s="53"/>
      <c r="K2332" s="25" t="str">
        <f t="shared" si="36"/>
        <v/>
      </c>
      <c r="L2332" s="13" t="str">
        <f>IF($D2332="","",IFERROR(INDEX(类别属性,MATCH($D2332,类别表,0)),""))</f>
        <v/>
      </c>
      <c r="M2332" s="53"/>
      <c r="N2332" s="53"/>
      <c r="O2332" s="32"/>
      <c r="P2332" s="6" t="str">
        <f>IF($C2332="","",IF(ISNA(MATCH($C2332,账户表,0)),"※这个账户不在【基础资料】的账户档案里",IF($B2332="","※没填日期，这一笔不会进任何月份的报表",IF(NOT(ISNUMBER($B2332)),"※日期是文本不是日期（像 2026.6.28 这种），按日期取数的报表全会漏掉这一笔",IF(AND($F2332&lt;&gt;"",$G2332&lt;&gt;""),"※收入和支出不能同时填",IF(AND(N($F2332)=0,N($G2332)=0),"※收入和支出都没填",IF(OR(N($F2332)&lt;0,N($G2332)&lt;0),"※金额不能填负数，方向反了就换一列填",IF($D2332="","※没填收支类别，分类报表会漏掉这一笔",IF(ISNA(MATCH($D2332,类别表,0)),"※收支类别不在【基础资料】的清单里",IF(AND($L2332="内部转账",$M2332=""),"△内部转账要在「对方账户」写上另一头",IF(AND($L2332="内部转账",$M2332=$C2332),"※对方账户跟本账户是同一个",IF(AND($L2332&lt;&gt;"内部转账",$M2332&lt;&gt;""),"△填了对方账户，但类别不是内部转账",IF(YEAR($B2332)&lt;&gt;管理年度,"△不是管理年度的单据，按月的三张报表里看不到",IF($H2332&lt;0,"△这一笔之后该账户余额成负数了，核一下",""))))))))))))))</f>
        <v/>
      </c>
    </row>
    <row r="2333" ht="16.5" spans="1:16">
      <c r="A2333" s="4" t="str">
        <f>IF($C2333="","",COUNTA($C$5:$C2333))</f>
        <v/>
      </c>
      <c r="B2333" s="52"/>
      <c r="C2333" s="53"/>
      <c r="D2333" s="53"/>
      <c r="E2333" s="32"/>
      <c r="F2333" s="54"/>
      <c r="G2333" s="54"/>
      <c r="H2333" s="24" t="str">
        <f>IFERROR(ROUND(VLOOKUP($C2333,基础资料!$B$5:$E$34,3,0)+SUMIF($C$5:$C2333,$C2333,$F$5:$F2333)-SUMIF($C$5:$C2333,$C2333,$G$5:$G2333),2),"")</f>
        <v/>
      </c>
      <c r="I2333" s="53"/>
      <c r="J2333" s="53"/>
      <c r="K2333" s="25" t="str">
        <f t="shared" si="36"/>
        <v/>
      </c>
      <c r="L2333" s="13" t="str">
        <f>IF($D2333="","",IFERROR(INDEX(类别属性,MATCH($D2333,类别表,0)),""))</f>
        <v/>
      </c>
      <c r="M2333" s="53"/>
      <c r="N2333" s="53"/>
      <c r="O2333" s="32"/>
      <c r="P2333" s="6" t="str">
        <f>IF($C2333="","",IF(ISNA(MATCH($C2333,账户表,0)),"※这个账户不在【基础资料】的账户档案里",IF($B2333="","※没填日期，这一笔不会进任何月份的报表",IF(NOT(ISNUMBER($B2333)),"※日期是文本不是日期（像 2026.6.28 这种），按日期取数的报表全会漏掉这一笔",IF(AND($F2333&lt;&gt;"",$G2333&lt;&gt;""),"※收入和支出不能同时填",IF(AND(N($F2333)=0,N($G2333)=0),"※收入和支出都没填",IF(OR(N($F2333)&lt;0,N($G2333)&lt;0),"※金额不能填负数，方向反了就换一列填",IF($D2333="","※没填收支类别，分类报表会漏掉这一笔",IF(ISNA(MATCH($D2333,类别表,0)),"※收支类别不在【基础资料】的清单里",IF(AND($L2333="内部转账",$M2333=""),"△内部转账要在「对方账户」写上另一头",IF(AND($L2333="内部转账",$M2333=$C2333),"※对方账户跟本账户是同一个",IF(AND($L2333&lt;&gt;"内部转账",$M2333&lt;&gt;""),"△填了对方账户，但类别不是内部转账",IF(YEAR($B2333)&lt;&gt;管理年度,"△不是管理年度的单据，按月的三张报表里看不到",IF($H2333&lt;0,"△这一笔之后该账户余额成负数了，核一下",""))))))))))))))</f>
        <v/>
      </c>
    </row>
    <row r="2334" ht="16.5" spans="1:16">
      <c r="A2334" s="4" t="str">
        <f>IF($C2334="","",COUNTA($C$5:$C2334))</f>
        <v/>
      </c>
      <c r="B2334" s="52"/>
      <c r="C2334" s="53"/>
      <c r="D2334" s="53"/>
      <c r="E2334" s="32"/>
      <c r="F2334" s="54"/>
      <c r="G2334" s="54"/>
      <c r="H2334" s="24" t="str">
        <f>IFERROR(ROUND(VLOOKUP($C2334,基础资料!$B$5:$E$34,3,0)+SUMIF($C$5:$C2334,$C2334,$F$5:$F2334)-SUMIF($C$5:$C2334,$C2334,$G$5:$G2334),2),"")</f>
        <v/>
      </c>
      <c r="I2334" s="53"/>
      <c r="J2334" s="53"/>
      <c r="K2334" s="25" t="str">
        <f t="shared" si="36"/>
        <v/>
      </c>
      <c r="L2334" s="13" t="str">
        <f>IF($D2334="","",IFERROR(INDEX(类别属性,MATCH($D2334,类别表,0)),""))</f>
        <v/>
      </c>
      <c r="M2334" s="53"/>
      <c r="N2334" s="53"/>
      <c r="O2334" s="32"/>
      <c r="P2334" s="6" t="str">
        <f>IF($C2334="","",IF(ISNA(MATCH($C2334,账户表,0)),"※这个账户不在【基础资料】的账户档案里",IF($B2334="","※没填日期，这一笔不会进任何月份的报表",IF(NOT(ISNUMBER($B2334)),"※日期是文本不是日期（像 2026.6.28 这种），按日期取数的报表全会漏掉这一笔",IF(AND($F2334&lt;&gt;"",$G2334&lt;&gt;""),"※收入和支出不能同时填",IF(AND(N($F2334)=0,N($G2334)=0),"※收入和支出都没填",IF(OR(N($F2334)&lt;0,N($G2334)&lt;0),"※金额不能填负数，方向反了就换一列填",IF($D2334="","※没填收支类别，分类报表会漏掉这一笔",IF(ISNA(MATCH($D2334,类别表,0)),"※收支类别不在【基础资料】的清单里",IF(AND($L2334="内部转账",$M2334=""),"△内部转账要在「对方账户」写上另一头",IF(AND($L2334="内部转账",$M2334=$C2334),"※对方账户跟本账户是同一个",IF(AND($L2334&lt;&gt;"内部转账",$M2334&lt;&gt;""),"△填了对方账户，但类别不是内部转账",IF(YEAR($B2334)&lt;&gt;管理年度,"△不是管理年度的单据，按月的三张报表里看不到",IF($H2334&lt;0,"△这一笔之后该账户余额成负数了，核一下",""))))))))))))))</f>
        <v/>
      </c>
    </row>
    <row r="2335" ht="16.5" spans="1:16">
      <c r="A2335" s="4" t="str">
        <f>IF($C2335="","",COUNTA($C$5:$C2335))</f>
        <v/>
      </c>
      <c r="B2335" s="52"/>
      <c r="C2335" s="53"/>
      <c r="D2335" s="53"/>
      <c r="E2335" s="32"/>
      <c r="F2335" s="54"/>
      <c r="G2335" s="54"/>
      <c r="H2335" s="24" t="str">
        <f>IFERROR(ROUND(VLOOKUP($C2335,基础资料!$B$5:$E$34,3,0)+SUMIF($C$5:$C2335,$C2335,$F$5:$F2335)-SUMIF($C$5:$C2335,$C2335,$G$5:$G2335),2),"")</f>
        <v/>
      </c>
      <c r="I2335" s="53"/>
      <c r="J2335" s="53"/>
      <c r="K2335" s="25" t="str">
        <f t="shared" si="36"/>
        <v/>
      </c>
      <c r="L2335" s="13" t="str">
        <f>IF($D2335="","",IFERROR(INDEX(类别属性,MATCH($D2335,类别表,0)),""))</f>
        <v/>
      </c>
      <c r="M2335" s="53"/>
      <c r="N2335" s="53"/>
      <c r="O2335" s="32"/>
      <c r="P2335" s="6" t="str">
        <f>IF($C2335="","",IF(ISNA(MATCH($C2335,账户表,0)),"※这个账户不在【基础资料】的账户档案里",IF($B2335="","※没填日期，这一笔不会进任何月份的报表",IF(NOT(ISNUMBER($B2335)),"※日期是文本不是日期（像 2026.6.28 这种），按日期取数的报表全会漏掉这一笔",IF(AND($F2335&lt;&gt;"",$G2335&lt;&gt;""),"※收入和支出不能同时填",IF(AND(N($F2335)=0,N($G2335)=0),"※收入和支出都没填",IF(OR(N($F2335)&lt;0,N($G2335)&lt;0),"※金额不能填负数，方向反了就换一列填",IF($D2335="","※没填收支类别，分类报表会漏掉这一笔",IF(ISNA(MATCH($D2335,类别表,0)),"※收支类别不在【基础资料】的清单里",IF(AND($L2335="内部转账",$M2335=""),"△内部转账要在「对方账户」写上另一头",IF(AND($L2335="内部转账",$M2335=$C2335),"※对方账户跟本账户是同一个",IF(AND($L2335&lt;&gt;"内部转账",$M2335&lt;&gt;""),"△填了对方账户，但类别不是内部转账",IF(YEAR($B2335)&lt;&gt;管理年度,"△不是管理年度的单据，按月的三张报表里看不到",IF($H2335&lt;0,"△这一笔之后该账户余额成负数了，核一下",""))))))))))))))</f>
        <v/>
      </c>
    </row>
    <row r="2336" ht="16.5" spans="1:16">
      <c r="A2336" s="4" t="str">
        <f>IF($C2336="","",COUNTA($C$5:$C2336))</f>
        <v/>
      </c>
      <c r="B2336" s="52"/>
      <c r="C2336" s="53"/>
      <c r="D2336" s="53"/>
      <c r="E2336" s="32"/>
      <c r="F2336" s="54"/>
      <c r="G2336" s="54"/>
      <c r="H2336" s="24" t="str">
        <f>IFERROR(ROUND(VLOOKUP($C2336,基础资料!$B$5:$E$34,3,0)+SUMIF($C$5:$C2336,$C2336,$F$5:$F2336)-SUMIF($C$5:$C2336,$C2336,$G$5:$G2336),2),"")</f>
        <v/>
      </c>
      <c r="I2336" s="53"/>
      <c r="J2336" s="53"/>
      <c r="K2336" s="25" t="str">
        <f t="shared" si="36"/>
        <v/>
      </c>
      <c r="L2336" s="13" t="str">
        <f>IF($D2336="","",IFERROR(INDEX(类别属性,MATCH($D2336,类别表,0)),""))</f>
        <v/>
      </c>
      <c r="M2336" s="53"/>
      <c r="N2336" s="53"/>
      <c r="O2336" s="32"/>
      <c r="P2336" s="6" t="str">
        <f>IF($C2336="","",IF(ISNA(MATCH($C2336,账户表,0)),"※这个账户不在【基础资料】的账户档案里",IF($B2336="","※没填日期，这一笔不会进任何月份的报表",IF(NOT(ISNUMBER($B2336)),"※日期是文本不是日期（像 2026.6.28 这种），按日期取数的报表全会漏掉这一笔",IF(AND($F2336&lt;&gt;"",$G2336&lt;&gt;""),"※收入和支出不能同时填",IF(AND(N($F2336)=0,N($G2336)=0),"※收入和支出都没填",IF(OR(N($F2336)&lt;0,N($G2336)&lt;0),"※金额不能填负数，方向反了就换一列填",IF($D2336="","※没填收支类别，分类报表会漏掉这一笔",IF(ISNA(MATCH($D2336,类别表,0)),"※收支类别不在【基础资料】的清单里",IF(AND($L2336="内部转账",$M2336=""),"△内部转账要在「对方账户」写上另一头",IF(AND($L2336="内部转账",$M2336=$C2336),"※对方账户跟本账户是同一个",IF(AND($L2336&lt;&gt;"内部转账",$M2336&lt;&gt;""),"△填了对方账户，但类别不是内部转账",IF(YEAR($B2336)&lt;&gt;管理年度,"△不是管理年度的单据，按月的三张报表里看不到",IF($H2336&lt;0,"△这一笔之后该账户余额成负数了，核一下",""))))))))))))))</f>
        <v/>
      </c>
    </row>
    <row r="2337" ht="16.5" spans="1:16">
      <c r="A2337" s="4" t="str">
        <f>IF($C2337="","",COUNTA($C$5:$C2337))</f>
        <v/>
      </c>
      <c r="B2337" s="52"/>
      <c r="C2337" s="53"/>
      <c r="D2337" s="53"/>
      <c r="E2337" s="32"/>
      <c r="F2337" s="54"/>
      <c r="G2337" s="54"/>
      <c r="H2337" s="24" t="str">
        <f>IFERROR(ROUND(VLOOKUP($C2337,基础资料!$B$5:$E$34,3,0)+SUMIF($C$5:$C2337,$C2337,$F$5:$F2337)-SUMIF($C$5:$C2337,$C2337,$G$5:$G2337),2),"")</f>
        <v/>
      </c>
      <c r="I2337" s="53"/>
      <c r="J2337" s="53"/>
      <c r="K2337" s="25" t="str">
        <f t="shared" si="36"/>
        <v/>
      </c>
      <c r="L2337" s="13" t="str">
        <f>IF($D2337="","",IFERROR(INDEX(类别属性,MATCH($D2337,类别表,0)),""))</f>
        <v/>
      </c>
      <c r="M2337" s="53"/>
      <c r="N2337" s="53"/>
      <c r="O2337" s="32"/>
      <c r="P2337" s="6" t="str">
        <f>IF($C2337="","",IF(ISNA(MATCH($C2337,账户表,0)),"※这个账户不在【基础资料】的账户档案里",IF($B2337="","※没填日期，这一笔不会进任何月份的报表",IF(NOT(ISNUMBER($B2337)),"※日期是文本不是日期（像 2026.6.28 这种），按日期取数的报表全会漏掉这一笔",IF(AND($F2337&lt;&gt;"",$G2337&lt;&gt;""),"※收入和支出不能同时填",IF(AND(N($F2337)=0,N($G2337)=0),"※收入和支出都没填",IF(OR(N($F2337)&lt;0,N($G2337)&lt;0),"※金额不能填负数，方向反了就换一列填",IF($D2337="","※没填收支类别，分类报表会漏掉这一笔",IF(ISNA(MATCH($D2337,类别表,0)),"※收支类别不在【基础资料】的清单里",IF(AND($L2337="内部转账",$M2337=""),"△内部转账要在「对方账户」写上另一头",IF(AND($L2337="内部转账",$M2337=$C2337),"※对方账户跟本账户是同一个",IF(AND($L2337&lt;&gt;"内部转账",$M2337&lt;&gt;""),"△填了对方账户，但类别不是内部转账",IF(YEAR($B2337)&lt;&gt;管理年度,"△不是管理年度的单据，按月的三张报表里看不到",IF($H2337&lt;0,"△这一笔之后该账户余额成负数了，核一下",""))))))))))))))</f>
        <v/>
      </c>
    </row>
    <row r="2338" ht="16.5" spans="1:16">
      <c r="A2338" s="4" t="str">
        <f>IF($C2338="","",COUNTA($C$5:$C2338))</f>
        <v/>
      </c>
      <c r="B2338" s="52"/>
      <c r="C2338" s="53"/>
      <c r="D2338" s="53"/>
      <c r="E2338" s="32"/>
      <c r="F2338" s="54"/>
      <c r="G2338" s="54"/>
      <c r="H2338" s="24" t="str">
        <f>IFERROR(ROUND(VLOOKUP($C2338,基础资料!$B$5:$E$34,3,0)+SUMIF($C$5:$C2338,$C2338,$F$5:$F2338)-SUMIF($C$5:$C2338,$C2338,$G$5:$G2338),2),"")</f>
        <v/>
      </c>
      <c r="I2338" s="53"/>
      <c r="J2338" s="53"/>
      <c r="K2338" s="25" t="str">
        <f t="shared" si="36"/>
        <v/>
      </c>
      <c r="L2338" s="13" t="str">
        <f>IF($D2338="","",IFERROR(INDEX(类别属性,MATCH($D2338,类别表,0)),""))</f>
        <v/>
      </c>
      <c r="M2338" s="53"/>
      <c r="N2338" s="53"/>
      <c r="O2338" s="32"/>
      <c r="P2338" s="6" t="str">
        <f>IF($C2338="","",IF(ISNA(MATCH($C2338,账户表,0)),"※这个账户不在【基础资料】的账户档案里",IF($B2338="","※没填日期，这一笔不会进任何月份的报表",IF(NOT(ISNUMBER($B2338)),"※日期是文本不是日期（像 2026.6.28 这种），按日期取数的报表全会漏掉这一笔",IF(AND($F2338&lt;&gt;"",$G2338&lt;&gt;""),"※收入和支出不能同时填",IF(AND(N($F2338)=0,N($G2338)=0),"※收入和支出都没填",IF(OR(N($F2338)&lt;0,N($G2338)&lt;0),"※金额不能填负数，方向反了就换一列填",IF($D2338="","※没填收支类别，分类报表会漏掉这一笔",IF(ISNA(MATCH($D2338,类别表,0)),"※收支类别不在【基础资料】的清单里",IF(AND($L2338="内部转账",$M2338=""),"△内部转账要在「对方账户」写上另一头",IF(AND($L2338="内部转账",$M2338=$C2338),"※对方账户跟本账户是同一个",IF(AND($L2338&lt;&gt;"内部转账",$M2338&lt;&gt;""),"△填了对方账户，但类别不是内部转账",IF(YEAR($B2338)&lt;&gt;管理年度,"△不是管理年度的单据，按月的三张报表里看不到",IF($H2338&lt;0,"△这一笔之后该账户余额成负数了，核一下",""))))))))))))))</f>
        <v/>
      </c>
    </row>
    <row r="2339" ht="16.5" spans="1:16">
      <c r="A2339" s="4" t="str">
        <f>IF($C2339="","",COUNTA($C$5:$C2339))</f>
        <v/>
      </c>
      <c r="B2339" s="52"/>
      <c r="C2339" s="53"/>
      <c r="D2339" s="53"/>
      <c r="E2339" s="32"/>
      <c r="F2339" s="54"/>
      <c r="G2339" s="54"/>
      <c r="H2339" s="24" t="str">
        <f>IFERROR(ROUND(VLOOKUP($C2339,基础资料!$B$5:$E$34,3,0)+SUMIF($C$5:$C2339,$C2339,$F$5:$F2339)-SUMIF($C$5:$C2339,$C2339,$G$5:$G2339),2),"")</f>
        <v/>
      </c>
      <c r="I2339" s="53"/>
      <c r="J2339" s="53"/>
      <c r="K2339" s="25" t="str">
        <f t="shared" si="36"/>
        <v/>
      </c>
      <c r="L2339" s="13" t="str">
        <f>IF($D2339="","",IFERROR(INDEX(类别属性,MATCH($D2339,类别表,0)),""))</f>
        <v/>
      </c>
      <c r="M2339" s="53"/>
      <c r="N2339" s="53"/>
      <c r="O2339" s="32"/>
      <c r="P2339" s="6" t="str">
        <f>IF($C2339="","",IF(ISNA(MATCH($C2339,账户表,0)),"※这个账户不在【基础资料】的账户档案里",IF($B2339="","※没填日期，这一笔不会进任何月份的报表",IF(NOT(ISNUMBER($B2339)),"※日期是文本不是日期（像 2026.6.28 这种），按日期取数的报表全会漏掉这一笔",IF(AND($F2339&lt;&gt;"",$G2339&lt;&gt;""),"※收入和支出不能同时填",IF(AND(N($F2339)=0,N($G2339)=0),"※收入和支出都没填",IF(OR(N($F2339)&lt;0,N($G2339)&lt;0),"※金额不能填负数，方向反了就换一列填",IF($D2339="","※没填收支类别，分类报表会漏掉这一笔",IF(ISNA(MATCH($D2339,类别表,0)),"※收支类别不在【基础资料】的清单里",IF(AND($L2339="内部转账",$M2339=""),"△内部转账要在「对方账户」写上另一头",IF(AND($L2339="内部转账",$M2339=$C2339),"※对方账户跟本账户是同一个",IF(AND($L2339&lt;&gt;"内部转账",$M2339&lt;&gt;""),"△填了对方账户，但类别不是内部转账",IF(YEAR($B2339)&lt;&gt;管理年度,"△不是管理年度的单据，按月的三张报表里看不到",IF($H2339&lt;0,"△这一笔之后该账户余额成负数了，核一下",""))))))))))))))</f>
        <v/>
      </c>
    </row>
    <row r="2340" ht="16.5" spans="1:16">
      <c r="A2340" s="4" t="str">
        <f>IF($C2340="","",COUNTA($C$5:$C2340))</f>
        <v/>
      </c>
      <c r="B2340" s="52"/>
      <c r="C2340" s="53"/>
      <c r="D2340" s="53"/>
      <c r="E2340" s="32"/>
      <c r="F2340" s="54"/>
      <c r="G2340" s="54"/>
      <c r="H2340" s="24" t="str">
        <f>IFERROR(ROUND(VLOOKUP($C2340,基础资料!$B$5:$E$34,3,0)+SUMIF($C$5:$C2340,$C2340,$F$5:$F2340)-SUMIF($C$5:$C2340,$C2340,$G$5:$G2340),2),"")</f>
        <v/>
      </c>
      <c r="I2340" s="53"/>
      <c r="J2340" s="53"/>
      <c r="K2340" s="25" t="str">
        <f t="shared" si="36"/>
        <v/>
      </c>
      <c r="L2340" s="13" t="str">
        <f>IF($D2340="","",IFERROR(INDEX(类别属性,MATCH($D2340,类别表,0)),""))</f>
        <v/>
      </c>
      <c r="M2340" s="53"/>
      <c r="N2340" s="53"/>
      <c r="O2340" s="32"/>
      <c r="P2340" s="6" t="str">
        <f>IF($C2340="","",IF(ISNA(MATCH($C2340,账户表,0)),"※这个账户不在【基础资料】的账户档案里",IF($B2340="","※没填日期，这一笔不会进任何月份的报表",IF(NOT(ISNUMBER($B2340)),"※日期是文本不是日期（像 2026.6.28 这种），按日期取数的报表全会漏掉这一笔",IF(AND($F2340&lt;&gt;"",$G2340&lt;&gt;""),"※收入和支出不能同时填",IF(AND(N($F2340)=0,N($G2340)=0),"※收入和支出都没填",IF(OR(N($F2340)&lt;0,N($G2340)&lt;0),"※金额不能填负数，方向反了就换一列填",IF($D2340="","※没填收支类别，分类报表会漏掉这一笔",IF(ISNA(MATCH($D2340,类别表,0)),"※收支类别不在【基础资料】的清单里",IF(AND($L2340="内部转账",$M2340=""),"△内部转账要在「对方账户」写上另一头",IF(AND($L2340="内部转账",$M2340=$C2340),"※对方账户跟本账户是同一个",IF(AND($L2340&lt;&gt;"内部转账",$M2340&lt;&gt;""),"△填了对方账户，但类别不是内部转账",IF(YEAR($B2340)&lt;&gt;管理年度,"△不是管理年度的单据，按月的三张报表里看不到",IF($H2340&lt;0,"△这一笔之后该账户余额成负数了，核一下",""))))))))))))))</f>
        <v/>
      </c>
    </row>
    <row r="2341" ht="16.5" spans="1:16">
      <c r="A2341" s="4" t="str">
        <f>IF($C2341="","",COUNTA($C$5:$C2341))</f>
        <v/>
      </c>
      <c r="B2341" s="52"/>
      <c r="C2341" s="53"/>
      <c r="D2341" s="53"/>
      <c r="E2341" s="32"/>
      <c r="F2341" s="54"/>
      <c r="G2341" s="54"/>
      <c r="H2341" s="24" t="str">
        <f>IFERROR(ROUND(VLOOKUP($C2341,基础资料!$B$5:$E$34,3,0)+SUMIF($C$5:$C2341,$C2341,$F$5:$F2341)-SUMIF($C$5:$C2341,$C2341,$G$5:$G2341),2),"")</f>
        <v/>
      </c>
      <c r="I2341" s="53"/>
      <c r="J2341" s="53"/>
      <c r="K2341" s="25" t="str">
        <f t="shared" si="36"/>
        <v/>
      </c>
      <c r="L2341" s="13" t="str">
        <f>IF($D2341="","",IFERROR(INDEX(类别属性,MATCH($D2341,类别表,0)),""))</f>
        <v/>
      </c>
      <c r="M2341" s="53"/>
      <c r="N2341" s="53"/>
      <c r="O2341" s="32"/>
      <c r="P2341" s="6" t="str">
        <f>IF($C2341="","",IF(ISNA(MATCH($C2341,账户表,0)),"※这个账户不在【基础资料】的账户档案里",IF($B2341="","※没填日期，这一笔不会进任何月份的报表",IF(NOT(ISNUMBER($B2341)),"※日期是文本不是日期（像 2026.6.28 这种），按日期取数的报表全会漏掉这一笔",IF(AND($F2341&lt;&gt;"",$G2341&lt;&gt;""),"※收入和支出不能同时填",IF(AND(N($F2341)=0,N($G2341)=0),"※收入和支出都没填",IF(OR(N($F2341)&lt;0,N($G2341)&lt;0),"※金额不能填负数，方向反了就换一列填",IF($D2341="","※没填收支类别，分类报表会漏掉这一笔",IF(ISNA(MATCH($D2341,类别表,0)),"※收支类别不在【基础资料】的清单里",IF(AND($L2341="内部转账",$M2341=""),"△内部转账要在「对方账户」写上另一头",IF(AND($L2341="内部转账",$M2341=$C2341),"※对方账户跟本账户是同一个",IF(AND($L2341&lt;&gt;"内部转账",$M2341&lt;&gt;""),"△填了对方账户，但类别不是内部转账",IF(YEAR($B2341)&lt;&gt;管理年度,"△不是管理年度的单据，按月的三张报表里看不到",IF($H2341&lt;0,"△这一笔之后该账户余额成负数了，核一下",""))))))))))))))</f>
        <v/>
      </c>
    </row>
    <row r="2342" ht="16.5" spans="1:16">
      <c r="A2342" s="4" t="str">
        <f>IF($C2342="","",COUNTA($C$5:$C2342))</f>
        <v/>
      </c>
      <c r="B2342" s="52"/>
      <c r="C2342" s="53"/>
      <c r="D2342" s="53"/>
      <c r="E2342" s="32"/>
      <c r="F2342" s="54"/>
      <c r="G2342" s="54"/>
      <c r="H2342" s="24" t="str">
        <f>IFERROR(ROUND(VLOOKUP($C2342,基础资料!$B$5:$E$34,3,0)+SUMIF($C$5:$C2342,$C2342,$F$5:$F2342)-SUMIF($C$5:$C2342,$C2342,$G$5:$G2342),2),"")</f>
        <v/>
      </c>
      <c r="I2342" s="53"/>
      <c r="J2342" s="53"/>
      <c r="K2342" s="25" t="str">
        <f t="shared" si="36"/>
        <v/>
      </c>
      <c r="L2342" s="13" t="str">
        <f>IF($D2342="","",IFERROR(INDEX(类别属性,MATCH($D2342,类别表,0)),""))</f>
        <v/>
      </c>
      <c r="M2342" s="53"/>
      <c r="N2342" s="53"/>
      <c r="O2342" s="32"/>
      <c r="P2342" s="6" t="str">
        <f>IF($C2342="","",IF(ISNA(MATCH($C2342,账户表,0)),"※这个账户不在【基础资料】的账户档案里",IF($B2342="","※没填日期，这一笔不会进任何月份的报表",IF(NOT(ISNUMBER($B2342)),"※日期是文本不是日期（像 2026.6.28 这种），按日期取数的报表全会漏掉这一笔",IF(AND($F2342&lt;&gt;"",$G2342&lt;&gt;""),"※收入和支出不能同时填",IF(AND(N($F2342)=0,N($G2342)=0),"※收入和支出都没填",IF(OR(N($F2342)&lt;0,N($G2342)&lt;0),"※金额不能填负数，方向反了就换一列填",IF($D2342="","※没填收支类别，分类报表会漏掉这一笔",IF(ISNA(MATCH($D2342,类别表,0)),"※收支类别不在【基础资料】的清单里",IF(AND($L2342="内部转账",$M2342=""),"△内部转账要在「对方账户」写上另一头",IF(AND($L2342="内部转账",$M2342=$C2342),"※对方账户跟本账户是同一个",IF(AND($L2342&lt;&gt;"内部转账",$M2342&lt;&gt;""),"△填了对方账户，但类别不是内部转账",IF(YEAR($B2342)&lt;&gt;管理年度,"△不是管理年度的单据，按月的三张报表里看不到",IF($H2342&lt;0,"△这一笔之后该账户余额成负数了，核一下",""))))))))))))))</f>
        <v/>
      </c>
    </row>
    <row r="2343" ht="16.5" spans="1:16">
      <c r="A2343" s="4" t="str">
        <f>IF($C2343="","",COUNTA($C$5:$C2343))</f>
        <v/>
      </c>
      <c r="B2343" s="52"/>
      <c r="C2343" s="53"/>
      <c r="D2343" s="53"/>
      <c r="E2343" s="32"/>
      <c r="F2343" s="54"/>
      <c r="G2343" s="54"/>
      <c r="H2343" s="24" t="str">
        <f>IFERROR(ROUND(VLOOKUP($C2343,基础资料!$B$5:$E$34,3,0)+SUMIF($C$5:$C2343,$C2343,$F$5:$F2343)-SUMIF($C$5:$C2343,$C2343,$G$5:$G2343),2),"")</f>
        <v/>
      </c>
      <c r="I2343" s="53"/>
      <c r="J2343" s="53"/>
      <c r="K2343" s="25" t="str">
        <f t="shared" si="36"/>
        <v/>
      </c>
      <c r="L2343" s="13" t="str">
        <f>IF($D2343="","",IFERROR(INDEX(类别属性,MATCH($D2343,类别表,0)),""))</f>
        <v/>
      </c>
      <c r="M2343" s="53"/>
      <c r="N2343" s="53"/>
      <c r="O2343" s="32"/>
      <c r="P2343" s="6" t="str">
        <f>IF($C2343="","",IF(ISNA(MATCH($C2343,账户表,0)),"※这个账户不在【基础资料】的账户档案里",IF($B2343="","※没填日期，这一笔不会进任何月份的报表",IF(NOT(ISNUMBER($B2343)),"※日期是文本不是日期（像 2026.6.28 这种），按日期取数的报表全会漏掉这一笔",IF(AND($F2343&lt;&gt;"",$G2343&lt;&gt;""),"※收入和支出不能同时填",IF(AND(N($F2343)=0,N($G2343)=0),"※收入和支出都没填",IF(OR(N($F2343)&lt;0,N($G2343)&lt;0),"※金额不能填负数，方向反了就换一列填",IF($D2343="","※没填收支类别，分类报表会漏掉这一笔",IF(ISNA(MATCH($D2343,类别表,0)),"※收支类别不在【基础资料】的清单里",IF(AND($L2343="内部转账",$M2343=""),"△内部转账要在「对方账户」写上另一头",IF(AND($L2343="内部转账",$M2343=$C2343),"※对方账户跟本账户是同一个",IF(AND($L2343&lt;&gt;"内部转账",$M2343&lt;&gt;""),"△填了对方账户，但类别不是内部转账",IF(YEAR($B2343)&lt;&gt;管理年度,"△不是管理年度的单据，按月的三张报表里看不到",IF($H2343&lt;0,"△这一笔之后该账户余额成负数了，核一下",""))))))))))))))</f>
        <v/>
      </c>
    </row>
    <row r="2344" ht="16.5" spans="1:16">
      <c r="A2344" s="4" t="str">
        <f>IF($C2344="","",COUNTA($C$5:$C2344))</f>
        <v/>
      </c>
      <c r="B2344" s="52"/>
      <c r="C2344" s="53"/>
      <c r="D2344" s="53"/>
      <c r="E2344" s="32"/>
      <c r="F2344" s="54"/>
      <c r="G2344" s="54"/>
      <c r="H2344" s="24" t="str">
        <f>IFERROR(ROUND(VLOOKUP($C2344,基础资料!$B$5:$E$34,3,0)+SUMIF($C$5:$C2344,$C2344,$F$5:$F2344)-SUMIF($C$5:$C2344,$C2344,$G$5:$G2344),2),"")</f>
        <v/>
      </c>
      <c r="I2344" s="53"/>
      <c r="J2344" s="53"/>
      <c r="K2344" s="25" t="str">
        <f t="shared" si="36"/>
        <v/>
      </c>
      <c r="L2344" s="13" t="str">
        <f>IF($D2344="","",IFERROR(INDEX(类别属性,MATCH($D2344,类别表,0)),""))</f>
        <v/>
      </c>
      <c r="M2344" s="53"/>
      <c r="N2344" s="53"/>
      <c r="O2344" s="32"/>
      <c r="P2344" s="6" t="str">
        <f>IF($C2344="","",IF(ISNA(MATCH($C2344,账户表,0)),"※这个账户不在【基础资料】的账户档案里",IF($B2344="","※没填日期，这一笔不会进任何月份的报表",IF(NOT(ISNUMBER($B2344)),"※日期是文本不是日期（像 2026.6.28 这种），按日期取数的报表全会漏掉这一笔",IF(AND($F2344&lt;&gt;"",$G2344&lt;&gt;""),"※收入和支出不能同时填",IF(AND(N($F2344)=0,N($G2344)=0),"※收入和支出都没填",IF(OR(N($F2344)&lt;0,N($G2344)&lt;0),"※金额不能填负数，方向反了就换一列填",IF($D2344="","※没填收支类别，分类报表会漏掉这一笔",IF(ISNA(MATCH($D2344,类别表,0)),"※收支类别不在【基础资料】的清单里",IF(AND($L2344="内部转账",$M2344=""),"△内部转账要在「对方账户」写上另一头",IF(AND($L2344="内部转账",$M2344=$C2344),"※对方账户跟本账户是同一个",IF(AND($L2344&lt;&gt;"内部转账",$M2344&lt;&gt;""),"△填了对方账户，但类别不是内部转账",IF(YEAR($B2344)&lt;&gt;管理年度,"△不是管理年度的单据，按月的三张报表里看不到",IF($H2344&lt;0,"△这一笔之后该账户余额成负数了，核一下",""))))))))))))))</f>
        <v/>
      </c>
    </row>
    <row r="2345" ht="16.5" spans="1:16">
      <c r="A2345" s="4" t="str">
        <f>IF($C2345="","",COUNTA($C$5:$C2345))</f>
        <v/>
      </c>
      <c r="B2345" s="52"/>
      <c r="C2345" s="53"/>
      <c r="D2345" s="53"/>
      <c r="E2345" s="32"/>
      <c r="F2345" s="54"/>
      <c r="G2345" s="54"/>
      <c r="H2345" s="24" t="str">
        <f>IFERROR(ROUND(VLOOKUP($C2345,基础资料!$B$5:$E$34,3,0)+SUMIF($C$5:$C2345,$C2345,$F$5:$F2345)-SUMIF($C$5:$C2345,$C2345,$G$5:$G2345),2),"")</f>
        <v/>
      </c>
      <c r="I2345" s="53"/>
      <c r="J2345" s="53"/>
      <c r="K2345" s="25" t="str">
        <f t="shared" si="36"/>
        <v/>
      </c>
      <c r="L2345" s="13" t="str">
        <f>IF($D2345="","",IFERROR(INDEX(类别属性,MATCH($D2345,类别表,0)),""))</f>
        <v/>
      </c>
      <c r="M2345" s="53"/>
      <c r="N2345" s="53"/>
      <c r="O2345" s="32"/>
      <c r="P2345" s="6" t="str">
        <f>IF($C2345="","",IF(ISNA(MATCH($C2345,账户表,0)),"※这个账户不在【基础资料】的账户档案里",IF($B2345="","※没填日期，这一笔不会进任何月份的报表",IF(NOT(ISNUMBER($B2345)),"※日期是文本不是日期（像 2026.6.28 这种），按日期取数的报表全会漏掉这一笔",IF(AND($F2345&lt;&gt;"",$G2345&lt;&gt;""),"※收入和支出不能同时填",IF(AND(N($F2345)=0,N($G2345)=0),"※收入和支出都没填",IF(OR(N($F2345)&lt;0,N($G2345)&lt;0),"※金额不能填负数，方向反了就换一列填",IF($D2345="","※没填收支类别，分类报表会漏掉这一笔",IF(ISNA(MATCH($D2345,类别表,0)),"※收支类别不在【基础资料】的清单里",IF(AND($L2345="内部转账",$M2345=""),"△内部转账要在「对方账户」写上另一头",IF(AND($L2345="内部转账",$M2345=$C2345),"※对方账户跟本账户是同一个",IF(AND($L2345&lt;&gt;"内部转账",$M2345&lt;&gt;""),"△填了对方账户，但类别不是内部转账",IF(YEAR($B2345)&lt;&gt;管理年度,"△不是管理年度的单据，按月的三张报表里看不到",IF($H2345&lt;0,"△这一笔之后该账户余额成负数了，核一下",""))))))))))))))</f>
        <v/>
      </c>
    </row>
    <row r="2346" ht="16.5" spans="1:16">
      <c r="A2346" s="4" t="str">
        <f>IF($C2346="","",COUNTA($C$5:$C2346))</f>
        <v/>
      </c>
      <c r="B2346" s="52"/>
      <c r="C2346" s="53"/>
      <c r="D2346" s="53"/>
      <c r="E2346" s="32"/>
      <c r="F2346" s="54"/>
      <c r="G2346" s="54"/>
      <c r="H2346" s="24" t="str">
        <f>IFERROR(ROUND(VLOOKUP($C2346,基础资料!$B$5:$E$34,3,0)+SUMIF($C$5:$C2346,$C2346,$F$5:$F2346)-SUMIF($C$5:$C2346,$C2346,$G$5:$G2346),2),"")</f>
        <v/>
      </c>
      <c r="I2346" s="53"/>
      <c r="J2346" s="53"/>
      <c r="K2346" s="25" t="str">
        <f t="shared" si="36"/>
        <v/>
      </c>
      <c r="L2346" s="13" t="str">
        <f>IF($D2346="","",IFERROR(INDEX(类别属性,MATCH($D2346,类别表,0)),""))</f>
        <v/>
      </c>
      <c r="M2346" s="53"/>
      <c r="N2346" s="53"/>
      <c r="O2346" s="32"/>
      <c r="P2346" s="6" t="str">
        <f>IF($C2346="","",IF(ISNA(MATCH($C2346,账户表,0)),"※这个账户不在【基础资料】的账户档案里",IF($B2346="","※没填日期，这一笔不会进任何月份的报表",IF(NOT(ISNUMBER($B2346)),"※日期是文本不是日期（像 2026.6.28 这种），按日期取数的报表全会漏掉这一笔",IF(AND($F2346&lt;&gt;"",$G2346&lt;&gt;""),"※收入和支出不能同时填",IF(AND(N($F2346)=0,N($G2346)=0),"※收入和支出都没填",IF(OR(N($F2346)&lt;0,N($G2346)&lt;0),"※金额不能填负数，方向反了就换一列填",IF($D2346="","※没填收支类别，分类报表会漏掉这一笔",IF(ISNA(MATCH($D2346,类别表,0)),"※收支类别不在【基础资料】的清单里",IF(AND($L2346="内部转账",$M2346=""),"△内部转账要在「对方账户」写上另一头",IF(AND($L2346="内部转账",$M2346=$C2346),"※对方账户跟本账户是同一个",IF(AND($L2346&lt;&gt;"内部转账",$M2346&lt;&gt;""),"△填了对方账户，但类别不是内部转账",IF(YEAR($B2346)&lt;&gt;管理年度,"△不是管理年度的单据，按月的三张报表里看不到",IF($H2346&lt;0,"△这一笔之后该账户余额成负数了，核一下",""))))))))))))))</f>
        <v/>
      </c>
    </row>
    <row r="2347" ht="16.5" spans="1:16">
      <c r="A2347" s="4" t="str">
        <f>IF($C2347="","",COUNTA($C$5:$C2347))</f>
        <v/>
      </c>
      <c r="B2347" s="52"/>
      <c r="C2347" s="53"/>
      <c r="D2347" s="53"/>
      <c r="E2347" s="32"/>
      <c r="F2347" s="54"/>
      <c r="G2347" s="54"/>
      <c r="H2347" s="24" t="str">
        <f>IFERROR(ROUND(VLOOKUP($C2347,基础资料!$B$5:$E$34,3,0)+SUMIF($C$5:$C2347,$C2347,$F$5:$F2347)-SUMIF($C$5:$C2347,$C2347,$G$5:$G2347),2),"")</f>
        <v/>
      </c>
      <c r="I2347" s="53"/>
      <c r="J2347" s="53"/>
      <c r="K2347" s="25" t="str">
        <f t="shared" si="36"/>
        <v/>
      </c>
      <c r="L2347" s="13" t="str">
        <f>IF($D2347="","",IFERROR(INDEX(类别属性,MATCH($D2347,类别表,0)),""))</f>
        <v/>
      </c>
      <c r="M2347" s="53"/>
      <c r="N2347" s="53"/>
      <c r="O2347" s="32"/>
      <c r="P2347" s="6" t="str">
        <f>IF($C2347="","",IF(ISNA(MATCH($C2347,账户表,0)),"※这个账户不在【基础资料】的账户档案里",IF($B2347="","※没填日期，这一笔不会进任何月份的报表",IF(NOT(ISNUMBER($B2347)),"※日期是文本不是日期（像 2026.6.28 这种），按日期取数的报表全会漏掉这一笔",IF(AND($F2347&lt;&gt;"",$G2347&lt;&gt;""),"※收入和支出不能同时填",IF(AND(N($F2347)=0,N($G2347)=0),"※收入和支出都没填",IF(OR(N($F2347)&lt;0,N($G2347)&lt;0),"※金额不能填负数，方向反了就换一列填",IF($D2347="","※没填收支类别，分类报表会漏掉这一笔",IF(ISNA(MATCH($D2347,类别表,0)),"※收支类别不在【基础资料】的清单里",IF(AND($L2347="内部转账",$M2347=""),"△内部转账要在「对方账户」写上另一头",IF(AND($L2347="内部转账",$M2347=$C2347),"※对方账户跟本账户是同一个",IF(AND($L2347&lt;&gt;"内部转账",$M2347&lt;&gt;""),"△填了对方账户，但类别不是内部转账",IF(YEAR($B2347)&lt;&gt;管理年度,"△不是管理年度的单据，按月的三张报表里看不到",IF($H2347&lt;0,"△这一笔之后该账户余额成负数了，核一下",""))))))))))))))</f>
        <v/>
      </c>
    </row>
    <row r="2348" ht="16.5" spans="1:16">
      <c r="A2348" s="4" t="str">
        <f>IF($C2348="","",COUNTA($C$5:$C2348))</f>
        <v/>
      </c>
      <c r="B2348" s="52"/>
      <c r="C2348" s="53"/>
      <c r="D2348" s="53"/>
      <c r="E2348" s="32"/>
      <c r="F2348" s="54"/>
      <c r="G2348" s="54"/>
      <c r="H2348" s="24" t="str">
        <f>IFERROR(ROUND(VLOOKUP($C2348,基础资料!$B$5:$E$34,3,0)+SUMIF($C$5:$C2348,$C2348,$F$5:$F2348)-SUMIF($C$5:$C2348,$C2348,$G$5:$G2348),2),"")</f>
        <v/>
      </c>
      <c r="I2348" s="53"/>
      <c r="J2348" s="53"/>
      <c r="K2348" s="25" t="str">
        <f t="shared" si="36"/>
        <v/>
      </c>
      <c r="L2348" s="13" t="str">
        <f>IF($D2348="","",IFERROR(INDEX(类别属性,MATCH($D2348,类别表,0)),""))</f>
        <v/>
      </c>
      <c r="M2348" s="53"/>
      <c r="N2348" s="53"/>
      <c r="O2348" s="32"/>
      <c r="P2348" s="6" t="str">
        <f>IF($C2348="","",IF(ISNA(MATCH($C2348,账户表,0)),"※这个账户不在【基础资料】的账户档案里",IF($B2348="","※没填日期，这一笔不会进任何月份的报表",IF(NOT(ISNUMBER($B2348)),"※日期是文本不是日期（像 2026.6.28 这种），按日期取数的报表全会漏掉这一笔",IF(AND($F2348&lt;&gt;"",$G2348&lt;&gt;""),"※收入和支出不能同时填",IF(AND(N($F2348)=0,N($G2348)=0),"※收入和支出都没填",IF(OR(N($F2348)&lt;0,N($G2348)&lt;0),"※金额不能填负数，方向反了就换一列填",IF($D2348="","※没填收支类别，分类报表会漏掉这一笔",IF(ISNA(MATCH($D2348,类别表,0)),"※收支类别不在【基础资料】的清单里",IF(AND($L2348="内部转账",$M2348=""),"△内部转账要在「对方账户」写上另一头",IF(AND($L2348="内部转账",$M2348=$C2348),"※对方账户跟本账户是同一个",IF(AND($L2348&lt;&gt;"内部转账",$M2348&lt;&gt;""),"△填了对方账户，但类别不是内部转账",IF(YEAR($B2348)&lt;&gt;管理年度,"△不是管理年度的单据，按月的三张报表里看不到",IF($H2348&lt;0,"△这一笔之后该账户余额成负数了，核一下",""))))))))))))))</f>
        <v/>
      </c>
    </row>
    <row r="2349" ht="16.5" spans="1:16">
      <c r="A2349" s="4" t="str">
        <f>IF($C2349="","",COUNTA($C$5:$C2349))</f>
        <v/>
      </c>
      <c r="B2349" s="52"/>
      <c r="C2349" s="53"/>
      <c r="D2349" s="53"/>
      <c r="E2349" s="32"/>
      <c r="F2349" s="54"/>
      <c r="G2349" s="54"/>
      <c r="H2349" s="24" t="str">
        <f>IFERROR(ROUND(VLOOKUP($C2349,基础资料!$B$5:$E$34,3,0)+SUMIF($C$5:$C2349,$C2349,$F$5:$F2349)-SUMIF($C$5:$C2349,$C2349,$G$5:$G2349),2),"")</f>
        <v/>
      </c>
      <c r="I2349" s="53"/>
      <c r="J2349" s="53"/>
      <c r="K2349" s="25" t="str">
        <f t="shared" si="36"/>
        <v/>
      </c>
      <c r="L2349" s="13" t="str">
        <f>IF($D2349="","",IFERROR(INDEX(类别属性,MATCH($D2349,类别表,0)),""))</f>
        <v/>
      </c>
      <c r="M2349" s="53"/>
      <c r="N2349" s="53"/>
      <c r="O2349" s="32"/>
      <c r="P2349" s="6" t="str">
        <f>IF($C2349="","",IF(ISNA(MATCH($C2349,账户表,0)),"※这个账户不在【基础资料】的账户档案里",IF($B2349="","※没填日期，这一笔不会进任何月份的报表",IF(NOT(ISNUMBER($B2349)),"※日期是文本不是日期（像 2026.6.28 这种），按日期取数的报表全会漏掉这一笔",IF(AND($F2349&lt;&gt;"",$G2349&lt;&gt;""),"※收入和支出不能同时填",IF(AND(N($F2349)=0,N($G2349)=0),"※收入和支出都没填",IF(OR(N($F2349)&lt;0,N($G2349)&lt;0),"※金额不能填负数，方向反了就换一列填",IF($D2349="","※没填收支类别，分类报表会漏掉这一笔",IF(ISNA(MATCH($D2349,类别表,0)),"※收支类别不在【基础资料】的清单里",IF(AND($L2349="内部转账",$M2349=""),"△内部转账要在「对方账户」写上另一头",IF(AND($L2349="内部转账",$M2349=$C2349),"※对方账户跟本账户是同一个",IF(AND($L2349&lt;&gt;"内部转账",$M2349&lt;&gt;""),"△填了对方账户，但类别不是内部转账",IF(YEAR($B2349)&lt;&gt;管理年度,"△不是管理年度的单据，按月的三张报表里看不到",IF($H2349&lt;0,"△这一笔之后该账户余额成负数了，核一下",""))))))))))))))</f>
        <v/>
      </c>
    </row>
    <row r="2350" ht="16.5" spans="1:16">
      <c r="A2350" s="4" t="str">
        <f>IF($C2350="","",COUNTA($C$5:$C2350))</f>
        <v/>
      </c>
      <c r="B2350" s="52"/>
      <c r="C2350" s="53"/>
      <c r="D2350" s="53"/>
      <c r="E2350" s="32"/>
      <c r="F2350" s="54"/>
      <c r="G2350" s="54"/>
      <c r="H2350" s="24" t="str">
        <f>IFERROR(ROUND(VLOOKUP($C2350,基础资料!$B$5:$E$34,3,0)+SUMIF($C$5:$C2350,$C2350,$F$5:$F2350)-SUMIF($C$5:$C2350,$C2350,$G$5:$G2350),2),"")</f>
        <v/>
      </c>
      <c r="I2350" s="53"/>
      <c r="J2350" s="53"/>
      <c r="K2350" s="25" t="str">
        <f t="shared" si="36"/>
        <v/>
      </c>
      <c r="L2350" s="13" t="str">
        <f>IF($D2350="","",IFERROR(INDEX(类别属性,MATCH($D2350,类别表,0)),""))</f>
        <v/>
      </c>
      <c r="M2350" s="53"/>
      <c r="N2350" s="53"/>
      <c r="O2350" s="32"/>
      <c r="P2350" s="6" t="str">
        <f>IF($C2350="","",IF(ISNA(MATCH($C2350,账户表,0)),"※这个账户不在【基础资料】的账户档案里",IF($B2350="","※没填日期，这一笔不会进任何月份的报表",IF(NOT(ISNUMBER($B2350)),"※日期是文本不是日期（像 2026.6.28 这种），按日期取数的报表全会漏掉这一笔",IF(AND($F2350&lt;&gt;"",$G2350&lt;&gt;""),"※收入和支出不能同时填",IF(AND(N($F2350)=0,N($G2350)=0),"※收入和支出都没填",IF(OR(N($F2350)&lt;0,N($G2350)&lt;0),"※金额不能填负数，方向反了就换一列填",IF($D2350="","※没填收支类别，分类报表会漏掉这一笔",IF(ISNA(MATCH($D2350,类别表,0)),"※收支类别不在【基础资料】的清单里",IF(AND($L2350="内部转账",$M2350=""),"△内部转账要在「对方账户」写上另一头",IF(AND($L2350="内部转账",$M2350=$C2350),"※对方账户跟本账户是同一个",IF(AND($L2350&lt;&gt;"内部转账",$M2350&lt;&gt;""),"△填了对方账户，但类别不是内部转账",IF(YEAR($B2350)&lt;&gt;管理年度,"△不是管理年度的单据，按月的三张报表里看不到",IF($H2350&lt;0,"△这一笔之后该账户余额成负数了，核一下",""))))))))))))))</f>
        <v/>
      </c>
    </row>
    <row r="2351" ht="16.5" spans="1:16">
      <c r="A2351" s="4" t="str">
        <f>IF($C2351="","",COUNTA($C$5:$C2351))</f>
        <v/>
      </c>
      <c r="B2351" s="52"/>
      <c r="C2351" s="53"/>
      <c r="D2351" s="53"/>
      <c r="E2351" s="32"/>
      <c r="F2351" s="54"/>
      <c r="G2351" s="54"/>
      <c r="H2351" s="24" t="str">
        <f>IFERROR(ROUND(VLOOKUP($C2351,基础资料!$B$5:$E$34,3,0)+SUMIF($C$5:$C2351,$C2351,$F$5:$F2351)-SUMIF($C$5:$C2351,$C2351,$G$5:$G2351),2),"")</f>
        <v/>
      </c>
      <c r="I2351" s="53"/>
      <c r="J2351" s="53"/>
      <c r="K2351" s="25" t="str">
        <f t="shared" si="36"/>
        <v/>
      </c>
      <c r="L2351" s="13" t="str">
        <f>IF($D2351="","",IFERROR(INDEX(类别属性,MATCH($D2351,类别表,0)),""))</f>
        <v/>
      </c>
      <c r="M2351" s="53"/>
      <c r="N2351" s="53"/>
      <c r="O2351" s="32"/>
      <c r="P2351" s="6" t="str">
        <f>IF($C2351="","",IF(ISNA(MATCH($C2351,账户表,0)),"※这个账户不在【基础资料】的账户档案里",IF($B2351="","※没填日期，这一笔不会进任何月份的报表",IF(NOT(ISNUMBER($B2351)),"※日期是文本不是日期（像 2026.6.28 这种），按日期取数的报表全会漏掉这一笔",IF(AND($F2351&lt;&gt;"",$G2351&lt;&gt;""),"※收入和支出不能同时填",IF(AND(N($F2351)=0,N($G2351)=0),"※收入和支出都没填",IF(OR(N($F2351)&lt;0,N($G2351)&lt;0),"※金额不能填负数，方向反了就换一列填",IF($D2351="","※没填收支类别，分类报表会漏掉这一笔",IF(ISNA(MATCH($D2351,类别表,0)),"※收支类别不在【基础资料】的清单里",IF(AND($L2351="内部转账",$M2351=""),"△内部转账要在「对方账户」写上另一头",IF(AND($L2351="内部转账",$M2351=$C2351),"※对方账户跟本账户是同一个",IF(AND($L2351&lt;&gt;"内部转账",$M2351&lt;&gt;""),"△填了对方账户，但类别不是内部转账",IF(YEAR($B2351)&lt;&gt;管理年度,"△不是管理年度的单据，按月的三张报表里看不到",IF($H2351&lt;0,"△这一笔之后该账户余额成负数了，核一下",""))))))))))))))</f>
        <v/>
      </c>
    </row>
    <row r="2352" ht="16.5" spans="1:16">
      <c r="A2352" s="4" t="str">
        <f>IF($C2352="","",COUNTA($C$5:$C2352))</f>
        <v/>
      </c>
      <c r="B2352" s="52"/>
      <c r="C2352" s="53"/>
      <c r="D2352" s="53"/>
      <c r="E2352" s="32"/>
      <c r="F2352" s="54"/>
      <c r="G2352" s="54"/>
      <c r="H2352" s="24" t="str">
        <f>IFERROR(ROUND(VLOOKUP($C2352,基础资料!$B$5:$E$34,3,0)+SUMIF($C$5:$C2352,$C2352,$F$5:$F2352)-SUMIF($C$5:$C2352,$C2352,$G$5:$G2352),2),"")</f>
        <v/>
      </c>
      <c r="I2352" s="53"/>
      <c r="J2352" s="53"/>
      <c r="K2352" s="25" t="str">
        <f t="shared" si="36"/>
        <v/>
      </c>
      <c r="L2352" s="13" t="str">
        <f>IF($D2352="","",IFERROR(INDEX(类别属性,MATCH($D2352,类别表,0)),""))</f>
        <v/>
      </c>
      <c r="M2352" s="53"/>
      <c r="N2352" s="53"/>
      <c r="O2352" s="32"/>
      <c r="P2352" s="6" t="str">
        <f>IF($C2352="","",IF(ISNA(MATCH($C2352,账户表,0)),"※这个账户不在【基础资料】的账户档案里",IF($B2352="","※没填日期，这一笔不会进任何月份的报表",IF(NOT(ISNUMBER($B2352)),"※日期是文本不是日期（像 2026.6.28 这种），按日期取数的报表全会漏掉这一笔",IF(AND($F2352&lt;&gt;"",$G2352&lt;&gt;""),"※收入和支出不能同时填",IF(AND(N($F2352)=0,N($G2352)=0),"※收入和支出都没填",IF(OR(N($F2352)&lt;0,N($G2352)&lt;0),"※金额不能填负数，方向反了就换一列填",IF($D2352="","※没填收支类别，分类报表会漏掉这一笔",IF(ISNA(MATCH($D2352,类别表,0)),"※收支类别不在【基础资料】的清单里",IF(AND($L2352="内部转账",$M2352=""),"△内部转账要在「对方账户」写上另一头",IF(AND($L2352="内部转账",$M2352=$C2352),"※对方账户跟本账户是同一个",IF(AND($L2352&lt;&gt;"内部转账",$M2352&lt;&gt;""),"△填了对方账户，但类别不是内部转账",IF(YEAR($B2352)&lt;&gt;管理年度,"△不是管理年度的单据，按月的三张报表里看不到",IF($H2352&lt;0,"△这一笔之后该账户余额成负数了，核一下",""))))))))))))))</f>
        <v/>
      </c>
    </row>
    <row r="2353" ht="16.5" spans="1:16">
      <c r="A2353" s="4" t="str">
        <f>IF($C2353="","",COUNTA($C$5:$C2353))</f>
        <v/>
      </c>
      <c r="B2353" s="52"/>
      <c r="C2353" s="53"/>
      <c r="D2353" s="53"/>
      <c r="E2353" s="32"/>
      <c r="F2353" s="54"/>
      <c r="G2353" s="54"/>
      <c r="H2353" s="24" t="str">
        <f>IFERROR(ROUND(VLOOKUP($C2353,基础资料!$B$5:$E$34,3,0)+SUMIF($C$5:$C2353,$C2353,$F$5:$F2353)-SUMIF($C$5:$C2353,$C2353,$G$5:$G2353),2),"")</f>
        <v/>
      </c>
      <c r="I2353" s="53"/>
      <c r="J2353" s="53"/>
      <c r="K2353" s="25" t="str">
        <f t="shared" si="36"/>
        <v/>
      </c>
      <c r="L2353" s="13" t="str">
        <f>IF($D2353="","",IFERROR(INDEX(类别属性,MATCH($D2353,类别表,0)),""))</f>
        <v/>
      </c>
      <c r="M2353" s="53"/>
      <c r="N2353" s="53"/>
      <c r="O2353" s="32"/>
      <c r="P2353" s="6" t="str">
        <f>IF($C2353="","",IF(ISNA(MATCH($C2353,账户表,0)),"※这个账户不在【基础资料】的账户档案里",IF($B2353="","※没填日期，这一笔不会进任何月份的报表",IF(NOT(ISNUMBER($B2353)),"※日期是文本不是日期（像 2026.6.28 这种），按日期取数的报表全会漏掉这一笔",IF(AND($F2353&lt;&gt;"",$G2353&lt;&gt;""),"※收入和支出不能同时填",IF(AND(N($F2353)=0,N($G2353)=0),"※收入和支出都没填",IF(OR(N($F2353)&lt;0,N($G2353)&lt;0),"※金额不能填负数，方向反了就换一列填",IF($D2353="","※没填收支类别，分类报表会漏掉这一笔",IF(ISNA(MATCH($D2353,类别表,0)),"※收支类别不在【基础资料】的清单里",IF(AND($L2353="内部转账",$M2353=""),"△内部转账要在「对方账户」写上另一头",IF(AND($L2353="内部转账",$M2353=$C2353),"※对方账户跟本账户是同一个",IF(AND($L2353&lt;&gt;"内部转账",$M2353&lt;&gt;""),"△填了对方账户，但类别不是内部转账",IF(YEAR($B2353)&lt;&gt;管理年度,"△不是管理年度的单据，按月的三张报表里看不到",IF($H2353&lt;0,"△这一笔之后该账户余额成负数了，核一下",""))))))))))))))</f>
        <v/>
      </c>
    </row>
    <row r="2354" ht="16.5" spans="1:16">
      <c r="A2354" s="4" t="str">
        <f>IF($C2354="","",COUNTA($C$5:$C2354))</f>
        <v/>
      </c>
      <c r="B2354" s="52"/>
      <c r="C2354" s="53"/>
      <c r="D2354" s="53"/>
      <c r="E2354" s="32"/>
      <c r="F2354" s="54"/>
      <c r="G2354" s="54"/>
      <c r="H2354" s="24" t="str">
        <f>IFERROR(ROUND(VLOOKUP($C2354,基础资料!$B$5:$E$34,3,0)+SUMIF($C$5:$C2354,$C2354,$F$5:$F2354)-SUMIF($C$5:$C2354,$C2354,$G$5:$G2354),2),"")</f>
        <v/>
      </c>
      <c r="I2354" s="53"/>
      <c r="J2354" s="53"/>
      <c r="K2354" s="25" t="str">
        <f t="shared" si="36"/>
        <v/>
      </c>
      <c r="L2354" s="13" t="str">
        <f>IF($D2354="","",IFERROR(INDEX(类别属性,MATCH($D2354,类别表,0)),""))</f>
        <v/>
      </c>
      <c r="M2354" s="53"/>
      <c r="N2354" s="53"/>
      <c r="O2354" s="32"/>
      <c r="P2354" s="6" t="str">
        <f>IF($C2354="","",IF(ISNA(MATCH($C2354,账户表,0)),"※这个账户不在【基础资料】的账户档案里",IF($B2354="","※没填日期，这一笔不会进任何月份的报表",IF(NOT(ISNUMBER($B2354)),"※日期是文本不是日期（像 2026.6.28 这种），按日期取数的报表全会漏掉这一笔",IF(AND($F2354&lt;&gt;"",$G2354&lt;&gt;""),"※收入和支出不能同时填",IF(AND(N($F2354)=0,N($G2354)=0),"※收入和支出都没填",IF(OR(N($F2354)&lt;0,N($G2354)&lt;0),"※金额不能填负数，方向反了就换一列填",IF($D2354="","※没填收支类别，分类报表会漏掉这一笔",IF(ISNA(MATCH($D2354,类别表,0)),"※收支类别不在【基础资料】的清单里",IF(AND($L2354="内部转账",$M2354=""),"△内部转账要在「对方账户」写上另一头",IF(AND($L2354="内部转账",$M2354=$C2354),"※对方账户跟本账户是同一个",IF(AND($L2354&lt;&gt;"内部转账",$M2354&lt;&gt;""),"△填了对方账户，但类别不是内部转账",IF(YEAR($B2354)&lt;&gt;管理年度,"△不是管理年度的单据，按月的三张报表里看不到",IF($H2354&lt;0,"△这一笔之后该账户余额成负数了，核一下",""))))))))))))))</f>
        <v/>
      </c>
    </row>
    <row r="2355" ht="16.5" spans="1:16">
      <c r="A2355" s="4" t="str">
        <f>IF($C2355="","",COUNTA($C$5:$C2355))</f>
        <v/>
      </c>
      <c r="B2355" s="52"/>
      <c r="C2355" s="53"/>
      <c r="D2355" s="53"/>
      <c r="E2355" s="32"/>
      <c r="F2355" s="54"/>
      <c r="G2355" s="54"/>
      <c r="H2355" s="24" t="str">
        <f>IFERROR(ROUND(VLOOKUP($C2355,基础资料!$B$5:$E$34,3,0)+SUMIF($C$5:$C2355,$C2355,$F$5:$F2355)-SUMIF($C$5:$C2355,$C2355,$G$5:$G2355),2),"")</f>
        <v/>
      </c>
      <c r="I2355" s="53"/>
      <c r="J2355" s="53"/>
      <c r="K2355" s="25" t="str">
        <f t="shared" si="36"/>
        <v/>
      </c>
      <c r="L2355" s="13" t="str">
        <f>IF($D2355="","",IFERROR(INDEX(类别属性,MATCH($D2355,类别表,0)),""))</f>
        <v/>
      </c>
      <c r="M2355" s="53"/>
      <c r="N2355" s="53"/>
      <c r="O2355" s="32"/>
      <c r="P2355" s="6" t="str">
        <f>IF($C2355="","",IF(ISNA(MATCH($C2355,账户表,0)),"※这个账户不在【基础资料】的账户档案里",IF($B2355="","※没填日期，这一笔不会进任何月份的报表",IF(NOT(ISNUMBER($B2355)),"※日期是文本不是日期（像 2026.6.28 这种），按日期取数的报表全会漏掉这一笔",IF(AND($F2355&lt;&gt;"",$G2355&lt;&gt;""),"※收入和支出不能同时填",IF(AND(N($F2355)=0,N($G2355)=0),"※收入和支出都没填",IF(OR(N($F2355)&lt;0,N($G2355)&lt;0),"※金额不能填负数，方向反了就换一列填",IF($D2355="","※没填收支类别，分类报表会漏掉这一笔",IF(ISNA(MATCH($D2355,类别表,0)),"※收支类别不在【基础资料】的清单里",IF(AND($L2355="内部转账",$M2355=""),"△内部转账要在「对方账户」写上另一头",IF(AND($L2355="内部转账",$M2355=$C2355),"※对方账户跟本账户是同一个",IF(AND($L2355&lt;&gt;"内部转账",$M2355&lt;&gt;""),"△填了对方账户，但类别不是内部转账",IF(YEAR($B2355)&lt;&gt;管理年度,"△不是管理年度的单据，按月的三张报表里看不到",IF($H2355&lt;0,"△这一笔之后该账户余额成负数了，核一下",""))))))))))))))</f>
        <v/>
      </c>
    </row>
    <row r="2356" ht="16.5" spans="1:16">
      <c r="A2356" s="4" t="str">
        <f>IF($C2356="","",COUNTA($C$5:$C2356))</f>
        <v/>
      </c>
      <c r="B2356" s="52"/>
      <c r="C2356" s="53"/>
      <c r="D2356" s="53"/>
      <c r="E2356" s="32"/>
      <c r="F2356" s="54"/>
      <c r="G2356" s="54"/>
      <c r="H2356" s="24" t="str">
        <f>IFERROR(ROUND(VLOOKUP($C2356,基础资料!$B$5:$E$34,3,0)+SUMIF($C$5:$C2356,$C2356,$F$5:$F2356)-SUMIF($C$5:$C2356,$C2356,$G$5:$G2356),2),"")</f>
        <v/>
      </c>
      <c r="I2356" s="53"/>
      <c r="J2356" s="53"/>
      <c r="K2356" s="25" t="str">
        <f t="shared" si="36"/>
        <v/>
      </c>
      <c r="L2356" s="13" t="str">
        <f>IF($D2356="","",IFERROR(INDEX(类别属性,MATCH($D2356,类别表,0)),""))</f>
        <v/>
      </c>
      <c r="M2356" s="53"/>
      <c r="N2356" s="53"/>
      <c r="O2356" s="32"/>
      <c r="P2356" s="6" t="str">
        <f>IF($C2356="","",IF(ISNA(MATCH($C2356,账户表,0)),"※这个账户不在【基础资料】的账户档案里",IF($B2356="","※没填日期，这一笔不会进任何月份的报表",IF(NOT(ISNUMBER($B2356)),"※日期是文本不是日期（像 2026.6.28 这种），按日期取数的报表全会漏掉这一笔",IF(AND($F2356&lt;&gt;"",$G2356&lt;&gt;""),"※收入和支出不能同时填",IF(AND(N($F2356)=0,N($G2356)=0),"※收入和支出都没填",IF(OR(N($F2356)&lt;0,N($G2356)&lt;0),"※金额不能填负数，方向反了就换一列填",IF($D2356="","※没填收支类别，分类报表会漏掉这一笔",IF(ISNA(MATCH($D2356,类别表,0)),"※收支类别不在【基础资料】的清单里",IF(AND($L2356="内部转账",$M2356=""),"△内部转账要在「对方账户」写上另一头",IF(AND($L2356="内部转账",$M2356=$C2356),"※对方账户跟本账户是同一个",IF(AND($L2356&lt;&gt;"内部转账",$M2356&lt;&gt;""),"△填了对方账户，但类别不是内部转账",IF(YEAR($B2356)&lt;&gt;管理年度,"△不是管理年度的单据，按月的三张报表里看不到",IF($H2356&lt;0,"△这一笔之后该账户余额成负数了，核一下",""))))))))))))))</f>
        <v/>
      </c>
    </row>
    <row r="2357" ht="16.5" spans="1:16">
      <c r="A2357" s="4" t="str">
        <f>IF($C2357="","",COUNTA($C$5:$C2357))</f>
        <v/>
      </c>
      <c r="B2357" s="52"/>
      <c r="C2357" s="53"/>
      <c r="D2357" s="53"/>
      <c r="E2357" s="32"/>
      <c r="F2357" s="54"/>
      <c r="G2357" s="54"/>
      <c r="H2357" s="24" t="str">
        <f>IFERROR(ROUND(VLOOKUP($C2357,基础资料!$B$5:$E$34,3,0)+SUMIF($C$5:$C2357,$C2357,$F$5:$F2357)-SUMIF($C$5:$C2357,$C2357,$G$5:$G2357),2),"")</f>
        <v/>
      </c>
      <c r="I2357" s="53"/>
      <c r="J2357" s="53"/>
      <c r="K2357" s="25" t="str">
        <f t="shared" si="36"/>
        <v/>
      </c>
      <c r="L2357" s="13" t="str">
        <f>IF($D2357="","",IFERROR(INDEX(类别属性,MATCH($D2357,类别表,0)),""))</f>
        <v/>
      </c>
      <c r="M2357" s="53"/>
      <c r="N2357" s="53"/>
      <c r="O2357" s="32"/>
      <c r="P2357" s="6" t="str">
        <f>IF($C2357="","",IF(ISNA(MATCH($C2357,账户表,0)),"※这个账户不在【基础资料】的账户档案里",IF($B2357="","※没填日期，这一笔不会进任何月份的报表",IF(NOT(ISNUMBER($B2357)),"※日期是文本不是日期（像 2026.6.28 这种），按日期取数的报表全会漏掉这一笔",IF(AND($F2357&lt;&gt;"",$G2357&lt;&gt;""),"※收入和支出不能同时填",IF(AND(N($F2357)=0,N($G2357)=0),"※收入和支出都没填",IF(OR(N($F2357)&lt;0,N($G2357)&lt;0),"※金额不能填负数，方向反了就换一列填",IF($D2357="","※没填收支类别，分类报表会漏掉这一笔",IF(ISNA(MATCH($D2357,类别表,0)),"※收支类别不在【基础资料】的清单里",IF(AND($L2357="内部转账",$M2357=""),"△内部转账要在「对方账户」写上另一头",IF(AND($L2357="内部转账",$M2357=$C2357),"※对方账户跟本账户是同一个",IF(AND($L2357&lt;&gt;"内部转账",$M2357&lt;&gt;""),"△填了对方账户，但类别不是内部转账",IF(YEAR($B2357)&lt;&gt;管理年度,"△不是管理年度的单据，按月的三张报表里看不到",IF($H2357&lt;0,"△这一笔之后该账户余额成负数了，核一下",""))))))))))))))</f>
        <v/>
      </c>
    </row>
    <row r="2358" ht="16.5" spans="1:16">
      <c r="A2358" s="4" t="str">
        <f>IF($C2358="","",COUNTA($C$5:$C2358))</f>
        <v/>
      </c>
      <c r="B2358" s="52"/>
      <c r="C2358" s="53"/>
      <c r="D2358" s="53"/>
      <c r="E2358" s="32"/>
      <c r="F2358" s="54"/>
      <c r="G2358" s="54"/>
      <c r="H2358" s="24" t="str">
        <f>IFERROR(ROUND(VLOOKUP($C2358,基础资料!$B$5:$E$34,3,0)+SUMIF($C$5:$C2358,$C2358,$F$5:$F2358)-SUMIF($C$5:$C2358,$C2358,$G$5:$G2358),2),"")</f>
        <v/>
      </c>
      <c r="I2358" s="53"/>
      <c r="J2358" s="53"/>
      <c r="K2358" s="25" t="str">
        <f t="shared" si="36"/>
        <v/>
      </c>
      <c r="L2358" s="13" t="str">
        <f>IF($D2358="","",IFERROR(INDEX(类别属性,MATCH($D2358,类别表,0)),""))</f>
        <v/>
      </c>
      <c r="M2358" s="53"/>
      <c r="N2358" s="53"/>
      <c r="O2358" s="32"/>
      <c r="P2358" s="6" t="str">
        <f>IF($C2358="","",IF(ISNA(MATCH($C2358,账户表,0)),"※这个账户不在【基础资料】的账户档案里",IF($B2358="","※没填日期，这一笔不会进任何月份的报表",IF(NOT(ISNUMBER($B2358)),"※日期是文本不是日期（像 2026.6.28 这种），按日期取数的报表全会漏掉这一笔",IF(AND($F2358&lt;&gt;"",$G2358&lt;&gt;""),"※收入和支出不能同时填",IF(AND(N($F2358)=0,N($G2358)=0),"※收入和支出都没填",IF(OR(N($F2358)&lt;0,N($G2358)&lt;0),"※金额不能填负数，方向反了就换一列填",IF($D2358="","※没填收支类别，分类报表会漏掉这一笔",IF(ISNA(MATCH($D2358,类别表,0)),"※收支类别不在【基础资料】的清单里",IF(AND($L2358="内部转账",$M2358=""),"△内部转账要在「对方账户」写上另一头",IF(AND($L2358="内部转账",$M2358=$C2358),"※对方账户跟本账户是同一个",IF(AND($L2358&lt;&gt;"内部转账",$M2358&lt;&gt;""),"△填了对方账户，但类别不是内部转账",IF(YEAR($B2358)&lt;&gt;管理年度,"△不是管理年度的单据，按月的三张报表里看不到",IF($H2358&lt;0,"△这一笔之后该账户余额成负数了，核一下",""))))))))))))))</f>
        <v/>
      </c>
    </row>
    <row r="2359" ht="16.5" spans="1:16">
      <c r="A2359" s="4" t="str">
        <f>IF($C2359="","",COUNTA($C$5:$C2359))</f>
        <v/>
      </c>
      <c r="B2359" s="52"/>
      <c r="C2359" s="53"/>
      <c r="D2359" s="53"/>
      <c r="E2359" s="32"/>
      <c r="F2359" s="54"/>
      <c r="G2359" s="54"/>
      <c r="H2359" s="24" t="str">
        <f>IFERROR(ROUND(VLOOKUP($C2359,基础资料!$B$5:$E$34,3,0)+SUMIF($C$5:$C2359,$C2359,$F$5:$F2359)-SUMIF($C$5:$C2359,$C2359,$G$5:$G2359),2),"")</f>
        <v/>
      </c>
      <c r="I2359" s="53"/>
      <c r="J2359" s="53"/>
      <c r="K2359" s="25" t="str">
        <f t="shared" si="36"/>
        <v/>
      </c>
      <c r="L2359" s="13" t="str">
        <f>IF($D2359="","",IFERROR(INDEX(类别属性,MATCH($D2359,类别表,0)),""))</f>
        <v/>
      </c>
      <c r="M2359" s="53"/>
      <c r="N2359" s="53"/>
      <c r="O2359" s="32"/>
      <c r="P2359" s="6" t="str">
        <f>IF($C2359="","",IF(ISNA(MATCH($C2359,账户表,0)),"※这个账户不在【基础资料】的账户档案里",IF($B2359="","※没填日期，这一笔不会进任何月份的报表",IF(NOT(ISNUMBER($B2359)),"※日期是文本不是日期（像 2026.6.28 这种），按日期取数的报表全会漏掉这一笔",IF(AND($F2359&lt;&gt;"",$G2359&lt;&gt;""),"※收入和支出不能同时填",IF(AND(N($F2359)=0,N($G2359)=0),"※收入和支出都没填",IF(OR(N($F2359)&lt;0,N($G2359)&lt;0),"※金额不能填负数，方向反了就换一列填",IF($D2359="","※没填收支类别，分类报表会漏掉这一笔",IF(ISNA(MATCH($D2359,类别表,0)),"※收支类别不在【基础资料】的清单里",IF(AND($L2359="内部转账",$M2359=""),"△内部转账要在「对方账户」写上另一头",IF(AND($L2359="内部转账",$M2359=$C2359),"※对方账户跟本账户是同一个",IF(AND($L2359&lt;&gt;"内部转账",$M2359&lt;&gt;""),"△填了对方账户，但类别不是内部转账",IF(YEAR($B2359)&lt;&gt;管理年度,"△不是管理年度的单据，按月的三张报表里看不到",IF($H2359&lt;0,"△这一笔之后该账户余额成负数了，核一下",""))))))))))))))</f>
        <v/>
      </c>
    </row>
    <row r="2360" ht="16.5" spans="1:16">
      <c r="A2360" s="4" t="str">
        <f>IF($C2360="","",COUNTA($C$5:$C2360))</f>
        <v/>
      </c>
      <c r="B2360" s="52"/>
      <c r="C2360" s="53"/>
      <c r="D2360" s="53"/>
      <c r="E2360" s="32"/>
      <c r="F2360" s="54"/>
      <c r="G2360" s="54"/>
      <c r="H2360" s="24" t="str">
        <f>IFERROR(ROUND(VLOOKUP($C2360,基础资料!$B$5:$E$34,3,0)+SUMIF($C$5:$C2360,$C2360,$F$5:$F2360)-SUMIF($C$5:$C2360,$C2360,$G$5:$G2360),2),"")</f>
        <v/>
      </c>
      <c r="I2360" s="53"/>
      <c r="J2360" s="53"/>
      <c r="K2360" s="25" t="str">
        <f t="shared" si="36"/>
        <v/>
      </c>
      <c r="L2360" s="13" t="str">
        <f>IF($D2360="","",IFERROR(INDEX(类别属性,MATCH($D2360,类别表,0)),""))</f>
        <v/>
      </c>
      <c r="M2360" s="53"/>
      <c r="N2360" s="53"/>
      <c r="O2360" s="32"/>
      <c r="P2360" s="6" t="str">
        <f>IF($C2360="","",IF(ISNA(MATCH($C2360,账户表,0)),"※这个账户不在【基础资料】的账户档案里",IF($B2360="","※没填日期，这一笔不会进任何月份的报表",IF(NOT(ISNUMBER($B2360)),"※日期是文本不是日期（像 2026.6.28 这种），按日期取数的报表全会漏掉这一笔",IF(AND($F2360&lt;&gt;"",$G2360&lt;&gt;""),"※收入和支出不能同时填",IF(AND(N($F2360)=0,N($G2360)=0),"※收入和支出都没填",IF(OR(N($F2360)&lt;0,N($G2360)&lt;0),"※金额不能填负数，方向反了就换一列填",IF($D2360="","※没填收支类别，分类报表会漏掉这一笔",IF(ISNA(MATCH($D2360,类别表,0)),"※收支类别不在【基础资料】的清单里",IF(AND($L2360="内部转账",$M2360=""),"△内部转账要在「对方账户」写上另一头",IF(AND($L2360="内部转账",$M2360=$C2360),"※对方账户跟本账户是同一个",IF(AND($L2360&lt;&gt;"内部转账",$M2360&lt;&gt;""),"△填了对方账户，但类别不是内部转账",IF(YEAR($B2360)&lt;&gt;管理年度,"△不是管理年度的单据，按月的三张报表里看不到",IF($H2360&lt;0,"△这一笔之后该账户余额成负数了，核一下",""))))))))))))))</f>
        <v/>
      </c>
    </row>
    <row r="2361" ht="16.5" spans="1:16">
      <c r="A2361" s="4" t="str">
        <f>IF($C2361="","",COUNTA($C$5:$C2361))</f>
        <v/>
      </c>
      <c r="B2361" s="52"/>
      <c r="C2361" s="53"/>
      <c r="D2361" s="53"/>
      <c r="E2361" s="32"/>
      <c r="F2361" s="54"/>
      <c r="G2361" s="54"/>
      <c r="H2361" s="24" t="str">
        <f>IFERROR(ROUND(VLOOKUP($C2361,基础资料!$B$5:$E$34,3,0)+SUMIF($C$5:$C2361,$C2361,$F$5:$F2361)-SUMIF($C$5:$C2361,$C2361,$G$5:$G2361),2),"")</f>
        <v/>
      </c>
      <c r="I2361" s="53"/>
      <c r="J2361" s="53"/>
      <c r="K2361" s="25" t="str">
        <f t="shared" si="36"/>
        <v/>
      </c>
      <c r="L2361" s="13" t="str">
        <f>IF($D2361="","",IFERROR(INDEX(类别属性,MATCH($D2361,类别表,0)),""))</f>
        <v/>
      </c>
      <c r="M2361" s="53"/>
      <c r="N2361" s="53"/>
      <c r="O2361" s="32"/>
      <c r="P2361" s="6" t="str">
        <f>IF($C2361="","",IF(ISNA(MATCH($C2361,账户表,0)),"※这个账户不在【基础资料】的账户档案里",IF($B2361="","※没填日期，这一笔不会进任何月份的报表",IF(NOT(ISNUMBER($B2361)),"※日期是文本不是日期（像 2026.6.28 这种），按日期取数的报表全会漏掉这一笔",IF(AND($F2361&lt;&gt;"",$G2361&lt;&gt;""),"※收入和支出不能同时填",IF(AND(N($F2361)=0,N($G2361)=0),"※收入和支出都没填",IF(OR(N($F2361)&lt;0,N($G2361)&lt;0),"※金额不能填负数，方向反了就换一列填",IF($D2361="","※没填收支类别，分类报表会漏掉这一笔",IF(ISNA(MATCH($D2361,类别表,0)),"※收支类别不在【基础资料】的清单里",IF(AND($L2361="内部转账",$M2361=""),"△内部转账要在「对方账户」写上另一头",IF(AND($L2361="内部转账",$M2361=$C2361),"※对方账户跟本账户是同一个",IF(AND($L2361&lt;&gt;"内部转账",$M2361&lt;&gt;""),"△填了对方账户，但类别不是内部转账",IF(YEAR($B2361)&lt;&gt;管理年度,"△不是管理年度的单据，按月的三张报表里看不到",IF($H2361&lt;0,"△这一笔之后该账户余额成负数了，核一下",""))))))))))))))</f>
        <v/>
      </c>
    </row>
    <row r="2362" ht="16.5" spans="1:16">
      <c r="A2362" s="4" t="str">
        <f>IF($C2362="","",COUNTA($C$5:$C2362))</f>
        <v/>
      </c>
      <c r="B2362" s="52"/>
      <c r="C2362" s="53"/>
      <c r="D2362" s="53"/>
      <c r="E2362" s="32"/>
      <c r="F2362" s="54"/>
      <c r="G2362" s="54"/>
      <c r="H2362" s="24" t="str">
        <f>IFERROR(ROUND(VLOOKUP($C2362,基础资料!$B$5:$E$34,3,0)+SUMIF($C$5:$C2362,$C2362,$F$5:$F2362)-SUMIF($C$5:$C2362,$C2362,$G$5:$G2362),2),"")</f>
        <v/>
      </c>
      <c r="I2362" s="53"/>
      <c r="J2362" s="53"/>
      <c r="K2362" s="25" t="str">
        <f t="shared" si="36"/>
        <v/>
      </c>
      <c r="L2362" s="13" t="str">
        <f>IF($D2362="","",IFERROR(INDEX(类别属性,MATCH($D2362,类别表,0)),""))</f>
        <v/>
      </c>
      <c r="M2362" s="53"/>
      <c r="N2362" s="53"/>
      <c r="O2362" s="32"/>
      <c r="P2362" s="6" t="str">
        <f>IF($C2362="","",IF(ISNA(MATCH($C2362,账户表,0)),"※这个账户不在【基础资料】的账户档案里",IF($B2362="","※没填日期，这一笔不会进任何月份的报表",IF(NOT(ISNUMBER($B2362)),"※日期是文本不是日期（像 2026.6.28 这种），按日期取数的报表全会漏掉这一笔",IF(AND($F2362&lt;&gt;"",$G2362&lt;&gt;""),"※收入和支出不能同时填",IF(AND(N($F2362)=0,N($G2362)=0),"※收入和支出都没填",IF(OR(N($F2362)&lt;0,N($G2362)&lt;0),"※金额不能填负数，方向反了就换一列填",IF($D2362="","※没填收支类别，分类报表会漏掉这一笔",IF(ISNA(MATCH($D2362,类别表,0)),"※收支类别不在【基础资料】的清单里",IF(AND($L2362="内部转账",$M2362=""),"△内部转账要在「对方账户」写上另一头",IF(AND($L2362="内部转账",$M2362=$C2362),"※对方账户跟本账户是同一个",IF(AND($L2362&lt;&gt;"内部转账",$M2362&lt;&gt;""),"△填了对方账户，但类别不是内部转账",IF(YEAR($B2362)&lt;&gt;管理年度,"△不是管理年度的单据，按月的三张报表里看不到",IF($H2362&lt;0,"△这一笔之后该账户余额成负数了，核一下",""))))))))))))))</f>
        <v/>
      </c>
    </row>
    <row r="2363" ht="16.5" spans="1:16">
      <c r="A2363" s="4" t="str">
        <f>IF($C2363="","",COUNTA($C$5:$C2363))</f>
        <v/>
      </c>
      <c r="B2363" s="52"/>
      <c r="C2363" s="53"/>
      <c r="D2363" s="53"/>
      <c r="E2363" s="32"/>
      <c r="F2363" s="54"/>
      <c r="G2363" s="54"/>
      <c r="H2363" s="24" t="str">
        <f>IFERROR(ROUND(VLOOKUP($C2363,基础资料!$B$5:$E$34,3,0)+SUMIF($C$5:$C2363,$C2363,$F$5:$F2363)-SUMIF($C$5:$C2363,$C2363,$G$5:$G2363),2),"")</f>
        <v/>
      </c>
      <c r="I2363" s="53"/>
      <c r="J2363" s="53"/>
      <c r="K2363" s="25" t="str">
        <f t="shared" si="36"/>
        <v/>
      </c>
      <c r="L2363" s="13" t="str">
        <f>IF($D2363="","",IFERROR(INDEX(类别属性,MATCH($D2363,类别表,0)),""))</f>
        <v/>
      </c>
      <c r="M2363" s="53"/>
      <c r="N2363" s="53"/>
      <c r="O2363" s="32"/>
      <c r="P2363" s="6" t="str">
        <f>IF($C2363="","",IF(ISNA(MATCH($C2363,账户表,0)),"※这个账户不在【基础资料】的账户档案里",IF($B2363="","※没填日期，这一笔不会进任何月份的报表",IF(NOT(ISNUMBER($B2363)),"※日期是文本不是日期（像 2026.6.28 这种），按日期取数的报表全会漏掉这一笔",IF(AND($F2363&lt;&gt;"",$G2363&lt;&gt;""),"※收入和支出不能同时填",IF(AND(N($F2363)=0,N($G2363)=0),"※收入和支出都没填",IF(OR(N($F2363)&lt;0,N($G2363)&lt;0),"※金额不能填负数，方向反了就换一列填",IF($D2363="","※没填收支类别，分类报表会漏掉这一笔",IF(ISNA(MATCH($D2363,类别表,0)),"※收支类别不在【基础资料】的清单里",IF(AND($L2363="内部转账",$M2363=""),"△内部转账要在「对方账户」写上另一头",IF(AND($L2363="内部转账",$M2363=$C2363),"※对方账户跟本账户是同一个",IF(AND($L2363&lt;&gt;"内部转账",$M2363&lt;&gt;""),"△填了对方账户，但类别不是内部转账",IF(YEAR($B2363)&lt;&gt;管理年度,"△不是管理年度的单据，按月的三张报表里看不到",IF($H2363&lt;0,"△这一笔之后该账户余额成负数了，核一下",""))))))))))))))</f>
        <v/>
      </c>
    </row>
    <row r="2364" ht="16.5" spans="1:16">
      <c r="A2364" s="4" t="str">
        <f>IF($C2364="","",COUNTA($C$5:$C2364))</f>
        <v/>
      </c>
      <c r="B2364" s="52"/>
      <c r="C2364" s="53"/>
      <c r="D2364" s="53"/>
      <c r="E2364" s="32"/>
      <c r="F2364" s="54"/>
      <c r="G2364" s="54"/>
      <c r="H2364" s="24" t="str">
        <f>IFERROR(ROUND(VLOOKUP($C2364,基础资料!$B$5:$E$34,3,0)+SUMIF($C$5:$C2364,$C2364,$F$5:$F2364)-SUMIF($C$5:$C2364,$C2364,$G$5:$G2364),2),"")</f>
        <v/>
      </c>
      <c r="I2364" s="53"/>
      <c r="J2364" s="53"/>
      <c r="K2364" s="25" t="str">
        <f t="shared" si="36"/>
        <v/>
      </c>
      <c r="L2364" s="13" t="str">
        <f>IF($D2364="","",IFERROR(INDEX(类别属性,MATCH($D2364,类别表,0)),""))</f>
        <v/>
      </c>
      <c r="M2364" s="53"/>
      <c r="N2364" s="53"/>
      <c r="O2364" s="32"/>
      <c r="P2364" s="6" t="str">
        <f>IF($C2364="","",IF(ISNA(MATCH($C2364,账户表,0)),"※这个账户不在【基础资料】的账户档案里",IF($B2364="","※没填日期，这一笔不会进任何月份的报表",IF(NOT(ISNUMBER($B2364)),"※日期是文本不是日期（像 2026.6.28 这种），按日期取数的报表全会漏掉这一笔",IF(AND($F2364&lt;&gt;"",$G2364&lt;&gt;""),"※收入和支出不能同时填",IF(AND(N($F2364)=0,N($G2364)=0),"※收入和支出都没填",IF(OR(N($F2364)&lt;0,N($G2364)&lt;0),"※金额不能填负数，方向反了就换一列填",IF($D2364="","※没填收支类别，分类报表会漏掉这一笔",IF(ISNA(MATCH($D2364,类别表,0)),"※收支类别不在【基础资料】的清单里",IF(AND($L2364="内部转账",$M2364=""),"△内部转账要在「对方账户」写上另一头",IF(AND($L2364="内部转账",$M2364=$C2364),"※对方账户跟本账户是同一个",IF(AND($L2364&lt;&gt;"内部转账",$M2364&lt;&gt;""),"△填了对方账户，但类别不是内部转账",IF(YEAR($B2364)&lt;&gt;管理年度,"△不是管理年度的单据，按月的三张报表里看不到",IF($H2364&lt;0,"△这一笔之后该账户余额成负数了，核一下",""))))))))))))))</f>
        <v/>
      </c>
    </row>
    <row r="2365" ht="16.5" spans="1:16">
      <c r="A2365" s="4" t="str">
        <f>IF($C2365="","",COUNTA($C$5:$C2365))</f>
        <v/>
      </c>
      <c r="B2365" s="52"/>
      <c r="C2365" s="53"/>
      <c r="D2365" s="53"/>
      <c r="E2365" s="32"/>
      <c r="F2365" s="54"/>
      <c r="G2365" s="54"/>
      <c r="H2365" s="24" t="str">
        <f>IFERROR(ROUND(VLOOKUP($C2365,基础资料!$B$5:$E$34,3,0)+SUMIF($C$5:$C2365,$C2365,$F$5:$F2365)-SUMIF($C$5:$C2365,$C2365,$G$5:$G2365),2),"")</f>
        <v/>
      </c>
      <c r="I2365" s="53"/>
      <c r="J2365" s="53"/>
      <c r="K2365" s="25" t="str">
        <f t="shared" si="36"/>
        <v/>
      </c>
      <c r="L2365" s="13" t="str">
        <f>IF($D2365="","",IFERROR(INDEX(类别属性,MATCH($D2365,类别表,0)),""))</f>
        <v/>
      </c>
      <c r="M2365" s="53"/>
      <c r="N2365" s="53"/>
      <c r="O2365" s="32"/>
      <c r="P2365" s="6" t="str">
        <f>IF($C2365="","",IF(ISNA(MATCH($C2365,账户表,0)),"※这个账户不在【基础资料】的账户档案里",IF($B2365="","※没填日期，这一笔不会进任何月份的报表",IF(NOT(ISNUMBER($B2365)),"※日期是文本不是日期（像 2026.6.28 这种），按日期取数的报表全会漏掉这一笔",IF(AND($F2365&lt;&gt;"",$G2365&lt;&gt;""),"※收入和支出不能同时填",IF(AND(N($F2365)=0,N($G2365)=0),"※收入和支出都没填",IF(OR(N($F2365)&lt;0,N($G2365)&lt;0),"※金额不能填负数，方向反了就换一列填",IF($D2365="","※没填收支类别，分类报表会漏掉这一笔",IF(ISNA(MATCH($D2365,类别表,0)),"※收支类别不在【基础资料】的清单里",IF(AND($L2365="内部转账",$M2365=""),"△内部转账要在「对方账户」写上另一头",IF(AND($L2365="内部转账",$M2365=$C2365),"※对方账户跟本账户是同一个",IF(AND($L2365&lt;&gt;"内部转账",$M2365&lt;&gt;""),"△填了对方账户，但类别不是内部转账",IF(YEAR($B2365)&lt;&gt;管理年度,"△不是管理年度的单据，按月的三张报表里看不到",IF($H2365&lt;0,"△这一笔之后该账户余额成负数了，核一下",""))))))))))))))</f>
        <v/>
      </c>
    </row>
    <row r="2366" ht="16.5" spans="1:16">
      <c r="A2366" s="4" t="str">
        <f>IF($C2366="","",COUNTA($C$5:$C2366))</f>
        <v/>
      </c>
      <c r="B2366" s="52"/>
      <c r="C2366" s="53"/>
      <c r="D2366" s="53"/>
      <c r="E2366" s="32"/>
      <c r="F2366" s="54"/>
      <c r="G2366" s="54"/>
      <c r="H2366" s="24" t="str">
        <f>IFERROR(ROUND(VLOOKUP($C2366,基础资料!$B$5:$E$34,3,0)+SUMIF($C$5:$C2366,$C2366,$F$5:$F2366)-SUMIF($C$5:$C2366,$C2366,$G$5:$G2366),2),"")</f>
        <v/>
      </c>
      <c r="I2366" s="53"/>
      <c r="J2366" s="53"/>
      <c r="K2366" s="25" t="str">
        <f t="shared" si="36"/>
        <v/>
      </c>
      <c r="L2366" s="13" t="str">
        <f>IF($D2366="","",IFERROR(INDEX(类别属性,MATCH($D2366,类别表,0)),""))</f>
        <v/>
      </c>
      <c r="M2366" s="53"/>
      <c r="N2366" s="53"/>
      <c r="O2366" s="32"/>
      <c r="P2366" s="6" t="str">
        <f>IF($C2366="","",IF(ISNA(MATCH($C2366,账户表,0)),"※这个账户不在【基础资料】的账户档案里",IF($B2366="","※没填日期，这一笔不会进任何月份的报表",IF(NOT(ISNUMBER($B2366)),"※日期是文本不是日期（像 2026.6.28 这种），按日期取数的报表全会漏掉这一笔",IF(AND($F2366&lt;&gt;"",$G2366&lt;&gt;""),"※收入和支出不能同时填",IF(AND(N($F2366)=0,N($G2366)=0),"※收入和支出都没填",IF(OR(N($F2366)&lt;0,N($G2366)&lt;0),"※金额不能填负数，方向反了就换一列填",IF($D2366="","※没填收支类别，分类报表会漏掉这一笔",IF(ISNA(MATCH($D2366,类别表,0)),"※收支类别不在【基础资料】的清单里",IF(AND($L2366="内部转账",$M2366=""),"△内部转账要在「对方账户」写上另一头",IF(AND($L2366="内部转账",$M2366=$C2366),"※对方账户跟本账户是同一个",IF(AND($L2366&lt;&gt;"内部转账",$M2366&lt;&gt;""),"△填了对方账户，但类别不是内部转账",IF(YEAR($B2366)&lt;&gt;管理年度,"△不是管理年度的单据，按月的三张报表里看不到",IF($H2366&lt;0,"△这一笔之后该账户余额成负数了，核一下",""))))))))))))))</f>
        <v/>
      </c>
    </row>
    <row r="2367" ht="16.5" spans="1:16">
      <c r="A2367" s="4" t="str">
        <f>IF($C2367="","",COUNTA($C$5:$C2367))</f>
        <v/>
      </c>
      <c r="B2367" s="52"/>
      <c r="C2367" s="53"/>
      <c r="D2367" s="53"/>
      <c r="E2367" s="32"/>
      <c r="F2367" s="54"/>
      <c r="G2367" s="54"/>
      <c r="H2367" s="24" t="str">
        <f>IFERROR(ROUND(VLOOKUP($C2367,基础资料!$B$5:$E$34,3,0)+SUMIF($C$5:$C2367,$C2367,$F$5:$F2367)-SUMIF($C$5:$C2367,$C2367,$G$5:$G2367),2),"")</f>
        <v/>
      </c>
      <c r="I2367" s="53"/>
      <c r="J2367" s="53"/>
      <c r="K2367" s="25" t="str">
        <f t="shared" si="36"/>
        <v/>
      </c>
      <c r="L2367" s="13" t="str">
        <f>IF($D2367="","",IFERROR(INDEX(类别属性,MATCH($D2367,类别表,0)),""))</f>
        <v/>
      </c>
      <c r="M2367" s="53"/>
      <c r="N2367" s="53"/>
      <c r="O2367" s="32"/>
      <c r="P2367" s="6" t="str">
        <f>IF($C2367="","",IF(ISNA(MATCH($C2367,账户表,0)),"※这个账户不在【基础资料】的账户档案里",IF($B2367="","※没填日期，这一笔不会进任何月份的报表",IF(NOT(ISNUMBER($B2367)),"※日期是文本不是日期（像 2026.6.28 这种），按日期取数的报表全会漏掉这一笔",IF(AND($F2367&lt;&gt;"",$G2367&lt;&gt;""),"※收入和支出不能同时填",IF(AND(N($F2367)=0,N($G2367)=0),"※收入和支出都没填",IF(OR(N($F2367)&lt;0,N($G2367)&lt;0),"※金额不能填负数，方向反了就换一列填",IF($D2367="","※没填收支类别，分类报表会漏掉这一笔",IF(ISNA(MATCH($D2367,类别表,0)),"※收支类别不在【基础资料】的清单里",IF(AND($L2367="内部转账",$M2367=""),"△内部转账要在「对方账户」写上另一头",IF(AND($L2367="内部转账",$M2367=$C2367),"※对方账户跟本账户是同一个",IF(AND($L2367&lt;&gt;"内部转账",$M2367&lt;&gt;""),"△填了对方账户，但类别不是内部转账",IF(YEAR($B2367)&lt;&gt;管理年度,"△不是管理年度的单据，按月的三张报表里看不到",IF($H2367&lt;0,"△这一笔之后该账户余额成负数了，核一下",""))))))))))))))</f>
        <v/>
      </c>
    </row>
    <row r="2368" ht="16.5" spans="1:16">
      <c r="A2368" s="4" t="str">
        <f>IF($C2368="","",COUNTA($C$5:$C2368))</f>
        <v/>
      </c>
      <c r="B2368" s="52"/>
      <c r="C2368" s="53"/>
      <c r="D2368" s="53"/>
      <c r="E2368" s="32"/>
      <c r="F2368" s="54"/>
      <c r="G2368" s="54"/>
      <c r="H2368" s="24" t="str">
        <f>IFERROR(ROUND(VLOOKUP($C2368,基础资料!$B$5:$E$34,3,0)+SUMIF($C$5:$C2368,$C2368,$F$5:$F2368)-SUMIF($C$5:$C2368,$C2368,$G$5:$G2368),2),"")</f>
        <v/>
      </c>
      <c r="I2368" s="53"/>
      <c r="J2368" s="53"/>
      <c r="K2368" s="25" t="str">
        <f t="shared" si="36"/>
        <v/>
      </c>
      <c r="L2368" s="13" t="str">
        <f>IF($D2368="","",IFERROR(INDEX(类别属性,MATCH($D2368,类别表,0)),""))</f>
        <v/>
      </c>
      <c r="M2368" s="53"/>
      <c r="N2368" s="53"/>
      <c r="O2368" s="32"/>
      <c r="P2368" s="6" t="str">
        <f>IF($C2368="","",IF(ISNA(MATCH($C2368,账户表,0)),"※这个账户不在【基础资料】的账户档案里",IF($B2368="","※没填日期，这一笔不会进任何月份的报表",IF(NOT(ISNUMBER($B2368)),"※日期是文本不是日期（像 2026.6.28 这种），按日期取数的报表全会漏掉这一笔",IF(AND($F2368&lt;&gt;"",$G2368&lt;&gt;""),"※收入和支出不能同时填",IF(AND(N($F2368)=0,N($G2368)=0),"※收入和支出都没填",IF(OR(N($F2368)&lt;0,N($G2368)&lt;0),"※金额不能填负数，方向反了就换一列填",IF($D2368="","※没填收支类别，分类报表会漏掉这一笔",IF(ISNA(MATCH($D2368,类别表,0)),"※收支类别不在【基础资料】的清单里",IF(AND($L2368="内部转账",$M2368=""),"△内部转账要在「对方账户」写上另一头",IF(AND($L2368="内部转账",$M2368=$C2368),"※对方账户跟本账户是同一个",IF(AND($L2368&lt;&gt;"内部转账",$M2368&lt;&gt;""),"△填了对方账户，但类别不是内部转账",IF(YEAR($B2368)&lt;&gt;管理年度,"△不是管理年度的单据，按月的三张报表里看不到",IF($H2368&lt;0,"△这一笔之后该账户余额成负数了，核一下",""))))))))))))))</f>
        <v/>
      </c>
    </row>
    <row r="2369" ht="16.5" spans="1:16">
      <c r="A2369" s="4" t="str">
        <f>IF($C2369="","",COUNTA($C$5:$C2369))</f>
        <v/>
      </c>
      <c r="B2369" s="52"/>
      <c r="C2369" s="53"/>
      <c r="D2369" s="53"/>
      <c r="E2369" s="32"/>
      <c r="F2369" s="54"/>
      <c r="G2369" s="54"/>
      <c r="H2369" s="24" t="str">
        <f>IFERROR(ROUND(VLOOKUP($C2369,基础资料!$B$5:$E$34,3,0)+SUMIF($C$5:$C2369,$C2369,$F$5:$F2369)-SUMIF($C$5:$C2369,$C2369,$G$5:$G2369),2),"")</f>
        <v/>
      </c>
      <c r="I2369" s="53"/>
      <c r="J2369" s="53"/>
      <c r="K2369" s="25" t="str">
        <f t="shared" si="36"/>
        <v/>
      </c>
      <c r="L2369" s="13" t="str">
        <f>IF($D2369="","",IFERROR(INDEX(类别属性,MATCH($D2369,类别表,0)),""))</f>
        <v/>
      </c>
      <c r="M2369" s="53"/>
      <c r="N2369" s="53"/>
      <c r="O2369" s="32"/>
      <c r="P2369" s="6" t="str">
        <f>IF($C2369="","",IF(ISNA(MATCH($C2369,账户表,0)),"※这个账户不在【基础资料】的账户档案里",IF($B2369="","※没填日期，这一笔不会进任何月份的报表",IF(NOT(ISNUMBER($B2369)),"※日期是文本不是日期（像 2026.6.28 这种），按日期取数的报表全会漏掉这一笔",IF(AND($F2369&lt;&gt;"",$G2369&lt;&gt;""),"※收入和支出不能同时填",IF(AND(N($F2369)=0,N($G2369)=0),"※收入和支出都没填",IF(OR(N($F2369)&lt;0,N($G2369)&lt;0),"※金额不能填负数，方向反了就换一列填",IF($D2369="","※没填收支类别，分类报表会漏掉这一笔",IF(ISNA(MATCH($D2369,类别表,0)),"※收支类别不在【基础资料】的清单里",IF(AND($L2369="内部转账",$M2369=""),"△内部转账要在「对方账户」写上另一头",IF(AND($L2369="内部转账",$M2369=$C2369),"※对方账户跟本账户是同一个",IF(AND($L2369&lt;&gt;"内部转账",$M2369&lt;&gt;""),"△填了对方账户，但类别不是内部转账",IF(YEAR($B2369)&lt;&gt;管理年度,"△不是管理年度的单据，按月的三张报表里看不到",IF($H2369&lt;0,"△这一笔之后该账户余额成负数了，核一下",""))))))))))))))</f>
        <v/>
      </c>
    </row>
    <row r="2370" ht="16.5" spans="1:16">
      <c r="A2370" s="4" t="str">
        <f>IF($C2370="","",COUNTA($C$5:$C2370))</f>
        <v/>
      </c>
      <c r="B2370" s="52"/>
      <c r="C2370" s="53"/>
      <c r="D2370" s="53"/>
      <c r="E2370" s="32"/>
      <c r="F2370" s="54"/>
      <c r="G2370" s="54"/>
      <c r="H2370" s="24" t="str">
        <f>IFERROR(ROUND(VLOOKUP($C2370,基础资料!$B$5:$E$34,3,0)+SUMIF($C$5:$C2370,$C2370,$F$5:$F2370)-SUMIF($C$5:$C2370,$C2370,$G$5:$G2370),2),"")</f>
        <v/>
      </c>
      <c r="I2370" s="53"/>
      <c r="J2370" s="53"/>
      <c r="K2370" s="25" t="str">
        <f t="shared" si="36"/>
        <v/>
      </c>
      <c r="L2370" s="13" t="str">
        <f>IF($D2370="","",IFERROR(INDEX(类别属性,MATCH($D2370,类别表,0)),""))</f>
        <v/>
      </c>
      <c r="M2370" s="53"/>
      <c r="N2370" s="53"/>
      <c r="O2370" s="32"/>
      <c r="P2370" s="6" t="str">
        <f>IF($C2370="","",IF(ISNA(MATCH($C2370,账户表,0)),"※这个账户不在【基础资料】的账户档案里",IF($B2370="","※没填日期，这一笔不会进任何月份的报表",IF(NOT(ISNUMBER($B2370)),"※日期是文本不是日期（像 2026.6.28 这种），按日期取数的报表全会漏掉这一笔",IF(AND($F2370&lt;&gt;"",$G2370&lt;&gt;""),"※收入和支出不能同时填",IF(AND(N($F2370)=0,N($G2370)=0),"※收入和支出都没填",IF(OR(N($F2370)&lt;0,N($G2370)&lt;0),"※金额不能填负数，方向反了就换一列填",IF($D2370="","※没填收支类别，分类报表会漏掉这一笔",IF(ISNA(MATCH($D2370,类别表,0)),"※收支类别不在【基础资料】的清单里",IF(AND($L2370="内部转账",$M2370=""),"△内部转账要在「对方账户」写上另一头",IF(AND($L2370="内部转账",$M2370=$C2370),"※对方账户跟本账户是同一个",IF(AND($L2370&lt;&gt;"内部转账",$M2370&lt;&gt;""),"△填了对方账户，但类别不是内部转账",IF(YEAR($B2370)&lt;&gt;管理年度,"△不是管理年度的单据，按月的三张报表里看不到",IF($H2370&lt;0,"△这一笔之后该账户余额成负数了，核一下",""))))))))))))))</f>
        <v/>
      </c>
    </row>
    <row r="2371" ht="16.5" spans="1:16">
      <c r="A2371" s="4" t="str">
        <f>IF($C2371="","",COUNTA($C$5:$C2371))</f>
        <v/>
      </c>
      <c r="B2371" s="52"/>
      <c r="C2371" s="53"/>
      <c r="D2371" s="53"/>
      <c r="E2371" s="32"/>
      <c r="F2371" s="54"/>
      <c r="G2371" s="54"/>
      <c r="H2371" s="24" t="str">
        <f>IFERROR(ROUND(VLOOKUP($C2371,基础资料!$B$5:$E$34,3,0)+SUMIF($C$5:$C2371,$C2371,$F$5:$F2371)-SUMIF($C$5:$C2371,$C2371,$G$5:$G2371),2),"")</f>
        <v/>
      </c>
      <c r="I2371" s="53"/>
      <c r="J2371" s="53"/>
      <c r="K2371" s="25" t="str">
        <f t="shared" si="36"/>
        <v/>
      </c>
      <c r="L2371" s="13" t="str">
        <f>IF($D2371="","",IFERROR(INDEX(类别属性,MATCH($D2371,类别表,0)),""))</f>
        <v/>
      </c>
      <c r="M2371" s="53"/>
      <c r="N2371" s="53"/>
      <c r="O2371" s="32"/>
      <c r="P2371" s="6" t="str">
        <f>IF($C2371="","",IF(ISNA(MATCH($C2371,账户表,0)),"※这个账户不在【基础资料】的账户档案里",IF($B2371="","※没填日期，这一笔不会进任何月份的报表",IF(NOT(ISNUMBER($B2371)),"※日期是文本不是日期（像 2026.6.28 这种），按日期取数的报表全会漏掉这一笔",IF(AND($F2371&lt;&gt;"",$G2371&lt;&gt;""),"※收入和支出不能同时填",IF(AND(N($F2371)=0,N($G2371)=0),"※收入和支出都没填",IF(OR(N($F2371)&lt;0,N($G2371)&lt;0),"※金额不能填负数，方向反了就换一列填",IF($D2371="","※没填收支类别，分类报表会漏掉这一笔",IF(ISNA(MATCH($D2371,类别表,0)),"※收支类别不在【基础资料】的清单里",IF(AND($L2371="内部转账",$M2371=""),"△内部转账要在「对方账户」写上另一头",IF(AND($L2371="内部转账",$M2371=$C2371),"※对方账户跟本账户是同一个",IF(AND($L2371&lt;&gt;"内部转账",$M2371&lt;&gt;""),"△填了对方账户，但类别不是内部转账",IF(YEAR($B2371)&lt;&gt;管理年度,"△不是管理年度的单据，按月的三张报表里看不到",IF($H2371&lt;0,"△这一笔之后该账户余额成负数了，核一下",""))))))))))))))</f>
        <v/>
      </c>
    </row>
    <row r="2372" ht="16.5" spans="1:16">
      <c r="A2372" s="4" t="str">
        <f>IF($C2372="","",COUNTA($C$5:$C2372))</f>
        <v/>
      </c>
      <c r="B2372" s="52"/>
      <c r="C2372" s="53"/>
      <c r="D2372" s="53"/>
      <c r="E2372" s="32"/>
      <c r="F2372" s="54"/>
      <c r="G2372" s="54"/>
      <c r="H2372" s="24" t="str">
        <f>IFERROR(ROUND(VLOOKUP($C2372,基础资料!$B$5:$E$34,3,0)+SUMIF($C$5:$C2372,$C2372,$F$5:$F2372)-SUMIF($C$5:$C2372,$C2372,$G$5:$G2372),2),"")</f>
        <v/>
      </c>
      <c r="I2372" s="53"/>
      <c r="J2372" s="53"/>
      <c r="K2372" s="25" t="str">
        <f t="shared" si="36"/>
        <v/>
      </c>
      <c r="L2372" s="13" t="str">
        <f>IF($D2372="","",IFERROR(INDEX(类别属性,MATCH($D2372,类别表,0)),""))</f>
        <v/>
      </c>
      <c r="M2372" s="53"/>
      <c r="N2372" s="53"/>
      <c r="O2372" s="32"/>
      <c r="P2372" s="6" t="str">
        <f>IF($C2372="","",IF(ISNA(MATCH($C2372,账户表,0)),"※这个账户不在【基础资料】的账户档案里",IF($B2372="","※没填日期，这一笔不会进任何月份的报表",IF(NOT(ISNUMBER($B2372)),"※日期是文本不是日期（像 2026.6.28 这种），按日期取数的报表全会漏掉这一笔",IF(AND($F2372&lt;&gt;"",$G2372&lt;&gt;""),"※收入和支出不能同时填",IF(AND(N($F2372)=0,N($G2372)=0),"※收入和支出都没填",IF(OR(N($F2372)&lt;0,N($G2372)&lt;0),"※金额不能填负数，方向反了就换一列填",IF($D2372="","※没填收支类别，分类报表会漏掉这一笔",IF(ISNA(MATCH($D2372,类别表,0)),"※收支类别不在【基础资料】的清单里",IF(AND($L2372="内部转账",$M2372=""),"△内部转账要在「对方账户」写上另一头",IF(AND($L2372="内部转账",$M2372=$C2372),"※对方账户跟本账户是同一个",IF(AND($L2372&lt;&gt;"内部转账",$M2372&lt;&gt;""),"△填了对方账户，但类别不是内部转账",IF(YEAR($B2372)&lt;&gt;管理年度,"△不是管理年度的单据，按月的三张报表里看不到",IF($H2372&lt;0,"△这一笔之后该账户余额成负数了，核一下",""))))))))))))))</f>
        <v/>
      </c>
    </row>
    <row r="2373" ht="16.5" spans="1:16">
      <c r="A2373" s="4" t="str">
        <f>IF($C2373="","",COUNTA($C$5:$C2373))</f>
        <v/>
      </c>
      <c r="B2373" s="52"/>
      <c r="C2373" s="53"/>
      <c r="D2373" s="53"/>
      <c r="E2373" s="32"/>
      <c r="F2373" s="54"/>
      <c r="G2373" s="54"/>
      <c r="H2373" s="24" t="str">
        <f>IFERROR(ROUND(VLOOKUP($C2373,基础资料!$B$5:$E$34,3,0)+SUMIF($C$5:$C2373,$C2373,$F$5:$F2373)-SUMIF($C$5:$C2373,$C2373,$G$5:$G2373),2),"")</f>
        <v/>
      </c>
      <c r="I2373" s="53"/>
      <c r="J2373" s="53"/>
      <c r="K2373" s="25" t="str">
        <f t="shared" ref="K2373:K2436" si="37">IF(OR($B2373="",NOT(ISNUMBER($B2373))),"",--TEXT($B2373,"yyyymm"))</f>
        <v/>
      </c>
      <c r="L2373" s="13" t="str">
        <f>IF($D2373="","",IFERROR(INDEX(类别属性,MATCH($D2373,类别表,0)),""))</f>
        <v/>
      </c>
      <c r="M2373" s="53"/>
      <c r="N2373" s="53"/>
      <c r="O2373" s="32"/>
      <c r="P2373" s="6" t="str">
        <f>IF($C2373="","",IF(ISNA(MATCH($C2373,账户表,0)),"※这个账户不在【基础资料】的账户档案里",IF($B2373="","※没填日期，这一笔不会进任何月份的报表",IF(NOT(ISNUMBER($B2373)),"※日期是文本不是日期（像 2026.6.28 这种），按日期取数的报表全会漏掉这一笔",IF(AND($F2373&lt;&gt;"",$G2373&lt;&gt;""),"※收入和支出不能同时填",IF(AND(N($F2373)=0,N($G2373)=0),"※收入和支出都没填",IF(OR(N($F2373)&lt;0,N($G2373)&lt;0),"※金额不能填负数，方向反了就换一列填",IF($D2373="","※没填收支类别，分类报表会漏掉这一笔",IF(ISNA(MATCH($D2373,类别表,0)),"※收支类别不在【基础资料】的清单里",IF(AND($L2373="内部转账",$M2373=""),"△内部转账要在「对方账户」写上另一头",IF(AND($L2373="内部转账",$M2373=$C2373),"※对方账户跟本账户是同一个",IF(AND($L2373&lt;&gt;"内部转账",$M2373&lt;&gt;""),"△填了对方账户，但类别不是内部转账",IF(YEAR($B2373)&lt;&gt;管理年度,"△不是管理年度的单据，按月的三张报表里看不到",IF($H2373&lt;0,"△这一笔之后该账户余额成负数了，核一下",""))))))))))))))</f>
        <v/>
      </c>
    </row>
    <row r="2374" ht="16.5" spans="1:16">
      <c r="A2374" s="4" t="str">
        <f>IF($C2374="","",COUNTA($C$5:$C2374))</f>
        <v/>
      </c>
      <c r="B2374" s="52"/>
      <c r="C2374" s="53"/>
      <c r="D2374" s="53"/>
      <c r="E2374" s="32"/>
      <c r="F2374" s="54"/>
      <c r="G2374" s="54"/>
      <c r="H2374" s="24" t="str">
        <f>IFERROR(ROUND(VLOOKUP($C2374,基础资料!$B$5:$E$34,3,0)+SUMIF($C$5:$C2374,$C2374,$F$5:$F2374)-SUMIF($C$5:$C2374,$C2374,$G$5:$G2374),2),"")</f>
        <v/>
      </c>
      <c r="I2374" s="53"/>
      <c r="J2374" s="53"/>
      <c r="K2374" s="25" t="str">
        <f t="shared" si="37"/>
        <v/>
      </c>
      <c r="L2374" s="13" t="str">
        <f>IF($D2374="","",IFERROR(INDEX(类别属性,MATCH($D2374,类别表,0)),""))</f>
        <v/>
      </c>
      <c r="M2374" s="53"/>
      <c r="N2374" s="53"/>
      <c r="O2374" s="32"/>
      <c r="P2374" s="6" t="str">
        <f>IF($C2374="","",IF(ISNA(MATCH($C2374,账户表,0)),"※这个账户不在【基础资料】的账户档案里",IF($B2374="","※没填日期，这一笔不会进任何月份的报表",IF(NOT(ISNUMBER($B2374)),"※日期是文本不是日期（像 2026.6.28 这种），按日期取数的报表全会漏掉这一笔",IF(AND($F2374&lt;&gt;"",$G2374&lt;&gt;""),"※收入和支出不能同时填",IF(AND(N($F2374)=0,N($G2374)=0),"※收入和支出都没填",IF(OR(N($F2374)&lt;0,N($G2374)&lt;0),"※金额不能填负数，方向反了就换一列填",IF($D2374="","※没填收支类别，分类报表会漏掉这一笔",IF(ISNA(MATCH($D2374,类别表,0)),"※收支类别不在【基础资料】的清单里",IF(AND($L2374="内部转账",$M2374=""),"△内部转账要在「对方账户」写上另一头",IF(AND($L2374="内部转账",$M2374=$C2374),"※对方账户跟本账户是同一个",IF(AND($L2374&lt;&gt;"内部转账",$M2374&lt;&gt;""),"△填了对方账户，但类别不是内部转账",IF(YEAR($B2374)&lt;&gt;管理年度,"△不是管理年度的单据，按月的三张报表里看不到",IF($H2374&lt;0,"△这一笔之后该账户余额成负数了，核一下",""))))))))))))))</f>
        <v/>
      </c>
    </row>
    <row r="2375" ht="16.5" spans="1:16">
      <c r="A2375" s="4" t="str">
        <f>IF($C2375="","",COUNTA($C$5:$C2375))</f>
        <v/>
      </c>
      <c r="B2375" s="52"/>
      <c r="C2375" s="53"/>
      <c r="D2375" s="53"/>
      <c r="E2375" s="32"/>
      <c r="F2375" s="54"/>
      <c r="G2375" s="54"/>
      <c r="H2375" s="24" t="str">
        <f>IFERROR(ROUND(VLOOKUP($C2375,基础资料!$B$5:$E$34,3,0)+SUMIF($C$5:$C2375,$C2375,$F$5:$F2375)-SUMIF($C$5:$C2375,$C2375,$G$5:$G2375),2),"")</f>
        <v/>
      </c>
      <c r="I2375" s="53"/>
      <c r="J2375" s="53"/>
      <c r="K2375" s="25" t="str">
        <f t="shared" si="37"/>
        <v/>
      </c>
      <c r="L2375" s="13" t="str">
        <f>IF($D2375="","",IFERROR(INDEX(类别属性,MATCH($D2375,类别表,0)),""))</f>
        <v/>
      </c>
      <c r="M2375" s="53"/>
      <c r="N2375" s="53"/>
      <c r="O2375" s="32"/>
      <c r="P2375" s="6" t="str">
        <f>IF($C2375="","",IF(ISNA(MATCH($C2375,账户表,0)),"※这个账户不在【基础资料】的账户档案里",IF($B2375="","※没填日期，这一笔不会进任何月份的报表",IF(NOT(ISNUMBER($B2375)),"※日期是文本不是日期（像 2026.6.28 这种），按日期取数的报表全会漏掉这一笔",IF(AND($F2375&lt;&gt;"",$G2375&lt;&gt;""),"※收入和支出不能同时填",IF(AND(N($F2375)=0,N($G2375)=0),"※收入和支出都没填",IF(OR(N($F2375)&lt;0,N($G2375)&lt;0),"※金额不能填负数，方向反了就换一列填",IF($D2375="","※没填收支类别，分类报表会漏掉这一笔",IF(ISNA(MATCH($D2375,类别表,0)),"※收支类别不在【基础资料】的清单里",IF(AND($L2375="内部转账",$M2375=""),"△内部转账要在「对方账户」写上另一头",IF(AND($L2375="内部转账",$M2375=$C2375),"※对方账户跟本账户是同一个",IF(AND($L2375&lt;&gt;"内部转账",$M2375&lt;&gt;""),"△填了对方账户，但类别不是内部转账",IF(YEAR($B2375)&lt;&gt;管理年度,"△不是管理年度的单据，按月的三张报表里看不到",IF($H2375&lt;0,"△这一笔之后该账户余额成负数了，核一下",""))))))))))))))</f>
        <v/>
      </c>
    </row>
    <row r="2376" ht="16.5" spans="1:16">
      <c r="A2376" s="4" t="str">
        <f>IF($C2376="","",COUNTA($C$5:$C2376))</f>
        <v/>
      </c>
      <c r="B2376" s="52"/>
      <c r="C2376" s="53"/>
      <c r="D2376" s="53"/>
      <c r="E2376" s="32"/>
      <c r="F2376" s="54"/>
      <c r="G2376" s="54"/>
      <c r="H2376" s="24" t="str">
        <f>IFERROR(ROUND(VLOOKUP($C2376,基础资料!$B$5:$E$34,3,0)+SUMIF($C$5:$C2376,$C2376,$F$5:$F2376)-SUMIF($C$5:$C2376,$C2376,$G$5:$G2376),2),"")</f>
        <v/>
      </c>
      <c r="I2376" s="53"/>
      <c r="J2376" s="53"/>
      <c r="K2376" s="25" t="str">
        <f t="shared" si="37"/>
        <v/>
      </c>
      <c r="L2376" s="13" t="str">
        <f>IF($D2376="","",IFERROR(INDEX(类别属性,MATCH($D2376,类别表,0)),""))</f>
        <v/>
      </c>
      <c r="M2376" s="53"/>
      <c r="N2376" s="53"/>
      <c r="O2376" s="32"/>
      <c r="P2376" s="6" t="str">
        <f>IF($C2376="","",IF(ISNA(MATCH($C2376,账户表,0)),"※这个账户不在【基础资料】的账户档案里",IF($B2376="","※没填日期，这一笔不会进任何月份的报表",IF(NOT(ISNUMBER($B2376)),"※日期是文本不是日期（像 2026.6.28 这种），按日期取数的报表全会漏掉这一笔",IF(AND($F2376&lt;&gt;"",$G2376&lt;&gt;""),"※收入和支出不能同时填",IF(AND(N($F2376)=0,N($G2376)=0),"※收入和支出都没填",IF(OR(N($F2376)&lt;0,N($G2376)&lt;0),"※金额不能填负数，方向反了就换一列填",IF($D2376="","※没填收支类别，分类报表会漏掉这一笔",IF(ISNA(MATCH($D2376,类别表,0)),"※收支类别不在【基础资料】的清单里",IF(AND($L2376="内部转账",$M2376=""),"△内部转账要在「对方账户」写上另一头",IF(AND($L2376="内部转账",$M2376=$C2376),"※对方账户跟本账户是同一个",IF(AND($L2376&lt;&gt;"内部转账",$M2376&lt;&gt;""),"△填了对方账户，但类别不是内部转账",IF(YEAR($B2376)&lt;&gt;管理年度,"△不是管理年度的单据，按月的三张报表里看不到",IF($H2376&lt;0,"△这一笔之后该账户余额成负数了，核一下",""))))))))))))))</f>
        <v/>
      </c>
    </row>
    <row r="2377" ht="16.5" spans="1:16">
      <c r="A2377" s="4" t="str">
        <f>IF($C2377="","",COUNTA($C$5:$C2377))</f>
        <v/>
      </c>
      <c r="B2377" s="52"/>
      <c r="C2377" s="53"/>
      <c r="D2377" s="53"/>
      <c r="E2377" s="32"/>
      <c r="F2377" s="54"/>
      <c r="G2377" s="54"/>
      <c r="H2377" s="24" t="str">
        <f>IFERROR(ROUND(VLOOKUP($C2377,基础资料!$B$5:$E$34,3,0)+SUMIF($C$5:$C2377,$C2377,$F$5:$F2377)-SUMIF($C$5:$C2377,$C2377,$G$5:$G2377),2),"")</f>
        <v/>
      </c>
      <c r="I2377" s="53"/>
      <c r="J2377" s="53"/>
      <c r="K2377" s="25" t="str">
        <f t="shared" si="37"/>
        <v/>
      </c>
      <c r="L2377" s="13" t="str">
        <f>IF($D2377="","",IFERROR(INDEX(类别属性,MATCH($D2377,类别表,0)),""))</f>
        <v/>
      </c>
      <c r="M2377" s="53"/>
      <c r="N2377" s="53"/>
      <c r="O2377" s="32"/>
      <c r="P2377" s="6" t="str">
        <f>IF($C2377="","",IF(ISNA(MATCH($C2377,账户表,0)),"※这个账户不在【基础资料】的账户档案里",IF($B2377="","※没填日期，这一笔不会进任何月份的报表",IF(NOT(ISNUMBER($B2377)),"※日期是文本不是日期（像 2026.6.28 这种），按日期取数的报表全会漏掉这一笔",IF(AND($F2377&lt;&gt;"",$G2377&lt;&gt;""),"※收入和支出不能同时填",IF(AND(N($F2377)=0,N($G2377)=0),"※收入和支出都没填",IF(OR(N($F2377)&lt;0,N($G2377)&lt;0),"※金额不能填负数，方向反了就换一列填",IF($D2377="","※没填收支类别，分类报表会漏掉这一笔",IF(ISNA(MATCH($D2377,类别表,0)),"※收支类别不在【基础资料】的清单里",IF(AND($L2377="内部转账",$M2377=""),"△内部转账要在「对方账户」写上另一头",IF(AND($L2377="内部转账",$M2377=$C2377),"※对方账户跟本账户是同一个",IF(AND($L2377&lt;&gt;"内部转账",$M2377&lt;&gt;""),"△填了对方账户，但类别不是内部转账",IF(YEAR($B2377)&lt;&gt;管理年度,"△不是管理年度的单据，按月的三张报表里看不到",IF($H2377&lt;0,"△这一笔之后该账户余额成负数了，核一下",""))))))))))))))</f>
        <v/>
      </c>
    </row>
    <row r="2378" ht="16.5" spans="1:16">
      <c r="A2378" s="4" t="str">
        <f>IF($C2378="","",COUNTA($C$5:$C2378))</f>
        <v/>
      </c>
      <c r="B2378" s="52"/>
      <c r="C2378" s="53"/>
      <c r="D2378" s="53"/>
      <c r="E2378" s="32"/>
      <c r="F2378" s="54"/>
      <c r="G2378" s="54"/>
      <c r="H2378" s="24" t="str">
        <f>IFERROR(ROUND(VLOOKUP($C2378,基础资料!$B$5:$E$34,3,0)+SUMIF($C$5:$C2378,$C2378,$F$5:$F2378)-SUMIF($C$5:$C2378,$C2378,$G$5:$G2378),2),"")</f>
        <v/>
      </c>
      <c r="I2378" s="53"/>
      <c r="J2378" s="53"/>
      <c r="K2378" s="25" t="str">
        <f t="shared" si="37"/>
        <v/>
      </c>
      <c r="L2378" s="13" t="str">
        <f>IF($D2378="","",IFERROR(INDEX(类别属性,MATCH($D2378,类别表,0)),""))</f>
        <v/>
      </c>
      <c r="M2378" s="53"/>
      <c r="N2378" s="53"/>
      <c r="O2378" s="32"/>
      <c r="P2378" s="6" t="str">
        <f>IF($C2378="","",IF(ISNA(MATCH($C2378,账户表,0)),"※这个账户不在【基础资料】的账户档案里",IF($B2378="","※没填日期，这一笔不会进任何月份的报表",IF(NOT(ISNUMBER($B2378)),"※日期是文本不是日期（像 2026.6.28 这种），按日期取数的报表全会漏掉这一笔",IF(AND($F2378&lt;&gt;"",$G2378&lt;&gt;""),"※收入和支出不能同时填",IF(AND(N($F2378)=0,N($G2378)=0),"※收入和支出都没填",IF(OR(N($F2378)&lt;0,N($G2378)&lt;0),"※金额不能填负数，方向反了就换一列填",IF($D2378="","※没填收支类别，分类报表会漏掉这一笔",IF(ISNA(MATCH($D2378,类别表,0)),"※收支类别不在【基础资料】的清单里",IF(AND($L2378="内部转账",$M2378=""),"△内部转账要在「对方账户」写上另一头",IF(AND($L2378="内部转账",$M2378=$C2378),"※对方账户跟本账户是同一个",IF(AND($L2378&lt;&gt;"内部转账",$M2378&lt;&gt;""),"△填了对方账户，但类别不是内部转账",IF(YEAR($B2378)&lt;&gt;管理年度,"△不是管理年度的单据，按月的三张报表里看不到",IF($H2378&lt;0,"△这一笔之后该账户余额成负数了，核一下",""))))))))))))))</f>
        <v/>
      </c>
    </row>
    <row r="2379" ht="16.5" spans="1:16">
      <c r="A2379" s="4" t="str">
        <f>IF($C2379="","",COUNTA($C$5:$C2379))</f>
        <v/>
      </c>
      <c r="B2379" s="52"/>
      <c r="C2379" s="53"/>
      <c r="D2379" s="53"/>
      <c r="E2379" s="32"/>
      <c r="F2379" s="54"/>
      <c r="G2379" s="54"/>
      <c r="H2379" s="24" t="str">
        <f>IFERROR(ROUND(VLOOKUP($C2379,基础资料!$B$5:$E$34,3,0)+SUMIF($C$5:$C2379,$C2379,$F$5:$F2379)-SUMIF($C$5:$C2379,$C2379,$G$5:$G2379),2),"")</f>
        <v/>
      </c>
      <c r="I2379" s="53"/>
      <c r="J2379" s="53"/>
      <c r="K2379" s="25" t="str">
        <f t="shared" si="37"/>
        <v/>
      </c>
      <c r="L2379" s="13" t="str">
        <f>IF($D2379="","",IFERROR(INDEX(类别属性,MATCH($D2379,类别表,0)),""))</f>
        <v/>
      </c>
      <c r="M2379" s="53"/>
      <c r="N2379" s="53"/>
      <c r="O2379" s="32"/>
      <c r="P2379" s="6" t="str">
        <f>IF($C2379="","",IF(ISNA(MATCH($C2379,账户表,0)),"※这个账户不在【基础资料】的账户档案里",IF($B2379="","※没填日期，这一笔不会进任何月份的报表",IF(NOT(ISNUMBER($B2379)),"※日期是文本不是日期（像 2026.6.28 这种），按日期取数的报表全会漏掉这一笔",IF(AND($F2379&lt;&gt;"",$G2379&lt;&gt;""),"※收入和支出不能同时填",IF(AND(N($F2379)=0,N($G2379)=0),"※收入和支出都没填",IF(OR(N($F2379)&lt;0,N($G2379)&lt;0),"※金额不能填负数，方向反了就换一列填",IF($D2379="","※没填收支类别，分类报表会漏掉这一笔",IF(ISNA(MATCH($D2379,类别表,0)),"※收支类别不在【基础资料】的清单里",IF(AND($L2379="内部转账",$M2379=""),"△内部转账要在「对方账户」写上另一头",IF(AND($L2379="内部转账",$M2379=$C2379),"※对方账户跟本账户是同一个",IF(AND($L2379&lt;&gt;"内部转账",$M2379&lt;&gt;""),"△填了对方账户，但类别不是内部转账",IF(YEAR($B2379)&lt;&gt;管理年度,"△不是管理年度的单据，按月的三张报表里看不到",IF($H2379&lt;0,"△这一笔之后该账户余额成负数了，核一下",""))))))))))))))</f>
        <v/>
      </c>
    </row>
    <row r="2380" ht="16.5" spans="1:16">
      <c r="A2380" s="4" t="str">
        <f>IF($C2380="","",COUNTA($C$5:$C2380))</f>
        <v/>
      </c>
      <c r="B2380" s="52"/>
      <c r="C2380" s="53"/>
      <c r="D2380" s="53"/>
      <c r="E2380" s="32"/>
      <c r="F2380" s="54"/>
      <c r="G2380" s="54"/>
      <c r="H2380" s="24" t="str">
        <f>IFERROR(ROUND(VLOOKUP($C2380,基础资料!$B$5:$E$34,3,0)+SUMIF($C$5:$C2380,$C2380,$F$5:$F2380)-SUMIF($C$5:$C2380,$C2380,$G$5:$G2380),2),"")</f>
        <v/>
      </c>
      <c r="I2380" s="53"/>
      <c r="J2380" s="53"/>
      <c r="K2380" s="25" t="str">
        <f t="shared" si="37"/>
        <v/>
      </c>
      <c r="L2380" s="13" t="str">
        <f>IF($D2380="","",IFERROR(INDEX(类别属性,MATCH($D2380,类别表,0)),""))</f>
        <v/>
      </c>
      <c r="M2380" s="53"/>
      <c r="N2380" s="53"/>
      <c r="O2380" s="32"/>
      <c r="P2380" s="6" t="str">
        <f>IF($C2380="","",IF(ISNA(MATCH($C2380,账户表,0)),"※这个账户不在【基础资料】的账户档案里",IF($B2380="","※没填日期，这一笔不会进任何月份的报表",IF(NOT(ISNUMBER($B2380)),"※日期是文本不是日期（像 2026.6.28 这种），按日期取数的报表全会漏掉这一笔",IF(AND($F2380&lt;&gt;"",$G2380&lt;&gt;""),"※收入和支出不能同时填",IF(AND(N($F2380)=0,N($G2380)=0),"※收入和支出都没填",IF(OR(N($F2380)&lt;0,N($G2380)&lt;0),"※金额不能填负数，方向反了就换一列填",IF($D2380="","※没填收支类别，分类报表会漏掉这一笔",IF(ISNA(MATCH($D2380,类别表,0)),"※收支类别不在【基础资料】的清单里",IF(AND($L2380="内部转账",$M2380=""),"△内部转账要在「对方账户」写上另一头",IF(AND($L2380="内部转账",$M2380=$C2380),"※对方账户跟本账户是同一个",IF(AND($L2380&lt;&gt;"内部转账",$M2380&lt;&gt;""),"△填了对方账户，但类别不是内部转账",IF(YEAR($B2380)&lt;&gt;管理年度,"△不是管理年度的单据，按月的三张报表里看不到",IF($H2380&lt;0,"△这一笔之后该账户余额成负数了，核一下",""))))))))))))))</f>
        <v/>
      </c>
    </row>
    <row r="2381" ht="16.5" spans="1:16">
      <c r="A2381" s="4" t="str">
        <f>IF($C2381="","",COUNTA($C$5:$C2381))</f>
        <v/>
      </c>
      <c r="B2381" s="52"/>
      <c r="C2381" s="53"/>
      <c r="D2381" s="53"/>
      <c r="E2381" s="32"/>
      <c r="F2381" s="54"/>
      <c r="G2381" s="54"/>
      <c r="H2381" s="24" t="str">
        <f>IFERROR(ROUND(VLOOKUP($C2381,基础资料!$B$5:$E$34,3,0)+SUMIF($C$5:$C2381,$C2381,$F$5:$F2381)-SUMIF($C$5:$C2381,$C2381,$G$5:$G2381),2),"")</f>
        <v/>
      </c>
      <c r="I2381" s="53"/>
      <c r="J2381" s="53"/>
      <c r="K2381" s="25" t="str">
        <f t="shared" si="37"/>
        <v/>
      </c>
      <c r="L2381" s="13" t="str">
        <f>IF($D2381="","",IFERROR(INDEX(类别属性,MATCH($D2381,类别表,0)),""))</f>
        <v/>
      </c>
      <c r="M2381" s="53"/>
      <c r="N2381" s="53"/>
      <c r="O2381" s="32"/>
      <c r="P2381" s="6" t="str">
        <f>IF($C2381="","",IF(ISNA(MATCH($C2381,账户表,0)),"※这个账户不在【基础资料】的账户档案里",IF($B2381="","※没填日期，这一笔不会进任何月份的报表",IF(NOT(ISNUMBER($B2381)),"※日期是文本不是日期（像 2026.6.28 这种），按日期取数的报表全会漏掉这一笔",IF(AND($F2381&lt;&gt;"",$G2381&lt;&gt;""),"※收入和支出不能同时填",IF(AND(N($F2381)=0,N($G2381)=0),"※收入和支出都没填",IF(OR(N($F2381)&lt;0,N($G2381)&lt;0),"※金额不能填负数，方向反了就换一列填",IF($D2381="","※没填收支类别，分类报表会漏掉这一笔",IF(ISNA(MATCH($D2381,类别表,0)),"※收支类别不在【基础资料】的清单里",IF(AND($L2381="内部转账",$M2381=""),"△内部转账要在「对方账户」写上另一头",IF(AND($L2381="内部转账",$M2381=$C2381),"※对方账户跟本账户是同一个",IF(AND($L2381&lt;&gt;"内部转账",$M2381&lt;&gt;""),"△填了对方账户，但类别不是内部转账",IF(YEAR($B2381)&lt;&gt;管理年度,"△不是管理年度的单据，按月的三张报表里看不到",IF($H2381&lt;0,"△这一笔之后该账户余额成负数了，核一下",""))))))))))))))</f>
        <v/>
      </c>
    </row>
    <row r="2382" ht="16.5" spans="1:16">
      <c r="A2382" s="4" t="str">
        <f>IF($C2382="","",COUNTA($C$5:$C2382))</f>
        <v/>
      </c>
      <c r="B2382" s="52"/>
      <c r="C2382" s="53"/>
      <c r="D2382" s="53"/>
      <c r="E2382" s="32"/>
      <c r="F2382" s="54"/>
      <c r="G2382" s="54"/>
      <c r="H2382" s="24" t="str">
        <f>IFERROR(ROUND(VLOOKUP($C2382,基础资料!$B$5:$E$34,3,0)+SUMIF($C$5:$C2382,$C2382,$F$5:$F2382)-SUMIF($C$5:$C2382,$C2382,$G$5:$G2382),2),"")</f>
        <v/>
      </c>
      <c r="I2382" s="53"/>
      <c r="J2382" s="53"/>
      <c r="K2382" s="25" t="str">
        <f t="shared" si="37"/>
        <v/>
      </c>
      <c r="L2382" s="13" t="str">
        <f>IF($D2382="","",IFERROR(INDEX(类别属性,MATCH($D2382,类别表,0)),""))</f>
        <v/>
      </c>
      <c r="M2382" s="53"/>
      <c r="N2382" s="53"/>
      <c r="O2382" s="32"/>
      <c r="P2382" s="6" t="str">
        <f>IF($C2382="","",IF(ISNA(MATCH($C2382,账户表,0)),"※这个账户不在【基础资料】的账户档案里",IF($B2382="","※没填日期，这一笔不会进任何月份的报表",IF(NOT(ISNUMBER($B2382)),"※日期是文本不是日期（像 2026.6.28 这种），按日期取数的报表全会漏掉这一笔",IF(AND($F2382&lt;&gt;"",$G2382&lt;&gt;""),"※收入和支出不能同时填",IF(AND(N($F2382)=0,N($G2382)=0),"※收入和支出都没填",IF(OR(N($F2382)&lt;0,N($G2382)&lt;0),"※金额不能填负数，方向反了就换一列填",IF($D2382="","※没填收支类别，分类报表会漏掉这一笔",IF(ISNA(MATCH($D2382,类别表,0)),"※收支类别不在【基础资料】的清单里",IF(AND($L2382="内部转账",$M2382=""),"△内部转账要在「对方账户」写上另一头",IF(AND($L2382="内部转账",$M2382=$C2382),"※对方账户跟本账户是同一个",IF(AND($L2382&lt;&gt;"内部转账",$M2382&lt;&gt;""),"△填了对方账户，但类别不是内部转账",IF(YEAR($B2382)&lt;&gt;管理年度,"△不是管理年度的单据，按月的三张报表里看不到",IF($H2382&lt;0,"△这一笔之后该账户余额成负数了，核一下",""))))))))))))))</f>
        <v/>
      </c>
    </row>
    <row r="2383" ht="16.5" spans="1:16">
      <c r="A2383" s="4" t="str">
        <f>IF($C2383="","",COUNTA($C$5:$C2383))</f>
        <v/>
      </c>
      <c r="B2383" s="52"/>
      <c r="C2383" s="53"/>
      <c r="D2383" s="53"/>
      <c r="E2383" s="32"/>
      <c r="F2383" s="54"/>
      <c r="G2383" s="54"/>
      <c r="H2383" s="24" t="str">
        <f>IFERROR(ROUND(VLOOKUP($C2383,基础资料!$B$5:$E$34,3,0)+SUMIF($C$5:$C2383,$C2383,$F$5:$F2383)-SUMIF($C$5:$C2383,$C2383,$G$5:$G2383),2),"")</f>
        <v/>
      </c>
      <c r="I2383" s="53"/>
      <c r="J2383" s="53"/>
      <c r="K2383" s="25" t="str">
        <f t="shared" si="37"/>
        <v/>
      </c>
      <c r="L2383" s="13" t="str">
        <f>IF($D2383="","",IFERROR(INDEX(类别属性,MATCH($D2383,类别表,0)),""))</f>
        <v/>
      </c>
      <c r="M2383" s="53"/>
      <c r="N2383" s="53"/>
      <c r="O2383" s="32"/>
      <c r="P2383" s="6" t="str">
        <f>IF($C2383="","",IF(ISNA(MATCH($C2383,账户表,0)),"※这个账户不在【基础资料】的账户档案里",IF($B2383="","※没填日期，这一笔不会进任何月份的报表",IF(NOT(ISNUMBER($B2383)),"※日期是文本不是日期（像 2026.6.28 这种），按日期取数的报表全会漏掉这一笔",IF(AND($F2383&lt;&gt;"",$G2383&lt;&gt;""),"※收入和支出不能同时填",IF(AND(N($F2383)=0,N($G2383)=0),"※收入和支出都没填",IF(OR(N($F2383)&lt;0,N($G2383)&lt;0),"※金额不能填负数，方向反了就换一列填",IF($D2383="","※没填收支类别，分类报表会漏掉这一笔",IF(ISNA(MATCH($D2383,类别表,0)),"※收支类别不在【基础资料】的清单里",IF(AND($L2383="内部转账",$M2383=""),"△内部转账要在「对方账户」写上另一头",IF(AND($L2383="内部转账",$M2383=$C2383),"※对方账户跟本账户是同一个",IF(AND($L2383&lt;&gt;"内部转账",$M2383&lt;&gt;""),"△填了对方账户，但类别不是内部转账",IF(YEAR($B2383)&lt;&gt;管理年度,"△不是管理年度的单据，按月的三张报表里看不到",IF($H2383&lt;0,"△这一笔之后该账户余额成负数了，核一下",""))))))))))))))</f>
        <v/>
      </c>
    </row>
    <row r="2384" ht="16.5" spans="1:16">
      <c r="A2384" s="4" t="str">
        <f>IF($C2384="","",COUNTA($C$5:$C2384))</f>
        <v/>
      </c>
      <c r="B2384" s="52"/>
      <c r="C2384" s="53"/>
      <c r="D2384" s="53"/>
      <c r="E2384" s="32"/>
      <c r="F2384" s="54"/>
      <c r="G2384" s="54"/>
      <c r="H2384" s="24" t="str">
        <f>IFERROR(ROUND(VLOOKUP($C2384,基础资料!$B$5:$E$34,3,0)+SUMIF($C$5:$C2384,$C2384,$F$5:$F2384)-SUMIF($C$5:$C2384,$C2384,$G$5:$G2384),2),"")</f>
        <v/>
      </c>
      <c r="I2384" s="53"/>
      <c r="J2384" s="53"/>
      <c r="K2384" s="25" t="str">
        <f t="shared" si="37"/>
        <v/>
      </c>
      <c r="L2384" s="13" t="str">
        <f>IF($D2384="","",IFERROR(INDEX(类别属性,MATCH($D2384,类别表,0)),""))</f>
        <v/>
      </c>
      <c r="M2384" s="53"/>
      <c r="N2384" s="53"/>
      <c r="O2384" s="32"/>
      <c r="P2384" s="6" t="str">
        <f>IF($C2384="","",IF(ISNA(MATCH($C2384,账户表,0)),"※这个账户不在【基础资料】的账户档案里",IF($B2384="","※没填日期，这一笔不会进任何月份的报表",IF(NOT(ISNUMBER($B2384)),"※日期是文本不是日期（像 2026.6.28 这种），按日期取数的报表全会漏掉这一笔",IF(AND($F2384&lt;&gt;"",$G2384&lt;&gt;""),"※收入和支出不能同时填",IF(AND(N($F2384)=0,N($G2384)=0),"※收入和支出都没填",IF(OR(N($F2384)&lt;0,N($G2384)&lt;0),"※金额不能填负数，方向反了就换一列填",IF($D2384="","※没填收支类别，分类报表会漏掉这一笔",IF(ISNA(MATCH($D2384,类别表,0)),"※收支类别不在【基础资料】的清单里",IF(AND($L2384="内部转账",$M2384=""),"△内部转账要在「对方账户」写上另一头",IF(AND($L2384="内部转账",$M2384=$C2384),"※对方账户跟本账户是同一个",IF(AND($L2384&lt;&gt;"内部转账",$M2384&lt;&gt;""),"△填了对方账户，但类别不是内部转账",IF(YEAR($B2384)&lt;&gt;管理年度,"△不是管理年度的单据，按月的三张报表里看不到",IF($H2384&lt;0,"△这一笔之后该账户余额成负数了，核一下",""))))))))))))))</f>
        <v/>
      </c>
    </row>
    <row r="2385" ht="16.5" spans="1:16">
      <c r="A2385" s="4" t="str">
        <f>IF($C2385="","",COUNTA($C$5:$C2385))</f>
        <v/>
      </c>
      <c r="B2385" s="52"/>
      <c r="C2385" s="53"/>
      <c r="D2385" s="53"/>
      <c r="E2385" s="32"/>
      <c r="F2385" s="54"/>
      <c r="G2385" s="54"/>
      <c r="H2385" s="24" t="str">
        <f>IFERROR(ROUND(VLOOKUP($C2385,基础资料!$B$5:$E$34,3,0)+SUMIF($C$5:$C2385,$C2385,$F$5:$F2385)-SUMIF($C$5:$C2385,$C2385,$G$5:$G2385),2),"")</f>
        <v/>
      </c>
      <c r="I2385" s="53"/>
      <c r="J2385" s="53"/>
      <c r="K2385" s="25" t="str">
        <f t="shared" si="37"/>
        <v/>
      </c>
      <c r="L2385" s="13" t="str">
        <f>IF($D2385="","",IFERROR(INDEX(类别属性,MATCH($D2385,类别表,0)),""))</f>
        <v/>
      </c>
      <c r="M2385" s="53"/>
      <c r="N2385" s="53"/>
      <c r="O2385" s="32"/>
      <c r="P2385" s="6" t="str">
        <f>IF($C2385="","",IF(ISNA(MATCH($C2385,账户表,0)),"※这个账户不在【基础资料】的账户档案里",IF($B2385="","※没填日期，这一笔不会进任何月份的报表",IF(NOT(ISNUMBER($B2385)),"※日期是文本不是日期（像 2026.6.28 这种），按日期取数的报表全会漏掉这一笔",IF(AND($F2385&lt;&gt;"",$G2385&lt;&gt;""),"※收入和支出不能同时填",IF(AND(N($F2385)=0,N($G2385)=0),"※收入和支出都没填",IF(OR(N($F2385)&lt;0,N($G2385)&lt;0),"※金额不能填负数，方向反了就换一列填",IF($D2385="","※没填收支类别，分类报表会漏掉这一笔",IF(ISNA(MATCH($D2385,类别表,0)),"※收支类别不在【基础资料】的清单里",IF(AND($L2385="内部转账",$M2385=""),"△内部转账要在「对方账户」写上另一头",IF(AND($L2385="内部转账",$M2385=$C2385),"※对方账户跟本账户是同一个",IF(AND($L2385&lt;&gt;"内部转账",$M2385&lt;&gt;""),"△填了对方账户，但类别不是内部转账",IF(YEAR($B2385)&lt;&gt;管理年度,"△不是管理年度的单据，按月的三张报表里看不到",IF($H2385&lt;0,"△这一笔之后该账户余额成负数了，核一下",""))))))))))))))</f>
        <v/>
      </c>
    </row>
    <row r="2386" ht="16.5" spans="1:16">
      <c r="A2386" s="4" t="str">
        <f>IF($C2386="","",COUNTA($C$5:$C2386))</f>
        <v/>
      </c>
      <c r="B2386" s="52"/>
      <c r="C2386" s="53"/>
      <c r="D2386" s="53"/>
      <c r="E2386" s="32"/>
      <c r="F2386" s="54"/>
      <c r="G2386" s="54"/>
      <c r="H2386" s="24" t="str">
        <f>IFERROR(ROUND(VLOOKUP($C2386,基础资料!$B$5:$E$34,3,0)+SUMIF($C$5:$C2386,$C2386,$F$5:$F2386)-SUMIF($C$5:$C2386,$C2386,$G$5:$G2386),2),"")</f>
        <v/>
      </c>
      <c r="I2386" s="53"/>
      <c r="J2386" s="53"/>
      <c r="K2386" s="25" t="str">
        <f t="shared" si="37"/>
        <v/>
      </c>
      <c r="L2386" s="13" t="str">
        <f>IF($D2386="","",IFERROR(INDEX(类别属性,MATCH($D2386,类别表,0)),""))</f>
        <v/>
      </c>
      <c r="M2386" s="53"/>
      <c r="N2386" s="53"/>
      <c r="O2386" s="32"/>
      <c r="P2386" s="6" t="str">
        <f>IF($C2386="","",IF(ISNA(MATCH($C2386,账户表,0)),"※这个账户不在【基础资料】的账户档案里",IF($B2386="","※没填日期，这一笔不会进任何月份的报表",IF(NOT(ISNUMBER($B2386)),"※日期是文本不是日期（像 2026.6.28 这种），按日期取数的报表全会漏掉这一笔",IF(AND($F2386&lt;&gt;"",$G2386&lt;&gt;""),"※收入和支出不能同时填",IF(AND(N($F2386)=0,N($G2386)=0),"※收入和支出都没填",IF(OR(N($F2386)&lt;0,N($G2386)&lt;0),"※金额不能填负数，方向反了就换一列填",IF($D2386="","※没填收支类别，分类报表会漏掉这一笔",IF(ISNA(MATCH($D2386,类别表,0)),"※收支类别不在【基础资料】的清单里",IF(AND($L2386="内部转账",$M2386=""),"△内部转账要在「对方账户」写上另一头",IF(AND($L2386="内部转账",$M2386=$C2386),"※对方账户跟本账户是同一个",IF(AND($L2386&lt;&gt;"内部转账",$M2386&lt;&gt;""),"△填了对方账户，但类别不是内部转账",IF(YEAR($B2386)&lt;&gt;管理年度,"△不是管理年度的单据，按月的三张报表里看不到",IF($H2386&lt;0,"△这一笔之后该账户余额成负数了，核一下",""))))))))))))))</f>
        <v/>
      </c>
    </row>
    <row r="2387" ht="16.5" spans="1:16">
      <c r="A2387" s="4" t="str">
        <f>IF($C2387="","",COUNTA($C$5:$C2387))</f>
        <v/>
      </c>
      <c r="B2387" s="52"/>
      <c r="C2387" s="53"/>
      <c r="D2387" s="53"/>
      <c r="E2387" s="32"/>
      <c r="F2387" s="54"/>
      <c r="G2387" s="54"/>
      <c r="H2387" s="24" t="str">
        <f>IFERROR(ROUND(VLOOKUP($C2387,基础资料!$B$5:$E$34,3,0)+SUMIF($C$5:$C2387,$C2387,$F$5:$F2387)-SUMIF($C$5:$C2387,$C2387,$G$5:$G2387),2),"")</f>
        <v/>
      </c>
      <c r="I2387" s="53"/>
      <c r="J2387" s="53"/>
      <c r="K2387" s="25" t="str">
        <f t="shared" si="37"/>
        <v/>
      </c>
      <c r="L2387" s="13" t="str">
        <f>IF($D2387="","",IFERROR(INDEX(类别属性,MATCH($D2387,类别表,0)),""))</f>
        <v/>
      </c>
      <c r="M2387" s="53"/>
      <c r="N2387" s="53"/>
      <c r="O2387" s="32"/>
      <c r="P2387" s="6" t="str">
        <f>IF($C2387="","",IF(ISNA(MATCH($C2387,账户表,0)),"※这个账户不在【基础资料】的账户档案里",IF($B2387="","※没填日期，这一笔不会进任何月份的报表",IF(NOT(ISNUMBER($B2387)),"※日期是文本不是日期（像 2026.6.28 这种），按日期取数的报表全会漏掉这一笔",IF(AND($F2387&lt;&gt;"",$G2387&lt;&gt;""),"※收入和支出不能同时填",IF(AND(N($F2387)=0,N($G2387)=0),"※收入和支出都没填",IF(OR(N($F2387)&lt;0,N($G2387)&lt;0),"※金额不能填负数，方向反了就换一列填",IF($D2387="","※没填收支类别，分类报表会漏掉这一笔",IF(ISNA(MATCH($D2387,类别表,0)),"※收支类别不在【基础资料】的清单里",IF(AND($L2387="内部转账",$M2387=""),"△内部转账要在「对方账户」写上另一头",IF(AND($L2387="内部转账",$M2387=$C2387),"※对方账户跟本账户是同一个",IF(AND($L2387&lt;&gt;"内部转账",$M2387&lt;&gt;""),"△填了对方账户，但类别不是内部转账",IF(YEAR($B2387)&lt;&gt;管理年度,"△不是管理年度的单据，按月的三张报表里看不到",IF($H2387&lt;0,"△这一笔之后该账户余额成负数了，核一下",""))))))))))))))</f>
        <v/>
      </c>
    </row>
    <row r="2388" ht="16.5" spans="1:16">
      <c r="A2388" s="4" t="str">
        <f>IF($C2388="","",COUNTA($C$5:$C2388))</f>
        <v/>
      </c>
      <c r="B2388" s="52"/>
      <c r="C2388" s="53"/>
      <c r="D2388" s="53"/>
      <c r="E2388" s="32"/>
      <c r="F2388" s="54"/>
      <c r="G2388" s="54"/>
      <c r="H2388" s="24" t="str">
        <f>IFERROR(ROUND(VLOOKUP($C2388,基础资料!$B$5:$E$34,3,0)+SUMIF($C$5:$C2388,$C2388,$F$5:$F2388)-SUMIF($C$5:$C2388,$C2388,$G$5:$G2388),2),"")</f>
        <v/>
      </c>
      <c r="I2388" s="53"/>
      <c r="J2388" s="53"/>
      <c r="K2388" s="25" t="str">
        <f t="shared" si="37"/>
        <v/>
      </c>
      <c r="L2388" s="13" t="str">
        <f>IF($D2388="","",IFERROR(INDEX(类别属性,MATCH($D2388,类别表,0)),""))</f>
        <v/>
      </c>
      <c r="M2388" s="53"/>
      <c r="N2388" s="53"/>
      <c r="O2388" s="32"/>
      <c r="P2388" s="6" t="str">
        <f>IF($C2388="","",IF(ISNA(MATCH($C2388,账户表,0)),"※这个账户不在【基础资料】的账户档案里",IF($B2388="","※没填日期，这一笔不会进任何月份的报表",IF(NOT(ISNUMBER($B2388)),"※日期是文本不是日期（像 2026.6.28 这种），按日期取数的报表全会漏掉这一笔",IF(AND($F2388&lt;&gt;"",$G2388&lt;&gt;""),"※收入和支出不能同时填",IF(AND(N($F2388)=0,N($G2388)=0),"※收入和支出都没填",IF(OR(N($F2388)&lt;0,N($G2388)&lt;0),"※金额不能填负数，方向反了就换一列填",IF($D2388="","※没填收支类别，分类报表会漏掉这一笔",IF(ISNA(MATCH($D2388,类别表,0)),"※收支类别不在【基础资料】的清单里",IF(AND($L2388="内部转账",$M2388=""),"△内部转账要在「对方账户」写上另一头",IF(AND($L2388="内部转账",$M2388=$C2388),"※对方账户跟本账户是同一个",IF(AND($L2388&lt;&gt;"内部转账",$M2388&lt;&gt;""),"△填了对方账户，但类别不是内部转账",IF(YEAR($B2388)&lt;&gt;管理年度,"△不是管理年度的单据，按月的三张报表里看不到",IF($H2388&lt;0,"△这一笔之后该账户余额成负数了，核一下",""))))))))))))))</f>
        <v/>
      </c>
    </row>
    <row r="2389" ht="16.5" spans="1:16">
      <c r="A2389" s="4" t="str">
        <f>IF($C2389="","",COUNTA($C$5:$C2389))</f>
        <v/>
      </c>
      <c r="B2389" s="52"/>
      <c r="C2389" s="53"/>
      <c r="D2389" s="53"/>
      <c r="E2389" s="32"/>
      <c r="F2389" s="54"/>
      <c r="G2389" s="54"/>
      <c r="H2389" s="24" t="str">
        <f>IFERROR(ROUND(VLOOKUP($C2389,基础资料!$B$5:$E$34,3,0)+SUMIF($C$5:$C2389,$C2389,$F$5:$F2389)-SUMIF($C$5:$C2389,$C2389,$G$5:$G2389),2),"")</f>
        <v/>
      </c>
      <c r="I2389" s="53"/>
      <c r="J2389" s="53"/>
      <c r="K2389" s="25" t="str">
        <f t="shared" si="37"/>
        <v/>
      </c>
      <c r="L2389" s="13" t="str">
        <f>IF($D2389="","",IFERROR(INDEX(类别属性,MATCH($D2389,类别表,0)),""))</f>
        <v/>
      </c>
      <c r="M2389" s="53"/>
      <c r="N2389" s="53"/>
      <c r="O2389" s="32"/>
      <c r="P2389" s="6" t="str">
        <f>IF($C2389="","",IF(ISNA(MATCH($C2389,账户表,0)),"※这个账户不在【基础资料】的账户档案里",IF($B2389="","※没填日期，这一笔不会进任何月份的报表",IF(NOT(ISNUMBER($B2389)),"※日期是文本不是日期（像 2026.6.28 这种），按日期取数的报表全会漏掉这一笔",IF(AND($F2389&lt;&gt;"",$G2389&lt;&gt;""),"※收入和支出不能同时填",IF(AND(N($F2389)=0,N($G2389)=0),"※收入和支出都没填",IF(OR(N($F2389)&lt;0,N($G2389)&lt;0),"※金额不能填负数，方向反了就换一列填",IF($D2389="","※没填收支类别，分类报表会漏掉这一笔",IF(ISNA(MATCH($D2389,类别表,0)),"※收支类别不在【基础资料】的清单里",IF(AND($L2389="内部转账",$M2389=""),"△内部转账要在「对方账户」写上另一头",IF(AND($L2389="内部转账",$M2389=$C2389),"※对方账户跟本账户是同一个",IF(AND($L2389&lt;&gt;"内部转账",$M2389&lt;&gt;""),"△填了对方账户，但类别不是内部转账",IF(YEAR($B2389)&lt;&gt;管理年度,"△不是管理年度的单据，按月的三张报表里看不到",IF($H2389&lt;0,"△这一笔之后该账户余额成负数了，核一下",""))))))))))))))</f>
        <v/>
      </c>
    </row>
    <row r="2390" ht="16.5" spans="1:16">
      <c r="A2390" s="4" t="str">
        <f>IF($C2390="","",COUNTA($C$5:$C2390))</f>
        <v/>
      </c>
      <c r="B2390" s="52"/>
      <c r="C2390" s="53"/>
      <c r="D2390" s="53"/>
      <c r="E2390" s="32"/>
      <c r="F2390" s="54"/>
      <c r="G2390" s="54"/>
      <c r="H2390" s="24" t="str">
        <f>IFERROR(ROUND(VLOOKUP($C2390,基础资料!$B$5:$E$34,3,0)+SUMIF($C$5:$C2390,$C2390,$F$5:$F2390)-SUMIF($C$5:$C2390,$C2390,$G$5:$G2390),2),"")</f>
        <v/>
      </c>
      <c r="I2390" s="53"/>
      <c r="J2390" s="53"/>
      <c r="K2390" s="25" t="str">
        <f t="shared" si="37"/>
        <v/>
      </c>
      <c r="L2390" s="13" t="str">
        <f>IF($D2390="","",IFERROR(INDEX(类别属性,MATCH($D2390,类别表,0)),""))</f>
        <v/>
      </c>
      <c r="M2390" s="53"/>
      <c r="N2390" s="53"/>
      <c r="O2390" s="32"/>
      <c r="P2390" s="6" t="str">
        <f>IF($C2390="","",IF(ISNA(MATCH($C2390,账户表,0)),"※这个账户不在【基础资料】的账户档案里",IF($B2390="","※没填日期，这一笔不会进任何月份的报表",IF(NOT(ISNUMBER($B2390)),"※日期是文本不是日期（像 2026.6.28 这种），按日期取数的报表全会漏掉这一笔",IF(AND($F2390&lt;&gt;"",$G2390&lt;&gt;""),"※收入和支出不能同时填",IF(AND(N($F2390)=0,N($G2390)=0),"※收入和支出都没填",IF(OR(N($F2390)&lt;0,N($G2390)&lt;0),"※金额不能填负数，方向反了就换一列填",IF($D2390="","※没填收支类别，分类报表会漏掉这一笔",IF(ISNA(MATCH($D2390,类别表,0)),"※收支类别不在【基础资料】的清单里",IF(AND($L2390="内部转账",$M2390=""),"△内部转账要在「对方账户」写上另一头",IF(AND($L2390="内部转账",$M2390=$C2390),"※对方账户跟本账户是同一个",IF(AND($L2390&lt;&gt;"内部转账",$M2390&lt;&gt;""),"△填了对方账户，但类别不是内部转账",IF(YEAR($B2390)&lt;&gt;管理年度,"△不是管理年度的单据，按月的三张报表里看不到",IF($H2390&lt;0,"△这一笔之后该账户余额成负数了，核一下",""))))))))))))))</f>
        <v/>
      </c>
    </row>
    <row r="2391" ht="16.5" spans="1:16">
      <c r="A2391" s="4" t="str">
        <f>IF($C2391="","",COUNTA($C$5:$C2391))</f>
        <v/>
      </c>
      <c r="B2391" s="52"/>
      <c r="C2391" s="53"/>
      <c r="D2391" s="53"/>
      <c r="E2391" s="32"/>
      <c r="F2391" s="54"/>
      <c r="G2391" s="54"/>
      <c r="H2391" s="24" t="str">
        <f>IFERROR(ROUND(VLOOKUP($C2391,基础资料!$B$5:$E$34,3,0)+SUMIF($C$5:$C2391,$C2391,$F$5:$F2391)-SUMIF($C$5:$C2391,$C2391,$G$5:$G2391),2),"")</f>
        <v/>
      </c>
      <c r="I2391" s="53"/>
      <c r="J2391" s="53"/>
      <c r="K2391" s="25" t="str">
        <f t="shared" si="37"/>
        <v/>
      </c>
      <c r="L2391" s="13" t="str">
        <f>IF($D2391="","",IFERROR(INDEX(类别属性,MATCH($D2391,类别表,0)),""))</f>
        <v/>
      </c>
      <c r="M2391" s="53"/>
      <c r="N2391" s="53"/>
      <c r="O2391" s="32"/>
      <c r="P2391" s="6" t="str">
        <f>IF($C2391="","",IF(ISNA(MATCH($C2391,账户表,0)),"※这个账户不在【基础资料】的账户档案里",IF($B2391="","※没填日期，这一笔不会进任何月份的报表",IF(NOT(ISNUMBER($B2391)),"※日期是文本不是日期（像 2026.6.28 这种），按日期取数的报表全会漏掉这一笔",IF(AND($F2391&lt;&gt;"",$G2391&lt;&gt;""),"※收入和支出不能同时填",IF(AND(N($F2391)=0,N($G2391)=0),"※收入和支出都没填",IF(OR(N($F2391)&lt;0,N($G2391)&lt;0),"※金额不能填负数，方向反了就换一列填",IF($D2391="","※没填收支类别，分类报表会漏掉这一笔",IF(ISNA(MATCH($D2391,类别表,0)),"※收支类别不在【基础资料】的清单里",IF(AND($L2391="内部转账",$M2391=""),"△内部转账要在「对方账户」写上另一头",IF(AND($L2391="内部转账",$M2391=$C2391),"※对方账户跟本账户是同一个",IF(AND($L2391&lt;&gt;"内部转账",$M2391&lt;&gt;""),"△填了对方账户，但类别不是内部转账",IF(YEAR($B2391)&lt;&gt;管理年度,"△不是管理年度的单据，按月的三张报表里看不到",IF($H2391&lt;0,"△这一笔之后该账户余额成负数了，核一下",""))))))))))))))</f>
        <v/>
      </c>
    </row>
    <row r="2392" ht="16.5" spans="1:16">
      <c r="A2392" s="4" t="str">
        <f>IF($C2392="","",COUNTA($C$5:$C2392))</f>
        <v/>
      </c>
      <c r="B2392" s="52"/>
      <c r="C2392" s="53"/>
      <c r="D2392" s="53"/>
      <c r="E2392" s="32"/>
      <c r="F2392" s="54"/>
      <c r="G2392" s="54"/>
      <c r="H2392" s="24" t="str">
        <f>IFERROR(ROUND(VLOOKUP($C2392,基础资料!$B$5:$E$34,3,0)+SUMIF($C$5:$C2392,$C2392,$F$5:$F2392)-SUMIF($C$5:$C2392,$C2392,$G$5:$G2392),2),"")</f>
        <v/>
      </c>
      <c r="I2392" s="53"/>
      <c r="J2392" s="53"/>
      <c r="K2392" s="25" t="str">
        <f t="shared" si="37"/>
        <v/>
      </c>
      <c r="L2392" s="13" t="str">
        <f>IF($D2392="","",IFERROR(INDEX(类别属性,MATCH($D2392,类别表,0)),""))</f>
        <v/>
      </c>
      <c r="M2392" s="53"/>
      <c r="N2392" s="53"/>
      <c r="O2392" s="32"/>
      <c r="P2392" s="6" t="str">
        <f>IF($C2392="","",IF(ISNA(MATCH($C2392,账户表,0)),"※这个账户不在【基础资料】的账户档案里",IF($B2392="","※没填日期，这一笔不会进任何月份的报表",IF(NOT(ISNUMBER($B2392)),"※日期是文本不是日期（像 2026.6.28 这种），按日期取数的报表全会漏掉这一笔",IF(AND($F2392&lt;&gt;"",$G2392&lt;&gt;""),"※收入和支出不能同时填",IF(AND(N($F2392)=0,N($G2392)=0),"※收入和支出都没填",IF(OR(N($F2392)&lt;0,N($G2392)&lt;0),"※金额不能填负数，方向反了就换一列填",IF($D2392="","※没填收支类别，分类报表会漏掉这一笔",IF(ISNA(MATCH($D2392,类别表,0)),"※收支类别不在【基础资料】的清单里",IF(AND($L2392="内部转账",$M2392=""),"△内部转账要在「对方账户」写上另一头",IF(AND($L2392="内部转账",$M2392=$C2392),"※对方账户跟本账户是同一个",IF(AND($L2392&lt;&gt;"内部转账",$M2392&lt;&gt;""),"△填了对方账户，但类别不是内部转账",IF(YEAR($B2392)&lt;&gt;管理年度,"△不是管理年度的单据，按月的三张报表里看不到",IF($H2392&lt;0,"△这一笔之后该账户余额成负数了，核一下",""))))))))))))))</f>
        <v/>
      </c>
    </row>
    <row r="2393" ht="16.5" spans="1:16">
      <c r="A2393" s="4" t="str">
        <f>IF($C2393="","",COUNTA($C$5:$C2393))</f>
        <v/>
      </c>
      <c r="B2393" s="52"/>
      <c r="C2393" s="53"/>
      <c r="D2393" s="53"/>
      <c r="E2393" s="32"/>
      <c r="F2393" s="54"/>
      <c r="G2393" s="54"/>
      <c r="H2393" s="24" t="str">
        <f>IFERROR(ROUND(VLOOKUP($C2393,基础资料!$B$5:$E$34,3,0)+SUMIF($C$5:$C2393,$C2393,$F$5:$F2393)-SUMIF($C$5:$C2393,$C2393,$G$5:$G2393),2),"")</f>
        <v/>
      </c>
      <c r="I2393" s="53"/>
      <c r="J2393" s="53"/>
      <c r="K2393" s="25" t="str">
        <f t="shared" si="37"/>
        <v/>
      </c>
      <c r="L2393" s="13" t="str">
        <f>IF($D2393="","",IFERROR(INDEX(类别属性,MATCH($D2393,类别表,0)),""))</f>
        <v/>
      </c>
      <c r="M2393" s="53"/>
      <c r="N2393" s="53"/>
      <c r="O2393" s="32"/>
      <c r="P2393" s="6" t="str">
        <f>IF($C2393="","",IF(ISNA(MATCH($C2393,账户表,0)),"※这个账户不在【基础资料】的账户档案里",IF($B2393="","※没填日期，这一笔不会进任何月份的报表",IF(NOT(ISNUMBER($B2393)),"※日期是文本不是日期（像 2026.6.28 这种），按日期取数的报表全会漏掉这一笔",IF(AND($F2393&lt;&gt;"",$G2393&lt;&gt;""),"※收入和支出不能同时填",IF(AND(N($F2393)=0,N($G2393)=0),"※收入和支出都没填",IF(OR(N($F2393)&lt;0,N($G2393)&lt;0),"※金额不能填负数，方向反了就换一列填",IF($D2393="","※没填收支类别，分类报表会漏掉这一笔",IF(ISNA(MATCH($D2393,类别表,0)),"※收支类别不在【基础资料】的清单里",IF(AND($L2393="内部转账",$M2393=""),"△内部转账要在「对方账户」写上另一头",IF(AND($L2393="内部转账",$M2393=$C2393),"※对方账户跟本账户是同一个",IF(AND($L2393&lt;&gt;"内部转账",$M2393&lt;&gt;""),"△填了对方账户，但类别不是内部转账",IF(YEAR($B2393)&lt;&gt;管理年度,"△不是管理年度的单据，按月的三张报表里看不到",IF($H2393&lt;0,"△这一笔之后该账户余额成负数了，核一下",""))))))))))))))</f>
        <v/>
      </c>
    </row>
    <row r="2394" ht="16.5" spans="1:16">
      <c r="A2394" s="4" t="str">
        <f>IF($C2394="","",COUNTA($C$5:$C2394))</f>
        <v/>
      </c>
      <c r="B2394" s="52"/>
      <c r="C2394" s="53"/>
      <c r="D2394" s="53"/>
      <c r="E2394" s="32"/>
      <c r="F2394" s="54"/>
      <c r="G2394" s="54"/>
      <c r="H2394" s="24" t="str">
        <f>IFERROR(ROUND(VLOOKUP($C2394,基础资料!$B$5:$E$34,3,0)+SUMIF($C$5:$C2394,$C2394,$F$5:$F2394)-SUMIF($C$5:$C2394,$C2394,$G$5:$G2394),2),"")</f>
        <v/>
      </c>
      <c r="I2394" s="53"/>
      <c r="J2394" s="53"/>
      <c r="K2394" s="25" t="str">
        <f t="shared" si="37"/>
        <v/>
      </c>
      <c r="L2394" s="13" t="str">
        <f>IF($D2394="","",IFERROR(INDEX(类别属性,MATCH($D2394,类别表,0)),""))</f>
        <v/>
      </c>
      <c r="M2394" s="53"/>
      <c r="N2394" s="53"/>
      <c r="O2394" s="32"/>
      <c r="P2394" s="6" t="str">
        <f>IF($C2394="","",IF(ISNA(MATCH($C2394,账户表,0)),"※这个账户不在【基础资料】的账户档案里",IF($B2394="","※没填日期，这一笔不会进任何月份的报表",IF(NOT(ISNUMBER($B2394)),"※日期是文本不是日期（像 2026.6.28 这种），按日期取数的报表全会漏掉这一笔",IF(AND($F2394&lt;&gt;"",$G2394&lt;&gt;""),"※收入和支出不能同时填",IF(AND(N($F2394)=0,N($G2394)=0),"※收入和支出都没填",IF(OR(N($F2394)&lt;0,N($G2394)&lt;0),"※金额不能填负数，方向反了就换一列填",IF($D2394="","※没填收支类别，分类报表会漏掉这一笔",IF(ISNA(MATCH($D2394,类别表,0)),"※收支类别不在【基础资料】的清单里",IF(AND($L2394="内部转账",$M2394=""),"△内部转账要在「对方账户」写上另一头",IF(AND($L2394="内部转账",$M2394=$C2394),"※对方账户跟本账户是同一个",IF(AND($L2394&lt;&gt;"内部转账",$M2394&lt;&gt;""),"△填了对方账户，但类别不是内部转账",IF(YEAR($B2394)&lt;&gt;管理年度,"△不是管理年度的单据，按月的三张报表里看不到",IF($H2394&lt;0,"△这一笔之后该账户余额成负数了，核一下",""))))))))))))))</f>
        <v/>
      </c>
    </row>
    <row r="2395" ht="16.5" spans="1:16">
      <c r="A2395" s="4" t="str">
        <f>IF($C2395="","",COUNTA($C$5:$C2395))</f>
        <v/>
      </c>
      <c r="B2395" s="52"/>
      <c r="C2395" s="53"/>
      <c r="D2395" s="53"/>
      <c r="E2395" s="32"/>
      <c r="F2395" s="54"/>
      <c r="G2395" s="54"/>
      <c r="H2395" s="24" t="str">
        <f>IFERROR(ROUND(VLOOKUP($C2395,基础资料!$B$5:$E$34,3,0)+SUMIF($C$5:$C2395,$C2395,$F$5:$F2395)-SUMIF($C$5:$C2395,$C2395,$G$5:$G2395),2),"")</f>
        <v/>
      </c>
      <c r="I2395" s="53"/>
      <c r="J2395" s="53"/>
      <c r="K2395" s="25" t="str">
        <f t="shared" si="37"/>
        <v/>
      </c>
      <c r="L2395" s="13" t="str">
        <f>IF($D2395="","",IFERROR(INDEX(类别属性,MATCH($D2395,类别表,0)),""))</f>
        <v/>
      </c>
      <c r="M2395" s="53"/>
      <c r="N2395" s="53"/>
      <c r="O2395" s="32"/>
      <c r="P2395" s="6" t="str">
        <f>IF($C2395="","",IF(ISNA(MATCH($C2395,账户表,0)),"※这个账户不在【基础资料】的账户档案里",IF($B2395="","※没填日期，这一笔不会进任何月份的报表",IF(NOT(ISNUMBER($B2395)),"※日期是文本不是日期（像 2026.6.28 这种），按日期取数的报表全会漏掉这一笔",IF(AND($F2395&lt;&gt;"",$G2395&lt;&gt;""),"※收入和支出不能同时填",IF(AND(N($F2395)=0,N($G2395)=0),"※收入和支出都没填",IF(OR(N($F2395)&lt;0,N($G2395)&lt;0),"※金额不能填负数，方向反了就换一列填",IF($D2395="","※没填收支类别，分类报表会漏掉这一笔",IF(ISNA(MATCH($D2395,类别表,0)),"※收支类别不在【基础资料】的清单里",IF(AND($L2395="内部转账",$M2395=""),"△内部转账要在「对方账户」写上另一头",IF(AND($L2395="内部转账",$M2395=$C2395),"※对方账户跟本账户是同一个",IF(AND($L2395&lt;&gt;"内部转账",$M2395&lt;&gt;""),"△填了对方账户，但类别不是内部转账",IF(YEAR($B2395)&lt;&gt;管理年度,"△不是管理年度的单据，按月的三张报表里看不到",IF($H2395&lt;0,"△这一笔之后该账户余额成负数了，核一下",""))))))))))))))</f>
        <v/>
      </c>
    </row>
    <row r="2396" ht="16.5" spans="1:16">
      <c r="A2396" s="4" t="str">
        <f>IF($C2396="","",COUNTA($C$5:$C2396))</f>
        <v/>
      </c>
      <c r="B2396" s="52"/>
      <c r="C2396" s="53"/>
      <c r="D2396" s="53"/>
      <c r="E2396" s="32"/>
      <c r="F2396" s="54"/>
      <c r="G2396" s="54"/>
      <c r="H2396" s="24" t="str">
        <f>IFERROR(ROUND(VLOOKUP($C2396,基础资料!$B$5:$E$34,3,0)+SUMIF($C$5:$C2396,$C2396,$F$5:$F2396)-SUMIF($C$5:$C2396,$C2396,$G$5:$G2396),2),"")</f>
        <v/>
      </c>
      <c r="I2396" s="53"/>
      <c r="J2396" s="53"/>
      <c r="K2396" s="25" t="str">
        <f t="shared" si="37"/>
        <v/>
      </c>
      <c r="L2396" s="13" t="str">
        <f>IF($D2396="","",IFERROR(INDEX(类别属性,MATCH($D2396,类别表,0)),""))</f>
        <v/>
      </c>
      <c r="M2396" s="53"/>
      <c r="N2396" s="53"/>
      <c r="O2396" s="32"/>
      <c r="P2396" s="6" t="str">
        <f>IF($C2396="","",IF(ISNA(MATCH($C2396,账户表,0)),"※这个账户不在【基础资料】的账户档案里",IF($B2396="","※没填日期，这一笔不会进任何月份的报表",IF(NOT(ISNUMBER($B2396)),"※日期是文本不是日期（像 2026.6.28 这种），按日期取数的报表全会漏掉这一笔",IF(AND($F2396&lt;&gt;"",$G2396&lt;&gt;""),"※收入和支出不能同时填",IF(AND(N($F2396)=0,N($G2396)=0),"※收入和支出都没填",IF(OR(N($F2396)&lt;0,N($G2396)&lt;0),"※金额不能填负数，方向反了就换一列填",IF($D2396="","※没填收支类别，分类报表会漏掉这一笔",IF(ISNA(MATCH($D2396,类别表,0)),"※收支类别不在【基础资料】的清单里",IF(AND($L2396="内部转账",$M2396=""),"△内部转账要在「对方账户」写上另一头",IF(AND($L2396="内部转账",$M2396=$C2396),"※对方账户跟本账户是同一个",IF(AND($L2396&lt;&gt;"内部转账",$M2396&lt;&gt;""),"△填了对方账户，但类别不是内部转账",IF(YEAR($B2396)&lt;&gt;管理年度,"△不是管理年度的单据，按月的三张报表里看不到",IF($H2396&lt;0,"△这一笔之后该账户余额成负数了，核一下",""))))))))))))))</f>
        <v/>
      </c>
    </row>
    <row r="2397" ht="16.5" spans="1:16">
      <c r="A2397" s="4" t="str">
        <f>IF($C2397="","",COUNTA($C$5:$C2397))</f>
        <v/>
      </c>
      <c r="B2397" s="52"/>
      <c r="C2397" s="53"/>
      <c r="D2397" s="53"/>
      <c r="E2397" s="32"/>
      <c r="F2397" s="54"/>
      <c r="G2397" s="54"/>
      <c r="H2397" s="24" t="str">
        <f>IFERROR(ROUND(VLOOKUP($C2397,基础资料!$B$5:$E$34,3,0)+SUMIF($C$5:$C2397,$C2397,$F$5:$F2397)-SUMIF($C$5:$C2397,$C2397,$G$5:$G2397),2),"")</f>
        <v/>
      </c>
      <c r="I2397" s="53"/>
      <c r="J2397" s="53"/>
      <c r="K2397" s="25" t="str">
        <f t="shared" si="37"/>
        <v/>
      </c>
      <c r="L2397" s="13" t="str">
        <f>IF($D2397="","",IFERROR(INDEX(类别属性,MATCH($D2397,类别表,0)),""))</f>
        <v/>
      </c>
      <c r="M2397" s="53"/>
      <c r="N2397" s="53"/>
      <c r="O2397" s="32"/>
      <c r="P2397" s="6" t="str">
        <f>IF($C2397="","",IF(ISNA(MATCH($C2397,账户表,0)),"※这个账户不在【基础资料】的账户档案里",IF($B2397="","※没填日期，这一笔不会进任何月份的报表",IF(NOT(ISNUMBER($B2397)),"※日期是文本不是日期（像 2026.6.28 这种），按日期取数的报表全会漏掉这一笔",IF(AND($F2397&lt;&gt;"",$G2397&lt;&gt;""),"※收入和支出不能同时填",IF(AND(N($F2397)=0,N($G2397)=0),"※收入和支出都没填",IF(OR(N($F2397)&lt;0,N($G2397)&lt;0),"※金额不能填负数，方向反了就换一列填",IF($D2397="","※没填收支类别，分类报表会漏掉这一笔",IF(ISNA(MATCH($D2397,类别表,0)),"※收支类别不在【基础资料】的清单里",IF(AND($L2397="内部转账",$M2397=""),"△内部转账要在「对方账户」写上另一头",IF(AND($L2397="内部转账",$M2397=$C2397),"※对方账户跟本账户是同一个",IF(AND($L2397&lt;&gt;"内部转账",$M2397&lt;&gt;""),"△填了对方账户，但类别不是内部转账",IF(YEAR($B2397)&lt;&gt;管理年度,"△不是管理年度的单据，按月的三张报表里看不到",IF($H2397&lt;0,"△这一笔之后该账户余额成负数了，核一下",""))))))))))))))</f>
        <v/>
      </c>
    </row>
    <row r="2398" ht="16.5" spans="1:16">
      <c r="A2398" s="4" t="str">
        <f>IF($C2398="","",COUNTA($C$5:$C2398))</f>
        <v/>
      </c>
      <c r="B2398" s="52"/>
      <c r="C2398" s="53"/>
      <c r="D2398" s="53"/>
      <c r="E2398" s="32"/>
      <c r="F2398" s="54"/>
      <c r="G2398" s="54"/>
      <c r="H2398" s="24" t="str">
        <f>IFERROR(ROUND(VLOOKUP($C2398,基础资料!$B$5:$E$34,3,0)+SUMIF($C$5:$C2398,$C2398,$F$5:$F2398)-SUMIF($C$5:$C2398,$C2398,$G$5:$G2398),2),"")</f>
        <v/>
      </c>
      <c r="I2398" s="53"/>
      <c r="J2398" s="53"/>
      <c r="K2398" s="25" t="str">
        <f t="shared" si="37"/>
        <v/>
      </c>
      <c r="L2398" s="13" t="str">
        <f>IF($D2398="","",IFERROR(INDEX(类别属性,MATCH($D2398,类别表,0)),""))</f>
        <v/>
      </c>
      <c r="M2398" s="53"/>
      <c r="N2398" s="53"/>
      <c r="O2398" s="32"/>
      <c r="P2398" s="6" t="str">
        <f>IF($C2398="","",IF(ISNA(MATCH($C2398,账户表,0)),"※这个账户不在【基础资料】的账户档案里",IF($B2398="","※没填日期，这一笔不会进任何月份的报表",IF(NOT(ISNUMBER($B2398)),"※日期是文本不是日期（像 2026.6.28 这种），按日期取数的报表全会漏掉这一笔",IF(AND($F2398&lt;&gt;"",$G2398&lt;&gt;""),"※收入和支出不能同时填",IF(AND(N($F2398)=0,N($G2398)=0),"※收入和支出都没填",IF(OR(N($F2398)&lt;0,N($G2398)&lt;0),"※金额不能填负数，方向反了就换一列填",IF($D2398="","※没填收支类别，分类报表会漏掉这一笔",IF(ISNA(MATCH($D2398,类别表,0)),"※收支类别不在【基础资料】的清单里",IF(AND($L2398="内部转账",$M2398=""),"△内部转账要在「对方账户」写上另一头",IF(AND($L2398="内部转账",$M2398=$C2398),"※对方账户跟本账户是同一个",IF(AND($L2398&lt;&gt;"内部转账",$M2398&lt;&gt;""),"△填了对方账户，但类别不是内部转账",IF(YEAR($B2398)&lt;&gt;管理年度,"△不是管理年度的单据，按月的三张报表里看不到",IF($H2398&lt;0,"△这一笔之后该账户余额成负数了，核一下",""))))))))))))))</f>
        <v/>
      </c>
    </row>
    <row r="2399" ht="16.5" spans="1:16">
      <c r="A2399" s="4" t="str">
        <f>IF($C2399="","",COUNTA($C$5:$C2399))</f>
        <v/>
      </c>
      <c r="B2399" s="52"/>
      <c r="C2399" s="53"/>
      <c r="D2399" s="53"/>
      <c r="E2399" s="32"/>
      <c r="F2399" s="54"/>
      <c r="G2399" s="54"/>
      <c r="H2399" s="24" t="str">
        <f>IFERROR(ROUND(VLOOKUP($C2399,基础资料!$B$5:$E$34,3,0)+SUMIF($C$5:$C2399,$C2399,$F$5:$F2399)-SUMIF($C$5:$C2399,$C2399,$G$5:$G2399),2),"")</f>
        <v/>
      </c>
      <c r="I2399" s="53"/>
      <c r="J2399" s="53"/>
      <c r="K2399" s="25" t="str">
        <f t="shared" si="37"/>
        <v/>
      </c>
      <c r="L2399" s="13" t="str">
        <f>IF($D2399="","",IFERROR(INDEX(类别属性,MATCH($D2399,类别表,0)),""))</f>
        <v/>
      </c>
      <c r="M2399" s="53"/>
      <c r="N2399" s="53"/>
      <c r="O2399" s="32"/>
      <c r="P2399" s="6" t="str">
        <f>IF($C2399="","",IF(ISNA(MATCH($C2399,账户表,0)),"※这个账户不在【基础资料】的账户档案里",IF($B2399="","※没填日期，这一笔不会进任何月份的报表",IF(NOT(ISNUMBER($B2399)),"※日期是文本不是日期（像 2026.6.28 这种），按日期取数的报表全会漏掉这一笔",IF(AND($F2399&lt;&gt;"",$G2399&lt;&gt;""),"※收入和支出不能同时填",IF(AND(N($F2399)=0,N($G2399)=0),"※收入和支出都没填",IF(OR(N($F2399)&lt;0,N($G2399)&lt;0),"※金额不能填负数，方向反了就换一列填",IF($D2399="","※没填收支类别，分类报表会漏掉这一笔",IF(ISNA(MATCH($D2399,类别表,0)),"※收支类别不在【基础资料】的清单里",IF(AND($L2399="内部转账",$M2399=""),"△内部转账要在「对方账户」写上另一头",IF(AND($L2399="内部转账",$M2399=$C2399),"※对方账户跟本账户是同一个",IF(AND($L2399&lt;&gt;"内部转账",$M2399&lt;&gt;""),"△填了对方账户，但类别不是内部转账",IF(YEAR($B2399)&lt;&gt;管理年度,"△不是管理年度的单据，按月的三张报表里看不到",IF($H2399&lt;0,"△这一笔之后该账户余额成负数了，核一下",""))))))))))))))</f>
        <v/>
      </c>
    </row>
    <row r="2400" ht="16.5" spans="1:16">
      <c r="A2400" s="4" t="str">
        <f>IF($C2400="","",COUNTA($C$5:$C2400))</f>
        <v/>
      </c>
      <c r="B2400" s="52"/>
      <c r="C2400" s="53"/>
      <c r="D2400" s="53"/>
      <c r="E2400" s="32"/>
      <c r="F2400" s="54"/>
      <c r="G2400" s="54"/>
      <c r="H2400" s="24" t="str">
        <f>IFERROR(ROUND(VLOOKUP($C2400,基础资料!$B$5:$E$34,3,0)+SUMIF($C$5:$C2400,$C2400,$F$5:$F2400)-SUMIF($C$5:$C2400,$C2400,$G$5:$G2400),2),"")</f>
        <v/>
      </c>
      <c r="I2400" s="53"/>
      <c r="J2400" s="53"/>
      <c r="K2400" s="25" t="str">
        <f t="shared" si="37"/>
        <v/>
      </c>
      <c r="L2400" s="13" t="str">
        <f>IF($D2400="","",IFERROR(INDEX(类别属性,MATCH($D2400,类别表,0)),""))</f>
        <v/>
      </c>
      <c r="M2400" s="53"/>
      <c r="N2400" s="53"/>
      <c r="O2400" s="32"/>
      <c r="P2400" s="6" t="str">
        <f>IF($C2400="","",IF(ISNA(MATCH($C2400,账户表,0)),"※这个账户不在【基础资料】的账户档案里",IF($B2400="","※没填日期，这一笔不会进任何月份的报表",IF(NOT(ISNUMBER($B2400)),"※日期是文本不是日期（像 2026.6.28 这种），按日期取数的报表全会漏掉这一笔",IF(AND($F2400&lt;&gt;"",$G2400&lt;&gt;""),"※收入和支出不能同时填",IF(AND(N($F2400)=0,N($G2400)=0),"※收入和支出都没填",IF(OR(N($F2400)&lt;0,N($G2400)&lt;0),"※金额不能填负数，方向反了就换一列填",IF($D2400="","※没填收支类别，分类报表会漏掉这一笔",IF(ISNA(MATCH($D2400,类别表,0)),"※收支类别不在【基础资料】的清单里",IF(AND($L2400="内部转账",$M2400=""),"△内部转账要在「对方账户」写上另一头",IF(AND($L2400="内部转账",$M2400=$C2400),"※对方账户跟本账户是同一个",IF(AND($L2400&lt;&gt;"内部转账",$M2400&lt;&gt;""),"△填了对方账户，但类别不是内部转账",IF(YEAR($B2400)&lt;&gt;管理年度,"△不是管理年度的单据，按月的三张报表里看不到",IF($H2400&lt;0,"△这一笔之后该账户余额成负数了，核一下",""))))))))))))))</f>
        <v/>
      </c>
    </row>
    <row r="2401" ht="16.5" spans="1:16">
      <c r="A2401" s="4" t="str">
        <f>IF($C2401="","",COUNTA($C$5:$C2401))</f>
        <v/>
      </c>
      <c r="B2401" s="52"/>
      <c r="C2401" s="53"/>
      <c r="D2401" s="53"/>
      <c r="E2401" s="32"/>
      <c r="F2401" s="54"/>
      <c r="G2401" s="54"/>
      <c r="H2401" s="24" t="str">
        <f>IFERROR(ROUND(VLOOKUP($C2401,基础资料!$B$5:$E$34,3,0)+SUMIF($C$5:$C2401,$C2401,$F$5:$F2401)-SUMIF($C$5:$C2401,$C2401,$G$5:$G2401),2),"")</f>
        <v/>
      </c>
      <c r="I2401" s="53"/>
      <c r="J2401" s="53"/>
      <c r="K2401" s="25" t="str">
        <f t="shared" si="37"/>
        <v/>
      </c>
      <c r="L2401" s="13" t="str">
        <f>IF($D2401="","",IFERROR(INDEX(类别属性,MATCH($D2401,类别表,0)),""))</f>
        <v/>
      </c>
      <c r="M2401" s="53"/>
      <c r="N2401" s="53"/>
      <c r="O2401" s="32"/>
      <c r="P2401" s="6" t="str">
        <f>IF($C2401="","",IF(ISNA(MATCH($C2401,账户表,0)),"※这个账户不在【基础资料】的账户档案里",IF($B2401="","※没填日期，这一笔不会进任何月份的报表",IF(NOT(ISNUMBER($B2401)),"※日期是文本不是日期（像 2026.6.28 这种），按日期取数的报表全会漏掉这一笔",IF(AND($F2401&lt;&gt;"",$G2401&lt;&gt;""),"※收入和支出不能同时填",IF(AND(N($F2401)=0,N($G2401)=0),"※收入和支出都没填",IF(OR(N($F2401)&lt;0,N($G2401)&lt;0),"※金额不能填负数，方向反了就换一列填",IF($D2401="","※没填收支类别，分类报表会漏掉这一笔",IF(ISNA(MATCH($D2401,类别表,0)),"※收支类别不在【基础资料】的清单里",IF(AND($L2401="内部转账",$M2401=""),"△内部转账要在「对方账户」写上另一头",IF(AND($L2401="内部转账",$M2401=$C2401),"※对方账户跟本账户是同一个",IF(AND($L2401&lt;&gt;"内部转账",$M2401&lt;&gt;""),"△填了对方账户，但类别不是内部转账",IF(YEAR($B2401)&lt;&gt;管理年度,"△不是管理年度的单据，按月的三张报表里看不到",IF($H2401&lt;0,"△这一笔之后该账户余额成负数了，核一下",""))))))))))))))</f>
        <v/>
      </c>
    </row>
    <row r="2402" ht="16.5" spans="1:16">
      <c r="A2402" s="4" t="str">
        <f>IF($C2402="","",COUNTA($C$5:$C2402))</f>
        <v/>
      </c>
      <c r="B2402" s="52"/>
      <c r="C2402" s="53"/>
      <c r="D2402" s="53"/>
      <c r="E2402" s="32"/>
      <c r="F2402" s="54"/>
      <c r="G2402" s="54"/>
      <c r="H2402" s="24" t="str">
        <f>IFERROR(ROUND(VLOOKUP($C2402,基础资料!$B$5:$E$34,3,0)+SUMIF($C$5:$C2402,$C2402,$F$5:$F2402)-SUMIF($C$5:$C2402,$C2402,$G$5:$G2402),2),"")</f>
        <v/>
      </c>
      <c r="I2402" s="53"/>
      <c r="J2402" s="53"/>
      <c r="K2402" s="25" t="str">
        <f t="shared" si="37"/>
        <v/>
      </c>
      <c r="L2402" s="13" t="str">
        <f>IF($D2402="","",IFERROR(INDEX(类别属性,MATCH($D2402,类别表,0)),""))</f>
        <v/>
      </c>
      <c r="M2402" s="53"/>
      <c r="N2402" s="53"/>
      <c r="O2402" s="32"/>
      <c r="P2402" s="6" t="str">
        <f>IF($C2402="","",IF(ISNA(MATCH($C2402,账户表,0)),"※这个账户不在【基础资料】的账户档案里",IF($B2402="","※没填日期，这一笔不会进任何月份的报表",IF(NOT(ISNUMBER($B2402)),"※日期是文本不是日期（像 2026.6.28 这种），按日期取数的报表全会漏掉这一笔",IF(AND($F2402&lt;&gt;"",$G2402&lt;&gt;""),"※收入和支出不能同时填",IF(AND(N($F2402)=0,N($G2402)=0),"※收入和支出都没填",IF(OR(N($F2402)&lt;0,N($G2402)&lt;0),"※金额不能填负数，方向反了就换一列填",IF($D2402="","※没填收支类别，分类报表会漏掉这一笔",IF(ISNA(MATCH($D2402,类别表,0)),"※收支类别不在【基础资料】的清单里",IF(AND($L2402="内部转账",$M2402=""),"△内部转账要在「对方账户」写上另一头",IF(AND($L2402="内部转账",$M2402=$C2402),"※对方账户跟本账户是同一个",IF(AND($L2402&lt;&gt;"内部转账",$M2402&lt;&gt;""),"△填了对方账户，但类别不是内部转账",IF(YEAR($B2402)&lt;&gt;管理年度,"△不是管理年度的单据，按月的三张报表里看不到",IF($H2402&lt;0,"△这一笔之后该账户余额成负数了，核一下",""))))))))))))))</f>
        <v/>
      </c>
    </row>
    <row r="2403" ht="16.5" spans="1:16">
      <c r="A2403" s="4" t="str">
        <f>IF($C2403="","",COUNTA($C$5:$C2403))</f>
        <v/>
      </c>
      <c r="B2403" s="52"/>
      <c r="C2403" s="53"/>
      <c r="D2403" s="53"/>
      <c r="E2403" s="32"/>
      <c r="F2403" s="54"/>
      <c r="G2403" s="54"/>
      <c r="H2403" s="24" t="str">
        <f>IFERROR(ROUND(VLOOKUP($C2403,基础资料!$B$5:$E$34,3,0)+SUMIF($C$5:$C2403,$C2403,$F$5:$F2403)-SUMIF($C$5:$C2403,$C2403,$G$5:$G2403),2),"")</f>
        <v/>
      </c>
      <c r="I2403" s="53"/>
      <c r="J2403" s="53"/>
      <c r="K2403" s="25" t="str">
        <f t="shared" si="37"/>
        <v/>
      </c>
      <c r="L2403" s="13" t="str">
        <f>IF($D2403="","",IFERROR(INDEX(类别属性,MATCH($D2403,类别表,0)),""))</f>
        <v/>
      </c>
      <c r="M2403" s="53"/>
      <c r="N2403" s="53"/>
      <c r="O2403" s="32"/>
      <c r="P2403" s="6" t="str">
        <f>IF($C2403="","",IF(ISNA(MATCH($C2403,账户表,0)),"※这个账户不在【基础资料】的账户档案里",IF($B2403="","※没填日期，这一笔不会进任何月份的报表",IF(NOT(ISNUMBER($B2403)),"※日期是文本不是日期（像 2026.6.28 这种），按日期取数的报表全会漏掉这一笔",IF(AND($F2403&lt;&gt;"",$G2403&lt;&gt;""),"※收入和支出不能同时填",IF(AND(N($F2403)=0,N($G2403)=0),"※收入和支出都没填",IF(OR(N($F2403)&lt;0,N($G2403)&lt;0),"※金额不能填负数，方向反了就换一列填",IF($D2403="","※没填收支类别，分类报表会漏掉这一笔",IF(ISNA(MATCH($D2403,类别表,0)),"※收支类别不在【基础资料】的清单里",IF(AND($L2403="内部转账",$M2403=""),"△内部转账要在「对方账户」写上另一头",IF(AND($L2403="内部转账",$M2403=$C2403),"※对方账户跟本账户是同一个",IF(AND($L2403&lt;&gt;"内部转账",$M2403&lt;&gt;""),"△填了对方账户，但类别不是内部转账",IF(YEAR($B2403)&lt;&gt;管理年度,"△不是管理年度的单据，按月的三张报表里看不到",IF($H2403&lt;0,"△这一笔之后该账户余额成负数了，核一下",""))))))))))))))</f>
        <v/>
      </c>
    </row>
    <row r="2404" ht="16.5" spans="1:16">
      <c r="A2404" s="4" t="str">
        <f>IF($C2404="","",COUNTA($C$5:$C2404))</f>
        <v/>
      </c>
      <c r="B2404" s="52"/>
      <c r="C2404" s="53"/>
      <c r="D2404" s="53"/>
      <c r="E2404" s="32"/>
      <c r="F2404" s="54"/>
      <c r="G2404" s="54"/>
      <c r="H2404" s="24" t="str">
        <f>IFERROR(ROUND(VLOOKUP($C2404,基础资料!$B$5:$E$34,3,0)+SUMIF($C$5:$C2404,$C2404,$F$5:$F2404)-SUMIF($C$5:$C2404,$C2404,$G$5:$G2404),2),"")</f>
        <v/>
      </c>
      <c r="I2404" s="53"/>
      <c r="J2404" s="53"/>
      <c r="K2404" s="25" t="str">
        <f t="shared" si="37"/>
        <v/>
      </c>
      <c r="L2404" s="13" t="str">
        <f>IF($D2404="","",IFERROR(INDEX(类别属性,MATCH($D2404,类别表,0)),""))</f>
        <v/>
      </c>
      <c r="M2404" s="53"/>
      <c r="N2404" s="53"/>
      <c r="O2404" s="32"/>
      <c r="P2404" s="6" t="str">
        <f>IF($C2404="","",IF(ISNA(MATCH($C2404,账户表,0)),"※这个账户不在【基础资料】的账户档案里",IF($B2404="","※没填日期，这一笔不会进任何月份的报表",IF(NOT(ISNUMBER($B2404)),"※日期是文本不是日期（像 2026.6.28 这种），按日期取数的报表全会漏掉这一笔",IF(AND($F2404&lt;&gt;"",$G2404&lt;&gt;""),"※收入和支出不能同时填",IF(AND(N($F2404)=0,N($G2404)=0),"※收入和支出都没填",IF(OR(N($F2404)&lt;0,N($G2404)&lt;0),"※金额不能填负数，方向反了就换一列填",IF($D2404="","※没填收支类别，分类报表会漏掉这一笔",IF(ISNA(MATCH($D2404,类别表,0)),"※收支类别不在【基础资料】的清单里",IF(AND($L2404="内部转账",$M2404=""),"△内部转账要在「对方账户」写上另一头",IF(AND($L2404="内部转账",$M2404=$C2404),"※对方账户跟本账户是同一个",IF(AND($L2404&lt;&gt;"内部转账",$M2404&lt;&gt;""),"△填了对方账户，但类别不是内部转账",IF(YEAR($B2404)&lt;&gt;管理年度,"△不是管理年度的单据，按月的三张报表里看不到",IF($H2404&lt;0,"△这一笔之后该账户余额成负数了，核一下",""))))))))))))))</f>
        <v/>
      </c>
    </row>
    <row r="2405" ht="16.5" spans="1:16">
      <c r="A2405" s="4" t="str">
        <f>IF($C2405="","",COUNTA($C$5:$C2405))</f>
        <v/>
      </c>
      <c r="B2405" s="52"/>
      <c r="C2405" s="53"/>
      <c r="D2405" s="53"/>
      <c r="E2405" s="32"/>
      <c r="F2405" s="54"/>
      <c r="G2405" s="54"/>
      <c r="H2405" s="24" t="str">
        <f>IFERROR(ROUND(VLOOKUP($C2405,基础资料!$B$5:$E$34,3,0)+SUMIF($C$5:$C2405,$C2405,$F$5:$F2405)-SUMIF($C$5:$C2405,$C2405,$G$5:$G2405),2),"")</f>
        <v/>
      </c>
      <c r="I2405" s="53"/>
      <c r="J2405" s="53"/>
      <c r="K2405" s="25" t="str">
        <f t="shared" si="37"/>
        <v/>
      </c>
      <c r="L2405" s="13" t="str">
        <f>IF($D2405="","",IFERROR(INDEX(类别属性,MATCH($D2405,类别表,0)),""))</f>
        <v/>
      </c>
      <c r="M2405" s="53"/>
      <c r="N2405" s="53"/>
      <c r="O2405" s="32"/>
      <c r="P2405" s="6" t="str">
        <f>IF($C2405="","",IF(ISNA(MATCH($C2405,账户表,0)),"※这个账户不在【基础资料】的账户档案里",IF($B2405="","※没填日期，这一笔不会进任何月份的报表",IF(NOT(ISNUMBER($B2405)),"※日期是文本不是日期（像 2026.6.28 这种），按日期取数的报表全会漏掉这一笔",IF(AND($F2405&lt;&gt;"",$G2405&lt;&gt;""),"※收入和支出不能同时填",IF(AND(N($F2405)=0,N($G2405)=0),"※收入和支出都没填",IF(OR(N($F2405)&lt;0,N($G2405)&lt;0),"※金额不能填负数，方向反了就换一列填",IF($D2405="","※没填收支类别，分类报表会漏掉这一笔",IF(ISNA(MATCH($D2405,类别表,0)),"※收支类别不在【基础资料】的清单里",IF(AND($L2405="内部转账",$M2405=""),"△内部转账要在「对方账户」写上另一头",IF(AND($L2405="内部转账",$M2405=$C2405),"※对方账户跟本账户是同一个",IF(AND($L2405&lt;&gt;"内部转账",$M2405&lt;&gt;""),"△填了对方账户，但类别不是内部转账",IF(YEAR($B2405)&lt;&gt;管理年度,"△不是管理年度的单据，按月的三张报表里看不到",IF($H2405&lt;0,"△这一笔之后该账户余额成负数了，核一下",""))))))))))))))</f>
        <v/>
      </c>
    </row>
    <row r="2406" ht="16.5" spans="1:16">
      <c r="A2406" s="4" t="str">
        <f>IF($C2406="","",COUNTA($C$5:$C2406))</f>
        <v/>
      </c>
      <c r="B2406" s="52"/>
      <c r="C2406" s="53"/>
      <c r="D2406" s="53"/>
      <c r="E2406" s="32"/>
      <c r="F2406" s="54"/>
      <c r="G2406" s="54"/>
      <c r="H2406" s="24" t="str">
        <f>IFERROR(ROUND(VLOOKUP($C2406,基础资料!$B$5:$E$34,3,0)+SUMIF($C$5:$C2406,$C2406,$F$5:$F2406)-SUMIF($C$5:$C2406,$C2406,$G$5:$G2406),2),"")</f>
        <v/>
      </c>
      <c r="I2406" s="53"/>
      <c r="J2406" s="53"/>
      <c r="K2406" s="25" t="str">
        <f t="shared" si="37"/>
        <v/>
      </c>
      <c r="L2406" s="13" t="str">
        <f>IF($D2406="","",IFERROR(INDEX(类别属性,MATCH($D2406,类别表,0)),""))</f>
        <v/>
      </c>
      <c r="M2406" s="53"/>
      <c r="N2406" s="53"/>
      <c r="O2406" s="32"/>
      <c r="P2406" s="6" t="str">
        <f>IF($C2406="","",IF(ISNA(MATCH($C2406,账户表,0)),"※这个账户不在【基础资料】的账户档案里",IF($B2406="","※没填日期，这一笔不会进任何月份的报表",IF(NOT(ISNUMBER($B2406)),"※日期是文本不是日期（像 2026.6.28 这种），按日期取数的报表全会漏掉这一笔",IF(AND($F2406&lt;&gt;"",$G2406&lt;&gt;""),"※收入和支出不能同时填",IF(AND(N($F2406)=0,N($G2406)=0),"※收入和支出都没填",IF(OR(N($F2406)&lt;0,N($G2406)&lt;0),"※金额不能填负数，方向反了就换一列填",IF($D2406="","※没填收支类别，分类报表会漏掉这一笔",IF(ISNA(MATCH($D2406,类别表,0)),"※收支类别不在【基础资料】的清单里",IF(AND($L2406="内部转账",$M2406=""),"△内部转账要在「对方账户」写上另一头",IF(AND($L2406="内部转账",$M2406=$C2406),"※对方账户跟本账户是同一个",IF(AND($L2406&lt;&gt;"内部转账",$M2406&lt;&gt;""),"△填了对方账户，但类别不是内部转账",IF(YEAR($B2406)&lt;&gt;管理年度,"△不是管理年度的单据，按月的三张报表里看不到",IF($H2406&lt;0,"△这一笔之后该账户余额成负数了，核一下",""))))))))))))))</f>
        <v/>
      </c>
    </row>
    <row r="2407" ht="16.5" spans="1:16">
      <c r="A2407" s="4" t="str">
        <f>IF($C2407="","",COUNTA($C$5:$C2407))</f>
        <v/>
      </c>
      <c r="B2407" s="52"/>
      <c r="C2407" s="53"/>
      <c r="D2407" s="53"/>
      <c r="E2407" s="32"/>
      <c r="F2407" s="54"/>
      <c r="G2407" s="54"/>
      <c r="H2407" s="24" t="str">
        <f>IFERROR(ROUND(VLOOKUP($C2407,基础资料!$B$5:$E$34,3,0)+SUMIF($C$5:$C2407,$C2407,$F$5:$F2407)-SUMIF($C$5:$C2407,$C2407,$G$5:$G2407),2),"")</f>
        <v/>
      </c>
      <c r="I2407" s="53"/>
      <c r="J2407" s="53"/>
      <c r="K2407" s="25" t="str">
        <f t="shared" si="37"/>
        <v/>
      </c>
      <c r="L2407" s="13" t="str">
        <f>IF($D2407="","",IFERROR(INDEX(类别属性,MATCH($D2407,类别表,0)),""))</f>
        <v/>
      </c>
      <c r="M2407" s="53"/>
      <c r="N2407" s="53"/>
      <c r="O2407" s="32"/>
      <c r="P2407" s="6" t="str">
        <f>IF($C2407="","",IF(ISNA(MATCH($C2407,账户表,0)),"※这个账户不在【基础资料】的账户档案里",IF($B2407="","※没填日期，这一笔不会进任何月份的报表",IF(NOT(ISNUMBER($B2407)),"※日期是文本不是日期（像 2026.6.28 这种），按日期取数的报表全会漏掉这一笔",IF(AND($F2407&lt;&gt;"",$G2407&lt;&gt;""),"※收入和支出不能同时填",IF(AND(N($F2407)=0,N($G2407)=0),"※收入和支出都没填",IF(OR(N($F2407)&lt;0,N($G2407)&lt;0),"※金额不能填负数，方向反了就换一列填",IF($D2407="","※没填收支类别，分类报表会漏掉这一笔",IF(ISNA(MATCH($D2407,类别表,0)),"※收支类别不在【基础资料】的清单里",IF(AND($L2407="内部转账",$M2407=""),"△内部转账要在「对方账户」写上另一头",IF(AND($L2407="内部转账",$M2407=$C2407),"※对方账户跟本账户是同一个",IF(AND($L2407&lt;&gt;"内部转账",$M2407&lt;&gt;""),"△填了对方账户，但类别不是内部转账",IF(YEAR($B2407)&lt;&gt;管理年度,"△不是管理年度的单据，按月的三张报表里看不到",IF($H2407&lt;0,"△这一笔之后该账户余额成负数了，核一下",""))))))))))))))</f>
        <v/>
      </c>
    </row>
    <row r="2408" ht="16.5" spans="1:16">
      <c r="A2408" s="4" t="str">
        <f>IF($C2408="","",COUNTA($C$5:$C2408))</f>
        <v/>
      </c>
      <c r="B2408" s="52"/>
      <c r="C2408" s="53"/>
      <c r="D2408" s="53"/>
      <c r="E2408" s="32"/>
      <c r="F2408" s="54"/>
      <c r="G2408" s="54"/>
      <c r="H2408" s="24" t="str">
        <f>IFERROR(ROUND(VLOOKUP($C2408,基础资料!$B$5:$E$34,3,0)+SUMIF($C$5:$C2408,$C2408,$F$5:$F2408)-SUMIF($C$5:$C2408,$C2408,$G$5:$G2408),2),"")</f>
        <v/>
      </c>
      <c r="I2408" s="53"/>
      <c r="J2408" s="53"/>
      <c r="K2408" s="25" t="str">
        <f t="shared" si="37"/>
        <v/>
      </c>
      <c r="L2408" s="13" t="str">
        <f>IF($D2408="","",IFERROR(INDEX(类别属性,MATCH($D2408,类别表,0)),""))</f>
        <v/>
      </c>
      <c r="M2408" s="53"/>
      <c r="N2408" s="53"/>
      <c r="O2408" s="32"/>
      <c r="P2408" s="6" t="str">
        <f>IF($C2408="","",IF(ISNA(MATCH($C2408,账户表,0)),"※这个账户不在【基础资料】的账户档案里",IF($B2408="","※没填日期，这一笔不会进任何月份的报表",IF(NOT(ISNUMBER($B2408)),"※日期是文本不是日期（像 2026.6.28 这种），按日期取数的报表全会漏掉这一笔",IF(AND($F2408&lt;&gt;"",$G2408&lt;&gt;""),"※收入和支出不能同时填",IF(AND(N($F2408)=0,N($G2408)=0),"※收入和支出都没填",IF(OR(N($F2408)&lt;0,N($G2408)&lt;0),"※金额不能填负数，方向反了就换一列填",IF($D2408="","※没填收支类别，分类报表会漏掉这一笔",IF(ISNA(MATCH($D2408,类别表,0)),"※收支类别不在【基础资料】的清单里",IF(AND($L2408="内部转账",$M2408=""),"△内部转账要在「对方账户」写上另一头",IF(AND($L2408="内部转账",$M2408=$C2408),"※对方账户跟本账户是同一个",IF(AND($L2408&lt;&gt;"内部转账",$M2408&lt;&gt;""),"△填了对方账户，但类别不是内部转账",IF(YEAR($B2408)&lt;&gt;管理年度,"△不是管理年度的单据，按月的三张报表里看不到",IF($H2408&lt;0,"△这一笔之后该账户余额成负数了，核一下",""))))))))))))))</f>
        <v/>
      </c>
    </row>
    <row r="2409" ht="16.5" spans="1:16">
      <c r="A2409" s="4" t="str">
        <f>IF($C2409="","",COUNTA($C$5:$C2409))</f>
        <v/>
      </c>
      <c r="B2409" s="52"/>
      <c r="C2409" s="53"/>
      <c r="D2409" s="53"/>
      <c r="E2409" s="32"/>
      <c r="F2409" s="54"/>
      <c r="G2409" s="54"/>
      <c r="H2409" s="24" t="str">
        <f>IFERROR(ROUND(VLOOKUP($C2409,基础资料!$B$5:$E$34,3,0)+SUMIF($C$5:$C2409,$C2409,$F$5:$F2409)-SUMIF($C$5:$C2409,$C2409,$G$5:$G2409),2),"")</f>
        <v/>
      </c>
      <c r="I2409" s="53"/>
      <c r="J2409" s="53"/>
      <c r="K2409" s="25" t="str">
        <f t="shared" si="37"/>
        <v/>
      </c>
      <c r="L2409" s="13" t="str">
        <f>IF($D2409="","",IFERROR(INDEX(类别属性,MATCH($D2409,类别表,0)),""))</f>
        <v/>
      </c>
      <c r="M2409" s="53"/>
      <c r="N2409" s="53"/>
      <c r="O2409" s="32"/>
      <c r="P2409" s="6" t="str">
        <f>IF($C2409="","",IF(ISNA(MATCH($C2409,账户表,0)),"※这个账户不在【基础资料】的账户档案里",IF($B2409="","※没填日期，这一笔不会进任何月份的报表",IF(NOT(ISNUMBER($B2409)),"※日期是文本不是日期（像 2026.6.28 这种），按日期取数的报表全会漏掉这一笔",IF(AND($F2409&lt;&gt;"",$G2409&lt;&gt;""),"※收入和支出不能同时填",IF(AND(N($F2409)=0,N($G2409)=0),"※收入和支出都没填",IF(OR(N($F2409)&lt;0,N($G2409)&lt;0),"※金额不能填负数，方向反了就换一列填",IF($D2409="","※没填收支类别，分类报表会漏掉这一笔",IF(ISNA(MATCH($D2409,类别表,0)),"※收支类别不在【基础资料】的清单里",IF(AND($L2409="内部转账",$M2409=""),"△内部转账要在「对方账户」写上另一头",IF(AND($L2409="内部转账",$M2409=$C2409),"※对方账户跟本账户是同一个",IF(AND($L2409&lt;&gt;"内部转账",$M2409&lt;&gt;""),"△填了对方账户，但类别不是内部转账",IF(YEAR($B2409)&lt;&gt;管理年度,"△不是管理年度的单据，按月的三张报表里看不到",IF($H2409&lt;0,"△这一笔之后该账户余额成负数了，核一下",""))))))))))))))</f>
        <v/>
      </c>
    </row>
    <row r="2410" ht="16.5" spans="1:16">
      <c r="A2410" s="4" t="str">
        <f>IF($C2410="","",COUNTA($C$5:$C2410))</f>
        <v/>
      </c>
      <c r="B2410" s="52"/>
      <c r="C2410" s="53"/>
      <c r="D2410" s="53"/>
      <c r="E2410" s="32"/>
      <c r="F2410" s="54"/>
      <c r="G2410" s="54"/>
      <c r="H2410" s="24" t="str">
        <f>IFERROR(ROUND(VLOOKUP($C2410,基础资料!$B$5:$E$34,3,0)+SUMIF($C$5:$C2410,$C2410,$F$5:$F2410)-SUMIF($C$5:$C2410,$C2410,$G$5:$G2410),2),"")</f>
        <v/>
      </c>
      <c r="I2410" s="53"/>
      <c r="J2410" s="53"/>
      <c r="K2410" s="25" t="str">
        <f t="shared" si="37"/>
        <v/>
      </c>
      <c r="L2410" s="13" t="str">
        <f>IF($D2410="","",IFERROR(INDEX(类别属性,MATCH($D2410,类别表,0)),""))</f>
        <v/>
      </c>
      <c r="M2410" s="53"/>
      <c r="N2410" s="53"/>
      <c r="O2410" s="32"/>
      <c r="P2410" s="6" t="str">
        <f>IF($C2410="","",IF(ISNA(MATCH($C2410,账户表,0)),"※这个账户不在【基础资料】的账户档案里",IF($B2410="","※没填日期，这一笔不会进任何月份的报表",IF(NOT(ISNUMBER($B2410)),"※日期是文本不是日期（像 2026.6.28 这种），按日期取数的报表全会漏掉这一笔",IF(AND($F2410&lt;&gt;"",$G2410&lt;&gt;""),"※收入和支出不能同时填",IF(AND(N($F2410)=0,N($G2410)=0),"※收入和支出都没填",IF(OR(N($F2410)&lt;0,N($G2410)&lt;0),"※金额不能填负数，方向反了就换一列填",IF($D2410="","※没填收支类别，分类报表会漏掉这一笔",IF(ISNA(MATCH($D2410,类别表,0)),"※收支类别不在【基础资料】的清单里",IF(AND($L2410="内部转账",$M2410=""),"△内部转账要在「对方账户」写上另一头",IF(AND($L2410="内部转账",$M2410=$C2410),"※对方账户跟本账户是同一个",IF(AND($L2410&lt;&gt;"内部转账",$M2410&lt;&gt;""),"△填了对方账户，但类别不是内部转账",IF(YEAR($B2410)&lt;&gt;管理年度,"△不是管理年度的单据，按月的三张报表里看不到",IF($H2410&lt;0,"△这一笔之后该账户余额成负数了，核一下",""))))))))))))))</f>
        <v/>
      </c>
    </row>
    <row r="2411" ht="16.5" spans="1:16">
      <c r="A2411" s="4" t="str">
        <f>IF($C2411="","",COUNTA($C$5:$C2411))</f>
        <v/>
      </c>
      <c r="B2411" s="52"/>
      <c r="C2411" s="53"/>
      <c r="D2411" s="53"/>
      <c r="E2411" s="32"/>
      <c r="F2411" s="54"/>
      <c r="G2411" s="54"/>
      <c r="H2411" s="24" t="str">
        <f>IFERROR(ROUND(VLOOKUP($C2411,基础资料!$B$5:$E$34,3,0)+SUMIF($C$5:$C2411,$C2411,$F$5:$F2411)-SUMIF($C$5:$C2411,$C2411,$G$5:$G2411),2),"")</f>
        <v/>
      </c>
      <c r="I2411" s="53"/>
      <c r="J2411" s="53"/>
      <c r="K2411" s="25" t="str">
        <f t="shared" si="37"/>
        <v/>
      </c>
      <c r="L2411" s="13" t="str">
        <f>IF($D2411="","",IFERROR(INDEX(类别属性,MATCH($D2411,类别表,0)),""))</f>
        <v/>
      </c>
      <c r="M2411" s="53"/>
      <c r="N2411" s="53"/>
      <c r="O2411" s="32"/>
      <c r="P2411" s="6" t="str">
        <f>IF($C2411="","",IF(ISNA(MATCH($C2411,账户表,0)),"※这个账户不在【基础资料】的账户档案里",IF($B2411="","※没填日期，这一笔不会进任何月份的报表",IF(NOT(ISNUMBER($B2411)),"※日期是文本不是日期（像 2026.6.28 这种），按日期取数的报表全会漏掉这一笔",IF(AND($F2411&lt;&gt;"",$G2411&lt;&gt;""),"※收入和支出不能同时填",IF(AND(N($F2411)=0,N($G2411)=0),"※收入和支出都没填",IF(OR(N($F2411)&lt;0,N($G2411)&lt;0),"※金额不能填负数，方向反了就换一列填",IF($D2411="","※没填收支类别，分类报表会漏掉这一笔",IF(ISNA(MATCH($D2411,类别表,0)),"※收支类别不在【基础资料】的清单里",IF(AND($L2411="内部转账",$M2411=""),"△内部转账要在「对方账户」写上另一头",IF(AND($L2411="内部转账",$M2411=$C2411),"※对方账户跟本账户是同一个",IF(AND($L2411&lt;&gt;"内部转账",$M2411&lt;&gt;""),"△填了对方账户，但类别不是内部转账",IF(YEAR($B2411)&lt;&gt;管理年度,"△不是管理年度的单据，按月的三张报表里看不到",IF($H2411&lt;0,"△这一笔之后该账户余额成负数了，核一下",""))))))))))))))</f>
        <v/>
      </c>
    </row>
    <row r="2412" ht="16.5" spans="1:16">
      <c r="A2412" s="4" t="str">
        <f>IF($C2412="","",COUNTA($C$5:$C2412))</f>
        <v/>
      </c>
      <c r="B2412" s="52"/>
      <c r="C2412" s="53"/>
      <c r="D2412" s="53"/>
      <c r="E2412" s="32"/>
      <c r="F2412" s="54"/>
      <c r="G2412" s="54"/>
      <c r="H2412" s="24" t="str">
        <f>IFERROR(ROUND(VLOOKUP($C2412,基础资料!$B$5:$E$34,3,0)+SUMIF($C$5:$C2412,$C2412,$F$5:$F2412)-SUMIF($C$5:$C2412,$C2412,$G$5:$G2412),2),"")</f>
        <v/>
      </c>
      <c r="I2412" s="53"/>
      <c r="J2412" s="53"/>
      <c r="K2412" s="25" t="str">
        <f t="shared" si="37"/>
        <v/>
      </c>
      <c r="L2412" s="13" t="str">
        <f>IF($D2412="","",IFERROR(INDEX(类别属性,MATCH($D2412,类别表,0)),""))</f>
        <v/>
      </c>
      <c r="M2412" s="53"/>
      <c r="N2412" s="53"/>
      <c r="O2412" s="32"/>
      <c r="P2412" s="6" t="str">
        <f>IF($C2412="","",IF(ISNA(MATCH($C2412,账户表,0)),"※这个账户不在【基础资料】的账户档案里",IF($B2412="","※没填日期，这一笔不会进任何月份的报表",IF(NOT(ISNUMBER($B2412)),"※日期是文本不是日期（像 2026.6.28 这种），按日期取数的报表全会漏掉这一笔",IF(AND($F2412&lt;&gt;"",$G2412&lt;&gt;""),"※收入和支出不能同时填",IF(AND(N($F2412)=0,N($G2412)=0),"※收入和支出都没填",IF(OR(N($F2412)&lt;0,N($G2412)&lt;0),"※金额不能填负数，方向反了就换一列填",IF($D2412="","※没填收支类别，分类报表会漏掉这一笔",IF(ISNA(MATCH($D2412,类别表,0)),"※收支类别不在【基础资料】的清单里",IF(AND($L2412="内部转账",$M2412=""),"△内部转账要在「对方账户」写上另一头",IF(AND($L2412="内部转账",$M2412=$C2412),"※对方账户跟本账户是同一个",IF(AND($L2412&lt;&gt;"内部转账",$M2412&lt;&gt;""),"△填了对方账户，但类别不是内部转账",IF(YEAR($B2412)&lt;&gt;管理年度,"△不是管理年度的单据，按月的三张报表里看不到",IF($H2412&lt;0,"△这一笔之后该账户余额成负数了，核一下",""))))))))))))))</f>
        <v/>
      </c>
    </row>
    <row r="2413" ht="16.5" spans="1:16">
      <c r="A2413" s="4" t="str">
        <f>IF($C2413="","",COUNTA($C$5:$C2413))</f>
        <v/>
      </c>
      <c r="B2413" s="52"/>
      <c r="C2413" s="53"/>
      <c r="D2413" s="53"/>
      <c r="E2413" s="32"/>
      <c r="F2413" s="54"/>
      <c r="G2413" s="54"/>
      <c r="H2413" s="24" t="str">
        <f>IFERROR(ROUND(VLOOKUP($C2413,基础资料!$B$5:$E$34,3,0)+SUMIF($C$5:$C2413,$C2413,$F$5:$F2413)-SUMIF($C$5:$C2413,$C2413,$G$5:$G2413),2),"")</f>
        <v/>
      </c>
      <c r="I2413" s="53"/>
      <c r="J2413" s="53"/>
      <c r="K2413" s="25" t="str">
        <f t="shared" si="37"/>
        <v/>
      </c>
      <c r="L2413" s="13" t="str">
        <f>IF($D2413="","",IFERROR(INDEX(类别属性,MATCH($D2413,类别表,0)),""))</f>
        <v/>
      </c>
      <c r="M2413" s="53"/>
      <c r="N2413" s="53"/>
      <c r="O2413" s="32"/>
      <c r="P2413" s="6" t="str">
        <f>IF($C2413="","",IF(ISNA(MATCH($C2413,账户表,0)),"※这个账户不在【基础资料】的账户档案里",IF($B2413="","※没填日期，这一笔不会进任何月份的报表",IF(NOT(ISNUMBER($B2413)),"※日期是文本不是日期（像 2026.6.28 这种），按日期取数的报表全会漏掉这一笔",IF(AND($F2413&lt;&gt;"",$G2413&lt;&gt;""),"※收入和支出不能同时填",IF(AND(N($F2413)=0,N($G2413)=0),"※收入和支出都没填",IF(OR(N($F2413)&lt;0,N($G2413)&lt;0),"※金额不能填负数，方向反了就换一列填",IF($D2413="","※没填收支类别，分类报表会漏掉这一笔",IF(ISNA(MATCH($D2413,类别表,0)),"※收支类别不在【基础资料】的清单里",IF(AND($L2413="内部转账",$M2413=""),"△内部转账要在「对方账户」写上另一头",IF(AND($L2413="内部转账",$M2413=$C2413),"※对方账户跟本账户是同一个",IF(AND($L2413&lt;&gt;"内部转账",$M2413&lt;&gt;""),"△填了对方账户，但类别不是内部转账",IF(YEAR($B2413)&lt;&gt;管理年度,"△不是管理年度的单据，按月的三张报表里看不到",IF($H2413&lt;0,"△这一笔之后该账户余额成负数了，核一下",""))))))))))))))</f>
        <v/>
      </c>
    </row>
    <row r="2414" ht="16.5" spans="1:16">
      <c r="A2414" s="4" t="str">
        <f>IF($C2414="","",COUNTA($C$5:$C2414))</f>
        <v/>
      </c>
      <c r="B2414" s="52"/>
      <c r="C2414" s="53"/>
      <c r="D2414" s="53"/>
      <c r="E2414" s="32"/>
      <c r="F2414" s="54"/>
      <c r="G2414" s="54"/>
      <c r="H2414" s="24" t="str">
        <f>IFERROR(ROUND(VLOOKUP($C2414,基础资料!$B$5:$E$34,3,0)+SUMIF($C$5:$C2414,$C2414,$F$5:$F2414)-SUMIF($C$5:$C2414,$C2414,$G$5:$G2414),2),"")</f>
        <v/>
      </c>
      <c r="I2414" s="53"/>
      <c r="J2414" s="53"/>
      <c r="K2414" s="25" t="str">
        <f t="shared" si="37"/>
        <v/>
      </c>
      <c r="L2414" s="13" t="str">
        <f>IF($D2414="","",IFERROR(INDEX(类别属性,MATCH($D2414,类别表,0)),""))</f>
        <v/>
      </c>
      <c r="M2414" s="53"/>
      <c r="N2414" s="53"/>
      <c r="O2414" s="32"/>
      <c r="P2414" s="6" t="str">
        <f>IF($C2414="","",IF(ISNA(MATCH($C2414,账户表,0)),"※这个账户不在【基础资料】的账户档案里",IF($B2414="","※没填日期，这一笔不会进任何月份的报表",IF(NOT(ISNUMBER($B2414)),"※日期是文本不是日期（像 2026.6.28 这种），按日期取数的报表全会漏掉这一笔",IF(AND($F2414&lt;&gt;"",$G2414&lt;&gt;""),"※收入和支出不能同时填",IF(AND(N($F2414)=0,N($G2414)=0),"※收入和支出都没填",IF(OR(N($F2414)&lt;0,N($G2414)&lt;0),"※金额不能填负数，方向反了就换一列填",IF($D2414="","※没填收支类别，分类报表会漏掉这一笔",IF(ISNA(MATCH($D2414,类别表,0)),"※收支类别不在【基础资料】的清单里",IF(AND($L2414="内部转账",$M2414=""),"△内部转账要在「对方账户」写上另一头",IF(AND($L2414="内部转账",$M2414=$C2414),"※对方账户跟本账户是同一个",IF(AND($L2414&lt;&gt;"内部转账",$M2414&lt;&gt;""),"△填了对方账户，但类别不是内部转账",IF(YEAR($B2414)&lt;&gt;管理年度,"△不是管理年度的单据，按月的三张报表里看不到",IF($H2414&lt;0,"△这一笔之后该账户余额成负数了，核一下",""))))))))))))))</f>
        <v/>
      </c>
    </row>
    <row r="2415" ht="16.5" spans="1:16">
      <c r="A2415" s="4" t="str">
        <f>IF($C2415="","",COUNTA($C$5:$C2415))</f>
        <v/>
      </c>
      <c r="B2415" s="52"/>
      <c r="C2415" s="53"/>
      <c r="D2415" s="53"/>
      <c r="E2415" s="32"/>
      <c r="F2415" s="54"/>
      <c r="G2415" s="54"/>
      <c r="H2415" s="24" t="str">
        <f>IFERROR(ROUND(VLOOKUP($C2415,基础资料!$B$5:$E$34,3,0)+SUMIF($C$5:$C2415,$C2415,$F$5:$F2415)-SUMIF($C$5:$C2415,$C2415,$G$5:$G2415),2),"")</f>
        <v/>
      </c>
      <c r="I2415" s="53"/>
      <c r="J2415" s="53"/>
      <c r="K2415" s="25" t="str">
        <f t="shared" si="37"/>
        <v/>
      </c>
      <c r="L2415" s="13" t="str">
        <f>IF($D2415="","",IFERROR(INDEX(类别属性,MATCH($D2415,类别表,0)),""))</f>
        <v/>
      </c>
      <c r="M2415" s="53"/>
      <c r="N2415" s="53"/>
      <c r="O2415" s="32"/>
      <c r="P2415" s="6" t="str">
        <f>IF($C2415="","",IF(ISNA(MATCH($C2415,账户表,0)),"※这个账户不在【基础资料】的账户档案里",IF($B2415="","※没填日期，这一笔不会进任何月份的报表",IF(NOT(ISNUMBER($B2415)),"※日期是文本不是日期（像 2026.6.28 这种），按日期取数的报表全会漏掉这一笔",IF(AND($F2415&lt;&gt;"",$G2415&lt;&gt;""),"※收入和支出不能同时填",IF(AND(N($F2415)=0,N($G2415)=0),"※收入和支出都没填",IF(OR(N($F2415)&lt;0,N($G2415)&lt;0),"※金额不能填负数，方向反了就换一列填",IF($D2415="","※没填收支类别，分类报表会漏掉这一笔",IF(ISNA(MATCH($D2415,类别表,0)),"※收支类别不在【基础资料】的清单里",IF(AND($L2415="内部转账",$M2415=""),"△内部转账要在「对方账户」写上另一头",IF(AND($L2415="内部转账",$M2415=$C2415),"※对方账户跟本账户是同一个",IF(AND($L2415&lt;&gt;"内部转账",$M2415&lt;&gt;""),"△填了对方账户，但类别不是内部转账",IF(YEAR($B2415)&lt;&gt;管理年度,"△不是管理年度的单据，按月的三张报表里看不到",IF($H2415&lt;0,"△这一笔之后该账户余额成负数了，核一下",""))))))))))))))</f>
        <v/>
      </c>
    </row>
    <row r="2416" ht="16.5" spans="1:16">
      <c r="A2416" s="4" t="str">
        <f>IF($C2416="","",COUNTA($C$5:$C2416))</f>
        <v/>
      </c>
      <c r="B2416" s="52"/>
      <c r="C2416" s="53"/>
      <c r="D2416" s="53"/>
      <c r="E2416" s="32"/>
      <c r="F2416" s="54"/>
      <c r="G2416" s="54"/>
      <c r="H2416" s="24" t="str">
        <f>IFERROR(ROUND(VLOOKUP($C2416,基础资料!$B$5:$E$34,3,0)+SUMIF($C$5:$C2416,$C2416,$F$5:$F2416)-SUMIF($C$5:$C2416,$C2416,$G$5:$G2416),2),"")</f>
        <v/>
      </c>
      <c r="I2416" s="53"/>
      <c r="J2416" s="53"/>
      <c r="K2416" s="25" t="str">
        <f t="shared" si="37"/>
        <v/>
      </c>
      <c r="L2416" s="13" t="str">
        <f>IF($D2416="","",IFERROR(INDEX(类别属性,MATCH($D2416,类别表,0)),""))</f>
        <v/>
      </c>
      <c r="M2416" s="53"/>
      <c r="N2416" s="53"/>
      <c r="O2416" s="32"/>
      <c r="P2416" s="6" t="str">
        <f>IF($C2416="","",IF(ISNA(MATCH($C2416,账户表,0)),"※这个账户不在【基础资料】的账户档案里",IF($B2416="","※没填日期，这一笔不会进任何月份的报表",IF(NOT(ISNUMBER($B2416)),"※日期是文本不是日期（像 2026.6.28 这种），按日期取数的报表全会漏掉这一笔",IF(AND($F2416&lt;&gt;"",$G2416&lt;&gt;""),"※收入和支出不能同时填",IF(AND(N($F2416)=0,N($G2416)=0),"※收入和支出都没填",IF(OR(N($F2416)&lt;0,N($G2416)&lt;0),"※金额不能填负数，方向反了就换一列填",IF($D2416="","※没填收支类别，分类报表会漏掉这一笔",IF(ISNA(MATCH($D2416,类别表,0)),"※收支类别不在【基础资料】的清单里",IF(AND($L2416="内部转账",$M2416=""),"△内部转账要在「对方账户」写上另一头",IF(AND($L2416="内部转账",$M2416=$C2416),"※对方账户跟本账户是同一个",IF(AND($L2416&lt;&gt;"内部转账",$M2416&lt;&gt;""),"△填了对方账户，但类别不是内部转账",IF(YEAR($B2416)&lt;&gt;管理年度,"△不是管理年度的单据，按月的三张报表里看不到",IF($H2416&lt;0,"△这一笔之后该账户余额成负数了，核一下",""))))))))))))))</f>
        <v/>
      </c>
    </row>
    <row r="2417" ht="16.5" spans="1:16">
      <c r="A2417" s="4" t="str">
        <f>IF($C2417="","",COUNTA($C$5:$C2417))</f>
        <v/>
      </c>
      <c r="B2417" s="52"/>
      <c r="C2417" s="53"/>
      <c r="D2417" s="53"/>
      <c r="E2417" s="32"/>
      <c r="F2417" s="54"/>
      <c r="G2417" s="54"/>
      <c r="H2417" s="24" t="str">
        <f>IFERROR(ROUND(VLOOKUP($C2417,基础资料!$B$5:$E$34,3,0)+SUMIF($C$5:$C2417,$C2417,$F$5:$F2417)-SUMIF($C$5:$C2417,$C2417,$G$5:$G2417),2),"")</f>
        <v/>
      </c>
      <c r="I2417" s="53"/>
      <c r="J2417" s="53"/>
      <c r="K2417" s="25" t="str">
        <f t="shared" si="37"/>
        <v/>
      </c>
      <c r="L2417" s="13" t="str">
        <f>IF($D2417="","",IFERROR(INDEX(类别属性,MATCH($D2417,类别表,0)),""))</f>
        <v/>
      </c>
      <c r="M2417" s="53"/>
      <c r="N2417" s="53"/>
      <c r="O2417" s="32"/>
      <c r="P2417" s="6" t="str">
        <f>IF($C2417="","",IF(ISNA(MATCH($C2417,账户表,0)),"※这个账户不在【基础资料】的账户档案里",IF($B2417="","※没填日期，这一笔不会进任何月份的报表",IF(NOT(ISNUMBER($B2417)),"※日期是文本不是日期（像 2026.6.28 这种），按日期取数的报表全会漏掉这一笔",IF(AND($F2417&lt;&gt;"",$G2417&lt;&gt;""),"※收入和支出不能同时填",IF(AND(N($F2417)=0,N($G2417)=0),"※收入和支出都没填",IF(OR(N($F2417)&lt;0,N($G2417)&lt;0),"※金额不能填负数，方向反了就换一列填",IF($D2417="","※没填收支类别，分类报表会漏掉这一笔",IF(ISNA(MATCH($D2417,类别表,0)),"※收支类别不在【基础资料】的清单里",IF(AND($L2417="内部转账",$M2417=""),"△内部转账要在「对方账户」写上另一头",IF(AND($L2417="内部转账",$M2417=$C2417),"※对方账户跟本账户是同一个",IF(AND($L2417&lt;&gt;"内部转账",$M2417&lt;&gt;""),"△填了对方账户，但类别不是内部转账",IF(YEAR($B2417)&lt;&gt;管理年度,"△不是管理年度的单据，按月的三张报表里看不到",IF($H2417&lt;0,"△这一笔之后该账户余额成负数了，核一下",""))))))))))))))</f>
        <v/>
      </c>
    </row>
    <row r="2418" ht="16.5" spans="1:16">
      <c r="A2418" s="4" t="str">
        <f>IF($C2418="","",COUNTA($C$5:$C2418))</f>
        <v/>
      </c>
      <c r="B2418" s="52"/>
      <c r="C2418" s="53"/>
      <c r="D2418" s="53"/>
      <c r="E2418" s="32"/>
      <c r="F2418" s="54"/>
      <c r="G2418" s="54"/>
      <c r="H2418" s="24" t="str">
        <f>IFERROR(ROUND(VLOOKUP($C2418,基础资料!$B$5:$E$34,3,0)+SUMIF($C$5:$C2418,$C2418,$F$5:$F2418)-SUMIF($C$5:$C2418,$C2418,$G$5:$G2418),2),"")</f>
        <v/>
      </c>
      <c r="I2418" s="53"/>
      <c r="J2418" s="53"/>
      <c r="K2418" s="25" t="str">
        <f t="shared" si="37"/>
        <v/>
      </c>
      <c r="L2418" s="13" t="str">
        <f>IF($D2418="","",IFERROR(INDEX(类别属性,MATCH($D2418,类别表,0)),""))</f>
        <v/>
      </c>
      <c r="M2418" s="53"/>
      <c r="N2418" s="53"/>
      <c r="O2418" s="32"/>
      <c r="P2418" s="6" t="str">
        <f>IF($C2418="","",IF(ISNA(MATCH($C2418,账户表,0)),"※这个账户不在【基础资料】的账户档案里",IF($B2418="","※没填日期，这一笔不会进任何月份的报表",IF(NOT(ISNUMBER($B2418)),"※日期是文本不是日期（像 2026.6.28 这种），按日期取数的报表全会漏掉这一笔",IF(AND($F2418&lt;&gt;"",$G2418&lt;&gt;""),"※收入和支出不能同时填",IF(AND(N($F2418)=0,N($G2418)=0),"※收入和支出都没填",IF(OR(N($F2418)&lt;0,N($G2418)&lt;0),"※金额不能填负数，方向反了就换一列填",IF($D2418="","※没填收支类别，分类报表会漏掉这一笔",IF(ISNA(MATCH($D2418,类别表,0)),"※收支类别不在【基础资料】的清单里",IF(AND($L2418="内部转账",$M2418=""),"△内部转账要在「对方账户」写上另一头",IF(AND($L2418="内部转账",$M2418=$C2418),"※对方账户跟本账户是同一个",IF(AND($L2418&lt;&gt;"内部转账",$M2418&lt;&gt;""),"△填了对方账户，但类别不是内部转账",IF(YEAR($B2418)&lt;&gt;管理年度,"△不是管理年度的单据，按月的三张报表里看不到",IF($H2418&lt;0,"△这一笔之后该账户余额成负数了，核一下",""))))))))))))))</f>
        <v/>
      </c>
    </row>
    <row r="2419" ht="16.5" spans="1:16">
      <c r="A2419" s="4" t="str">
        <f>IF($C2419="","",COUNTA($C$5:$C2419))</f>
        <v/>
      </c>
      <c r="B2419" s="52"/>
      <c r="C2419" s="53"/>
      <c r="D2419" s="53"/>
      <c r="E2419" s="32"/>
      <c r="F2419" s="54"/>
      <c r="G2419" s="54"/>
      <c r="H2419" s="24" t="str">
        <f>IFERROR(ROUND(VLOOKUP($C2419,基础资料!$B$5:$E$34,3,0)+SUMIF($C$5:$C2419,$C2419,$F$5:$F2419)-SUMIF($C$5:$C2419,$C2419,$G$5:$G2419),2),"")</f>
        <v/>
      </c>
      <c r="I2419" s="53"/>
      <c r="J2419" s="53"/>
      <c r="K2419" s="25" t="str">
        <f t="shared" si="37"/>
        <v/>
      </c>
      <c r="L2419" s="13" t="str">
        <f>IF($D2419="","",IFERROR(INDEX(类别属性,MATCH($D2419,类别表,0)),""))</f>
        <v/>
      </c>
      <c r="M2419" s="53"/>
      <c r="N2419" s="53"/>
      <c r="O2419" s="32"/>
      <c r="P2419" s="6" t="str">
        <f>IF($C2419="","",IF(ISNA(MATCH($C2419,账户表,0)),"※这个账户不在【基础资料】的账户档案里",IF($B2419="","※没填日期，这一笔不会进任何月份的报表",IF(NOT(ISNUMBER($B2419)),"※日期是文本不是日期（像 2026.6.28 这种），按日期取数的报表全会漏掉这一笔",IF(AND($F2419&lt;&gt;"",$G2419&lt;&gt;""),"※收入和支出不能同时填",IF(AND(N($F2419)=0,N($G2419)=0),"※收入和支出都没填",IF(OR(N($F2419)&lt;0,N($G2419)&lt;0),"※金额不能填负数，方向反了就换一列填",IF($D2419="","※没填收支类别，分类报表会漏掉这一笔",IF(ISNA(MATCH($D2419,类别表,0)),"※收支类别不在【基础资料】的清单里",IF(AND($L2419="内部转账",$M2419=""),"△内部转账要在「对方账户」写上另一头",IF(AND($L2419="内部转账",$M2419=$C2419),"※对方账户跟本账户是同一个",IF(AND($L2419&lt;&gt;"内部转账",$M2419&lt;&gt;""),"△填了对方账户，但类别不是内部转账",IF(YEAR($B2419)&lt;&gt;管理年度,"△不是管理年度的单据，按月的三张报表里看不到",IF($H2419&lt;0,"△这一笔之后该账户余额成负数了，核一下",""))))))))))))))</f>
        <v/>
      </c>
    </row>
    <row r="2420" ht="16.5" spans="1:16">
      <c r="A2420" s="4" t="str">
        <f>IF($C2420="","",COUNTA($C$5:$C2420))</f>
        <v/>
      </c>
      <c r="B2420" s="52"/>
      <c r="C2420" s="53"/>
      <c r="D2420" s="53"/>
      <c r="E2420" s="32"/>
      <c r="F2420" s="54"/>
      <c r="G2420" s="54"/>
      <c r="H2420" s="24" t="str">
        <f>IFERROR(ROUND(VLOOKUP($C2420,基础资料!$B$5:$E$34,3,0)+SUMIF($C$5:$C2420,$C2420,$F$5:$F2420)-SUMIF($C$5:$C2420,$C2420,$G$5:$G2420),2),"")</f>
        <v/>
      </c>
      <c r="I2420" s="53"/>
      <c r="J2420" s="53"/>
      <c r="K2420" s="25" t="str">
        <f t="shared" si="37"/>
        <v/>
      </c>
      <c r="L2420" s="13" t="str">
        <f>IF($D2420="","",IFERROR(INDEX(类别属性,MATCH($D2420,类别表,0)),""))</f>
        <v/>
      </c>
      <c r="M2420" s="53"/>
      <c r="N2420" s="53"/>
      <c r="O2420" s="32"/>
      <c r="P2420" s="6" t="str">
        <f>IF($C2420="","",IF(ISNA(MATCH($C2420,账户表,0)),"※这个账户不在【基础资料】的账户档案里",IF($B2420="","※没填日期，这一笔不会进任何月份的报表",IF(NOT(ISNUMBER($B2420)),"※日期是文本不是日期（像 2026.6.28 这种），按日期取数的报表全会漏掉这一笔",IF(AND($F2420&lt;&gt;"",$G2420&lt;&gt;""),"※收入和支出不能同时填",IF(AND(N($F2420)=0,N($G2420)=0),"※收入和支出都没填",IF(OR(N($F2420)&lt;0,N($G2420)&lt;0),"※金额不能填负数，方向反了就换一列填",IF($D2420="","※没填收支类别，分类报表会漏掉这一笔",IF(ISNA(MATCH($D2420,类别表,0)),"※收支类别不在【基础资料】的清单里",IF(AND($L2420="内部转账",$M2420=""),"△内部转账要在「对方账户」写上另一头",IF(AND($L2420="内部转账",$M2420=$C2420),"※对方账户跟本账户是同一个",IF(AND($L2420&lt;&gt;"内部转账",$M2420&lt;&gt;""),"△填了对方账户，但类别不是内部转账",IF(YEAR($B2420)&lt;&gt;管理年度,"△不是管理年度的单据，按月的三张报表里看不到",IF($H2420&lt;0,"△这一笔之后该账户余额成负数了，核一下",""))))))))))))))</f>
        <v/>
      </c>
    </row>
    <row r="2421" ht="16.5" spans="1:16">
      <c r="A2421" s="4" t="str">
        <f>IF($C2421="","",COUNTA($C$5:$C2421))</f>
        <v/>
      </c>
      <c r="B2421" s="52"/>
      <c r="C2421" s="53"/>
      <c r="D2421" s="53"/>
      <c r="E2421" s="32"/>
      <c r="F2421" s="54"/>
      <c r="G2421" s="54"/>
      <c r="H2421" s="24" t="str">
        <f>IFERROR(ROUND(VLOOKUP($C2421,基础资料!$B$5:$E$34,3,0)+SUMIF($C$5:$C2421,$C2421,$F$5:$F2421)-SUMIF($C$5:$C2421,$C2421,$G$5:$G2421),2),"")</f>
        <v/>
      </c>
      <c r="I2421" s="53"/>
      <c r="J2421" s="53"/>
      <c r="K2421" s="25" t="str">
        <f t="shared" si="37"/>
        <v/>
      </c>
      <c r="L2421" s="13" t="str">
        <f>IF($D2421="","",IFERROR(INDEX(类别属性,MATCH($D2421,类别表,0)),""))</f>
        <v/>
      </c>
      <c r="M2421" s="53"/>
      <c r="N2421" s="53"/>
      <c r="O2421" s="32"/>
      <c r="P2421" s="6" t="str">
        <f>IF($C2421="","",IF(ISNA(MATCH($C2421,账户表,0)),"※这个账户不在【基础资料】的账户档案里",IF($B2421="","※没填日期，这一笔不会进任何月份的报表",IF(NOT(ISNUMBER($B2421)),"※日期是文本不是日期（像 2026.6.28 这种），按日期取数的报表全会漏掉这一笔",IF(AND($F2421&lt;&gt;"",$G2421&lt;&gt;""),"※收入和支出不能同时填",IF(AND(N($F2421)=0,N($G2421)=0),"※收入和支出都没填",IF(OR(N($F2421)&lt;0,N($G2421)&lt;0),"※金额不能填负数，方向反了就换一列填",IF($D2421="","※没填收支类别，分类报表会漏掉这一笔",IF(ISNA(MATCH($D2421,类别表,0)),"※收支类别不在【基础资料】的清单里",IF(AND($L2421="内部转账",$M2421=""),"△内部转账要在「对方账户」写上另一头",IF(AND($L2421="内部转账",$M2421=$C2421),"※对方账户跟本账户是同一个",IF(AND($L2421&lt;&gt;"内部转账",$M2421&lt;&gt;""),"△填了对方账户，但类别不是内部转账",IF(YEAR($B2421)&lt;&gt;管理年度,"△不是管理年度的单据，按月的三张报表里看不到",IF($H2421&lt;0,"△这一笔之后该账户余额成负数了，核一下",""))))))))))))))</f>
        <v/>
      </c>
    </row>
    <row r="2422" ht="16.5" spans="1:16">
      <c r="A2422" s="4" t="str">
        <f>IF($C2422="","",COUNTA($C$5:$C2422))</f>
        <v/>
      </c>
      <c r="B2422" s="52"/>
      <c r="C2422" s="53"/>
      <c r="D2422" s="53"/>
      <c r="E2422" s="32"/>
      <c r="F2422" s="54"/>
      <c r="G2422" s="54"/>
      <c r="H2422" s="24" t="str">
        <f>IFERROR(ROUND(VLOOKUP($C2422,基础资料!$B$5:$E$34,3,0)+SUMIF($C$5:$C2422,$C2422,$F$5:$F2422)-SUMIF($C$5:$C2422,$C2422,$G$5:$G2422),2),"")</f>
        <v/>
      </c>
      <c r="I2422" s="53"/>
      <c r="J2422" s="53"/>
      <c r="K2422" s="25" t="str">
        <f t="shared" si="37"/>
        <v/>
      </c>
      <c r="L2422" s="13" t="str">
        <f>IF($D2422="","",IFERROR(INDEX(类别属性,MATCH($D2422,类别表,0)),""))</f>
        <v/>
      </c>
      <c r="M2422" s="53"/>
      <c r="N2422" s="53"/>
      <c r="O2422" s="32"/>
      <c r="P2422" s="6" t="str">
        <f>IF($C2422="","",IF(ISNA(MATCH($C2422,账户表,0)),"※这个账户不在【基础资料】的账户档案里",IF($B2422="","※没填日期，这一笔不会进任何月份的报表",IF(NOT(ISNUMBER($B2422)),"※日期是文本不是日期（像 2026.6.28 这种），按日期取数的报表全会漏掉这一笔",IF(AND($F2422&lt;&gt;"",$G2422&lt;&gt;""),"※收入和支出不能同时填",IF(AND(N($F2422)=0,N($G2422)=0),"※收入和支出都没填",IF(OR(N($F2422)&lt;0,N($G2422)&lt;0),"※金额不能填负数，方向反了就换一列填",IF($D2422="","※没填收支类别，分类报表会漏掉这一笔",IF(ISNA(MATCH($D2422,类别表,0)),"※收支类别不在【基础资料】的清单里",IF(AND($L2422="内部转账",$M2422=""),"△内部转账要在「对方账户」写上另一头",IF(AND($L2422="内部转账",$M2422=$C2422),"※对方账户跟本账户是同一个",IF(AND($L2422&lt;&gt;"内部转账",$M2422&lt;&gt;""),"△填了对方账户，但类别不是内部转账",IF(YEAR($B2422)&lt;&gt;管理年度,"△不是管理年度的单据，按月的三张报表里看不到",IF($H2422&lt;0,"△这一笔之后该账户余额成负数了，核一下",""))))))))))))))</f>
        <v/>
      </c>
    </row>
    <row r="2423" ht="16.5" spans="1:16">
      <c r="A2423" s="4" t="str">
        <f>IF($C2423="","",COUNTA($C$5:$C2423))</f>
        <v/>
      </c>
      <c r="B2423" s="52"/>
      <c r="C2423" s="53"/>
      <c r="D2423" s="53"/>
      <c r="E2423" s="32"/>
      <c r="F2423" s="54"/>
      <c r="G2423" s="54"/>
      <c r="H2423" s="24" t="str">
        <f>IFERROR(ROUND(VLOOKUP($C2423,基础资料!$B$5:$E$34,3,0)+SUMIF($C$5:$C2423,$C2423,$F$5:$F2423)-SUMIF($C$5:$C2423,$C2423,$G$5:$G2423),2),"")</f>
        <v/>
      </c>
      <c r="I2423" s="53"/>
      <c r="J2423" s="53"/>
      <c r="K2423" s="25" t="str">
        <f t="shared" si="37"/>
        <v/>
      </c>
      <c r="L2423" s="13" t="str">
        <f>IF($D2423="","",IFERROR(INDEX(类别属性,MATCH($D2423,类别表,0)),""))</f>
        <v/>
      </c>
      <c r="M2423" s="53"/>
      <c r="N2423" s="53"/>
      <c r="O2423" s="32"/>
      <c r="P2423" s="6" t="str">
        <f>IF($C2423="","",IF(ISNA(MATCH($C2423,账户表,0)),"※这个账户不在【基础资料】的账户档案里",IF($B2423="","※没填日期，这一笔不会进任何月份的报表",IF(NOT(ISNUMBER($B2423)),"※日期是文本不是日期（像 2026.6.28 这种），按日期取数的报表全会漏掉这一笔",IF(AND($F2423&lt;&gt;"",$G2423&lt;&gt;""),"※收入和支出不能同时填",IF(AND(N($F2423)=0,N($G2423)=0),"※收入和支出都没填",IF(OR(N($F2423)&lt;0,N($G2423)&lt;0),"※金额不能填负数，方向反了就换一列填",IF($D2423="","※没填收支类别，分类报表会漏掉这一笔",IF(ISNA(MATCH($D2423,类别表,0)),"※收支类别不在【基础资料】的清单里",IF(AND($L2423="内部转账",$M2423=""),"△内部转账要在「对方账户」写上另一头",IF(AND($L2423="内部转账",$M2423=$C2423),"※对方账户跟本账户是同一个",IF(AND($L2423&lt;&gt;"内部转账",$M2423&lt;&gt;""),"△填了对方账户，但类别不是内部转账",IF(YEAR($B2423)&lt;&gt;管理年度,"△不是管理年度的单据，按月的三张报表里看不到",IF($H2423&lt;0,"△这一笔之后该账户余额成负数了，核一下",""))))))))))))))</f>
        <v/>
      </c>
    </row>
    <row r="2424" ht="16.5" spans="1:16">
      <c r="A2424" s="4" t="str">
        <f>IF($C2424="","",COUNTA($C$5:$C2424))</f>
        <v/>
      </c>
      <c r="B2424" s="52"/>
      <c r="C2424" s="53"/>
      <c r="D2424" s="53"/>
      <c r="E2424" s="32"/>
      <c r="F2424" s="54"/>
      <c r="G2424" s="54"/>
      <c r="H2424" s="24" t="str">
        <f>IFERROR(ROUND(VLOOKUP($C2424,基础资料!$B$5:$E$34,3,0)+SUMIF($C$5:$C2424,$C2424,$F$5:$F2424)-SUMIF($C$5:$C2424,$C2424,$G$5:$G2424),2),"")</f>
        <v/>
      </c>
      <c r="I2424" s="53"/>
      <c r="J2424" s="53"/>
      <c r="K2424" s="25" t="str">
        <f t="shared" si="37"/>
        <v/>
      </c>
      <c r="L2424" s="13" t="str">
        <f>IF($D2424="","",IFERROR(INDEX(类别属性,MATCH($D2424,类别表,0)),""))</f>
        <v/>
      </c>
      <c r="M2424" s="53"/>
      <c r="N2424" s="53"/>
      <c r="O2424" s="32"/>
      <c r="P2424" s="6" t="str">
        <f>IF($C2424="","",IF(ISNA(MATCH($C2424,账户表,0)),"※这个账户不在【基础资料】的账户档案里",IF($B2424="","※没填日期，这一笔不会进任何月份的报表",IF(NOT(ISNUMBER($B2424)),"※日期是文本不是日期（像 2026.6.28 这种），按日期取数的报表全会漏掉这一笔",IF(AND($F2424&lt;&gt;"",$G2424&lt;&gt;""),"※收入和支出不能同时填",IF(AND(N($F2424)=0,N($G2424)=0),"※收入和支出都没填",IF(OR(N($F2424)&lt;0,N($G2424)&lt;0),"※金额不能填负数，方向反了就换一列填",IF($D2424="","※没填收支类别，分类报表会漏掉这一笔",IF(ISNA(MATCH($D2424,类别表,0)),"※收支类别不在【基础资料】的清单里",IF(AND($L2424="内部转账",$M2424=""),"△内部转账要在「对方账户」写上另一头",IF(AND($L2424="内部转账",$M2424=$C2424),"※对方账户跟本账户是同一个",IF(AND($L2424&lt;&gt;"内部转账",$M2424&lt;&gt;""),"△填了对方账户，但类别不是内部转账",IF(YEAR($B2424)&lt;&gt;管理年度,"△不是管理年度的单据，按月的三张报表里看不到",IF($H2424&lt;0,"△这一笔之后该账户余额成负数了，核一下",""))))))))))))))</f>
        <v/>
      </c>
    </row>
    <row r="2425" ht="16.5" spans="1:16">
      <c r="A2425" s="4" t="str">
        <f>IF($C2425="","",COUNTA($C$5:$C2425))</f>
        <v/>
      </c>
      <c r="B2425" s="52"/>
      <c r="C2425" s="53"/>
      <c r="D2425" s="53"/>
      <c r="E2425" s="32"/>
      <c r="F2425" s="54"/>
      <c r="G2425" s="54"/>
      <c r="H2425" s="24" t="str">
        <f>IFERROR(ROUND(VLOOKUP($C2425,基础资料!$B$5:$E$34,3,0)+SUMIF($C$5:$C2425,$C2425,$F$5:$F2425)-SUMIF($C$5:$C2425,$C2425,$G$5:$G2425),2),"")</f>
        <v/>
      </c>
      <c r="I2425" s="53"/>
      <c r="J2425" s="53"/>
      <c r="K2425" s="25" t="str">
        <f t="shared" si="37"/>
        <v/>
      </c>
      <c r="L2425" s="13" t="str">
        <f>IF($D2425="","",IFERROR(INDEX(类别属性,MATCH($D2425,类别表,0)),""))</f>
        <v/>
      </c>
      <c r="M2425" s="53"/>
      <c r="N2425" s="53"/>
      <c r="O2425" s="32"/>
      <c r="P2425" s="6" t="str">
        <f>IF($C2425="","",IF(ISNA(MATCH($C2425,账户表,0)),"※这个账户不在【基础资料】的账户档案里",IF($B2425="","※没填日期，这一笔不会进任何月份的报表",IF(NOT(ISNUMBER($B2425)),"※日期是文本不是日期（像 2026.6.28 这种），按日期取数的报表全会漏掉这一笔",IF(AND($F2425&lt;&gt;"",$G2425&lt;&gt;""),"※收入和支出不能同时填",IF(AND(N($F2425)=0,N($G2425)=0),"※收入和支出都没填",IF(OR(N($F2425)&lt;0,N($G2425)&lt;0),"※金额不能填负数，方向反了就换一列填",IF($D2425="","※没填收支类别，分类报表会漏掉这一笔",IF(ISNA(MATCH($D2425,类别表,0)),"※收支类别不在【基础资料】的清单里",IF(AND($L2425="内部转账",$M2425=""),"△内部转账要在「对方账户」写上另一头",IF(AND($L2425="内部转账",$M2425=$C2425),"※对方账户跟本账户是同一个",IF(AND($L2425&lt;&gt;"内部转账",$M2425&lt;&gt;""),"△填了对方账户，但类别不是内部转账",IF(YEAR($B2425)&lt;&gt;管理年度,"△不是管理年度的单据，按月的三张报表里看不到",IF($H2425&lt;0,"△这一笔之后该账户余额成负数了，核一下",""))))))))))))))</f>
        <v/>
      </c>
    </row>
    <row r="2426" ht="16.5" spans="1:16">
      <c r="A2426" s="4" t="str">
        <f>IF($C2426="","",COUNTA($C$5:$C2426))</f>
        <v/>
      </c>
      <c r="B2426" s="52"/>
      <c r="C2426" s="53"/>
      <c r="D2426" s="53"/>
      <c r="E2426" s="32"/>
      <c r="F2426" s="54"/>
      <c r="G2426" s="54"/>
      <c r="H2426" s="24" t="str">
        <f>IFERROR(ROUND(VLOOKUP($C2426,基础资料!$B$5:$E$34,3,0)+SUMIF($C$5:$C2426,$C2426,$F$5:$F2426)-SUMIF($C$5:$C2426,$C2426,$G$5:$G2426),2),"")</f>
        <v/>
      </c>
      <c r="I2426" s="53"/>
      <c r="J2426" s="53"/>
      <c r="K2426" s="25" t="str">
        <f t="shared" si="37"/>
        <v/>
      </c>
      <c r="L2426" s="13" t="str">
        <f>IF($D2426="","",IFERROR(INDEX(类别属性,MATCH($D2426,类别表,0)),""))</f>
        <v/>
      </c>
      <c r="M2426" s="53"/>
      <c r="N2426" s="53"/>
      <c r="O2426" s="32"/>
      <c r="P2426" s="6" t="str">
        <f>IF($C2426="","",IF(ISNA(MATCH($C2426,账户表,0)),"※这个账户不在【基础资料】的账户档案里",IF($B2426="","※没填日期，这一笔不会进任何月份的报表",IF(NOT(ISNUMBER($B2426)),"※日期是文本不是日期（像 2026.6.28 这种），按日期取数的报表全会漏掉这一笔",IF(AND($F2426&lt;&gt;"",$G2426&lt;&gt;""),"※收入和支出不能同时填",IF(AND(N($F2426)=0,N($G2426)=0),"※收入和支出都没填",IF(OR(N($F2426)&lt;0,N($G2426)&lt;0),"※金额不能填负数，方向反了就换一列填",IF($D2426="","※没填收支类别，分类报表会漏掉这一笔",IF(ISNA(MATCH($D2426,类别表,0)),"※收支类别不在【基础资料】的清单里",IF(AND($L2426="内部转账",$M2426=""),"△内部转账要在「对方账户」写上另一头",IF(AND($L2426="内部转账",$M2426=$C2426),"※对方账户跟本账户是同一个",IF(AND($L2426&lt;&gt;"内部转账",$M2426&lt;&gt;""),"△填了对方账户，但类别不是内部转账",IF(YEAR($B2426)&lt;&gt;管理年度,"△不是管理年度的单据，按月的三张报表里看不到",IF($H2426&lt;0,"△这一笔之后该账户余额成负数了，核一下",""))))))))))))))</f>
        <v/>
      </c>
    </row>
    <row r="2427" ht="16.5" spans="1:16">
      <c r="A2427" s="4" t="str">
        <f>IF($C2427="","",COUNTA($C$5:$C2427))</f>
        <v/>
      </c>
      <c r="B2427" s="52"/>
      <c r="C2427" s="53"/>
      <c r="D2427" s="53"/>
      <c r="E2427" s="32"/>
      <c r="F2427" s="54"/>
      <c r="G2427" s="54"/>
      <c r="H2427" s="24" t="str">
        <f>IFERROR(ROUND(VLOOKUP($C2427,基础资料!$B$5:$E$34,3,0)+SUMIF($C$5:$C2427,$C2427,$F$5:$F2427)-SUMIF($C$5:$C2427,$C2427,$G$5:$G2427),2),"")</f>
        <v/>
      </c>
      <c r="I2427" s="53"/>
      <c r="J2427" s="53"/>
      <c r="K2427" s="25" t="str">
        <f t="shared" si="37"/>
        <v/>
      </c>
      <c r="L2427" s="13" t="str">
        <f>IF($D2427="","",IFERROR(INDEX(类别属性,MATCH($D2427,类别表,0)),""))</f>
        <v/>
      </c>
      <c r="M2427" s="53"/>
      <c r="N2427" s="53"/>
      <c r="O2427" s="32"/>
      <c r="P2427" s="6" t="str">
        <f>IF($C2427="","",IF(ISNA(MATCH($C2427,账户表,0)),"※这个账户不在【基础资料】的账户档案里",IF($B2427="","※没填日期，这一笔不会进任何月份的报表",IF(NOT(ISNUMBER($B2427)),"※日期是文本不是日期（像 2026.6.28 这种），按日期取数的报表全会漏掉这一笔",IF(AND($F2427&lt;&gt;"",$G2427&lt;&gt;""),"※收入和支出不能同时填",IF(AND(N($F2427)=0,N($G2427)=0),"※收入和支出都没填",IF(OR(N($F2427)&lt;0,N($G2427)&lt;0),"※金额不能填负数，方向反了就换一列填",IF($D2427="","※没填收支类别，分类报表会漏掉这一笔",IF(ISNA(MATCH($D2427,类别表,0)),"※收支类别不在【基础资料】的清单里",IF(AND($L2427="内部转账",$M2427=""),"△内部转账要在「对方账户」写上另一头",IF(AND($L2427="内部转账",$M2427=$C2427),"※对方账户跟本账户是同一个",IF(AND($L2427&lt;&gt;"内部转账",$M2427&lt;&gt;""),"△填了对方账户，但类别不是内部转账",IF(YEAR($B2427)&lt;&gt;管理年度,"△不是管理年度的单据，按月的三张报表里看不到",IF($H2427&lt;0,"△这一笔之后该账户余额成负数了，核一下",""))))))))))))))</f>
        <v/>
      </c>
    </row>
    <row r="2428" ht="16.5" spans="1:16">
      <c r="A2428" s="4" t="str">
        <f>IF($C2428="","",COUNTA($C$5:$C2428))</f>
        <v/>
      </c>
      <c r="B2428" s="52"/>
      <c r="C2428" s="53"/>
      <c r="D2428" s="53"/>
      <c r="E2428" s="32"/>
      <c r="F2428" s="54"/>
      <c r="G2428" s="54"/>
      <c r="H2428" s="24" t="str">
        <f>IFERROR(ROUND(VLOOKUP($C2428,基础资料!$B$5:$E$34,3,0)+SUMIF($C$5:$C2428,$C2428,$F$5:$F2428)-SUMIF($C$5:$C2428,$C2428,$G$5:$G2428),2),"")</f>
        <v/>
      </c>
      <c r="I2428" s="53"/>
      <c r="J2428" s="53"/>
      <c r="K2428" s="25" t="str">
        <f t="shared" si="37"/>
        <v/>
      </c>
      <c r="L2428" s="13" t="str">
        <f>IF($D2428="","",IFERROR(INDEX(类别属性,MATCH($D2428,类别表,0)),""))</f>
        <v/>
      </c>
      <c r="M2428" s="53"/>
      <c r="N2428" s="53"/>
      <c r="O2428" s="32"/>
      <c r="P2428" s="6" t="str">
        <f>IF($C2428="","",IF(ISNA(MATCH($C2428,账户表,0)),"※这个账户不在【基础资料】的账户档案里",IF($B2428="","※没填日期，这一笔不会进任何月份的报表",IF(NOT(ISNUMBER($B2428)),"※日期是文本不是日期（像 2026.6.28 这种），按日期取数的报表全会漏掉这一笔",IF(AND($F2428&lt;&gt;"",$G2428&lt;&gt;""),"※收入和支出不能同时填",IF(AND(N($F2428)=0,N($G2428)=0),"※收入和支出都没填",IF(OR(N($F2428)&lt;0,N($G2428)&lt;0),"※金额不能填负数，方向反了就换一列填",IF($D2428="","※没填收支类别，分类报表会漏掉这一笔",IF(ISNA(MATCH($D2428,类别表,0)),"※收支类别不在【基础资料】的清单里",IF(AND($L2428="内部转账",$M2428=""),"△内部转账要在「对方账户」写上另一头",IF(AND($L2428="内部转账",$M2428=$C2428),"※对方账户跟本账户是同一个",IF(AND($L2428&lt;&gt;"内部转账",$M2428&lt;&gt;""),"△填了对方账户，但类别不是内部转账",IF(YEAR($B2428)&lt;&gt;管理年度,"△不是管理年度的单据，按月的三张报表里看不到",IF($H2428&lt;0,"△这一笔之后该账户余额成负数了，核一下",""))))))))))))))</f>
        <v/>
      </c>
    </row>
    <row r="2429" ht="16.5" spans="1:16">
      <c r="A2429" s="4" t="str">
        <f>IF($C2429="","",COUNTA($C$5:$C2429))</f>
        <v/>
      </c>
      <c r="B2429" s="52"/>
      <c r="C2429" s="53"/>
      <c r="D2429" s="53"/>
      <c r="E2429" s="32"/>
      <c r="F2429" s="54"/>
      <c r="G2429" s="54"/>
      <c r="H2429" s="24" t="str">
        <f>IFERROR(ROUND(VLOOKUP($C2429,基础资料!$B$5:$E$34,3,0)+SUMIF($C$5:$C2429,$C2429,$F$5:$F2429)-SUMIF($C$5:$C2429,$C2429,$G$5:$G2429),2),"")</f>
        <v/>
      </c>
      <c r="I2429" s="53"/>
      <c r="J2429" s="53"/>
      <c r="K2429" s="25" t="str">
        <f t="shared" si="37"/>
        <v/>
      </c>
      <c r="L2429" s="13" t="str">
        <f>IF($D2429="","",IFERROR(INDEX(类别属性,MATCH($D2429,类别表,0)),""))</f>
        <v/>
      </c>
      <c r="M2429" s="53"/>
      <c r="N2429" s="53"/>
      <c r="O2429" s="32"/>
      <c r="P2429" s="6" t="str">
        <f>IF($C2429="","",IF(ISNA(MATCH($C2429,账户表,0)),"※这个账户不在【基础资料】的账户档案里",IF($B2429="","※没填日期，这一笔不会进任何月份的报表",IF(NOT(ISNUMBER($B2429)),"※日期是文本不是日期（像 2026.6.28 这种），按日期取数的报表全会漏掉这一笔",IF(AND($F2429&lt;&gt;"",$G2429&lt;&gt;""),"※收入和支出不能同时填",IF(AND(N($F2429)=0,N($G2429)=0),"※收入和支出都没填",IF(OR(N($F2429)&lt;0,N($G2429)&lt;0),"※金额不能填负数，方向反了就换一列填",IF($D2429="","※没填收支类别，分类报表会漏掉这一笔",IF(ISNA(MATCH($D2429,类别表,0)),"※收支类别不在【基础资料】的清单里",IF(AND($L2429="内部转账",$M2429=""),"△内部转账要在「对方账户」写上另一头",IF(AND($L2429="内部转账",$M2429=$C2429),"※对方账户跟本账户是同一个",IF(AND($L2429&lt;&gt;"内部转账",$M2429&lt;&gt;""),"△填了对方账户，但类别不是内部转账",IF(YEAR($B2429)&lt;&gt;管理年度,"△不是管理年度的单据，按月的三张报表里看不到",IF($H2429&lt;0,"△这一笔之后该账户余额成负数了，核一下",""))))))))))))))</f>
        <v/>
      </c>
    </row>
    <row r="2430" ht="16.5" spans="1:16">
      <c r="A2430" s="4" t="str">
        <f>IF($C2430="","",COUNTA($C$5:$C2430))</f>
        <v/>
      </c>
      <c r="B2430" s="52"/>
      <c r="C2430" s="53"/>
      <c r="D2430" s="53"/>
      <c r="E2430" s="32"/>
      <c r="F2430" s="54"/>
      <c r="G2430" s="54"/>
      <c r="H2430" s="24" t="str">
        <f>IFERROR(ROUND(VLOOKUP($C2430,基础资料!$B$5:$E$34,3,0)+SUMIF($C$5:$C2430,$C2430,$F$5:$F2430)-SUMIF($C$5:$C2430,$C2430,$G$5:$G2430),2),"")</f>
        <v/>
      </c>
      <c r="I2430" s="53"/>
      <c r="J2430" s="53"/>
      <c r="K2430" s="25" t="str">
        <f t="shared" si="37"/>
        <v/>
      </c>
      <c r="L2430" s="13" t="str">
        <f>IF($D2430="","",IFERROR(INDEX(类别属性,MATCH($D2430,类别表,0)),""))</f>
        <v/>
      </c>
      <c r="M2430" s="53"/>
      <c r="N2430" s="53"/>
      <c r="O2430" s="32"/>
      <c r="P2430" s="6" t="str">
        <f>IF($C2430="","",IF(ISNA(MATCH($C2430,账户表,0)),"※这个账户不在【基础资料】的账户档案里",IF($B2430="","※没填日期，这一笔不会进任何月份的报表",IF(NOT(ISNUMBER($B2430)),"※日期是文本不是日期（像 2026.6.28 这种），按日期取数的报表全会漏掉这一笔",IF(AND($F2430&lt;&gt;"",$G2430&lt;&gt;""),"※收入和支出不能同时填",IF(AND(N($F2430)=0,N($G2430)=0),"※收入和支出都没填",IF(OR(N($F2430)&lt;0,N($G2430)&lt;0),"※金额不能填负数，方向反了就换一列填",IF($D2430="","※没填收支类别，分类报表会漏掉这一笔",IF(ISNA(MATCH($D2430,类别表,0)),"※收支类别不在【基础资料】的清单里",IF(AND($L2430="内部转账",$M2430=""),"△内部转账要在「对方账户」写上另一头",IF(AND($L2430="内部转账",$M2430=$C2430),"※对方账户跟本账户是同一个",IF(AND($L2430&lt;&gt;"内部转账",$M2430&lt;&gt;""),"△填了对方账户，但类别不是内部转账",IF(YEAR($B2430)&lt;&gt;管理年度,"△不是管理年度的单据，按月的三张报表里看不到",IF($H2430&lt;0,"△这一笔之后该账户余额成负数了，核一下",""))))))))))))))</f>
        <v/>
      </c>
    </row>
    <row r="2431" ht="16.5" spans="1:16">
      <c r="A2431" s="4" t="str">
        <f>IF($C2431="","",COUNTA($C$5:$C2431))</f>
        <v/>
      </c>
      <c r="B2431" s="52"/>
      <c r="C2431" s="53"/>
      <c r="D2431" s="53"/>
      <c r="E2431" s="32"/>
      <c r="F2431" s="54"/>
      <c r="G2431" s="54"/>
      <c r="H2431" s="24" t="str">
        <f>IFERROR(ROUND(VLOOKUP($C2431,基础资料!$B$5:$E$34,3,0)+SUMIF($C$5:$C2431,$C2431,$F$5:$F2431)-SUMIF($C$5:$C2431,$C2431,$G$5:$G2431),2),"")</f>
        <v/>
      </c>
      <c r="I2431" s="53"/>
      <c r="J2431" s="53"/>
      <c r="K2431" s="25" t="str">
        <f t="shared" si="37"/>
        <v/>
      </c>
      <c r="L2431" s="13" t="str">
        <f>IF($D2431="","",IFERROR(INDEX(类别属性,MATCH($D2431,类别表,0)),""))</f>
        <v/>
      </c>
      <c r="M2431" s="53"/>
      <c r="N2431" s="53"/>
      <c r="O2431" s="32"/>
      <c r="P2431" s="6" t="str">
        <f>IF($C2431="","",IF(ISNA(MATCH($C2431,账户表,0)),"※这个账户不在【基础资料】的账户档案里",IF($B2431="","※没填日期，这一笔不会进任何月份的报表",IF(NOT(ISNUMBER($B2431)),"※日期是文本不是日期（像 2026.6.28 这种），按日期取数的报表全会漏掉这一笔",IF(AND($F2431&lt;&gt;"",$G2431&lt;&gt;""),"※收入和支出不能同时填",IF(AND(N($F2431)=0,N($G2431)=0),"※收入和支出都没填",IF(OR(N($F2431)&lt;0,N($G2431)&lt;0),"※金额不能填负数，方向反了就换一列填",IF($D2431="","※没填收支类别，分类报表会漏掉这一笔",IF(ISNA(MATCH($D2431,类别表,0)),"※收支类别不在【基础资料】的清单里",IF(AND($L2431="内部转账",$M2431=""),"△内部转账要在「对方账户」写上另一头",IF(AND($L2431="内部转账",$M2431=$C2431),"※对方账户跟本账户是同一个",IF(AND($L2431&lt;&gt;"内部转账",$M2431&lt;&gt;""),"△填了对方账户，但类别不是内部转账",IF(YEAR($B2431)&lt;&gt;管理年度,"△不是管理年度的单据，按月的三张报表里看不到",IF($H2431&lt;0,"△这一笔之后该账户余额成负数了，核一下",""))))))))))))))</f>
        <v/>
      </c>
    </row>
    <row r="2432" ht="16.5" spans="1:16">
      <c r="A2432" s="4" t="str">
        <f>IF($C2432="","",COUNTA($C$5:$C2432))</f>
        <v/>
      </c>
      <c r="B2432" s="52"/>
      <c r="C2432" s="53"/>
      <c r="D2432" s="53"/>
      <c r="E2432" s="32"/>
      <c r="F2432" s="54"/>
      <c r="G2432" s="54"/>
      <c r="H2432" s="24" t="str">
        <f>IFERROR(ROUND(VLOOKUP($C2432,基础资料!$B$5:$E$34,3,0)+SUMIF($C$5:$C2432,$C2432,$F$5:$F2432)-SUMIF($C$5:$C2432,$C2432,$G$5:$G2432),2),"")</f>
        <v/>
      </c>
      <c r="I2432" s="53"/>
      <c r="J2432" s="53"/>
      <c r="K2432" s="25" t="str">
        <f t="shared" si="37"/>
        <v/>
      </c>
      <c r="L2432" s="13" t="str">
        <f>IF($D2432="","",IFERROR(INDEX(类别属性,MATCH($D2432,类别表,0)),""))</f>
        <v/>
      </c>
      <c r="M2432" s="53"/>
      <c r="N2432" s="53"/>
      <c r="O2432" s="32"/>
      <c r="P2432" s="6" t="str">
        <f>IF($C2432="","",IF(ISNA(MATCH($C2432,账户表,0)),"※这个账户不在【基础资料】的账户档案里",IF($B2432="","※没填日期，这一笔不会进任何月份的报表",IF(NOT(ISNUMBER($B2432)),"※日期是文本不是日期（像 2026.6.28 这种），按日期取数的报表全会漏掉这一笔",IF(AND($F2432&lt;&gt;"",$G2432&lt;&gt;""),"※收入和支出不能同时填",IF(AND(N($F2432)=0,N($G2432)=0),"※收入和支出都没填",IF(OR(N($F2432)&lt;0,N($G2432)&lt;0),"※金额不能填负数，方向反了就换一列填",IF($D2432="","※没填收支类别，分类报表会漏掉这一笔",IF(ISNA(MATCH($D2432,类别表,0)),"※收支类别不在【基础资料】的清单里",IF(AND($L2432="内部转账",$M2432=""),"△内部转账要在「对方账户」写上另一头",IF(AND($L2432="内部转账",$M2432=$C2432),"※对方账户跟本账户是同一个",IF(AND($L2432&lt;&gt;"内部转账",$M2432&lt;&gt;""),"△填了对方账户，但类别不是内部转账",IF(YEAR($B2432)&lt;&gt;管理年度,"△不是管理年度的单据，按月的三张报表里看不到",IF($H2432&lt;0,"△这一笔之后该账户余额成负数了，核一下",""))))))))))))))</f>
        <v/>
      </c>
    </row>
    <row r="2433" ht="16.5" spans="1:16">
      <c r="A2433" s="4" t="str">
        <f>IF($C2433="","",COUNTA($C$5:$C2433))</f>
        <v/>
      </c>
      <c r="B2433" s="52"/>
      <c r="C2433" s="53"/>
      <c r="D2433" s="53"/>
      <c r="E2433" s="32"/>
      <c r="F2433" s="54"/>
      <c r="G2433" s="54"/>
      <c r="H2433" s="24" t="str">
        <f>IFERROR(ROUND(VLOOKUP($C2433,基础资料!$B$5:$E$34,3,0)+SUMIF($C$5:$C2433,$C2433,$F$5:$F2433)-SUMIF($C$5:$C2433,$C2433,$G$5:$G2433),2),"")</f>
        <v/>
      </c>
      <c r="I2433" s="53"/>
      <c r="J2433" s="53"/>
      <c r="K2433" s="25" t="str">
        <f t="shared" si="37"/>
        <v/>
      </c>
      <c r="L2433" s="13" t="str">
        <f>IF($D2433="","",IFERROR(INDEX(类别属性,MATCH($D2433,类别表,0)),""))</f>
        <v/>
      </c>
      <c r="M2433" s="53"/>
      <c r="N2433" s="53"/>
      <c r="O2433" s="32"/>
      <c r="P2433" s="6" t="str">
        <f>IF($C2433="","",IF(ISNA(MATCH($C2433,账户表,0)),"※这个账户不在【基础资料】的账户档案里",IF($B2433="","※没填日期，这一笔不会进任何月份的报表",IF(NOT(ISNUMBER($B2433)),"※日期是文本不是日期（像 2026.6.28 这种），按日期取数的报表全会漏掉这一笔",IF(AND($F2433&lt;&gt;"",$G2433&lt;&gt;""),"※收入和支出不能同时填",IF(AND(N($F2433)=0,N($G2433)=0),"※收入和支出都没填",IF(OR(N($F2433)&lt;0,N($G2433)&lt;0),"※金额不能填负数，方向反了就换一列填",IF($D2433="","※没填收支类别，分类报表会漏掉这一笔",IF(ISNA(MATCH($D2433,类别表,0)),"※收支类别不在【基础资料】的清单里",IF(AND($L2433="内部转账",$M2433=""),"△内部转账要在「对方账户」写上另一头",IF(AND($L2433="内部转账",$M2433=$C2433),"※对方账户跟本账户是同一个",IF(AND($L2433&lt;&gt;"内部转账",$M2433&lt;&gt;""),"△填了对方账户，但类别不是内部转账",IF(YEAR($B2433)&lt;&gt;管理年度,"△不是管理年度的单据，按月的三张报表里看不到",IF($H2433&lt;0,"△这一笔之后该账户余额成负数了，核一下",""))))))))))))))</f>
        <v/>
      </c>
    </row>
    <row r="2434" ht="16.5" spans="1:16">
      <c r="A2434" s="4" t="str">
        <f>IF($C2434="","",COUNTA($C$5:$C2434))</f>
        <v/>
      </c>
      <c r="B2434" s="52"/>
      <c r="C2434" s="53"/>
      <c r="D2434" s="53"/>
      <c r="E2434" s="32"/>
      <c r="F2434" s="54"/>
      <c r="G2434" s="54"/>
      <c r="H2434" s="24" t="str">
        <f>IFERROR(ROUND(VLOOKUP($C2434,基础资料!$B$5:$E$34,3,0)+SUMIF($C$5:$C2434,$C2434,$F$5:$F2434)-SUMIF($C$5:$C2434,$C2434,$G$5:$G2434),2),"")</f>
        <v/>
      </c>
      <c r="I2434" s="53"/>
      <c r="J2434" s="53"/>
      <c r="K2434" s="25" t="str">
        <f t="shared" si="37"/>
        <v/>
      </c>
      <c r="L2434" s="13" t="str">
        <f>IF($D2434="","",IFERROR(INDEX(类别属性,MATCH($D2434,类别表,0)),""))</f>
        <v/>
      </c>
      <c r="M2434" s="53"/>
      <c r="N2434" s="53"/>
      <c r="O2434" s="32"/>
      <c r="P2434" s="6" t="str">
        <f>IF($C2434="","",IF(ISNA(MATCH($C2434,账户表,0)),"※这个账户不在【基础资料】的账户档案里",IF($B2434="","※没填日期，这一笔不会进任何月份的报表",IF(NOT(ISNUMBER($B2434)),"※日期是文本不是日期（像 2026.6.28 这种），按日期取数的报表全会漏掉这一笔",IF(AND($F2434&lt;&gt;"",$G2434&lt;&gt;""),"※收入和支出不能同时填",IF(AND(N($F2434)=0,N($G2434)=0),"※收入和支出都没填",IF(OR(N($F2434)&lt;0,N($G2434)&lt;0),"※金额不能填负数，方向反了就换一列填",IF($D2434="","※没填收支类别，分类报表会漏掉这一笔",IF(ISNA(MATCH($D2434,类别表,0)),"※收支类别不在【基础资料】的清单里",IF(AND($L2434="内部转账",$M2434=""),"△内部转账要在「对方账户」写上另一头",IF(AND($L2434="内部转账",$M2434=$C2434),"※对方账户跟本账户是同一个",IF(AND($L2434&lt;&gt;"内部转账",$M2434&lt;&gt;""),"△填了对方账户，但类别不是内部转账",IF(YEAR($B2434)&lt;&gt;管理年度,"△不是管理年度的单据，按月的三张报表里看不到",IF($H2434&lt;0,"△这一笔之后该账户余额成负数了，核一下",""))))))))))))))</f>
        <v/>
      </c>
    </row>
    <row r="2435" ht="16.5" spans="1:16">
      <c r="A2435" s="4" t="str">
        <f>IF($C2435="","",COUNTA($C$5:$C2435))</f>
        <v/>
      </c>
      <c r="B2435" s="52"/>
      <c r="C2435" s="53"/>
      <c r="D2435" s="53"/>
      <c r="E2435" s="32"/>
      <c r="F2435" s="54"/>
      <c r="G2435" s="54"/>
      <c r="H2435" s="24" t="str">
        <f>IFERROR(ROUND(VLOOKUP($C2435,基础资料!$B$5:$E$34,3,0)+SUMIF($C$5:$C2435,$C2435,$F$5:$F2435)-SUMIF($C$5:$C2435,$C2435,$G$5:$G2435),2),"")</f>
        <v/>
      </c>
      <c r="I2435" s="53"/>
      <c r="J2435" s="53"/>
      <c r="K2435" s="25" t="str">
        <f t="shared" si="37"/>
        <v/>
      </c>
      <c r="L2435" s="13" t="str">
        <f>IF($D2435="","",IFERROR(INDEX(类别属性,MATCH($D2435,类别表,0)),""))</f>
        <v/>
      </c>
      <c r="M2435" s="53"/>
      <c r="N2435" s="53"/>
      <c r="O2435" s="32"/>
      <c r="P2435" s="6" t="str">
        <f>IF($C2435="","",IF(ISNA(MATCH($C2435,账户表,0)),"※这个账户不在【基础资料】的账户档案里",IF($B2435="","※没填日期，这一笔不会进任何月份的报表",IF(NOT(ISNUMBER($B2435)),"※日期是文本不是日期（像 2026.6.28 这种），按日期取数的报表全会漏掉这一笔",IF(AND($F2435&lt;&gt;"",$G2435&lt;&gt;""),"※收入和支出不能同时填",IF(AND(N($F2435)=0,N($G2435)=0),"※收入和支出都没填",IF(OR(N($F2435)&lt;0,N($G2435)&lt;0),"※金额不能填负数，方向反了就换一列填",IF($D2435="","※没填收支类别，分类报表会漏掉这一笔",IF(ISNA(MATCH($D2435,类别表,0)),"※收支类别不在【基础资料】的清单里",IF(AND($L2435="内部转账",$M2435=""),"△内部转账要在「对方账户」写上另一头",IF(AND($L2435="内部转账",$M2435=$C2435),"※对方账户跟本账户是同一个",IF(AND($L2435&lt;&gt;"内部转账",$M2435&lt;&gt;""),"△填了对方账户，但类别不是内部转账",IF(YEAR($B2435)&lt;&gt;管理年度,"△不是管理年度的单据，按月的三张报表里看不到",IF($H2435&lt;0,"△这一笔之后该账户余额成负数了，核一下",""))))))))))))))</f>
        <v/>
      </c>
    </row>
    <row r="2436" ht="16.5" spans="1:16">
      <c r="A2436" s="4" t="str">
        <f>IF($C2436="","",COUNTA($C$5:$C2436))</f>
        <v/>
      </c>
      <c r="B2436" s="52"/>
      <c r="C2436" s="53"/>
      <c r="D2436" s="53"/>
      <c r="E2436" s="32"/>
      <c r="F2436" s="54"/>
      <c r="G2436" s="54"/>
      <c r="H2436" s="24" t="str">
        <f>IFERROR(ROUND(VLOOKUP($C2436,基础资料!$B$5:$E$34,3,0)+SUMIF($C$5:$C2436,$C2436,$F$5:$F2436)-SUMIF($C$5:$C2436,$C2436,$G$5:$G2436),2),"")</f>
        <v/>
      </c>
      <c r="I2436" s="53"/>
      <c r="J2436" s="53"/>
      <c r="K2436" s="25" t="str">
        <f t="shared" si="37"/>
        <v/>
      </c>
      <c r="L2436" s="13" t="str">
        <f>IF($D2436="","",IFERROR(INDEX(类别属性,MATCH($D2436,类别表,0)),""))</f>
        <v/>
      </c>
      <c r="M2436" s="53"/>
      <c r="N2436" s="53"/>
      <c r="O2436" s="32"/>
      <c r="P2436" s="6" t="str">
        <f>IF($C2436="","",IF(ISNA(MATCH($C2436,账户表,0)),"※这个账户不在【基础资料】的账户档案里",IF($B2436="","※没填日期，这一笔不会进任何月份的报表",IF(NOT(ISNUMBER($B2436)),"※日期是文本不是日期（像 2026.6.28 这种），按日期取数的报表全会漏掉这一笔",IF(AND($F2436&lt;&gt;"",$G2436&lt;&gt;""),"※收入和支出不能同时填",IF(AND(N($F2436)=0,N($G2436)=0),"※收入和支出都没填",IF(OR(N($F2436)&lt;0,N($G2436)&lt;0),"※金额不能填负数，方向反了就换一列填",IF($D2436="","※没填收支类别，分类报表会漏掉这一笔",IF(ISNA(MATCH($D2436,类别表,0)),"※收支类别不在【基础资料】的清单里",IF(AND($L2436="内部转账",$M2436=""),"△内部转账要在「对方账户」写上另一头",IF(AND($L2436="内部转账",$M2436=$C2436),"※对方账户跟本账户是同一个",IF(AND($L2436&lt;&gt;"内部转账",$M2436&lt;&gt;""),"△填了对方账户，但类别不是内部转账",IF(YEAR($B2436)&lt;&gt;管理年度,"△不是管理年度的单据，按月的三张报表里看不到",IF($H2436&lt;0,"△这一笔之后该账户余额成负数了，核一下",""))))))))))))))</f>
        <v/>
      </c>
    </row>
    <row r="2437" ht="16.5" spans="1:16">
      <c r="A2437" s="4" t="str">
        <f>IF($C2437="","",COUNTA($C$5:$C2437))</f>
        <v/>
      </c>
      <c r="B2437" s="52"/>
      <c r="C2437" s="53"/>
      <c r="D2437" s="53"/>
      <c r="E2437" s="32"/>
      <c r="F2437" s="54"/>
      <c r="G2437" s="54"/>
      <c r="H2437" s="24" t="str">
        <f>IFERROR(ROUND(VLOOKUP($C2437,基础资料!$B$5:$E$34,3,0)+SUMIF($C$5:$C2437,$C2437,$F$5:$F2437)-SUMIF($C$5:$C2437,$C2437,$G$5:$G2437),2),"")</f>
        <v/>
      </c>
      <c r="I2437" s="53"/>
      <c r="J2437" s="53"/>
      <c r="K2437" s="25" t="str">
        <f t="shared" ref="K2437:K2500" si="38">IF(OR($B2437="",NOT(ISNUMBER($B2437))),"",--TEXT($B2437,"yyyymm"))</f>
        <v/>
      </c>
      <c r="L2437" s="13" t="str">
        <f>IF($D2437="","",IFERROR(INDEX(类别属性,MATCH($D2437,类别表,0)),""))</f>
        <v/>
      </c>
      <c r="M2437" s="53"/>
      <c r="N2437" s="53"/>
      <c r="O2437" s="32"/>
      <c r="P2437" s="6" t="str">
        <f>IF($C2437="","",IF(ISNA(MATCH($C2437,账户表,0)),"※这个账户不在【基础资料】的账户档案里",IF($B2437="","※没填日期，这一笔不会进任何月份的报表",IF(NOT(ISNUMBER($B2437)),"※日期是文本不是日期（像 2026.6.28 这种），按日期取数的报表全会漏掉这一笔",IF(AND($F2437&lt;&gt;"",$G2437&lt;&gt;""),"※收入和支出不能同时填",IF(AND(N($F2437)=0,N($G2437)=0),"※收入和支出都没填",IF(OR(N($F2437)&lt;0,N($G2437)&lt;0),"※金额不能填负数，方向反了就换一列填",IF($D2437="","※没填收支类别，分类报表会漏掉这一笔",IF(ISNA(MATCH($D2437,类别表,0)),"※收支类别不在【基础资料】的清单里",IF(AND($L2437="内部转账",$M2437=""),"△内部转账要在「对方账户」写上另一头",IF(AND($L2437="内部转账",$M2437=$C2437),"※对方账户跟本账户是同一个",IF(AND($L2437&lt;&gt;"内部转账",$M2437&lt;&gt;""),"△填了对方账户，但类别不是内部转账",IF(YEAR($B2437)&lt;&gt;管理年度,"△不是管理年度的单据，按月的三张报表里看不到",IF($H2437&lt;0,"△这一笔之后该账户余额成负数了，核一下",""))))))))))))))</f>
        <v/>
      </c>
    </row>
    <row r="2438" ht="16.5" spans="1:16">
      <c r="A2438" s="4" t="str">
        <f>IF($C2438="","",COUNTA($C$5:$C2438))</f>
        <v/>
      </c>
      <c r="B2438" s="52"/>
      <c r="C2438" s="53"/>
      <c r="D2438" s="53"/>
      <c r="E2438" s="32"/>
      <c r="F2438" s="54"/>
      <c r="G2438" s="54"/>
      <c r="H2438" s="24" t="str">
        <f>IFERROR(ROUND(VLOOKUP($C2438,基础资料!$B$5:$E$34,3,0)+SUMIF($C$5:$C2438,$C2438,$F$5:$F2438)-SUMIF($C$5:$C2438,$C2438,$G$5:$G2438),2),"")</f>
        <v/>
      </c>
      <c r="I2438" s="53"/>
      <c r="J2438" s="53"/>
      <c r="K2438" s="25" t="str">
        <f t="shared" si="38"/>
        <v/>
      </c>
      <c r="L2438" s="13" t="str">
        <f>IF($D2438="","",IFERROR(INDEX(类别属性,MATCH($D2438,类别表,0)),""))</f>
        <v/>
      </c>
      <c r="M2438" s="53"/>
      <c r="N2438" s="53"/>
      <c r="O2438" s="32"/>
      <c r="P2438" s="6" t="str">
        <f>IF($C2438="","",IF(ISNA(MATCH($C2438,账户表,0)),"※这个账户不在【基础资料】的账户档案里",IF($B2438="","※没填日期，这一笔不会进任何月份的报表",IF(NOT(ISNUMBER($B2438)),"※日期是文本不是日期（像 2026.6.28 这种），按日期取数的报表全会漏掉这一笔",IF(AND($F2438&lt;&gt;"",$G2438&lt;&gt;""),"※收入和支出不能同时填",IF(AND(N($F2438)=0,N($G2438)=0),"※收入和支出都没填",IF(OR(N($F2438)&lt;0,N($G2438)&lt;0),"※金额不能填负数，方向反了就换一列填",IF($D2438="","※没填收支类别，分类报表会漏掉这一笔",IF(ISNA(MATCH($D2438,类别表,0)),"※收支类别不在【基础资料】的清单里",IF(AND($L2438="内部转账",$M2438=""),"△内部转账要在「对方账户」写上另一头",IF(AND($L2438="内部转账",$M2438=$C2438),"※对方账户跟本账户是同一个",IF(AND($L2438&lt;&gt;"内部转账",$M2438&lt;&gt;""),"△填了对方账户，但类别不是内部转账",IF(YEAR($B2438)&lt;&gt;管理年度,"△不是管理年度的单据，按月的三张报表里看不到",IF($H2438&lt;0,"△这一笔之后该账户余额成负数了，核一下",""))))))))))))))</f>
        <v/>
      </c>
    </row>
    <row r="2439" ht="16.5" spans="1:16">
      <c r="A2439" s="4" t="str">
        <f>IF($C2439="","",COUNTA($C$5:$C2439))</f>
        <v/>
      </c>
      <c r="B2439" s="52"/>
      <c r="C2439" s="53"/>
      <c r="D2439" s="53"/>
      <c r="E2439" s="32"/>
      <c r="F2439" s="54"/>
      <c r="G2439" s="54"/>
      <c r="H2439" s="24" t="str">
        <f>IFERROR(ROUND(VLOOKUP($C2439,基础资料!$B$5:$E$34,3,0)+SUMIF($C$5:$C2439,$C2439,$F$5:$F2439)-SUMIF($C$5:$C2439,$C2439,$G$5:$G2439),2),"")</f>
        <v/>
      </c>
      <c r="I2439" s="53"/>
      <c r="J2439" s="53"/>
      <c r="K2439" s="25" t="str">
        <f t="shared" si="38"/>
        <v/>
      </c>
      <c r="L2439" s="13" t="str">
        <f>IF($D2439="","",IFERROR(INDEX(类别属性,MATCH($D2439,类别表,0)),""))</f>
        <v/>
      </c>
      <c r="M2439" s="53"/>
      <c r="N2439" s="53"/>
      <c r="O2439" s="32"/>
      <c r="P2439" s="6" t="str">
        <f>IF($C2439="","",IF(ISNA(MATCH($C2439,账户表,0)),"※这个账户不在【基础资料】的账户档案里",IF($B2439="","※没填日期，这一笔不会进任何月份的报表",IF(NOT(ISNUMBER($B2439)),"※日期是文本不是日期（像 2026.6.28 这种），按日期取数的报表全会漏掉这一笔",IF(AND($F2439&lt;&gt;"",$G2439&lt;&gt;""),"※收入和支出不能同时填",IF(AND(N($F2439)=0,N($G2439)=0),"※收入和支出都没填",IF(OR(N($F2439)&lt;0,N($G2439)&lt;0),"※金额不能填负数，方向反了就换一列填",IF($D2439="","※没填收支类别，分类报表会漏掉这一笔",IF(ISNA(MATCH($D2439,类别表,0)),"※收支类别不在【基础资料】的清单里",IF(AND($L2439="内部转账",$M2439=""),"△内部转账要在「对方账户」写上另一头",IF(AND($L2439="内部转账",$M2439=$C2439),"※对方账户跟本账户是同一个",IF(AND($L2439&lt;&gt;"内部转账",$M2439&lt;&gt;""),"△填了对方账户，但类别不是内部转账",IF(YEAR($B2439)&lt;&gt;管理年度,"△不是管理年度的单据，按月的三张报表里看不到",IF($H2439&lt;0,"△这一笔之后该账户余额成负数了，核一下",""))))))))))))))</f>
        <v/>
      </c>
    </row>
    <row r="2440" ht="16.5" spans="1:16">
      <c r="A2440" s="4" t="str">
        <f>IF($C2440="","",COUNTA($C$5:$C2440))</f>
        <v/>
      </c>
      <c r="B2440" s="52"/>
      <c r="C2440" s="53"/>
      <c r="D2440" s="53"/>
      <c r="E2440" s="32"/>
      <c r="F2440" s="54"/>
      <c r="G2440" s="54"/>
      <c r="H2440" s="24" t="str">
        <f>IFERROR(ROUND(VLOOKUP($C2440,基础资料!$B$5:$E$34,3,0)+SUMIF($C$5:$C2440,$C2440,$F$5:$F2440)-SUMIF($C$5:$C2440,$C2440,$G$5:$G2440),2),"")</f>
        <v/>
      </c>
      <c r="I2440" s="53"/>
      <c r="J2440" s="53"/>
      <c r="K2440" s="25" t="str">
        <f t="shared" si="38"/>
        <v/>
      </c>
      <c r="L2440" s="13" t="str">
        <f>IF($D2440="","",IFERROR(INDEX(类别属性,MATCH($D2440,类别表,0)),""))</f>
        <v/>
      </c>
      <c r="M2440" s="53"/>
      <c r="N2440" s="53"/>
      <c r="O2440" s="32"/>
      <c r="P2440" s="6" t="str">
        <f>IF($C2440="","",IF(ISNA(MATCH($C2440,账户表,0)),"※这个账户不在【基础资料】的账户档案里",IF($B2440="","※没填日期，这一笔不会进任何月份的报表",IF(NOT(ISNUMBER($B2440)),"※日期是文本不是日期（像 2026.6.28 这种），按日期取数的报表全会漏掉这一笔",IF(AND($F2440&lt;&gt;"",$G2440&lt;&gt;""),"※收入和支出不能同时填",IF(AND(N($F2440)=0,N($G2440)=0),"※收入和支出都没填",IF(OR(N($F2440)&lt;0,N($G2440)&lt;0),"※金额不能填负数，方向反了就换一列填",IF($D2440="","※没填收支类别，分类报表会漏掉这一笔",IF(ISNA(MATCH($D2440,类别表,0)),"※收支类别不在【基础资料】的清单里",IF(AND($L2440="内部转账",$M2440=""),"△内部转账要在「对方账户」写上另一头",IF(AND($L2440="内部转账",$M2440=$C2440),"※对方账户跟本账户是同一个",IF(AND($L2440&lt;&gt;"内部转账",$M2440&lt;&gt;""),"△填了对方账户，但类别不是内部转账",IF(YEAR($B2440)&lt;&gt;管理年度,"△不是管理年度的单据，按月的三张报表里看不到",IF($H2440&lt;0,"△这一笔之后该账户余额成负数了，核一下",""))))))))))))))</f>
        <v/>
      </c>
    </row>
    <row r="2441" ht="16.5" spans="1:16">
      <c r="A2441" s="4" t="str">
        <f>IF($C2441="","",COUNTA($C$5:$C2441))</f>
        <v/>
      </c>
      <c r="B2441" s="52"/>
      <c r="C2441" s="53"/>
      <c r="D2441" s="53"/>
      <c r="E2441" s="32"/>
      <c r="F2441" s="54"/>
      <c r="G2441" s="54"/>
      <c r="H2441" s="24" t="str">
        <f>IFERROR(ROUND(VLOOKUP($C2441,基础资料!$B$5:$E$34,3,0)+SUMIF($C$5:$C2441,$C2441,$F$5:$F2441)-SUMIF($C$5:$C2441,$C2441,$G$5:$G2441),2),"")</f>
        <v/>
      </c>
      <c r="I2441" s="53"/>
      <c r="J2441" s="53"/>
      <c r="K2441" s="25" t="str">
        <f t="shared" si="38"/>
        <v/>
      </c>
      <c r="L2441" s="13" t="str">
        <f>IF($D2441="","",IFERROR(INDEX(类别属性,MATCH($D2441,类别表,0)),""))</f>
        <v/>
      </c>
      <c r="M2441" s="53"/>
      <c r="N2441" s="53"/>
      <c r="O2441" s="32"/>
      <c r="P2441" s="6" t="str">
        <f>IF($C2441="","",IF(ISNA(MATCH($C2441,账户表,0)),"※这个账户不在【基础资料】的账户档案里",IF($B2441="","※没填日期，这一笔不会进任何月份的报表",IF(NOT(ISNUMBER($B2441)),"※日期是文本不是日期（像 2026.6.28 这种），按日期取数的报表全会漏掉这一笔",IF(AND($F2441&lt;&gt;"",$G2441&lt;&gt;""),"※收入和支出不能同时填",IF(AND(N($F2441)=0,N($G2441)=0),"※收入和支出都没填",IF(OR(N($F2441)&lt;0,N($G2441)&lt;0),"※金额不能填负数，方向反了就换一列填",IF($D2441="","※没填收支类别，分类报表会漏掉这一笔",IF(ISNA(MATCH($D2441,类别表,0)),"※收支类别不在【基础资料】的清单里",IF(AND($L2441="内部转账",$M2441=""),"△内部转账要在「对方账户」写上另一头",IF(AND($L2441="内部转账",$M2441=$C2441),"※对方账户跟本账户是同一个",IF(AND($L2441&lt;&gt;"内部转账",$M2441&lt;&gt;""),"△填了对方账户，但类别不是内部转账",IF(YEAR($B2441)&lt;&gt;管理年度,"△不是管理年度的单据，按月的三张报表里看不到",IF($H2441&lt;0,"△这一笔之后该账户余额成负数了，核一下",""))))))))))))))</f>
        <v/>
      </c>
    </row>
    <row r="2442" ht="16.5" spans="1:16">
      <c r="A2442" s="4" t="str">
        <f>IF($C2442="","",COUNTA($C$5:$C2442))</f>
        <v/>
      </c>
      <c r="B2442" s="52"/>
      <c r="C2442" s="53"/>
      <c r="D2442" s="53"/>
      <c r="E2442" s="32"/>
      <c r="F2442" s="54"/>
      <c r="G2442" s="54"/>
      <c r="H2442" s="24" t="str">
        <f>IFERROR(ROUND(VLOOKUP($C2442,基础资料!$B$5:$E$34,3,0)+SUMIF($C$5:$C2442,$C2442,$F$5:$F2442)-SUMIF($C$5:$C2442,$C2442,$G$5:$G2442),2),"")</f>
        <v/>
      </c>
      <c r="I2442" s="53"/>
      <c r="J2442" s="53"/>
      <c r="K2442" s="25" t="str">
        <f t="shared" si="38"/>
        <v/>
      </c>
      <c r="L2442" s="13" t="str">
        <f>IF($D2442="","",IFERROR(INDEX(类别属性,MATCH($D2442,类别表,0)),""))</f>
        <v/>
      </c>
      <c r="M2442" s="53"/>
      <c r="N2442" s="53"/>
      <c r="O2442" s="32"/>
      <c r="P2442" s="6" t="str">
        <f>IF($C2442="","",IF(ISNA(MATCH($C2442,账户表,0)),"※这个账户不在【基础资料】的账户档案里",IF($B2442="","※没填日期，这一笔不会进任何月份的报表",IF(NOT(ISNUMBER($B2442)),"※日期是文本不是日期（像 2026.6.28 这种），按日期取数的报表全会漏掉这一笔",IF(AND($F2442&lt;&gt;"",$G2442&lt;&gt;""),"※收入和支出不能同时填",IF(AND(N($F2442)=0,N($G2442)=0),"※收入和支出都没填",IF(OR(N($F2442)&lt;0,N($G2442)&lt;0),"※金额不能填负数，方向反了就换一列填",IF($D2442="","※没填收支类别，分类报表会漏掉这一笔",IF(ISNA(MATCH($D2442,类别表,0)),"※收支类别不在【基础资料】的清单里",IF(AND($L2442="内部转账",$M2442=""),"△内部转账要在「对方账户」写上另一头",IF(AND($L2442="内部转账",$M2442=$C2442),"※对方账户跟本账户是同一个",IF(AND($L2442&lt;&gt;"内部转账",$M2442&lt;&gt;""),"△填了对方账户，但类别不是内部转账",IF(YEAR($B2442)&lt;&gt;管理年度,"△不是管理年度的单据，按月的三张报表里看不到",IF($H2442&lt;0,"△这一笔之后该账户余额成负数了，核一下",""))))))))))))))</f>
        <v/>
      </c>
    </row>
    <row r="2443" ht="16.5" spans="1:16">
      <c r="A2443" s="4" t="str">
        <f>IF($C2443="","",COUNTA($C$5:$C2443))</f>
        <v/>
      </c>
      <c r="B2443" s="52"/>
      <c r="C2443" s="53"/>
      <c r="D2443" s="53"/>
      <c r="E2443" s="32"/>
      <c r="F2443" s="54"/>
      <c r="G2443" s="54"/>
      <c r="H2443" s="24" t="str">
        <f>IFERROR(ROUND(VLOOKUP($C2443,基础资料!$B$5:$E$34,3,0)+SUMIF($C$5:$C2443,$C2443,$F$5:$F2443)-SUMIF($C$5:$C2443,$C2443,$G$5:$G2443),2),"")</f>
        <v/>
      </c>
      <c r="I2443" s="53"/>
      <c r="J2443" s="53"/>
      <c r="K2443" s="25" t="str">
        <f t="shared" si="38"/>
        <v/>
      </c>
      <c r="L2443" s="13" t="str">
        <f>IF($D2443="","",IFERROR(INDEX(类别属性,MATCH($D2443,类别表,0)),""))</f>
        <v/>
      </c>
      <c r="M2443" s="53"/>
      <c r="N2443" s="53"/>
      <c r="O2443" s="32"/>
      <c r="P2443" s="6" t="str">
        <f>IF($C2443="","",IF(ISNA(MATCH($C2443,账户表,0)),"※这个账户不在【基础资料】的账户档案里",IF($B2443="","※没填日期，这一笔不会进任何月份的报表",IF(NOT(ISNUMBER($B2443)),"※日期是文本不是日期（像 2026.6.28 这种），按日期取数的报表全会漏掉这一笔",IF(AND($F2443&lt;&gt;"",$G2443&lt;&gt;""),"※收入和支出不能同时填",IF(AND(N($F2443)=0,N($G2443)=0),"※收入和支出都没填",IF(OR(N($F2443)&lt;0,N($G2443)&lt;0),"※金额不能填负数，方向反了就换一列填",IF($D2443="","※没填收支类别，分类报表会漏掉这一笔",IF(ISNA(MATCH($D2443,类别表,0)),"※收支类别不在【基础资料】的清单里",IF(AND($L2443="内部转账",$M2443=""),"△内部转账要在「对方账户」写上另一头",IF(AND($L2443="内部转账",$M2443=$C2443),"※对方账户跟本账户是同一个",IF(AND($L2443&lt;&gt;"内部转账",$M2443&lt;&gt;""),"△填了对方账户，但类别不是内部转账",IF(YEAR($B2443)&lt;&gt;管理年度,"△不是管理年度的单据，按月的三张报表里看不到",IF($H2443&lt;0,"△这一笔之后该账户余额成负数了，核一下",""))))))))))))))</f>
        <v/>
      </c>
    </row>
    <row r="2444" ht="16.5" spans="1:16">
      <c r="A2444" s="4" t="str">
        <f>IF($C2444="","",COUNTA($C$5:$C2444))</f>
        <v/>
      </c>
      <c r="B2444" s="52"/>
      <c r="C2444" s="53"/>
      <c r="D2444" s="53"/>
      <c r="E2444" s="32"/>
      <c r="F2444" s="54"/>
      <c r="G2444" s="54"/>
      <c r="H2444" s="24" t="str">
        <f>IFERROR(ROUND(VLOOKUP($C2444,基础资料!$B$5:$E$34,3,0)+SUMIF($C$5:$C2444,$C2444,$F$5:$F2444)-SUMIF($C$5:$C2444,$C2444,$G$5:$G2444),2),"")</f>
        <v/>
      </c>
      <c r="I2444" s="53"/>
      <c r="J2444" s="53"/>
      <c r="K2444" s="25" t="str">
        <f t="shared" si="38"/>
        <v/>
      </c>
      <c r="L2444" s="13" t="str">
        <f>IF($D2444="","",IFERROR(INDEX(类别属性,MATCH($D2444,类别表,0)),""))</f>
        <v/>
      </c>
      <c r="M2444" s="53"/>
      <c r="N2444" s="53"/>
      <c r="O2444" s="32"/>
      <c r="P2444" s="6" t="str">
        <f>IF($C2444="","",IF(ISNA(MATCH($C2444,账户表,0)),"※这个账户不在【基础资料】的账户档案里",IF($B2444="","※没填日期，这一笔不会进任何月份的报表",IF(NOT(ISNUMBER($B2444)),"※日期是文本不是日期（像 2026.6.28 这种），按日期取数的报表全会漏掉这一笔",IF(AND($F2444&lt;&gt;"",$G2444&lt;&gt;""),"※收入和支出不能同时填",IF(AND(N($F2444)=0,N($G2444)=0),"※收入和支出都没填",IF(OR(N($F2444)&lt;0,N($G2444)&lt;0),"※金额不能填负数，方向反了就换一列填",IF($D2444="","※没填收支类别，分类报表会漏掉这一笔",IF(ISNA(MATCH($D2444,类别表,0)),"※收支类别不在【基础资料】的清单里",IF(AND($L2444="内部转账",$M2444=""),"△内部转账要在「对方账户」写上另一头",IF(AND($L2444="内部转账",$M2444=$C2444),"※对方账户跟本账户是同一个",IF(AND($L2444&lt;&gt;"内部转账",$M2444&lt;&gt;""),"△填了对方账户，但类别不是内部转账",IF(YEAR($B2444)&lt;&gt;管理年度,"△不是管理年度的单据，按月的三张报表里看不到",IF($H2444&lt;0,"△这一笔之后该账户余额成负数了，核一下",""))))))))))))))</f>
        <v/>
      </c>
    </row>
    <row r="2445" ht="16.5" spans="1:16">
      <c r="A2445" s="4" t="str">
        <f>IF($C2445="","",COUNTA($C$5:$C2445))</f>
        <v/>
      </c>
      <c r="B2445" s="52"/>
      <c r="C2445" s="53"/>
      <c r="D2445" s="53"/>
      <c r="E2445" s="32"/>
      <c r="F2445" s="54"/>
      <c r="G2445" s="54"/>
      <c r="H2445" s="24" t="str">
        <f>IFERROR(ROUND(VLOOKUP($C2445,基础资料!$B$5:$E$34,3,0)+SUMIF($C$5:$C2445,$C2445,$F$5:$F2445)-SUMIF($C$5:$C2445,$C2445,$G$5:$G2445),2),"")</f>
        <v/>
      </c>
      <c r="I2445" s="53"/>
      <c r="J2445" s="53"/>
      <c r="K2445" s="25" t="str">
        <f t="shared" si="38"/>
        <v/>
      </c>
      <c r="L2445" s="13" t="str">
        <f>IF($D2445="","",IFERROR(INDEX(类别属性,MATCH($D2445,类别表,0)),""))</f>
        <v/>
      </c>
      <c r="M2445" s="53"/>
      <c r="N2445" s="53"/>
      <c r="O2445" s="32"/>
      <c r="P2445" s="6" t="str">
        <f>IF($C2445="","",IF(ISNA(MATCH($C2445,账户表,0)),"※这个账户不在【基础资料】的账户档案里",IF($B2445="","※没填日期，这一笔不会进任何月份的报表",IF(NOT(ISNUMBER($B2445)),"※日期是文本不是日期（像 2026.6.28 这种），按日期取数的报表全会漏掉这一笔",IF(AND($F2445&lt;&gt;"",$G2445&lt;&gt;""),"※收入和支出不能同时填",IF(AND(N($F2445)=0,N($G2445)=0),"※收入和支出都没填",IF(OR(N($F2445)&lt;0,N($G2445)&lt;0),"※金额不能填负数，方向反了就换一列填",IF($D2445="","※没填收支类别，分类报表会漏掉这一笔",IF(ISNA(MATCH($D2445,类别表,0)),"※收支类别不在【基础资料】的清单里",IF(AND($L2445="内部转账",$M2445=""),"△内部转账要在「对方账户」写上另一头",IF(AND($L2445="内部转账",$M2445=$C2445),"※对方账户跟本账户是同一个",IF(AND($L2445&lt;&gt;"内部转账",$M2445&lt;&gt;""),"△填了对方账户，但类别不是内部转账",IF(YEAR($B2445)&lt;&gt;管理年度,"△不是管理年度的单据，按月的三张报表里看不到",IF($H2445&lt;0,"△这一笔之后该账户余额成负数了，核一下",""))))))))))))))</f>
        <v/>
      </c>
    </row>
    <row r="2446" ht="16.5" spans="1:16">
      <c r="A2446" s="4" t="str">
        <f>IF($C2446="","",COUNTA($C$5:$C2446))</f>
        <v/>
      </c>
      <c r="B2446" s="52"/>
      <c r="C2446" s="53"/>
      <c r="D2446" s="53"/>
      <c r="E2446" s="32"/>
      <c r="F2446" s="54"/>
      <c r="G2446" s="54"/>
      <c r="H2446" s="24" t="str">
        <f>IFERROR(ROUND(VLOOKUP($C2446,基础资料!$B$5:$E$34,3,0)+SUMIF($C$5:$C2446,$C2446,$F$5:$F2446)-SUMIF($C$5:$C2446,$C2446,$G$5:$G2446),2),"")</f>
        <v/>
      </c>
      <c r="I2446" s="53"/>
      <c r="J2446" s="53"/>
      <c r="K2446" s="25" t="str">
        <f t="shared" si="38"/>
        <v/>
      </c>
      <c r="L2446" s="13" t="str">
        <f>IF($D2446="","",IFERROR(INDEX(类别属性,MATCH($D2446,类别表,0)),""))</f>
        <v/>
      </c>
      <c r="M2446" s="53"/>
      <c r="N2446" s="53"/>
      <c r="O2446" s="32"/>
      <c r="P2446" s="6" t="str">
        <f>IF($C2446="","",IF(ISNA(MATCH($C2446,账户表,0)),"※这个账户不在【基础资料】的账户档案里",IF($B2446="","※没填日期，这一笔不会进任何月份的报表",IF(NOT(ISNUMBER($B2446)),"※日期是文本不是日期（像 2026.6.28 这种），按日期取数的报表全会漏掉这一笔",IF(AND($F2446&lt;&gt;"",$G2446&lt;&gt;""),"※收入和支出不能同时填",IF(AND(N($F2446)=0,N($G2446)=0),"※收入和支出都没填",IF(OR(N($F2446)&lt;0,N($G2446)&lt;0),"※金额不能填负数，方向反了就换一列填",IF($D2446="","※没填收支类别，分类报表会漏掉这一笔",IF(ISNA(MATCH($D2446,类别表,0)),"※收支类别不在【基础资料】的清单里",IF(AND($L2446="内部转账",$M2446=""),"△内部转账要在「对方账户」写上另一头",IF(AND($L2446="内部转账",$M2446=$C2446),"※对方账户跟本账户是同一个",IF(AND($L2446&lt;&gt;"内部转账",$M2446&lt;&gt;""),"△填了对方账户，但类别不是内部转账",IF(YEAR($B2446)&lt;&gt;管理年度,"△不是管理年度的单据，按月的三张报表里看不到",IF($H2446&lt;0,"△这一笔之后该账户余额成负数了，核一下",""))))))))))))))</f>
        <v/>
      </c>
    </row>
    <row r="2447" ht="16.5" spans="1:16">
      <c r="A2447" s="4" t="str">
        <f>IF($C2447="","",COUNTA($C$5:$C2447))</f>
        <v/>
      </c>
      <c r="B2447" s="52"/>
      <c r="C2447" s="53"/>
      <c r="D2447" s="53"/>
      <c r="E2447" s="32"/>
      <c r="F2447" s="54"/>
      <c r="G2447" s="54"/>
      <c r="H2447" s="24" t="str">
        <f>IFERROR(ROUND(VLOOKUP($C2447,基础资料!$B$5:$E$34,3,0)+SUMIF($C$5:$C2447,$C2447,$F$5:$F2447)-SUMIF($C$5:$C2447,$C2447,$G$5:$G2447),2),"")</f>
        <v/>
      </c>
      <c r="I2447" s="53"/>
      <c r="J2447" s="53"/>
      <c r="K2447" s="25" t="str">
        <f t="shared" si="38"/>
        <v/>
      </c>
      <c r="L2447" s="13" t="str">
        <f>IF($D2447="","",IFERROR(INDEX(类别属性,MATCH($D2447,类别表,0)),""))</f>
        <v/>
      </c>
      <c r="M2447" s="53"/>
      <c r="N2447" s="53"/>
      <c r="O2447" s="32"/>
      <c r="P2447" s="6" t="str">
        <f>IF($C2447="","",IF(ISNA(MATCH($C2447,账户表,0)),"※这个账户不在【基础资料】的账户档案里",IF($B2447="","※没填日期，这一笔不会进任何月份的报表",IF(NOT(ISNUMBER($B2447)),"※日期是文本不是日期（像 2026.6.28 这种），按日期取数的报表全会漏掉这一笔",IF(AND($F2447&lt;&gt;"",$G2447&lt;&gt;""),"※收入和支出不能同时填",IF(AND(N($F2447)=0,N($G2447)=0),"※收入和支出都没填",IF(OR(N($F2447)&lt;0,N($G2447)&lt;0),"※金额不能填负数，方向反了就换一列填",IF($D2447="","※没填收支类别，分类报表会漏掉这一笔",IF(ISNA(MATCH($D2447,类别表,0)),"※收支类别不在【基础资料】的清单里",IF(AND($L2447="内部转账",$M2447=""),"△内部转账要在「对方账户」写上另一头",IF(AND($L2447="内部转账",$M2447=$C2447),"※对方账户跟本账户是同一个",IF(AND($L2447&lt;&gt;"内部转账",$M2447&lt;&gt;""),"△填了对方账户，但类别不是内部转账",IF(YEAR($B2447)&lt;&gt;管理年度,"△不是管理年度的单据，按月的三张报表里看不到",IF($H2447&lt;0,"△这一笔之后该账户余额成负数了，核一下",""))))))))))))))</f>
        <v/>
      </c>
    </row>
    <row r="2448" ht="16.5" spans="1:16">
      <c r="A2448" s="4" t="str">
        <f>IF($C2448="","",COUNTA($C$5:$C2448))</f>
        <v/>
      </c>
      <c r="B2448" s="52"/>
      <c r="C2448" s="53"/>
      <c r="D2448" s="53"/>
      <c r="E2448" s="32"/>
      <c r="F2448" s="54"/>
      <c r="G2448" s="54"/>
      <c r="H2448" s="24" t="str">
        <f>IFERROR(ROUND(VLOOKUP($C2448,基础资料!$B$5:$E$34,3,0)+SUMIF($C$5:$C2448,$C2448,$F$5:$F2448)-SUMIF($C$5:$C2448,$C2448,$G$5:$G2448),2),"")</f>
        <v/>
      </c>
      <c r="I2448" s="53"/>
      <c r="J2448" s="53"/>
      <c r="K2448" s="25" t="str">
        <f t="shared" si="38"/>
        <v/>
      </c>
      <c r="L2448" s="13" t="str">
        <f>IF($D2448="","",IFERROR(INDEX(类别属性,MATCH($D2448,类别表,0)),""))</f>
        <v/>
      </c>
      <c r="M2448" s="53"/>
      <c r="N2448" s="53"/>
      <c r="O2448" s="32"/>
      <c r="P2448" s="6" t="str">
        <f>IF($C2448="","",IF(ISNA(MATCH($C2448,账户表,0)),"※这个账户不在【基础资料】的账户档案里",IF($B2448="","※没填日期，这一笔不会进任何月份的报表",IF(NOT(ISNUMBER($B2448)),"※日期是文本不是日期（像 2026.6.28 这种），按日期取数的报表全会漏掉这一笔",IF(AND($F2448&lt;&gt;"",$G2448&lt;&gt;""),"※收入和支出不能同时填",IF(AND(N($F2448)=0,N($G2448)=0),"※收入和支出都没填",IF(OR(N($F2448)&lt;0,N($G2448)&lt;0),"※金额不能填负数，方向反了就换一列填",IF($D2448="","※没填收支类别，分类报表会漏掉这一笔",IF(ISNA(MATCH($D2448,类别表,0)),"※收支类别不在【基础资料】的清单里",IF(AND($L2448="内部转账",$M2448=""),"△内部转账要在「对方账户」写上另一头",IF(AND($L2448="内部转账",$M2448=$C2448),"※对方账户跟本账户是同一个",IF(AND($L2448&lt;&gt;"内部转账",$M2448&lt;&gt;""),"△填了对方账户，但类别不是内部转账",IF(YEAR($B2448)&lt;&gt;管理年度,"△不是管理年度的单据，按月的三张报表里看不到",IF($H2448&lt;0,"△这一笔之后该账户余额成负数了，核一下",""))))))))))))))</f>
        <v/>
      </c>
    </row>
    <row r="2449" ht="16.5" spans="1:16">
      <c r="A2449" s="4" t="str">
        <f>IF($C2449="","",COUNTA($C$5:$C2449))</f>
        <v/>
      </c>
      <c r="B2449" s="52"/>
      <c r="C2449" s="53"/>
      <c r="D2449" s="53"/>
      <c r="E2449" s="32"/>
      <c r="F2449" s="54"/>
      <c r="G2449" s="54"/>
      <c r="H2449" s="24" t="str">
        <f>IFERROR(ROUND(VLOOKUP($C2449,基础资料!$B$5:$E$34,3,0)+SUMIF($C$5:$C2449,$C2449,$F$5:$F2449)-SUMIF($C$5:$C2449,$C2449,$G$5:$G2449),2),"")</f>
        <v/>
      </c>
      <c r="I2449" s="53"/>
      <c r="J2449" s="53"/>
      <c r="K2449" s="25" t="str">
        <f t="shared" si="38"/>
        <v/>
      </c>
      <c r="L2449" s="13" t="str">
        <f>IF($D2449="","",IFERROR(INDEX(类别属性,MATCH($D2449,类别表,0)),""))</f>
        <v/>
      </c>
      <c r="M2449" s="53"/>
      <c r="N2449" s="53"/>
      <c r="O2449" s="32"/>
      <c r="P2449" s="6" t="str">
        <f>IF($C2449="","",IF(ISNA(MATCH($C2449,账户表,0)),"※这个账户不在【基础资料】的账户档案里",IF($B2449="","※没填日期，这一笔不会进任何月份的报表",IF(NOT(ISNUMBER($B2449)),"※日期是文本不是日期（像 2026.6.28 这种），按日期取数的报表全会漏掉这一笔",IF(AND($F2449&lt;&gt;"",$G2449&lt;&gt;""),"※收入和支出不能同时填",IF(AND(N($F2449)=0,N($G2449)=0),"※收入和支出都没填",IF(OR(N($F2449)&lt;0,N($G2449)&lt;0),"※金额不能填负数，方向反了就换一列填",IF($D2449="","※没填收支类别，分类报表会漏掉这一笔",IF(ISNA(MATCH($D2449,类别表,0)),"※收支类别不在【基础资料】的清单里",IF(AND($L2449="内部转账",$M2449=""),"△内部转账要在「对方账户」写上另一头",IF(AND($L2449="内部转账",$M2449=$C2449),"※对方账户跟本账户是同一个",IF(AND($L2449&lt;&gt;"内部转账",$M2449&lt;&gt;""),"△填了对方账户，但类别不是内部转账",IF(YEAR($B2449)&lt;&gt;管理年度,"△不是管理年度的单据，按月的三张报表里看不到",IF($H2449&lt;0,"△这一笔之后该账户余额成负数了，核一下",""))))))))))))))</f>
        <v/>
      </c>
    </row>
    <row r="2450" ht="16.5" spans="1:16">
      <c r="A2450" s="4" t="str">
        <f>IF($C2450="","",COUNTA($C$5:$C2450))</f>
        <v/>
      </c>
      <c r="B2450" s="52"/>
      <c r="C2450" s="53"/>
      <c r="D2450" s="53"/>
      <c r="E2450" s="32"/>
      <c r="F2450" s="54"/>
      <c r="G2450" s="54"/>
      <c r="H2450" s="24" t="str">
        <f>IFERROR(ROUND(VLOOKUP($C2450,基础资料!$B$5:$E$34,3,0)+SUMIF($C$5:$C2450,$C2450,$F$5:$F2450)-SUMIF($C$5:$C2450,$C2450,$G$5:$G2450),2),"")</f>
        <v/>
      </c>
      <c r="I2450" s="53"/>
      <c r="J2450" s="53"/>
      <c r="K2450" s="25" t="str">
        <f t="shared" si="38"/>
        <v/>
      </c>
      <c r="L2450" s="13" t="str">
        <f>IF($D2450="","",IFERROR(INDEX(类别属性,MATCH($D2450,类别表,0)),""))</f>
        <v/>
      </c>
      <c r="M2450" s="53"/>
      <c r="N2450" s="53"/>
      <c r="O2450" s="32"/>
      <c r="P2450" s="6" t="str">
        <f>IF($C2450="","",IF(ISNA(MATCH($C2450,账户表,0)),"※这个账户不在【基础资料】的账户档案里",IF($B2450="","※没填日期，这一笔不会进任何月份的报表",IF(NOT(ISNUMBER($B2450)),"※日期是文本不是日期（像 2026.6.28 这种），按日期取数的报表全会漏掉这一笔",IF(AND($F2450&lt;&gt;"",$G2450&lt;&gt;""),"※收入和支出不能同时填",IF(AND(N($F2450)=0,N($G2450)=0),"※收入和支出都没填",IF(OR(N($F2450)&lt;0,N($G2450)&lt;0),"※金额不能填负数，方向反了就换一列填",IF($D2450="","※没填收支类别，分类报表会漏掉这一笔",IF(ISNA(MATCH($D2450,类别表,0)),"※收支类别不在【基础资料】的清单里",IF(AND($L2450="内部转账",$M2450=""),"△内部转账要在「对方账户」写上另一头",IF(AND($L2450="内部转账",$M2450=$C2450),"※对方账户跟本账户是同一个",IF(AND($L2450&lt;&gt;"内部转账",$M2450&lt;&gt;""),"△填了对方账户，但类别不是内部转账",IF(YEAR($B2450)&lt;&gt;管理年度,"△不是管理年度的单据，按月的三张报表里看不到",IF($H2450&lt;0,"△这一笔之后该账户余额成负数了，核一下",""))))))))))))))</f>
        <v/>
      </c>
    </row>
    <row r="2451" ht="16.5" spans="1:16">
      <c r="A2451" s="4" t="str">
        <f>IF($C2451="","",COUNTA($C$5:$C2451))</f>
        <v/>
      </c>
      <c r="B2451" s="52"/>
      <c r="C2451" s="53"/>
      <c r="D2451" s="53"/>
      <c r="E2451" s="32"/>
      <c r="F2451" s="54"/>
      <c r="G2451" s="54"/>
      <c r="H2451" s="24" t="str">
        <f>IFERROR(ROUND(VLOOKUP($C2451,基础资料!$B$5:$E$34,3,0)+SUMIF($C$5:$C2451,$C2451,$F$5:$F2451)-SUMIF($C$5:$C2451,$C2451,$G$5:$G2451),2),"")</f>
        <v/>
      </c>
      <c r="I2451" s="53"/>
      <c r="J2451" s="53"/>
      <c r="K2451" s="25" t="str">
        <f t="shared" si="38"/>
        <v/>
      </c>
      <c r="L2451" s="13" t="str">
        <f>IF($D2451="","",IFERROR(INDEX(类别属性,MATCH($D2451,类别表,0)),""))</f>
        <v/>
      </c>
      <c r="M2451" s="53"/>
      <c r="N2451" s="53"/>
      <c r="O2451" s="32"/>
      <c r="P2451" s="6" t="str">
        <f>IF($C2451="","",IF(ISNA(MATCH($C2451,账户表,0)),"※这个账户不在【基础资料】的账户档案里",IF($B2451="","※没填日期，这一笔不会进任何月份的报表",IF(NOT(ISNUMBER($B2451)),"※日期是文本不是日期（像 2026.6.28 这种），按日期取数的报表全会漏掉这一笔",IF(AND($F2451&lt;&gt;"",$G2451&lt;&gt;""),"※收入和支出不能同时填",IF(AND(N($F2451)=0,N($G2451)=0),"※收入和支出都没填",IF(OR(N($F2451)&lt;0,N($G2451)&lt;0),"※金额不能填负数，方向反了就换一列填",IF($D2451="","※没填收支类别，分类报表会漏掉这一笔",IF(ISNA(MATCH($D2451,类别表,0)),"※收支类别不在【基础资料】的清单里",IF(AND($L2451="内部转账",$M2451=""),"△内部转账要在「对方账户」写上另一头",IF(AND($L2451="内部转账",$M2451=$C2451),"※对方账户跟本账户是同一个",IF(AND($L2451&lt;&gt;"内部转账",$M2451&lt;&gt;""),"△填了对方账户，但类别不是内部转账",IF(YEAR($B2451)&lt;&gt;管理年度,"△不是管理年度的单据，按月的三张报表里看不到",IF($H2451&lt;0,"△这一笔之后该账户余额成负数了，核一下",""))))))))))))))</f>
        <v/>
      </c>
    </row>
    <row r="2452" ht="16.5" spans="1:16">
      <c r="A2452" s="4" t="str">
        <f>IF($C2452="","",COUNTA($C$5:$C2452))</f>
        <v/>
      </c>
      <c r="B2452" s="52"/>
      <c r="C2452" s="53"/>
      <c r="D2452" s="53"/>
      <c r="E2452" s="32"/>
      <c r="F2452" s="54"/>
      <c r="G2452" s="54"/>
      <c r="H2452" s="24" t="str">
        <f>IFERROR(ROUND(VLOOKUP($C2452,基础资料!$B$5:$E$34,3,0)+SUMIF($C$5:$C2452,$C2452,$F$5:$F2452)-SUMIF($C$5:$C2452,$C2452,$G$5:$G2452),2),"")</f>
        <v/>
      </c>
      <c r="I2452" s="53"/>
      <c r="J2452" s="53"/>
      <c r="K2452" s="25" t="str">
        <f t="shared" si="38"/>
        <v/>
      </c>
      <c r="L2452" s="13" t="str">
        <f>IF($D2452="","",IFERROR(INDEX(类别属性,MATCH($D2452,类别表,0)),""))</f>
        <v/>
      </c>
      <c r="M2452" s="53"/>
      <c r="N2452" s="53"/>
      <c r="O2452" s="32"/>
      <c r="P2452" s="6" t="str">
        <f>IF($C2452="","",IF(ISNA(MATCH($C2452,账户表,0)),"※这个账户不在【基础资料】的账户档案里",IF($B2452="","※没填日期，这一笔不会进任何月份的报表",IF(NOT(ISNUMBER($B2452)),"※日期是文本不是日期（像 2026.6.28 这种），按日期取数的报表全会漏掉这一笔",IF(AND($F2452&lt;&gt;"",$G2452&lt;&gt;""),"※收入和支出不能同时填",IF(AND(N($F2452)=0,N($G2452)=0),"※收入和支出都没填",IF(OR(N($F2452)&lt;0,N($G2452)&lt;0),"※金额不能填负数，方向反了就换一列填",IF($D2452="","※没填收支类别，分类报表会漏掉这一笔",IF(ISNA(MATCH($D2452,类别表,0)),"※收支类别不在【基础资料】的清单里",IF(AND($L2452="内部转账",$M2452=""),"△内部转账要在「对方账户」写上另一头",IF(AND($L2452="内部转账",$M2452=$C2452),"※对方账户跟本账户是同一个",IF(AND($L2452&lt;&gt;"内部转账",$M2452&lt;&gt;""),"△填了对方账户，但类别不是内部转账",IF(YEAR($B2452)&lt;&gt;管理年度,"△不是管理年度的单据，按月的三张报表里看不到",IF($H2452&lt;0,"△这一笔之后该账户余额成负数了，核一下",""))))))))))))))</f>
        <v/>
      </c>
    </row>
    <row r="2453" ht="16.5" spans="1:16">
      <c r="A2453" s="4" t="str">
        <f>IF($C2453="","",COUNTA($C$5:$C2453))</f>
        <v/>
      </c>
      <c r="B2453" s="52"/>
      <c r="C2453" s="53"/>
      <c r="D2453" s="53"/>
      <c r="E2453" s="32"/>
      <c r="F2453" s="54"/>
      <c r="G2453" s="54"/>
      <c r="H2453" s="24" t="str">
        <f>IFERROR(ROUND(VLOOKUP($C2453,基础资料!$B$5:$E$34,3,0)+SUMIF($C$5:$C2453,$C2453,$F$5:$F2453)-SUMIF($C$5:$C2453,$C2453,$G$5:$G2453),2),"")</f>
        <v/>
      </c>
      <c r="I2453" s="53"/>
      <c r="J2453" s="53"/>
      <c r="K2453" s="25" t="str">
        <f t="shared" si="38"/>
        <v/>
      </c>
      <c r="L2453" s="13" t="str">
        <f>IF($D2453="","",IFERROR(INDEX(类别属性,MATCH($D2453,类别表,0)),""))</f>
        <v/>
      </c>
      <c r="M2453" s="53"/>
      <c r="N2453" s="53"/>
      <c r="O2453" s="32"/>
      <c r="P2453" s="6" t="str">
        <f>IF($C2453="","",IF(ISNA(MATCH($C2453,账户表,0)),"※这个账户不在【基础资料】的账户档案里",IF($B2453="","※没填日期，这一笔不会进任何月份的报表",IF(NOT(ISNUMBER($B2453)),"※日期是文本不是日期（像 2026.6.28 这种），按日期取数的报表全会漏掉这一笔",IF(AND($F2453&lt;&gt;"",$G2453&lt;&gt;""),"※收入和支出不能同时填",IF(AND(N($F2453)=0,N($G2453)=0),"※收入和支出都没填",IF(OR(N($F2453)&lt;0,N($G2453)&lt;0),"※金额不能填负数，方向反了就换一列填",IF($D2453="","※没填收支类别，分类报表会漏掉这一笔",IF(ISNA(MATCH($D2453,类别表,0)),"※收支类别不在【基础资料】的清单里",IF(AND($L2453="内部转账",$M2453=""),"△内部转账要在「对方账户」写上另一头",IF(AND($L2453="内部转账",$M2453=$C2453),"※对方账户跟本账户是同一个",IF(AND($L2453&lt;&gt;"内部转账",$M2453&lt;&gt;""),"△填了对方账户，但类别不是内部转账",IF(YEAR($B2453)&lt;&gt;管理年度,"△不是管理年度的单据，按月的三张报表里看不到",IF($H2453&lt;0,"△这一笔之后该账户余额成负数了，核一下",""))))))))))))))</f>
        <v/>
      </c>
    </row>
    <row r="2454" ht="16.5" spans="1:16">
      <c r="A2454" s="4" t="str">
        <f>IF($C2454="","",COUNTA($C$5:$C2454))</f>
        <v/>
      </c>
      <c r="B2454" s="52"/>
      <c r="C2454" s="53"/>
      <c r="D2454" s="53"/>
      <c r="E2454" s="32"/>
      <c r="F2454" s="54"/>
      <c r="G2454" s="54"/>
      <c r="H2454" s="24" t="str">
        <f>IFERROR(ROUND(VLOOKUP($C2454,基础资料!$B$5:$E$34,3,0)+SUMIF($C$5:$C2454,$C2454,$F$5:$F2454)-SUMIF($C$5:$C2454,$C2454,$G$5:$G2454),2),"")</f>
        <v/>
      </c>
      <c r="I2454" s="53"/>
      <c r="J2454" s="53"/>
      <c r="K2454" s="25" t="str">
        <f t="shared" si="38"/>
        <v/>
      </c>
      <c r="L2454" s="13" t="str">
        <f>IF($D2454="","",IFERROR(INDEX(类别属性,MATCH($D2454,类别表,0)),""))</f>
        <v/>
      </c>
      <c r="M2454" s="53"/>
      <c r="N2454" s="53"/>
      <c r="O2454" s="32"/>
      <c r="P2454" s="6" t="str">
        <f>IF($C2454="","",IF(ISNA(MATCH($C2454,账户表,0)),"※这个账户不在【基础资料】的账户档案里",IF($B2454="","※没填日期，这一笔不会进任何月份的报表",IF(NOT(ISNUMBER($B2454)),"※日期是文本不是日期（像 2026.6.28 这种），按日期取数的报表全会漏掉这一笔",IF(AND($F2454&lt;&gt;"",$G2454&lt;&gt;""),"※收入和支出不能同时填",IF(AND(N($F2454)=0,N($G2454)=0),"※收入和支出都没填",IF(OR(N($F2454)&lt;0,N($G2454)&lt;0),"※金额不能填负数，方向反了就换一列填",IF($D2454="","※没填收支类别，分类报表会漏掉这一笔",IF(ISNA(MATCH($D2454,类别表,0)),"※收支类别不在【基础资料】的清单里",IF(AND($L2454="内部转账",$M2454=""),"△内部转账要在「对方账户」写上另一头",IF(AND($L2454="内部转账",$M2454=$C2454),"※对方账户跟本账户是同一个",IF(AND($L2454&lt;&gt;"内部转账",$M2454&lt;&gt;""),"△填了对方账户，但类别不是内部转账",IF(YEAR($B2454)&lt;&gt;管理年度,"△不是管理年度的单据，按月的三张报表里看不到",IF($H2454&lt;0,"△这一笔之后该账户余额成负数了，核一下",""))))))))))))))</f>
        <v/>
      </c>
    </row>
    <row r="2455" ht="16.5" spans="1:16">
      <c r="A2455" s="4" t="str">
        <f>IF($C2455="","",COUNTA($C$5:$C2455))</f>
        <v/>
      </c>
      <c r="B2455" s="52"/>
      <c r="C2455" s="53"/>
      <c r="D2455" s="53"/>
      <c r="E2455" s="32"/>
      <c r="F2455" s="54"/>
      <c r="G2455" s="54"/>
      <c r="H2455" s="24" t="str">
        <f>IFERROR(ROUND(VLOOKUP($C2455,基础资料!$B$5:$E$34,3,0)+SUMIF($C$5:$C2455,$C2455,$F$5:$F2455)-SUMIF($C$5:$C2455,$C2455,$G$5:$G2455),2),"")</f>
        <v/>
      </c>
      <c r="I2455" s="53"/>
      <c r="J2455" s="53"/>
      <c r="K2455" s="25" t="str">
        <f t="shared" si="38"/>
        <v/>
      </c>
      <c r="L2455" s="13" t="str">
        <f>IF($D2455="","",IFERROR(INDEX(类别属性,MATCH($D2455,类别表,0)),""))</f>
        <v/>
      </c>
      <c r="M2455" s="53"/>
      <c r="N2455" s="53"/>
      <c r="O2455" s="32"/>
      <c r="P2455" s="6" t="str">
        <f>IF($C2455="","",IF(ISNA(MATCH($C2455,账户表,0)),"※这个账户不在【基础资料】的账户档案里",IF($B2455="","※没填日期，这一笔不会进任何月份的报表",IF(NOT(ISNUMBER($B2455)),"※日期是文本不是日期（像 2026.6.28 这种），按日期取数的报表全会漏掉这一笔",IF(AND($F2455&lt;&gt;"",$G2455&lt;&gt;""),"※收入和支出不能同时填",IF(AND(N($F2455)=0,N($G2455)=0),"※收入和支出都没填",IF(OR(N($F2455)&lt;0,N($G2455)&lt;0),"※金额不能填负数，方向反了就换一列填",IF($D2455="","※没填收支类别，分类报表会漏掉这一笔",IF(ISNA(MATCH($D2455,类别表,0)),"※收支类别不在【基础资料】的清单里",IF(AND($L2455="内部转账",$M2455=""),"△内部转账要在「对方账户」写上另一头",IF(AND($L2455="内部转账",$M2455=$C2455),"※对方账户跟本账户是同一个",IF(AND($L2455&lt;&gt;"内部转账",$M2455&lt;&gt;""),"△填了对方账户，但类别不是内部转账",IF(YEAR($B2455)&lt;&gt;管理年度,"△不是管理年度的单据，按月的三张报表里看不到",IF($H2455&lt;0,"△这一笔之后该账户余额成负数了，核一下",""))))))))))))))</f>
        <v/>
      </c>
    </row>
    <row r="2456" ht="16.5" spans="1:16">
      <c r="A2456" s="4" t="str">
        <f>IF($C2456="","",COUNTA($C$5:$C2456))</f>
        <v/>
      </c>
      <c r="B2456" s="52"/>
      <c r="C2456" s="53"/>
      <c r="D2456" s="53"/>
      <c r="E2456" s="32"/>
      <c r="F2456" s="54"/>
      <c r="G2456" s="54"/>
      <c r="H2456" s="24" t="str">
        <f>IFERROR(ROUND(VLOOKUP($C2456,基础资料!$B$5:$E$34,3,0)+SUMIF($C$5:$C2456,$C2456,$F$5:$F2456)-SUMIF($C$5:$C2456,$C2456,$G$5:$G2456),2),"")</f>
        <v/>
      </c>
      <c r="I2456" s="53"/>
      <c r="J2456" s="53"/>
      <c r="K2456" s="25" t="str">
        <f t="shared" si="38"/>
        <v/>
      </c>
      <c r="L2456" s="13" t="str">
        <f>IF($D2456="","",IFERROR(INDEX(类别属性,MATCH($D2456,类别表,0)),""))</f>
        <v/>
      </c>
      <c r="M2456" s="53"/>
      <c r="N2456" s="53"/>
      <c r="O2456" s="32"/>
      <c r="P2456" s="6" t="str">
        <f>IF($C2456="","",IF(ISNA(MATCH($C2456,账户表,0)),"※这个账户不在【基础资料】的账户档案里",IF($B2456="","※没填日期，这一笔不会进任何月份的报表",IF(NOT(ISNUMBER($B2456)),"※日期是文本不是日期（像 2026.6.28 这种），按日期取数的报表全会漏掉这一笔",IF(AND($F2456&lt;&gt;"",$G2456&lt;&gt;""),"※收入和支出不能同时填",IF(AND(N($F2456)=0,N($G2456)=0),"※收入和支出都没填",IF(OR(N($F2456)&lt;0,N($G2456)&lt;0),"※金额不能填负数，方向反了就换一列填",IF($D2456="","※没填收支类别，分类报表会漏掉这一笔",IF(ISNA(MATCH($D2456,类别表,0)),"※收支类别不在【基础资料】的清单里",IF(AND($L2456="内部转账",$M2456=""),"△内部转账要在「对方账户」写上另一头",IF(AND($L2456="内部转账",$M2456=$C2456),"※对方账户跟本账户是同一个",IF(AND($L2456&lt;&gt;"内部转账",$M2456&lt;&gt;""),"△填了对方账户，但类别不是内部转账",IF(YEAR($B2456)&lt;&gt;管理年度,"△不是管理年度的单据，按月的三张报表里看不到",IF($H2456&lt;0,"△这一笔之后该账户余额成负数了，核一下",""))))))))))))))</f>
        <v/>
      </c>
    </row>
    <row r="2457" ht="16.5" spans="1:16">
      <c r="A2457" s="4" t="str">
        <f>IF($C2457="","",COUNTA($C$5:$C2457))</f>
        <v/>
      </c>
      <c r="B2457" s="52"/>
      <c r="C2457" s="53"/>
      <c r="D2457" s="53"/>
      <c r="E2457" s="32"/>
      <c r="F2457" s="54"/>
      <c r="G2457" s="54"/>
      <c r="H2457" s="24" t="str">
        <f>IFERROR(ROUND(VLOOKUP($C2457,基础资料!$B$5:$E$34,3,0)+SUMIF($C$5:$C2457,$C2457,$F$5:$F2457)-SUMIF($C$5:$C2457,$C2457,$G$5:$G2457),2),"")</f>
        <v/>
      </c>
      <c r="I2457" s="53"/>
      <c r="J2457" s="53"/>
      <c r="K2457" s="25" t="str">
        <f t="shared" si="38"/>
        <v/>
      </c>
      <c r="L2457" s="13" t="str">
        <f>IF($D2457="","",IFERROR(INDEX(类别属性,MATCH($D2457,类别表,0)),""))</f>
        <v/>
      </c>
      <c r="M2457" s="53"/>
      <c r="N2457" s="53"/>
      <c r="O2457" s="32"/>
      <c r="P2457" s="6" t="str">
        <f>IF($C2457="","",IF(ISNA(MATCH($C2457,账户表,0)),"※这个账户不在【基础资料】的账户档案里",IF($B2457="","※没填日期，这一笔不会进任何月份的报表",IF(NOT(ISNUMBER($B2457)),"※日期是文本不是日期（像 2026.6.28 这种），按日期取数的报表全会漏掉这一笔",IF(AND($F2457&lt;&gt;"",$G2457&lt;&gt;""),"※收入和支出不能同时填",IF(AND(N($F2457)=0,N($G2457)=0),"※收入和支出都没填",IF(OR(N($F2457)&lt;0,N($G2457)&lt;0),"※金额不能填负数，方向反了就换一列填",IF($D2457="","※没填收支类别，分类报表会漏掉这一笔",IF(ISNA(MATCH($D2457,类别表,0)),"※收支类别不在【基础资料】的清单里",IF(AND($L2457="内部转账",$M2457=""),"△内部转账要在「对方账户」写上另一头",IF(AND($L2457="内部转账",$M2457=$C2457),"※对方账户跟本账户是同一个",IF(AND($L2457&lt;&gt;"内部转账",$M2457&lt;&gt;""),"△填了对方账户，但类别不是内部转账",IF(YEAR($B2457)&lt;&gt;管理年度,"△不是管理年度的单据，按月的三张报表里看不到",IF($H2457&lt;0,"△这一笔之后该账户余额成负数了，核一下",""))))))))))))))</f>
        <v/>
      </c>
    </row>
    <row r="2458" ht="16.5" spans="1:16">
      <c r="A2458" s="4" t="str">
        <f>IF($C2458="","",COUNTA($C$5:$C2458))</f>
        <v/>
      </c>
      <c r="B2458" s="52"/>
      <c r="C2458" s="53"/>
      <c r="D2458" s="53"/>
      <c r="E2458" s="32"/>
      <c r="F2458" s="54"/>
      <c r="G2458" s="54"/>
      <c r="H2458" s="24" t="str">
        <f>IFERROR(ROUND(VLOOKUP($C2458,基础资料!$B$5:$E$34,3,0)+SUMIF($C$5:$C2458,$C2458,$F$5:$F2458)-SUMIF($C$5:$C2458,$C2458,$G$5:$G2458),2),"")</f>
        <v/>
      </c>
      <c r="I2458" s="53"/>
      <c r="J2458" s="53"/>
      <c r="K2458" s="25" t="str">
        <f t="shared" si="38"/>
        <v/>
      </c>
      <c r="L2458" s="13" t="str">
        <f>IF($D2458="","",IFERROR(INDEX(类别属性,MATCH($D2458,类别表,0)),""))</f>
        <v/>
      </c>
      <c r="M2458" s="53"/>
      <c r="N2458" s="53"/>
      <c r="O2458" s="32"/>
      <c r="P2458" s="6" t="str">
        <f>IF($C2458="","",IF(ISNA(MATCH($C2458,账户表,0)),"※这个账户不在【基础资料】的账户档案里",IF($B2458="","※没填日期，这一笔不会进任何月份的报表",IF(NOT(ISNUMBER($B2458)),"※日期是文本不是日期（像 2026.6.28 这种），按日期取数的报表全会漏掉这一笔",IF(AND($F2458&lt;&gt;"",$G2458&lt;&gt;""),"※收入和支出不能同时填",IF(AND(N($F2458)=0,N($G2458)=0),"※收入和支出都没填",IF(OR(N($F2458)&lt;0,N($G2458)&lt;0),"※金额不能填负数，方向反了就换一列填",IF($D2458="","※没填收支类别，分类报表会漏掉这一笔",IF(ISNA(MATCH($D2458,类别表,0)),"※收支类别不在【基础资料】的清单里",IF(AND($L2458="内部转账",$M2458=""),"△内部转账要在「对方账户」写上另一头",IF(AND($L2458="内部转账",$M2458=$C2458),"※对方账户跟本账户是同一个",IF(AND($L2458&lt;&gt;"内部转账",$M2458&lt;&gt;""),"△填了对方账户，但类别不是内部转账",IF(YEAR($B2458)&lt;&gt;管理年度,"△不是管理年度的单据，按月的三张报表里看不到",IF($H2458&lt;0,"△这一笔之后该账户余额成负数了，核一下",""))))))))))))))</f>
        <v/>
      </c>
    </row>
    <row r="2459" ht="16.5" spans="1:16">
      <c r="A2459" s="4" t="str">
        <f>IF($C2459="","",COUNTA($C$5:$C2459))</f>
        <v/>
      </c>
      <c r="B2459" s="52"/>
      <c r="C2459" s="53"/>
      <c r="D2459" s="53"/>
      <c r="E2459" s="32"/>
      <c r="F2459" s="54"/>
      <c r="G2459" s="54"/>
      <c r="H2459" s="24" t="str">
        <f>IFERROR(ROUND(VLOOKUP($C2459,基础资料!$B$5:$E$34,3,0)+SUMIF($C$5:$C2459,$C2459,$F$5:$F2459)-SUMIF($C$5:$C2459,$C2459,$G$5:$G2459),2),"")</f>
        <v/>
      </c>
      <c r="I2459" s="53"/>
      <c r="J2459" s="53"/>
      <c r="K2459" s="25" t="str">
        <f t="shared" si="38"/>
        <v/>
      </c>
      <c r="L2459" s="13" t="str">
        <f>IF($D2459="","",IFERROR(INDEX(类别属性,MATCH($D2459,类别表,0)),""))</f>
        <v/>
      </c>
      <c r="M2459" s="53"/>
      <c r="N2459" s="53"/>
      <c r="O2459" s="32"/>
      <c r="P2459" s="6" t="str">
        <f>IF($C2459="","",IF(ISNA(MATCH($C2459,账户表,0)),"※这个账户不在【基础资料】的账户档案里",IF($B2459="","※没填日期，这一笔不会进任何月份的报表",IF(NOT(ISNUMBER($B2459)),"※日期是文本不是日期（像 2026.6.28 这种），按日期取数的报表全会漏掉这一笔",IF(AND($F2459&lt;&gt;"",$G2459&lt;&gt;""),"※收入和支出不能同时填",IF(AND(N($F2459)=0,N($G2459)=0),"※收入和支出都没填",IF(OR(N($F2459)&lt;0,N($G2459)&lt;0),"※金额不能填负数，方向反了就换一列填",IF($D2459="","※没填收支类别，分类报表会漏掉这一笔",IF(ISNA(MATCH($D2459,类别表,0)),"※收支类别不在【基础资料】的清单里",IF(AND($L2459="内部转账",$M2459=""),"△内部转账要在「对方账户」写上另一头",IF(AND($L2459="内部转账",$M2459=$C2459),"※对方账户跟本账户是同一个",IF(AND($L2459&lt;&gt;"内部转账",$M2459&lt;&gt;""),"△填了对方账户，但类别不是内部转账",IF(YEAR($B2459)&lt;&gt;管理年度,"△不是管理年度的单据，按月的三张报表里看不到",IF($H2459&lt;0,"△这一笔之后该账户余额成负数了，核一下",""))))))))))))))</f>
        <v/>
      </c>
    </row>
    <row r="2460" ht="16.5" spans="1:16">
      <c r="A2460" s="4" t="str">
        <f>IF($C2460="","",COUNTA($C$5:$C2460))</f>
        <v/>
      </c>
      <c r="B2460" s="52"/>
      <c r="C2460" s="53"/>
      <c r="D2460" s="53"/>
      <c r="E2460" s="32"/>
      <c r="F2460" s="54"/>
      <c r="G2460" s="54"/>
      <c r="H2460" s="24" t="str">
        <f>IFERROR(ROUND(VLOOKUP($C2460,基础资料!$B$5:$E$34,3,0)+SUMIF($C$5:$C2460,$C2460,$F$5:$F2460)-SUMIF($C$5:$C2460,$C2460,$G$5:$G2460),2),"")</f>
        <v/>
      </c>
      <c r="I2460" s="53"/>
      <c r="J2460" s="53"/>
      <c r="K2460" s="25" t="str">
        <f t="shared" si="38"/>
        <v/>
      </c>
      <c r="L2460" s="13" t="str">
        <f>IF($D2460="","",IFERROR(INDEX(类别属性,MATCH($D2460,类别表,0)),""))</f>
        <v/>
      </c>
      <c r="M2460" s="53"/>
      <c r="N2460" s="53"/>
      <c r="O2460" s="32"/>
      <c r="P2460" s="6" t="str">
        <f>IF($C2460="","",IF(ISNA(MATCH($C2460,账户表,0)),"※这个账户不在【基础资料】的账户档案里",IF($B2460="","※没填日期，这一笔不会进任何月份的报表",IF(NOT(ISNUMBER($B2460)),"※日期是文本不是日期（像 2026.6.28 这种），按日期取数的报表全会漏掉这一笔",IF(AND($F2460&lt;&gt;"",$G2460&lt;&gt;""),"※收入和支出不能同时填",IF(AND(N($F2460)=0,N($G2460)=0),"※收入和支出都没填",IF(OR(N($F2460)&lt;0,N($G2460)&lt;0),"※金额不能填负数，方向反了就换一列填",IF($D2460="","※没填收支类别，分类报表会漏掉这一笔",IF(ISNA(MATCH($D2460,类别表,0)),"※收支类别不在【基础资料】的清单里",IF(AND($L2460="内部转账",$M2460=""),"△内部转账要在「对方账户」写上另一头",IF(AND($L2460="内部转账",$M2460=$C2460),"※对方账户跟本账户是同一个",IF(AND($L2460&lt;&gt;"内部转账",$M2460&lt;&gt;""),"△填了对方账户，但类别不是内部转账",IF(YEAR($B2460)&lt;&gt;管理年度,"△不是管理年度的单据，按月的三张报表里看不到",IF($H2460&lt;0,"△这一笔之后该账户余额成负数了，核一下",""))))))))))))))</f>
        <v/>
      </c>
    </row>
    <row r="2461" ht="16.5" spans="1:16">
      <c r="A2461" s="4" t="str">
        <f>IF($C2461="","",COUNTA($C$5:$C2461))</f>
        <v/>
      </c>
      <c r="B2461" s="52"/>
      <c r="C2461" s="53"/>
      <c r="D2461" s="53"/>
      <c r="E2461" s="32"/>
      <c r="F2461" s="54"/>
      <c r="G2461" s="54"/>
      <c r="H2461" s="24" t="str">
        <f>IFERROR(ROUND(VLOOKUP($C2461,基础资料!$B$5:$E$34,3,0)+SUMIF($C$5:$C2461,$C2461,$F$5:$F2461)-SUMIF($C$5:$C2461,$C2461,$G$5:$G2461),2),"")</f>
        <v/>
      </c>
      <c r="I2461" s="53"/>
      <c r="J2461" s="53"/>
      <c r="K2461" s="25" t="str">
        <f t="shared" si="38"/>
        <v/>
      </c>
      <c r="L2461" s="13" t="str">
        <f>IF($D2461="","",IFERROR(INDEX(类别属性,MATCH($D2461,类别表,0)),""))</f>
        <v/>
      </c>
      <c r="M2461" s="53"/>
      <c r="N2461" s="53"/>
      <c r="O2461" s="32"/>
      <c r="P2461" s="6" t="str">
        <f>IF($C2461="","",IF(ISNA(MATCH($C2461,账户表,0)),"※这个账户不在【基础资料】的账户档案里",IF($B2461="","※没填日期，这一笔不会进任何月份的报表",IF(NOT(ISNUMBER($B2461)),"※日期是文本不是日期（像 2026.6.28 这种），按日期取数的报表全会漏掉这一笔",IF(AND($F2461&lt;&gt;"",$G2461&lt;&gt;""),"※收入和支出不能同时填",IF(AND(N($F2461)=0,N($G2461)=0),"※收入和支出都没填",IF(OR(N($F2461)&lt;0,N($G2461)&lt;0),"※金额不能填负数，方向反了就换一列填",IF($D2461="","※没填收支类别，分类报表会漏掉这一笔",IF(ISNA(MATCH($D2461,类别表,0)),"※收支类别不在【基础资料】的清单里",IF(AND($L2461="内部转账",$M2461=""),"△内部转账要在「对方账户」写上另一头",IF(AND($L2461="内部转账",$M2461=$C2461),"※对方账户跟本账户是同一个",IF(AND($L2461&lt;&gt;"内部转账",$M2461&lt;&gt;""),"△填了对方账户，但类别不是内部转账",IF(YEAR($B2461)&lt;&gt;管理年度,"△不是管理年度的单据，按月的三张报表里看不到",IF($H2461&lt;0,"△这一笔之后该账户余额成负数了，核一下",""))))))))))))))</f>
        <v/>
      </c>
    </row>
    <row r="2462" ht="16.5" spans="1:16">
      <c r="A2462" s="4" t="str">
        <f>IF($C2462="","",COUNTA($C$5:$C2462))</f>
        <v/>
      </c>
      <c r="B2462" s="52"/>
      <c r="C2462" s="53"/>
      <c r="D2462" s="53"/>
      <c r="E2462" s="32"/>
      <c r="F2462" s="54"/>
      <c r="G2462" s="54"/>
      <c r="H2462" s="24" t="str">
        <f>IFERROR(ROUND(VLOOKUP($C2462,基础资料!$B$5:$E$34,3,0)+SUMIF($C$5:$C2462,$C2462,$F$5:$F2462)-SUMIF($C$5:$C2462,$C2462,$G$5:$G2462),2),"")</f>
        <v/>
      </c>
      <c r="I2462" s="53"/>
      <c r="J2462" s="53"/>
      <c r="K2462" s="25" t="str">
        <f t="shared" si="38"/>
        <v/>
      </c>
      <c r="L2462" s="13" t="str">
        <f>IF($D2462="","",IFERROR(INDEX(类别属性,MATCH($D2462,类别表,0)),""))</f>
        <v/>
      </c>
      <c r="M2462" s="53"/>
      <c r="N2462" s="53"/>
      <c r="O2462" s="32"/>
      <c r="P2462" s="6" t="str">
        <f>IF($C2462="","",IF(ISNA(MATCH($C2462,账户表,0)),"※这个账户不在【基础资料】的账户档案里",IF($B2462="","※没填日期，这一笔不会进任何月份的报表",IF(NOT(ISNUMBER($B2462)),"※日期是文本不是日期（像 2026.6.28 这种），按日期取数的报表全会漏掉这一笔",IF(AND($F2462&lt;&gt;"",$G2462&lt;&gt;""),"※收入和支出不能同时填",IF(AND(N($F2462)=0,N($G2462)=0),"※收入和支出都没填",IF(OR(N($F2462)&lt;0,N($G2462)&lt;0),"※金额不能填负数，方向反了就换一列填",IF($D2462="","※没填收支类别，分类报表会漏掉这一笔",IF(ISNA(MATCH($D2462,类别表,0)),"※收支类别不在【基础资料】的清单里",IF(AND($L2462="内部转账",$M2462=""),"△内部转账要在「对方账户」写上另一头",IF(AND($L2462="内部转账",$M2462=$C2462),"※对方账户跟本账户是同一个",IF(AND($L2462&lt;&gt;"内部转账",$M2462&lt;&gt;""),"△填了对方账户，但类别不是内部转账",IF(YEAR($B2462)&lt;&gt;管理年度,"△不是管理年度的单据，按月的三张报表里看不到",IF($H2462&lt;0,"△这一笔之后该账户余额成负数了，核一下",""))))))))))))))</f>
        <v/>
      </c>
    </row>
    <row r="2463" ht="16.5" spans="1:16">
      <c r="A2463" s="4" t="str">
        <f>IF($C2463="","",COUNTA($C$5:$C2463))</f>
        <v/>
      </c>
      <c r="B2463" s="52"/>
      <c r="C2463" s="53"/>
      <c r="D2463" s="53"/>
      <c r="E2463" s="32"/>
      <c r="F2463" s="54"/>
      <c r="G2463" s="54"/>
      <c r="H2463" s="24" t="str">
        <f>IFERROR(ROUND(VLOOKUP($C2463,基础资料!$B$5:$E$34,3,0)+SUMIF($C$5:$C2463,$C2463,$F$5:$F2463)-SUMIF($C$5:$C2463,$C2463,$G$5:$G2463),2),"")</f>
        <v/>
      </c>
      <c r="I2463" s="53"/>
      <c r="J2463" s="53"/>
      <c r="K2463" s="25" t="str">
        <f t="shared" si="38"/>
        <v/>
      </c>
      <c r="L2463" s="13" t="str">
        <f>IF($D2463="","",IFERROR(INDEX(类别属性,MATCH($D2463,类别表,0)),""))</f>
        <v/>
      </c>
      <c r="M2463" s="53"/>
      <c r="N2463" s="53"/>
      <c r="O2463" s="32"/>
      <c r="P2463" s="6" t="str">
        <f>IF($C2463="","",IF(ISNA(MATCH($C2463,账户表,0)),"※这个账户不在【基础资料】的账户档案里",IF($B2463="","※没填日期，这一笔不会进任何月份的报表",IF(NOT(ISNUMBER($B2463)),"※日期是文本不是日期（像 2026.6.28 这种），按日期取数的报表全会漏掉这一笔",IF(AND($F2463&lt;&gt;"",$G2463&lt;&gt;""),"※收入和支出不能同时填",IF(AND(N($F2463)=0,N($G2463)=0),"※收入和支出都没填",IF(OR(N($F2463)&lt;0,N($G2463)&lt;0),"※金额不能填负数，方向反了就换一列填",IF($D2463="","※没填收支类别，分类报表会漏掉这一笔",IF(ISNA(MATCH($D2463,类别表,0)),"※收支类别不在【基础资料】的清单里",IF(AND($L2463="内部转账",$M2463=""),"△内部转账要在「对方账户」写上另一头",IF(AND($L2463="内部转账",$M2463=$C2463),"※对方账户跟本账户是同一个",IF(AND($L2463&lt;&gt;"内部转账",$M2463&lt;&gt;""),"△填了对方账户，但类别不是内部转账",IF(YEAR($B2463)&lt;&gt;管理年度,"△不是管理年度的单据，按月的三张报表里看不到",IF($H2463&lt;0,"△这一笔之后该账户余额成负数了，核一下",""))))))))))))))</f>
        <v/>
      </c>
    </row>
    <row r="2464" ht="16.5" spans="1:16">
      <c r="A2464" s="4" t="str">
        <f>IF($C2464="","",COUNTA($C$5:$C2464))</f>
        <v/>
      </c>
      <c r="B2464" s="52"/>
      <c r="C2464" s="53"/>
      <c r="D2464" s="53"/>
      <c r="E2464" s="32"/>
      <c r="F2464" s="54"/>
      <c r="G2464" s="54"/>
      <c r="H2464" s="24" t="str">
        <f>IFERROR(ROUND(VLOOKUP($C2464,基础资料!$B$5:$E$34,3,0)+SUMIF($C$5:$C2464,$C2464,$F$5:$F2464)-SUMIF($C$5:$C2464,$C2464,$G$5:$G2464),2),"")</f>
        <v/>
      </c>
      <c r="I2464" s="53"/>
      <c r="J2464" s="53"/>
      <c r="K2464" s="25" t="str">
        <f t="shared" si="38"/>
        <v/>
      </c>
      <c r="L2464" s="13" t="str">
        <f>IF($D2464="","",IFERROR(INDEX(类别属性,MATCH($D2464,类别表,0)),""))</f>
        <v/>
      </c>
      <c r="M2464" s="53"/>
      <c r="N2464" s="53"/>
      <c r="O2464" s="32"/>
      <c r="P2464" s="6" t="str">
        <f>IF($C2464="","",IF(ISNA(MATCH($C2464,账户表,0)),"※这个账户不在【基础资料】的账户档案里",IF($B2464="","※没填日期，这一笔不会进任何月份的报表",IF(NOT(ISNUMBER($B2464)),"※日期是文本不是日期（像 2026.6.28 这种），按日期取数的报表全会漏掉这一笔",IF(AND($F2464&lt;&gt;"",$G2464&lt;&gt;""),"※收入和支出不能同时填",IF(AND(N($F2464)=0,N($G2464)=0),"※收入和支出都没填",IF(OR(N($F2464)&lt;0,N($G2464)&lt;0),"※金额不能填负数，方向反了就换一列填",IF($D2464="","※没填收支类别，分类报表会漏掉这一笔",IF(ISNA(MATCH($D2464,类别表,0)),"※收支类别不在【基础资料】的清单里",IF(AND($L2464="内部转账",$M2464=""),"△内部转账要在「对方账户」写上另一头",IF(AND($L2464="内部转账",$M2464=$C2464),"※对方账户跟本账户是同一个",IF(AND($L2464&lt;&gt;"内部转账",$M2464&lt;&gt;""),"△填了对方账户，但类别不是内部转账",IF(YEAR($B2464)&lt;&gt;管理年度,"△不是管理年度的单据，按月的三张报表里看不到",IF($H2464&lt;0,"△这一笔之后该账户余额成负数了，核一下",""))))))))))))))</f>
        <v/>
      </c>
    </row>
    <row r="2465" ht="16.5" spans="1:16">
      <c r="A2465" s="4" t="str">
        <f>IF($C2465="","",COUNTA($C$5:$C2465))</f>
        <v/>
      </c>
      <c r="B2465" s="52"/>
      <c r="C2465" s="53"/>
      <c r="D2465" s="53"/>
      <c r="E2465" s="32"/>
      <c r="F2465" s="54"/>
      <c r="G2465" s="54"/>
      <c r="H2465" s="24" t="str">
        <f>IFERROR(ROUND(VLOOKUP($C2465,基础资料!$B$5:$E$34,3,0)+SUMIF($C$5:$C2465,$C2465,$F$5:$F2465)-SUMIF($C$5:$C2465,$C2465,$G$5:$G2465),2),"")</f>
        <v/>
      </c>
      <c r="I2465" s="53"/>
      <c r="J2465" s="53"/>
      <c r="K2465" s="25" t="str">
        <f t="shared" si="38"/>
        <v/>
      </c>
      <c r="L2465" s="13" t="str">
        <f>IF($D2465="","",IFERROR(INDEX(类别属性,MATCH($D2465,类别表,0)),""))</f>
        <v/>
      </c>
      <c r="M2465" s="53"/>
      <c r="N2465" s="53"/>
      <c r="O2465" s="32"/>
      <c r="P2465" s="6" t="str">
        <f>IF($C2465="","",IF(ISNA(MATCH($C2465,账户表,0)),"※这个账户不在【基础资料】的账户档案里",IF($B2465="","※没填日期，这一笔不会进任何月份的报表",IF(NOT(ISNUMBER($B2465)),"※日期是文本不是日期（像 2026.6.28 这种），按日期取数的报表全会漏掉这一笔",IF(AND($F2465&lt;&gt;"",$G2465&lt;&gt;""),"※收入和支出不能同时填",IF(AND(N($F2465)=0,N($G2465)=0),"※收入和支出都没填",IF(OR(N($F2465)&lt;0,N($G2465)&lt;0),"※金额不能填负数，方向反了就换一列填",IF($D2465="","※没填收支类别，分类报表会漏掉这一笔",IF(ISNA(MATCH($D2465,类别表,0)),"※收支类别不在【基础资料】的清单里",IF(AND($L2465="内部转账",$M2465=""),"△内部转账要在「对方账户」写上另一头",IF(AND($L2465="内部转账",$M2465=$C2465),"※对方账户跟本账户是同一个",IF(AND($L2465&lt;&gt;"内部转账",$M2465&lt;&gt;""),"△填了对方账户，但类别不是内部转账",IF(YEAR($B2465)&lt;&gt;管理年度,"△不是管理年度的单据，按月的三张报表里看不到",IF($H2465&lt;0,"△这一笔之后该账户余额成负数了，核一下",""))))))))))))))</f>
        <v/>
      </c>
    </row>
    <row r="2466" ht="16.5" spans="1:16">
      <c r="A2466" s="4" t="str">
        <f>IF($C2466="","",COUNTA($C$5:$C2466))</f>
        <v/>
      </c>
      <c r="B2466" s="52"/>
      <c r="C2466" s="53"/>
      <c r="D2466" s="53"/>
      <c r="E2466" s="32"/>
      <c r="F2466" s="54"/>
      <c r="G2466" s="54"/>
      <c r="H2466" s="24" t="str">
        <f>IFERROR(ROUND(VLOOKUP($C2466,基础资料!$B$5:$E$34,3,0)+SUMIF($C$5:$C2466,$C2466,$F$5:$F2466)-SUMIF($C$5:$C2466,$C2466,$G$5:$G2466),2),"")</f>
        <v/>
      </c>
      <c r="I2466" s="53"/>
      <c r="J2466" s="53"/>
      <c r="K2466" s="25" t="str">
        <f t="shared" si="38"/>
        <v/>
      </c>
      <c r="L2466" s="13" t="str">
        <f>IF($D2466="","",IFERROR(INDEX(类别属性,MATCH($D2466,类别表,0)),""))</f>
        <v/>
      </c>
      <c r="M2466" s="53"/>
      <c r="N2466" s="53"/>
      <c r="O2466" s="32"/>
      <c r="P2466" s="6" t="str">
        <f>IF($C2466="","",IF(ISNA(MATCH($C2466,账户表,0)),"※这个账户不在【基础资料】的账户档案里",IF($B2466="","※没填日期，这一笔不会进任何月份的报表",IF(NOT(ISNUMBER($B2466)),"※日期是文本不是日期（像 2026.6.28 这种），按日期取数的报表全会漏掉这一笔",IF(AND($F2466&lt;&gt;"",$G2466&lt;&gt;""),"※收入和支出不能同时填",IF(AND(N($F2466)=0,N($G2466)=0),"※收入和支出都没填",IF(OR(N($F2466)&lt;0,N($G2466)&lt;0),"※金额不能填负数，方向反了就换一列填",IF($D2466="","※没填收支类别，分类报表会漏掉这一笔",IF(ISNA(MATCH($D2466,类别表,0)),"※收支类别不在【基础资料】的清单里",IF(AND($L2466="内部转账",$M2466=""),"△内部转账要在「对方账户」写上另一头",IF(AND($L2466="内部转账",$M2466=$C2466),"※对方账户跟本账户是同一个",IF(AND($L2466&lt;&gt;"内部转账",$M2466&lt;&gt;""),"△填了对方账户，但类别不是内部转账",IF(YEAR($B2466)&lt;&gt;管理年度,"△不是管理年度的单据，按月的三张报表里看不到",IF($H2466&lt;0,"△这一笔之后该账户余额成负数了，核一下",""))))))))))))))</f>
        <v/>
      </c>
    </row>
    <row r="2467" ht="16.5" spans="1:16">
      <c r="A2467" s="4" t="str">
        <f>IF($C2467="","",COUNTA($C$5:$C2467))</f>
        <v/>
      </c>
      <c r="B2467" s="52"/>
      <c r="C2467" s="53"/>
      <c r="D2467" s="53"/>
      <c r="E2467" s="32"/>
      <c r="F2467" s="54"/>
      <c r="G2467" s="54"/>
      <c r="H2467" s="24" t="str">
        <f>IFERROR(ROUND(VLOOKUP($C2467,基础资料!$B$5:$E$34,3,0)+SUMIF($C$5:$C2467,$C2467,$F$5:$F2467)-SUMIF($C$5:$C2467,$C2467,$G$5:$G2467),2),"")</f>
        <v/>
      </c>
      <c r="I2467" s="53"/>
      <c r="J2467" s="53"/>
      <c r="K2467" s="25" t="str">
        <f t="shared" si="38"/>
        <v/>
      </c>
      <c r="L2467" s="13" t="str">
        <f>IF($D2467="","",IFERROR(INDEX(类别属性,MATCH($D2467,类别表,0)),""))</f>
        <v/>
      </c>
      <c r="M2467" s="53"/>
      <c r="N2467" s="53"/>
      <c r="O2467" s="32"/>
      <c r="P2467" s="6" t="str">
        <f>IF($C2467="","",IF(ISNA(MATCH($C2467,账户表,0)),"※这个账户不在【基础资料】的账户档案里",IF($B2467="","※没填日期，这一笔不会进任何月份的报表",IF(NOT(ISNUMBER($B2467)),"※日期是文本不是日期（像 2026.6.28 这种），按日期取数的报表全会漏掉这一笔",IF(AND($F2467&lt;&gt;"",$G2467&lt;&gt;""),"※收入和支出不能同时填",IF(AND(N($F2467)=0,N($G2467)=0),"※收入和支出都没填",IF(OR(N($F2467)&lt;0,N($G2467)&lt;0),"※金额不能填负数，方向反了就换一列填",IF($D2467="","※没填收支类别，分类报表会漏掉这一笔",IF(ISNA(MATCH($D2467,类别表,0)),"※收支类别不在【基础资料】的清单里",IF(AND($L2467="内部转账",$M2467=""),"△内部转账要在「对方账户」写上另一头",IF(AND($L2467="内部转账",$M2467=$C2467),"※对方账户跟本账户是同一个",IF(AND($L2467&lt;&gt;"内部转账",$M2467&lt;&gt;""),"△填了对方账户，但类别不是内部转账",IF(YEAR($B2467)&lt;&gt;管理年度,"△不是管理年度的单据，按月的三张报表里看不到",IF($H2467&lt;0,"△这一笔之后该账户余额成负数了，核一下",""))))))))))))))</f>
        <v/>
      </c>
    </row>
    <row r="2468" ht="16.5" spans="1:16">
      <c r="A2468" s="4" t="str">
        <f>IF($C2468="","",COUNTA($C$5:$C2468))</f>
        <v/>
      </c>
      <c r="B2468" s="52"/>
      <c r="C2468" s="53"/>
      <c r="D2468" s="53"/>
      <c r="E2468" s="32"/>
      <c r="F2468" s="54"/>
      <c r="G2468" s="54"/>
      <c r="H2468" s="24" t="str">
        <f>IFERROR(ROUND(VLOOKUP($C2468,基础资料!$B$5:$E$34,3,0)+SUMIF($C$5:$C2468,$C2468,$F$5:$F2468)-SUMIF($C$5:$C2468,$C2468,$G$5:$G2468),2),"")</f>
        <v/>
      </c>
      <c r="I2468" s="53"/>
      <c r="J2468" s="53"/>
      <c r="K2468" s="25" t="str">
        <f t="shared" si="38"/>
        <v/>
      </c>
      <c r="L2468" s="13" t="str">
        <f>IF($D2468="","",IFERROR(INDEX(类别属性,MATCH($D2468,类别表,0)),""))</f>
        <v/>
      </c>
      <c r="M2468" s="53"/>
      <c r="N2468" s="53"/>
      <c r="O2468" s="32"/>
      <c r="P2468" s="6" t="str">
        <f>IF($C2468="","",IF(ISNA(MATCH($C2468,账户表,0)),"※这个账户不在【基础资料】的账户档案里",IF($B2468="","※没填日期，这一笔不会进任何月份的报表",IF(NOT(ISNUMBER($B2468)),"※日期是文本不是日期（像 2026.6.28 这种），按日期取数的报表全会漏掉这一笔",IF(AND($F2468&lt;&gt;"",$G2468&lt;&gt;""),"※收入和支出不能同时填",IF(AND(N($F2468)=0,N($G2468)=0),"※收入和支出都没填",IF(OR(N($F2468)&lt;0,N($G2468)&lt;0),"※金额不能填负数，方向反了就换一列填",IF($D2468="","※没填收支类别，分类报表会漏掉这一笔",IF(ISNA(MATCH($D2468,类别表,0)),"※收支类别不在【基础资料】的清单里",IF(AND($L2468="内部转账",$M2468=""),"△内部转账要在「对方账户」写上另一头",IF(AND($L2468="内部转账",$M2468=$C2468),"※对方账户跟本账户是同一个",IF(AND($L2468&lt;&gt;"内部转账",$M2468&lt;&gt;""),"△填了对方账户，但类别不是内部转账",IF(YEAR($B2468)&lt;&gt;管理年度,"△不是管理年度的单据，按月的三张报表里看不到",IF($H2468&lt;0,"△这一笔之后该账户余额成负数了，核一下",""))))))))))))))</f>
        <v/>
      </c>
    </row>
    <row r="2469" ht="16.5" spans="1:16">
      <c r="A2469" s="4" t="str">
        <f>IF($C2469="","",COUNTA($C$5:$C2469))</f>
        <v/>
      </c>
      <c r="B2469" s="52"/>
      <c r="C2469" s="53"/>
      <c r="D2469" s="53"/>
      <c r="E2469" s="32"/>
      <c r="F2469" s="54"/>
      <c r="G2469" s="54"/>
      <c r="H2469" s="24" t="str">
        <f>IFERROR(ROUND(VLOOKUP($C2469,基础资料!$B$5:$E$34,3,0)+SUMIF($C$5:$C2469,$C2469,$F$5:$F2469)-SUMIF($C$5:$C2469,$C2469,$G$5:$G2469),2),"")</f>
        <v/>
      </c>
      <c r="I2469" s="53"/>
      <c r="J2469" s="53"/>
      <c r="K2469" s="25" t="str">
        <f t="shared" si="38"/>
        <v/>
      </c>
      <c r="L2469" s="13" t="str">
        <f>IF($D2469="","",IFERROR(INDEX(类别属性,MATCH($D2469,类别表,0)),""))</f>
        <v/>
      </c>
      <c r="M2469" s="53"/>
      <c r="N2469" s="53"/>
      <c r="O2469" s="32"/>
      <c r="P2469" s="6" t="str">
        <f>IF($C2469="","",IF(ISNA(MATCH($C2469,账户表,0)),"※这个账户不在【基础资料】的账户档案里",IF($B2469="","※没填日期，这一笔不会进任何月份的报表",IF(NOT(ISNUMBER($B2469)),"※日期是文本不是日期（像 2026.6.28 这种），按日期取数的报表全会漏掉这一笔",IF(AND($F2469&lt;&gt;"",$G2469&lt;&gt;""),"※收入和支出不能同时填",IF(AND(N($F2469)=0,N($G2469)=0),"※收入和支出都没填",IF(OR(N($F2469)&lt;0,N($G2469)&lt;0),"※金额不能填负数，方向反了就换一列填",IF($D2469="","※没填收支类别，分类报表会漏掉这一笔",IF(ISNA(MATCH($D2469,类别表,0)),"※收支类别不在【基础资料】的清单里",IF(AND($L2469="内部转账",$M2469=""),"△内部转账要在「对方账户」写上另一头",IF(AND($L2469="内部转账",$M2469=$C2469),"※对方账户跟本账户是同一个",IF(AND($L2469&lt;&gt;"内部转账",$M2469&lt;&gt;""),"△填了对方账户，但类别不是内部转账",IF(YEAR($B2469)&lt;&gt;管理年度,"△不是管理年度的单据，按月的三张报表里看不到",IF($H2469&lt;0,"△这一笔之后该账户余额成负数了，核一下",""))))))))))))))</f>
        <v/>
      </c>
    </row>
    <row r="2470" ht="16.5" spans="1:16">
      <c r="A2470" s="4" t="str">
        <f>IF($C2470="","",COUNTA($C$5:$C2470))</f>
        <v/>
      </c>
      <c r="B2470" s="52"/>
      <c r="C2470" s="53"/>
      <c r="D2470" s="53"/>
      <c r="E2470" s="32"/>
      <c r="F2470" s="54"/>
      <c r="G2470" s="54"/>
      <c r="H2470" s="24" t="str">
        <f>IFERROR(ROUND(VLOOKUP($C2470,基础资料!$B$5:$E$34,3,0)+SUMIF($C$5:$C2470,$C2470,$F$5:$F2470)-SUMIF($C$5:$C2470,$C2470,$G$5:$G2470),2),"")</f>
        <v/>
      </c>
      <c r="I2470" s="53"/>
      <c r="J2470" s="53"/>
      <c r="K2470" s="25" t="str">
        <f t="shared" si="38"/>
        <v/>
      </c>
      <c r="L2470" s="13" t="str">
        <f>IF($D2470="","",IFERROR(INDEX(类别属性,MATCH($D2470,类别表,0)),""))</f>
        <v/>
      </c>
      <c r="M2470" s="53"/>
      <c r="N2470" s="53"/>
      <c r="O2470" s="32"/>
      <c r="P2470" s="6" t="str">
        <f>IF($C2470="","",IF(ISNA(MATCH($C2470,账户表,0)),"※这个账户不在【基础资料】的账户档案里",IF($B2470="","※没填日期，这一笔不会进任何月份的报表",IF(NOT(ISNUMBER($B2470)),"※日期是文本不是日期（像 2026.6.28 这种），按日期取数的报表全会漏掉这一笔",IF(AND($F2470&lt;&gt;"",$G2470&lt;&gt;""),"※收入和支出不能同时填",IF(AND(N($F2470)=0,N($G2470)=0),"※收入和支出都没填",IF(OR(N($F2470)&lt;0,N($G2470)&lt;0),"※金额不能填负数，方向反了就换一列填",IF($D2470="","※没填收支类别，分类报表会漏掉这一笔",IF(ISNA(MATCH($D2470,类别表,0)),"※收支类别不在【基础资料】的清单里",IF(AND($L2470="内部转账",$M2470=""),"△内部转账要在「对方账户」写上另一头",IF(AND($L2470="内部转账",$M2470=$C2470),"※对方账户跟本账户是同一个",IF(AND($L2470&lt;&gt;"内部转账",$M2470&lt;&gt;""),"△填了对方账户，但类别不是内部转账",IF(YEAR($B2470)&lt;&gt;管理年度,"△不是管理年度的单据，按月的三张报表里看不到",IF($H2470&lt;0,"△这一笔之后该账户余额成负数了，核一下",""))))))))))))))</f>
        <v/>
      </c>
    </row>
    <row r="2471" ht="16.5" spans="1:16">
      <c r="A2471" s="4" t="str">
        <f>IF($C2471="","",COUNTA($C$5:$C2471))</f>
        <v/>
      </c>
      <c r="B2471" s="52"/>
      <c r="C2471" s="53"/>
      <c r="D2471" s="53"/>
      <c r="E2471" s="32"/>
      <c r="F2471" s="54"/>
      <c r="G2471" s="54"/>
      <c r="H2471" s="24" t="str">
        <f>IFERROR(ROUND(VLOOKUP($C2471,基础资料!$B$5:$E$34,3,0)+SUMIF($C$5:$C2471,$C2471,$F$5:$F2471)-SUMIF($C$5:$C2471,$C2471,$G$5:$G2471),2),"")</f>
        <v/>
      </c>
      <c r="I2471" s="53"/>
      <c r="J2471" s="53"/>
      <c r="K2471" s="25" t="str">
        <f t="shared" si="38"/>
        <v/>
      </c>
      <c r="L2471" s="13" t="str">
        <f>IF($D2471="","",IFERROR(INDEX(类别属性,MATCH($D2471,类别表,0)),""))</f>
        <v/>
      </c>
      <c r="M2471" s="53"/>
      <c r="N2471" s="53"/>
      <c r="O2471" s="32"/>
      <c r="P2471" s="6" t="str">
        <f>IF($C2471="","",IF(ISNA(MATCH($C2471,账户表,0)),"※这个账户不在【基础资料】的账户档案里",IF($B2471="","※没填日期，这一笔不会进任何月份的报表",IF(NOT(ISNUMBER($B2471)),"※日期是文本不是日期（像 2026.6.28 这种），按日期取数的报表全会漏掉这一笔",IF(AND($F2471&lt;&gt;"",$G2471&lt;&gt;""),"※收入和支出不能同时填",IF(AND(N($F2471)=0,N($G2471)=0),"※收入和支出都没填",IF(OR(N($F2471)&lt;0,N($G2471)&lt;0),"※金额不能填负数，方向反了就换一列填",IF($D2471="","※没填收支类别，分类报表会漏掉这一笔",IF(ISNA(MATCH($D2471,类别表,0)),"※收支类别不在【基础资料】的清单里",IF(AND($L2471="内部转账",$M2471=""),"△内部转账要在「对方账户」写上另一头",IF(AND($L2471="内部转账",$M2471=$C2471),"※对方账户跟本账户是同一个",IF(AND($L2471&lt;&gt;"内部转账",$M2471&lt;&gt;""),"△填了对方账户，但类别不是内部转账",IF(YEAR($B2471)&lt;&gt;管理年度,"△不是管理年度的单据，按月的三张报表里看不到",IF($H2471&lt;0,"△这一笔之后该账户余额成负数了，核一下",""))))))))))))))</f>
        <v/>
      </c>
    </row>
    <row r="2472" ht="16.5" spans="1:16">
      <c r="A2472" s="4" t="str">
        <f>IF($C2472="","",COUNTA($C$5:$C2472))</f>
        <v/>
      </c>
      <c r="B2472" s="52"/>
      <c r="C2472" s="53"/>
      <c r="D2472" s="53"/>
      <c r="E2472" s="32"/>
      <c r="F2472" s="54"/>
      <c r="G2472" s="54"/>
      <c r="H2472" s="24" t="str">
        <f>IFERROR(ROUND(VLOOKUP($C2472,基础资料!$B$5:$E$34,3,0)+SUMIF($C$5:$C2472,$C2472,$F$5:$F2472)-SUMIF($C$5:$C2472,$C2472,$G$5:$G2472),2),"")</f>
        <v/>
      </c>
      <c r="I2472" s="53"/>
      <c r="J2472" s="53"/>
      <c r="K2472" s="25" t="str">
        <f t="shared" si="38"/>
        <v/>
      </c>
      <c r="L2472" s="13" t="str">
        <f>IF($D2472="","",IFERROR(INDEX(类别属性,MATCH($D2472,类别表,0)),""))</f>
        <v/>
      </c>
      <c r="M2472" s="53"/>
      <c r="N2472" s="53"/>
      <c r="O2472" s="32"/>
      <c r="P2472" s="6" t="str">
        <f>IF($C2472="","",IF(ISNA(MATCH($C2472,账户表,0)),"※这个账户不在【基础资料】的账户档案里",IF($B2472="","※没填日期，这一笔不会进任何月份的报表",IF(NOT(ISNUMBER($B2472)),"※日期是文本不是日期（像 2026.6.28 这种），按日期取数的报表全会漏掉这一笔",IF(AND($F2472&lt;&gt;"",$G2472&lt;&gt;""),"※收入和支出不能同时填",IF(AND(N($F2472)=0,N($G2472)=0),"※收入和支出都没填",IF(OR(N($F2472)&lt;0,N($G2472)&lt;0),"※金额不能填负数，方向反了就换一列填",IF($D2472="","※没填收支类别，分类报表会漏掉这一笔",IF(ISNA(MATCH($D2472,类别表,0)),"※收支类别不在【基础资料】的清单里",IF(AND($L2472="内部转账",$M2472=""),"△内部转账要在「对方账户」写上另一头",IF(AND($L2472="内部转账",$M2472=$C2472),"※对方账户跟本账户是同一个",IF(AND($L2472&lt;&gt;"内部转账",$M2472&lt;&gt;""),"△填了对方账户，但类别不是内部转账",IF(YEAR($B2472)&lt;&gt;管理年度,"△不是管理年度的单据，按月的三张报表里看不到",IF($H2472&lt;0,"△这一笔之后该账户余额成负数了，核一下",""))))))))))))))</f>
        <v/>
      </c>
    </row>
    <row r="2473" ht="16.5" spans="1:16">
      <c r="A2473" s="4" t="str">
        <f>IF($C2473="","",COUNTA($C$5:$C2473))</f>
        <v/>
      </c>
      <c r="B2473" s="52"/>
      <c r="C2473" s="53"/>
      <c r="D2473" s="53"/>
      <c r="E2473" s="32"/>
      <c r="F2473" s="54"/>
      <c r="G2473" s="54"/>
      <c r="H2473" s="24" t="str">
        <f>IFERROR(ROUND(VLOOKUP($C2473,基础资料!$B$5:$E$34,3,0)+SUMIF($C$5:$C2473,$C2473,$F$5:$F2473)-SUMIF($C$5:$C2473,$C2473,$G$5:$G2473),2),"")</f>
        <v/>
      </c>
      <c r="I2473" s="53"/>
      <c r="J2473" s="53"/>
      <c r="K2473" s="25" t="str">
        <f t="shared" si="38"/>
        <v/>
      </c>
      <c r="L2473" s="13" t="str">
        <f>IF($D2473="","",IFERROR(INDEX(类别属性,MATCH($D2473,类别表,0)),""))</f>
        <v/>
      </c>
      <c r="M2473" s="53"/>
      <c r="N2473" s="53"/>
      <c r="O2473" s="32"/>
      <c r="P2473" s="6" t="str">
        <f>IF($C2473="","",IF(ISNA(MATCH($C2473,账户表,0)),"※这个账户不在【基础资料】的账户档案里",IF($B2473="","※没填日期，这一笔不会进任何月份的报表",IF(NOT(ISNUMBER($B2473)),"※日期是文本不是日期（像 2026.6.28 这种），按日期取数的报表全会漏掉这一笔",IF(AND($F2473&lt;&gt;"",$G2473&lt;&gt;""),"※收入和支出不能同时填",IF(AND(N($F2473)=0,N($G2473)=0),"※收入和支出都没填",IF(OR(N($F2473)&lt;0,N($G2473)&lt;0),"※金额不能填负数，方向反了就换一列填",IF($D2473="","※没填收支类别，分类报表会漏掉这一笔",IF(ISNA(MATCH($D2473,类别表,0)),"※收支类别不在【基础资料】的清单里",IF(AND($L2473="内部转账",$M2473=""),"△内部转账要在「对方账户」写上另一头",IF(AND($L2473="内部转账",$M2473=$C2473),"※对方账户跟本账户是同一个",IF(AND($L2473&lt;&gt;"内部转账",$M2473&lt;&gt;""),"△填了对方账户，但类别不是内部转账",IF(YEAR($B2473)&lt;&gt;管理年度,"△不是管理年度的单据，按月的三张报表里看不到",IF($H2473&lt;0,"△这一笔之后该账户余额成负数了，核一下",""))))))))))))))</f>
        <v/>
      </c>
    </row>
    <row r="2474" ht="16.5" spans="1:16">
      <c r="A2474" s="4" t="str">
        <f>IF($C2474="","",COUNTA($C$5:$C2474))</f>
        <v/>
      </c>
      <c r="B2474" s="52"/>
      <c r="C2474" s="53"/>
      <c r="D2474" s="53"/>
      <c r="E2474" s="32"/>
      <c r="F2474" s="54"/>
      <c r="G2474" s="54"/>
      <c r="H2474" s="24" t="str">
        <f>IFERROR(ROUND(VLOOKUP($C2474,基础资料!$B$5:$E$34,3,0)+SUMIF($C$5:$C2474,$C2474,$F$5:$F2474)-SUMIF($C$5:$C2474,$C2474,$G$5:$G2474),2),"")</f>
        <v/>
      </c>
      <c r="I2474" s="53"/>
      <c r="J2474" s="53"/>
      <c r="K2474" s="25" t="str">
        <f t="shared" si="38"/>
        <v/>
      </c>
      <c r="L2474" s="13" t="str">
        <f>IF($D2474="","",IFERROR(INDEX(类别属性,MATCH($D2474,类别表,0)),""))</f>
        <v/>
      </c>
      <c r="M2474" s="53"/>
      <c r="N2474" s="53"/>
      <c r="O2474" s="32"/>
      <c r="P2474" s="6" t="str">
        <f>IF($C2474="","",IF(ISNA(MATCH($C2474,账户表,0)),"※这个账户不在【基础资料】的账户档案里",IF($B2474="","※没填日期，这一笔不会进任何月份的报表",IF(NOT(ISNUMBER($B2474)),"※日期是文本不是日期（像 2026.6.28 这种），按日期取数的报表全会漏掉这一笔",IF(AND($F2474&lt;&gt;"",$G2474&lt;&gt;""),"※收入和支出不能同时填",IF(AND(N($F2474)=0,N($G2474)=0),"※收入和支出都没填",IF(OR(N($F2474)&lt;0,N($G2474)&lt;0),"※金额不能填负数，方向反了就换一列填",IF($D2474="","※没填收支类别，分类报表会漏掉这一笔",IF(ISNA(MATCH($D2474,类别表,0)),"※收支类别不在【基础资料】的清单里",IF(AND($L2474="内部转账",$M2474=""),"△内部转账要在「对方账户」写上另一头",IF(AND($L2474="内部转账",$M2474=$C2474),"※对方账户跟本账户是同一个",IF(AND($L2474&lt;&gt;"内部转账",$M2474&lt;&gt;""),"△填了对方账户，但类别不是内部转账",IF(YEAR($B2474)&lt;&gt;管理年度,"△不是管理年度的单据，按月的三张报表里看不到",IF($H2474&lt;0,"△这一笔之后该账户余额成负数了，核一下",""))))))))))))))</f>
        <v/>
      </c>
    </row>
    <row r="2475" ht="16.5" spans="1:16">
      <c r="A2475" s="4" t="str">
        <f>IF($C2475="","",COUNTA($C$5:$C2475))</f>
        <v/>
      </c>
      <c r="B2475" s="52"/>
      <c r="C2475" s="53"/>
      <c r="D2475" s="53"/>
      <c r="E2475" s="32"/>
      <c r="F2475" s="54"/>
      <c r="G2475" s="54"/>
      <c r="H2475" s="24" t="str">
        <f>IFERROR(ROUND(VLOOKUP($C2475,基础资料!$B$5:$E$34,3,0)+SUMIF($C$5:$C2475,$C2475,$F$5:$F2475)-SUMIF($C$5:$C2475,$C2475,$G$5:$G2475),2),"")</f>
        <v/>
      </c>
      <c r="I2475" s="53"/>
      <c r="J2475" s="53"/>
      <c r="K2475" s="25" t="str">
        <f t="shared" si="38"/>
        <v/>
      </c>
      <c r="L2475" s="13" t="str">
        <f>IF($D2475="","",IFERROR(INDEX(类别属性,MATCH($D2475,类别表,0)),""))</f>
        <v/>
      </c>
      <c r="M2475" s="53"/>
      <c r="N2475" s="53"/>
      <c r="O2475" s="32"/>
      <c r="P2475" s="6" t="str">
        <f>IF($C2475="","",IF(ISNA(MATCH($C2475,账户表,0)),"※这个账户不在【基础资料】的账户档案里",IF($B2475="","※没填日期，这一笔不会进任何月份的报表",IF(NOT(ISNUMBER($B2475)),"※日期是文本不是日期（像 2026.6.28 这种），按日期取数的报表全会漏掉这一笔",IF(AND($F2475&lt;&gt;"",$G2475&lt;&gt;""),"※收入和支出不能同时填",IF(AND(N($F2475)=0,N($G2475)=0),"※收入和支出都没填",IF(OR(N($F2475)&lt;0,N($G2475)&lt;0),"※金额不能填负数，方向反了就换一列填",IF($D2475="","※没填收支类别，分类报表会漏掉这一笔",IF(ISNA(MATCH($D2475,类别表,0)),"※收支类别不在【基础资料】的清单里",IF(AND($L2475="内部转账",$M2475=""),"△内部转账要在「对方账户」写上另一头",IF(AND($L2475="内部转账",$M2475=$C2475),"※对方账户跟本账户是同一个",IF(AND($L2475&lt;&gt;"内部转账",$M2475&lt;&gt;""),"△填了对方账户，但类别不是内部转账",IF(YEAR($B2475)&lt;&gt;管理年度,"△不是管理年度的单据，按月的三张报表里看不到",IF($H2475&lt;0,"△这一笔之后该账户余额成负数了，核一下",""))))))))))))))</f>
        <v/>
      </c>
    </row>
    <row r="2476" ht="16.5" spans="1:16">
      <c r="A2476" s="4" t="str">
        <f>IF($C2476="","",COUNTA($C$5:$C2476))</f>
        <v/>
      </c>
      <c r="B2476" s="52"/>
      <c r="C2476" s="53"/>
      <c r="D2476" s="53"/>
      <c r="E2476" s="32"/>
      <c r="F2476" s="54"/>
      <c r="G2476" s="54"/>
      <c r="H2476" s="24" t="str">
        <f>IFERROR(ROUND(VLOOKUP($C2476,基础资料!$B$5:$E$34,3,0)+SUMIF($C$5:$C2476,$C2476,$F$5:$F2476)-SUMIF($C$5:$C2476,$C2476,$G$5:$G2476),2),"")</f>
        <v/>
      </c>
      <c r="I2476" s="53"/>
      <c r="J2476" s="53"/>
      <c r="K2476" s="25" t="str">
        <f t="shared" si="38"/>
        <v/>
      </c>
      <c r="L2476" s="13" t="str">
        <f>IF($D2476="","",IFERROR(INDEX(类别属性,MATCH($D2476,类别表,0)),""))</f>
        <v/>
      </c>
      <c r="M2476" s="53"/>
      <c r="N2476" s="53"/>
      <c r="O2476" s="32"/>
      <c r="P2476" s="6" t="str">
        <f>IF($C2476="","",IF(ISNA(MATCH($C2476,账户表,0)),"※这个账户不在【基础资料】的账户档案里",IF($B2476="","※没填日期，这一笔不会进任何月份的报表",IF(NOT(ISNUMBER($B2476)),"※日期是文本不是日期（像 2026.6.28 这种），按日期取数的报表全会漏掉这一笔",IF(AND($F2476&lt;&gt;"",$G2476&lt;&gt;""),"※收入和支出不能同时填",IF(AND(N($F2476)=0,N($G2476)=0),"※收入和支出都没填",IF(OR(N($F2476)&lt;0,N($G2476)&lt;0),"※金额不能填负数，方向反了就换一列填",IF($D2476="","※没填收支类别，分类报表会漏掉这一笔",IF(ISNA(MATCH($D2476,类别表,0)),"※收支类别不在【基础资料】的清单里",IF(AND($L2476="内部转账",$M2476=""),"△内部转账要在「对方账户」写上另一头",IF(AND($L2476="内部转账",$M2476=$C2476),"※对方账户跟本账户是同一个",IF(AND($L2476&lt;&gt;"内部转账",$M2476&lt;&gt;""),"△填了对方账户，但类别不是内部转账",IF(YEAR($B2476)&lt;&gt;管理年度,"△不是管理年度的单据，按月的三张报表里看不到",IF($H2476&lt;0,"△这一笔之后该账户余额成负数了，核一下",""))))))))))))))</f>
        <v/>
      </c>
    </row>
    <row r="2477" ht="16.5" spans="1:16">
      <c r="A2477" s="4" t="str">
        <f>IF($C2477="","",COUNTA($C$5:$C2477))</f>
        <v/>
      </c>
      <c r="B2477" s="52"/>
      <c r="C2477" s="53"/>
      <c r="D2477" s="53"/>
      <c r="E2477" s="32"/>
      <c r="F2477" s="54"/>
      <c r="G2477" s="54"/>
      <c r="H2477" s="24" t="str">
        <f>IFERROR(ROUND(VLOOKUP($C2477,基础资料!$B$5:$E$34,3,0)+SUMIF($C$5:$C2477,$C2477,$F$5:$F2477)-SUMIF($C$5:$C2477,$C2477,$G$5:$G2477),2),"")</f>
        <v/>
      </c>
      <c r="I2477" s="53"/>
      <c r="J2477" s="53"/>
      <c r="K2477" s="25" t="str">
        <f t="shared" si="38"/>
        <v/>
      </c>
      <c r="L2477" s="13" t="str">
        <f>IF($D2477="","",IFERROR(INDEX(类别属性,MATCH($D2477,类别表,0)),""))</f>
        <v/>
      </c>
      <c r="M2477" s="53"/>
      <c r="N2477" s="53"/>
      <c r="O2477" s="32"/>
      <c r="P2477" s="6" t="str">
        <f>IF($C2477="","",IF(ISNA(MATCH($C2477,账户表,0)),"※这个账户不在【基础资料】的账户档案里",IF($B2477="","※没填日期，这一笔不会进任何月份的报表",IF(NOT(ISNUMBER($B2477)),"※日期是文本不是日期（像 2026.6.28 这种），按日期取数的报表全会漏掉这一笔",IF(AND($F2477&lt;&gt;"",$G2477&lt;&gt;""),"※收入和支出不能同时填",IF(AND(N($F2477)=0,N($G2477)=0),"※收入和支出都没填",IF(OR(N($F2477)&lt;0,N($G2477)&lt;0),"※金额不能填负数，方向反了就换一列填",IF($D2477="","※没填收支类别，分类报表会漏掉这一笔",IF(ISNA(MATCH($D2477,类别表,0)),"※收支类别不在【基础资料】的清单里",IF(AND($L2477="内部转账",$M2477=""),"△内部转账要在「对方账户」写上另一头",IF(AND($L2477="内部转账",$M2477=$C2477),"※对方账户跟本账户是同一个",IF(AND($L2477&lt;&gt;"内部转账",$M2477&lt;&gt;""),"△填了对方账户，但类别不是内部转账",IF(YEAR($B2477)&lt;&gt;管理年度,"△不是管理年度的单据，按月的三张报表里看不到",IF($H2477&lt;0,"△这一笔之后该账户余额成负数了，核一下",""))))))))))))))</f>
        <v/>
      </c>
    </row>
    <row r="2478" ht="16.5" spans="1:16">
      <c r="A2478" s="4" t="str">
        <f>IF($C2478="","",COUNTA($C$5:$C2478))</f>
        <v/>
      </c>
      <c r="B2478" s="52"/>
      <c r="C2478" s="53"/>
      <c r="D2478" s="53"/>
      <c r="E2478" s="32"/>
      <c r="F2478" s="54"/>
      <c r="G2478" s="54"/>
      <c r="H2478" s="24" t="str">
        <f>IFERROR(ROUND(VLOOKUP($C2478,基础资料!$B$5:$E$34,3,0)+SUMIF($C$5:$C2478,$C2478,$F$5:$F2478)-SUMIF($C$5:$C2478,$C2478,$G$5:$G2478),2),"")</f>
        <v/>
      </c>
      <c r="I2478" s="53"/>
      <c r="J2478" s="53"/>
      <c r="K2478" s="25" t="str">
        <f t="shared" si="38"/>
        <v/>
      </c>
      <c r="L2478" s="13" t="str">
        <f>IF($D2478="","",IFERROR(INDEX(类别属性,MATCH($D2478,类别表,0)),""))</f>
        <v/>
      </c>
      <c r="M2478" s="53"/>
      <c r="N2478" s="53"/>
      <c r="O2478" s="32"/>
      <c r="P2478" s="6" t="str">
        <f>IF($C2478="","",IF(ISNA(MATCH($C2478,账户表,0)),"※这个账户不在【基础资料】的账户档案里",IF($B2478="","※没填日期，这一笔不会进任何月份的报表",IF(NOT(ISNUMBER($B2478)),"※日期是文本不是日期（像 2026.6.28 这种），按日期取数的报表全会漏掉这一笔",IF(AND($F2478&lt;&gt;"",$G2478&lt;&gt;""),"※收入和支出不能同时填",IF(AND(N($F2478)=0,N($G2478)=0),"※收入和支出都没填",IF(OR(N($F2478)&lt;0,N($G2478)&lt;0),"※金额不能填负数，方向反了就换一列填",IF($D2478="","※没填收支类别，分类报表会漏掉这一笔",IF(ISNA(MATCH($D2478,类别表,0)),"※收支类别不在【基础资料】的清单里",IF(AND($L2478="内部转账",$M2478=""),"△内部转账要在「对方账户」写上另一头",IF(AND($L2478="内部转账",$M2478=$C2478),"※对方账户跟本账户是同一个",IF(AND($L2478&lt;&gt;"内部转账",$M2478&lt;&gt;""),"△填了对方账户，但类别不是内部转账",IF(YEAR($B2478)&lt;&gt;管理年度,"△不是管理年度的单据，按月的三张报表里看不到",IF($H2478&lt;0,"△这一笔之后该账户余额成负数了，核一下",""))))))))))))))</f>
        <v/>
      </c>
    </row>
    <row r="2479" ht="16.5" spans="1:16">
      <c r="A2479" s="4" t="str">
        <f>IF($C2479="","",COUNTA($C$5:$C2479))</f>
        <v/>
      </c>
      <c r="B2479" s="52"/>
      <c r="C2479" s="53"/>
      <c r="D2479" s="53"/>
      <c r="E2479" s="32"/>
      <c r="F2479" s="54"/>
      <c r="G2479" s="54"/>
      <c r="H2479" s="24" t="str">
        <f>IFERROR(ROUND(VLOOKUP($C2479,基础资料!$B$5:$E$34,3,0)+SUMIF($C$5:$C2479,$C2479,$F$5:$F2479)-SUMIF($C$5:$C2479,$C2479,$G$5:$G2479),2),"")</f>
        <v/>
      </c>
      <c r="I2479" s="53"/>
      <c r="J2479" s="53"/>
      <c r="K2479" s="25" t="str">
        <f t="shared" si="38"/>
        <v/>
      </c>
      <c r="L2479" s="13" t="str">
        <f>IF($D2479="","",IFERROR(INDEX(类别属性,MATCH($D2479,类别表,0)),""))</f>
        <v/>
      </c>
      <c r="M2479" s="53"/>
      <c r="N2479" s="53"/>
      <c r="O2479" s="32"/>
      <c r="P2479" s="6" t="str">
        <f>IF($C2479="","",IF(ISNA(MATCH($C2479,账户表,0)),"※这个账户不在【基础资料】的账户档案里",IF($B2479="","※没填日期，这一笔不会进任何月份的报表",IF(NOT(ISNUMBER($B2479)),"※日期是文本不是日期（像 2026.6.28 这种），按日期取数的报表全会漏掉这一笔",IF(AND($F2479&lt;&gt;"",$G2479&lt;&gt;""),"※收入和支出不能同时填",IF(AND(N($F2479)=0,N($G2479)=0),"※收入和支出都没填",IF(OR(N($F2479)&lt;0,N($G2479)&lt;0),"※金额不能填负数，方向反了就换一列填",IF($D2479="","※没填收支类别，分类报表会漏掉这一笔",IF(ISNA(MATCH($D2479,类别表,0)),"※收支类别不在【基础资料】的清单里",IF(AND($L2479="内部转账",$M2479=""),"△内部转账要在「对方账户」写上另一头",IF(AND($L2479="内部转账",$M2479=$C2479),"※对方账户跟本账户是同一个",IF(AND($L2479&lt;&gt;"内部转账",$M2479&lt;&gt;""),"△填了对方账户，但类别不是内部转账",IF(YEAR($B2479)&lt;&gt;管理年度,"△不是管理年度的单据，按月的三张报表里看不到",IF($H2479&lt;0,"△这一笔之后该账户余额成负数了，核一下",""))))))))))))))</f>
        <v/>
      </c>
    </row>
    <row r="2480" ht="16.5" spans="1:16">
      <c r="A2480" s="4" t="str">
        <f>IF($C2480="","",COUNTA($C$5:$C2480))</f>
        <v/>
      </c>
      <c r="B2480" s="52"/>
      <c r="C2480" s="53"/>
      <c r="D2480" s="53"/>
      <c r="E2480" s="32"/>
      <c r="F2480" s="54"/>
      <c r="G2480" s="54"/>
      <c r="H2480" s="24" t="str">
        <f>IFERROR(ROUND(VLOOKUP($C2480,基础资料!$B$5:$E$34,3,0)+SUMIF($C$5:$C2480,$C2480,$F$5:$F2480)-SUMIF($C$5:$C2480,$C2480,$G$5:$G2480),2),"")</f>
        <v/>
      </c>
      <c r="I2480" s="53"/>
      <c r="J2480" s="53"/>
      <c r="K2480" s="25" t="str">
        <f t="shared" si="38"/>
        <v/>
      </c>
      <c r="L2480" s="13" t="str">
        <f>IF($D2480="","",IFERROR(INDEX(类别属性,MATCH($D2480,类别表,0)),""))</f>
        <v/>
      </c>
      <c r="M2480" s="53"/>
      <c r="N2480" s="53"/>
      <c r="O2480" s="32"/>
      <c r="P2480" s="6" t="str">
        <f>IF($C2480="","",IF(ISNA(MATCH($C2480,账户表,0)),"※这个账户不在【基础资料】的账户档案里",IF($B2480="","※没填日期，这一笔不会进任何月份的报表",IF(NOT(ISNUMBER($B2480)),"※日期是文本不是日期（像 2026.6.28 这种），按日期取数的报表全会漏掉这一笔",IF(AND($F2480&lt;&gt;"",$G2480&lt;&gt;""),"※收入和支出不能同时填",IF(AND(N($F2480)=0,N($G2480)=0),"※收入和支出都没填",IF(OR(N($F2480)&lt;0,N($G2480)&lt;0),"※金额不能填负数，方向反了就换一列填",IF($D2480="","※没填收支类别，分类报表会漏掉这一笔",IF(ISNA(MATCH($D2480,类别表,0)),"※收支类别不在【基础资料】的清单里",IF(AND($L2480="内部转账",$M2480=""),"△内部转账要在「对方账户」写上另一头",IF(AND($L2480="内部转账",$M2480=$C2480),"※对方账户跟本账户是同一个",IF(AND($L2480&lt;&gt;"内部转账",$M2480&lt;&gt;""),"△填了对方账户，但类别不是内部转账",IF(YEAR($B2480)&lt;&gt;管理年度,"△不是管理年度的单据，按月的三张报表里看不到",IF($H2480&lt;0,"△这一笔之后该账户余额成负数了，核一下",""))))))))))))))</f>
        <v/>
      </c>
    </row>
    <row r="2481" ht="16.5" spans="1:16">
      <c r="A2481" s="4" t="str">
        <f>IF($C2481="","",COUNTA($C$5:$C2481))</f>
        <v/>
      </c>
      <c r="B2481" s="52"/>
      <c r="C2481" s="53"/>
      <c r="D2481" s="53"/>
      <c r="E2481" s="32"/>
      <c r="F2481" s="54"/>
      <c r="G2481" s="54"/>
      <c r="H2481" s="24" t="str">
        <f>IFERROR(ROUND(VLOOKUP($C2481,基础资料!$B$5:$E$34,3,0)+SUMIF($C$5:$C2481,$C2481,$F$5:$F2481)-SUMIF($C$5:$C2481,$C2481,$G$5:$G2481),2),"")</f>
        <v/>
      </c>
      <c r="I2481" s="53"/>
      <c r="J2481" s="53"/>
      <c r="K2481" s="25" t="str">
        <f t="shared" si="38"/>
        <v/>
      </c>
      <c r="L2481" s="13" t="str">
        <f>IF($D2481="","",IFERROR(INDEX(类别属性,MATCH($D2481,类别表,0)),""))</f>
        <v/>
      </c>
      <c r="M2481" s="53"/>
      <c r="N2481" s="53"/>
      <c r="O2481" s="32"/>
      <c r="P2481" s="6" t="str">
        <f>IF($C2481="","",IF(ISNA(MATCH($C2481,账户表,0)),"※这个账户不在【基础资料】的账户档案里",IF($B2481="","※没填日期，这一笔不会进任何月份的报表",IF(NOT(ISNUMBER($B2481)),"※日期是文本不是日期（像 2026.6.28 这种），按日期取数的报表全会漏掉这一笔",IF(AND($F2481&lt;&gt;"",$G2481&lt;&gt;""),"※收入和支出不能同时填",IF(AND(N($F2481)=0,N($G2481)=0),"※收入和支出都没填",IF(OR(N($F2481)&lt;0,N($G2481)&lt;0),"※金额不能填负数，方向反了就换一列填",IF($D2481="","※没填收支类别，分类报表会漏掉这一笔",IF(ISNA(MATCH($D2481,类别表,0)),"※收支类别不在【基础资料】的清单里",IF(AND($L2481="内部转账",$M2481=""),"△内部转账要在「对方账户」写上另一头",IF(AND($L2481="内部转账",$M2481=$C2481),"※对方账户跟本账户是同一个",IF(AND($L2481&lt;&gt;"内部转账",$M2481&lt;&gt;""),"△填了对方账户，但类别不是内部转账",IF(YEAR($B2481)&lt;&gt;管理年度,"△不是管理年度的单据，按月的三张报表里看不到",IF($H2481&lt;0,"△这一笔之后该账户余额成负数了，核一下",""))))))))))))))</f>
        <v/>
      </c>
    </row>
    <row r="2482" ht="16.5" spans="1:16">
      <c r="A2482" s="4" t="str">
        <f>IF($C2482="","",COUNTA($C$5:$C2482))</f>
        <v/>
      </c>
      <c r="B2482" s="52"/>
      <c r="C2482" s="53"/>
      <c r="D2482" s="53"/>
      <c r="E2482" s="32"/>
      <c r="F2482" s="54"/>
      <c r="G2482" s="54"/>
      <c r="H2482" s="24" t="str">
        <f>IFERROR(ROUND(VLOOKUP($C2482,基础资料!$B$5:$E$34,3,0)+SUMIF($C$5:$C2482,$C2482,$F$5:$F2482)-SUMIF($C$5:$C2482,$C2482,$G$5:$G2482),2),"")</f>
        <v/>
      </c>
      <c r="I2482" s="53"/>
      <c r="J2482" s="53"/>
      <c r="K2482" s="25" t="str">
        <f t="shared" si="38"/>
        <v/>
      </c>
      <c r="L2482" s="13" t="str">
        <f>IF($D2482="","",IFERROR(INDEX(类别属性,MATCH($D2482,类别表,0)),""))</f>
        <v/>
      </c>
      <c r="M2482" s="53"/>
      <c r="N2482" s="53"/>
      <c r="O2482" s="32"/>
      <c r="P2482" s="6" t="str">
        <f>IF($C2482="","",IF(ISNA(MATCH($C2482,账户表,0)),"※这个账户不在【基础资料】的账户档案里",IF($B2482="","※没填日期，这一笔不会进任何月份的报表",IF(NOT(ISNUMBER($B2482)),"※日期是文本不是日期（像 2026.6.28 这种），按日期取数的报表全会漏掉这一笔",IF(AND($F2482&lt;&gt;"",$G2482&lt;&gt;""),"※收入和支出不能同时填",IF(AND(N($F2482)=0,N($G2482)=0),"※收入和支出都没填",IF(OR(N($F2482)&lt;0,N($G2482)&lt;0),"※金额不能填负数，方向反了就换一列填",IF($D2482="","※没填收支类别，分类报表会漏掉这一笔",IF(ISNA(MATCH($D2482,类别表,0)),"※收支类别不在【基础资料】的清单里",IF(AND($L2482="内部转账",$M2482=""),"△内部转账要在「对方账户」写上另一头",IF(AND($L2482="内部转账",$M2482=$C2482),"※对方账户跟本账户是同一个",IF(AND($L2482&lt;&gt;"内部转账",$M2482&lt;&gt;""),"△填了对方账户，但类别不是内部转账",IF(YEAR($B2482)&lt;&gt;管理年度,"△不是管理年度的单据，按月的三张报表里看不到",IF($H2482&lt;0,"△这一笔之后该账户余额成负数了，核一下",""))))))))))))))</f>
        <v/>
      </c>
    </row>
    <row r="2483" ht="16.5" spans="1:16">
      <c r="A2483" s="4" t="str">
        <f>IF($C2483="","",COUNTA($C$5:$C2483))</f>
        <v/>
      </c>
      <c r="B2483" s="52"/>
      <c r="C2483" s="53"/>
      <c r="D2483" s="53"/>
      <c r="E2483" s="32"/>
      <c r="F2483" s="54"/>
      <c r="G2483" s="54"/>
      <c r="H2483" s="24" t="str">
        <f>IFERROR(ROUND(VLOOKUP($C2483,基础资料!$B$5:$E$34,3,0)+SUMIF($C$5:$C2483,$C2483,$F$5:$F2483)-SUMIF($C$5:$C2483,$C2483,$G$5:$G2483),2),"")</f>
        <v/>
      </c>
      <c r="I2483" s="53"/>
      <c r="J2483" s="53"/>
      <c r="K2483" s="25" t="str">
        <f t="shared" si="38"/>
        <v/>
      </c>
      <c r="L2483" s="13" t="str">
        <f>IF($D2483="","",IFERROR(INDEX(类别属性,MATCH($D2483,类别表,0)),""))</f>
        <v/>
      </c>
      <c r="M2483" s="53"/>
      <c r="N2483" s="53"/>
      <c r="O2483" s="32"/>
      <c r="P2483" s="6" t="str">
        <f>IF($C2483="","",IF(ISNA(MATCH($C2483,账户表,0)),"※这个账户不在【基础资料】的账户档案里",IF($B2483="","※没填日期，这一笔不会进任何月份的报表",IF(NOT(ISNUMBER($B2483)),"※日期是文本不是日期（像 2026.6.28 这种），按日期取数的报表全会漏掉这一笔",IF(AND($F2483&lt;&gt;"",$G2483&lt;&gt;""),"※收入和支出不能同时填",IF(AND(N($F2483)=0,N($G2483)=0),"※收入和支出都没填",IF(OR(N($F2483)&lt;0,N($G2483)&lt;0),"※金额不能填负数，方向反了就换一列填",IF($D2483="","※没填收支类别，分类报表会漏掉这一笔",IF(ISNA(MATCH($D2483,类别表,0)),"※收支类别不在【基础资料】的清单里",IF(AND($L2483="内部转账",$M2483=""),"△内部转账要在「对方账户」写上另一头",IF(AND($L2483="内部转账",$M2483=$C2483),"※对方账户跟本账户是同一个",IF(AND($L2483&lt;&gt;"内部转账",$M2483&lt;&gt;""),"△填了对方账户，但类别不是内部转账",IF(YEAR($B2483)&lt;&gt;管理年度,"△不是管理年度的单据，按月的三张报表里看不到",IF($H2483&lt;0,"△这一笔之后该账户余额成负数了，核一下",""))))))))))))))</f>
        <v/>
      </c>
    </row>
    <row r="2484" ht="16.5" spans="1:16">
      <c r="A2484" s="4" t="str">
        <f>IF($C2484="","",COUNTA($C$5:$C2484))</f>
        <v/>
      </c>
      <c r="B2484" s="52"/>
      <c r="C2484" s="53"/>
      <c r="D2484" s="53"/>
      <c r="E2484" s="32"/>
      <c r="F2484" s="54"/>
      <c r="G2484" s="54"/>
      <c r="H2484" s="24" t="str">
        <f>IFERROR(ROUND(VLOOKUP($C2484,基础资料!$B$5:$E$34,3,0)+SUMIF($C$5:$C2484,$C2484,$F$5:$F2484)-SUMIF($C$5:$C2484,$C2484,$G$5:$G2484),2),"")</f>
        <v/>
      </c>
      <c r="I2484" s="53"/>
      <c r="J2484" s="53"/>
      <c r="K2484" s="25" t="str">
        <f t="shared" si="38"/>
        <v/>
      </c>
      <c r="L2484" s="13" t="str">
        <f>IF($D2484="","",IFERROR(INDEX(类别属性,MATCH($D2484,类别表,0)),""))</f>
        <v/>
      </c>
      <c r="M2484" s="53"/>
      <c r="N2484" s="53"/>
      <c r="O2484" s="32"/>
      <c r="P2484" s="6" t="str">
        <f>IF($C2484="","",IF(ISNA(MATCH($C2484,账户表,0)),"※这个账户不在【基础资料】的账户档案里",IF($B2484="","※没填日期，这一笔不会进任何月份的报表",IF(NOT(ISNUMBER($B2484)),"※日期是文本不是日期（像 2026.6.28 这种），按日期取数的报表全会漏掉这一笔",IF(AND($F2484&lt;&gt;"",$G2484&lt;&gt;""),"※收入和支出不能同时填",IF(AND(N($F2484)=0,N($G2484)=0),"※收入和支出都没填",IF(OR(N($F2484)&lt;0,N($G2484)&lt;0),"※金额不能填负数，方向反了就换一列填",IF($D2484="","※没填收支类别，分类报表会漏掉这一笔",IF(ISNA(MATCH($D2484,类别表,0)),"※收支类别不在【基础资料】的清单里",IF(AND($L2484="内部转账",$M2484=""),"△内部转账要在「对方账户」写上另一头",IF(AND($L2484="内部转账",$M2484=$C2484),"※对方账户跟本账户是同一个",IF(AND($L2484&lt;&gt;"内部转账",$M2484&lt;&gt;""),"△填了对方账户，但类别不是内部转账",IF(YEAR($B2484)&lt;&gt;管理年度,"△不是管理年度的单据，按月的三张报表里看不到",IF($H2484&lt;0,"△这一笔之后该账户余额成负数了，核一下",""))))))))))))))</f>
        <v/>
      </c>
    </row>
    <row r="2485" ht="16.5" spans="1:16">
      <c r="A2485" s="4" t="str">
        <f>IF($C2485="","",COUNTA($C$5:$C2485))</f>
        <v/>
      </c>
      <c r="B2485" s="52"/>
      <c r="C2485" s="53"/>
      <c r="D2485" s="53"/>
      <c r="E2485" s="32"/>
      <c r="F2485" s="54"/>
      <c r="G2485" s="54"/>
      <c r="H2485" s="24" t="str">
        <f>IFERROR(ROUND(VLOOKUP($C2485,基础资料!$B$5:$E$34,3,0)+SUMIF($C$5:$C2485,$C2485,$F$5:$F2485)-SUMIF($C$5:$C2485,$C2485,$G$5:$G2485),2),"")</f>
        <v/>
      </c>
      <c r="I2485" s="53"/>
      <c r="J2485" s="53"/>
      <c r="K2485" s="25" t="str">
        <f t="shared" si="38"/>
        <v/>
      </c>
      <c r="L2485" s="13" t="str">
        <f>IF($D2485="","",IFERROR(INDEX(类别属性,MATCH($D2485,类别表,0)),""))</f>
        <v/>
      </c>
      <c r="M2485" s="53"/>
      <c r="N2485" s="53"/>
      <c r="O2485" s="32"/>
      <c r="P2485" s="6" t="str">
        <f>IF($C2485="","",IF(ISNA(MATCH($C2485,账户表,0)),"※这个账户不在【基础资料】的账户档案里",IF($B2485="","※没填日期，这一笔不会进任何月份的报表",IF(NOT(ISNUMBER($B2485)),"※日期是文本不是日期（像 2026.6.28 这种），按日期取数的报表全会漏掉这一笔",IF(AND($F2485&lt;&gt;"",$G2485&lt;&gt;""),"※收入和支出不能同时填",IF(AND(N($F2485)=0,N($G2485)=0),"※收入和支出都没填",IF(OR(N($F2485)&lt;0,N($G2485)&lt;0),"※金额不能填负数，方向反了就换一列填",IF($D2485="","※没填收支类别，分类报表会漏掉这一笔",IF(ISNA(MATCH($D2485,类别表,0)),"※收支类别不在【基础资料】的清单里",IF(AND($L2485="内部转账",$M2485=""),"△内部转账要在「对方账户」写上另一头",IF(AND($L2485="内部转账",$M2485=$C2485),"※对方账户跟本账户是同一个",IF(AND($L2485&lt;&gt;"内部转账",$M2485&lt;&gt;""),"△填了对方账户，但类别不是内部转账",IF(YEAR($B2485)&lt;&gt;管理年度,"△不是管理年度的单据，按月的三张报表里看不到",IF($H2485&lt;0,"△这一笔之后该账户余额成负数了，核一下",""))))))))))))))</f>
        <v/>
      </c>
    </row>
    <row r="2486" ht="16.5" spans="1:16">
      <c r="A2486" s="4" t="str">
        <f>IF($C2486="","",COUNTA($C$5:$C2486))</f>
        <v/>
      </c>
      <c r="B2486" s="52"/>
      <c r="C2486" s="53"/>
      <c r="D2486" s="53"/>
      <c r="E2486" s="32"/>
      <c r="F2486" s="54"/>
      <c r="G2486" s="54"/>
      <c r="H2486" s="24" t="str">
        <f>IFERROR(ROUND(VLOOKUP($C2486,基础资料!$B$5:$E$34,3,0)+SUMIF($C$5:$C2486,$C2486,$F$5:$F2486)-SUMIF($C$5:$C2486,$C2486,$G$5:$G2486),2),"")</f>
        <v/>
      </c>
      <c r="I2486" s="53"/>
      <c r="J2486" s="53"/>
      <c r="K2486" s="25" t="str">
        <f t="shared" si="38"/>
        <v/>
      </c>
      <c r="L2486" s="13" t="str">
        <f>IF($D2486="","",IFERROR(INDEX(类别属性,MATCH($D2486,类别表,0)),""))</f>
        <v/>
      </c>
      <c r="M2486" s="53"/>
      <c r="N2486" s="53"/>
      <c r="O2486" s="32"/>
      <c r="P2486" s="6" t="str">
        <f>IF($C2486="","",IF(ISNA(MATCH($C2486,账户表,0)),"※这个账户不在【基础资料】的账户档案里",IF($B2486="","※没填日期，这一笔不会进任何月份的报表",IF(NOT(ISNUMBER($B2486)),"※日期是文本不是日期（像 2026.6.28 这种），按日期取数的报表全会漏掉这一笔",IF(AND($F2486&lt;&gt;"",$G2486&lt;&gt;""),"※收入和支出不能同时填",IF(AND(N($F2486)=0,N($G2486)=0),"※收入和支出都没填",IF(OR(N($F2486)&lt;0,N($G2486)&lt;0),"※金额不能填负数，方向反了就换一列填",IF($D2486="","※没填收支类别，分类报表会漏掉这一笔",IF(ISNA(MATCH($D2486,类别表,0)),"※收支类别不在【基础资料】的清单里",IF(AND($L2486="内部转账",$M2486=""),"△内部转账要在「对方账户」写上另一头",IF(AND($L2486="内部转账",$M2486=$C2486),"※对方账户跟本账户是同一个",IF(AND($L2486&lt;&gt;"内部转账",$M2486&lt;&gt;""),"△填了对方账户，但类别不是内部转账",IF(YEAR($B2486)&lt;&gt;管理年度,"△不是管理年度的单据，按月的三张报表里看不到",IF($H2486&lt;0,"△这一笔之后该账户余额成负数了，核一下",""))))))))))))))</f>
        <v/>
      </c>
    </row>
    <row r="2487" ht="16.5" spans="1:16">
      <c r="A2487" s="4" t="str">
        <f>IF($C2487="","",COUNTA($C$5:$C2487))</f>
        <v/>
      </c>
      <c r="B2487" s="52"/>
      <c r="C2487" s="53"/>
      <c r="D2487" s="53"/>
      <c r="E2487" s="32"/>
      <c r="F2487" s="54"/>
      <c r="G2487" s="54"/>
      <c r="H2487" s="24" t="str">
        <f>IFERROR(ROUND(VLOOKUP($C2487,基础资料!$B$5:$E$34,3,0)+SUMIF($C$5:$C2487,$C2487,$F$5:$F2487)-SUMIF($C$5:$C2487,$C2487,$G$5:$G2487),2),"")</f>
        <v/>
      </c>
      <c r="I2487" s="53"/>
      <c r="J2487" s="53"/>
      <c r="K2487" s="25" t="str">
        <f t="shared" si="38"/>
        <v/>
      </c>
      <c r="L2487" s="13" t="str">
        <f>IF($D2487="","",IFERROR(INDEX(类别属性,MATCH($D2487,类别表,0)),""))</f>
        <v/>
      </c>
      <c r="M2487" s="53"/>
      <c r="N2487" s="53"/>
      <c r="O2487" s="32"/>
      <c r="P2487" s="6" t="str">
        <f>IF($C2487="","",IF(ISNA(MATCH($C2487,账户表,0)),"※这个账户不在【基础资料】的账户档案里",IF($B2487="","※没填日期，这一笔不会进任何月份的报表",IF(NOT(ISNUMBER($B2487)),"※日期是文本不是日期（像 2026.6.28 这种），按日期取数的报表全会漏掉这一笔",IF(AND($F2487&lt;&gt;"",$G2487&lt;&gt;""),"※收入和支出不能同时填",IF(AND(N($F2487)=0,N($G2487)=0),"※收入和支出都没填",IF(OR(N($F2487)&lt;0,N($G2487)&lt;0),"※金额不能填负数，方向反了就换一列填",IF($D2487="","※没填收支类别，分类报表会漏掉这一笔",IF(ISNA(MATCH($D2487,类别表,0)),"※收支类别不在【基础资料】的清单里",IF(AND($L2487="内部转账",$M2487=""),"△内部转账要在「对方账户」写上另一头",IF(AND($L2487="内部转账",$M2487=$C2487),"※对方账户跟本账户是同一个",IF(AND($L2487&lt;&gt;"内部转账",$M2487&lt;&gt;""),"△填了对方账户，但类别不是内部转账",IF(YEAR($B2487)&lt;&gt;管理年度,"△不是管理年度的单据，按月的三张报表里看不到",IF($H2487&lt;0,"△这一笔之后该账户余额成负数了，核一下",""))))))))))))))</f>
        <v/>
      </c>
    </row>
    <row r="2488" ht="16.5" spans="1:16">
      <c r="A2488" s="4" t="str">
        <f>IF($C2488="","",COUNTA($C$5:$C2488))</f>
        <v/>
      </c>
      <c r="B2488" s="52"/>
      <c r="C2488" s="53"/>
      <c r="D2488" s="53"/>
      <c r="E2488" s="32"/>
      <c r="F2488" s="54"/>
      <c r="G2488" s="54"/>
      <c r="H2488" s="24" t="str">
        <f>IFERROR(ROUND(VLOOKUP($C2488,基础资料!$B$5:$E$34,3,0)+SUMIF($C$5:$C2488,$C2488,$F$5:$F2488)-SUMIF($C$5:$C2488,$C2488,$G$5:$G2488),2),"")</f>
        <v/>
      </c>
      <c r="I2488" s="53"/>
      <c r="J2488" s="53"/>
      <c r="K2488" s="25" t="str">
        <f t="shared" si="38"/>
        <v/>
      </c>
      <c r="L2488" s="13" t="str">
        <f>IF($D2488="","",IFERROR(INDEX(类别属性,MATCH($D2488,类别表,0)),""))</f>
        <v/>
      </c>
      <c r="M2488" s="53"/>
      <c r="N2488" s="53"/>
      <c r="O2488" s="32"/>
      <c r="P2488" s="6" t="str">
        <f>IF($C2488="","",IF(ISNA(MATCH($C2488,账户表,0)),"※这个账户不在【基础资料】的账户档案里",IF($B2488="","※没填日期，这一笔不会进任何月份的报表",IF(NOT(ISNUMBER($B2488)),"※日期是文本不是日期（像 2026.6.28 这种），按日期取数的报表全会漏掉这一笔",IF(AND($F2488&lt;&gt;"",$G2488&lt;&gt;""),"※收入和支出不能同时填",IF(AND(N($F2488)=0,N($G2488)=0),"※收入和支出都没填",IF(OR(N($F2488)&lt;0,N($G2488)&lt;0),"※金额不能填负数，方向反了就换一列填",IF($D2488="","※没填收支类别，分类报表会漏掉这一笔",IF(ISNA(MATCH($D2488,类别表,0)),"※收支类别不在【基础资料】的清单里",IF(AND($L2488="内部转账",$M2488=""),"△内部转账要在「对方账户」写上另一头",IF(AND($L2488="内部转账",$M2488=$C2488),"※对方账户跟本账户是同一个",IF(AND($L2488&lt;&gt;"内部转账",$M2488&lt;&gt;""),"△填了对方账户，但类别不是内部转账",IF(YEAR($B2488)&lt;&gt;管理年度,"△不是管理年度的单据，按月的三张报表里看不到",IF($H2488&lt;0,"△这一笔之后该账户余额成负数了，核一下",""))))))))))))))</f>
        <v/>
      </c>
    </row>
    <row r="2489" ht="16.5" spans="1:16">
      <c r="A2489" s="4" t="str">
        <f>IF($C2489="","",COUNTA($C$5:$C2489))</f>
        <v/>
      </c>
      <c r="B2489" s="52"/>
      <c r="C2489" s="53"/>
      <c r="D2489" s="53"/>
      <c r="E2489" s="32"/>
      <c r="F2489" s="54"/>
      <c r="G2489" s="54"/>
      <c r="H2489" s="24" t="str">
        <f>IFERROR(ROUND(VLOOKUP($C2489,基础资料!$B$5:$E$34,3,0)+SUMIF($C$5:$C2489,$C2489,$F$5:$F2489)-SUMIF($C$5:$C2489,$C2489,$G$5:$G2489),2),"")</f>
        <v/>
      </c>
      <c r="I2489" s="53"/>
      <c r="J2489" s="53"/>
      <c r="K2489" s="25" t="str">
        <f t="shared" si="38"/>
        <v/>
      </c>
      <c r="L2489" s="13" t="str">
        <f>IF($D2489="","",IFERROR(INDEX(类别属性,MATCH($D2489,类别表,0)),""))</f>
        <v/>
      </c>
      <c r="M2489" s="53"/>
      <c r="N2489" s="53"/>
      <c r="O2489" s="32"/>
      <c r="P2489" s="6" t="str">
        <f>IF($C2489="","",IF(ISNA(MATCH($C2489,账户表,0)),"※这个账户不在【基础资料】的账户档案里",IF($B2489="","※没填日期，这一笔不会进任何月份的报表",IF(NOT(ISNUMBER($B2489)),"※日期是文本不是日期（像 2026.6.28 这种），按日期取数的报表全会漏掉这一笔",IF(AND($F2489&lt;&gt;"",$G2489&lt;&gt;""),"※收入和支出不能同时填",IF(AND(N($F2489)=0,N($G2489)=0),"※收入和支出都没填",IF(OR(N($F2489)&lt;0,N($G2489)&lt;0),"※金额不能填负数，方向反了就换一列填",IF($D2489="","※没填收支类别，分类报表会漏掉这一笔",IF(ISNA(MATCH($D2489,类别表,0)),"※收支类别不在【基础资料】的清单里",IF(AND($L2489="内部转账",$M2489=""),"△内部转账要在「对方账户」写上另一头",IF(AND($L2489="内部转账",$M2489=$C2489),"※对方账户跟本账户是同一个",IF(AND($L2489&lt;&gt;"内部转账",$M2489&lt;&gt;""),"△填了对方账户，但类别不是内部转账",IF(YEAR($B2489)&lt;&gt;管理年度,"△不是管理年度的单据，按月的三张报表里看不到",IF($H2489&lt;0,"△这一笔之后该账户余额成负数了，核一下",""))))))))))))))</f>
        <v/>
      </c>
    </row>
    <row r="2490" ht="16.5" spans="1:16">
      <c r="A2490" s="4" t="str">
        <f>IF($C2490="","",COUNTA($C$5:$C2490))</f>
        <v/>
      </c>
      <c r="B2490" s="52"/>
      <c r="C2490" s="53"/>
      <c r="D2490" s="53"/>
      <c r="E2490" s="32"/>
      <c r="F2490" s="54"/>
      <c r="G2490" s="54"/>
      <c r="H2490" s="24" t="str">
        <f>IFERROR(ROUND(VLOOKUP($C2490,基础资料!$B$5:$E$34,3,0)+SUMIF($C$5:$C2490,$C2490,$F$5:$F2490)-SUMIF($C$5:$C2490,$C2490,$G$5:$G2490),2),"")</f>
        <v/>
      </c>
      <c r="I2490" s="53"/>
      <c r="J2490" s="53"/>
      <c r="K2490" s="25" t="str">
        <f t="shared" si="38"/>
        <v/>
      </c>
      <c r="L2490" s="13" t="str">
        <f>IF($D2490="","",IFERROR(INDEX(类别属性,MATCH($D2490,类别表,0)),""))</f>
        <v/>
      </c>
      <c r="M2490" s="53"/>
      <c r="N2490" s="53"/>
      <c r="O2490" s="32"/>
      <c r="P2490" s="6" t="str">
        <f>IF($C2490="","",IF(ISNA(MATCH($C2490,账户表,0)),"※这个账户不在【基础资料】的账户档案里",IF($B2490="","※没填日期，这一笔不会进任何月份的报表",IF(NOT(ISNUMBER($B2490)),"※日期是文本不是日期（像 2026.6.28 这种），按日期取数的报表全会漏掉这一笔",IF(AND($F2490&lt;&gt;"",$G2490&lt;&gt;""),"※收入和支出不能同时填",IF(AND(N($F2490)=0,N($G2490)=0),"※收入和支出都没填",IF(OR(N($F2490)&lt;0,N($G2490)&lt;0),"※金额不能填负数，方向反了就换一列填",IF($D2490="","※没填收支类别，分类报表会漏掉这一笔",IF(ISNA(MATCH($D2490,类别表,0)),"※收支类别不在【基础资料】的清单里",IF(AND($L2490="内部转账",$M2490=""),"△内部转账要在「对方账户」写上另一头",IF(AND($L2490="内部转账",$M2490=$C2490),"※对方账户跟本账户是同一个",IF(AND($L2490&lt;&gt;"内部转账",$M2490&lt;&gt;""),"△填了对方账户，但类别不是内部转账",IF(YEAR($B2490)&lt;&gt;管理年度,"△不是管理年度的单据，按月的三张报表里看不到",IF($H2490&lt;0,"△这一笔之后该账户余额成负数了，核一下",""))))))))))))))</f>
        <v/>
      </c>
    </row>
    <row r="2491" ht="16.5" spans="1:16">
      <c r="A2491" s="4" t="str">
        <f>IF($C2491="","",COUNTA($C$5:$C2491))</f>
        <v/>
      </c>
      <c r="B2491" s="52"/>
      <c r="C2491" s="53"/>
      <c r="D2491" s="53"/>
      <c r="E2491" s="32"/>
      <c r="F2491" s="54"/>
      <c r="G2491" s="54"/>
      <c r="H2491" s="24" t="str">
        <f>IFERROR(ROUND(VLOOKUP($C2491,基础资料!$B$5:$E$34,3,0)+SUMIF($C$5:$C2491,$C2491,$F$5:$F2491)-SUMIF($C$5:$C2491,$C2491,$G$5:$G2491),2),"")</f>
        <v/>
      </c>
      <c r="I2491" s="53"/>
      <c r="J2491" s="53"/>
      <c r="K2491" s="25" t="str">
        <f t="shared" si="38"/>
        <v/>
      </c>
      <c r="L2491" s="13" t="str">
        <f>IF($D2491="","",IFERROR(INDEX(类别属性,MATCH($D2491,类别表,0)),""))</f>
        <v/>
      </c>
      <c r="M2491" s="53"/>
      <c r="N2491" s="53"/>
      <c r="O2491" s="32"/>
      <c r="P2491" s="6" t="str">
        <f>IF($C2491="","",IF(ISNA(MATCH($C2491,账户表,0)),"※这个账户不在【基础资料】的账户档案里",IF($B2491="","※没填日期，这一笔不会进任何月份的报表",IF(NOT(ISNUMBER($B2491)),"※日期是文本不是日期（像 2026.6.28 这种），按日期取数的报表全会漏掉这一笔",IF(AND($F2491&lt;&gt;"",$G2491&lt;&gt;""),"※收入和支出不能同时填",IF(AND(N($F2491)=0,N($G2491)=0),"※收入和支出都没填",IF(OR(N($F2491)&lt;0,N($G2491)&lt;0),"※金额不能填负数，方向反了就换一列填",IF($D2491="","※没填收支类别，分类报表会漏掉这一笔",IF(ISNA(MATCH($D2491,类别表,0)),"※收支类别不在【基础资料】的清单里",IF(AND($L2491="内部转账",$M2491=""),"△内部转账要在「对方账户」写上另一头",IF(AND($L2491="内部转账",$M2491=$C2491),"※对方账户跟本账户是同一个",IF(AND($L2491&lt;&gt;"内部转账",$M2491&lt;&gt;""),"△填了对方账户，但类别不是内部转账",IF(YEAR($B2491)&lt;&gt;管理年度,"△不是管理年度的单据，按月的三张报表里看不到",IF($H2491&lt;0,"△这一笔之后该账户余额成负数了，核一下",""))))))))))))))</f>
        <v/>
      </c>
    </row>
    <row r="2492" ht="16.5" spans="1:16">
      <c r="A2492" s="4" t="str">
        <f>IF($C2492="","",COUNTA($C$5:$C2492))</f>
        <v/>
      </c>
      <c r="B2492" s="52"/>
      <c r="C2492" s="53"/>
      <c r="D2492" s="53"/>
      <c r="E2492" s="32"/>
      <c r="F2492" s="54"/>
      <c r="G2492" s="54"/>
      <c r="H2492" s="24" t="str">
        <f>IFERROR(ROUND(VLOOKUP($C2492,基础资料!$B$5:$E$34,3,0)+SUMIF($C$5:$C2492,$C2492,$F$5:$F2492)-SUMIF($C$5:$C2492,$C2492,$G$5:$G2492),2),"")</f>
        <v/>
      </c>
      <c r="I2492" s="53"/>
      <c r="J2492" s="53"/>
      <c r="K2492" s="25" t="str">
        <f t="shared" si="38"/>
        <v/>
      </c>
      <c r="L2492" s="13" t="str">
        <f>IF($D2492="","",IFERROR(INDEX(类别属性,MATCH($D2492,类别表,0)),""))</f>
        <v/>
      </c>
      <c r="M2492" s="53"/>
      <c r="N2492" s="53"/>
      <c r="O2492" s="32"/>
      <c r="P2492" s="6" t="str">
        <f>IF($C2492="","",IF(ISNA(MATCH($C2492,账户表,0)),"※这个账户不在【基础资料】的账户档案里",IF($B2492="","※没填日期，这一笔不会进任何月份的报表",IF(NOT(ISNUMBER($B2492)),"※日期是文本不是日期（像 2026.6.28 这种），按日期取数的报表全会漏掉这一笔",IF(AND($F2492&lt;&gt;"",$G2492&lt;&gt;""),"※收入和支出不能同时填",IF(AND(N($F2492)=0,N($G2492)=0),"※收入和支出都没填",IF(OR(N($F2492)&lt;0,N($G2492)&lt;0),"※金额不能填负数，方向反了就换一列填",IF($D2492="","※没填收支类别，分类报表会漏掉这一笔",IF(ISNA(MATCH($D2492,类别表,0)),"※收支类别不在【基础资料】的清单里",IF(AND($L2492="内部转账",$M2492=""),"△内部转账要在「对方账户」写上另一头",IF(AND($L2492="内部转账",$M2492=$C2492),"※对方账户跟本账户是同一个",IF(AND($L2492&lt;&gt;"内部转账",$M2492&lt;&gt;""),"△填了对方账户，但类别不是内部转账",IF(YEAR($B2492)&lt;&gt;管理年度,"△不是管理年度的单据，按月的三张报表里看不到",IF($H2492&lt;0,"△这一笔之后该账户余额成负数了，核一下",""))))))))))))))</f>
        <v/>
      </c>
    </row>
    <row r="2493" ht="16.5" spans="1:16">
      <c r="A2493" s="4" t="str">
        <f>IF($C2493="","",COUNTA($C$5:$C2493))</f>
        <v/>
      </c>
      <c r="B2493" s="52"/>
      <c r="C2493" s="53"/>
      <c r="D2493" s="53"/>
      <c r="E2493" s="32"/>
      <c r="F2493" s="54"/>
      <c r="G2493" s="54"/>
      <c r="H2493" s="24" t="str">
        <f>IFERROR(ROUND(VLOOKUP($C2493,基础资料!$B$5:$E$34,3,0)+SUMIF($C$5:$C2493,$C2493,$F$5:$F2493)-SUMIF($C$5:$C2493,$C2493,$G$5:$G2493),2),"")</f>
        <v/>
      </c>
      <c r="I2493" s="53"/>
      <c r="J2493" s="53"/>
      <c r="K2493" s="25" t="str">
        <f t="shared" si="38"/>
        <v/>
      </c>
      <c r="L2493" s="13" t="str">
        <f>IF($D2493="","",IFERROR(INDEX(类别属性,MATCH($D2493,类别表,0)),""))</f>
        <v/>
      </c>
      <c r="M2493" s="53"/>
      <c r="N2493" s="53"/>
      <c r="O2493" s="32"/>
      <c r="P2493" s="6" t="str">
        <f>IF($C2493="","",IF(ISNA(MATCH($C2493,账户表,0)),"※这个账户不在【基础资料】的账户档案里",IF($B2493="","※没填日期，这一笔不会进任何月份的报表",IF(NOT(ISNUMBER($B2493)),"※日期是文本不是日期（像 2026.6.28 这种），按日期取数的报表全会漏掉这一笔",IF(AND($F2493&lt;&gt;"",$G2493&lt;&gt;""),"※收入和支出不能同时填",IF(AND(N($F2493)=0,N($G2493)=0),"※收入和支出都没填",IF(OR(N($F2493)&lt;0,N($G2493)&lt;0),"※金额不能填负数，方向反了就换一列填",IF($D2493="","※没填收支类别，分类报表会漏掉这一笔",IF(ISNA(MATCH($D2493,类别表,0)),"※收支类别不在【基础资料】的清单里",IF(AND($L2493="内部转账",$M2493=""),"△内部转账要在「对方账户」写上另一头",IF(AND($L2493="内部转账",$M2493=$C2493),"※对方账户跟本账户是同一个",IF(AND($L2493&lt;&gt;"内部转账",$M2493&lt;&gt;""),"△填了对方账户，但类别不是内部转账",IF(YEAR($B2493)&lt;&gt;管理年度,"△不是管理年度的单据，按月的三张报表里看不到",IF($H2493&lt;0,"△这一笔之后该账户余额成负数了，核一下",""))))))))))))))</f>
        <v/>
      </c>
    </row>
    <row r="2494" ht="16.5" spans="1:16">
      <c r="A2494" s="4" t="str">
        <f>IF($C2494="","",COUNTA($C$5:$C2494))</f>
        <v/>
      </c>
      <c r="B2494" s="52"/>
      <c r="C2494" s="53"/>
      <c r="D2494" s="53"/>
      <c r="E2494" s="32"/>
      <c r="F2494" s="54"/>
      <c r="G2494" s="54"/>
      <c r="H2494" s="24" t="str">
        <f>IFERROR(ROUND(VLOOKUP($C2494,基础资料!$B$5:$E$34,3,0)+SUMIF($C$5:$C2494,$C2494,$F$5:$F2494)-SUMIF($C$5:$C2494,$C2494,$G$5:$G2494),2),"")</f>
        <v/>
      </c>
      <c r="I2494" s="53"/>
      <c r="J2494" s="53"/>
      <c r="K2494" s="25" t="str">
        <f t="shared" si="38"/>
        <v/>
      </c>
      <c r="L2494" s="13" t="str">
        <f>IF($D2494="","",IFERROR(INDEX(类别属性,MATCH($D2494,类别表,0)),""))</f>
        <v/>
      </c>
      <c r="M2494" s="53"/>
      <c r="N2494" s="53"/>
      <c r="O2494" s="32"/>
      <c r="P2494" s="6" t="str">
        <f>IF($C2494="","",IF(ISNA(MATCH($C2494,账户表,0)),"※这个账户不在【基础资料】的账户档案里",IF($B2494="","※没填日期，这一笔不会进任何月份的报表",IF(NOT(ISNUMBER($B2494)),"※日期是文本不是日期（像 2026.6.28 这种），按日期取数的报表全会漏掉这一笔",IF(AND($F2494&lt;&gt;"",$G2494&lt;&gt;""),"※收入和支出不能同时填",IF(AND(N($F2494)=0,N($G2494)=0),"※收入和支出都没填",IF(OR(N($F2494)&lt;0,N($G2494)&lt;0),"※金额不能填负数，方向反了就换一列填",IF($D2494="","※没填收支类别，分类报表会漏掉这一笔",IF(ISNA(MATCH($D2494,类别表,0)),"※收支类别不在【基础资料】的清单里",IF(AND($L2494="内部转账",$M2494=""),"△内部转账要在「对方账户」写上另一头",IF(AND($L2494="内部转账",$M2494=$C2494),"※对方账户跟本账户是同一个",IF(AND($L2494&lt;&gt;"内部转账",$M2494&lt;&gt;""),"△填了对方账户，但类别不是内部转账",IF(YEAR($B2494)&lt;&gt;管理年度,"△不是管理年度的单据，按月的三张报表里看不到",IF($H2494&lt;0,"△这一笔之后该账户余额成负数了，核一下",""))))))))))))))</f>
        <v/>
      </c>
    </row>
    <row r="2495" ht="16.5" spans="1:16">
      <c r="A2495" s="4" t="str">
        <f>IF($C2495="","",COUNTA($C$5:$C2495))</f>
        <v/>
      </c>
      <c r="B2495" s="52"/>
      <c r="C2495" s="53"/>
      <c r="D2495" s="53"/>
      <c r="E2495" s="32"/>
      <c r="F2495" s="54"/>
      <c r="G2495" s="54"/>
      <c r="H2495" s="24" t="str">
        <f>IFERROR(ROUND(VLOOKUP($C2495,基础资料!$B$5:$E$34,3,0)+SUMIF($C$5:$C2495,$C2495,$F$5:$F2495)-SUMIF($C$5:$C2495,$C2495,$G$5:$G2495),2),"")</f>
        <v/>
      </c>
      <c r="I2495" s="53"/>
      <c r="J2495" s="53"/>
      <c r="K2495" s="25" t="str">
        <f t="shared" si="38"/>
        <v/>
      </c>
      <c r="L2495" s="13" t="str">
        <f>IF($D2495="","",IFERROR(INDEX(类别属性,MATCH($D2495,类别表,0)),""))</f>
        <v/>
      </c>
      <c r="M2495" s="53"/>
      <c r="N2495" s="53"/>
      <c r="O2495" s="32"/>
      <c r="P2495" s="6" t="str">
        <f>IF($C2495="","",IF(ISNA(MATCH($C2495,账户表,0)),"※这个账户不在【基础资料】的账户档案里",IF($B2495="","※没填日期，这一笔不会进任何月份的报表",IF(NOT(ISNUMBER($B2495)),"※日期是文本不是日期（像 2026.6.28 这种），按日期取数的报表全会漏掉这一笔",IF(AND($F2495&lt;&gt;"",$G2495&lt;&gt;""),"※收入和支出不能同时填",IF(AND(N($F2495)=0,N($G2495)=0),"※收入和支出都没填",IF(OR(N($F2495)&lt;0,N($G2495)&lt;0),"※金额不能填负数，方向反了就换一列填",IF($D2495="","※没填收支类别，分类报表会漏掉这一笔",IF(ISNA(MATCH($D2495,类别表,0)),"※收支类别不在【基础资料】的清单里",IF(AND($L2495="内部转账",$M2495=""),"△内部转账要在「对方账户」写上另一头",IF(AND($L2495="内部转账",$M2495=$C2495),"※对方账户跟本账户是同一个",IF(AND($L2495&lt;&gt;"内部转账",$M2495&lt;&gt;""),"△填了对方账户，但类别不是内部转账",IF(YEAR($B2495)&lt;&gt;管理年度,"△不是管理年度的单据，按月的三张报表里看不到",IF($H2495&lt;0,"△这一笔之后该账户余额成负数了，核一下",""))))))))))))))</f>
        <v/>
      </c>
    </row>
    <row r="2496" ht="16.5" spans="1:16">
      <c r="A2496" s="4" t="str">
        <f>IF($C2496="","",COUNTA($C$5:$C2496))</f>
        <v/>
      </c>
      <c r="B2496" s="52"/>
      <c r="C2496" s="53"/>
      <c r="D2496" s="53"/>
      <c r="E2496" s="32"/>
      <c r="F2496" s="54"/>
      <c r="G2496" s="54"/>
      <c r="H2496" s="24" t="str">
        <f>IFERROR(ROUND(VLOOKUP($C2496,基础资料!$B$5:$E$34,3,0)+SUMIF($C$5:$C2496,$C2496,$F$5:$F2496)-SUMIF($C$5:$C2496,$C2496,$G$5:$G2496),2),"")</f>
        <v/>
      </c>
      <c r="I2496" s="53"/>
      <c r="J2496" s="53"/>
      <c r="K2496" s="25" t="str">
        <f t="shared" si="38"/>
        <v/>
      </c>
      <c r="L2496" s="13" t="str">
        <f>IF($D2496="","",IFERROR(INDEX(类别属性,MATCH($D2496,类别表,0)),""))</f>
        <v/>
      </c>
      <c r="M2496" s="53"/>
      <c r="N2496" s="53"/>
      <c r="O2496" s="32"/>
      <c r="P2496" s="6" t="str">
        <f>IF($C2496="","",IF(ISNA(MATCH($C2496,账户表,0)),"※这个账户不在【基础资料】的账户档案里",IF($B2496="","※没填日期，这一笔不会进任何月份的报表",IF(NOT(ISNUMBER($B2496)),"※日期是文本不是日期（像 2026.6.28 这种），按日期取数的报表全会漏掉这一笔",IF(AND($F2496&lt;&gt;"",$G2496&lt;&gt;""),"※收入和支出不能同时填",IF(AND(N($F2496)=0,N($G2496)=0),"※收入和支出都没填",IF(OR(N($F2496)&lt;0,N($G2496)&lt;0),"※金额不能填负数，方向反了就换一列填",IF($D2496="","※没填收支类别，分类报表会漏掉这一笔",IF(ISNA(MATCH($D2496,类别表,0)),"※收支类别不在【基础资料】的清单里",IF(AND($L2496="内部转账",$M2496=""),"△内部转账要在「对方账户」写上另一头",IF(AND($L2496="内部转账",$M2496=$C2496),"※对方账户跟本账户是同一个",IF(AND($L2496&lt;&gt;"内部转账",$M2496&lt;&gt;""),"△填了对方账户，但类别不是内部转账",IF(YEAR($B2496)&lt;&gt;管理年度,"△不是管理年度的单据，按月的三张报表里看不到",IF($H2496&lt;0,"△这一笔之后该账户余额成负数了，核一下",""))))))))))))))</f>
        <v/>
      </c>
    </row>
    <row r="2497" ht="16.5" spans="1:16">
      <c r="A2497" s="4" t="str">
        <f>IF($C2497="","",COUNTA($C$5:$C2497))</f>
        <v/>
      </c>
      <c r="B2497" s="52"/>
      <c r="C2497" s="53"/>
      <c r="D2497" s="53"/>
      <c r="E2497" s="32"/>
      <c r="F2497" s="54"/>
      <c r="G2497" s="54"/>
      <c r="H2497" s="24" t="str">
        <f>IFERROR(ROUND(VLOOKUP($C2497,基础资料!$B$5:$E$34,3,0)+SUMIF($C$5:$C2497,$C2497,$F$5:$F2497)-SUMIF($C$5:$C2497,$C2497,$G$5:$G2497),2),"")</f>
        <v/>
      </c>
      <c r="I2497" s="53"/>
      <c r="J2497" s="53"/>
      <c r="K2497" s="25" t="str">
        <f t="shared" si="38"/>
        <v/>
      </c>
      <c r="L2497" s="13" t="str">
        <f>IF($D2497="","",IFERROR(INDEX(类别属性,MATCH($D2497,类别表,0)),""))</f>
        <v/>
      </c>
      <c r="M2497" s="53"/>
      <c r="N2497" s="53"/>
      <c r="O2497" s="32"/>
      <c r="P2497" s="6" t="str">
        <f>IF($C2497="","",IF(ISNA(MATCH($C2497,账户表,0)),"※这个账户不在【基础资料】的账户档案里",IF($B2497="","※没填日期，这一笔不会进任何月份的报表",IF(NOT(ISNUMBER($B2497)),"※日期是文本不是日期（像 2026.6.28 这种），按日期取数的报表全会漏掉这一笔",IF(AND($F2497&lt;&gt;"",$G2497&lt;&gt;""),"※收入和支出不能同时填",IF(AND(N($F2497)=0,N($G2497)=0),"※收入和支出都没填",IF(OR(N($F2497)&lt;0,N($G2497)&lt;0),"※金额不能填负数，方向反了就换一列填",IF($D2497="","※没填收支类别，分类报表会漏掉这一笔",IF(ISNA(MATCH($D2497,类别表,0)),"※收支类别不在【基础资料】的清单里",IF(AND($L2497="内部转账",$M2497=""),"△内部转账要在「对方账户」写上另一头",IF(AND($L2497="内部转账",$M2497=$C2497),"※对方账户跟本账户是同一个",IF(AND($L2497&lt;&gt;"内部转账",$M2497&lt;&gt;""),"△填了对方账户，但类别不是内部转账",IF(YEAR($B2497)&lt;&gt;管理年度,"△不是管理年度的单据，按月的三张报表里看不到",IF($H2497&lt;0,"△这一笔之后该账户余额成负数了，核一下",""))))))))))))))</f>
        <v/>
      </c>
    </row>
    <row r="2498" ht="16.5" spans="1:16">
      <c r="A2498" s="4" t="str">
        <f>IF($C2498="","",COUNTA($C$5:$C2498))</f>
        <v/>
      </c>
      <c r="B2498" s="52"/>
      <c r="C2498" s="53"/>
      <c r="D2498" s="53"/>
      <c r="E2498" s="32"/>
      <c r="F2498" s="54"/>
      <c r="G2498" s="54"/>
      <c r="H2498" s="24" t="str">
        <f>IFERROR(ROUND(VLOOKUP($C2498,基础资料!$B$5:$E$34,3,0)+SUMIF($C$5:$C2498,$C2498,$F$5:$F2498)-SUMIF($C$5:$C2498,$C2498,$G$5:$G2498),2),"")</f>
        <v/>
      </c>
      <c r="I2498" s="53"/>
      <c r="J2498" s="53"/>
      <c r="K2498" s="25" t="str">
        <f t="shared" si="38"/>
        <v/>
      </c>
      <c r="L2498" s="13" t="str">
        <f>IF($D2498="","",IFERROR(INDEX(类别属性,MATCH($D2498,类别表,0)),""))</f>
        <v/>
      </c>
      <c r="M2498" s="53"/>
      <c r="N2498" s="53"/>
      <c r="O2498" s="32"/>
      <c r="P2498" s="6" t="str">
        <f>IF($C2498="","",IF(ISNA(MATCH($C2498,账户表,0)),"※这个账户不在【基础资料】的账户档案里",IF($B2498="","※没填日期，这一笔不会进任何月份的报表",IF(NOT(ISNUMBER($B2498)),"※日期是文本不是日期（像 2026.6.28 这种），按日期取数的报表全会漏掉这一笔",IF(AND($F2498&lt;&gt;"",$G2498&lt;&gt;""),"※收入和支出不能同时填",IF(AND(N($F2498)=0,N($G2498)=0),"※收入和支出都没填",IF(OR(N($F2498)&lt;0,N($G2498)&lt;0),"※金额不能填负数，方向反了就换一列填",IF($D2498="","※没填收支类别，分类报表会漏掉这一笔",IF(ISNA(MATCH($D2498,类别表,0)),"※收支类别不在【基础资料】的清单里",IF(AND($L2498="内部转账",$M2498=""),"△内部转账要在「对方账户」写上另一头",IF(AND($L2498="内部转账",$M2498=$C2498),"※对方账户跟本账户是同一个",IF(AND($L2498&lt;&gt;"内部转账",$M2498&lt;&gt;""),"△填了对方账户，但类别不是内部转账",IF(YEAR($B2498)&lt;&gt;管理年度,"△不是管理年度的单据，按月的三张报表里看不到",IF($H2498&lt;0,"△这一笔之后该账户余额成负数了，核一下",""))))))))))))))</f>
        <v/>
      </c>
    </row>
    <row r="2499" ht="16.5" spans="1:16">
      <c r="A2499" s="4" t="str">
        <f>IF($C2499="","",COUNTA($C$5:$C2499))</f>
        <v/>
      </c>
      <c r="B2499" s="52"/>
      <c r="C2499" s="53"/>
      <c r="D2499" s="53"/>
      <c r="E2499" s="32"/>
      <c r="F2499" s="54"/>
      <c r="G2499" s="54"/>
      <c r="H2499" s="24" t="str">
        <f>IFERROR(ROUND(VLOOKUP($C2499,基础资料!$B$5:$E$34,3,0)+SUMIF($C$5:$C2499,$C2499,$F$5:$F2499)-SUMIF($C$5:$C2499,$C2499,$G$5:$G2499),2),"")</f>
        <v/>
      </c>
      <c r="I2499" s="53"/>
      <c r="J2499" s="53"/>
      <c r="K2499" s="25" t="str">
        <f t="shared" si="38"/>
        <v/>
      </c>
      <c r="L2499" s="13" t="str">
        <f>IF($D2499="","",IFERROR(INDEX(类别属性,MATCH($D2499,类别表,0)),""))</f>
        <v/>
      </c>
      <c r="M2499" s="53"/>
      <c r="N2499" s="53"/>
      <c r="O2499" s="32"/>
      <c r="P2499" s="6" t="str">
        <f>IF($C2499="","",IF(ISNA(MATCH($C2499,账户表,0)),"※这个账户不在【基础资料】的账户档案里",IF($B2499="","※没填日期，这一笔不会进任何月份的报表",IF(NOT(ISNUMBER($B2499)),"※日期是文本不是日期（像 2026.6.28 这种），按日期取数的报表全会漏掉这一笔",IF(AND($F2499&lt;&gt;"",$G2499&lt;&gt;""),"※收入和支出不能同时填",IF(AND(N($F2499)=0,N($G2499)=0),"※收入和支出都没填",IF(OR(N($F2499)&lt;0,N($G2499)&lt;0),"※金额不能填负数，方向反了就换一列填",IF($D2499="","※没填收支类别，分类报表会漏掉这一笔",IF(ISNA(MATCH($D2499,类别表,0)),"※收支类别不在【基础资料】的清单里",IF(AND($L2499="内部转账",$M2499=""),"△内部转账要在「对方账户」写上另一头",IF(AND($L2499="内部转账",$M2499=$C2499),"※对方账户跟本账户是同一个",IF(AND($L2499&lt;&gt;"内部转账",$M2499&lt;&gt;""),"△填了对方账户，但类别不是内部转账",IF(YEAR($B2499)&lt;&gt;管理年度,"△不是管理年度的单据，按月的三张报表里看不到",IF($H2499&lt;0,"△这一笔之后该账户余额成负数了，核一下",""))))))))))))))</f>
        <v/>
      </c>
    </row>
    <row r="2500" ht="16.5" spans="1:16">
      <c r="A2500" s="4" t="str">
        <f>IF($C2500="","",COUNTA($C$5:$C2500))</f>
        <v/>
      </c>
      <c r="B2500" s="52"/>
      <c r="C2500" s="53"/>
      <c r="D2500" s="53"/>
      <c r="E2500" s="32"/>
      <c r="F2500" s="54"/>
      <c r="G2500" s="54"/>
      <c r="H2500" s="24" t="str">
        <f>IFERROR(ROUND(VLOOKUP($C2500,基础资料!$B$5:$E$34,3,0)+SUMIF($C$5:$C2500,$C2500,$F$5:$F2500)-SUMIF($C$5:$C2500,$C2500,$G$5:$G2500),2),"")</f>
        <v/>
      </c>
      <c r="I2500" s="53"/>
      <c r="J2500" s="53"/>
      <c r="K2500" s="25" t="str">
        <f t="shared" si="38"/>
        <v/>
      </c>
      <c r="L2500" s="13" t="str">
        <f>IF($D2500="","",IFERROR(INDEX(类别属性,MATCH($D2500,类别表,0)),""))</f>
        <v/>
      </c>
      <c r="M2500" s="53"/>
      <c r="N2500" s="53"/>
      <c r="O2500" s="32"/>
      <c r="P2500" s="6" t="str">
        <f>IF($C2500="","",IF(ISNA(MATCH($C2500,账户表,0)),"※这个账户不在【基础资料】的账户档案里",IF($B2500="","※没填日期，这一笔不会进任何月份的报表",IF(NOT(ISNUMBER($B2500)),"※日期是文本不是日期（像 2026.6.28 这种），按日期取数的报表全会漏掉这一笔",IF(AND($F2500&lt;&gt;"",$G2500&lt;&gt;""),"※收入和支出不能同时填",IF(AND(N($F2500)=0,N($G2500)=0),"※收入和支出都没填",IF(OR(N($F2500)&lt;0,N($G2500)&lt;0),"※金额不能填负数，方向反了就换一列填",IF($D2500="","※没填收支类别，分类报表会漏掉这一笔",IF(ISNA(MATCH($D2500,类别表,0)),"※收支类别不在【基础资料】的清单里",IF(AND($L2500="内部转账",$M2500=""),"△内部转账要在「对方账户」写上另一头",IF(AND($L2500="内部转账",$M2500=$C2500),"※对方账户跟本账户是同一个",IF(AND($L2500&lt;&gt;"内部转账",$M2500&lt;&gt;""),"△填了对方账户，但类别不是内部转账",IF(YEAR($B2500)&lt;&gt;管理年度,"△不是管理年度的单据，按月的三张报表里看不到",IF($H2500&lt;0,"△这一笔之后该账户余额成负数了，核一下",""))))))))))))))</f>
        <v/>
      </c>
    </row>
    <row r="2501" ht="16.5" spans="1:16">
      <c r="A2501" s="4" t="str">
        <f>IF($C2501="","",COUNTA($C$5:$C2501))</f>
        <v/>
      </c>
      <c r="B2501" s="52"/>
      <c r="C2501" s="53"/>
      <c r="D2501" s="53"/>
      <c r="E2501" s="32"/>
      <c r="F2501" s="54"/>
      <c r="G2501" s="54"/>
      <c r="H2501" s="24" t="str">
        <f>IFERROR(ROUND(VLOOKUP($C2501,基础资料!$B$5:$E$34,3,0)+SUMIF($C$5:$C2501,$C2501,$F$5:$F2501)-SUMIF($C$5:$C2501,$C2501,$G$5:$G2501),2),"")</f>
        <v/>
      </c>
      <c r="I2501" s="53"/>
      <c r="J2501" s="53"/>
      <c r="K2501" s="25" t="str">
        <f t="shared" ref="K2501:K2564" si="39">IF(OR($B2501="",NOT(ISNUMBER($B2501))),"",--TEXT($B2501,"yyyymm"))</f>
        <v/>
      </c>
      <c r="L2501" s="13" t="str">
        <f>IF($D2501="","",IFERROR(INDEX(类别属性,MATCH($D2501,类别表,0)),""))</f>
        <v/>
      </c>
      <c r="M2501" s="53"/>
      <c r="N2501" s="53"/>
      <c r="O2501" s="32"/>
      <c r="P2501" s="6" t="str">
        <f>IF($C2501="","",IF(ISNA(MATCH($C2501,账户表,0)),"※这个账户不在【基础资料】的账户档案里",IF($B2501="","※没填日期，这一笔不会进任何月份的报表",IF(NOT(ISNUMBER($B2501)),"※日期是文本不是日期（像 2026.6.28 这种），按日期取数的报表全会漏掉这一笔",IF(AND($F2501&lt;&gt;"",$G2501&lt;&gt;""),"※收入和支出不能同时填",IF(AND(N($F2501)=0,N($G2501)=0),"※收入和支出都没填",IF(OR(N($F2501)&lt;0,N($G2501)&lt;0),"※金额不能填负数，方向反了就换一列填",IF($D2501="","※没填收支类别，分类报表会漏掉这一笔",IF(ISNA(MATCH($D2501,类别表,0)),"※收支类别不在【基础资料】的清单里",IF(AND($L2501="内部转账",$M2501=""),"△内部转账要在「对方账户」写上另一头",IF(AND($L2501="内部转账",$M2501=$C2501),"※对方账户跟本账户是同一个",IF(AND($L2501&lt;&gt;"内部转账",$M2501&lt;&gt;""),"△填了对方账户，但类别不是内部转账",IF(YEAR($B2501)&lt;&gt;管理年度,"△不是管理年度的单据，按月的三张报表里看不到",IF($H2501&lt;0,"△这一笔之后该账户余额成负数了，核一下",""))))))))))))))</f>
        <v/>
      </c>
    </row>
    <row r="2502" ht="16.5" spans="1:16">
      <c r="A2502" s="4" t="str">
        <f>IF($C2502="","",COUNTA($C$5:$C2502))</f>
        <v/>
      </c>
      <c r="B2502" s="52"/>
      <c r="C2502" s="53"/>
      <c r="D2502" s="53"/>
      <c r="E2502" s="32"/>
      <c r="F2502" s="54"/>
      <c r="G2502" s="54"/>
      <c r="H2502" s="24" t="str">
        <f>IFERROR(ROUND(VLOOKUP($C2502,基础资料!$B$5:$E$34,3,0)+SUMIF($C$5:$C2502,$C2502,$F$5:$F2502)-SUMIF($C$5:$C2502,$C2502,$G$5:$G2502),2),"")</f>
        <v/>
      </c>
      <c r="I2502" s="53"/>
      <c r="J2502" s="53"/>
      <c r="K2502" s="25" t="str">
        <f t="shared" si="39"/>
        <v/>
      </c>
      <c r="L2502" s="13" t="str">
        <f>IF($D2502="","",IFERROR(INDEX(类别属性,MATCH($D2502,类别表,0)),""))</f>
        <v/>
      </c>
      <c r="M2502" s="53"/>
      <c r="N2502" s="53"/>
      <c r="O2502" s="32"/>
      <c r="P2502" s="6" t="str">
        <f>IF($C2502="","",IF(ISNA(MATCH($C2502,账户表,0)),"※这个账户不在【基础资料】的账户档案里",IF($B2502="","※没填日期，这一笔不会进任何月份的报表",IF(NOT(ISNUMBER($B2502)),"※日期是文本不是日期（像 2026.6.28 这种），按日期取数的报表全会漏掉这一笔",IF(AND($F2502&lt;&gt;"",$G2502&lt;&gt;""),"※收入和支出不能同时填",IF(AND(N($F2502)=0,N($G2502)=0),"※收入和支出都没填",IF(OR(N($F2502)&lt;0,N($G2502)&lt;0),"※金额不能填负数，方向反了就换一列填",IF($D2502="","※没填收支类别，分类报表会漏掉这一笔",IF(ISNA(MATCH($D2502,类别表,0)),"※收支类别不在【基础资料】的清单里",IF(AND($L2502="内部转账",$M2502=""),"△内部转账要在「对方账户」写上另一头",IF(AND($L2502="内部转账",$M2502=$C2502),"※对方账户跟本账户是同一个",IF(AND($L2502&lt;&gt;"内部转账",$M2502&lt;&gt;""),"△填了对方账户，但类别不是内部转账",IF(YEAR($B2502)&lt;&gt;管理年度,"△不是管理年度的单据，按月的三张报表里看不到",IF($H2502&lt;0,"△这一笔之后该账户余额成负数了，核一下",""))))))))))))))</f>
        <v/>
      </c>
    </row>
    <row r="2503" ht="16.5" spans="1:16">
      <c r="A2503" s="4" t="str">
        <f>IF($C2503="","",COUNTA($C$5:$C2503))</f>
        <v/>
      </c>
      <c r="B2503" s="52"/>
      <c r="C2503" s="53"/>
      <c r="D2503" s="53"/>
      <c r="E2503" s="32"/>
      <c r="F2503" s="54"/>
      <c r="G2503" s="54"/>
      <c r="H2503" s="24" t="str">
        <f>IFERROR(ROUND(VLOOKUP($C2503,基础资料!$B$5:$E$34,3,0)+SUMIF($C$5:$C2503,$C2503,$F$5:$F2503)-SUMIF($C$5:$C2503,$C2503,$G$5:$G2503),2),"")</f>
        <v/>
      </c>
      <c r="I2503" s="53"/>
      <c r="J2503" s="53"/>
      <c r="K2503" s="25" t="str">
        <f t="shared" si="39"/>
        <v/>
      </c>
      <c r="L2503" s="13" t="str">
        <f>IF($D2503="","",IFERROR(INDEX(类别属性,MATCH($D2503,类别表,0)),""))</f>
        <v/>
      </c>
      <c r="M2503" s="53"/>
      <c r="N2503" s="53"/>
      <c r="O2503" s="32"/>
      <c r="P2503" s="6" t="str">
        <f>IF($C2503="","",IF(ISNA(MATCH($C2503,账户表,0)),"※这个账户不在【基础资料】的账户档案里",IF($B2503="","※没填日期，这一笔不会进任何月份的报表",IF(NOT(ISNUMBER($B2503)),"※日期是文本不是日期（像 2026.6.28 这种），按日期取数的报表全会漏掉这一笔",IF(AND($F2503&lt;&gt;"",$G2503&lt;&gt;""),"※收入和支出不能同时填",IF(AND(N($F2503)=0,N($G2503)=0),"※收入和支出都没填",IF(OR(N($F2503)&lt;0,N($G2503)&lt;0),"※金额不能填负数，方向反了就换一列填",IF($D2503="","※没填收支类别，分类报表会漏掉这一笔",IF(ISNA(MATCH($D2503,类别表,0)),"※收支类别不在【基础资料】的清单里",IF(AND($L2503="内部转账",$M2503=""),"△内部转账要在「对方账户」写上另一头",IF(AND($L2503="内部转账",$M2503=$C2503),"※对方账户跟本账户是同一个",IF(AND($L2503&lt;&gt;"内部转账",$M2503&lt;&gt;""),"△填了对方账户，但类别不是内部转账",IF(YEAR($B2503)&lt;&gt;管理年度,"△不是管理年度的单据，按月的三张报表里看不到",IF($H2503&lt;0,"△这一笔之后该账户余额成负数了，核一下",""))))))))))))))</f>
        <v/>
      </c>
    </row>
    <row r="2504" ht="16.5" spans="1:16">
      <c r="A2504" s="4" t="str">
        <f>IF($C2504="","",COUNTA($C$5:$C2504))</f>
        <v/>
      </c>
      <c r="B2504" s="52"/>
      <c r="C2504" s="53"/>
      <c r="D2504" s="53"/>
      <c r="E2504" s="32"/>
      <c r="F2504" s="54"/>
      <c r="G2504" s="54"/>
      <c r="H2504" s="24" t="str">
        <f>IFERROR(ROUND(VLOOKUP($C2504,基础资料!$B$5:$E$34,3,0)+SUMIF($C$5:$C2504,$C2504,$F$5:$F2504)-SUMIF($C$5:$C2504,$C2504,$G$5:$G2504),2),"")</f>
        <v/>
      </c>
      <c r="I2504" s="53"/>
      <c r="J2504" s="53"/>
      <c r="K2504" s="25" t="str">
        <f t="shared" si="39"/>
        <v/>
      </c>
      <c r="L2504" s="13" t="str">
        <f>IF($D2504="","",IFERROR(INDEX(类别属性,MATCH($D2504,类别表,0)),""))</f>
        <v/>
      </c>
      <c r="M2504" s="53"/>
      <c r="N2504" s="53"/>
      <c r="O2504" s="32"/>
      <c r="P2504" s="6" t="str">
        <f>IF($C2504="","",IF(ISNA(MATCH($C2504,账户表,0)),"※这个账户不在【基础资料】的账户档案里",IF($B2504="","※没填日期，这一笔不会进任何月份的报表",IF(NOT(ISNUMBER($B2504)),"※日期是文本不是日期（像 2026.6.28 这种），按日期取数的报表全会漏掉这一笔",IF(AND($F2504&lt;&gt;"",$G2504&lt;&gt;""),"※收入和支出不能同时填",IF(AND(N($F2504)=0,N($G2504)=0),"※收入和支出都没填",IF(OR(N($F2504)&lt;0,N($G2504)&lt;0),"※金额不能填负数，方向反了就换一列填",IF($D2504="","※没填收支类别，分类报表会漏掉这一笔",IF(ISNA(MATCH($D2504,类别表,0)),"※收支类别不在【基础资料】的清单里",IF(AND($L2504="内部转账",$M2504=""),"△内部转账要在「对方账户」写上另一头",IF(AND($L2504="内部转账",$M2504=$C2504),"※对方账户跟本账户是同一个",IF(AND($L2504&lt;&gt;"内部转账",$M2504&lt;&gt;""),"△填了对方账户，但类别不是内部转账",IF(YEAR($B2504)&lt;&gt;管理年度,"△不是管理年度的单据，按月的三张报表里看不到",IF($H2504&lt;0,"△这一笔之后该账户余额成负数了，核一下",""))))))))))))))</f>
        <v/>
      </c>
    </row>
    <row r="2505" ht="16.5" spans="1:16">
      <c r="A2505" s="4" t="str">
        <f>IF($C2505="","",COUNTA($C$5:$C2505))</f>
        <v/>
      </c>
      <c r="B2505" s="52"/>
      <c r="C2505" s="53"/>
      <c r="D2505" s="53"/>
      <c r="E2505" s="32"/>
      <c r="F2505" s="54"/>
      <c r="G2505" s="54"/>
      <c r="H2505" s="24" t="str">
        <f>IFERROR(ROUND(VLOOKUP($C2505,基础资料!$B$5:$E$34,3,0)+SUMIF($C$5:$C2505,$C2505,$F$5:$F2505)-SUMIF($C$5:$C2505,$C2505,$G$5:$G2505),2),"")</f>
        <v/>
      </c>
      <c r="I2505" s="53"/>
      <c r="J2505" s="53"/>
      <c r="K2505" s="25" t="str">
        <f t="shared" si="39"/>
        <v/>
      </c>
      <c r="L2505" s="13" t="str">
        <f>IF($D2505="","",IFERROR(INDEX(类别属性,MATCH($D2505,类别表,0)),""))</f>
        <v/>
      </c>
      <c r="M2505" s="53"/>
      <c r="N2505" s="53"/>
      <c r="O2505" s="32"/>
      <c r="P2505" s="6" t="str">
        <f>IF($C2505="","",IF(ISNA(MATCH($C2505,账户表,0)),"※这个账户不在【基础资料】的账户档案里",IF($B2505="","※没填日期，这一笔不会进任何月份的报表",IF(NOT(ISNUMBER($B2505)),"※日期是文本不是日期（像 2026.6.28 这种），按日期取数的报表全会漏掉这一笔",IF(AND($F2505&lt;&gt;"",$G2505&lt;&gt;""),"※收入和支出不能同时填",IF(AND(N($F2505)=0,N($G2505)=0),"※收入和支出都没填",IF(OR(N($F2505)&lt;0,N($G2505)&lt;0),"※金额不能填负数，方向反了就换一列填",IF($D2505="","※没填收支类别，分类报表会漏掉这一笔",IF(ISNA(MATCH($D2505,类别表,0)),"※收支类别不在【基础资料】的清单里",IF(AND($L2505="内部转账",$M2505=""),"△内部转账要在「对方账户」写上另一头",IF(AND($L2505="内部转账",$M2505=$C2505),"※对方账户跟本账户是同一个",IF(AND($L2505&lt;&gt;"内部转账",$M2505&lt;&gt;""),"△填了对方账户，但类别不是内部转账",IF(YEAR($B2505)&lt;&gt;管理年度,"△不是管理年度的单据，按月的三张报表里看不到",IF($H2505&lt;0,"△这一笔之后该账户余额成负数了，核一下",""))))))))))))))</f>
        <v/>
      </c>
    </row>
    <row r="2506" ht="16.5" spans="1:16">
      <c r="A2506" s="4" t="str">
        <f>IF($C2506="","",COUNTA($C$5:$C2506))</f>
        <v/>
      </c>
      <c r="B2506" s="52"/>
      <c r="C2506" s="53"/>
      <c r="D2506" s="53"/>
      <c r="E2506" s="32"/>
      <c r="F2506" s="54"/>
      <c r="G2506" s="54"/>
      <c r="H2506" s="24" t="str">
        <f>IFERROR(ROUND(VLOOKUP($C2506,基础资料!$B$5:$E$34,3,0)+SUMIF($C$5:$C2506,$C2506,$F$5:$F2506)-SUMIF($C$5:$C2506,$C2506,$G$5:$G2506),2),"")</f>
        <v/>
      </c>
      <c r="I2506" s="53"/>
      <c r="J2506" s="53"/>
      <c r="K2506" s="25" t="str">
        <f t="shared" si="39"/>
        <v/>
      </c>
      <c r="L2506" s="13" t="str">
        <f>IF($D2506="","",IFERROR(INDEX(类别属性,MATCH($D2506,类别表,0)),""))</f>
        <v/>
      </c>
      <c r="M2506" s="53"/>
      <c r="N2506" s="53"/>
      <c r="O2506" s="32"/>
      <c r="P2506" s="6" t="str">
        <f>IF($C2506="","",IF(ISNA(MATCH($C2506,账户表,0)),"※这个账户不在【基础资料】的账户档案里",IF($B2506="","※没填日期，这一笔不会进任何月份的报表",IF(NOT(ISNUMBER($B2506)),"※日期是文本不是日期（像 2026.6.28 这种），按日期取数的报表全会漏掉这一笔",IF(AND($F2506&lt;&gt;"",$G2506&lt;&gt;""),"※收入和支出不能同时填",IF(AND(N($F2506)=0,N($G2506)=0),"※收入和支出都没填",IF(OR(N($F2506)&lt;0,N($G2506)&lt;0),"※金额不能填负数，方向反了就换一列填",IF($D2506="","※没填收支类别，分类报表会漏掉这一笔",IF(ISNA(MATCH($D2506,类别表,0)),"※收支类别不在【基础资料】的清单里",IF(AND($L2506="内部转账",$M2506=""),"△内部转账要在「对方账户」写上另一头",IF(AND($L2506="内部转账",$M2506=$C2506),"※对方账户跟本账户是同一个",IF(AND($L2506&lt;&gt;"内部转账",$M2506&lt;&gt;""),"△填了对方账户，但类别不是内部转账",IF(YEAR($B2506)&lt;&gt;管理年度,"△不是管理年度的单据，按月的三张报表里看不到",IF($H2506&lt;0,"△这一笔之后该账户余额成负数了，核一下",""))))))))))))))</f>
        <v/>
      </c>
    </row>
    <row r="2507" ht="16.5" spans="1:16">
      <c r="A2507" s="4" t="str">
        <f>IF($C2507="","",COUNTA($C$5:$C2507))</f>
        <v/>
      </c>
      <c r="B2507" s="52"/>
      <c r="C2507" s="53"/>
      <c r="D2507" s="53"/>
      <c r="E2507" s="32"/>
      <c r="F2507" s="54"/>
      <c r="G2507" s="54"/>
      <c r="H2507" s="24" t="str">
        <f>IFERROR(ROUND(VLOOKUP($C2507,基础资料!$B$5:$E$34,3,0)+SUMIF($C$5:$C2507,$C2507,$F$5:$F2507)-SUMIF($C$5:$C2507,$C2507,$G$5:$G2507),2),"")</f>
        <v/>
      </c>
      <c r="I2507" s="53"/>
      <c r="J2507" s="53"/>
      <c r="K2507" s="25" t="str">
        <f t="shared" si="39"/>
        <v/>
      </c>
      <c r="L2507" s="13" t="str">
        <f>IF($D2507="","",IFERROR(INDEX(类别属性,MATCH($D2507,类别表,0)),""))</f>
        <v/>
      </c>
      <c r="M2507" s="53"/>
      <c r="N2507" s="53"/>
      <c r="O2507" s="32"/>
      <c r="P2507" s="6" t="str">
        <f>IF($C2507="","",IF(ISNA(MATCH($C2507,账户表,0)),"※这个账户不在【基础资料】的账户档案里",IF($B2507="","※没填日期，这一笔不会进任何月份的报表",IF(NOT(ISNUMBER($B2507)),"※日期是文本不是日期（像 2026.6.28 这种），按日期取数的报表全会漏掉这一笔",IF(AND($F2507&lt;&gt;"",$G2507&lt;&gt;""),"※收入和支出不能同时填",IF(AND(N($F2507)=0,N($G2507)=0),"※收入和支出都没填",IF(OR(N($F2507)&lt;0,N($G2507)&lt;0),"※金额不能填负数，方向反了就换一列填",IF($D2507="","※没填收支类别，分类报表会漏掉这一笔",IF(ISNA(MATCH($D2507,类别表,0)),"※收支类别不在【基础资料】的清单里",IF(AND($L2507="内部转账",$M2507=""),"△内部转账要在「对方账户」写上另一头",IF(AND($L2507="内部转账",$M2507=$C2507),"※对方账户跟本账户是同一个",IF(AND($L2507&lt;&gt;"内部转账",$M2507&lt;&gt;""),"△填了对方账户，但类别不是内部转账",IF(YEAR($B2507)&lt;&gt;管理年度,"△不是管理年度的单据，按月的三张报表里看不到",IF($H2507&lt;0,"△这一笔之后该账户余额成负数了，核一下",""))))))))))))))</f>
        <v/>
      </c>
    </row>
    <row r="2508" ht="16.5" spans="1:16">
      <c r="A2508" s="4" t="str">
        <f>IF($C2508="","",COUNTA($C$5:$C2508))</f>
        <v/>
      </c>
      <c r="B2508" s="52"/>
      <c r="C2508" s="53"/>
      <c r="D2508" s="53"/>
      <c r="E2508" s="32"/>
      <c r="F2508" s="54"/>
      <c r="G2508" s="54"/>
      <c r="H2508" s="24" t="str">
        <f>IFERROR(ROUND(VLOOKUP($C2508,基础资料!$B$5:$E$34,3,0)+SUMIF($C$5:$C2508,$C2508,$F$5:$F2508)-SUMIF($C$5:$C2508,$C2508,$G$5:$G2508),2),"")</f>
        <v/>
      </c>
      <c r="I2508" s="53"/>
      <c r="J2508" s="53"/>
      <c r="K2508" s="25" t="str">
        <f t="shared" si="39"/>
        <v/>
      </c>
      <c r="L2508" s="13" t="str">
        <f>IF($D2508="","",IFERROR(INDEX(类别属性,MATCH($D2508,类别表,0)),""))</f>
        <v/>
      </c>
      <c r="M2508" s="53"/>
      <c r="N2508" s="53"/>
      <c r="O2508" s="32"/>
      <c r="P2508" s="6" t="str">
        <f>IF($C2508="","",IF(ISNA(MATCH($C2508,账户表,0)),"※这个账户不在【基础资料】的账户档案里",IF($B2508="","※没填日期，这一笔不会进任何月份的报表",IF(NOT(ISNUMBER($B2508)),"※日期是文本不是日期（像 2026.6.28 这种），按日期取数的报表全会漏掉这一笔",IF(AND($F2508&lt;&gt;"",$G2508&lt;&gt;""),"※收入和支出不能同时填",IF(AND(N($F2508)=0,N($G2508)=0),"※收入和支出都没填",IF(OR(N($F2508)&lt;0,N($G2508)&lt;0),"※金额不能填负数，方向反了就换一列填",IF($D2508="","※没填收支类别，分类报表会漏掉这一笔",IF(ISNA(MATCH($D2508,类别表,0)),"※收支类别不在【基础资料】的清单里",IF(AND($L2508="内部转账",$M2508=""),"△内部转账要在「对方账户」写上另一头",IF(AND($L2508="内部转账",$M2508=$C2508),"※对方账户跟本账户是同一个",IF(AND($L2508&lt;&gt;"内部转账",$M2508&lt;&gt;""),"△填了对方账户，但类别不是内部转账",IF(YEAR($B2508)&lt;&gt;管理年度,"△不是管理年度的单据，按月的三张报表里看不到",IF($H2508&lt;0,"△这一笔之后该账户余额成负数了，核一下",""))))))))))))))</f>
        <v/>
      </c>
    </row>
    <row r="2509" ht="16.5" spans="1:16">
      <c r="A2509" s="4" t="str">
        <f>IF($C2509="","",COUNTA($C$5:$C2509))</f>
        <v/>
      </c>
      <c r="B2509" s="52"/>
      <c r="C2509" s="53"/>
      <c r="D2509" s="53"/>
      <c r="E2509" s="32"/>
      <c r="F2509" s="54"/>
      <c r="G2509" s="54"/>
      <c r="H2509" s="24" t="str">
        <f>IFERROR(ROUND(VLOOKUP($C2509,基础资料!$B$5:$E$34,3,0)+SUMIF($C$5:$C2509,$C2509,$F$5:$F2509)-SUMIF($C$5:$C2509,$C2509,$G$5:$G2509),2),"")</f>
        <v/>
      </c>
      <c r="I2509" s="53"/>
      <c r="J2509" s="53"/>
      <c r="K2509" s="25" t="str">
        <f t="shared" si="39"/>
        <v/>
      </c>
      <c r="L2509" s="13" t="str">
        <f>IF($D2509="","",IFERROR(INDEX(类别属性,MATCH($D2509,类别表,0)),""))</f>
        <v/>
      </c>
      <c r="M2509" s="53"/>
      <c r="N2509" s="53"/>
      <c r="O2509" s="32"/>
      <c r="P2509" s="6" t="str">
        <f>IF($C2509="","",IF(ISNA(MATCH($C2509,账户表,0)),"※这个账户不在【基础资料】的账户档案里",IF($B2509="","※没填日期，这一笔不会进任何月份的报表",IF(NOT(ISNUMBER($B2509)),"※日期是文本不是日期（像 2026.6.28 这种），按日期取数的报表全会漏掉这一笔",IF(AND($F2509&lt;&gt;"",$G2509&lt;&gt;""),"※收入和支出不能同时填",IF(AND(N($F2509)=0,N($G2509)=0),"※收入和支出都没填",IF(OR(N($F2509)&lt;0,N($G2509)&lt;0),"※金额不能填负数，方向反了就换一列填",IF($D2509="","※没填收支类别，分类报表会漏掉这一笔",IF(ISNA(MATCH($D2509,类别表,0)),"※收支类别不在【基础资料】的清单里",IF(AND($L2509="内部转账",$M2509=""),"△内部转账要在「对方账户」写上另一头",IF(AND($L2509="内部转账",$M2509=$C2509),"※对方账户跟本账户是同一个",IF(AND($L2509&lt;&gt;"内部转账",$M2509&lt;&gt;""),"△填了对方账户，但类别不是内部转账",IF(YEAR($B2509)&lt;&gt;管理年度,"△不是管理年度的单据，按月的三张报表里看不到",IF($H2509&lt;0,"△这一笔之后该账户余额成负数了，核一下",""))))))))))))))</f>
        <v/>
      </c>
    </row>
    <row r="2510" ht="16.5" spans="1:16">
      <c r="A2510" s="4" t="str">
        <f>IF($C2510="","",COUNTA($C$5:$C2510))</f>
        <v/>
      </c>
      <c r="B2510" s="52"/>
      <c r="C2510" s="53"/>
      <c r="D2510" s="53"/>
      <c r="E2510" s="32"/>
      <c r="F2510" s="54"/>
      <c r="G2510" s="54"/>
      <c r="H2510" s="24" t="str">
        <f>IFERROR(ROUND(VLOOKUP($C2510,基础资料!$B$5:$E$34,3,0)+SUMIF($C$5:$C2510,$C2510,$F$5:$F2510)-SUMIF($C$5:$C2510,$C2510,$G$5:$G2510),2),"")</f>
        <v/>
      </c>
      <c r="I2510" s="53"/>
      <c r="J2510" s="53"/>
      <c r="K2510" s="25" t="str">
        <f t="shared" si="39"/>
        <v/>
      </c>
      <c r="L2510" s="13" t="str">
        <f>IF($D2510="","",IFERROR(INDEX(类别属性,MATCH($D2510,类别表,0)),""))</f>
        <v/>
      </c>
      <c r="M2510" s="53"/>
      <c r="N2510" s="53"/>
      <c r="O2510" s="32"/>
      <c r="P2510" s="6" t="str">
        <f>IF($C2510="","",IF(ISNA(MATCH($C2510,账户表,0)),"※这个账户不在【基础资料】的账户档案里",IF($B2510="","※没填日期，这一笔不会进任何月份的报表",IF(NOT(ISNUMBER($B2510)),"※日期是文本不是日期（像 2026.6.28 这种），按日期取数的报表全会漏掉这一笔",IF(AND($F2510&lt;&gt;"",$G2510&lt;&gt;""),"※收入和支出不能同时填",IF(AND(N($F2510)=0,N($G2510)=0),"※收入和支出都没填",IF(OR(N($F2510)&lt;0,N($G2510)&lt;0),"※金额不能填负数，方向反了就换一列填",IF($D2510="","※没填收支类别，分类报表会漏掉这一笔",IF(ISNA(MATCH($D2510,类别表,0)),"※收支类别不在【基础资料】的清单里",IF(AND($L2510="内部转账",$M2510=""),"△内部转账要在「对方账户」写上另一头",IF(AND($L2510="内部转账",$M2510=$C2510),"※对方账户跟本账户是同一个",IF(AND($L2510&lt;&gt;"内部转账",$M2510&lt;&gt;""),"△填了对方账户，但类别不是内部转账",IF(YEAR($B2510)&lt;&gt;管理年度,"△不是管理年度的单据，按月的三张报表里看不到",IF($H2510&lt;0,"△这一笔之后该账户余额成负数了，核一下",""))))))))))))))</f>
        <v/>
      </c>
    </row>
    <row r="2511" ht="16.5" spans="1:16">
      <c r="A2511" s="4" t="str">
        <f>IF($C2511="","",COUNTA($C$5:$C2511))</f>
        <v/>
      </c>
      <c r="B2511" s="52"/>
      <c r="C2511" s="53"/>
      <c r="D2511" s="53"/>
      <c r="E2511" s="32"/>
      <c r="F2511" s="54"/>
      <c r="G2511" s="54"/>
      <c r="H2511" s="24" t="str">
        <f>IFERROR(ROUND(VLOOKUP($C2511,基础资料!$B$5:$E$34,3,0)+SUMIF($C$5:$C2511,$C2511,$F$5:$F2511)-SUMIF($C$5:$C2511,$C2511,$G$5:$G2511),2),"")</f>
        <v/>
      </c>
      <c r="I2511" s="53"/>
      <c r="J2511" s="53"/>
      <c r="K2511" s="25" t="str">
        <f t="shared" si="39"/>
        <v/>
      </c>
      <c r="L2511" s="13" t="str">
        <f>IF($D2511="","",IFERROR(INDEX(类别属性,MATCH($D2511,类别表,0)),""))</f>
        <v/>
      </c>
      <c r="M2511" s="53"/>
      <c r="N2511" s="53"/>
      <c r="O2511" s="32"/>
      <c r="P2511" s="6" t="str">
        <f>IF($C2511="","",IF(ISNA(MATCH($C2511,账户表,0)),"※这个账户不在【基础资料】的账户档案里",IF($B2511="","※没填日期，这一笔不会进任何月份的报表",IF(NOT(ISNUMBER($B2511)),"※日期是文本不是日期（像 2026.6.28 这种），按日期取数的报表全会漏掉这一笔",IF(AND($F2511&lt;&gt;"",$G2511&lt;&gt;""),"※收入和支出不能同时填",IF(AND(N($F2511)=0,N($G2511)=0),"※收入和支出都没填",IF(OR(N($F2511)&lt;0,N($G2511)&lt;0),"※金额不能填负数，方向反了就换一列填",IF($D2511="","※没填收支类别，分类报表会漏掉这一笔",IF(ISNA(MATCH($D2511,类别表,0)),"※收支类别不在【基础资料】的清单里",IF(AND($L2511="内部转账",$M2511=""),"△内部转账要在「对方账户」写上另一头",IF(AND($L2511="内部转账",$M2511=$C2511),"※对方账户跟本账户是同一个",IF(AND($L2511&lt;&gt;"内部转账",$M2511&lt;&gt;""),"△填了对方账户，但类别不是内部转账",IF(YEAR($B2511)&lt;&gt;管理年度,"△不是管理年度的单据，按月的三张报表里看不到",IF($H2511&lt;0,"△这一笔之后该账户余额成负数了，核一下",""))))))))))))))</f>
        <v/>
      </c>
    </row>
    <row r="2512" ht="16.5" spans="1:16">
      <c r="A2512" s="4" t="str">
        <f>IF($C2512="","",COUNTA($C$5:$C2512))</f>
        <v/>
      </c>
      <c r="B2512" s="52"/>
      <c r="C2512" s="53"/>
      <c r="D2512" s="53"/>
      <c r="E2512" s="32"/>
      <c r="F2512" s="54"/>
      <c r="G2512" s="54"/>
      <c r="H2512" s="24" t="str">
        <f>IFERROR(ROUND(VLOOKUP($C2512,基础资料!$B$5:$E$34,3,0)+SUMIF($C$5:$C2512,$C2512,$F$5:$F2512)-SUMIF($C$5:$C2512,$C2512,$G$5:$G2512),2),"")</f>
        <v/>
      </c>
      <c r="I2512" s="53"/>
      <c r="J2512" s="53"/>
      <c r="K2512" s="25" t="str">
        <f t="shared" si="39"/>
        <v/>
      </c>
      <c r="L2512" s="13" t="str">
        <f>IF($D2512="","",IFERROR(INDEX(类别属性,MATCH($D2512,类别表,0)),""))</f>
        <v/>
      </c>
      <c r="M2512" s="53"/>
      <c r="N2512" s="53"/>
      <c r="O2512" s="32"/>
      <c r="P2512" s="6" t="str">
        <f>IF($C2512="","",IF(ISNA(MATCH($C2512,账户表,0)),"※这个账户不在【基础资料】的账户档案里",IF($B2512="","※没填日期，这一笔不会进任何月份的报表",IF(NOT(ISNUMBER($B2512)),"※日期是文本不是日期（像 2026.6.28 这种），按日期取数的报表全会漏掉这一笔",IF(AND($F2512&lt;&gt;"",$G2512&lt;&gt;""),"※收入和支出不能同时填",IF(AND(N($F2512)=0,N($G2512)=0),"※收入和支出都没填",IF(OR(N($F2512)&lt;0,N($G2512)&lt;0),"※金额不能填负数，方向反了就换一列填",IF($D2512="","※没填收支类别，分类报表会漏掉这一笔",IF(ISNA(MATCH($D2512,类别表,0)),"※收支类别不在【基础资料】的清单里",IF(AND($L2512="内部转账",$M2512=""),"△内部转账要在「对方账户」写上另一头",IF(AND($L2512="内部转账",$M2512=$C2512),"※对方账户跟本账户是同一个",IF(AND($L2512&lt;&gt;"内部转账",$M2512&lt;&gt;""),"△填了对方账户，但类别不是内部转账",IF(YEAR($B2512)&lt;&gt;管理年度,"△不是管理年度的单据，按月的三张报表里看不到",IF($H2512&lt;0,"△这一笔之后该账户余额成负数了，核一下",""))))))))))))))</f>
        <v/>
      </c>
    </row>
    <row r="2513" ht="16.5" spans="1:16">
      <c r="A2513" s="4" t="str">
        <f>IF($C2513="","",COUNTA($C$5:$C2513))</f>
        <v/>
      </c>
      <c r="B2513" s="52"/>
      <c r="C2513" s="53"/>
      <c r="D2513" s="53"/>
      <c r="E2513" s="32"/>
      <c r="F2513" s="54"/>
      <c r="G2513" s="54"/>
      <c r="H2513" s="24" t="str">
        <f>IFERROR(ROUND(VLOOKUP($C2513,基础资料!$B$5:$E$34,3,0)+SUMIF($C$5:$C2513,$C2513,$F$5:$F2513)-SUMIF($C$5:$C2513,$C2513,$G$5:$G2513),2),"")</f>
        <v/>
      </c>
      <c r="I2513" s="53"/>
      <c r="J2513" s="53"/>
      <c r="K2513" s="25" t="str">
        <f t="shared" si="39"/>
        <v/>
      </c>
      <c r="L2513" s="13" t="str">
        <f>IF($D2513="","",IFERROR(INDEX(类别属性,MATCH($D2513,类别表,0)),""))</f>
        <v/>
      </c>
      <c r="M2513" s="53"/>
      <c r="N2513" s="53"/>
      <c r="O2513" s="32"/>
      <c r="P2513" s="6" t="str">
        <f>IF($C2513="","",IF(ISNA(MATCH($C2513,账户表,0)),"※这个账户不在【基础资料】的账户档案里",IF($B2513="","※没填日期，这一笔不会进任何月份的报表",IF(NOT(ISNUMBER($B2513)),"※日期是文本不是日期（像 2026.6.28 这种），按日期取数的报表全会漏掉这一笔",IF(AND($F2513&lt;&gt;"",$G2513&lt;&gt;""),"※收入和支出不能同时填",IF(AND(N($F2513)=0,N($G2513)=0),"※收入和支出都没填",IF(OR(N($F2513)&lt;0,N($G2513)&lt;0),"※金额不能填负数，方向反了就换一列填",IF($D2513="","※没填收支类别，分类报表会漏掉这一笔",IF(ISNA(MATCH($D2513,类别表,0)),"※收支类别不在【基础资料】的清单里",IF(AND($L2513="内部转账",$M2513=""),"△内部转账要在「对方账户」写上另一头",IF(AND($L2513="内部转账",$M2513=$C2513),"※对方账户跟本账户是同一个",IF(AND($L2513&lt;&gt;"内部转账",$M2513&lt;&gt;""),"△填了对方账户，但类别不是内部转账",IF(YEAR($B2513)&lt;&gt;管理年度,"△不是管理年度的单据，按月的三张报表里看不到",IF($H2513&lt;0,"△这一笔之后该账户余额成负数了，核一下",""))))))))))))))</f>
        <v/>
      </c>
    </row>
    <row r="2514" ht="16.5" spans="1:16">
      <c r="A2514" s="4" t="str">
        <f>IF($C2514="","",COUNTA($C$5:$C2514))</f>
        <v/>
      </c>
      <c r="B2514" s="52"/>
      <c r="C2514" s="53"/>
      <c r="D2514" s="53"/>
      <c r="E2514" s="32"/>
      <c r="F2514" s="54"/>
      <c r="G2514" s="54"/>
      <c r="H2514" s="24" t="str">
        <f>IFERROR(ROUND(VLOOKUP($C2514,基础资料!$B$5:$E$34,3,0)+SUMIF($C$5:$C2514,$C2514,$F$5:$F2514)-SUMIF($C$5:$C2514,$C2514,$G$5:$G2514),2),"")</f>
        <v/>
      </c>
      <c r="I2514" s="53"/>
      <c r="J2514" s="53"/>
      <c r="K2514" s="25" t="str">
        <f t="shared" si="39"/>
        <v/>
      </c>
      <c r="L2514" s="13" t="str">
        <f>IF($D2514="","",IFERROR(INDEX(类别属性,MATCH($D2514,类别表,0)),""))</f>
        <v/>
      </c>
      <c r="M2514" s="53"/>
      <c r="N2514" s="53"/>
      <c r="O2514" s="32"/>
      <c r="P2514" s="6" t="str">
        <f>IF($C2514="","",IF(ISNA(MATCH($C2514,账户表,0)),"※这个账户不在【基础资料】的账户档案里",IF($B2514="","※没填日期，这一笔不会进任何月份的报表",IF(NOT(ISNUMBER($B2514)),"※日期是文本不是日期（像 2026.6.28 这种），按日期取数的报表全会漏掉这一笔",IF(AND($F2514&lt;&gt;"",$G2514&lt;&gt;""),"※收入和支出不能同时填",IF(AND(N($F2514)=0,N($G2514)=0),"※收入和支出都没填",IF(OR(N($F2514)&lt;0,N($G2514)&lt;0),"※金额不能填负数，方向反了就换一列填",IF($D2514="","※没填收支类别，分类报表会漏掉这一笔",IF(ISNA(MATCH($D2514,类别表,0)),"※收支类别不在【基础资料】的清单里",IF(AND($L2514="内部转账",$M2514=""),"△内部转账要在「对方账户」写上另一头",IF(AND($L2514="内部转账",$M2514=$C2514),"※对方账户跟本账户是同一个",IF(AND($L2514&lt;&gt;"内部转账",$M2514&lt;&gt;""),"△填了对方账户，但类别不是内部转账",IF(YEAR($B2514)&lt;&gt;管理年度,"△不是管理年度的单据，按月的三张报表里看不到",IF($H2514&lt;0,"△这一笔之后该账户余额成负数了，核一下",""))))))))))))))</f>
        <v/>
      </c>
    </row>
    <row r="2515" ht="16.5" spans="1:16">
      <c r="A2515" s="4" t="str">
        <f>IF($C2515="","",COUNTA($C$5:$C2515))</f>
        <v/>
      </c>
      <c r="B2515" s="52"/>
      <c r="C2515" s="53"/>
      <c r="D2515" s="53"/>
      <c r="E2515" s="32"/>
      <c r="F2515" s="54"/>
      <c r="G2515" s="54"/>
      <c r="H2515" s="24" t="str">
        <f>IFERROR(ROUND(VLOOKUP($C2515,基础资料!$B$5:$E$34,3,0)+SUMIF($C$5:$C2515,$C2515,$F$5:$F2515)-SUMIF($C$5:$C2515,$C2515,$G$5:$G2515),2),"")</f>
        <v/>
      </c>
      <c r="I2515" s="53"/>
      <c r="J2515" s="53"/>
      <c r="K2515" s="25" t="str">
        <f t="shared" si="39"/>
        <v/>
      </c>
      <c r="L2515" s="13" t="str">
        <f>IF($D2515="","",IFERROR(INDEX(类别属性,MATCH($D2515,类别表,0)),""))</f>
        <v/>
      </c>
      <c r="M2515" s="53"/>
      <c r="N2515" s="53"/>
      <c r="O2515" s="32"/>
      <c r="P2515" s="6" t="str">
        <f>IF($C2515="","",IF(ISNA(MATCH($C2515,账户表,0)),"※这个账户不在【基础资料】的账户档案里",IF($B2515="","※没填日期，这一笔不会进任何月份的报表",IF(NOT(ISNUMBER($B2515)),"※日期是文本不是日期（像 2026.6.28 这种），按日期取数的报表全会漏掉这一笔",IF(AND($F2515&lt;&gt;"",$G2515&lt;&gt;""),"※收入和支出不能同时填",IF(AND(N($F2515)=0,N($G2515)=0),"※收入和支出都没填",IF(OR(N($F2515)&lt;0,N($G2515)&lt;0),"※金额不能填负数，方向反了就换一列填",IF($D2515="","※没填收支类别，分类报表会漏掉这一笔",IF(ISNA(MATCH($D2515,类别表,0)),"※收支类别不在【基础资料】的清单里",IF(AND($L2515="内部转账",$M2515=""),"△内部转账要在「对方账户」写上另一头",IF(AND($L2515="内部转账",$M2515=$C2515),"※对方账户跟本账户是同一个",IF(AND($L2515&lt;&gt;"内部转账",$M2515&lt;&gt;""),"△填了对方账户，但类别不是内部转账",IF(YEAR($B2515)&lt;&gt;管理年度,"△不是管理年度的单据，按月的三张报表里看不到",IF($H2515&lt;0,"△这一笔之后该账户余额成负数了，核一下",""))))))))))))))</f>
        <v/>
      </c>
    </row>
    <row r="2516" ht="16.5" spans="1:16">
      <c r="A2516" s="4" t="str">
        <f>IF($C2516="","",COUNTA($C$5:$C2516))</f>
        <v/>
      </c>
      <c r="B2516" s="52"/>
      <c r="C2516" s="53"/>
      <c r="D2516" s="53"/>
      <c r="E2516" s="32"/>
      <c r="F2516" s="54"/>
      <c r="G2516" s="54"/>
      <c r="H2516" s="24" t="str">
        <f>IFERROR(ROUND(VLOOKUP($C2516,基础资料!$B$5:$E$34,3,0)+SUMIF($C$5:$C2516,$C2516,$F$5:$F2516)-SUMIF($C$5:$C2516,$C2516,$G$5:$G2516),2),"")</f>
        <v/>
      </c>
      <c r="I2516" s="53"/>
      <c r="J2516" s="53"/>
      <c r="K2516" s="25" t="str">
        <f t="shared" si="39"/>
        <v/>
      </c>
      <c r="L2516" s="13" t="str">
        <f>IF($D2516="","",IFERROR(INDEX(类别属性,MATCH($D2516,类别表,0)),""))</f>
        <v/>
      </c>
      <c r="M2516" s="53"/>
      <c r="N2516" s="53"/>
      <c r="O2516" s="32"/>
      <c r="P2516" s="6" t="str">
        <f>IF($C2516="","",IF(ISNA(MATCH($C2516,账户表,0)),"※这个账户不在【基础资料】的账户档案里",IF($B2516="","※没填日期，这一笔不会进任何月份的报表",IF(NOT(ISNUMBER($B2516)),"※日期是文本不是日期（像 2026.6.28 这种），按日期取数的报表全会漏掉这一笔",IF(AND($F2516&lt;&gt;"",$G2516&lt;&gt;""),"※收入和支出不能同时填",IF(AND(N($F2516)=0,N($G2516)=0),"※收入和支出都没填",IF(OR(N($F2516)&lt;0,N($G2516)&lt;0),"※金额不能填负数，方向反了就换一列填",IF($D2516="","※没填收支类别，分类报表会漏掉这一笔",IF(ISNA(MATCH($D2516,类别表,0)),"※收支类别不在【基础资料】的清单里",IF(AND($L2516="内部转账",$M2516=""),"△内部转账要在「对方账户」写上另一头",IF(AND($L2516="内部转账",$M2516=$C2516),"※对方账户跟本账户是同一个",IF(AND($L2516&lt;&gt;"内部转账",$M2516&lt;&gt;""),"△填了对方账户，但类别不是内部转账",IF(YEAR($B2516)&lt;&gt;管理年度,"△不是管理年度的单据，按月的三张报表里看不到",IF($H2516&lt;0,"△这一笔之后该账户余额成负数了，核一下",""))))))))))))))</f>
        <v/>
      </c>
    </row>
    <row r="2517" ht="16.5" spans="1:16">
      <c r="A2517" s="4" t="str">
        <f>IF($C2517="","",COUNTA($C$5:$C2517))</f>
        <v/>
      </c>
      <c r="B2517" s="52"/>
      <c r="C2517" s="53"/>
      <c r="D2517" s="53"/>
      <c r="E2517" s="32"/>
      <c r="F2517" s="54"/>
      <c r="G2517" s="54"/>
      <c r="H2517" s="24" t="str">
        <f>IFERROR(ROUND(VLOOKUP($C2517,基础资料!$B$5:$E$34,3,0)+SUMIF($C$5:$C2517,$C2517,$F$5:$F2517)-SUMIF($C$5:$C2517,$C2517,$G$5:$G2517),2),"")</f>
        <v/>
      </c>
      <c r="I2517" s="53"/>
      <c r="J2517" s="53"/>
      <c r="K2517" s="25" t="str">
        <f t="shared" si="39"/>
        <v/>
      </c>
      <c r="L2517" s="13" t="str">
        <f>IF($D2517="","",IFERROR(INDEX(类别属性,MATCH($D2517,类别表,0)),""))</f>
        <v/>
      </c>
      <c r="M2517" s="53"/>
      <c r="N2517" s="53"/>
      <c r="O2517" s="32"/>
      <c r="P2517" s="6" t="str">
        <f>IF($C2517="","",IF(ISNA(MATCH($C2517,账户表,0)),"※这个账户不在【基础资料】的账户档案里",IF($B2517="","※没填日期，这一笔不会进任何月份的报表",IF(NOT(ISNUMBER($B2517)),"※日期是文本不是日期（像 2026.6.28 这种），按日期取数的报表全会漏掉这一笔",IF(AND($F2517&lt;&gt;"",$G2517&lt;&gt;""),"※收入和支出不能同时填",IF(AND(N($F2517)=0,N($G2517)=0),"※收入和支出都没填",IF(OR(N($F2517)&lt;0,N($G2517)&lt;0),"※金额不能填负数，方向反了就换一列填",IF($D2517="","※没填收支类别，分类报表会漏掉这一笔",IF(ISNA(MATCH($D2517,类别表,0)),"※收支类别不在【基础资料】的清单里",IF(AND($L2517="内部转账",$M2517=""),"△内部转账要在「对方账户」写上另一头",IF(AND($L2517="内部转账",$M2517=$C2517),"※对方账户跟本账户是同一个",IF(AND($L2517&lt;&gt;"内部转账",$M2517&lt;&gt;""),"△填了对方账户，但类别不是内部转账",IF(YEAR($B2517)&lt;&gt;管理年度,"△不是管理年度的单据，按月的三张报表里看不到",IF($H2517&lt;0,"△这一笔之后该账户余额成负数了，核一下",""))))))))))))))</f>
        <v/>
      </c>
    </row>
    <row r="2518" ht="16.5" spans="1:16">
      <c r="A2518" s="4" t="str">
        <f>IF($C2518="","",COUNTA($C$5:$C2518))</f>
        <v/>
      </c>
      <c r="B2518" s="52"/>
      <c r="C2518" s="53"/>
      <c r="D2518" s="53"/>
      <c r="E2518" s="32"/>
      <c r="F2518" s="54"/>
      <c r="G2518" s="54"/>
      <c r="H2518" s="24" t="str">
        <f>IFERROR(ROUND(VLOOKUP($C2518,基础资料!$B$5:$E$34,3,0)+SUMIF($C$5:$C2518,$C2518,$F$5:$F2518)-SUMIF($C$5:$C2518,$C2518,$G$5:$G2518),2),"")</f>
        <v/>
      </c>
      <c r="I2518" s="53"/>
      <c r="J2518" s="53"/>
      <c r="K2518" s="25" t="str">
        <f t="shared" si="39"/>
        <v/>
      </c>
      <c r="L2518" s="13" t="str">
        <f>IF($D2518="","",IFERROR(INDEX(类别属性,MATCH($D2518,类别表,0)),""))</f>
        <v/>
      </c>
      <c r="M2518" s="53"/>
      <c r="N2518" s="53"/>
      <c r="O2518" s="32"/>
      <c r="P2518" s="6" t="str">
        <f>IF($C2518="","",IF(ISNA(MATCH($C2518,账户表,0)),"※这个账户不在【基础资料】的账户档案里",IF($B2518="","※没填日期，这一笔不会进任何月份的报表",IF(NOT(ISNUMBER($B2518)),"※日期是文本不是日期（像 2026.6.28 这种），按日期取数的报表全会漏掉这一笔",IF(AND($F2518&lt;&gt;"",$G2518&lt;&gt;""),"※收入和支出不能同时填",IF(AND(N($F2518)=0,N($G2518)=0),"※收入和支出都没填",IF(OR(N($F2518)&lt;0,N($G2518)&lt;0),"※金额不能填负数，方向反了就换一列填",IF($D2518="","※没填收支类别，分类报表会漏掉这一笔",IF(ISNA(MATCH($D2518,类别表,0)),"※收支类别不在【基础资料】的清单里",IF(AND($L2518="内部转账",$M2518=""),"△内部转账要在「对方账户」写上另一头",IF(AND($L2518="内部转账",$M2518=$C2518),"※对方账户跟本账户是同一个",IF(AND($L2518&lt;&gt;"内部转账",$M2518&lt;&gt;""),"△填了对方账户，但类别不是内部转账",IF(YEAR($B2518)&lt;&gt;管理年度,"△不是管理年度的单据，按月的三张报表里看不到",IF($H2518&lt;0,"△这一笔之后该账户余额成负数了，核一下",""))))))))))))))</f>
        <v/>
      </c>
    </row>
    <row r="2519" ht="16.5" spans="1:16">
      <c r="A2519" s="4" t="str">
        <f>IF($C2519="","",COUNTA($C$5:$C2519))</f>
        <v/>
      </c>
      <c r="B2519" s="52"/>
      <c r="C2519" s="53"/>
      <c r="D2519" s="53"/>
      <c r="E2519" s="32"/>
      <c r="F2519" s="54"/>
      <c r="G2519" s="54"/>
      <c r="H2519" s="24" t="str">
        <f>IFERROR(ROUND(VLOOKUP($C2519,基础资料!$B$5:$E$34,3,0)+SUMIF($C$5:$C2519,$C2519,$F$5:$F2519)-SUMIF($C$5:$C2519,$C2519,$G$5:$G2519),2),"")</f>
        <v/>
      </c>
      <c r="I2519" s="53"/>
      <c r="J2519" s="53"/>
      <c r="K2519" s="25" t="str">
        <f t="shared" si="39"/>
        <v/>
      </c>
      <c r="L2519" s="13" t="str">
        <f>IF($D2519="","",IFERROR(INDEX(类别属性,MATCH($D2519,类别表,0)),""))</f>
        <v/>
      </c>
      <c r="M2519" s="53"/>
      <c r="N2519" s="53"/>
      <c r="O2519" s="32"/>
      <c r="P2519" s="6" t="str">
        <f>IF($C2519="","",IF(ISNA(MATCH($C2519,账户表,0)),"※这个账户不在【基础资料】的账户档案里",IF($B2519="","※没填日期，这一笔不会进任何月份的报表",IF(NOT(ISNUMBER($B2519)),"※日期是文本不是日期（像 2026.6.28 这种），按日期取数的报表全会漏掉这一笔",IF(AND($F2519&lt;&gt;"",$G2519&lt;&gt;""),"※收入和支出不能同时填",IF(AND(N($F2519)=0,N($G2519)=0),"※收入和支出都没填",IF(OR(N($F2519)&lt;0,N($G2519)&lt;0),"※金额不能填负数，方向反了就换一列填",IF($D2519="","※没填收支类别，分类报表会漏掉这一笔",IF(ISNA(MATCH($D2519,类别表,0)),"※收支类别不在【基础资料】的清单里",IF(AND($L2519="内部转账",$M2519=""),"△内部转账要在「对方账户」写上另一头",IF(AND($L2519="内部转账",$M2519=$C2519),"※对方账户跟本账户是同一个",IF(AND($L2519&lt;&gt;"内部转账",$M2519&lt;&gt;""),"△填了对方账户，但类别不是内部转账",IF(YEAR($B2519)&lt;&gt;管理年度,"△不是管理年度的单据，按月的三张报表里看不到",IF($H2519&lt;0,"△这一笔之后该账户余额成负数了，核一下",""))))))))))))))</f>
        <v/>
      </c>
    </row>
    <row r="2520" ht="16.5" spans="1:16">
      <c r="A2520" s="4" t="str">
        <f>IF($C2520="","",COUNTA($C$5:$C2520))</f>
        <v/>
      </c>
      <c r="B2520" s="52"/>
      <c r="C2520" s="53"/>
      <c r="D2520" s="53"/>
      <c r="E2520" s="32"/>
      <c r="F2520" s="54"/>
      <c r="G2520" s="54"/>
      <c r="H2520" s="24" t="str">
        <f>IFERROR(ROUND(VLOOKUP($C2520,基础资料!$B$5:$E$34,3,0)+SUMIF($C$5:$C2520,$C2520,$F$5:$F2520)-SUMIF($C$5:$C2520,$C2520,$G$5:$G2520),2),"")</f>
        <v/>
      </c>
      <c r="I2520" s="53"/>
      <c r="J2520" s="53"/>
      <c r="K2520" s="25" t="str">
        <f t="shared" si="39"/>
        <v/>
      </c>
      <c r="L2520" s="13" t="str">
        <f>IF($D2520="","",IFERROR(INDEX(类别属性,MATCH($D2520,类别表,0)),""))</f>
        <v/>
      </c>
      <c r="M2520" s="53"/>
      <c r="N2520" s="53"/>
      <c r="O2520" s="32"/>
      <c r="P2520" s="6" t="str">
        <f>IF($C2520="","",IF(ISNA(MATCH($C2520,账户表,0)),"※这个账户不在【基础资料】的账户档案里",IF($B2520="","※没填日期，这一笔不会进任何月份的报表",IF(NOT(ISNUMBER($B2520)),"※日期是文本不是日期（像 2026.6.28 这种），按日期取数的报表全会漏掉这一笔",IF(AND($F2520&lt;&gt;"",$G2520&lt;&gt;""),"※收入和支出不能同时填",IF(AND(N($F2520)=0,N($G2520)=0),"※收入和支出都没填",IF(OR(N($F2520)&lt;0,N($G2520)&lt;0),"※金额不能填负数，方向反了就换一列填",IF($D2520="","※没填收支类别，分类报表会漏掉这一笔",IF(ISNA(MATCH($D2520,类别表,0)),"※收支类别不在【基础资料】的清单里",IF(AND($L2520="内部转账",$M2520=""),"△内部转账要在「对方账户」写上另一头",IF(AND($L2520="内部转账",$M2520=$C2520),"※对方账户跟本账户是同一个",IF(AND($L2520&lt;&gt;"内部转账",$M2520&lt;&gt;""),"△填了对方账户，但类别不是内部转账",IF(YEAR($B2520)&lt;&gt;管理年度,"△不是管理年度的单据，按月的三张报表里看不到",IF($H2520&lt;0,"△这一笔之后该账户余额成负数了，核一下",""))))))))))))))</f>
        <v/>
      </c>
    </row>
    <row r="2521" ht="16.5" spans="1:16">
      <c r="A2521" s="4" t="str">
        <f>IF($C2521="","",COUNTA($C$5:$C2521))</f>
        <v/>
      </c>
      <c r="B2521" s="52"/>
      <c r="C2521" s="53"/>
      <c r="D2521" s="53"/>
      <c r="E2521" s="32"/>
      <c r="F2521" s="54"/>
      <c r="G2521" s="54"/>
      <c r="H2521" s="24" t="str">
        <f>IFERROR(ROUND(VLOOKUP($C2521,基础资料!$B$5:$E$34,3,0)+SUMIF($C$5:$C2521,$C2521,$F$5:$F2521)-SUMIF($C$5:$C2521,$C2521,$G$5:$G2521),2),"")</f>
        <v/>
      </c>
      <c r="I2521" s="53"/>
      <c r="J2521" s="53"/>
      <c r="K2521" s="25" t="str">
        <f t="shared" si="39"/>
        <v/>
      </c>
      <c r="L2521" s="13" t="str">
        <f>IF($D2521="","",IFERROR(INDEX(类别属性,MATCH($D2521,类别表,0)),""))</f>
        <v/>
      </c>
      <c r="M2521" s="53"/>
      <c r="N2521" s="53"/>
      <c r="O2521" s="32"/>
      <c r="P2521" s="6" t="str">
        <f>IF($C2521="","",IF(ISNA(MATCH($C2521,账户表,0)),"※这个账户不在【基础资料】的账户档案里",IF($B2521="","※没填日期，这一笔不会进任何月份的报表",IF(NOT(ISNUMBER($B2521)),"※日期是文本不是日期（像 2026.6.28 这种），按日期取数的报表全会漏掉这一笔",IF(AND($F2521&lt;&gt;"",$G2521&lt;&gt;""),"※收入和支出不能同时填",IF(AND(N($F2521)=0,N($G2521)=0),"※收入和支出都没填",IF(OR(N($F2521)&lt;0,N($G2521)&lt;0),"※金额不能填负数，方向反了就换一列填",IF($D2521="","※没填收支类别，分类报表会漏掉这一笔",IF(ISNA(MATCH($D2521,类别表,0)),"※收支类别不在【基础资料】的清单里",IF(AND($L2521="内部转账",$M2521=""),"△内部转账要在「对方账户」写上另一头",IF(AND($L2521="内部转账",$M2521=$C2521),"※对方账户跟本账户是同一个",IF(AND($L2521&lt;&gt;"内部转账",$M2521&lt;&gt;""),"△填了对方账户，但类别不是内部转账",IF(YEAR($B2521)&lt;&gt;管理年度,"△不是管理年度的单据，按月的三张报表里看不到",IF($H2521&lt;0,"△这一笔之后该账户余额成负数了，核一下",""))))))))))))))</f>
        <v/>
      </c>
    </row>
    <row r="2522" ht="16.5" spans="1:16">
      <c r="A2522" s="4" t="str">
        <f>IF($C2522="","",COUNTA($C$5:$C2522))</f>
        <v/>
      </c>
      <c r="B2522" s="52"/>
      <c r="C2522" s="53"/>
      <c r="D2522" s="53"/>
      <c r="E2522" s="32"/>
      <c r="F2522" s="54"/>
      <c r="G2522" s="54"/>
      <c r="H2522" s="24" t="str">
        <f>IFERROR(ROUND(VLOOKUP($C2522,基础资料!$B$5:$E$34,3,0)+SUMIF($C$5:$C2522,$C2522,$F$5:$F2522)-SUMIF($C$5:$C2522,$C2522,$G$5:$G2522),2),"")</f>
        <v/>
      </c>
      <c r="I2522" s="53"/>
      <c r="J2522" s="53"/>
      <c r="K2522" s="25" t="str">
        <f t="shared" si="39"/>
        <v/>
      </c>
      <c r="L2522" s="13" t="str">
        <f>IF($D2522="","",IFERROR(INDEX(类别属性,MATCH($D2522,类别表,0)),""))</f>
        <v/>
      </c>
      <c r="M2522" s="53"/>
      <c r="N2522" s="53"/>
      <c r="O2522" s="32"/>
      <c r="P2522" s="6" t="str">
        <f>IF($C2522="","",IF(ISNA(MATCH($C2522,账户表,0)),"※这个账户不在【基础资料】的账户档案里",IF($B2522="","※没填日期，这一笔不会进任何月份的报表",IF(NOT(ISNUMBER($B2522)),"※日期是文本不是日期（像 2026.6.28 这种），按日期取数的报表全会漏掉这一笔",IF(AND($F2522&lt;&gt;"",$G2522&lt;&gt;""),"※收入和支出不能同时填",IF(AND(N($F2522)=0,N($G2522)=0),"※收入和支出都没填",IF(OR(N($F2522)&lt;0,N($G2522)&lt;0),"※金额不能填负数，方向反了就换一列填",IF($D2522="","※没填收支类别，分类报表会漏掉这一笔",IF(ISNA(MATCH($D2522,类别表,0)),"※收支类别不在【基础资料】的清单里",IF(AND($L2522="内部转账",$M2522=""),"△内部转账要在「对方账户」写上另一头",IF(AND($L2522="内部转账",$M2522=$C2522),"※对方账户跟本账户是同一个",IF(AND($L2522&lt;&gt;"内部转账",$M2522&lt;&gt;""),"△填了对方账户，但类别不是内部转账",IF(YEAR($B2522)&lt;&gt;管理年度,"△不是管理年度的单据，按月的三张报表里看不到",IF($H2522&lt;0,"△这一笔之后该账户余额成负数了，核一下",""))))))))))))))</f>
        <v/>
      </c>
    </row>
    <row r="2523" ht="16.5" spans="1:16">
      <c r="A2523" s="4" t="str">
        <f>IF($C2523="","",COUNTA($C$5:$C2523))</f>
        <v/>
      </c>
      <c r="B2523" s="52"/>
      <c r="C2523" s="53"/>
      <c r="D2523" s="53"/>
      <c r="E2523" s="32"/>
      <c r="F2523" s="54"/>
      <c r="G2523" s="54"/>
      <c r="H2523" s="24" t="str">
        <f>IFERROR(ROUND(VLOOKUP($C2523,基础资料!$B$5:$E$34,3,0)+SUMIF($C$5:$C2523,$C2523,$F$5:$F2523)-SUMIF($C$5:$C2523,$C2523,$G$5:$G2523),2),"")</f>
        <v/>
      </c>
      <c r="I2523" s="53"/>
      <c r="J2523" s="53"/>
      <c r="K2523" s="25" t="str">
        <f t="shared" si="39"/>
        <v/>
      </c>
      <c r="L2523" s="13" t="str">
        <f>IF($D2523="","",IFERROR(INDEX(类别属性,MATCH($D2523,类别表,0)),""))</f>
        <v/>
      </c>
      <c r="M2523" s="53"/>
      <c r="N2523" s="53"/>
      <c r="O2523" s="32"/>
      <c r="P2523" s="6" t="str">
        <f>IF($C2523="","",IF(ISNA(MATCH($C2523,账户表,0)),"※这个账户不在【基础资料】的账户档案里",IF($B2523="","※没填日期，这一笔不会进任何月份的报表",IF(NOT(ISNUMBER($B2523)),"※日期是文本不是日期（像 2026.6.28 这种），按日期取数的报表全会漏掉这一笔",IF(AND($F2523&lt;&gt;"",$G2523&lt;&gt;""),"※收入和支出不能同时填",IF(AND(N($F2523)=0,N($G2523)=0),"※收入和支出都没填",IF(OR(N($F2523)&lt;0,N($G2523)&lt;0),"※金额不能填负数，方向反了就换一列填",IF($D2523="","※没填收支类别，分类报表会漏掉这一笔",IF(ISNA(MATCH($D2523,类别表,0)),"※收支类别不在【基础资料】的清单里",IF(AND($L2523="内部转账",$M2523=""),"△内部转账要在「对方账户」写上另一头",IF(AND($L2523="内部转账",$M2523=$C2523),"※对方账户跟本账户是同一个",IF(AND($L2523&lt;&gt;"内部转账",$M2523&lt;&gt;""),"△填了对方账户，但类别不是内部转账",IF(YEAR($B2523)&lt;&gt;管理年度,"△不是管理年度的单据，按月的三张报表里看不到",IF($H2523&lt;0,"△这一笔之后该账户余额成负数了，核一下",""))))))))))))))</f>
        <v/>
      </c>
    </row>
    <row r="2524" ht="16.5" spans="1:16">
      <c r="A2524" s="4" t="str">
        <f>IF($C2524="","",COUNTA($C$5:$C2524))</f>
        <v/>
      </c>
      <c r="B2524" s="52"/>
      <c r="C2524" s="53"/>
      <c r="D2524" s="53"/>
      <c r="E2524" s="32"/>
      <c r="F2524" s="54"/>
      <c r="G2524" s="54"/>
      <c r="H2524" s="24" t="str">
        <f>IFERROR(ROUND(VLOOKUP($C2524,基础资料!$B$5:$E$34,3,0)+SUMIF($C$5:$C2524,$C2524,$F$5:$F2524)-SUMIF($C$5:$C2524,$C2524,$G$5:$G2524),2),"")</f>
        <v/>
      </c>
      <c r="I2524" s="53"/>
      <c r="J2524" s="53"/>
      <c r="K2524" s="25" t="str">
        <f t="shared" si="39"/>
        <v/>
      </c>
      <c r="L2524" s="13" t="str">
        <f>IF($D2524="","",IFERROR(INDEX(类别属性,MATCH($D2524,类别表,0)),""))</f>
        <v/>
      </c>
      <c r="M2524" s="53"/>
      <c r="N2524" s="53"/>
      <c r="O2524" s="32"/>
      <c r="P2524" s="6" t="str">
        <f>IF($C2524="","",IF(ISNA(MATCH($C2524,账户表,0)),"※这个账户不在【基础资料】的账户档案里",IF($B2524="","※没填日期，这一笔不会进任何月份的报表",IF(NOT(ISNUMBER($B2524)),"※日期是文本不是日期（像 2026.6.28 这种），按日期取数的报表全会漏掉这一笔",IF(AND($F2524&lt;&gt;"",$G2524&lt;&gt;""),"※收入和支出不能同时填",IF(AND(N($F2524)=0,N($G2524)=0),"※收入和支出都没填",IF(OR(N($F2524)&lt;0,N($G2524)&lt;0),"※金额不能填负数，方向反了就换一列填",IF($D2524="","※没填收支类别，分类报表会漏掉这一笔",IF(ISNA(MATCH($D2524,类别表,0)),"※收支类别不在【基础资料】的清单里",IF(AND($L2524="内部转账",$M2524=""),"△内部转账要在「对方账户」写上另一头",IF(AND($L2524="内部转账",$M2524=$C2524),"※对方账户跟本账户是同一个",IF(AND($L2524&lt;&gt;"内部转账",$M2524&lt;&gt;""),"△填了对方账户，但类别不是内部转账",IF(YEAR($B2524)&lt;&gt;管理年度,"△不是管理年度的单据，按月的三张报表里看不到",IF($H2524&lt;0,"△这一笔之后该账户余额成负数了，核一下",""))))))))))))))</f>
        <v/>
      </c>
    </row>
    <row r="2525" ht="16.5" spans="1:16">
      <c r="A2525" s="4" t="str">
        <f>IF($C2525="","",COUNTA($C$5:$C2525))</f>
        <v/>
      </c>
      <c r="B2525" s="52"/>
      <c r="C2525" s="53"/>
      <c r="D2525" s="53"/>
      <c r="E2525" s="32"/>
      <c r="F2525" s="54"/>
      <c r="G2525" s="54"/>
      <c r="H2525" s="24" t="str">
        <f>IFERROR(ROUND(VLOOKUP($C2525,基础资料!$B$5:$E$34,3,0)+SUMIF($C$5:$C2525,$C2525,$F$5:$F2525)-SUMIF($C$5:$C2525,$C2525,$G$5:$G2525),2),"")</f>
        <v/>
      </c>
      <c r="I2525" s="53"/>
      <c r="J2525" s="53"/>
      <c r="K2525" s="25" t="str">
        <f t="shared" si="39"/>
        <v/>
      </c>
      <c r="L2525" s="13" t="str">
        <f>IF($D2525="","",IFERROR(INDEX(类别属性,MATCH($D2525,类别表,0)),""))</f>
        <v/>
      </c>
      <c r="M2525" s="53"/>
      <c r="N2525" s="53"/>
      <c r="O2525" s="32"/>
      <c r="P2525" s="6" t="str">
        <f>IF($C2525="","",IF(ISNA(MATCH($C2525,账户表,0)),"※这个账户不在【基础资料】的账户档案里",IF($B2525="","※没填日期，这一笔不会进任何月份的报表",IF(NOT(ISNUMBER($B2525)),"※日期是文本不是日期（像 2026.6.28 这种），按日期取数的报表全会漏掉这一笔",IF(AND($F2525&lt;&gt;"",$G2525&lt;&gt;""),"※收入和支出不能同时填",IF(AND(N($F2525)=0,N($G2525)=0),"※收入和支出都没填",IF(OR(N($F2525)&lt;0,N($G2525)&lt;0),"※金额不能填负数，方向反了就换一列填",IF($D2525="","※没填收支类别，分类报表会漏掉这一笔",IF(ISNA(MATCH($D2525,类别表,0)),"※收支类别不在【基础资料】的清单里",IF(AND($L2525="内部转账",$M2525=""),"△内部转账要在「对方账户」写上另一头",IF(AND($L2525="内部转账",$M2525=$C2525),"※对方账户跟本账户是同一个",IF(AND($L2525&lt;&gt;"内部转账",$M2525&lt;&gt;""),"△填了对方账户，但类别不是内部转账",IF(YEAR($B2525)&lt;&gt;管理年度,"△不是管理年度的单据，按月的三张报表里看不到",IF($H2525&lt;0,"△这一笔之后该账户余额成负数了，核一下",""))))))))))))))</f>
        <v/>
      </c>
    </row>
    <row r="2526" ht="16.5" spans="1:16">
      <c r="A2526" s="4" t="str">
        <f>IF($C2526="","",COUNTA($C$5:$C2526))</f>
        <v/>
      </c>
      <c r="B2526" s="52"/>
      <c r="C2526" s="53"/>
      <c r="D2526" s="53"/>
      <c r="E2526" s="32"/>
      <c r="F2526" s="54"/>
      <c r="G2526" s="54"/>
      <c r="H2526" s="24" t="str">
        <f>IFERROR(ROUND(VLOOKUP($C2526,基础资料!$B$5:$E$34,3,0)+SUMIF($C$5:$C2526,$C2526,$F$5:$F2526)-SUMIF($C$5:$C2526,$C2526,$G$5:$G2526),2),"")</f>
        <v/>
      </c>
      <c r="I2526" s="53"/>
      <c r="J2526" s="53"/>
      <c r="K2526" s="25" t="str">
        <f t="shared" si="39"/>
        <v/>
      </c>
      <c r="L2526" s="13" t="str">
        <f>IF($D2526="","",IFERROR(INDEX(类别属性,MATCH($D2526,类别表,0)),""))</f>
        <v/>
      </c>
      <c r="M2526" s="53"/>
      <c r="N2526" s="53"/>
      <c r="O2526" s="32"/>
      <c r="P2526" s="6" t="str">
        <f>IF($C2526="","",IF(ISNA(MATCH($C2526,账户表,0)),"※这个账户不在【基础资料】的账户档案里",IF($B2526="","※没填日期，这一笔不会进任何月份的报表",IF(NOT(ISNUMBER($B2526)),"※日期是文本不是日期（像 2026.6.28 这种），按日期取数的报表全会漏掉这一笔",IF(AND($F2526&lt;&gt;"",$G2526&lt;&gt;""),"※收入和支出不能同时填",IF(AND(N($F2526)=0,N($G2526)=0),"※收入和支出都没填",IF(OR(N($F2526)&lt;0,N($G2526)&lt;0),"※金额不能填负数，方向反了就换一列填",IF($D2526="","※没填收支类别，分类报表会漏掉这一笔",IF(ISNA(MATCH($D2526,类别表,0)),"※收支类别不在【基础资料】的清单里",IF(AND($L2526="内部转账",$M2526=""),"△内部转账要在「对方账户」写上另一头",IF(AND($L2526="内部转账",$M2526=$C2526),"※对方账户跟本账户是同一个",IF(AND($L2526&lt;&gt;"内部转账",$M2526&lt;&gt;""),"△填了对方账户，但类别不是内部转账",IF(YEAR($B2526)&lt;&gt;管理年度,"△不是管理年度的单据，按月的三张报表里看不到",IF($H2526&lt;0,"△这一笔之后该账户余额成负数了，核一下",""))))))))))))))</f>
        <v/>
      </c>
    </row>
    <row r="2527" ht="16.5" spans="1:16">
      <c r="A2527" s="4" t="str">
        <f>IF($C2527="","",COUNTA($C$5:$C2527))</f>
        <v/>
      </c>
      <c r="B2527" s="52"/>
      <c r="C2527" s="53"/>
      <c r="D2527" s="53"/>
      <c r="E2527" s="32"/>
      <c r="F2527" s="54"/>
      <c r="G2527" s="54"/>
      <c r="H2527" s="24" t="str">
        <f>IFERROR(ROUND(VLOOKUP($C2527,基础资料!$B$5:$E$34,3,0)+SUMIF($C$5:$C2527,$C2527,$F$5:$F2527)-SUMIF($C$5:$C2527,$C2527,$G$5:$G2527),2),"")</f>
        <v/>
      </c>
      <c r="I2527" s="53"/>
      <c r="J2527" s="53"/>
      <c r="K2527" s="25" t="str">
        <f t="shared" si="39"/>
        <v/>
      </c>
      <c r="L2527" s="13" t="str">
        <f>IF($D2527="","",IFERROR(INDEX(类别属性,MATCH($D2527,类别表,0)),""))</f>
        <v/>
      </c>
      <c r="M2527" s="53"/>
      <c r="N2527" s="53"/>
      <c r="O2527" s="32"/>
      <c r="P2527" s="6" t="str">
        <f>IF($C2527="","",IF(ISNA(MATCH($C2527,账户表,0)),"※这个账户不在【基础资料】的账户档案里",IF($B2527="","※没填日期，这一笔不会进任何月份的报表",IF(NOT(ISNUMBER($B2527)),"※日期是文本不是日期（像 2026.6.28 这种），按日期取数的报表全会漏掉这一笔",IF(AND($F2527&lt;&gt;"",$G2527&lt;&gt;""),"※收入和支出不能同时填",IF(AND(N($F2527)=0,N($G2527)=0),"※收入和支出都没填",IF(OR(N($F2527)&lt;0,N($G2527)&lt;0),"※金额不能填负数，方向反了就换一列填",IF($D2527="","※没填收支类别，分类报表会漏掉这一笔",IF(ISNA(MATCH($D2527,类别表,0)),"※收支类别不在【基础资料】的清单里",IF(AND($L2527="内部转账",$M2527=""),"△内部转账要在「对方账户」写上另一头",IF(AND($L2527="内部转账",$M2527=$C2527),"※对方账户跟本账户是同一个",IF(AND($L2527&lt;&gt;"内部转账",$M2527&lt;&gt;""),"△填了对方账户，但类别不是内部转账",IF(YEAR($B2527)&lt;&gt;管理年度,"△不是管理年度的单据，按月的三张报表里看不到",IF($H2527&lt;0,"△这一笔之后该账户余额成负数了，核一下",""))))))))))))))</f>
        <v/>
      </c>
    </row>
    <row r="2528" ht="16.5" spans="1:16">
      <c r="A2528" s="4" t="str">
        <f>IF($C2528="","",COUNTA($C$5:$C2528))</f>
        <v/>
      </c>
      <c r="B2528" s="52"/>
      <c r="C2528" s="53"/>
      <c r="D2528" s="53"/>
      <c r="E2528" s="32"/>
      <c r="F2528" s="54"/>
      <c r="G2528" s="54"/>
      <c r="H2528" s="24" t="str">
        <f>IFERROR(ROUND(VLOOKUP($C2528,基础资料!$B$5:$E$34,3,0)+SUMIF($C$5:$C2528,$C2528,$F$5:$F2528)-SUMIF($C$5:$C2528,$C2528,$G$5:$G2528),2),"")</f>
        <v/>
      </c>
      <c r="I2528" s="53"/>
      <c r="J2528" s="53"/>
      <c r="K2528" s="25" t="str">
        <f t="shared" si="39"/>
        <v/>
      </c>
      <c r="L2528" s="13" t="str">
        <f>IF($D2528="","",IFERROR(INDEX(类别属性,MATCH($D2528,类别表,0)),""))</f>
        <v/>
      </c>
      <c r="M2528" s="53"/>
      <c r="N2528" s="53"/>
      <c r="O2528" s="32"/>
      <c r="P2528" s="6" t="str">
        <f>IF($C2528="","",IF(ISNA(MATCH($C2528,账户表,0)),"※这个账户不在【基础资料】的账户档案里",IF($B2528="","※没填日期，这一笔不会进任何月份的报表",IF(NOT(ISNUMBER($B2528)),"※日期是文本不是日期（像 2026.6.28 这种），按日期取数的报表全会漏掉这一笔",IF(AND($F2528&lt;&gt;"",$G2528&lt;&gt;""),"※收入和支出不能同时填",IF(AND(N($F2528)=0,N($G2528)=0),"※收入和支出都没填",IF(OR(N($F2528)&lt;0,N($G2528)&lt;0),"※金额不能填负数，方向反了就换一列填",IF($D2528="","※没填收支类别，分类报表会漏掉这一笔",IF(ISNA(MATCH($D2528,类别表,0)),"※收支类别不在【基础资料】的清单里",IF(AND($L2528="内部转账",$M2528=""),"△内部转账要在「对方账户」写上另一头",IF(AND($L2528="内部转账",$M2528=$C2528),"※对方账户跟本账户是同一个",IF(AND($L2528&lt;&gt;"内部转账",$M2528&lt;&gt;""),"△填了对方账户，但类别不是内部转账",IF(YEAR($B2528)&lt;&gt;管理年度,"△不是管理年度的单据，按月的三张报表里看不到",IF($H2528&lt;0,"△这一笔之后该账户余额成负数了，核一下",""))))))))))))))</f>
        <v/>
      </c>
    </row>
    <row r="2529" ht="16.5" spans="1:16">
      <c r="A2529" s="4" t="str">
        <f>IF($C2529="","",COUNTA($C$5:$C2529))</f>
        <v/>
      </c>
      <c r="B2529" s="52"/>
      <c r="C2529" s="53"/>
      <c r="D2529" s="53"/>
      <c r="E2529" s="32"/>
      <c r="F2529" s="54"/>
      <c r="G2529" s="54"/>
      <c r="H2529" s="24" t="str">
        <f>IFERROR(ROUND(VLOOKUP($C2529,基础资料!$B$5:$E$34,3,0)+SUMIF($C$5:$C2529,$C2529,$F$5:$F2529)-SUMIF($C$5:$C2529,$C2529,$G$5:$G2529),2),"")</f>
        <v/>
      </c>
      <c r="I2529" s="53"/>
      <c r="J2529" s="53"/>
      <c r="K2529" s="25" t="str">
        <f t="shared" si="39"/>
        <v/>
      </c>
      <c r="L2529" s="13" t="str">
        <f>IF($D2529="","",IFERROR(INDEX(类别属性,MATCH($D2529,类别表,0)),""))</f>
        <v/>
      </c>
      <c r="M2529" s="53"/>
      <c r="N2529" s="53"/>
      <c r="O2529" s="32"/>
      <c r="P2529" s="6" t="str">
        <f>IF($C2529="","",IF(ISNA(MATCH($C2529,账户表,0)),"※这个账户不在【基础资料】的账户档案里",IF($B2529="","※没填日期，这一笔不会进任何月份的报表",IF(NOT(ISNUMBER($B2529)),"※日期是文本不是日期（像 2026.6.28 这种），按日期取数的报表全会漏掉这一笔",IF(AND($F2529&lt;&gt;"",$G2529&lt;&gt;""),"※收入和支出不能同时填",IF(AND(N($F2529)=0,N($G2529)=0),"※收入和支出都没填",IF(OR(N($F2529)&lt;0,N($G2529)&lt;0),"※金额不能填负数，方向反了就换一列填",IF($D2529="","※没填收支类别，分类报表会漏掉这一笔",IF(ISNA(MATCH($D2529,类别表,0)),"※收支类别不在【基础资料】的清单里",IF(AND($L2529="内部转账",$M2529=""),"△内部转账要在「对方账户」写上另一头",IF(AND($L2529="内部转账",$M2529=$C2529),"※对方账户跟本账户是同一个",IF(AND($L2529&lt;&gt;"内部转账",$M2529&lt;&gt;""),"△填了对方账户，但类别不是内部转账",IF(YEAR($B2529)&lt;&gt;管理年度,"△不是管理年度的单据，按月的三张报表里看不到",IF($H2529&lt;0,"△这一笔之后该账户余额成负数了，核一下",""))))))))))))))</f>
        <v/>
      </c>
    </row>
    <row r="2530" ht="16.5" spans="1:16">
      <c r="A2530" s="4" t="str">
        <f>IF($C2530="","",COUNTA($C$5:$C2530))</f>
        <v/>
      </c>
      <c r="B2530" s="52"/>
      <c r="C2530" s="53"/>
      <c r="D2530" s="53"/>
      <c r="E2530" s="32"/>
      <c r="F2530" s="54"/>
      <c r="G2530" s="54"/>
      <c r="H2530" s="24" t="str">
        <f>IFERROR(ROUND(VLOOKUP($C2530,基础资料!$B$5:$E$34,3,0)+SUMIF($C$5:$C2530,$C2530,$F$5:$F2530)-SUMIF($C$5:$C2530,$C2530,$G$5:$G2530),2),"")</f>
        <v/>
      </c>
      <c r="I2530" s="53"/>
      <c r="J2530" s="53"/>
      <c r="K2530" s="25" t="str">
        <f t="shared" si="39"/>
        <v/>
      </c>
      <c r="L2530" s="13" t="str">
        <f>IF($D2530="","",IFERROR(INDEX(类别属性,MATCH($D2530,类别表,0)),""))</f>
        <v/>
      </c>
      <c r="M2530" s="53"/>
      <c r="N2530" s="53"/>
      <c r="O2530" s="32"/>
      <c r="P2530" s="6" t="str">
        <f>IF($C2530="","",IF(ISNA(MATCH($C2530,账户表,0)),"※这个账户不在【基础资料】的账户档案里",IF($B2530="","※没填日期，这一笔不会进任何月份的报表",IF(NOT(ISNUMBER($B2530)),"※日期是文本不是日期（像 2026.6.28 这种），按日期取数的报表全会漏掉这一笔",IF(AND($F2530&lt;&gt;"",$G2530&lt;&gt;""),"※收入和支出不能同时填",IF(AND(N($F2530)=0,N($G2530)=0),"※收入和支出都没填",IF(OR(N($F2530)&lt;0,N($G2530)&lt;0),"※金额不能填负数，方向反了就换一列填",IF($D2530="","※没填收支类别，分类报表会漏掉这一笔",IF(ISNA(MATCH($D2530,类别表,0)),"※收支类别不在【基础资料】的清单里",IF(AND($L2530="内部转账",$M2530=""),"△内部转账要在「对方账户」写上另一头",IF(AND($L2530="内部转账",$M2530=$C2530),"※对方账户跟本账户是同一个",IF(AND($L2530&lt;&gt;"内部转账",$M2530&lt;&gt;""),"△填了对方账户，但类别不是内部转账",IF(YEAR($B2530)&lt;&gt;管理年度,"△不是管理年度的单据，按月的三张报表里看不到",IF($H2530&lt;0,"△这一笔之后该账户余额成负数了，核一下",""))))))))))))))</f>
        <v/>
      </c>
    </row>
    <row r="2531" ht="16.5" spans="1:16">
      <c r="A2531" s="4" t="str">
        <f>IF($C2531="","",COUNTA($C$5:$C2531))</f>
        <v/>
      </c>
      <c r="B2531" s="52"/>
      <c r="C2531" s="53"/>
      <c r="D2531" s="53"/>
      <c r="E2531" s="32"/>
      <c r="F2531" s="54"/>
      <c r="G2531" s="54"/>
      <c r="H2531" s="24" t="str">
        <f>IFERROR(ROUND(VLOOKUP($C2531,基础资料!$B$5:$E$34,3,0)+SUMIF($C$5:$C2531,$C2531,$F$5:$F2531)-SUMIF($C$5:$C2531,$C2531,$G$5:$G2531),2),"")</f>
        <v/>
      </c>
      <c r="I2531" s="53"/>
      <c r="J2531" s="53"/>
      <c r="K2531" s="25" t="str">
        <f t="shared" si="39"/>
        <v/>
      </c>
      <c r="L2531" s="13" t="str">
        <f>IF($D2531="","",IFERROR(INDEX(类别属性,MATCH($D2531,类别表,0)),""))</f>
        <v/>
      </c>
      <c r="M2531" s="53"/>
      <c r="N2531" s="53"/>
      <c r="O2531" s="32"/>
      <c r="P2531" s="6" t="str">
        <f>IF($C2531="","",IF(ISNA(MATCH($C2531,账户表,0)),"※这个账户不在【基础资料】的账户档案里",IF($B2531="","※没填日期，这一笔不会进任何月份的报表",IF(NOT(ISNUMBER($B2531)),"※日期是文本不是日期（像 2026.6.28 这种），按日期取数的报表全会漏掉这一笔",IF(AND($F2531&lt;&gt;"",$G2531&lt;&gt;""),"※收入和支出不能同时填",IF(AND(N($F2531)=0,N($G2531)=0),"※收入和支出都没填",IF(OR(N($F2531)&lt;0,N($G2531)&lt;0),"※金额不能填负数，方向反了就换一列填",IF($D2531="","※没填收支类别，分类报表会漏掉这一笔",IF(ISNA(MATCH($D2531,类别表,0)),"※收支类别不在【基础资料】的清单里",IF(AND($L2531="内部转账",$M2531=""),"△内部转账要在「对方账户」写上另一头",IF(AND($L2531="内部转账",$M2531=$C2531),"※对方账户跟本账户是同一个",IF(AND($L2531&lt;&gt;"内部转账",$M2531&lt;&gt;""),"△填了对方账户，但类别不是内部转账",IF(YEAR($B2531)&lt;&gt;管理年度,"△不是管理年度的单据，按月的三张报表里看不到",IF($H2531&lt;0,"△这一笔之后该账户余额成负数了，核一下",""))))))))))))))</f>
        <v/>
      </c>
    </row>
    <row r="2532" ht="16.5" spans="1:16">
      <c r="A2532" s="4" t="str">
        <f>IF($C2532="","",COUNTA($C$5:$C2532))</f>
        <v/>
      </c>
      <c r="B2532" s="52"/>
      <c r="C2532" s="53"/>
      <c r="D2532" s="53"/>
      <c r="E2532" s="32"/>
      <c r="F2532" s="54"/>
      <c r="G2532" s="54"/>
      <c r="H2532" s="24" t="str">
        <f>IFERROR(ROUND(VLOOKUP($C2532,基础资料!$B$5:$E$34,3,0)+SUMIF($C$5:$C2532,$C2532,$F$5:$F2532)-SUMIF($C$5:$C2532,$C2532,$G$5:$G2532),2),"")</f>
        <v/>
      </c>
      <c r="I2532" s="53"/>
      <c r="J2532" s="53"/>
      <c r="K2532" s="25" t="str">
        <f t="shared" si="39"/>
        <v/>
      </c>
      <c r="L2532" s="13" t="str">
        <f>IF($D2532="","",IFERROR(INDEX(类别属性,MATCH($D2532,类别表,0)),""))</f>
        <v/>
      </c>
      <c r="M2532" s="53"/>
      <c r="N2532" s="53"/>
      <c r="O2532" s="32"/>
      <c r="P2532" s="6" t="str">
        <f>IF($C2532="","",IF(ISNA(MATCH($C2532,账户表,0)),"※这个账户不在【基础资料】的账户档案里",IF($B2532="","※没填日期，这一笔不会进任何月份的报表",IF(NOT(ISNUMBER($B2532)),"※日期是文本不是日期（像 2026.6.28 这种），按日期取数的报表全会漏掉这一笔",IF(AND($F2532&lt;&gt;"",$G2532&lt;&gt;""),"※收入和支出不能同时填",IF(AND(N($F2532)=0,N($G2532)=0),"※收入和支出都没填",IF(OR(N($F2532)&lt;0,N($G2532)&lt;0),"※金额不能填负数，方向反了就换一列填",IF($D2532="","※没填收支类别，分类报表会漏掉这一笔",IF(ISNA(MATCH($D2532,类别表,0)),"※收支类别不在【基础资料】的清单里",IF(AND($L2532="内部转账",$M2532=""),"△内部转账要在「对方账户」写上另一头",IF(AND($L2532="内部转账",$M2532=$C2532),"※对方账户跟本账户是同一个",IF(AND($L2532&lt;&gt;"内部转账",$M2532&lt;&gt;""),"△填了对方账户，但类别不是内部转账",IF(YEAR($B2532)&lt;&gt;管理年度,"△不是管理年度的单据，按月的三张报表里看不到",IF($H2532&lt;0,"△这一笔之后该账户余额成负数了，核一下",""))))))))))))))</f>
        <v/>
      </c>
    </row>
    <row r="2533" ht="16.5" spans="1:16">
      <c r="A2533" s="4" t="str">
        <f>IF($C2533="","",COUNTA($C$5:$C2533))</f>
        <v/>
      </c>
      <c r="B2533" s="52"/>
      <c r="C2533" s="53"/>
      <c r="D2533" s="53"/>
      <c r="E2533" s="32"/>
      <c r="F2533" s="54"/>
      <c r="G2533" s="54"/>
      <c r="H2533" s="24" t="str">
        <f>IFERROR(ROUND(VLOOKUP($C2533,基础资料!$B$5:$E$34,3,0)+SUMIF($C$5:$C2533,$C2533,$F$5:$F2533)-SUMIF($C$5:$C2533,$C2533,$G$5:$G2533),2),"")</f>
        <v/>
      </c>
      <c r="I2533" s="53"/>
      <c r="J2533" s="53"/>
      <c r="K2533" s="25" t="str">
        <f t="shared" si="39"/>
        <v/>
      </c>
      <c r="L2533" s="13" t="str">
        <f>IF($D2533="","",IFERROR(INDEX(类别属性,MATCH($D2533,类别表,0)),""))</f>
        <v/>
      </c>
      <c r="M2533" s="53"/>
      <c r="N2533" s="53"/>
      <c r="O2533" s="32"/>
      <c r="P2533" s="6" t="str">
        <f>IF($C2533="","",IF(ISNA(MATCH($C2533,账户表,0)),"※这个账户不在【基础资料】的账户档案里",IF($B2533="","※没填日期，这一笔不会进任何月份的报表",IF(NOT(ISNUMBER($B2533)),"※日期是文本不是日期（像 2026.6.28 这种），按日期取数的报表全会漏掉这一笔",IF(AND($F2533&lt;&gt;"",$G2533&lt;&gt;""),"※收入和支出不能同时填",IF(AND(N($F2533)=0,N($G2533)=0),"※收入和支出都没填",IF(OR(N($F2533)&lt;0,N($G2533)&lt;0),"※金额不能填负数，方向反了就换一列填",IF($D2533="","※没填收支类别，分类报表会漏掉这一笔",IF(ISNA(MATCH($D2533,类别表,0)),"※收支类别不在【基础资料】的清单里",IF(AND($L2533="内部转账",$M2533=""),"△内部转账要在「对方账户」写上另一头",IF(AND($L2533="内部转账",$M2533=$C2533),"※对方账户跟本账户是同一个",IF(AND($L2533&lt;&gt;"内部转账",$M2533&lt;&gt;""),"△填了对方账户，但类别不是内部转账",IF(YEAR($B2533)&lt;&gt;管理年度,"△不是管理年度的单据，按月的三张报表里看不到",IF($H2533&lt;0,"△这一笔之后该账户余额成负数了，核一下",""))))))))))))))</f>
        <v/>
      </c>
    </row>
    <row r="2534" ht="16.5" spans="1:16">
      <c r="A2534" s="4" t="str">
        <f>IF($C2534="","",COUNTA($C$5:$C2534))</f>
        <v/>
      </c>
      <c r="B2534" s="52"/>
      <c r="C2534" s="53"/>
      <c r="D2534" s="53"/>
      <c r="E2534" s="32"/>
      <c r="F2534" s="54"/>
      <c r="G2534" s="54"/>
      <c r="H2534" s="24" t="str">
        <f>IFERROR(ROUND(VLOOKUP($C2534,基础资料!$B$5:$E$34,3,0)+SUMIF($C$5:$C2534,$C2534,$F$5:$F2534)-SUMIF($C$5:$C2534,$C2534,$G$5:$G2534),2),"")</f>
        <v/>
      </c>
      <c r="I2534" s="53"/>
      <c r="J2534" s="53"/>
      <c r="K2534" s="25" t="str">
        <f t="shared" si="39"/>
        <v/>
      </c>
      <c r="L2534" s="13" t="str">
        <f>IF($D2534="","",IFERROR(INDEX(类别属性,MATCH($D2534,类别表,0)),""))</f>
        <v/>
      </c>
      <c r="M2534" s="53"/>
      <c r="N2534" s="53"/>
      <c r="O2534" s="32"/>
      <c r="P2534" s="6" t="str">
        <f>IF($C2534="","",IF(ISNA(MATCH($C2534,账户表,0)),"※这个账户不在【基础资料】的账户档案里",IF($B2534="","※没填日期，这一笔不会进任何月份的报表",IF(NOT(ISNUMBER($B2534)),"※日期是文本不是日期（像 2026.6.28 这种），按日期取数的报表全会漏掉这一笔",IF(AND($F2534&lt;&gt;"",$G2534&lt;&gt;""),"※收入和支出不能同时填",IF(AND(N($F2534)=0,N($G2534)=0),"※收入和支出都没填",IF(OR(N($F2534)&lt;0,N($G2534)&lt;0),"※金额不能填负数，方向反了就换一列填",IF($D2534="","※没填收支类别，分类报表会漏掉这一笔",IF(ISNA(MATCH($D2534,类别表,0)),"※收支类别不在【基础资料】的清单里",IF(AND($L2534="内部转账",$M2534=""),"△内部转账要在「对方账户」写上另一头",IF(AND($L2534="内部转账",$M2534=$C2534),"※对方账户跟本账户是同一个",IF(AND($L2534&lt;&gt;"内部转账",$M2534&lt;&gt;""),"△填了对方账户，但类别不是内部转账",IF(YEAR($B2534)&lt;&gt;管理年度,"△不是管理年度的单据，按月的三张报表里看不到",IF($H2534&lt;0,"△这一笔之后该账户余额成负数了，核一下",""))))))))))))))</f>
        <v/>
      </c>
    </row>
    <row r="2535" ht="16.5" spans="1:16">
      <c r="A2535" s="4" t="str">
        <f>IF($C2535="","",COUNTA($C$5:$C2535))</f>
        <v/>
      </c>
      <c r="B2535" s="52"/>
      <c r="C2535" s="53"/>
      <c r="D2535" s="53"/>
      <c r="E2535" s="32"/>
      <c r="F2535" s="54"/>
      <c r="G2535" s="54"/>
      <c r="H2535" s="24" t="str">
        <f>IFERROR(ROUND(VLOOKUP($C2535,基础资料!$B$5:$E$34,3,0)+SUMIF($C$5:$C2535,$C2535,$F$5:$F2535)-SUMIF($C$5:$C2535,$C2535,$G$5:$G2535),2),"")</f>
        <v/>
      </c>
      <c r="I2535" s="53"/>
      <c r="J2535" s="53"/>
      <c r="K2535" s="25" t="str">
        <f t="shared" si="39"/>
        <v/>
      </c>
      <c r="L2535" s="13" t="str">
        <f>IF($D2535="","",IFERROR(INDEX(类别属性,MATCH($D2535,类别表,0)),""))</f>
        <v/>
      </c>
      <c r="M2535" s="53"/>
      <c r="N2535" s="53"/>
      <c r="O2535" s="32"/>
      <c r="P2535" s="6" t="str">
        <f>IF($C2535="","",IF(ISNA(MATCH($C2535,账户表,0)),"※这个账户不在【基础资料】的账户档案里",IF($B2535="","※没填日期，这一笔不会进任何月份的报表",IF(NOT(ISNUMBER($B2535)),"※日期是文本不是日期（像 2026.6.28 这种），按日期取数的报表全会漏掉这一笔",IF(AND($F2535&lt;&gt;"",$G2535&lt;&gt;""),"※收入和支出不能同时填",IF(AND(N($F2535)=0,N($G2535)=0),"※收入和支出都没填",IF(OR(N($F2535)&lt;0,N($G2535)&lt;0),"※金额不能填负数，方向反了就换一列填",IF($D2535="","※没填收支类别，分类报表会漏掉这一笔",IF(ISNA(MATCH($D2535,类别表,0)),"※收支类别不在【基础资料】的清单里",IF(AND($L2535="内部转账",$M2535=""),"△内部转账要在「对方账户」写上另一头",IF(AND($L2535="内部转账",$M2535=$C2535),"※对方账户跟本账户是同一个",IF(AND($L2535&lt;&gt;"内部转账",$M2535&lt;&gt;""),"△填了对方账户，但类别不是内部转账",IF(YEAR($B2535)&lt;&gt;管理年度,"△不是管理年度的单据，按月的三张报表里看不到",IF($H2535&lt;0,"△这一笔之后该账户余额成负数了，核一下",""))))))))))))))</f>
        <v/>
      </c>
    </row>
    <row r="2536" ht="16.5" spans="1:16">
      <c r="A2536" s="4" t="str">
        <f>IF($C2536="","",COUNTA($C$5:$C2536))</f>
        <v/>
      </c>
      <c r="B2536" s="52"/>
      <c r="C2536" s="53"/>
      <c r="D2536" s="53"/>
      <c r="E2536" s="32"/>
      <c r="F2536" s="54"/>
      <c r="G2536" s="54"/>
      <c r="H2536" s="24" t="str">
        <f>IFERROR(ROUND(VLOOKUP($C2536,基础资料!$B$5:$E$34,3,0)+SUMIF($C$5:$C2536,$C2536,$F$5:$F2536)-SUMIF($C$5:$C2536,$C2536,$G$5:$G2536),2),"")</f>
        <v/>
      </c>
      <c r="I2536" s="53"/>
      <c r="J2536" s="53"/>
      <c r="K2536" s="25" t="str">
        <f t="shared" si="39"/>
        <v/>
      </c>
      <c r="L2536" s="13" t="str">
        <f>IF($D2536="","",IFERROR(INDEX(类别属性,MATCH($D2536,类别表,0)),""))</f>
        <v/>
      </c>
      <c r="M2536" s="53"/>
      <c r="N2536" s="53"/>
      <c r="O2536" s="32"/>
      <c r="P2536" s="6" t="str">
        <f>IF($C2536="","",IF(ISNA(MATCH($C2536,账户表,0)),"※这个账户不在【基础资料】的账户档案里",IF($B2536="","※没填日期，这一笔不会进任何月份的报表",IF(NOT(ISNUMBER($B2536)),"※日期是文本不是日期（像 2026.6.28 这种），按日期取数的报表全会漏掉这一笔",IF(AND($F2536&lt;&gt;"",$G2536&lt;&gt;""),"※收入和支出不能同时填",IF(AND(N($F2536)=0,N($G2536)=0),"※收入和支出都没填",IF(OR(N($F2536)&lt;0,N($G2536)&lt;0),"※金额不能填负数，方向反了就换一列填",IF($D2536="","※没填收支类别，分类报表会漏掉这一笔",IF(ISNA(MATCH($D2536,类别表,0)),"※收支类别不在【基础资料】的清单里",IF(AND($L2536="内部转账",$M2536=""),"△内部转账要在「对方账户」写上另一头",IF(AND($L2536="内部转账",$M2536=$C2536),"※对方账户跟本账户是同一个",IF(AND($L2536&lt;&gt;"内部转账",$M2536&lt;&gt;""),"△填了对方账户，但类别不是内部转账",IF(YEAR($B2536)&lt;&gt;管理年度,"△不是管理年度的单据，按月的三张报表里看不到",IF($H2536&lt;0,"△这一笔之后该账户余额成负数了，核一下",""))))))))))))))</f>
        <v/>
      </c>
    </row>
    <row r="2537" ht="16.5" spans="1:16">
      <c r="A2537" s="4" t="str">
        <f>IF($C2537="","",COUNTA($C$5:$C2537))</f>
        <v/>
      </c>
      <c r="B2537" s="52"/>
      <c r="C2537" s="53"/>
      <c r="D2537" s="53"/>
      <c r="E2537" s="32"/>
      <c r="F2537" s="54"/>
      <c r="G2537" s="54"/>
      <c r="H2537" s="24" t="str">
        <f>IFERROR(ROUND(VLOOKUP($C2537,基础资料!$B$5:$E$34,3,0)+SUMIF($C$5:$C2537,$C2537,$F$5:$F2537)-SUMIF($C$5:$C2537,$C2537,$G$5:$G2537),2),"")</f>
        <v/>
      </c>
      <c r="I2537" s="53"/>
      <c r="J2537" s="53"/>
      <c r="K2537" s="25" t="str">
        <f t="shared" si="39"/>
        <v/>
      </c>
      <c r="L2537" s="13" t="str">
        <f>IF($D2537="","",IFERROR(INDEX(类别属性,MATCH($D2537,类别表,0)),""))</f>
        <v/>
      </c>
      <c r="M2537" s="53"/>
      <c r="N2537" s="53"/>
      <c r="O2537" s="32"/>
      <c r="P2537" s="6" t="str">
        <f>IF($C2537="","",IF(ISNA(MATCH($C2537,账户表,0)),"※这个账户不在【基础资料】的账户档案里",IF($B2537="","※没填日期，这一笔不会进任何月份的报表",IF(NOT(ISNUMBER($B2537)),"※日期是文本不是日期（像 2026.6.28 这种），按日期取数的报表全会漏掉这一笔",IF(AND($F2537&lt;&gt;"",$G2537&lt;&gt;""),"※收入和支出不能同时填",IF(AND(N($F2537)=0,N($G2537)=0),"※收入和支出都没填",IF(OR(N($F2537)&lt;0,N($G2537)&lt;0),"※金额不能填负数，方向反了就换一列填",IF($D2537="","※没填收支类别，分类报表会漏掉这一笔",IF(ISNA(MATCH($D2537,类别表,0)),"※收支类别不在【基础资料】的清单里",IF(AND($L2537="内部转账",$M2537=""),"△内部转账要在「对方账户」写上另一头",IF(AND($L2537="内部转账",$M2537=$C2537),"※对方账户跟本账户是同一个",IF(AND($L2537&lt;&gt;"内部转账",$M2537&lt;&gt;""),"△填了对方账户，但类别不是内部转账",IF(YEAR($B2537)&lt;&gt;管理年度,"△不是管理年度的单据，按月的三张报表里看不到",IF($H2537&lt;0,"△这一笔之后该账户余额成负数了，核一下",""))))))))))))))</f>
        <v/>
      </c>
    </row>
    <row r="2538" ht="16.5" spans="1:16">
      <c r="A2538" s="4" t="str">
        <f>IF($C2538="","",COUNTA($C$5:$C2538))</f>
        <v/>
      </c>
      <c r="B2538" s="52"/>
      <c r="C2538" s="53"/>
      <c r="D2538" s="53"/>
      <c r="E2538" s="32"/>
      <c r="F2538" s="54"/>
      <c r="G2538" s="54"/>
      <c r="H2538" s="24" t="str">
        <f>IFERROR(ROUND(VLOOKUP($C2538,基础资料!$B$5:$E$34,3,0)+SUMIF($C$5:$C2538,$C2538,$F$5:$F2538)-SUMIF($C$5:$C2538,$C2538,$G$5:$G2538),2),"")</f>
        <v/>
      </c>
      <c r="I2538" s="53"/>
      <c r="J2538" s="53"/>
      <c r="K2538" s="25" t="str">
        <f t="shared" si="39"/>
        <v/>
      </c>
      <c r="L2538" s="13" t="str">
        <f>IF($D2538="","",IFERROR(INDEX(类别属性,MATCH($D2538,类别表,0)),""))</f>
        <v/>
      </c>
      <c r="M2538" s="53"/>
      <c r="N2538" s="53"/>
      <c r="O2538" s="32"/>
      <c r="P2538" s="6" t="str">
        <f>IF($C2538="","",IF(ISNA(MATCH($C2538,账户表,0)),"※这个账户不在【基础资料】的账户档案里",IF($B2538="","※没填日期，这一笔不会进任何月份的报表",IF(NOT(ISNUMBER($B2538)),"※日期是文本不是日期（像 2026.6.28 这种），按日期取数的报表全会漏掉这一笔",IF(AND($F2538&lt;&gt;"",$G2538&lt;&gt;""),"※收入和支出不能同时填",IF(AND(N($F2538)=0,N($G2538)=0),"※收入和支出都没填",IF(OR(N($F2538)&lt;0,N($G2538)&lt;0),"※金额不能填负数，方向反了就换一列填",IF($D2538="","※没填收支类别，分类报表会漏掉这一笔",IF(ISNA(MATCH($D2538,类别表,0)),"※收支类别不在【基础资料】的清单里",IF(AND($L2538="内部转账",$M2538=""),"△内部转账要在「对方账户」写上另一头",IF(AND($L2538="内部转账",$M2538=$C2538),"※对方账户跟本账户是同一个",IF(AND($L2538&lt;&gt;"内部转账",$M2538&lt;&gt;""),"△填了对方账户，但类别不是内部转账",IF(YEAR($B2538)&lt;&gt;管理年度,"△不是管理年度的单据，按月的三张报表里看不到",IF($H2538&lt;0,"△这一笔之后该账户余额成负数了，核一下",""))))))))))))))</f>
        <v/>
      </c>
    </row>
    <row r="2539" ht="16.5" spans="1:16">
      <c r="A2539" s="4" t="str">
        <f>IF($C2539="","",COUNTA($C$5:$C2539))</f>
        <v/>
      </c>
      <c r="B2539" s="52"/>
      <c r="C2539" s="53"/>
      <c r="D2539" s="53"/>
      <c r="E2539" s="32"/>
      <c r="F2539" s="54"/>
      <c r="G2539" s="54"/>
      <c r="H2539" s="24" t="str">
        <f>IFERROR(ROUND(VLOOKUP($C2539,基础资料!$B$5:$E$34,3,0)+SUMIF($C$5:$C2539,$C2539,$F$5:$F2539)-SUMIF($C$5:$C2539,$C2539,$G$5:$G2539),2),"")</f>
        <v/>
      </c>
      <c r="I2539" s="53"/>
      <c r="J2539" s="53"/>
      <c r="K2539" s="25" t="str">
        <f t="shared" si="39"/>
        <v/>
      </c>
      <c r="L2539" s="13" t="str">
        <f>IF($D2539="","",IFERROR(INDEX(类别属性,MATCH($D2539,类别表,0)),""))</f>
        <v/>
      </c>
      <c r="M2539" s="53"/>
      <c r="N2539" s="53"/>
      <c r="O2539" s="32"/>
      <c r="P2539" s="6" t="str">
        <f>IF($C2539="","",IF(ISNA(MATCH($C2539,账户表,0)),"※这个账户不在【基础资料】的账户档案里",IF($B2539="","※没填日期，这一笔不会进任何月份的报表",IF(NOT(ISNUMBER($B2539)),"※日期是文本不是日期（像 2026.6.28 这种），按日期取数的报表全会漏掉这一笔",IF(AND($F2539&lt;&gt;"",$G2539&lt;&gt;""),"※收入和支出不能同时填",IF(AND(N($F2539)=0,N($G2539)=0),"※收入和支出都没填",IF(OR(N($F2539)&lt;0,N($G2539)&lt;0),"※金额不能填负数，方向反了就换一列填",IF($D2539="","※没填收支类别，分类报表会漏掉这一笔",IF(ISNA(MATCH($D2539,类别表,0)),"※收支类别不在【基础资料】的清单里",IF(AND($L2539="内部转账",$M2539=""),"△内部转账要在「对方账户」写上另一头",IF(AND($L2539="内部转账",$M2539=$C2539),"※对方账户跟本账户是同一个",IF(AND($L2539&lt;&gt;"内部转账",$M2539&lt;&gt;""),"△填了对方账户，但类别不是内部转账",IF(YEAR($B2539)&lt;&gt;管理年度,"△不是管理年度的单据，按月的三张报表里看不到",IF($H2539&lt;0,"△这一笔之后该账户余额成负数了，核一下",""))))))))))))))</f>
        <v/>
      </c>
    </row>
    <row r="2540" ht="16.5" spans="1:16">
      <c r="A2540" s="4" t="str">
        <f>IF($C2540="","",COUNTA($C$5:$C2540))</f>
        <v/>
      </c>
      <c r="B2540" s="52"/>
      <c r="C2540" s="53"/>
      <c r="D2540" s="53"/>
      <c r="E2540" s="32"/>
      <c r="F2540" s="54"/>
      <c r="G2540" s="54"/>
      <c r="H2540" s="24" t="str">
        <f>IFERROR(ROUND(VLOOKUP($C2540,基础资料!$B$5:$E$34,3,0)+SUMIF($C$5:$C2540,$C2540,$F$5:$F2540)-SUMIF($C$5:$C2540,$C2540,$G$5:$G2540),2),"")</f>
        <v/>
      </c>
      <c r="I2540" s="53"/>
      <c r="J2540" s="53"/>
      <c r="K2540" s="25" t="str">
        <f t="shared" si="39"/>
        <v/>
      </c>
      <c r="L2540" s="13" t="str">
        <f>IF($D2540="","",IFERROR(INDEX(类别属性,MATCH($D2540,类别表,0)),""))</f>
        <v/>
      </c>
      <c r="M2540" s="53"/>
      <c r="N2540" s="53"/>
      <c r="O2540" s="32"/>
      <c r="P2540" s="6" t="str">
        <f>IF($C2540="","",IF(ISNA(MATCH($C2540,账户表,0)),"※这个账户不在【基础资料】的账户档案里",IF($B2540="","※没填日期，这一笔不会进任何月份的报表",IF(NOT(ISNUMBER($B2540)),"※日期是文本不是日期（像 2026.6.28 这种），按日期取数的报表全会漏掉这一笔",IF(AND($F2540&lt;&gt;"",$G2540&lt;&gt;""),"※收入和支出不能同时填",IF(AND(N($F2540)=0,N($G2540)=0),"※收入和支出都没填",IF(OR(N($F2540)&lt;0,N($G2540)&lt;0),"※金额不能填负数，方向反了就换一列填",IF($D2540="","※没填收支类别，分类报表会漏掉这一笔",IF(ISNA(MATCH($D2540,类别表,0)),"※收支类别不在【基础资料】的清单里",IF(AND($L2540="内部转账",$M2540=""),"△内部转账要在「对方账户」写上另一头",IF(AND($L2540="内部转账",$M2540=$C2540),"※对方账户跟本账户是同一个",IF(AND($L2540&lt;&gt;"内部转账",$M2540&lt;&gt;""),"△填了对方账户，但类别不是内部转账",IF(YEAR($B2540)&lt;&gt;管理年度,"△不是管理年度的单据，按月的三张报表里看不到",IF($H2540&lt;0,"△这一笔之后该账户余额成负数了，核一下",""))))))))))))))</f>
        <v/>
      </c>
    </row>
    <row r="2541" ht="16.5" spans="1:16">
      <c r="A2541" s="4" t="str">
        <f>IF($C2541="","",COUNTA($C$5:$C2541))</f>
        <v/>
      </c>
      <c r="B2541" s="52"/>
      <c r="C2541" s="53"/>
      <c r="D2541" s="53"/>
      <c r="E2541" s="32"/>
      <c r="F2541" s="54"/>
      <c r="G2541" s="54"/>
      <c r="H2541" s="24" t="str">
        <f>IFERROR(ROUND(VLOOKUP($C2541,基础资料!$B$5:$E$34,3,0)+SUMIF($C$5:$C2541,$C2541,$F$5:$F2541)-SUMIF($C$5:$C2541,$C2541,$G$5:$G2541),2),"")</f>
        <v/>
      </c>
      <c r="I2541" s="53"/>
      <c r="J2541" s="53"/>
      <c r="K2541" s="25" t="str">
        <f t="shared" si="39"/>
        <v/>
      </c>
      <c r="L2541" s="13" t="str">
        <f>IF($D2541="","",IFERROR(INDEX(类别属性,MATCH($D2541,类别表,0)),""))</f>
        <v/>
      </c>
      <c r="M2541" s="53"/>
      <c r="N2541" s="53"/>
      <c r="O2541" s="32"/>
      <c r="P2541" s="6" t="str">
        <f>IF($C2541="","",IF(ISNA(MATCH($C2541,账户表,0)),"※这个账户不在【基础资料】的账户档案里",IF($B2541="","※没填日期，这一笔不会进任何月份的报表",IF(NOT(ISNUMBER($B2541)),"※日期是文本不是日期（像 2026.6.28 这种），按日期取数的报表全会漏掉这一笔",IF(AND($F2541&lt;&gt;"",$G2541&lt;&gt;""),"※收入和支出不能同时填",IF(AND(N($F2541)=0,N($G2541)=0),"※收入和支出都没填",IF(OR(N($F2541)&lt;0,N($G2541)&lt;0),"※金额不能填负数，方向反了就换一列填",IF($D2541="","※没填收支类别，分类报表会漏掉这一笔",IF(ISNA(MATCH($D2541,类别表,0)),"※收支类别不在【基础资料】的清单里",IF(AND($L2541="内部转账",$M2541=""),"△内部转账要在「对方账户」写上另一头",IF(AND($L2541="内部转账",$M2541=$C2541),"※对方账户跟本账户是同一个",IF(AND($L2541&lt;&gt;"内部转账",$M2541&lt;&gt;""),"△填了对方账户，但类别不是内部转账",IF(YEAR($B2541)&lt;&gt;管理年度,"△不是管理年度的单据，按月的三张报表里看不到",IF($H2541&lt;0,"△这一笔之后该账户余额成负数了，核一下",""))))))))))))))</f>
        <v/>
      </c>
    </row>
    <row r="2542" ht="16.5" spans="1:16">
      <c r="A2542" s="4" t="str">
        <f>IF($C2542="","",COUNTA($C$5:$C2542))</f>
        <v/>
      </c>
      <c r="B2542" s="52"/>
      <c r="C2542" s="53"/>
      <c r="D2542" s="53"/>
      <c r="E2542" s="32"/>
      <c r="F2542" s="54"/>
      <c r="G2542" s="54"/>
      <c r="H2542" s="24" t="str">
        <f>IFERROR(ROUND(VLOOKUP($C2542,基础资料!$B$5:$E$34,3,0)+SUMIF($C$5:$C2542,$C2542,$F$5:$F2542)-SUMIF($C$5:$C2542,$C2542,$G$5:$G2542),2),"")</f>
        <v/>
      </c>
      <c r="I2542" s="53"/>
      <c r="J2542" s="53"/>
      <c r="K2542" s="25" t="str">
        <f t="shared" si="39"/>
        <v/>
      </c>
      <c r="L2542" s="13" t="str">
        <f>IF($D2542="","",IFERROR(INDEX(类别属性,MATCH($D2542,类别表,0)),""))</f>
        <v/>
      </c>
      <c r="M2542" s="53"/>
      <c r="N2542" s="53"/>
      <c r="O2542" s="32"/>
      <c r="P2542" s="6" t="str">
        <f>IF($C2542="","",IF(ISNA(MATCH($C2542,账户表,0)),"※这个账户不在【基础资料】的账户档案里",IF($B2542="","※没填日期，这一笔不会进任何月份的报表",IF(NOT(ISNUMBER($B2542)),"※日期是文本不是日期（像 2026.6.28 这种），按日期取数的报表全会漏掉这一笔",IF(AND($F2542&lt;&gt;"",$G2542&lt;&gt;""),"※收入和支出不能同时填",IF(AND(N($F2542)=0,N($G2542)=0),"※收入和支出都没填",IF(OR(N($F2542)&lt;0,N($G2542)&lt;0),"※金额不能填负数，方向反了就换一列填",IF($D2542="","※没填收支类别，分类报表会漏掉这一笔",IF(ISNA(MATCH($D2542,类别表,0)),"※收支类别不在【基础资料】的清单里",IF(AND($L2542="内部转账",$M2542=""),"△内部转账要在「对方账户」写上另一头",IF(AND($L2542="内部转账",$M2542=$C2542),"※对方账户跟本账户是同一个",IF(AND($L2542&lt;&gt;"内部转账",$M2542&lt;&gt;""),"△填了对方账户，但类别不是内部转账",IF(YEAR($B2542)&lt;&gt;管理年度,"△不是管理年度的单据，按月的三张报表里看不到",IF($H2542&lt;0,"△这一笔之后该账户余额成负数了，核一下",""))))))))))))))</f>
        <v/>
      </c>
    </row>
    <row r="2543" ht="16.5" spans="1:16">
      <c r="A2543" s="4" t="str">
        <f>IF($C2543="","",COUNTA($C$5:$C2543))</f>
        <v/>
      </c>
      <c r="B2543" s="52"/>
      <c r="C2543" s="53"/>
      <c r="D2543" s="53"/>
      <c r="E2543" s="32"/>
      <c r="F2543" s="54"/>
      <c r="G2543" s="54"/>
      <c r="H2543" s="24" t="str">
        <f>IFERROR(ROUND(VLOOKUP($C2543,基础资料!$B$5:$E$34,3,0)+SUMIF($C$5:$C2543,$C2543,$F$5:$F2543)-SUMIF($C$5:$C2543,$C2543,$G$5:$G2543),2),"")</f>
        <v/>
      </c>
      <c r="I2543" s="53"/>
      <c r="J2543" s="53"/>
      <c r="K2543" s="25" t="str">
        <f t="shared" si="39"/>
        <v/>
      </c>
      <c r="L2543" s="13" t="str">
        <f>IF($D2543="","",IFERROR(INDEX(类别属性,MATCH($D2543,类别表,0)),""))</f>
        <v/>
      </c>
      <c r="M2543" s="53"/>
      <c r="N2543" s="53"/>
      <c r="O2543" s="32"/>
      <c r="P2543" s="6" t="str">
        <f>IF($C2543="","",IF(ISNA(MATCH($C2543,账户表,0)),"※这个账户不在【基础资料】的账户档案里",IF($B2543="","※没填日期，这一笔不会进任何月份的报表",IF(NOT(ISNUMBER($B2543)),"※日期是文本不是日期（像 2026.6.28 这种），按日期取数的报表全会漏掉这一笔",IF(AND($F2543&lt;&gt;"",$G2543&lt;&gt;""),"※收入和支出不能同时填",IF(AND(N($F2543)=0,N($G2543)=0),"※收入和支出都没填",IF(OR(N($F2543)&lt;0,N($G2543)&lt;0),"※金额不能填负数，方向反了就换一列填",IF($D2543="","※没填收支类别，分类报表会漏掉这一笔",IF(ISNA(MATCH($D2543,类别表,0)),"※收支类别不在【基础资料】的清单里",IF(AND($L2543="内部转账",$M2543=""),"△内部转账要在「对方账户」写上另一头",IF(AND($L2543="内部转账",$M2543=$C2543),"※对方账户跟本账户是同一个",IF(AND($L2543&lt;&gt;"内部转账",$M2543&lt;&gt;""),"△填了对方账户，但类别不是内部转账",IF(YEAR($B2543)&lt;&gt;管理年度,"△不是管理年度的单据，按月的三张报表里看不到",IF($H2543&lt;0,"△这一笔之后该账户余额成负数了，核一下",""))))))))))))))</f>
        <v/>
      </c>
    </row>
    <row r="2544" ht="16.5" spans="1:16">
      <c r="A2544" s="4" t="str">
        <f>IF($C2544="","",COUNTA($C$5:$C2544))</f>
        <v/>
      </c>
      <c r="B2544" s="52"/>
      <c r="C2544" s="53"/>
      <c r="D2544" s="53"/>
      <c r="E2544" s="32"/>
      <c r="F2544" s="54"/>
      <c r="G2544" s="54"/>
      <c r="H2544" s="24" t="str">
        <f>IFERROR(ROUND(VLOOKUP($C2544,基础资料!$B$5:$E$34,3,0)+SUMIF($C$5:$C2544,$C2544,$F$5:$F2544)-SUMIF($C$5:$C2544,$C2544,$G$5:$G2544),2),"")</f>
        <v/>
      </c>
      <c r="I2544" s="53"/>
      <c r="J2544" s="53"/>
      <c r="K2544" s="25" t="str">
        <f t="shared" si="39"/>
        <v/>
      </c>
      <c r="L2544" s="13" t="str">
        <f>IF($D2544="","",IFERROR(INDEX(类别属性,MATCH($D2544,类别表,0)),""))</f>
        <v/>
      </c>
      <c r="M2544" s="53"/>
      <c r="N2544" s="53"/>
      <c r="O2544" s="32"/>
      <c r="P2544" s="6" t="str">
        <f>IF($C2544="","",IF(ISNA(MATCH($C2544,账户表,0)),"※这个账户不在【基础资料】的账户档案里",IF($B2544="","※没填日期，这一笔不会进任何月份的报表",IF(NOT(ISNUMBER($B2544)),"※日期是文本不是日期（像 2026.6.28 这种），按日期取数的报表全会漏掉这一笔",IF(AND($F2544&lt;&gt;"",$G2544&lt;&gt;""),"※收入和支出不能同时填",IF(AND(N($F2544)=0,N($G2544)=0),"※收入和支出都没填",IF(OR(N($F2544)&lt;0,N($G2544)&lt;0),"※金额不能填负数，方向反了就换一列填",IF($D2544="","※没填收支类别，分类报表会漏掉这一笔",IF(ISNA(MATCH($D2544,类别表,0)),"※收支类别不在【基础资料】的清单里",IF(AND($L2544="内部转账",$M2544=""),"△内部转账要在「对方账户」写上另一头",IF(AND($L2544="内部转账",$M2544=$C2544),"※对方账户跟本账户是同一个",IF(AND($L2544&lt;&gt;"内部转账",$M2544&lt;&gt;""),"△填了对方账户，但类别不是内部转账",IF(YEAR($B2544)&lt;&gt;管理年度,"△不是管理年度的单据，按月的三张报表里看不到",IF($H2544&lt;0,"△这一笔之后该账户余额成负数了，核一下",""))))))))))))))</f>
        <v/>
      </c>
    </row>
    <row r="2545" ht="16.5" spans="1:16">
      <c r="A2545" s="4" t="str">
        <f>IF($C2545="","",COUNTA($C$5:$C2545))</f>
        <v/>
      </c>
      <c r="B2545" s="52"/>
      <c r="C2545" s="53"/>
      <c r="D2545" s="53"/>
      <c r="E2545" s="32"/>
      <c r="F2545" s="54"/>
      <c r="G2545" s="54"/>
      <c r="H2545" s="24" t="str">
        <f>IFERROR(ROUND(VLOOKUP($C2545,基础资料!$B$5:$E$34,3,0)+SUMIF($C$5:$C2545,$C2545,$F$5:$F2545)-SUMIF($C$5:$C2545,$C2545,$G$5:$G2545),2),"")</f>
        <v/>
      </c>
      <c r="I2545" s="53"/>
      <c r="J2545" s="53"/>
      <c r="K2545" s="25" t="str">
        <f t="shared" si="39"/>
        <v/>
      </c>
      <c r="L2545" s="13" t="str">
        <f>IF($D2545="","",IFERROR(INDEX(类别属性,MATCH($D2545,类别表,0)),""))</f>
        <v/>
      </c>
      <c r="M2545" s="53"/>
      <c r="N2545" s="53"/>
      <c r="O2545" s="32"/>
      <c r="P2545" s="6" t="str">
        <f>IF($C2545="","",IF(ISNA(MATCH($C2545,账户表,0)),"※这个账户不在【基础资料】的账户档案里",IF($B2545="","※没填日期，这一笔不会进任何月份的报表",IF(NOT(ISNUMBER($B2545)),"※日期是文本不是日期（像 2026.6.28 这种），按日期取数的报表全会漏掉这一笔",IF(AND($F2545&lt;&gt;"",$G2545&lt;&gt;""),"※收入和支出不能同时填",IF(AND(N($F2545)=0,N($G2545)=0),"※收入和支出都没填",IF(OR(N($F2545)&lt;0,N($G2545)&lt;0),"※金额不能填负数，方向反了就换一列填",IF($D2545="","※没填收支类别，分类报表会漏掉这一笔",IF(ISNA(MATCH($D2545,类别表,0)),"※收支类别不在【基础资料】的清单里",IF(AND($L2545="内部转账",$M2545=""),"△内部转账要在「对方账户」写上另一头",IF(AND($L2545="内部转账",$M2545=$C2545),"※对方账户跟本账户是同一个",IF(AND($L2545&lt;&gt;"内部转账",$M2545&lt;&gt;""),"△填了对方账户，但类别不是内部转账",IF(YEAR($B2545)&lt;&gt;管理年度,"△不是管理年度的单据，按月的三张报表里看不到",IF($H2545&lt;0,"△这一笔之后该账户余额成负数了，核一下",""))))))))))))))</f>
        <v/>
      </c>
    </row>
    <row r="2546" ht="16.5" spans="1:16">
      <c r="A2546" s="4" t="str">
        <f>IF($C2546="","",COUNTA($C$5:$C2546))</f>
        <v/>
      </c>
      <c r="B2546" s="52"/>
      <c r="C2546" s="53"/>
      <c r="D2546" s="53"/>
      <c r="E2546" s="32"/>
      <c r="F2546" s="54"/>
      <c r="G2546" s="54"/>
      <c r="H2546" s="24" t="str">
        <f>IFERROR(ROUND(VLOOKUP($C2546,基础资料!$B$5:$E$34,3,0)+SUMIF($C$5:$C2546,$C2546,$F$5:$F2546)-SUMIF($C$5:$C2546,$C2546,$G$5:$G2546),2),"")</f>
        <v/>
      </c>
      <c r="I2546" s="53"/>
      <c r="J2546" s="53"/>
      <c r="K2546" s="25" t="str">
        <f t="shared" si="39"/>
        <v/>
      </c>
      <c r="L2546" s="13" t="str">
        <f>IF($D2546="","",IFERROR(INDEX(类别属性,MATCH($D2546,类别表,0)),""))</f>
        <v/>
      </c>
      <c r="M2546" s="53"/>
      <c r="N2546" s="53"/>
      <c r="O2546" s="32"/>
      <c r="P2546" s="6" t="str">
        <f>IF($C2546="","",IF(ISNA(MATCH($C2546,账户表,0)),"※这个账户不在【基础资料】的账户档案里",IF($B2546="","※没填日期，这一笔不会进任何月份的报表",IF(NOT(ISNUMBER($B2546)),"※日期是文本不是日期（像 2026.6.28 这种），按日期取数的报表全会漏掉这一笔",IF(AND($F2546&lt;&gt;"",$G2546&lt;&gt;""),"※收入和支出不能同时填",IF(AND(N($F2546)=0,N($G2546)=0),"※收入和支出都没填",IF(OR(N($F2546)&lt;0,N($G2546)&lt;0),"※金额不能填负数，方向反了就换一列填",IF($D2546="","※没填收支类别，分类报表会漏掉这一笔",IF(ISNA(MATCH($D2546,类别表,0)),"※收支类别不在【基础资料】的清单里",IF(AND($L2546="内部转账",$M2546=""),"△内部转账要在「对方账户」写上另一头",IF(AND($L2546="内部转账",$M2546=$C2546),"※对方账户跟本账户是同一个",IF(AND($L2546&lt;&gt;"内部转账",$M2546&lt;&gt;""),"△填了对方账户，但类别不是内部转账",IF(YEAR($B2546)&lt;&gt;管理年度,"△不是管理年度的单据，按月的三张报表里看不到",IF($H2546&lt;0,"△这一笔之后该账户余额成负数了，核一下",""))))))))))))))</f>
        <v/>
      </c>
    </row>
    <row r="2547" ht="16.5" spans="1:16">
      <c r="A2547" s="4" t="str">
        <f>IF($C2547="","",COUNTA($C$5:$C2547))</f>
        <v/>
      </c>
      <c r="B2547" s="52"/>
      <c r="C2547" s="53"/>
      <c r="D2547" s="53"/>
      <c r="E2547" s="32"/>
      <c r="F2547" s="54"/>
      <c r="G2547" s="54"/>
      <c r="H2547" s="24" t="str">
        <f>IFERROR(ROUND(VLOOKUP($C2547,基础资料!$B$5:$E$34,3,0)+SUMIF($C$5:$C2547,$C2547,$F$5:$F2547)-SUMIF($C$5:$C2547,$C2547,$G$5:$G2547),2),"")</f>
        <v/>
      </c>
      <c r="I2547" s="53"/>
      <c r="J2547" s="53"/>
      <c r="K2547" s="25" t="str">
        <f t="shared" si="39"/>
        <v/>
      </c>
      <c r="L2547" s="13" t="str">
        <f>IF($D2547="","",IFERROR(INDEX(类别属性,MATCH($D2547,类别表,0)),""))</f>
        <v/>
      </c>
      <c r="M2547" s="53"/>
      <c r="N2547" s="53"/>
      <c r="O2547" s="32"/>
      <c r="P2547" s="6" t="str">
        <f>IF($C2547="","",IF(ISNA(MATCH($C2547,账户表,0)),"※这个账户不在【基础资料】的账户档案里",IF($B2547="","※没填日期，这一笔不会进任何月份的报表",IF(NOT(ISNUMBER($B2547)),"※日期是文本不是日期（像 2026.6.28 这种），按日期取数的报表全会漏掉这一笔",IF(AND($F2547&lt;&gt;"",$G2547&lt;&gt;""),"※收入和支出不能同时填",IF(AND(N($F2547)=0,N($G2547)=0),"※收入和支出都没填",IF(OR(N($F2547)&lt;0,N($G2547)&lt;0),"※金额不能填负数，方向反了就换一列填",IF($D2547="","※没填收支类别，分类报表会漏掉这一笔",IF(ISNA(MATCH($D2547,类别表,0)),"※收支类别不在【基础资料】的清单里",IF(AND($L2547="内部转账",$M2547=""),"△内部转账要在「对方账户」写上另一头",IF(AND($L2547="内部转账",$M2547=$C2547),"※对方账户跟本账户是同一个",IF(AND($L2547&lt;&gt;"内部转账",$M2547&lt;&gt;""),"△填了对方账户，但类别不是内部转账",IF(YEAR($B2547)&lt;&gt;管理年度,"△不是管理年度的单据，按月的三张报表里看不到",IF($H2547&lt;0,"△这一笔之后该账户余额成负数了，核一下",""))))))))))))))</f>
        <v/>
      </c>
    </row>
    <row r="2548" ht="16.5" spans="1:16">
      <c r="A2548" s="4" t="str">
        <f>IF($C2548="","",COUNTA($C$5:$C2548))</f>
        <v/>
      </c>
      <c r="B2548" s="52"/>
      <c r="C2548" s="53"/>
      <c r="D2548" s="53"/>
      <c r="E2548" s="32"/>
      <c r="F2548" s="54"/>
      <c r="G2548" s="54"/>
      <c r="H2548" s="24" t="str">
        <f>IFERROR(ROUND(VLOOKUP($C2548,基础资料!$B$5:$E$34,3,0)+SUMIF($C$5:$C2548,$C2548,$F$5:$F2548)-SUMIF($C$5:$C2548,$C2548,$G$5:$G2548),2),"")</f>
        <v/>
      </c>
      <c r="I2548" s="53"/>
      <c r="J2548" s="53"/>
      <c r="K2548" s="25" t="str">
        <f t="shared" si="39"/>
        <v/>
      </c>
      <c r="L2548" s="13" t="str">
        <f>IF($D2548="","",IFERROR(INDEX(类别属性,MATCH($D2548,类别表,0)),""))</f>
        <v/>
      </c>
      <c r="M2548" s="53"/>
      <c r="N2548" s="53"/>
      <c r="O2548" s="32"/>
      <c r="P2548" s="6" t="str">
        <f>IF($C2548="","",IF(ISNA(MATCH($C2548,账户表,0)),"※这个账户不在【基础资料】的账户档案里",IF($B2548="","※没填日期，这一笔不会进任何月份的报表",IF(NOT(ISNUMBER($B2548)),"※日期是文本不是日期（像 2026.6.28 这种），按日期取数的报表全会漏掉这一笔",IF(AND($F2548&lt;&gt;"",$G2548&lt;&gt;""),"※收入和支出不能同时填",IF(AND(N($F2548)=0,N($G2548)=0),"※收入和支出都没填",IF(OR(N($F2548)&lt;0,N($G2548)&lt;0),"※金额不能填负数，方向反了就换一列填",IF($D2548="","※没填收支类别，分类报表会漏掉这一笔",IF(ISNA(MATCH($D2548,类别表,0)),"※收支类别不在【基础资料】的清单里",IF(AND($L2548="内部转账",$M2548=""),"△内部转账要在「对方账户」写上另一头",IF(AND($L2548="内部转账",$M2548=$C2548),"※对方账户跟本账户是同一个",IF(AND($L2548&lt;&gt;"内部转账",$M2548&lt;&gt;""),"△填了对方账户，但类别不是内部转账",IF(YEAR($B2548)&lt;&gt;管理年度,"△不是管理年度的单据，按月的三张报表里看不到",IF($H2548&lt;0,"△这一笔之后该账户余额成负数了，核一下",""))))))))))))))</f>
        <v/>
      </c>
    </row>
    <row r="2549" ht="16.5" spans="1:16">
      <c r="A2549" s="4" t="str">
        <f>IF($C2549="","",COUNTA($C$5:$C2549))</f>
        <v/>
      </c>
      <c r="B2549" s="52"/>
      <c r="C2549" s="53"/>
      <c r="D2549" s="53"/>
      <c r="E2549" s="32"/>
      <c r="F2549" s="54"/>
      <c r="G2549" s="54"/>
      <c r="H2549" s="24" t="str">
        <f>IFERROR(ROUND(VLOOKUP($C2549,基础资料!$B$5:$E$34,3,0)+SUMIF($C$5:$C2549,$C2549,$F$5:$F2549)-SUMIF($C$5:$C2549,$C2549,$G$5:$G2549),2),"")</f>
        <v/>
      </c>
      <c r="I2549" s="53"/>
      <c r="J2549" s="53"/>
      <c r="K2549" s="25" t="str">
        <f t="shared" si="39"/>
        <v/>
      </c>
      <c r="L2549" s="13" t="str">
        <f>IF($D2549="","",IFERROR(INDEX(类别属性,MATCH($D2549,类别表,0)),""))</f>
        <v/>
      </c>
      <c r="M2549" s="53"/>
      <c r="N2549" s="53"/>
      <c r="O2549" s="32"/>
      <c r="P2549" s="6" t="str">
        <f>IF($C2549="","",IF(ISNA(MATCH($C2549,账户表,0)),"※这个账户不在【基础资料】的账户档案里",IF($B2549="","※没填日期，这一笔不会进任何月份的报表",IF(NOT(ISNUMBER($B2549)),"※日期是文本不是日期（像 2026.6.28 这种），按日期取数的报表全会漏掉这一笔",IF(AND($F2549&lt;&gt;"",$G2549&lt;&gt;""),"※收入和支出不能同时填",IF(AND(N($F2549)=0,N($G2549)=0),"※收入和支出都没填",IF(OR(N($F2549)&lt;0,N($G2549)&lt;0),"※金额不能填负数，方向反了就换一列填",IF($D2549="","※没填收支类别，分类报表会漏掉这一笔",IF(ISNA(MATCH($D2549,类别表,0)),"※收支类别不在【基础资料】的清单里",IF(AND($L2549="内部转账",$M2549=""),"△内部转账要在「对方账户」写上另一头",IF(AND($L2549="内部转账",$M2549=$C2549),"※对方账户跟本账户是同一个",IF(AND($L2549&lt;&gt;"内部转账",$M2549&lt;&gt;""),"△填了对方账户，但类别不是内部转账",IF(YEAR($B2549)&lt;&gt;管理年度,"△不是管理年度的单据，按月的三张报表里看不到",IF($H2549&lt;0,"△这一笔之后该账户余额成负数了，核一下",""))))))))))))))</f>
        <v/>
      </c>
    </row>
    <row r="2550" ht="16.5" spans="1:16">
      <c r="A2550" s="4" t="str">
        <f>IF($C2550="","",COUNTA($C$5:$C2550))</f>
        <v/>
      </c>
      <c r="B2550" s="52"/>
      <c r="C2550" s="53"/>
      <c r="D2550" s="53"/>
      <c r="E2550" s="32"/>
      <c r="F2550" s="54"/>
      <c r="G2550" s="54"/>
      <c r="H2550" s="24" t="str">
        <f>IFERROR(ROUND(VLOOKUP($C2550,基础资料!$B$5:$E$34,3,0)+SUMIF($C$5:$C2550,$C2550,$F$5:$F2550)-SUMIF($C$5:$C2550,$C2550,$G$5:$G2550),2),"")</f>
        <v/>
      </c>
      <c r="I2550" s="53"/>
      <c r="J2550" s="53"/>
      <c r="K2550" s="25" t="str">
        <f t="shared" si="39"/>
        <v/>
      </c>
      <c r="L2550" s="13" t="str">
        <f>IF($D2550="","",IFERROR(INDEX(类别属性,MATCH($D2550,类别表,0)),""))</f>
        <v/>
      </c>
      <c r="M2550" s="53"/>
      <c r="N2550" s="53"/>
      <c r="O2550" s="32"/>
      <c r="P2550" s="6" t="str">
        <f>IF($C2550="","",IF(ISNA(MATCH($C2550,账户表,0)),"※这个账户不在【基础资料】的账户档案里",IF($B2550="","※没填日期，这一笔不会进任何月份的报表",IF(NOT(ISNUMBER($B2550)),"※日期是文本不是日期（像 2026.6.28 这种），按日期取数的报表全会漏掉这一笔",IF(AND($F2550&lt;&gt;"",$G2550&lt;&gt;""),"※收入和支出不能同时填",IF(AND(N($F2550)=0,N($G2550)=0),"※收入和支出都没填",IF(OR(N($F2550)&lt;0,N($G2550)&lt;0),"※金额不能填负数，方向反了就换一列填",IF($D2550="","※没填收支类别，分类报表会漏掉这一笔",IF(ISNA(MATCH($D2550,类别表,0)),"※收支类别不在【基础资料】的清单里",IF(AND($L2550="内部转账",$M2550=""),"△内部转账要在「对方账户」写上另一头",IF(AND($L2550="内部转账",$M2550=$C2550),"※对方账户跟本账户是同一个",IF(AND($L2550&lt;&gt;"内部转账",$M2550&lt;&gt;""),"△填了对方账户，但类别不是内部转账",IF(YEAR($B2550)&lt;&gt;管理年度,"△不是管理年度的单据，按月的三张报表里看不到",IF($H2550&lt;0,"△这一笔之后该账户余额成负数了，核一下",""))))))))))))))</f>
        <v/>
      </c>
    </row>
    <row r="2551" ht="16.5" spans="1:16">
      <c r="A2551" s="4" t="str">
        <f>IF($C2551="","",COUNTA($C$5:$C2551))</f>
        <v/>
      </c>
      <c r="B2551" s="52"/>
      <c r="C2551" s="53"/>
      <c r="D2551" s="53"/>
      <c r="E2551" s="32"/>
      <c r="F2551" s="54"/>
      <c r="G2551" s="54"/>
      <c r="H2551" s="24" t="str">
        <f>IFERROR(ROUND(VLOOKUP($C2551,基础资料!$B$5:$E$34,3,0)+SUMIF($C$5:$C2551,$C2551,$F$5:$F2551)-SUMIF($C$5:$C2551,$C2551,$G$5:$G2551),2),"")</f>
        <v/>
      </c>
      <c r="I2551" s="53"/>
      <c r="J2551" s="53"/>
      <c r="K2551" s="25" t="str">
        <f t="shared" si="39"/>
        <v/>
      </c>
      <c r="L2551" s="13" t="str">
        <f>IF($D2551="","",IFERROR(INDEX(类别属性,MATCH($D2551,类别表,0)),""))</f>
        <v/>
      </c>
      <c r="M2551" s="53"/>
      <c r="N2551" s="53"/>
      <c r="O2551" s="32"/>
      <c r="P2551" s="6" t="str">
        <f>IF($C2551="","",IF(ISNA(MATCH($C2551,账户表,0)),"※这个账户不在【基础资料】的账户档案里",IF($B2551="","※没填日期，这一笔不会进任何月份的报表",IF(NOT(ISNUMBER($B2551)),"※日期是文本不是日期（像 2026.6.28 这种），按日期取数的报表全会漏掉这一笔",IF(AND($F2551&lt;&gt;"",$G2551&lt;&gt;""),"※收入和支出不能同时填",IF(AND(N($F2551)=0,N($G2551)=0),"※收入和支出都没填",IF(OR(N($F2551)&lt;0,N($G2551)&lt;0),"※金额不能填负数，方向反了就换一列填",IF($D2551="","※没填收支类别，分类报表会漏掉这一笔",IF(ISNA(MATCH($D2551,类别表,0)),"※收支类别不在【基础资料】的清单里",IF(AND($L2551="内部转账",$M2551=""),"△内部转账要在「对方账户」写上另一头",IF(AND($L2551="内部转账",$M2551=$C2551),"※对方账户跟本账户是同一个",IF(AND($L2551&lt;&gt;"内部转账",$M2551&lt;&gt;""),"△填了对方账户，但类别不是内部转账",IF(YEAR($B2551)&lt;&gt;管理年度,"△不是管理年度的单据，按月的三张报表里看不到",IF($H2551&lt;0,"△这一笔之后该账户余额成负数了，核一下",""))))))))))))))</f>
        <v/>
      </c>
    </row>
    <row r="2552" ht="16.5" spans="1:16">
      <c r="A2552" s="4" t="str">
        <f>IF($C2552="","",COUNTA($C$5:$C2552))</f>
        <v/>
      </c>
      <c r="B2552" s="52"/>
      <c r="C2552" s="53"/>
      <c r="D2552" s="53"/>
      <c r="E2552" s="32"/>
      <c r="F2552" s="54"/>
      <c r="G2552" s="54"/>
      <c r="H2552" s="24" t="str">
        <f>IFERROR(ROUND(VLOOKUP($C2552,基础资料!$B$5:$E$34,3,0)+SUMIF($C$5:$C2552,$C2552,$F$5:$F2552)-SUMIF($C$5:$C2552,$C2552,$G$5:$G2552),2),"")</f>
        <v/>
      </c>
      <c r="I2552" s="53"/>
      <c r="J2552" s="53"/>
      <c r="K2552" s="25" t="str">
        <f t="shared" si="39"/>
        <v/>
      </c>
      <c r="L2552" s="13" t="str">
        <f>IF($D2552="","",IFERROR(INDEX(类别属性,MATCH($D2552,类别表,0)),""))</f>
        <v/>
      </c>
      <c r="M2552" s="53"/>
      <c r="N2552" s="53"/>
      <c r="O2552" s="32"/>
      <c r="P2552" s="6" t="str">
        <f>IF($C2552="","",IF(ISNA(MATCH($C2552,账户表,0)),"※这个账户不在【基础资料】的账户档案里",IF($B2552="","※没填日期，这一笔不会进任何月份的报表",IF(NOT(ISNUMBER($B2552)),"※日期是文本不是日期（像 2026.6.28 这种），按日期取数的报表全会漏掉这一笔",IF(AND($F2552&lt;&gt;"",$G2552&lt;&gt;""),"※收入和支出不能同时填",IF(AND(N($F2552)=0,N($G2552)=0),"※收入和支出都没填",IF(OR(N($F2552)&lt;0,N($G2552)&lt;0),"※金额不能填负数，方向反了就换一列填",IF($D2552="","※没填收支类别，分类报表会漏掉这一笔",IF(ISNA(MATCH($D2552,类别表,0)),"※收支类别不在【基础资料】的清单里",IF(AND($L2552="内部转账",$M2552=""),"△内部转账要在「对方账户」写上另一头",IF(AND($L2552="内部转账",$M2552=$C2552),"※对方账户跟本账户是同一个",IF(AND($L2552&lt;&gt;"内部转账",$M2552&lt;&gt;""),"△填了对方账户，但类别不是内部转账",IF(YEAR($B2552)&lt;&gt;管理年度,"△不是管理年度的单据，按月的三张报表里看不到",IF($H2552&lt;0,"△这一笔之后该账户余额成负数了，核一下",""))))))))))))))</f>
        <v/>
      </c>
    </row>
    <row r="2553" ht="16.5" spans="1:16">
      <c r="A2553" s="4" t="str">
        <f>IF($C2553="","",COUNTA($C$5:$C2553))</f>
        <v/>
      </c>
      <c r="B2553" s="52"/>
      <c r="C2553" s="53"/>
      <c r="D2553" s="53"/>
      <c r="E2553" s="32"/>
      <c r="F2553" s="54"/>
      <c r="G2553" s="54"/>
      <c r="H2553" s="24" t="str">
        <f>IFERROR(ROUND(VLOOKUP($C2553,基础资料!$B$5:$E$34,3,0)+SUMIF($C$5:$C2553,$C2553,$F$5:$F2553)-SUMIF($C$5:$C2553,$C2553,$G$5:$G2553),2),"")</f>
        <v/>
      </c>
      <c r="I2553" s="53"/>
      <c r="J2553" s="53"/>
      <c r="K2553" s="25" t="str">
        <f t="shared" si="39"/>
        <v/>
      </c>
      <c r="L2553" s="13" t="str">
        <f>IF($D2553="","",IFERROR(INDEX(类别属性,MATCH($D2553,类别表,0)),""))</f>
        <v/>
      </c>
      <c r="M2553" s="53"/>
      <c r="N2553" s="53"/>
      <c r="O2553" s="32"/>
      <c r="P2553" s="6" t="str">
        <f>IF($C2553="","",IF(ISNA(MATCH($C2553,账户表,0)),"※这个账户不在【基础资料】的账户档案里",IF($B2553="","※没填日期，这一笔不会进任何月份的报表",IF(NOT(ISNUMBER($B2553)),"※日期是文本不是日期（像 2026.6.28 这种），按日期取数的报表全会漏掉这一笔",IF(AND($F2553&lt;&gt;"",$G2553&lt;&gt;""),"※收入和支出不能同时填",IF(AND(N($F2553)=0,N($G2553)=0),"※收入和支出都没填",IF(OR(N($F2553)&lt;0,N($G2553)&lt;0),"※金额不能填负数，方向反了就换一列填",IF($D2553="","※没填收支类别，分类报表会漏掉这一笔",IF(ISNA(MATCH($D2553,类别表,0)),"※收支类别不在【基础资料】的清单里",IF(AND($L2553="内部转账",$M2553=""),"△内部转账要在「对方账户」写上另一头",IF(AND($L2553="内部转账",$M2553=$C2553),"※对方账户跟本账户是同一个",IF(AND($L2553&lt;&gt;"内部转账",$M2553&lt;&gt;""),"△填了对方账户，但类别不是内部转账",IF(YEAR($B2553)&lt;&gt;管理年度,"△不是管理年度的单据，按月的三张报表里看不到",IF($H2553&lt;0,"△这一笔之后该账户余额成负数了，核一下",""))))))))))))))</f>
        <v/>
      </c>
    </row>
    <row r="2554" ht="16.5" spans="1:16">
      <c r="A2554" s="4" t="str">
        <f>IF($C2554="","",COUNTA($C$5:$C2554))</f>
        <v/>
      </c>
      <c r="B2554" s="52"/>
      <c r="C2554" s="53"/>
      <c r="D2554" s="53"/>
      <c r="E2554" s="32"/>
      <c r="F2554" s="54"/>
      <c r="G2554" s="54"/>
      <c r="H2554" s="24" t="str">
        <f>IFERROR(ROUND(VLOOKUP($C2554,基础资料!$B$5:$E$34,3,0)+SUMIF($C$5:$C2554,$C2554,$F$5:$F2554)-SUMIF($C$5:$C2554,$C2554,$G$5:$G2554),2),"")</f>
        <v/>
      </c>
      <c r="I2554" s="53"/>
      <c r="J2554" s="53"/>
      <c r="K2554" s="25" t="str">
        <f t="shared" si="39"/>
        <v/>
      </c>
      <c r="L2554" s="13" t="str">
        <f>IF($D2554="","",IFERROR(INDEX(类别属性,MATCH($D2554,类别表,0)),""))</f>
        <v/>
      </c>
      <c r="M2554" s="53"/>
      <c r="N2554" s="53"/>
      <c r="O2554" s="32"/>
      <c r="P2554" s="6" t="str">
        <f>IF($C2554="","",IF(ISNA(MATCH($C2554,账户表,0)),"※这个账户不在【基础资料】的账户档案里",IF($B2554="","※没填日期，这一笔不会进任何月份的报表",IF(NOT(ISNUMBER($B2554)),"※日期是文本不是日期（像 2026.6.28 这种），按日期取数的报表全会漏掉这一笔",IF(AND($F2554&lt;&gt;"",$G2554&lt;&gt;""),"※收入和支出不能同时填",IF(AND(N($F2554)=0,N($G2554)=0),"※收入和支出都没填",IF(OR(N($F2554)&lt;0,N($G2554)&lt;0),"※金额不能填负数，方向反了就换一列填",IF($D2554="","※没填收支类别，分类报表会漏掉这一笔",IF(ISNA(MATCH($D2554,类别表,0)),"※收支类别不在【基础资料】的清单里",IF(AND($L2554="内部转账",$M2554=""),"△内部转账要在「对方账户」写上另一头",IF(AND($L2554="内部转账",$M2554=$C2554),"※对方账户跟本账户是同一个",IF(AND($L2554&lt;&gt;"内部转账",$M2554&lt;&gt;""),"△填了对方账户，但类别不是内部转账",IF(YEAR($B2554)&lt;&gt;管理年度,"△不是管理年度的单据，按月的三张报表里看不到",IF($H2554&lt;0,"△这一笔之后该账户余额成负数了，核一下",""))))))))))))))</f>
        <v/>
      </c>
    </row>
    <row r="2555" ht="16.5" spans="1:16">
      <c r="A2555" s="4" t="str">
        <f>IF($C2555="","",COUNTA($C$5:$C2555))</f>
        <v/>
      </c>
      <c r="B2555" s="52"/>
      <c r="C2555" s="53"/>
      <c r="D2555" s="53"/>
      <c r="E2555" s="32"/>
      <c r="F2555" s="54"/>
      <c r="G2555" s="54"/>
      <c r="H2555" s="24" t="str">
        <f>IFERROR(ROUND(VLOOKUP($C2555,基础资料!$B$5:$E$34,3,0)+SUMIF($C$5:$C2555,$C2555,$F$5:$F2555)-SUMIF($C$5:$C2555,$C2555,$G$5:$G2555),2),"")</f>
        <v/>
      </c>
      <c r="I2555" s="53"/>
      <c r="J2555" s="53"/>
      <c r="K2555" s="25" t="str">
        <f t="shared" si="39"/>
        <v/>
      </c>
      <c r="L2555" s="13" t="str">
        <f>IF($D2555="","",IFERROR(INDEX(类别属性,MATCH($D2555,类别表,0)),""))</f>
        <v/>
      </c>
      <c r="M2555" s="53"/>
      <c r="N2555" s="53"/>
      <c r="O2555" s="32"/>
      <c r="P2555" s="6" t="str">
        <f>IF($C2555="","",IF(ISNA(MATCH($C2555,账户表,0)),"※这个账户不在【基础资料】的账户档案里",IF($B2555="","※没填日期，这一笔不会进任何月份的报表",IF(NOT(ISNUMBER($B2555)),"※日期是文本不是日期（像 2026.6.28 这种），按日期取数的报表全会漏掉这一笔",IF(AND($F2555&lt;&gt;"",$G2555&lt;&gt;""),"※收入和支出不能同时填",IF(AND(N($F2555)=0,N($G2555)=0),"※收入和支出都没填",IF(OR(N($F2555)&lt;0,N($G2555)&lt;0),"※金额不能填负数，方向反了就换一列填",IF($D2555="","※没填收支类别，分类报表会漏掉这一笔",IF(ISNA(MATCH($D2555,类别表,0)),"※收支类别不在【基础资料】的清单里",IF(AND($L2555="内部转账",$M2555=""),"△内部转账要在「对方账户」写上另一头",IF(AND($L2555="内部转账",$M2555=$C2555),"※对方账户跟本账户是同一个",IF(AND($L2555&lt;&gt;"内部转账",$M2555&lt;&gt;""),"△填了对方账户，但类别不是内部转账",IF(YEAR($B2555)&lt;&gt;管理年度,"△不是管理年度的单据，按月的三张报表里看不到",IF($H2555&lt;0,"△这一笔之后该账户余额成负数了，核一下",""))))))))))))))</f>
        <v/>
      </c>
    </row>
    <row r="2556" ht="16.5" spans="1:16">
      <c r="A2556" s="4" t="str">
        <f>IF($C2556="","",COUNTA($C$5:$C2556))</f>
        <v/>
      </c>
      <c r="B2556" s="52"/>
      <c r="C2556" s="53"/>
      <c r="D2556" s="53"/>
      <c r="E2556" s="32"/>
      <c r="F2556" s="54"/>
      <c r="G2556" s="54"/>
      <c r="H2556" s="24" t="str">
        <f>IFERROR(ROUND(VLOOKUP($C2556,基础资料!$B$5:$E$34,3,0)+SUMIF($C$5:$C2556,$C2556,$F$5:$F2556)-SUMIF($C$5:$C2556,$C2556,$G$5:$G2556),2),"")</f>
        <v/>
      </c>
      <c r="I2556" s="53"/>
      <c r="J2556" s="53"/>
      <c r="K2556" s="25" t="str">
        <f t="shared" si="39"/>
        <v/>
      </c>
      <c r="L2556" s="13" t="str">
        <f>IF($D2556="","",IFERROR(INDEX(类别属性,MATCH($D2556,类别表,0)),""))</f>
        <v/>
      </c>
      <c r="M2556" s="53"/>
      <c r="N2556" s="53"/>
      <c r="O2556" s="32"/>
      <c r="P2556" s="6" t="str">
        <f>IF($C2556="","",IF(ISNA(MATCH($C2556,账户表,0)),"※这个账户不在【基础资料】的账户档案里",IF($B2556="","※没填日期，这一笔不会进任何月份的报表",IF(NOT(ISNUMBER($B2556)),"※日期是文本不是日期（像 2026.6.28 这种），按日期取数的报表全会漏掉这一笔",IF(AND($F2556&lt;&gt;"",$G2556&lt;&gt;""),"※收入和支出不能同时填",IF(AND(N($F2556)=0,N($G2556)=0),"※收入和支出都没填",IF(OR(N($F2556)&lt;0,N($G2556)&lt;0),"※金额不能填负数，方向反了就换一列填",IF($D2556="","※没填收支类别，分类报表会漏掉这一笔",IF(ISNA(MATCH($D2556,类别表,0)),"※收支类别不在【基础资料】的清单里",IF(AND($L2556="内部转账",$M2556=""),"△内部转账要在「对方账户」写上另一头",IF(AND($L2556="内部转账",$M2556=$C2556),"※对方账户跟本账户是同一个",IF(AND($L2556&lt;&gt;"内部转账",$M2556&lt;&gt;""),"△填了对方账户，但类别不是内部转账",IF(YEAR($B2556)&lt;&gt;管理年度,"△不是管理年度的单据，按月的三张报表里看不到",IF($H2556&lt;0,"△这一笔之后该账户余额成负数了，核一下",""))))))))))))))</f>
        <v/>
      </c>
    </row>
    <row r="2557" ht="16.5" spans="1:16">
      <c r="A2557" s="4" t="str">
        <f>IF($C2557="","",COUNTA($C$5:$C2557))</f>
        <v/>
      </c>
      <c r="B2557" s="52"/>
      <c r="C2557" s="53"/>
      <c r="D2557" s="53"/>
      <c r="E2557" s="32"/>
      <c r="F2557" s="54"/>
      <c r="G2557" s="54"/>
      <c r="H2557" s="24" t="str">
        <f>IFERROR(ROUND(VLOOKUP($C2557,基础资料!$B$5:$E$34,3,0)+SUMIF($C$5:$C2557,$C2557,$F$5:$F2557)-SUMIF($C$5:$C2557,$C2557,$G$5:$G2557),2),"")</f>
        <v/>
      </c>
      <c r="I2557" s="53"/>
      <c r="J2557" s="53"/>
      <c r="K2557" s="25" t="str">
        <f t="shared" si="39"/>
        <v/>
      </c>
      <c r="L2557" s="13" t="str">
        <f>IF($D2557="","",IFERROR(INDEX(类别属性,MATCH($D2557,类别表,0)),""))</f>
        <v/>
      </c>
      <c r="M2557" s="53"/>
      <c r="N2557" s="53"/>
      <c r="O2557" s="32"/>
      <c r="P2557" s="6" t="str">
        <f>IF($C2557="","",IF(ISNA(MATCH($C2557,账户表,0)),"※这个账户不在【基础资料】的账户档案里",IF($B2557="","※没填日期，这一笔不会进任何月份的报表",IF(NOT(ISNUMBER($B2557)),"※日期是文本不是日期（像 2026.6.28 这种），按日期取数的报表全会漏掉这一笔",IF(AND($F2557&lt;&gt;"",$G2557&lt;&gt;""),"※收入和支出不能同时填",IF(AND(N($F2557)=0,N($G2557)=0),"※收入和支出都没填",IF(OR(N($F2557)&lt;0,N($G2557)&lt;0),"※金额不能填负数，方向反了就换一列填",IF($D2557="","※没填收支类别，分类报表会漏掉这一笔",IF(ISNA(MATCH($D2557,类别表,0)),"※收支类别不在【基础资料】的清单里",IF(AND($L2557="内部转账",$M2557=""),"△内部转账要在「对方账户」写上另一头",IF(AND($L2557="内部转账",$M2557=$C2557),"※对方账户跟本账户是同一个",IF(AND($L2557&lt;&gt;"内部转账",$M2557&lt;&gt;""),"△填了对方账户，但类别不是内部转账",IF(YEAR($B2557)&lt;&gt;管理年度,"△不是管理年度的单据，按月的三张报表里看不到",IF($H2557&lt;0,"△这一笔之后该账户余额成负数了，核一下",""))))))))))))))</f>
        <v/>
      </c>
    </row>
    <row r="2558" ht="16.5" spans="1:16">
      <c r="A2558" s="4" t="str">
        <f>IF($C2558="","",COUNTA($C$5:$C2558))</f>
        <v/>
      </c>
      <c r="B2558" s="52"/>
      <c r="C2558" s="53"/>
      <c r="D2558" s="53"/>
      <c r="E2558" s="32"/>
      <c r="F2558" s="54"/>
      <c r="G2558" s="54"/>
      <c r="H2558" s="24" t="str">
        <f>IFERROR(ROUND(VLOOKUP($C2558,基础资料!$B$5:$E$34,3,0)+SUMIF($C$5:$C2558,$C2558,$F$5:$F2558)-SUMIF($C$5:$C2558,$C2558,$G$5:$G2558),2),"")</f>
        <v/>
      </c>
      <c r="I2558" s="53"/>
      <c r="J2558" s="53"/>
      <c r="K2558" s="25" t="str">
        <f t="shared" si="39"/>
        <v/>
      </c>
      <c r="L2558" s="13" t="str">
        <f>IF($D2558="","",IFERROR(INDEX(类别属性,MATCH($D2558,类别表,0)),""))</f>
        <v/>
      </c>
      <c r="M2558" s="53"/>
      <c r="N2558" s="53"/>
      <c r="O2558" s="32"/>
      <c r="P2558" s="6" t="str">
        <f>IF($C2558="","",IF(ISNA(MATCH($C2558,账户表,0)),"※这个账户不在【基础资料】的账户档案里",IF($B2558="","※没填日期，这一笔不会进任何月份的报表",IF(NOT(ISNUMBER($B2558)),"※日期是文本不是日期（像 2026.6.28 这种），按日期取数的报表全会漏掉这一笔",IF(AND($F2558&lt;&gt;"",$G2558&lt;&gt;""),"※收入和支出不能同时填",IF(AND(N($F2558)=0,N($G2558)=0),"※收入和支出都没填",IF(OR(N($F2558)&lt;0,N($G2558)&lt;0),"※金额不能填负数，方向反了就换一列填",IF($D2558="","※没填收支类别，分类报表会漏掉这一笔",IF(ISNA(MATCH($D2558,类别表,0)),"※收支类别不在【基础资料】的清单里",IF(AND($L2558="内部转账",$M2558=""),"△内部转账要在「对方账户」写上另一头",IF(AND($L2558="内部转账",$M2558=$C2558),"※对方账户跟本账户是同一个",IF(AND($L2558&lt;&gt;"内部转账",$M2558&lt;&gt;""),"△填了对方账户，但类别不是内部转账",IF(YEAR($B2558)&lt;&gt;管理年度,"△不是管理年度的单据，按月的三张报表里看不到",IF($H2558&lt;0,"△这一笔之后该账户余额成负数了，核一下",""))))))))))))))</f>
        <v/>
      </c>
    </row>
    <row r="2559" ht="16.5" spans="1:16">
      <c r="A2559" s="4" t="str">
        <f>IF($C2559="","",COUNTA($C$5:$C2559))</f>
        <v/>
      </c>
      <c r="B2559" s="52"/>
      <c r="C2559" s="53"/>
      <c r="D2559" s="53"/>
      <c r="E2559" s="32"/>
      <c r="F2559" s="54"/>
      <c r="G2559" s="54"/>
      <c r="H2559" s="24" t="str">
        <f>IFERROR(ROUND(VLOOKUP($C2559,基础资料!$B$5:$E$34,3,0)+SUMIF($C$5:$C2559,$C2559,$F$5:$F2559)-SUMIF($C$5:$C2559,$C2559,$G$5:$G2559),2),"")</f>
        <v/>
      </c>
      <c r="I2559" s="53"/>
      <c r="J2559" s="53"/>
      <c r="K2559" s="25" t="str">
        <f t="shared" si="39"/>
        <v/>
      </c>
      <c r="L2559" s="13" t="str">
        <f>IF($D2559="","",IFERROR(INDEX(类别属性,MATCH($D2559,类别表,0)),""))</f>
        <v/>
      </c>
      <c r="M2559" s="53"/>
      <c r="N2559" s="53"/>
      <c r="O2559" s="32"/>
      <c r="P2559" s="6" t="str">
        <f>IF($C2559="","",IF(ISNA(MATCH($C2559,账户表,0)),"※这个账户不在【基础资料】的账户档案里",IF($B2559="","※没填日期，这一笔不会进任何月份的报表",IF(NOT(ISNUMBER($B2559)),"※日期是文本不是日期（像 2026.6.28 这种），按日期取数的报表全会漏掉这一笔",IF(AND($F2559&lt;&gt;"",$G2559&lt;&gt;""),"※收入和支出不能同时填",IF(AND(N($F2559)=0,N($G2559)=0),"※收入和支出都没填",IF(OR(N($F2559)&lt;0,N($G2559)&lt;0),"※金额不能填负数，方向反了就换一列填",IF($D2559="","※没填收支类别，分类报表会漏掉这一笔",IF(ISNA(MATCH($D2559,类别表,0)),"※收支类别不在【基础资料】的清单里",IF(AND($L2559="内部转账",$M2559=""),"△内部转账要在「对方账户」写上另一头",IF(AND($L2559="内部转账",$M2559=$C2559),"※对方账户跟本账户是同一个",IF(AND($L2559&lt;&gt;"内部转账",$M2559&lt;&gt;""),"△填了对方账户，但类别不是内部转账",IF(YEAR($B2559)&lt;&gt;管理年度,"△不是管理年度的单据，按月的三张报表里看不到",IF($H2559&lt;0,"△这一笔之后该账户余额成负数了，核一下",""))))))))))))))</f>
        <v/>
      </c>
    </row>
    <row r="2560" ht="16.5" spans="1:16">
      <c r="A2560" s="4" t="str">
        <f>IF($C2560="","",COUNTA($C$5:$C2560))</f>
        <v/>
      </c>
      <c r="B2560" s="52"/>
      <c r="C2560" s="53"/>
      <c r="D2560" s="53"/>
      <c r="E2560" s="32"/>
      <c r="F2560" s="54"/>
      <c r="G2560" s="54"/>
      <c r="H2560" s="24" t="str">
        <f>IFERROR(ROUND(VLOOKUP($C2560,基础资料!$B$5:$E$34,3,0)+SUMIF($C$5:$C2560,$C2560,$F$5:$F2560)-SUMIF($C$5:$C2560,$C2560,$G$5:$G2560),2),"")</f>
        <v/>
      </c>
      <c r="I2560" s="53"/>
      <c r="J2560" s="53"/>
      <c r="K2560" s="25" t="str">
        <f t="shared" si="39"/>
        <v/>
      </c>
      <c r="L2560" s="13" t="str">
        <f>IF($D2560="","",IFERROR(INDEX(类别属性,MATCH($D2560,类别表,0)),""))</f>
        <v/>
      </c>
      <c r="M2560" s="53"/>
      <c r="N2560" s="53"/>
      <c r="O2560" s="32"/>
      <c r="P2560" s="6" t="str">
        <f>IF($C2560="","",IF(ISNA(MATCH($C2560,账户表,0)),"※这个账户不在【基础资料】的账户档案里",IF($B2560="","※没填日期，这一笔不会进任何月份的报表",IF(NOT(ISNUMBER($B2560)),"※日期是文本不是日期（像 2026.6.28 这种），按日期取数的报表全会漏掉这一笔",IF(AND($F2560&lt;&gt;"",$G2560&lt;&gt;""),"※收入和支出不能同时填",IF(AND(N($F2560)=0,N($G2560)=0),"※收入和支出都没填",IF(OR(N($F2560)&lt;0,N($G2560)&lt;0),"※金额不能填负数，方向反了就换一列填",IF($D2560="","※没填收支类别，分类报表会漏掉这一笔",IF(ISNA(MATCH($D2560,类别表,0)),"※收支类别不在【基础资料】的清单里",IF(AND($L2560="内部转账",$M2560=""),"△内部转账要在「对方账户」写上另一头",IF(AND($L2560="内部转账",$M2560=$C2560),"※对方账户跟本账户是同一个",IF(AND($L2560&lt;&gt;"内部转账",$M2560&lt;&gt;""),"△填了对方账户，但类别不是内部转账",IF(YEAR($B2560)&lt;&gt;管理年度,"△不是管理年度的单据，按月的三张报表里看不到",IF($H2560&lt;0,"△这一笔之后该账户余额成负数了，核一下",""))))))))))))))</f>
        <v/>
      </c>
    </row>
    <row r="2561" ht="16.5" spans="1:16">
      <c r="A2561" s="4" t="str">
        <f>IF($C2561="","",COUNTA($C$5:$C2561))</f>
        <v/>
      </c>
      <c r="B2561" s="52"/>
      <c r="C2561" s="53"/>
      <c r="D2561" s="53"/>
      <c r="E2561" s="32"/>
      <c r="F2561" s="54"/>
      <c r="G2561" s="54"/>
      <c r="H2561" s="24" t="str">
        <f>IFERROR(ROUND(VLOOKUP($C2561,基础资料!$B$5:$E$34,3,0)+SUMIF($C$5:$C2561,$C2561,$F$5:$F2561)-SUMIF($C$5:$C2561,$C2561,$G$5:$G2561),2),"")</f>
        <v/>
      </c>
      <c r="I2561" s="53"/>
      <c r="J2561" s="53"/>
      <c r="K2561" s="25" t="str">
        <f t="shared" si="39"/>
        <v/>
      </c>
      <c r="L2561" s="13" t="str">
        <f>IF($D2561="","",IFERROR(INDEX(类别属性,MATCH($D2561,类别表,0)),""))</f>
        <v/>
      </c>
      <c r="M2561" s="53"/>
      <c r="N2561" s="53"/>
      <c r="O2561" s="32"/>
      <c r="P2561" s="6" t="str">
        <f>IF($C2561="","",IF(ISNA(MATCH($C2561,账户表,0)),"※这个账户不在【基础资料】的账户档案里",IF($B2561="","※没填日期，这一笔不会进任何月份的报表",IF(NOT(ISNUMBER($B2561)),"※日期是文本不是日期（像 2026.6.28 这种），按日期取数的报表全会漏掉这一笔",IF(AND($F2561&lt;&gt;"",$G2561&lt;&gt;""),"※收入和支出不能同时填",IF(AND(N($F2561)=0,N($G2561)=0),"※收入和支出都没填",IF(OR(N($F2561)&lt;0,N($G2561)&lt;0),"※金额不能填负数，方向反了就换一列填",IF($D2561="","※没填收支类别，分类报表会漏掉这一笔",IF(ISNA(MATCH($D2561,类别表,0)),"※收支类别不在【基础资料】的清单里",IF(AND($L2561="内部转账",$M2561=""),"△内部转账要在「对方账户」写上另一头",IF(AND($L2561="内部转账",$M2561=$C2561),"※对方账户跟本账户是同一个",IF(AND($L2561&lt;&gt;"内部转账",$M2561&lt;&gt;""),"△填了对方账户，但类别不是内部转账",IF(YEAR($B2561)&lt;&gt;管理年度,"△不是管理年度的单据，按月的三张报表里看不到",IF($H2561&lt;0,"△这一笔之后该账户余额成负数了，核一下",""))))))))))))))</f>
        <v/>
      </c>
    </row>
    <row r="2562" ht="16.5" spans="1:16">
      <c r="A2562" s="4" t="str">
        <f>IF($C2562="","",COUNTA($C$5:$C2562))</f>
        <v/>
      </c>
      <c r="B2562" s="52"/>
      <c r="C2562" s="53"/>
      <c r="D2562" s="53"/>
      <c r="E2562" s="32"/>
      <c r="F2562" s="54"/>
      <c r="G2562" s="54"/>
      <c r="H2562" s="24" t="str">
        <f>IFERROR(ROUND(VLOOKUP($C2562,基础资料!$B$5:$E$34,3,0)+SUMIF($C$5:$C2562,$C2562,$F$5:$F2562)-SUMIF($C$5:$C2562,$C2562,$G$5:$G2562),2),"")</f>
        <v/>
      </c>
      <c r="I2562" s="53"/>
      <c r="J2562" s="53"/>
      <c r="K2562" s="25" t="str">
        <f t="shared" si="39"/>
        <v/>
      </c>
      <c r="L2562" s="13" t="str">
        <f>IF($D2562="","",IFERROR(INDEX(类别属性,MATCH($D2562,类别表,0)),""))</f>
        <v/>
      </c>
      <c r="M2562" s="53"/>
      <c r="N2562" s="53"/>
      <c r="O2562" s="32"/>
      <c r="P2562" s="6" t="str">
        <f>IF($C2562="","",IF(ISNA(MATCH($C2562,账户表,0)),"※这个账户不在【基础资料】的账户档案里",IF($B2562="","※没填日期，这一笔不会进任何月份的报表",IF(NOT(ISNUMBER($B2562)),"※日期是文本不是日期（像 2026.6.28 这种），按日期取数的报表全会漏掉这一笔",IF(AND($F2562&lt;&gt;"",$G2562&lt;&gt;""),"※收入和支出不能同时填",IF(AND(N($F2562)=0,N($G2562)=0),"※收入和支出都没填",IF(OR(N($F2562)&lt;0,N($G2562)&lt;0),"※金额不能填负数，方向反了就换一列填",IF($D2562="","※没填收支类别，分类报表会漏掉这一笔",IF(ISNA(MATCH($D2562,类别表,0)),"※收支类别不在【基础资料】的清单里",IF(AND($L2562="内部转账",$M2562=""),"△内部转账要在「对方账户」写上另一头",IF(AND($L2562="内部转账",$M2562=$C2562),"※对方账户跟本账户是同一个",IF(AND($L2562&lt;&gt;"内部转账",$M2562&lt;&gt;""),"△填了对方账户，但类别不是内部转账",IF(YEAR($B2562)&lt;&gt;管理年度,"△不是管理年度的单据，按月的三张报表里看不到",IF($H2562&lt;0,"△这一笔之后该账户余额成负数了，核一下",""))))))))))))))</f>
        <v/>
      </c>
    </row>
    <row r="2563" ht="16.5" spans="1:16">
      <c r="A2563" s="4" t="str">
        <f>IF($C2563="","",COUNTA($C$5:$C2563))</f>
        <v/>
      </c>
      <c r="B2563" s="52"/>
      <c r="C2563" s="53"/>
      <c r="D2563" s="53"/>
      <c r="E2563" s="32"/>
      <c r="F2563" s="54"/>
      <c r="G2563" s="54"/>
      <c r="H2563" s="24" t="str">
        <f>IFERROR(ROUND(VLOOKUP($C2563,基础资料!$B$5:$E$34,3,0)+SUMIF($C$5:$C2563,$C2563,$F$5:$F2563)-SUMIF($C$5:$C2563,$C2563,$G$5:$G2563),2),"")</f>
        <v/>
      </c>
      <c r="I2563" s="53"/>
      <c r="J2563" s="53"/>
      <c r="K2563" s="25" t="str">
        <f t="shared" si="39"/>
        <v/>
      </c>
      <c r="L2563" s="13" t="str">
        <f>IF($D2563="","",IFERROR(INDEX(类别属性,MATCH($D2563,类别表,0)),""))</f>
        <v/>
      </c>
      <c r="M2563" s="53"/>
      <c r="N2563" s="53"/>
      <c r="O2563" s="32"/>
      <c r="P2563" s="6" t="str">
        <f>IF($C2563="","",IF(ISNA(MATCH($C2563,账户表,0)),"※这个账户不在【基础资料】的账户档案里",IF($B2563="","※没填日期，这一笔不会进任何月份的报表",IF(NOT(ISNUMBER($B2563)),"※日期是文本不是日期（像 2026.6.28 这种），按日期取数的报表全会漏掉这一笔",IF(AND($F2563&lt;&gt;"",$G2563&lt;&gt;""),"※收入和支出不能同时填",IF(AND(N($F2563)=0,N($G2563)=0),"※收入和支出都没填",IF(OR(N($F2563)&lt;0,N($G2563)&lt;0),"※金额不能填负数，方向反了就换一列填",IF($D2563="","※没填收支类别，分类报表会漏掉这一笔",IF(ISNA(MATCH($D2563,类别表,0)),"※收支类别不在【基础资料】的清单里",IF(AND($L2563="内部转账",$M2563=""),"△内部转账要在「对方账户」写上另一头",IF(AND($L2563="内部转账",$M2563=$C2563),"※对方账户跟本账户是同一个",IF(AND($L2563&lt;&gt;"内部转账",$M2563&lt;&gt;""),"△填了对方账户，但类别不是内部转账",IF(YEAR($B2563)&lt;&gt;管理年度,"△不是管理年度的单据，按月的三张报表里看不到",IF($H2563&lt;0,"△这一笔之后该账户余额成负数了，核一下",""))))))))))))))</f>
        <v/>
      </c>
    </row>
    <row r="2564" ht="16.5" spans="1:16">
      <c r="A2564" s="4" t="str">
        <f>IF($C2564="","",COUNTA($C$5:$C2564))</f>
        <v/>
      </c>
      <c r="B2564" s="52"/>
      <c r="C2564" s="53"/>
      <c r="D2564" s="53"/>
      <c r="E2564" s="32"/>
      <c r="F2564" s="54"/>
      <c r="G2564" s="54"/>
      <c r="H2564" s="24" t="str">
        <f>IFERROR(ROUND(VLOOKUP($C2564,基础资料!$B$5:$E$34,3,0)+SUMIF($C$5:$C2564,$C2564,$F$5:$F2564)-SUMIF($C$5:$C2564,$C2564,$G$5:$G2564),2),"")</f>
        <v/>
      </c>
      <c r="I2564" s="53"/>
      <c r="J2564" s="53"/>
      <c r="K2564" s="25" t="str">
        <f t="shared" si="39"/>
        <v/>
      </c>
      <c r="L2564" s="13" t="str">
        <f>IF($D2564="","",IFERROR(INDEX(类别属性,MATCH($D2564,类别表,0)),""))</f>
        <v/>
      </c>
      <c r="M2564" s="53"/>
      <c r="N2564" s="53"/>
      <c r="O2564" s="32"/>
      <c r="P2564" s="6" t="str">
        <f>IF($C2564="","",IF(ISNA(MATCH($C2564,账户表,0)),"※这个账户不在【基础资料】的账户档案里",IF($B2564="","※没填日期，这一笔不会进任何月份的报表",IF(NOT(ISNUMBER($B2564)),"※日期是文本不是日期（像 2026.6.28 这种），按日期取数的报表全会漏掉这一笔",IF(AND($F2564&lt;&gt;"",$G2564&lt;&gt;""),"※收入和支出不能同时填",IF(AND(N($F2564)=0,N($G2564)=0),"※收入和支出都没填",IF(OR(N($F2564)&lt;0,N($G2564)&lt;0),"※金额不能填负数，方向反了就换一列填",IF($D2564="","※没填收支类别，分类报表会漏掉这一笔",IF(ISNA(MATCH($D2564,类别表,0)),"※收支类别不在【基础资料】的清单里",IF(AND($L2564="内部转账",$M2564=""),"△内部转账要在「对方账户」写上另一头",IF(AND($L2564="内部转账",$M2564=$C2564),"※对方账户跟本账户是同一个",IF(AND($L2564&lt;&gt;"内部转账",$M2564&lt;&gt;""),"△填了对方账户，但类别不是内部转账",IF(YEAR($B2564)&lt;&gt;管理年度,"△不是管理年度的单据，按月的三张报表里看不到",IF($H2564&lt;0,"△这一笔之后该账户余额成负数了，核一下",""))))))))))))))</f>
        <v/>
      </c>
    </row>
    <row r="2565" ht="16.5" spans="1:16">
      <c r="A2565" s="4" t="str">
        <f>IF($C2565="","",COUNTA($C$5:$C2565))</f>
        <v/>
      </c>
      <c r="B2565" s="52"/>
      <c r="C2565" s="53"/>
      <c r="D2565" s="53"/>
      <c r="E2565" s="32"/>
      <c r="F2565" s="54"/>
      <c r="G2565" s="54"/>
      <c r="H2565" s="24" t="str">
        <f>IFERROR(ROUND(VLOOKUP($C2565,基础资料!$B$5:$E$34,3,0)+SUMIF($C$5:$C2565,$C2565,$F$5:$F2565)-SUMIF($C$5:$C2565,$C2565,$G$5:$G2565),2),"")</f>
        <v/>
      </c>
      <c r="I2565" s="53"/>
      <c r="J2565" s="53"/>
      <c r="K2565" s="25" t="str">
        <f t="shared" ref="K2565:K2628" si="40">IF(OR($B2565="",NOT(ISNUMBER($B2565))),"",--TEXT($B2565,"yyyymm"))</f>
        <v/>
      </c>
      <c r="L2565" s="13" t="str">
        <f>IF($D2565="","",IFERROR(INDEX(类别属性,MATCH($D2565,类别表,0)),""))</f>
        <v/>
      </c>
      <c r="M2565" s="53"/>
      <c r="N2565" s="53"/>
      <c r="O2565" s="32"/>
      <c r="P2565" s="6" t="str">
        <f>IF($C2565="","",IF(ISNA(MATCH($C2565,账户表,0)),"※这个账户不在【基础资料】的账户档案里",IF($B2565="","※没填日期，这一笔不会进任何月份的报表",IF(NOT(ISNUMBER($B2565)),"※日期是文本不是日期（像 2026.6.28 这种），按日期取数的报表全会漏掉这一笔",IF(AND($F2565&lt;&gt;"",$G2565&lt;&gt;""),"※收入和支出不能同时填",IF(AND(N($F2565)=0,N($G2565)=0),"※收入和支出都没填",IF(OR(N($F2565)&lt;0,N($G2565)&lt;0),"※金额不能填负数，方向反了就换一列填",IF($D2565="","※没填收支类别，分类报表会漏掉这一笔",IF(ISNA(MATCH($D2565,类别表,0)),"※收支类别不在【基础资料】的清单里",IF(AND($L2565="内部转账",$M2565=""),"△内部转账要在「对方账户」写上另一头",IF(AND($L2565="内部转账",$M2565=$C2565),"※对方账户跟本账户是同一个",IF(AND($L2565&lt;&gt;"内部转账",$M2565&lt;&gt;""),"△填了对方账户，但类别不是内部转账",IF(YEAR($B2565)&lt;&gt;管理年度,"△不是管理年度的单据，按月的三张报表里看不到",IF($H2565&lt;0,"△这一笔之后该账户余额成负数了，核一下",""))))))))))))))</f>
        <v/>
      </c>
    </row>
    <row r="2566" ht="16.5" spans="1:16">
      <c r="A2566" s="4" t="str">
        <f>IF($C2566="","",COUNTA($C$5:$C2566))</f>
        <v/>
      </c>
      <c r="B2566" s="52"/>
      <c r="C2566" s="53"/>
      <c r="D2566" s="53"/>
      <c r="E2566" s="32"/>
      <c r="F2566" s="54"/>
      <c r="G2566" s="54"/>
      <c r="H2566" s="24" t="str">
        <f>IFERROR(ROUND(VLOOKUP($C2566,基础资料!$B$5:$E$34,3,0)+SUMIF($C$5:$C2566,$C2566,$F$5:$F2566)-SUMIF($C$5:$C2566,$C2566,$G$5:$G2566),2),"")</f>
        <v/>
      </c>
      <c r="I2566" s="53"/>
      <c r="J2566" s="53"/>
      <c r="K2566" s="25" t="str">
        <f t="shared" si="40"/>
        <v/>
      </c>
      <c r="L2566" s="13" t="str">
        <f>IF($D2566="","",IFERROR(INDEX(类别属性,MATCH($D2566,类别表,0)),""))</f>
        <v/>
      </c>
      <c r="M2566" s="53"/>
      <c r="N2566" s="53"/>
      <c r="O2566" s="32"/>
      <c r="P2566" s="6" t="str">
        <f>IF($C2566="","",IF(ISNA(MATCH($C2566,账户表,0)),"※这个账户不在【基础资料】的账户档案里",IF($B2566="","※没填日期，这一笔不会进任何月份的报表",IF(NOT(ISNUMBER($B2566)),"※日期是文本不是日期（像 2026.6.28 这种），按日期取数的报表全会漏掉这一笔",IF(AND($F2566&lt;&gt;"",$G2566&lt;&gt;""),"※收入和支出不能同时填",IF(AND(N($F2566)=0,N($G2566)=0),"※收入和支出都没填",IF(OR(N($F2566)&lt;0,N($G2566)&lt;0),"※金额不能填负数，方向反了就换一列填",IF($D2566="","※没填收支类别，分类报表会漏掉这一笔",IF(ISNA(MATCH($D2566,类别表,0)),"※收支类别不在【基础资料】的清单里",IF(AND($L2566="内部转账",$M2566=""),"△内部转账要在「对方账户」写上另一头",IF(AND($L2566="内部转账",$M2566=$C2566),"※对方账户跟本账户是同一个",IF(AND($L2566&lt;&gt;"内部转账",$M2566&lt;&gt;""),"△填了对方账户，但类别不是内部转账",IF(YEAR($B2566)&lt;&gt;管理年度,"△不是管理年度的单据，按月的三张报表里看不到",IF($H2566&lt;0,"△这一笔之后该账户余额成负数了，核一下",""))))))))))))))</f>
        <v/>
      </c>
    </row>
    <row r="2567" ht="16.5" spans="1:16">
      <c r="A2567" s="4" t="str">
        <f>IF($C2567="","",COUNTA($C$5:$C2567))</f>
        <v/>
      </c>
      <c r="B2567" s="52"/>
      <c r="C2567" s="53"/>
      <c r="D2567" s="53"/>
      <c r="E2567" s="32"/>
      <c r="F2567" s="54"/>
      <c r="G2567" s="54"/>
      <c r="H2567" s="24" t="str">
        <f>IFERROR(ROUND(VLOOKUP($C2567,基础资料!$B$5:$E$34,3,0)+SUMIF($C$5:$C2567,$C2567,$F$5:$F2567)-SUMIF($C$5:$C2567,$C2567,$G$5:$G2567),2),"")</f>
        <v/>
      </c>
      <c r="I2567" s="53"/>
      <c r="J2567" s="53"/>
      <c r="K2567" s="25" t="str">
        <f t="shared" si="40"/>
        <v/>
      </c>
      <c r="L2567" s="13" t="str">
        <f>IF($D2567="","",IFERROR(INDEX(类别属性,MATCH($D2567,类别表,0)),""))</f>
        <v/>
      </c>
      <c r="M2567" s="53"/>
      <c r="N2567" s="53"/>
      <c r="O2567" s="32"/>
      <c r="P2567" s="6" t="str">
        <f>IF($C2567="","",IF(ISNA(MATCH($C2567,账户表,0)),"※这个账户不在【基础资料】的账户档案里",IF($B2567="","※没填日期，这一笔不会进任何月份的报表",IF(NOT(ISNUMBER($B2567)),"※日期是文本不是日期（像 2026.6.28 这种），按日期取数的报表全会漏掉这一笔",IF(AND($F2567&lt;&gt;"",$G2567&lt;&gt;""),"※收入和支出不能同时填",IF(AND(N($F2567)=0,N($G2567)=0),"※收入和支出都没填",IF(OR(N($F2567)&lt;0,N($G2567)&lt;0),"※金额不能填负数，方向反了就换一列填",IF($D2567="","※没填收支类别，分类报表会漏掉这一笔",IF(ISNA(MATCH($D2567,类别表,0)),"※收支类别不在【基础资料】的清单里",IF(AND($L2567="内部转账",$M2567=""),"△内部转账要在「对方账户」写上另一头",IF(AND($L2567="内部转账",$M2567=$C2567),"※对方账户跟本账户是同一个",IF(AND($L2567&lt;&gt;"内部转账",$M2567&lt;&gt;""),"△填了对方账户，但类别不是内部转账",IF(YEAR($B2567)&lt;&gt;管理年度,"△不是管理年度的单据，按月的三张报表里看不到",IF($H2567&lt;0,"△这一笔之后该账户余额成负数了，核一下",""))))))))))))))</f>
        <v/>
      </c>
    </row>
    <row r="2568" ht="16.5" spans="1:16">
      <c r="A2568" s="4" t="str">
        <f>IF($C2568="","",COUNTA($C$5:$C2568))</f>
        <v/>
      </c>
      <c r="B2568" s="52"/>
      <c r="C2568" s="53"/>
      <c r="D2568" s="53"/>
      <c r="E2568" s="32"/>
      <c r="F2568" s="54"/>
      <c r="G2568" s="54"/>
      <c r="H2568" s="24" t="str">
        <f>IFERROR(ROUND(VLOOKUP($C2568,基础资料!$B$5:$E$34,3,0)+SUMIF($C$5:$C2568,$C2568,$F$5:$F2568)-SUMIF($C$5:$C2568,$C2568,$G$5:$G2568),2),"")</f>
        <v/>
      </c>
      <c r="I2568" s="53"/>
      <c r="J2568" s="53"/>
      <c r="K2568" s="25" t="str">
        <f t="shared" si="40"/>
        <v/>
      </c>
      <c r="L2568" s="13" t="str">
        <f>IF($D2568="","",IFERROR(INDEX(类别属性,MATCH($D2568,类别表,0)),""))</f>
        <v/>
      </c>
      <c r="M2568" s="53"/>
      <c r="N2568" s="53"/>
      <c r="O2568" s="32"/>
      <c r="P2568" s="6" t="str">
        <f>IF($C2568="","",IF(ISNA(MATCH($C2568,账户表,0)),"※这个账户不在【基础资料】的账户档案里",IF($B2568="","※没填日期，这一笔不会进任何月份的报表",IF(NOT(ISNUMBER($B2568)),"※日期是文本不是日期（像 2026.6.28 这种），按日期取数的报表全会漏掉这一笔",IF(AND($F2568&lt;&gt;"",$G2568&lt;&gt;""),"※收入和支出不能同时填",IF(AND(N($F2568)=0,N($G2568)=0),"※收入和支出都没填",IF(OR(N($F2568)&lt;0,N($G2568)&lt;0),"※金额不能填负数，方向反了就换一列填",IF($D2568="","※没填收支类别，分类报表会漏掉这一笔",IF(ISNA(MATCH($D2568,类别表,0)),"※收支类别不在【基础资料】的清单里",IF(AND($L2568="内部转账",$M2568=""),"△内部转账要在「对方账户」写上另一头",IF(AND($L2568="内部转账",$M2568=$C2568),"※对方账户跟本账户是同一个",IF(AND($L2568&lt;&gt;"内部转账",$M2568&lt;&gt;""),"△填了对方账户，但类别不是内部转账",IF(YEAR($B2568)&lt;&gt;管理年度,"△不是管理年度的单据，按月的三张报表里看不到",IF($H2568&lt;0,"△这一笔之后该账户余额成负数了，核一下",""))))))))))))))</f>
        <v/>
      </c>
    </row>
    <row r="2569" ht="16.5" spans="1:16">
      <c r="A2569" s="4" t="str">
        <f>IF($C2569="","",COUNTA($C$5:$C2569))</f>
        <v/>
      </c>
      <c r="B2569" s="52"/>
      <c r="C2569" s="53"/>
      <c r="D2569" s="53"/>
      <c r="E2569" s="32"/>
      <c r="F2569" s="54"/>
      <c r="G2569" s="54"/>
      <c r="H2569" s="24" t="str">
        <f>IFERROR(ROUND(VLOOKUP($C2569,基础资料!$B$5:$E$34,3,0)+SUMIF($C$5:$C2569,$C2569,$F$5:$F2569)-SUMIF($C$5:$C2569,$C2569,$G$5:$G2569),2),"")</f>
        <v/>
      </c>
      <c r="I2569" s="53"/>
      <c r="J2569" s="53"/>
      <c r="K2569" s="25" t="str">
        <f t="shared" si="40"/>
        <v/>
      </c>
      <c r="L2569" s="13" t="str">
        <f>IF($D2569="","",IFERROR(INDEX(类别属性,MATCH($D2569,类别表,0)),""))</f>
        <v/>
      </c>
      <c r="M2569" s="53"/>
      <c r="N2569" s="53"/>
      <c r="O2569" s="32"/>
      <c r="P2569" s="6" t="str">
        <f>IF($C2569="","",IF(ISNA(MATCH($C2569,账户表,0)),"※这个账户不在【基础资料】的账户档案里",IF($B2569="","※没填日期，这一笔不会进任何月份的报表",IF(NOT(ISNUMBER($B2569)),"※日期是文本不是日期（像 2026.6.28 这种），按日期取数的报表全会漏掉这一笔",IF(AND($F2569&lt;&gt;"",$G2569&lt;&gt;""),"※收入和支出不能同时填",IF(AND(N($F2569)=0,N($G2569)=0),"※收入和支出都没填",IF(OR(N($F2569)&lt;0,N($G2569)&lt;0),"※金额不能填负数，方向反了就换一列填",IF($D2569="","※没填收支类别，分类报表会漏掉这一笔",IF(ISNA(MATCH($D2569,类别表,0)),"※收支类别不在【基础资料】的清单里",IF(AND($L2569="内部转账",$M2569=""),"△内部转账要在「对方账户」写上另一头",IF(AND($L2569="内部转账",$M2569=$C2569),"※对方账户跟本账户是同一个",IF(AND($L2569&lt;&gt;"内部转账",$M2569&lt;&gt;""),"△填了对方账户，但类别不是内部转账",IF(YEAR($B2569)&lt;&gt;管理年度,"△不是管理年度的单据，按月的三张报表里看不到",IF($H2569&lt;0,"△这一笔之后该账户余额成负数了，核一下",""))))))))))))))</f>
        <v/>
      </c>
    </row>
    <row r="2570" ht="16.5" spans="1:16">
      <c r="A2570" s="4" t="str">
        <f>IF($C2570="","",COUNTA($C$5:$C2570))</f>
        <v/>
      </c>
      <c r="B2570" s="52"/>
      <c r="C2570" s="53"/>
      <c r="D2570" s="53"/>
      <c r="E2570" s="32"/>
      <c r="F2570" s="54"/>
      <c r="G2570" s="54"/>
      <c r="H2570" s="24" t="str">
        <f>IFERROR(ROUND(VLOOKUP($C2570,基础资料!$B$5:$E$34,3,0)+SUMIF($C$5:$C2570,$C2570,$F$5:$F2570)-SUMIF($C$5:$C2570,$C2570,$G$5:$G2570),2),"")</f>
        <v/>
      </c>
      <c r="I2570" s="53"/>
      <c r="J2570" s="53"/>
      <c r="K2570" s="25" t="str">
        <f t="shared" si="40"/>
        <v/>
      </c>
      <c r="L2570" s="13" t="str">
        <f>IF($D2570="","",IFERROR(INDEX(类别属性,MATCH($D2570,类别表,0)),""))</f>
        <v/>
      </c>
      <c r="M2570" s="53"/>
      <c r="N2570" s="53"/>
      <c r="O2570" s="32"/>
      <c r="P2570" s="6" t="str">
        <f>IF($C2570="","",IF(ISNA(MATCH($C2570,账户表,0)),"※这个账户不在【基础资料】的账户档案里",IF($B2570="","※没填日期，这一笔不会进任何月份的报表",IF(NOT(ISNUMBER($B2570)),"※日期是文本不是日期（像 2026.6.28 这种），按日期取数的报表全会漏掉这一笔",IF(AND($F2570&lt;&gt;"",$G2570&lt;&gt;""),"※收入和支出不能同时填",IF(AND(N($F2570)=0,N($G2570)=0),"※收入和支出都没填",IF(OR(N($F2570)&lt;0,N($G2570)&lt;0),"※金额不能填负数，方向反了就换一列填",IF($D2570="","※没填收支类别，分类报表会漏掉这一笔",IF(ISNA(MATCH($D2570,类别表,0)),"※收支类别不在【基础资料】的清单里",IF(AND($L2570="内部转账",$M2570=""),"△内部转账要在「对方账户」写上另一头",IF(AND($L2570="内部转账",$M2570=$C2570),"※对方账户跟本账户是同一个",IF(AND($L2570&lt;&gt;"内部转账",$M2570&lt;&gt;""),"△填了对方账户，但类别不是内部转账",IF(YEAR($B2570)&lt;&gt;管理年度,"△不是管理年度的单据，按月的三张报表里看不到",IF($H2570&lt;0,"△这一笔之后该账户余额成负数了，核一下",""))))))))))))))</f>
        <v/>
      </c>
    </row>
    <row r="2571" ht="16.5" spans="1:16">
      <c r="A2571" s="4" t="str">
        <f>IF($C2571="","",COUNTA($C$5:$C2571))</f>
        <v/>
      </c>
      <c r="B2571" s="52"/>
      <c r="C2571" s="53"/>
      <c r="D2571" s="53"/>
      <c r="E2571" s="32"/>
      <c r="F2571" s="54"/>
      <c r="G2571" s="54"/>
      <c r="H2571" s="24" t="str">
        <f>IFERROR(ROUND(VLOOKUP($C2571,基础资料!$B$5:$E$34,3,0)+SUMIF($C$5:$C2571,$C2571,$F$5:$F2571)-SUMIF($C$5:$C2571,$C2571,$G$5:$G2571),2),"")</f>
        <v/>
      </c>
      <c r="I2571" s="53"/>
      <c r="J2571" s="53"/>
      <c r="K2571" s="25" t="str">
        <f t="shared" si="40"/>
        <v/>
      </c>
      <c r="L2571" s="13" t="str">
        <f>IF($D2571="","",IFERROR(INDEX(类别属性,MATCH($D2571,类别表,0)),""))</f>
        <v/>
      </c>
      <c r="M2571" s="53"/>
      <c r="N2571" s="53"/>
      <c r="O2571" s="32"/>
      <c r="P2571" s="6" t="str">
        <f>IF($C2571="","",IF(ISNA(MATCH($C2571,账户表,0)),"※这个账户不在【基础资料】的账户档案里",IF($B2571="","※没填日期，这一笔不会进任何月份的报表",IF(NOT(ISNUMBER($B2571)),"※日期是文本不是日期（像 2026.6.28 这种），按日期取数的报表全会漏掉这一笔",IF(AND($F2571&lt;&gt;"",$G2571&lt;&gt;""),"※收入和支出不能同时填",IF(AND(N($F2571)=0,N($G2571)=0),"※收入和支出都没填",IF(OR(N($F2571)&lt;0,N($G2571)&lt;0),"※金额不能填负数，方向反了就换一列填",IF($D2571="","※没填收支类别，分类报表会漏掉这一笔",IF(ISNA(MATCH($D2571,类别表,0)),"※收支类别不在【基础资料】的清单里",IF(AND($L2571="内部转账",$M2571=""),"△内部转账要在「对方账户」写上另一头",IF(AND($L2571="内部转账",$M2571=$C2571),"※对方账户跟本账户是同一个",IF(AND($L2571&lt;&gt;"内部转账",$M2571&lt;&gt;""),"△填了对方账户，但类别不是内部转账",IF(YEAR($B2571)&lt;&gt;管理年度,"△不是管理年度的单据，按月的三张报表里看不到",IF($H2571&lt;0,"△这一笔之后该账户余额成负数了，核一下",""))))))))))))))</f>
        <v/>
      </c>
    </row>
    <row r="2572" ht="16.5" spans="1:16">
      <c r="A2572" s="4" t="str">
        <f>IF($C2572="","",COUNTA($C$5:$C2572))</f>
        <v/>
      </c>
      <c r="B2572" s="52"/>
      <c r="C2572" s="53"/>
      <c r="D2572" s="53"/>
      <c r="E2572" s="32"/>
      <c r="F2572" s="54"/>
      <c r="G2572" s="54"/>
      <c r="H2572" s="24" t="str">
        <f>IFERROR(ROUND(VLOOKUP($C2572,基础资料!$B$5:$E$34,3,0)+SUMIF($C$5:$C2572,$C2572,$F$5:$F2572)-SUMIF($C$5:$C2572,$C2572,$G$5:$G2572),2),"")</f>
        <v/>
      </c>
      <c r="I2572" s="53"/>
      <c r="J2572" s="53"/>
      <c r="K2572" s="25" t="str">
        <f t="shared" si="40"/>
        <v/>
      </c>
      <c r="L2572" s="13" t="str">
        <f>IF($D2572="","",IFERROR(INDEX(类别属性,MATCH($D2572,类别表,0)),""))</f>
        <v/>
      </c>
      <c r="M2572" s="53"/>
      <c r="N2572" s="53"/>
      <c r="O2572" s="32"/>
      <c r="P2572" s="6" t="str">
        <f>IF($C2572="","",IF(ISNA(MATCH($C2572,账户表,0)),"※这个账户不在【基础资料】的账户档案里",IF($B2572="","※没填日期，这一笔不会进任何月份的报表",IF(NOT(ISNUMBER($B2572)),"※日期是文本不是日期（像 2026.6.28 这种），按日期取数的报表全会漏掉这一笔",IF(AND($F2572&lt;&gt;"",$G2572&lt;&gt;""),"※收入和支出不能同时填",IF(AND(N($F2572)=0,N($G2572)=0),"※收入和支出都没填",IF(OR(N($F2572)&lt;0,N($G2572)&lt;0),"※金额不能填负数，方向反了就换一列填",IF($D2572="","※没填收支类别，分类报表会漏掉这一笔",IF(ISNA(MATCH($D2572,类别表,0)),"※收支类别不在【基础资料】的清单里",IF(AND($L2572="内部转账",$M2572=""),"△内部转账要在「对方账户」写上另一头",IF(AND($L2572="内部转账",$M2572=$C2572),"※对方账户跟本账户是同一个",IF(AND($L2572&lt;&gt;"内部转账",$M2572&lt;&gt;""),"△填了对方账户，但类别不是内部转账",IF(YEAR($B2572)&lt;&gt;管理年度,"△不是管理年度的单据，按月的三张报表里看不到",IF($H2572&lt;0,"△这一笔之后该账户余额成负数了，核一下",""))))))))))))))</f>
        <v/>
      </c>
    </row>
    <row r="2573" ht="16.5" spans="1:16">
      <c r="A2573" s="4" t="str">
        <f>IF($C2573="","",COUNTA($C$5:$C2573))</f>
        <v/>
      </c>
      <c r="B2573" s="52"/>
      <c r="C2573" s="53"/>
      <c r="D2573" s="53"/>
      <c r="E2573" s="32"/>
      <c r="F2573" s="54"/>
      <c r="G2573" s="54"/>
      <c r="H2573" s="24" t="str">
        <f>IFERROR(ROUND(VLOOKUP($C2573,基础资料!$B$5:$E$34,3,0)+SUMIF($C$5:$C2573,$C2573,$F$5:$F2573)-SUMIF($C$5:$C2573,$C2573,$G$5:$G2573),2),"")</f>
        <v/>
      </c>
      <c r="I2573" s="53"/>
      <c r="J2573" s="53"/>
      <c r="K2573" s="25" t="str">
        <f t="shared" si="40"/>
        <v/>
      </c>
      <c r="L2573" s="13" t="str">
        <f>IF($D2573="","",IFERROR(INDEX(类别属性,MATCH($D2573,类别表,0)),""))</f>
        <v/>
      </c>
      <c r="M2573" s="53"/>
      <c r="N2573" s="53"/>
      <c r="O2573" s="32"/>
      <c r="P2573" s="6" t="str">
        <f>IF($C2573="","",IF(ISNA(MATCH($C2573,账户表,0)),"※这个账户不在【基础资料】的账户档案里",IF($B2573="","※没填日期，这一笔不会进任何月份的报表",IF(NOT(ISNUMBER($B2573)),"※日期是文本不是日期（像 2026.6.28 这种），按日期取数的报表全会漏掉这一笔",IF(AND($F2573&lt;&gt;"",$G2573&lt;&gt;""),"※收入和支出不能同时填",IF(AND(N($F2573)=0,N($G2573)=0),"※收入和支出都没填",IF(OR(N($F2573)&lt;0,N($G2573)&lt;0),"※金额不能填负数，方向反了就换一列填",IF($D2573="","※没填收支类别，分类报表会漏掉这一笔",IF(ISNA(MATCH($D2573,类别表,0)),"※收支类别不在【基础资料】的清单里",IF(AND($L2573="内部转账",$M2573=""),"△内部转账要在「对方账户」写上另一头",IF(AND($L2573="内部转账",$M2573=$C2573),"※对方账户跟本账户是同一个",IF(AND($L2573&lt;&gt;"内部转账",$M2573&lt;&gt;""),"△填了对方账户，但类别不是内部转账",IF(YEAR($B2573)&lt;&gt;管理年度,"△不是管理年度的单据，按月的三张报表里看不到",IF($H2573&lt;0,"△这一笔之后该账户余额成负数了，核一下",""))))))))))))))</f>
        <v/>
      </c>
    </row>
    <row r="2574" ht="16.5" spans="1:16">
      <c r="A2574" s="4" t="str">
        <f>IF($C2574="","",COUNTA($C$5:$C2574))</f>
        <v/>
      </c>
      <c r="B2574" s="52"/>
      <c r="C2574" s="53"/>
      <c r="D2574" s="53"/>
      <c r="E2574" s="32"/>
      <c r="F2574" s="54"/>
      <c r="G2574" s="54"/>
      <c r="H2574" s="24" t="str">
        <f>IFERROR(ROUND(VLOOKUP($C2574,基础资料!$B$5:$E$34,3,0)+SUMIF($C$5:$C2574,$C2574,$F$5:$F2574)-SUMIF($C$5:$C2574,$C2574,$G$5:$G2574),2),"")</f>
        <v/>
      </c>
      <c r="I2574" s="53"/>
      <c r="J2574" s="53"/>
      <c r="K2574" s="25" t="str">
        <f t="shared" si="40"/>
        <v/>
      </c>
      <c r="L2574" s="13" t="str">
        <f>IF($D2574="","",IFERROR(INDEX(类别属性,MATCH($D2574,类别表,0)),""))</f>
        <v/>
      </c>
      <c r="M2574" s="53"/>
      <c r="N2574" s="53"/>
      <c r="O2574" s="32"/>
      <c r="P2574" s="6" t="str">
        <f>IF($C2574="","",IF(ISNA(MATCH($C2574,账户表,0)),"※这个账户不在【基础资料】的账户档案里",IF($B2574="","※没填日期，这一笔不会进任何月份的报表",IF(NOT(ISNUMBER($B2574)),"※日期是文本不是日期（像 2026.6.28 这种），按日期取数的报表全会漏掉这一笔",IF(AND($F2574&lt;&gt;"",$G2574&lt;&gt;""),"※收入和支出不能同时填",IF(AND(N($F2574)=0,N($G2574)=0),"※收入和支出都没填",IF(OR(N($F2574)&lt;0,N($G2574)&lt;0),"※金额不能填负数，方向反了就换一列填",IF($D2574="","※没填收支类别，分类报表会漏掉这一笔",IF(ISNA(MATCH($D2574,类别表,0)),"※收支类别不在【基础资料】的清单里",IF(AND($L2574="内部转账",$M2574=""),"△内部转账要在「对方账户」写上另一头",IF(AND($L2574="内部转账",$M2574=$C2574),"※对方账户跟本账户是同一个",IF(AND($L2574&lt;&gt;"内部转账",$M2574&lt;&gt;""),"△填了对方账户，但类别不是内部转账",IF(YEAR($B2574)&lt;&gt;管理年度,"△不是管理年度的单据，按月的三张报表里看不到",IF($H2574&lt;0,"△这一笔之后该账户余额成负数了，核一下",""))))))))))))))</f>
        <v/>
      </c>
    </row>
    <row r="2575" ht="16.5" spans="1:16">
      <c r="A2575" s="4" t="str">
        <f>IF($C2575="","",COUNTA($C$5:$C2575))</f>
        <v/>
      </c>
      <c r="B2575" s="52"/>
      <c r="C2575" s="53"/>
      <c r="D2575" s="53"/>
      <c r="E2575" s="32"/>
      <c r="F2575" s="54"/>
      <c r="G2575" s="54"/>
      <c r="H2575" s="24" t="str">
        <f>IFERROR(ROUND(VLOOKUP($C2575,基础资料!$B$5:$E$34,3,0)+SUMIF($C$5:$C2575,$C2575,$F$5:$F2575)-SUMIF($C$5:$C2575,$C2575,$G$5:$G2575),2),"")</f>
        <v/>
      </c>
      <c r="I2575" s="53"/>
      <c r="J2575" s="53"/>
      <c r="K2575" s="25" t="str">
        <f t="shared" si="40"/>
        <v/>
      </c>
      <c r="L2575" s="13" t="str">
        <f>IF($D2575="","",IFERROR(INDEX(类别属性,MATCH($D2575,类别表,0)),""))</f>
        <v/>
      </c>
      <c r="M2575" s="53"/>
      <c r="N2575" s="53"/>
      <c r="O2575" s="32"/>
      <c r="P2575" s="6" t="str">
        <f>IF($C2575="","",IF(ISNA(MATCH($C2575,账户表,0)),"※这个账户不在【基础资料】的账户档案里",IF($B2575="","※没填日期，这一笔不会进任何月份的报表",IF(NOT(ISNUMBER($B2575)),"※日期是文本不是日期（像 2026.6.28 这种），按日期取数的报表全会漏掉这一笔",IF(AND($F2575&lt;&gt;"",$G2575&lt;&gt;""),"※收入和支出不能同时填",IF(AND(N($F2575)=0,N($G2575)=0),"※收入和支出都没填",IF(OR(N($F2575)&lt;0,N($G2575)&lt;0),"※金额不能填负数，方向反了就换一列填",IF($D2575="","※没填收支类别，分类报表会漏掉这一笔",IF(ISNA(MATCH($D2575,类别表,0)),"※收支类别不在【基础资料】的清单里",IF(AND($L2575="内部转账",$M2575=""),"△内部转账要在「对方账户」写上另一头",IF(AND($L2575="内部转账",$M2575=$C2575),"※对方账户跟本账户是同一个",IF(AND($L2575&lt;&gt;"内部转账",$M2575&lt;&gt;""),"△填了对方账户，但类别不是内部转账",IF(YEAR($B2575)&lt;&gt;管理年度,"△不是管理年度的单据，按月的三张报表里看不到",IF($H2575&lt;0,"△这一笔之后该账户余额成负数了，核一下",""))))))))))))))</f>
        <v/>
      </c>
    </row>
    <row r="2576" ht="16.5" spans="1:16">
      <c r="A2576" s="4" t="str">
        <f>IF($C2576="","",COUNTA($C$5:$C2576))</f>
        <v/>
      </c>
      <c r="B2576" s="52"/>
      <c r="C2576" s="53"/>
      <c r="D2576" s="53"/>
      <c r="E2576" s="32"/>
      <c r="F2576" s="54"/>
      <c r="G2576" s="54"/>
      <c r="H2576" s="24" t="str">
        <f>IFERROR(ROUND(VLOOKUP($C2576,基础资料!$B$5:$E$34,3,0)+SUMIF($C$5:$C2576,$C2576,$F$5:$F2576)-SUMIF($C$5:$C2576,$C2576,$G$5:$G2576),2),"")</f>
        <v/>
      </c>
      <c r="I2576" s="53"/>
      <c r="J2576" s="53"/>
      <c r="K2576" s="25" t="str">
        <f t="shared" si="40"/>
        <v/>
      </c>
      <c r="L2576" s="13" t="str">
        <f>IF($D2576="","",IFERROR(INDEX(类别属性,MATCH($D2576,类别表,0)),""))</f>
        <v/>
      </c>
      <c r="M2576" s="53"/>
      <c r="N2576" s="53"/>
      <c r="O2576" s="32"/>
      <c r="P2576" s="6" t="str">
        <f>IF($C2576="","",IF(ISNA(MATCH($C2576,账户表,0)),"※这个账户不在【基础资料】的账户档案里",IF($B2576="","※没填日期，这一笔不会进任何月份的报表",IF(NOT(ISNUMBER($B2576)),"※日期是文本不是日期（像 2026.6.28 这种），按日期取数的报表全会漏掉这一笔",IF(AND($F2576&lt;&gt;"",$G2576&lt;&gt;""),"※收入和支出不能同时填",IF(AND(N($F2576)=0,N($G2576)=0),"※收入和支出都没填",IF(OR(N($F2576)&lt;0,N($G2576)&lt;0),"※金额不能填负数，方向反了就换一列填",IF($D2576="","※没填收支类别，分类报表会漏掉这一笔",IF(ISNA(MATCH($D2576,类别表,0)),"※收支类别不在【基础资料】的清单里",IF(AND($L2576="内部转账",$M2576=""),"△内部转账要在「对方账户」写上另一头",IF(AND($L2576="内部转账",$M2576=$C2576),"※对方账户跟本账户是同一个",IF(AND($L2576&lt;&gt;"内部转账",$M2576&lt;&gt;""),"△填了对方账户，但类别不是内部转账",IF(YEAR($B2576)&lt;&gt;管理年度,"△不是管理年度的单据，按月的三张报表里看不到",IF($H2576&lt;0,"△这一笔之后该账户余额成负数了，核一下",""))))))))))))))</f>
        <v/>
      </c>
    </row>
    <row r="2577" ht="16.5" spans="1:16">
      <c r="A2577" s="4" t="str">
        <f>IF($C2577="","",COUNTA($C$5:$C2577))</f>
        <v/>
      </c>
      <c r="B2577" s="52"/>
      <c r="C2577" s="53"/>
      <c r="D2577" s="53"/>
      <c r="E2577" s="32"/>
      <c r="F2577" s="54"/>
      <c r="G2577" s="54"/>
      <c r="H2577" s="24" t="str">
        <f>IFERROR(ROUND(VLOOKUP($C2577,基础资料!$B$5:$E$34,3,0)+SUMIF($C$5:$C2577,$C2577,$F$5:$F2577)-SUMIF($C$5:$C2577,$C2577,$G$5:$G2577),2),"")</f>
        <v/>
      </c>
      <c r="I2577" s="53"/>
      <c r="J2577" s="53"/>
      <c r="K2577" s="25" t="str">
        <f t="shared" si="40"/>
        <v/>
      </c>
      <c r="L2577" s="13" t="str">
        <f>IF($D2577="","",IFERROR(INDEX(类别属性,MATCH($D2577,类别表,0)),""))</f>
        <v/>
      </c>
      <c r="M2577" s="53"/>
      <c r="N2577" s="53"/>
      <c r="O2577" s="32"/>
      <c r="P2577" s="6" t="str">
        <f>IF($C2577="","",IF(ISNA(MATCH($C2577,账户表,0)),"※这个账户不在【基础资料】的账户档案里",IF($B2577="","※没填日期，这一笔不会进任何月份的报表",IF(NOT(ISNUMBER($B2577)),"※日期是文本不是日期（像 2026.6.28 这种），按日期取数的报表全会漏掉这一笔",IF(AND($F2577&lt;&gt;"",$G2577&lt;&gt;""),"※收入和支出不能同时填",IF(AND(N($F2577)=0,N($G2577)=0),"※收入和支出都没填",IF(OR(N($F2577)&lt;0,N($G2577)&lt;0),"※金额不能填负数，方向反了就换一列填",IF($D2577="","※没填收支类别，分类报表会漏掉这一笔",IF(ISNA(MATCH($D2577,类别表,0)),"※收支类别不在【基础资料】的清单里",IF(AND($L2577="内部转账",$M2577=""),"△内部转账要在「对方账户」写上另一头",IF(AND($L2577="内部转账",$M2577=$C2577),"※对方账户跟本账户是同一个",IF(AND($L2577&lt;&gt;"内部转账",$M2577&lt;&gt;""),"△填了对方账户，但类别不是内部转账",IF(YEAR($B2577)&lt;&gt;管理年度,"△不是管理年度的单据，按月的三张报表里看不到",IF($H2577&lt;0,"△这一笔之后该账户余额成负数了，核一下",""))))))))))))))</f>
        <v/>
      </c>
    </row>
    <row r="2578" ht="16.5" spans="1:16">
      <c r="A2578" s="4" t="str">
        <f>IF($C2578="","",COUNTA($C$5:$C2578))</f>
        <v/>
      </c>
      <c r="B2578" s="52"/>
      <c r="C2578" s="53"/>
      <c r="D2578" s="53"/>
      <c r="E2578" s="32"/>
      <c r="F2578" s="54"/>
      <c r="G2578" s="54"/>
      <c r="H2578" s="24" t="str">
        <f>IFERROR(ROUND(VLOOKUP($C2578,基础资料!$B$5:$E$34,3,0)+SUMIF($C$5:$C2578,$C2578,$F$5:$F2578)-SUMIF($C$5:$C2578,$C2578,$G$5:$G2578),2),"")</f>
        <v/>
      </c>
      <c r="I2578" s="53"/>
      <c r="J2578" s="53"/>
      <c r="K2578" s="25" t="str">
        <f t="shared" si="40"/>
        <v/>
      </c>
      <c r="L2578" s="13" t="str">
        <f>IF($D2578="","",IFERROR(INDEX(类别属性,MATCH($D2578,类别表,0)),""))</f>
        <v/>
      </c>
      <c r="M2578" s="53"/>
      <c r="N2578" s="53"/>
      <c r="O2578" s="32"/>
      <c r="P2578" s="6" t="str">
        <f>IF($C2578="","",IF(ISNA(MATCH($C2578,账户表,0)),"※这个账户不在【基础资料】的账户档案里",IF($B2578="","※没填日期，这一笔不会进任何月份的报表",IF(NOT(ISNUMBER($B2578)),"※日期是文本不是日期（像 2026.6.28 这种），按日期取数的报表全会漏掉这一笔",IF(AND($F2578&lt;&gt;"",$G2578&lt;&gt;""),"※收入和支出不能同时填",IF(AND(N($F2578)=0,N($G2578)=0),"※收入和支出都没填",IF(OR(N($F2578)&lt;0,N($G2578)&lt;0),"※金额不能填负数，方向反了就换一列填",IF($D2578="","※没填收支类别，分类报表会漏掉这一笔",IF(ISNA(MATCH($D2578,类别表,0)),"※收支类别不在【基础资料】的清单里",IF(AND($L2578="内部转账",$M2578=""),"△内部转账要在「对方账户」写上另一头",IF(AND($L2578="内部转账",$M2578=$C2578),"※对方账户跟本账户是同一个",IF(AND($L2578&lt;&gt;"内部转账",$M2578&lt;&gt;""),"△填了对方账户，但类别不是内部转账",IF(YEAR($B2578)&lt;&gt;管理年度,"△不是管理年度的单据，按月的三张报表里看不到",IF($H2578&lt;0,"△这一笔之后该账户余额成负数了，核一下",""))))))))))))))</f>
        <v/>
      </c>
    </row>
    <row r="2579" ht="16.5" spans="1:16">
      <c r="A2579" s="4" t="str">
        <f>IF($C2579="","",COUNTA($C$5:$C2579))</f>
        <v/>
      </c>
      <c r="B2579" s="52"/>
      <c r="C2579" s="53"/>
      <c r="D2579" s="53"/>
      <c r="E2579" s="32"/>
      <c r="F2579" s="54"/>
      <c r="G2579" s="54"/>
      <c r="H2579" s="24" t="str">
        <f>IFERROR(ROUND(VLOOKUP($C2579,基础资料!$B$5:$E$34,3,0)+SUMIF($C$5:$C2579,$C2579,$F$5:$F2579)-SUMIF($C$5:$C2579,$C2579,$G$5:$G2579),2),"")</f>
        <v/>
      </c>
      <c r="I2579" s="53"/>
      <c r="J2579" s="53"/>
      <c r="K2579" s="25" t="str">
        <f t="shared" si="40"/>
        <v/>
      </c>
      <c r="L2579" s="13" t="str">
        <f>IF($D2579="","",IFERROR(INDEX(类别属性,MATCH($D2579,类别表,0)),""))</f>
        <v/>
      </c>
      <c r="M2579" s="53"/>
      <c r="N2579" s="53"/>
      <c r="O2579" s="32"/>
      <c r="P2579" s="6" t="str">
        <f>IF($C2579="","",IF(ISNA(MATCH($C2579,账户表,0)),"※这个账户不在【基础资料】的账户档案里",IF($B2579="","※没填日期，这一笔不会进任何月份的报表",IF(NOT(ISNUMBER($B2579)),"※日期是文本不是日期（像 2026.6.28 这种），按日期取数的报表全会漏掉这一笔",IF(AND($F2579&lt;&gt;"",$G2579&lt;&gt;""),"※收入和支出不能同时填",IF(AND(N($F2579)=0,N($G2579)=0),"※收入和支出都没填",IF(OR(N($F2579)&lt;0,N($G2579)&lt;0),"※金额不能填负数，方向反了就换一列填",IF($D2579="","※没填收支类别，分类报表会漏掉这一笔",IF(ISNA(MATCH($D2579,类别表,0)),"※收支类别不在【基础资料】的清单里",IF(AND($L2579="内部转账",$M2579=""),"△内部转账要在「对方账户」写上另一头",IF(AND($L2579="内部转账",$M2579=$C2579),"※对方账户跟本账户是同一个",IF(AND($L2579&lt;&gt;"内部转账",$M2579&lt;&gt;""),"△填了对方账户，但类别不是内部转账",IF(YEAR($B2579)&lt;&gt;管理年度,"△不是管理年度的单据，按月的三张报表里看不到",IF($H2579&lt;0,"△这一笔之后该账户余额成负数了，核一下",""))))))))))))))</f>
        <v/>
      </c>
    </row>
    <row r="2580" ht="16.5" spans="1:16">
      <c r="A2580" s="4" t="str">
        <f>IF($C2580="","",COUNTA($C$5:$C2580))</f>
        <v/>
      </c>
      <c r="B2580" s="52"/>
      <c r="C2580" s="53"/>
      <c r="D2580" s="53"/>
      <c r="E2580" s="32"/>
      <c r="F2580" s="54"/>
      <c r="G2580" s="54"/>
      <c r="H2580" s="24" t="str">
        <f>IFERROR(ROUND(VLOOKUP($C2580,基础资料!$B$5:$E$34,3,0)+SUMIF($C$5:$C2580,$C2580,$F$5:$F2580)-SUMIF($C$5:$C2580,$C2580,$G$5:$G2580),2),"")</f>
        <v/>
      </c>
      <c r="I2580" s="53"/>
      <c r="J2580" s="53"/>
      <c r="K2580" s="25" t="str">
        <f t="shared" si="40"/>
        <v/>
      </c>
      <c r="L2580" s="13" t="str">
        <f>IF($D2580="","",IFERROR(INDEX(类别属性,MATCH($D2580,类别表,0)),""))</f>
        <v/>
      </c>
      <c r="M2580" s="53"/>
      <c r="N2580" s="53"/>
      <c r="O2580" s="32"/>
      <c r="P2580" s="6" t="str">
        <f>IF($C2580="","",IF(ISNA(MATCH($C2580,账户表,0)),"※这个账户不在【基础资料】的账户档案里",IF($B2580="","※没填日期，这一笔不会进任何月份的报表",IF(NOT(ISNUMBER($B2580)),"※日期是文本不是日期（像 2026.6.28 这种），按日期取数的报表全会漏掉这一笔",IF(AND($F2580&lt;&gt;"",$G2580&lt;&gt;""),"※收入和支出不能同时填",IF(AND(N($F2580)=0,N($G2580)=0),"※收入和支出都没填",IF(OR(N($F2580)&lt;0,N($G2580)&lt;0),"※金额不能填负数，方向反了就换一列填",IF($D2580="","※没填收支类别，分类报表会漏掉这一笔",IF(ISNA(MATCH($D2580,类别表,0)),"※收支类别不在【基础资料】的清单里",IF(AND($L2580="内部转账",$M2580=""),"△内部转账要在「对方账户」写上另一头",IF(AND($L2580="内部转账",$M2580=$C2580),"※对方账户跟本账户是同一个",IF(AND($L2580&lt;&gt;"内部转账",$M2580&lt;&gt;""),"△填了对方账户，但类别不是内部转账",IF(YEAR($B2580)&lt;&gt;管理年度,"△不是管理年度的单据，按月的三张报表里看不到",IF($H2580&lt;0,"△这一笔之后该账户余额成负数了，核一下",""))))))))))))))</f>
        <v/>
      </c>
    </row>
    <row r="2581" ht="16.5" spans="1:16">
      <c r="A2581" s="4" t="str">
        <f>IF($C2581="","",COUNTA($C$5:$C2581))</f>
        <v/>
      </c>
      <c r="B2581" s="52"/>
      <c r="C2581" s="53"/>
      <c r="D2581" s="53"/>
      <c r="E2581" s="32"/>
      <c r="F2581" s="54"/>
      <c r="G2581" s="54"/>
      <c r="H2581" s="24" t="str">
        <f>IFERROR(ROUND(VLOOKUP($C2581,基础资料!$B$5:$E$34,3,0)+SUMIF($C$5:$C2581,$C2581,$F$5:$F2581)-SUMIF($C$5:$C2581,$C2581,$G$5:$G2581),2),"")</f>
        <v/>
      </c>
      <c r="I2581" s="53"/>
      <c r="J2581" s="53"/>
      <c r="K2581" s="25" t="str">
        <f t="shared" si="40"/>
        <v/>
      </c>
      <c r="L2581" s="13" t="str">
        <f>IF($D2581="","",IFERROR(INDEX(类别属性,MATCH($D2581,类别表,0)),""))</f>
        <v/>
      </c>
      <c r="M2581" s="53"/>
      <c r="N2581" s="53"/>
      <c r="O2581" s="32"/>
      <c r="P2581" s="6" t="str">
        <f>IF($C2581="","",IF(ISNA(MATCH($C2581,账户表,0)),"※这个账户不在【基础资料】的账户档案里",IF($B2581="","※没填日期，这一笔不会进任何月份的报表",IF(NOT(ISNUMBER($B2581)),"※日期是文本不是日期（像 2026.6.28 这种），按日期取数的报表全会漏掉这一笔",IF(AND($F2581&lt;&gt;"",$G2581&lt;&gt;""),"※收入和支出不能同时填",IF(AND(N($F2581)=0,N($G2581)=0),"※收入和支出都没填",IF(OR(N($F2581)&lt;0,N($G2581)&lt;0),"※金额不能填负数，方向反了就换一列填",IF($D2581="","※没填收支类别，分类报表会漏掉这一笔",IF(ISNA(MATCH($D2581,类别表,0)),"※收支类别不在【基础资料】的清单里",IF(AND($L2581="内部转账",$M2581=""),"△内部转账要在「对方账户」写上另一头",IF(AND($L2581="内部转账",$M2581=$C2581),"※对方账户跟本账户是同一个",IF(AND($L2581&lt;&gt;"内部转账",$M2581&lt;&gt;""),"△填了对方账户，但类别不是内部转账",IF(YEAR($B2581)&lt;&gt;管理年度,"△不是管理年度的单据，按月的三张报表里看不到",IF($H2581&lt;0,"△这一笔之后该账户余额成负数了，核一下",""))))))))))))))</f>
        <v/>
      </c>
    </row>
    <row r="2582" ht="16.5" spans="1:16">
      <c r="A2582" s="4" t="str">
        <f>IF($C2582="","",COUNTA($C$5:$C2582))</f>
        <v/>
      </c>
      <c r="B2582" s="52"/>
      <c r="C2582" s="53"/>
      <c r="D2582" s="53"/>
      <c r="E2582" s="32"/>
      <c r="F2582" s="54"/>
      <c r="G2582" s="54"/>
      <c r="H2582" s="24" t="str">
        <f>IFERROR(ROUND(VLOOKUP($C2582,基础资料!$B$5:$E$34,3,0)+SUMIF($C$5:$C2582,$C2582,$F$5:$F2582)-SUMIF($C$5:$C2582,$C2582,$G$5:$G2582),2),"")</f>
        <v/>
      </c>
      <c r="I2582" s="53"/>
      <c r="J2582" s="53"/>
      <c r="K2582" s="25" t="str">
        <f t="shared" si="40"/>
        <v/>
      </c>
      <c r="L2582" s="13" t="str">
        <f>IF($D2582="","",IFERROR(INDEX(类别属性,MATCH($D2582,类别表,0)),""))</f>
        <v/>
      </c>
      <c r="M2582" s="53"/>
      <c r="N2582" s="53"/>
      <c r="O2582" s="32"/>
      <c r="P2582" s="6" t="str">
        <f>IF($C2582="","",IF(ISNA(MATCH($C2582,账户表,0)),"※这个账户不在【基础资料】的账户档案里",IF($B2582="","※没填日期，这一笔不会进任何月份的报表",IF(NOT(ISNUMBER($B2582)),"※日期是文本不是日期（像 2026.6.28 这种），按日期取数的报表全会漏掉这一笔",IF(AND($F2582&lt;&gt;"",$G2582&lt;&gt;""),"※收入和支出不能同时填",IF(AND(N($F2582)=0,N($G2582)=0),"※收入和支出都没填",IF(OR(N($F2582)&lt;0,N($G2582)&lt;0),"※金额不能填负数，方向反了就换一列填",IF($D2582="","※没填收支类别，分类报表会漏掉这一笔",IF(ISNA(MATCH($D2582,类别表,0)),"※收支类别不在【基础资料】的清单里",IF(AND($L2582="内部转账",$M2582=""),"△内部转账要在「对方账户」写上另一头",IF(AND($L2582="内部转账",$M2582=$C2582),"※对方账户跟本账户是同一个",IF(AND($L2582&lt;&gt;"内部转账",$M2582&lt;&gt;""),"△填了对方账户，但类别不是内部转账",IF(YEAR($B2582)&lt;&gt;管理年度,"△不是管理年度的单据，按月的三张报表里看不到",IF($H2582&lt;0,"△这一笔之后该账户余额成负数了，核一下",""))))))))))))))</f>
        <v/>
      </c>
    </row>
    <row r="2583" ht="16.5" spans="1:16">
      <c r="A2583" s="4" t="str">
        <f>IF($C2583="","",COUNTA($C$5:$C2583))</f>
        <v/>
      </c>
      <c r="B2583" s="52"/>
      <c r="C2583" s="53"/>
      <c r="D2583" s="53"/>
      <c r="E2583" s="32"/>
      <c r="F2583" s="54"/>
      <c r="G2583" s="54"/>
      <c r="H2583" s="24" t="str">
        <f>IFERROR(ROUND(VLOOKUP($C2583,基础资料!$B$5:$E$34,3,0)+SUMIF($C$5:$C2583,$C2583,$F$5:$F2583)-SUMIF($C$5:$C2583,$C2583,$G$5:$G2583),2),"")</f>
        <v/>
      </c>
      <c r="I2583" s="53"/>
      <c r="J2583" s="53"/>
      <c r="K2583" s="25" t="str">
        <f t="shared" si="40"/>
        <v/>
      </c>
      <c r="L2583" s="13" t="str">
        <f>IF($D2583="","",IFERROR(INDEX(类别属性,MATCH($D2583,类别表,0)),""))</f>
        <v/>
      </c>
      <c r="M2583" s="53"/>
      <c r="N2583" s="53"/>
      <c r="O2583" s="32"/>
      <c r="P2583" s="6" t="str">
        <f>IF($C2583="","",IF(ISNA(MATCH($C2583,账户表,0)),"※这个账户不在【基础资料】的账户档案里",IF($B2583="","※没填日期，这一笔不会进任何月份的报表",IF(NOT(ISNUMBER($B2583)),"※日期是文本不是日期（像 2026.6.28 这种），按日期取数的报表全会漏掉这一笔",IF(AND($F2583&lt;&gt;"",$G2583&lt;&gt;""),"※收入和支出不能同时填",IF(AND(N($F2583)=0,N($G2583)=0),"※收入和支出都没填",IF(OR(N($F2583)&lt;0,N($G2583)&lt;0),"※金额不能填负数，方向反了就换一列填",IF($D2583="","※没填收支类别，分类报表会漏掉这一笔",IF(ISNA(MATCH($D2583,类别表,0)),"※收支类别不在【基础资料】的清单里",IF(AND($L2583="内部转账",$M2583=""),"△内部转账要在「对方账户」写上另一头",IF(AND($L2583="内部转账",$M2583=$C2583),"※对方账户跟本账户是同一个",IF(AND($L2583&lt;&gt;"内部转账",$M2583&lt;&gt;""),"△填了对方账户，但类别不是内部转账",IF(YEAR($B2583)&lt;&gt;管理年度,"△不是管理年度的单据，按月的三张报表里看不到",IF($H2583&lt;0,"△这一笔之后该账户余额成负数了，核一下",""))))))))))))))</f>
        <v/>
      </c>
    </row>
    <row r="2584" ht="16.5" spans="1:16">
      <c r="A2584" s="4" t="str">
        <f>IF($C2584="","",COUNTA($C$5:$C2584))</f>
        <v/>
      </c>
      <c r="B2584" s="52"/>
      <c r="C2584" s="53"/>
      <c r="D2584" s="53"/>
      <c r="E2584" s="32"/>
      <c r="F2584" s="54"/>
      <c r="G2584" s="54"/>
      <c r="H2584" s="24" t="str">
        <f>IFERROR(ROUND(VLOOKUP($C2584,基础资料!$B$5:$E$34,3,0)+SUMIF($C$5:$C2584,$C2584,$F$5:$F2584)-SUMIF($C$5:$C2584,$C2584,$G$5:$G2584),2),"")</f>
        <v/>
      </c>
      <c r="I2584" s="53"/>
      <c r="J2584" s="53"/>
      <c r="K2584" s="25" t="str">
        <f t="shared" si="40"/>
        <v/>
      </c>
      <c r="L2584" s="13" t="str">
        <f>IF($D2584="","",IFERROR(INDEX(类别属性,MATCH($D2584,类别表,0)),""))</f>
        <v/>
      </c>
      <c r="M2584" s="53"/>
      <c r="N2584" s="53"/>
      <c r="O2584" s="32"/>
      <c r="P2584" s="6" t="str">
        <f>IF($C2584="","",IF(ISNA(MATCH($C2584,账户表,0)),"※这个账户不在【基础资料】的账户档案里",IF($B2584="","※没填日期，这一笔不会进任何月份的报表",IF(NOT(ISNUMBER($B2584)),"※日期是文本不是日期（像 2026.6.28 这种），按日期取数的报表全会漏掉这一笔",IF(AND($F2584&lt;&gt;"",$G2584&lt;&gt;""),"※收入和支出不能同时填",IF(AND(N($F2584)=0,N($G2584)=0),"※收入和支出都没填",IF(OR(N($F2584)&lt;0,N($G2584)&lt;0),"※金额不能填负数，方向反了就换一列填",IF($D2584="","※没填收支类别，分类报表会漏掉这一笔",IF(ISNA(MATCH($D2584,类别表,0)),"※收支类别不在【基础资料】的清单里",IF(AND($L2584="内部转账",$M2584=""),"△内部转账要在「对方账户」写上另一头",IF(AND($L2584="内部转账",$M2584=$C2584),"※对方账户跟本账户是同一个",IF(AND($L2584&lt;&gt;"内部转账",$M2584&lt;&gt;""),"△填了对方账户，但类别不是内部转账",IF(YEAR($B2584)&lt;&gt;管理年度,"△不是管理年度的单据，按月的三张报表里看不到",IF($H2584&lt;0,"△这一笔之后该账户余额成负数了，核一下",""))))))))))))))</f>
        <v/>
      </c>
    </row>
    <row r="2585" ht="16.5" spans="1:16">
      <c r="A2585" s="4" t="str">
        <f>IF($C2585="","",COUNTA($C$5:$C2585))</f>
        <v/>
      </c>
      <c r="B2585" s="52"/>
      <c r="C2585" s="53"/>
      <c r="D2585" s="53"/>
      <c r="E2585" s="32"/>
      <c r="F2585" s="54"/>
      <c r="G2585" s="54"/>
      <c r="H2585" s="24" t="str">
        <f>IFERROR(ROUND(VLOOKUP($C2585,基础资料!$B$5:$E$34,3,0)+SUMIF($C$5:$C2585,$C2585,$F$5:$F2585)-SUMIF($C$5:$C2585,$C2585,$G$5:$G2585),2),"")</f>
        <v/>
      </c>
      <c r="I2585" s="53"/>
      <c r="J2585" s="53"/>
      <c r="K2585" s="25" t="str">
        <f t="shared" si="40"/>
        <v/>
      </c>
      <c r="L2585" s="13" t="str">
        <f>IF($D2585="","",IFERROR(INDEX(类别属性,MATCH($D2585,类别表,0)),""))</f>
        <v/>
      </c>
      <c r="M2585" s="53"/>
      <c r="N2585" s="53"/>
      <c r="O2585" s="32"/>
      <c r="P2585" s="6" t="str">
        <f>IF($C2585="","",IF(ISNA(MATCH($C2585,账户表,0)),"※这个账户不在【基础资料】的账户档案里",IF($B2585="","※没填日期，这一笔不会进任何月份的报表",IF(NOT(ISNUMBER($B2585)),"※日期是文本不是日期（像 2026.6.28 这种），按日期取数的报表全会漏掉这一笔",IF(AND($F2585&lt;&gt;"",$G2585&lt;&gt;""),"※收入和支出不能同时填",IF(AND(N($F2585)=0,N($G2585)=0),"※收入和支出都没填",IF(OR(N($F2585)&lt;0,N($G2585)&lt;0),"※金额不能填负数，方向反了就换一列填",IF($D2585="","※没填收支类别，分类报表会漏掉这一笔",IF(ISNA(MATCH($D2585,类别表,0)),"※收支类别不在【基础资料】的清单里",IF(AND($L2585="内部转账",$M2585=""),"△内部转账要在「对方账户」写上另一头",IF(AND($L2585="内部转账",$M2585=$C2585),"※对方账户跟本账户是同一个",IF(AND($L2585&lt;&gt;"内部转账",$M2585&lt;&gt;""),"△填了对方账户，但类别不是内部转账",IF(YEAR($B2585)&lt;&gt;管理年度,"△不是管理年度的单据，按月的三张报表里看不到",IF($H2585&lt;0,"△这一笔之后该账户余额成负数了，核一下",""))))))))))))))</f>
        <v/>
      </c>
    </row>
    <row r="2586" ht="16.5" spans="1:16">
      <c r="A2586" s="4" t="str">
        <f>IF($C2586="","",COUNTA($C$5:$C2586))</f>
        <v/>
      </c>
      <c r="B2586" s="52"/>
      <c r="C2586" s="53"/>
      <c r="D2586" s="53"/>
      <c r="E2586" s="32"/>
      <c r="F2586" s="54"/>
      <c r="G2586" s="54"/>
      <c r="H2586" s="24" t="str">
        <f>IFERROR(ROUND(VLOOKUP($C2586,基础资料!$B$5:$E$34,3,0)+SUMIF($C$5:$C2586,$C2586,$F$5:$F2586)-SUMIF($C$5:$C2586,$C2586,$G$5:$G2586),2),"")</f>
        <v/>
      </c>
      <c r="I2586" s="53"/>
      <c r="J2586" s="53"/>
      <c r="K2586" s="25" t="str">
        <f t="shared" si="40"/>
        <v/>
      </c>
      <c r="L2586" s="13" t="str">
        <f>IF($D2586="","",IFERROR(INDEX(类别属性,MATCH($D2586,类别表,0)),""))</f>
        <v/>
      </c>
      <c r="M2586" s="53"/>
      <c r="N2586" s="53"/>
      <c r="O2586" s="32"/>
      <c r="P2586" s="6" t="str">
        <f>IF($C2586="","",IF(ISNA(MATCH($C2586,账户表,0)),"※这个账户不在【基础资料】的账户档案里",IF($B2586="","※没填日期，这一笔不会进任何月份的报表",IF(NOT(ISNUMBER($B2586)),"※日期是文本不是日期（像 2026.6.28 这种），按日期取数的报表全会漏掉这一笔",IF(AND($F2586&lt;&gt;"",$G2586&lt;&gt;""),"※收入和支出不能同时填",IF(AND(N($F2586)=0,N($G2586)=0),"※收入和支出都没填",IF(OR(N($F2586)&lt;0,N($G2586)&lt;0),"※金额不能填负数，方向反了就换一列填",IF($D2586="","※没填收支类别，分类报表会漏掉这一笔",IF(ISNA(MATCH($D2586,类别表,0)),"※收支类别不在【基础资料】的清单里",IF(AND($L2586="内部转账",$M2586=""),"△内部转账要在「对方账户」写上另一头",IF(AND($L2586="内部转账",$M2586=$C2586),"※对方账户跟本账户是同一个",IF(AND($L2586&lt;&gt;"内部转账",$M2586&lt;&gt;""),"△填了对方账户，但类别不是内部转账",IF(YEAR($B2586)&lt;&gt;管理年度,"△不是管理年度的单据，按月的三张报表里看不到",IF($H2586&lt;0,"△这一笔之后该账户余额成负数了，核一下",""))))))))))))))</f>
        <v/>
      </c>
    </row>
    <row r="2587" ht="16.5" spans="1:16">
      <c r="A2587" s="4" t="str">
        <f>IF($C2587="","",COUNTA($C$5:$C2587))</f>
        <v/>
      </c>
      <c r="B2587" s="52"/>
      <c r="C2587" s="53"/>
      <c r="D2587" s="53"/>
      <c r="E2587" s="32"/>
      <c r="F2587" s="54"/>
      <c r="G2587" s="54"/>
      <c r="H2587" s="24" t="str">
        <f>IFERROR(ROUND(VLOOKUP($C2587,基础资料!$B$5:$E$34,3,0)+SUMIF($C$5:$C2587,$C2587,$F$5:$F2587)-SUMIF($C$5:$C2587,$C2587,$G$5:$G2587),2),"")</f>
        <v/>
      </c>
      <c r="I2587" s="53"/>
      <c r="J2587" s="53"/>
      <c r="K2587" s="25" t="str">
        <f t="shared" si="40"/>
        <v/>
      </c>
      <c r="L2587" s="13" t="str">
        <f>IF($D2587="","",IFERROR(INDEX(类别属性,MATCH($D2587,类别表,0)),""))</f>
        <v/>
      </c>
      <c r="M2587" s="53"/>
      <c r="N2587" s="53"/>
      <c r="O2587" s="32"/>
      <c r="P2587" s="6" t="str">
        <f>IF($C2587="","",IF(ISNA(MATCH($C2587,账户表,0)),"※这个账户不在【基础资料】的账户档案里",IF($B2587="","※没填日期，这一笔不会进任何月份的报表",IF(NOT(ISNUMBER($B2587)),"※日期是文本不是日期（像 2026.6.28 这种），按日期取数的报表全会漏掉这一笔",IF(AND($F2587&lt;&gt;"",$G2587&lt;&gt;""),"※收入和支出不能同时填",IF(AND(N($F2587)=0,N($G2587)=0),"※收入和支出都没填",IF(OR(N($F2587)&lt;0,N($G2587)&lt;0),"※金额不能填负数，方向反了就换一列填",IF($D2587="","※没填收支类别，分类报表会漏掉这一笔",IF(ISNA(MATCH($D2587,类别表,0)),"※收支类别不在【基础资料】的清单里",IF(AND($L2587="内部转账",$M2587=""),"△内部转账要在「对方账户」写上另一头",IF(AND($L2587="内部转账",$M2587=$C2587),"※对方账户跟本账户是同一个",IF(AND($L2587&lt;&gt;"内部转账",$M2587&lt;&gt;""),"△填了对方账户，但类别不是内部转账",IF(YEAR($B2587)&lt;&gt;管理年度,"△不是管理年度的单据，按月的三张报表里看不到",IF($H2587&lt;0,"△这一笔之后该账户余额成负数了，核一下",""))))))))))))))</f>
        <v/>
      </c>
    </row>
    <row r="2588" ht="16.5" spans="1:16">
      <c r="A2588" s="4" t="str">
        <f>IF($C2588="","",COUNTA($C$5:$C2588))</f>
        <v/>
      </c>
      <c r="B2588" s="52"/>
      <c r="C2588" s="53"/>
      <c r="D2588" s="53"/>
      <c r="E2588" s="32"/>
      <c r="F2588" s="54"/>
      <c r="G2588" s="54"/>
      <c r="H2588" s="24" t="str">
        <f>IFERROR(ROUND(VLOOKUP($C2588,基础资料!$B$5:$E$34,3,0)+SUMIF($C$5:$C2588,$C2588,$F$5:$F2588)-SUMIF($C$5:$C2588,$C2588,$G$5:$G2588),2),"")</f>
        <v/>
      </c>
      <c r="I2588" s="53"/>
      <c r="J2588" s="53"/>
      <c r="K2588" s="25" t="str">
        <f t="shared" si="40"/>
        <v/>
      </c>
      <c r="L2588" s="13" t="str">
        <f>IF($D2588="","",IFERROR(INDEX(类别属性,MATCH($D2588,类别表,0)),""))</f>
        <v/>
      </c>
      <c r="M2588" s="53"/>
      <c r="N2588" s="53"/>
      <c r="O2588" s="32"/>
      <c r="P2588" s="6" t="str">
        <f>IF($C2588="","",IF(ISNA(MATCH($C2588,账户表,0)),"※这个账户不在【基础资料】的账户档案里",IF($B2588="","※没填日期，这一笔不会进任何月份的报表",IF(NOT(ISNUMBER($B2588)),"※日期是文本不是日期（像 2026.6.28 这种），按日期取数的报表全会漏掉这一笔",IF(AND($F2588&lt;&gt;"",$G2588&lt;&gt;""),"※收入和支出不能同时填",IF(AND(N($F2588)=0,N($G2588)=0),"※收入和支出都没填",IF(OR(N($F2588)&lt;0,N($G2588)&lt;0),"※金额不能填负数，方向反了就换一列填",IF($D2588="","※没填收支类别，分类报表会漏掉这一笔",IF(ISNA(MATCH($D2588,类别表,0)),"※收支类别不在【基础资料】的清单里",IF(AND($L2588="内部转账",$M2588=""),"△内部转账要在「对方账户」写上另一头",IF(AND($L2588="内部转账",$M2588=$C2588),"※对方账户跟本账户是同一个",IF(AND($L2588&lt;&gt;"内部转账",$M2588&lt;&gt;""),"△填了对方账户，但类别不是内部转账",IF(YEAR($B2588)&lt;&gt;管理年度,"△不是管理年度的单据，按月的三张报表里看不到",IF($H2588&lt;0,"△这一笔之后该账户余额成负数了，核一下",""))))))))))))))</f>
        <v/>
      </c>
    </row>
    <row r="2589" ht="16.5" spans="1:16">
      <c r="A2589" s="4" t="str">
        <f>IF($C2589="","",COUNTA($C$5:$C2589))</f>
        <v/>
      </c>
      <c r="B2589" s="52"/>
      <c r="C2589" s="53"/>
      <c r="D2589" s="53"/>
      <c r="E2589" s="32"/>
      <c r="F2589" s="54"/>
      <c r="G2589" s="54"/>
      <c r="H2589" s="24" t="str">
        <f>IFERROR(ROUND(VLOOKUP($C2589,基础资料!$B$5:$E$34,3,0)+SUMIF($C$5:$C2589,$C2589,$F$5:$F2589)-SUMIF($C$5:$C2589,$C2589,$G$5:$G2589),2),"")</f>
        <v/>
      </c>
      <c r="I2589" s="53"/>
      <c r="J2589" s="53"/>
      <c r="K2589" s="25" t="str">
        <f t="shared" si="40"/>
        <v/>
      </c>
      <c r="L2589" s="13" t="str">
        <f>IF($D2589="","",IFERROR(INDEX(类别属性,MATCH($D2589,类别表,0)),""))</f>
        <v/>
      </c>
      <c r="M2589" s="53"/>
      <c r="N2589" s="53"/>
      <c r="O2589" s="32"/>
      <c r="P2589" s="6" t="str">
        <f>IF($C2589="","",IF(ISNA(MATCH($C2589,账户表,0)),"※这个账户不在【基础资料】的账户档案里",IF($B2589="","※没填日期，这一笔不会进任何月份的报表",IF(NOT(ISNUMBER($B2589)),"※日期是文本不是日期（像 2026.6.28 这种），按日期取数的报表全会漏掉这一笔",IF(AND($F2589&lt;&gt;"",$G2589&lt;&gt;""),"※收入和支出不能同时填",IF(AND(N($F2589)=0,N($G2589)=0),"※收入和支出都没填",IF(OR(N($F2589)&lt;0,N($G2589)&lt;0),"※金额不能填负数，方向反了就换一列填",IF($D2589="","※没填收支类别，分类报表会漏掉这一笔",IF(ISNA(MATCH($D2589,类别表,0)),"※收支类别不在【基础资料】的清单里",IF(AND($L2589="内部转账",$M2589=""),"△内部转账要在「对方账户」写上另一头",IF(AND($L2589="内部转账",$M2589=$C2589),"※对方账户跟本账户是同一个",IF(AND($L2589&lt;&gt;"内部转账",$M2589&lt;&gt;""),"△填了对方账户，但类别不是内部转账",IF(YEAR($B2589)&lt;&gt;管理年度,"△不是管理年度的单据，按月的三张报表里看不到",IF($H2589&lt;0,"△这一笔之后该账户余额成负数了，核一下",""))))))))))))))</f>
        <v/>
      </c>
    </row>
    <row r="2590" ht="16.5" spans="1:16">
      <c r="A2590" s="4" t="str">
        <f>IF($C2590="","",COUNTA($C$5:$C2590))</f>
        <v/>
      </c>
      <c r="B2590" s="52"/>
      <c r="C2590" s="53"/>
      <c r="D2590" s="53"/>
      <c r="E2590" s="32"/>
      <c r="F2590" s="54"/>
      <c r="G2590" s="54"/>
      <c r="H2590" s="24" t="str">
        <f>IFERROR(ROUND(VLOOKUP($C2590,基础资料!$B$5:$E$34,3,0)+SUMIF($C$5:$C2590,$C2590,$F$5:$F2590)-SUMIF($C$5:$C2590,$C2590,$G$5:$G2590),2),"")</f>
        <v/>
      </c>
      <c r="I2590" s="53"/>
      <c r="J2590" s="53"/>
      <c r="K2590" s="25" t="str">
        <f t="shared" si="40"/>
        <v/>
      </c>
      <c r="L2590" s="13" t="str">
        <f>IF($D2590="","",IFERROR(INDEX(类别属性,MATCH($D2590,类别表,0)),""))</f>
        <v/>
      </c>
      <c r="M2590" s="53"/>
      <c r="N2590" s="53"/>
      <c r="O2590" s="32"/>
      <c r="P2590" s="6" t="str">
        <f>IF($C2590="","",IF(ISNA(MATCH($C2590,账户表,0)),"※这个账户不在【基础资料】的账户档案里",IF($B2590="","※没填日期，这一笔不会进任何月份的报表",IF(NOT(ISNUMBER($B2590)),"※日期是文本不是日期（像 2026.6.28 这种），按日期取数的报表全会漏掉这一笔",IF(AND($F2590&lt;&gt;"",$G2590&lt;&gt;""),"※收入和支出不能同时填",IF(AND(N($F2590)=0,N($G2590)=0),"※收入和支出都没填",IF(OR(N($F2590)&lt;0,N($G2590)&lt;0),"※金额不能填负数，方向反了就换一列填",IF($D2590="","※没填收支类别，分类报表会漏掉这一笔",IF(ISNA(MATCH($D2590,类别表,0)),"※收支类别不在【基础资料】的清单里",IF(AND($L2590="内部转账",$M2590=""),"△内部转账要在「对方账户」写上另一头",IF(AND($L2590="内部转账",$M2590=$C2590),"※对方账户跟本账户是同一个",IF(AND($L2590&lt;&gt;"内部转账",$M2590&lt;&gt;""),"△填了对方账户，但类别不是内部转账",IF(YEAR($B2590)&lt;&gt;管理年度,"△不是管理年度的单据，按月的三张报表里看不到",IF($H2590&lt;0,"△这一笔之后该账户余额成负数了，核一下",""))))))))))))))</f>
        <v/>
      </c>
    </row>
    <row r="2591" ht="16.5" spans="1:16">
      <c r="A2591" s="4" t="str">
        <f>IF($C2591="","",COUNTA($C$5:$C2591))</f>
        <v/>
      </c>
      <c r="B2591" s="52"/>
      <c r="C2591" s="53"/>
      <c r="D2591" s="53"/>
      <c r="E2591" s="32"/>
      <c r="F2591" s="54"/>
      <c r="G2591" s="54"/>
      <c r="H2591" s="24" t="str">
        <f>IFERROR(ROUND(VLOOKUP($C2591,基础资料!$B$5:$E$34,3,0)+SUMIF($C$5:$C2591,$C2591,$F$5:$F2591)-SUMIF($C$5:$C2591,$C2591,$G$5:$G2591),2),"")</f>
        <v/>
      </c>
      <c r="I2591" s="53"/>
      <c r="J2591" s="53"/>
      <c r="K2591" s="25" t="str">
        <f t="shared" si="40"/>
        <v/>
      </c>
      <c r="L2591" s="13" t="str">
        <f>IF($D2591="","",IFERROR(INDEX(类别属性,MATCH($D2591,类别表,0)),""))</f>
        <v/>
      </c>
      <c r="M2591" s="53"/>
      <c r="N2591" s="53"/>
      <c r="O2591" s="32"/>
      <c r="P2591" s="6" t="str">
        <f>IF($C2591="","",IF(ISNA(MATCH($C2591,账户表,0)),"※这个账户不在【基础资料】的账户档案里",IF($B2591="","※没填日期，这一笔不会进任何月份的报表",IF(NOT(ISNUMBER($B2591)),"※日期是文本不是日期（像 2026.6.28 这种），按日期取数的报表全会漏掉这一笔",IF(AND($F2591&lt;&gt;"",$G2591&lt;&gt;""),"※收入和支出不能同时填",IF(AND(N($F2591)=0,N($G2591)=0),"※收入和支出都没填",IF(OR(N($F2591)&lt;0,N($G2591)&lt;0),"※金额不能填负数，方向反了就换一列填",IF($D2591="","※没填收支类别，分类报表会漏掉这一笔",IF(ISNA(MATCH($D2591,类别表,0)),"※收支类别不在【基础资料】的清单里",IF(AND($L2591="内部转账",$M2591=""),"△内部转账要在「对方账户」写上另一头",IF(AND($L2591="内部转账",$M2591=$C2591),"※对方账户跟本账户是同一个",IF(AND($L2591&lt;&gt;"内部转账",$M2591&lt;&gt;""),"△填了对方账户，但类别不是内部转账",IF(YEAR($B2591)&lt;&gt;管理年度,"△不是管理年度的单据，按月的三张报表里看不到",IF($H2591&lt;0,"△这一笔之后该账户余额成负数了，核一下",""))))))))))))))</f>
        <v/>
      </c>
    </row>
    <row r="2592" ht="16.5" spans="1:16">
      <c r="A2592" s="4" t="str">
        <f>IF($C2592="","",COUNTA($C$5:$C2592))</f>
        <v/>
      </c>
      <c r="B2592" s="52"/>
      <c r="C2592" s="53"/>
      <c r="D2592" s="53"/>
      <c r="E2592" s="32"/>
      <c r="F2592" s="54"/>
      <c r="G2592" s="54"/>
      <c r="H2592" s="24" t="str">
        <f>IFERROR(ROUND(VLOOKUP($C2592,基础资料!$B$5:$E$34,3,0)+SUMIF($C$5:$C2592,$C2592,$F$5:$F2592)-SUMIF($C$5:$C2592,$C2592,$G$5:$G2592),2),"")</f>
        <v/>
      </c>
      <c r="I2592" s="53"/>
      <c r="J2592" s="53"/>
      <c r="K2592" s="25" t="str">
        <f t="shared" si="40"/>
        <v/>
      </c>
      <c r="L2592" s="13" t="str">
        <f>IF($D2592="","",IFERROR(INDEX(类别属性,MATCH($D2592,类别表,0)),""))</f>
        <v/>
      </c>
      <c r="M2592" s="53"/>
      <c r="N2592" s="53"/>
      <c r="O2592" s="32"/>
      <c r="P2592" s="6" t="str">
        <f>IF($C2592="","",IF(ISNA(MATCH($C2592,账户表,0)),"※这个账户不在【基础资料】的账户档案里",IF($B2592="","※没填日期，这一笔不会进任何月份的报表",IF(NOT(ISNUMBER($B2592)),"※日期是文本不是日期（像 2026.6.28 这种），按日期取数的报表全会漏掉这一笔",IF(AND($F2592&lt;&gt;"",$G2592&lt;&gt;""),"※收入和支出不能同时填",IF(AND(N($F2592)=0,N($G2592)=0),"※收入和支出都没填",IF(OR(N($F2592)&lt;0,N($G2592)&lt;0),"※金额不能填负数，方向反了就换一列填",IF($D2592="","※没填收支类别，分类报表会漏掉这一笔",IF(ISNA(MATCH($D2592,类别表,0)),"※收支类别不在【基础资料】的清单里",IF(AND($L2592="内部转账",$M2592=""),"△内部转账要在「对方账户」写上另一头",IF(AND($L2592="内部转账",$M2592=$C2592),"※对方账户跟本账户是同一个",IF(AND($L2592&lt;&gt;"内部转账",$M2592&lt;&gt;""),"△填了对方账户，但类别不是内部转账",IF(YEAR($B2592)&lt;&gt;管理年度,"△不是管理年度的单据，按月的三张报表里看不到",IF($H2592&lt;0,"△这一笔之后该账户余额成负数了，核一下",""))))))))))))))</f>
        <v/>
      </c>
    </row>
    <row r="2593" ht="16.5" spans="1:16">
      <c r="A2593" s="4" t="str">
        <f>IF($C2593="","",COUNTA($C$5:$C2593))</f>
        <v/>
      </c>
      <c r="B2593" s="52"/>
      <c r="C2593" s="53"/>
      <c r="D2593" s="53"/>
      <c r="E2593" s="32"/>
      <c r="F2593" s="54"/>
      <c r="G2593" s="54"/>
      <c r="H2593" s="24" t="str">
        <f>IFERROR(ROUND(VLOOKUP($C2593,基础资料!$B$5:$E$34,3,0)+SUMIF($C$5:$C2593,$C2593,$F$5:$F2593)-SUMIF($C$5:$C2593,$C2593,$G$5:$G2593),2),"")</f>
        <v/>
      </c>
      <c r="I2593" s="53"/>
      <c r="J2593" s="53"/>
      <c r="K2593" s="25" t="str">
        <f t="shared" si="40"/>
        <v/>
      </c>
      <c r="L2593" s="13" t="str">
        <f>IF($D2593="","",IFERROR(INDEX(类别属性,MATCH($D2593,类别表,0)),""))</f>
        <v/>
      </c>
      <c r="M2593" s="53"/>
      <c r="N2593" s="53"/>
      <c r="O2593" s="32"/>
      <c r="P2593" s="6" t="str">
        <f>IF($C2593="","",IF(ISNA(MATCH($C2593,账户表,0)),"※这个账户不在【基础资料】的账户档案里",IF($B2593="","※没填日期，这一笔不会进任何月份的报表",IF(NOT(ISNUMBER($B2593)),"※日期是文本不是日期（像 2026.6.28 这种），按日期取数的报表全会漏掉这一笔",IF(AND($F2593&lt;&gt;"",$G2593&lt;&gt;""),"※收入和支出不能同时填",IF(AND(N($F2593)=0,N($G2593)=0),"※收入和支出都没填",IF(OR(N($F2593)&lt;0,N($G2593)&lt;0),"※金额不能填负数，方向反了就换一列填",IF($D2593="","※没填收支类别，分类报表会漏掉这一笔",IF(ISNA(MATCH($D2593,类别表,0)),"※收支类别不在【基础资料】的清单里",IF(AND($L2593="内部转账",$M2593=""),"△内部转账要在「对方账户」写上另一头",IF(AND($L2593="内部转账",$M2593=$C2593),"※对方账户跟本账户是同一个",IF(AND($L2593&lt;&gt;"内部转账",$M2593&lt;&gt;""),"△填了对方账户，但类别不是内部转账",IF(YEAR($B2593)&lt;&gt;管理年度,"△不是管理年度的单据，按月的三张报表里看不到",IF($H2593&lt;0,"△这一笔之后该账户余额成负数了，核一下",""))))))))))))))</f>
        <v/>
      </c>
    </row>
    <row r="2594" ht="16.5" spans="1:16">
      <c r="A2594" s="4" t="str">
        <f>IF($C2594="","",COUNTA($C$5:$C2594))</f>
        <v/>
      </c>
      <c r="B2594" s="52"/>
      <c r="C2594" s="53"/>
      <c r="D2594" s="53"/>
      <c r="E2594" s="32"/>
      <c r="F2594" s="54"/>
      <c r="G2594" s="54"/>
      <c r="H2594" s="24" t="str">
        <f>IFERROR(ROUND(VLOOKUP($C2594,基础资料!$B$5:$E$34,3,0)+SUMIF($C$5:$C2594,$C2594,$F$5:$F2594)-SUMIF($C$5:$C2594,$C2594,$G$5:$G2594),2),"")</f>
        <v/>
      </c>
      <c r="I2594" s="53"/>
      <c r="J2594" s="53"/>
      <c r="K2594" s="25" t="str">
        <f t="shared" si="40"/>
        <v/>
      </c>
      <c r="L2594" s="13" t="str">
        <f>IF($D2594="","",IFERROR(INDEX(类别属性,MATCH($D2594,类别表,0)),""))</f>
        <v/>
      </c>
      <c r="M2594" s="53"/>
      <c r="N2594" s="53"/>
      <c r="O2594" s="32"/>
      <c r="P2594" s="6" t="str">
        <f>IF($C2594="","",IF(ISNA(MATCH($C2594,账户表,0)),"※这个账户不在【基础资料】的账户档案里",IF($B2594="","※没填日期，这一笔不会进任何月份的报表",IF(NOT(ISNUMBER($B2594)),"※日期是文本不是日期（像 2026.6.28 这种），按日期取数的报表全会漏掉这一笔",IF(AND($F2594&lt;&gt;"",$G2594&lt;&gt;""),"※收入和支出不能同时填",IF(AND(N($F2594)=0,N($G2594)=0),"※收入和支出都没填",IF(OR(N($F2594)&lt;0,N($G2594)&lt;0),"※金额不能填负数，方向反了就换一列填",IF($D2594="","※没填收支类别，分类报表会漏掉这一笔",IF(ISNA(MATCH($D2594,类别表,0)),"※收支类别不在【基础资料】的清单里",IF(AND($L2594="内部转账",$M2594=""),"△内部转账要在「对方账户」写上另一头",IF(AND($L2594="内部转账",$M2594=$C2594),"※对方账户跟本账户是同一个",IF(AND($L2594&lt;&gt;"内部转账",$M2594&lt;&gt;""),"△填了对方账户，但类别不是内部转账",IF(YEAR($B2594)&lt;&gt;管理年度,"△不是管理年度的单据，按月的三张报表里看不到",IF($H2594&lt;0,"△这一笔之后该账户余额成负数了，核一下",""))))))))))))))</f>
        <v/>
      </c>
    </row>
    <row r="2595" ht="16.5" spans="1:16">
      <c r="A2595" s="4" t="str">
        <f>IF($C2595="","",COUNTA($C$5:$C2595))</f>
        <v/>
      </c>
      <c r="B2595" s="52"/>
      <c r="C2595" s="53"/>
      <c r="D2595" s="53"/>
      <c r="E2595" s="32"/>
      <c r="F2595" s="54"/>
      <c r="G2595" s="54"/>
      <c r="H2595" s="24" t="str">
        <f>IFERROR(ROUND(VLOOKUP($C2595,基础资料!$B$5:$E$34,3,0)+SUMIF($C$5:$C2595,$C2595,$F$5:$F2595)-SUMIF($C$5:$C2595,$C2595,$G$5:$G2595),2),"")</f>
        <v/>
      </c>
      <c r="I2595" s="53"/>
      <c r="J2595" s="53"/>
      <c r="K2595" s="25" t="str">
        <f t="shared" si="40"/>
        <v/>
      </c>
      <c r="L2595" s="13" t="str">
        <f>IF($D2595="","",IFERROR(INDEX(类别属性,MATCH($D2595,类别表,0)),""))</f>
        <v/>
      </c>
      <c r="M2595" s="53"/>
      <c r="N2595" s="53"/>
      <c r="O2595" s="32"/>
      <c r="P2595" s="6" t="str">
        <f>IF($C2595="","",IF(ISNA(MATCH($C2595,账户表,0)),"※这个账户不在【基础资料】的账户档案里",IF($B2595="","※没填日期，这一笔不会进任何月份的报表",IF(NOT(ISNUMBER($B2595)),"※日期是文本不是日期（像 2026.6.28 这种），按日期取数的报表全会漏掉这一笔",IF(AND($F2595&lt;&gt;"",$G2595&lt;&gt;""),"※收入和支出不能同时填",IF(AND(N($F2595)=0,N($G2595)=0),"※收入和支出都没填",IF(OR(N($F2595)&lt;0,N($G2595)&lt;0),"※金额不能填负数，方向反了就换一列填",IF($D2595="","※没填收支类别，分类报表会漏掉这一笔",IF(ISNA(MATCH($D2595,类别表,0)),"※收支类别不在【基础资料】的清单里",IF(AND($L2595="内部转账",$M2595=""),"△内部转账要在「对方账户」写上另一头",IF(AND($L2595="内部转账",$M2595=$C2595),"※对方账户跟本账户是同一个",IF(AND($L2595&lt;&gt;"内部转账",$M2595&lt;&gt;""),"△填了对方账户，但类别不是内部转账",IF(YEAR($B2595)&lt;&gt;管理年度,"△不是管理年度的单据，按月的三张报表里看不到",IF($H2595&lt;0,"△这一笔之后该账户余额成负数了，核一下",""))))))))))))))</f>
        <v/>
      </c>
    </row>
    <row r="2596" ht="16.5" spans="1:16">
      <c r="A2596" s="4" t="str">
        <f>IF($C2596="","",COUNTA($C$5:$C2596))</f>
        <v/>
      </c>
      <c r="B2596" s="52"/>
      <c r="C2596" s="53"/>
      <c r="D2596" s="53"/>
      <c r="E2596" s="32"/>
      <c r="F2596" s="54"/>
      <c r="G2596" s="54"/>
      <c r="H2596" s="24" t="str">
        <f>IFERROR(ROUND(VLOOKUP($C2596,基础资料!$B$5:$E$34,3,0)+SUMIF($C$5:$C2596,$C2596,$F$5:$F2596)-SUMIF($C$5:$C2596,$C2596,$G$5:$G2596),2),"")</f>
        <v/>
      </c>
      <c r="I2596" s="53"/>
      <c r="J2596" s="53"/>
      <c r="K2596" s="25" t="str">
        <f t="shared" si="40"/>
        <v/>
      </c>
      <c r="L2596" s="13" t="str">
        <f>IF($D2596="","",IFERROR(INDEX(类别属性,MATCH($D2596,类别表,0)),""))</f>
        <v/>
      </c>
      <c r="M2596" s="53"/>
      <c r="N2596" s="53"/>
      <c r="O2596" s="32"/>
      <c r="P2596" s="6" t="str">
        <f>IF($C2596="","",IF(ISNA(MATCH($C2596,账户表,0)),"※这个账户不在【基础资料】的账户档案里",IF($B2596="","※没填日期，这一笔不会进任何月份的报表",IF(NOT(ISNUMBER($B2596)),"※日期是文本不是日期（像 2026.6.28 这种），按日期取数的报表全会漏掉这一笔",IF(AND($F2596&lt;&gt;"",$G2596&lt;&gt;""),"※收入和支出不能同时填",IF(AND(N($F2596)=0,N($G2596)=0),"※收入和支出都没填",IF(OR(N($F2596)&lt;0,N($G2596)&lt;0),"※金额不能填负数，方向反了就换一列填",IF($D2596="","※没填收支类别，分类报表会漏掉这一笔",IF(ISNA(MATCH($D2596,类别表,0)),"※收支类别不在【基础资料】的清单里",IF(AND($L2596="内部转账",$M2596=""),"△内部转账要在「对方账户」写上另一头",IF(AND($L2596="内部转账",$M2596=$C2596),"※对方账户跟本账户是同一个",IF(AND($L2596&lt;&gt;"内部转账",$M2596&lt;&gt;""),"△填了对方账户，但类别不是内部转账",IF(YEAR($B2596)&lt;&gt;管理年度,"△不是管理年度的单据，按月的三张报表里看不到",IF($H2596&lt;0,"△这一笔之后该账户余额成负数了，核一下",""))))))))))))))</f>
        <v/>
      </c>
    </row>
    <row r="2597" ht="16.5" spans="1:16">
      <c r="A2597" s="4" t="str">
        <f>IF($C2597="","",COUNTA($C$5:$C2597))</f>
        <v/>
      </c>
      <c r="B2597" s="52"/>
      <c r="C2597" s="53"/>
      <c r="D2597" s="53"/>
      <c r="E2597" s="32"/>
      <c r="F2597" s="54"/>
      <c r="G2597" s="54"/>
      <c r="H2597" s="24" t="str">
        <f>IFERROR(ROUND(VLOOKUP($C2597,基础资料!$B$5:$E$34,3,0)+SUMIF($C$5:$C2597,$C2597,$F$5:$F2597)-SUMIF($C$5:$C2597,$C2597,$G$5:$G2597),2),"")</f>
        <v/>
      </c>
      <c r="I2597" s="53"/>
      <c r="J2597" s="53"/>
      <c r="K2597" s="25" t="str">
        <f t="shared" si="40"/>
        <v/>
      </c>
      <c r="L2597" s="13" t="str">
        <f>IF($D2597="","",IFERROR(INDEX(类别属性,MATCH($D2597,类别表,0)),""))</f>
        <v/>
      </c>
      <c r="M2597" s="53"/>
      <c r="N2597" s="53"/>
      <c r="O2597" s="32"/>
      <c r="P2597" s="6" t="str">
        <f>IF($C2597="","",IF(ISNA(MATCH($C2597,账户表,0)),"※这个账户不在【基础资料】的账户档案里",IF($B2597="","※没填日期，这一笔不会进任何月份的报表",IF(NOT(ISNUMBER($B2597)),"※日期是文本不是日期（像 2026.6.28 这种），按日期取数的报表全会漏掉这一笔",IF(AND($F2597&lt;&gt;"",$G2597&lt;&gt;""),"※收入和支出不能同时填",IF(AND(N($F2597)=0,N($G2597)=0),"※收入和支出都没填",IF(OR(N($F2597)&lt;0,N($G2597)&lt;0),"※金额不能填负数，方向反了就换一列填",IF($D2597="","※没填收支类别，分类报表会漏掉这一笔",IF(ISNA(MATCH($D2597,类别表,0)),"※收支类别不在【基础资料】的清单里",IF(AND($L2597="内部转账",$M2597=""),"△内部转账要在「对方账户」写上另一头",IF(AND($L2597="内部转账",$M2597=$C2597),"※对方账户跟本账户是同一个",IF(AND($L2597&lt;&gt;"内部转账",$M2597&lt;&gt;""),"△填了对方账户，但类别不是内部转账",IF(YEAR($B2597)&lt;&gt;管理年度,"△不是管理年度的单据，按月的三张报表里看不到",IF($H2597&lt;0,"△这一笔之后该账户余额成负数了，核一下",""))))))))))))))</f>
        <v/>
      </c>
    </row>
    <row r="2598" ht="16.5" spans="1:16">
      <c r="A2598" s="4" t="str">
        <f>IF($C2598="","",COUNTA($C$5:$C2598))</f>
        <v/>
      </c>
      <c r="B2598" s="52"/>
      <c r="C2598" s="53"/>
      <c r="D2598" s="53"/>
      <c r="E2598" s="32"/>
      <c r="F2598" s="54"/>
      <c r="G2598" s="54"/>
      <c r="H2598" s="24" t="str">
        <f>IFERROR(ROUND(VLOOKUP($C2598,基础资料!$B$5:$E$34,3,0)+SUMIF($C$5:$C2598,$C2598,$F$5:$F2598)-SUMIF($C$5:$C2598,$C2598,$G$5:$G2598),2),"")</f>
        <v/>
      </c>
      <c r="I2598" s="53"/>
      <c r="J2598" s="53"/>
      <c r="K2598" s="25" t="str">
        <f t="shared" si="40"/>
        <v/>
      </c>
      <c r="L2598" s="13" t="str">
        <f>IF($D2598="","",IFERROR(INDEX(类别属性,MATCH($D2598,类别表,0)),""))</f>
        <v/>
      </c>
      <c r="M2598" s="53"/>
      <c r="N2598" s="53"/>
      <c r="O2598" s="32"/>
      <c r="P2598" s="6" t="str">
        <f>IF($C2598="","",IF(ISNA(MATCH($C2598,账户表,0)),"※这个账户不在【基础资料】的账户档案里",IF($B2598="","※没填日期，这一笔不会进任何月份的报表",IF(NOT(ISNUMBER($B2598)),"※日期是文本不是日期（像 2026.6.28 这种），按日期取数的报表全会漏掉这一笔",IF(AND($F2598&lt;&gt;"",$G2598&lt;&gt;""),"※收入和支出不能同时填",IF(AND(N($F2598)=0,N($G2598)=0),"※收入和支出都没填",IF(OR(N($F2598)&lt;0,N($G2598)&lt;0),"※金额不能填负数，方向反了就换一列填",IF($D2598="","※没填收支类别，分类报表会漏掉这一笔",IF(ISNA(MATCH($D2598,类别表,0)),"※收支类别不在【基础资料】的清单里",IF(AND($L2598="内部转账",$M2598=""),"△内部转账要在「对方账户」写上另一头",IF(AND($L2598="内部转账",$M2598=$C2598),"※对方账户跟本账户是同一个",IF(AND($L2598&lt;&gt;"内部转账",$M2598&lt;&gt;""),"△填了对方账户，但类别不是内部转账",IF(YEAR($B2598)&lt;&gt;管理年度,"△不是管理年度的单据，按月的三张报表里看不到",IF($H2598&lt;0,"△这一笔之后该账户余额成负数了，核一下",""))))))))))))))</f>
        <v/>
      </c>
    </row>
    <row r="2599" ht="16.5" spans="1:16">
      <c r="A2599" s="4" t="str">
        <f>IF($C2599="","",COUNTA($C$5:$C2599))</f>
        <v/>
      </c>
      <c r="B2599" s="52"/>
      <c r="C2599" s="53"/>
      <c r="D2599" s="53"/>
      <c r="E2599" s="32"/>
      <c r="F2599" s="54"/>
      <c r="G2599" s="54"/>
      <c r="H2599" s="24" t="str">
        <f>IFERROR(ROUND(VLOOKUP($C2599,基础资料!$B$5:$E$34,3,0)+SUMIF($C$5:$C2599,$C2599,$F$5:$F2599)-SUMIF($C$5:$C2599,$C2599,$G$5:$G2599),2),"")</f>
        <v/>
      </c>
      <c r="I2599" s="53"/>
      <c r="J2599" s="53"/>
      <c r="K2599" s="25" t="str">
        <f t="shared" si="40"/>
        <v/>
      </c>
      <c r="L2599" s="13" t="str">
        <f>IF($D2599="","",IFERROR(INDEX(类别属性,MATCH($D2599,类别表,0)),""))</f>
        <v/>
      </c>
      <c r="M2599" s="53"/>
      <c r="N2599" s="53"/>
      <c r="O2599" s="32"/>
      <c r="P2599" s="6" t="str">
        <f>IF($C2599="","",IF(ISNA(MATCH($C2599,账户表,0)),"※这个账户不在【基础资料】的账户档案里",IF($B2599="","※没填日期，这一笔不会进任何月份的报表",IF(NOT(ISNUMBER($B2599)),"※日期是文本不是日期（像 2026.6.28 这种），按日期取数的报表全会漏掉这一笔",IF(AND($F2599&lt;&gt;"",$G2599&lt;&gt;""),"※收入和支出不能同时填",IF(AND(N($F2599)=0,N($G2599)=0),"※收入和支出都没填",IF(OR(N($F2599)&lt;0,N($G2599)&lt;0),"※金额不能填负数，方向反了就换一列填",IF($D2599="","※没填收支类别，分类报表会漏掉这一笔",IF(ISNA(MATCH($D2599,类别表,0)),"※收支类别不在【基础资料】的清单里",IF(AND($L2599="内部转账",$M2599=""),"△内部转账要在「对方账户」写上另一头",IF(AND($L2599="内部转账",$M2599=$C2599),"※对方账户跟本账户是同一个",IF(AND($L2599&lt;&gt;"内部转账",$M2599&lt;&gt;""),"△填了对方账户，但类别不是内部转账",IF(YEAR($B2599)&lt;&gt;管理年度,"△不是管理年度的单据，按月的三张报表里看不到",IF($H2599&lt;0,"△这一笔之后该账户余额成负数了，核一下",""))))))))))))))</f>
        <v/>
      </c>
    </row>
    <row r="2600" ht="16.5" spans="1:16">
      <c r="A2600" s="4" t="str">
        <f>IF($C2600="","",COUNTA($C$5:$C2600))</f>
        <v/>
      </c>
      <c r="B2600" s="52"/>
      <c r="C2600" s="53"/>
      <c r="D2600" s="53"/>
      <c r="E2600" s="32"/>
      <c r="F2600" s="54"/>
      <c r="G2600" s="54"/>
      <c r="H2600" s="24" t="str">
        <f>IFERROR(ROUND(VLOOKUP($C2600,基础资料!$B$5:$E$34,3,0)+SUMIF($C$5:$C2600,$C2600,$F$5:$F2600)-SUMIF($C$5:$C2600,$C2600,$G$5:$G2600),2),"")</f>
        <v/>
      </c>
      <c r="I2600" s="53"/>
      <c r="J2600" s="53"/>
      <c r="K2600" s="25" t="str">
        <f t="shared" si="40"/>
        <v/>
      </c>
      <c r="L2600" s="13" t="str">
        <f>IF($D2600="","",IFERROR(INDEX(类别属性,MATCH($D2600,类别表,0)),""))</f>
        <v/>
      </c>
      <c r="M2600" s="53"/>
      <c r="N2600" s="53"/>
      <c r="O2600" s="32"/>
      <c r="P2600" s="6" t="str">
        <f>IF($C2600="","",IF(ISNA(MATCH($C2600,账户表,0)),"※这个账户不在【基础资料】的账户档案里",IF($B2600="","※没填日期，这一笔不会进任何月份的报表",IF(NOT(ISNUMBER($B2600)),"※日期是文本不是日期（像 2026.6.28 这种），按日期取数的报表全会漏掉这一笔",IF(AND($F2600&lt;&gt;"",$G2600&lt;&gt;""),"※收入和支出不能同时填",IF(AND(N($F2600)=0,N($G2600)=0),"※收入和支出都没填",IF(OR(N($F2600)&lt;0,N($G2600)&lt;0),"※金额不能填负数，方向反了就换一列填",IF($D2600="","※没填收支类别，分类报表会漏掉这一笔",IF(ISNA(MATCH($D2600,类别表,0)),"※收支类别不在【基础资料】的清单里",IF(AND($L2600="内部转账",$M2600=""),"△内部转账要在「对方账户」写上另一头",IF(AND($L2600="内部转账",$M2600=$C2600),"※对方账户跟本账户是同一个",IF(AND($L2600&lt;&gt;"内部转账",$M2600&lt;&gt;""),"△填了对方账户，但类别不是内部转账",IF(YEAR($B2600)&lt;&gt;管理年度,"△不是管理年度的单据，按月的三张报表里看不到",IF($H2600&lt;0,"△这一笔之后该账户余额成负数了，核一下",""))))))))))))))</f>
        <v/>
      </c>
    </row>
    <row r="2601" ht="16.5" spans="1:16">
      <c r="A2601" s="4" t="str">
        <f>IF($C2601="","",COUNTA($C$5:$C2601))</f>
        <v/>
      </c>
      <c r="B2601" s="52"/>
      <c r="C2601" s="53"/>
      <c r="D2601" s="53"/>
      <c r="E2601" s="32"/>
      <c r="F2601" s="54"/>
      <c r="G2601" s="54"/>
      <c r="H2601" s="24" t="str">
        <f>IFERROR(ROUND(VLOOKUP($C2601,基础资料!$B$5:$E$34,3,0)+SUMIF($C$5:$C2601,$C2601,$F$5:$F2601)-SUMIF($C$5:$C2601,$C2601,$G$5:$G2601),2),"")</f>
        <v/>
      </c>
      <c r="I2601" s="53"/>
      <c r="J2601" s="53"/>
      <c r="K2601" s="25" t="str">
        <f t="shared" si="40"/>
        <v/>
      </c>
      <c r="L2601" s="13" t="str">
        <f>IF($D2601="","",IFERROR(INDEX(类别属性,MATCH($D2601,类别表,0)),""))</f>
        <v/>
      </c>
      <c r="M2601" s="53"/>
      <c r="N2601" s="53"/>
      <c r="O2601" s="32"/>
      <c r="P2601" s="6" t="str">
        <f>IF($C2601="","",IF(ISNA(MATCH($C2601,账户表,0)),"※这个账户不在【基础资料】的账户档案里",IF($B2601="","※没填日期，这一笔不会进任何月份的报表",IF(NOT(ISNUMBER($B2601)),"※日期是文本不是日期（像 2026.6.28 这种），按日期取数的报表全会漏掉这一笔",IF(AND($F2601&lt;&gt;"",$G2601&lt;&gt;""),"※收入和支出不能同时填",IF(AND(N($F2601)=0,N($G2601)=0),"※收入和支出都没填",IF(OR(N($F2601)&lt;0,N($G2601)&lt;0),"※金额不能填负数，方向反了就换一列填",IF($D2601="","※没填收支类别，分类报表会漏掉这一笔",IF(ISNA(MATCH($D2601,类别表,0)),"※收支类别不在【基础资料】的清单里",IF(AND($L2601="内部转账",$M2601=""),"△内部转账要在「对方账户」写上另一头",IF(AND($L2601="内部转账",$M2601=$C2601),"※对方账户跟本账户是同一个",IF(AND($L2601&lt;&gt;"内部转账",$M2601&lt;&gt;""),"△填了对方账户，但类别不是内部转账",IF(YEAR($B2601)&lt;&gt;管理年度,"△不是管理年度的单据，按月的三张报表里看不到",IF($H2601&lt;0,"△这一笔之后该账户余额成负数了，核一下",""))))))))))))))</f>
        <v/>
      </c>
    </row>
    <row r="2602" ht="16.5" spans="1:16">
      <c r="A2602" s="4" t="str">
        <f>IF($C2602="","",COUNTA($C$5:$C2602))</f>
        <v/>
      </c>
      <c r="B2602" s="52"/>
      <c r="C2602" s="53"/>
      <c r="D2602" s="53"/>
      <c r="E2602" s="32"/>
      <c r="F2602" s="54"/>
      <c r="G2602" s="54"/>
      <c r="H2602" s="24" t="str">
        <f>IFERROR(ROUND(VLOOKUP($C2602,基础资料!$B$5:$E$34,3,0)+SUMIF($C$5:$C2602,$C2602,$F$5:$F2602)-SUMIF($C$5:$C2602,$C2602,$G$5:$G2602),2),"")</f>
        <v/>
      </c>
      <c r="I2602" s="53"/>
      <c r="J2602" s="53"/>
      <c r="K2602" s="25" t="str">
        <f t="shared" si="40"/>
        <v/>
      </c>
      <c r="L2602" s="13" t="str">
        <f>IF($D2602="","",IFERROR(INDEX(类别属性,MATCH($D2602,类别表,0)),""))</f>
        <v/>
      </c>
      <c r="M2602" s="53"/>
      <c r="N2602" s="53"/>
      <c r="O2602" s="32"/>
      <c r="P2602" s="6" t="str">
        <f>IF($C2602="","",IF(ISNA(MATCH($C2602,账户表,0)),"※这个账户不在【基础资料】的账户档案里",IF($B2602="","※没填日期，这一笔不会进任何月份的报表",IF(NOT(ISNUMBER($B2602)),"※日期是文本不是日期（像 2026.6.28 这种），按日期取数的报表全会漏掉这一笔",IF(AND($F2602&lt;&gt;"",$G2602&lt;&gt;""),"※收入和支出不能同时填",IF(AND(N($F2602)=0,N($G2602)=0),"※收入和支出都没填",IF(OR(N($F2602)&lt;0,N($G2602)&lt;0),"※金额不能填负数，方向反了就换一列填",IF($D2602="","※没填收支类别，分类报表会漏掉这一笔",IF(ISNA(MATCH($D2602,类别表,0)),"※收支类别不在【基础资料】的清单里",IF(AND($L2602="内部转账",$M2602=""),"△内部转账要在「对方账户」写上另一头",IF(AND($L2602="内部转账",$M2602=$C2602),"※对方账户跟本账户是同一个",IF(AND($L2602&lt;&gt;"内部转账",$M2602&lt;&gt;""),"△填了对方账户，但类别不是内部转账",IF(YEAR($B2602)&lt;&gt;管理年度,"△不是管理年度的单据，按月的三张报表里看不到",IF($H2602&lt;0,"△这一笔之后该账户余额成负数了，核一下",""))))))))))))))</f>
        <v/>
      </c>
    </row>
    <row r="2603" ht="16.5" spans="1:16">
      <c r="A2603" s="4" t="str">
        <f>IF($C2603="","",COUNTA($C$5:$C2603))</f>
        <v/>
      </c>
      <c r="B2603" s="52"/>
      <c r="C2603" s="53"/>
      <c r="D2603" s="53"/>
      <c r="E2603" s="32"/>
      <c r="F2603" s="54"/>
      <c r="G2603" s="54"/>
      <c r="H2603" s="24" t="str">
        <f>IFERROR(ROUND(VLOOKUP($C2603,基础资料!$B$5:$E$34,3,0)+SUMIF($C$5:$C2603,$C2603,$F$5:$F2603)-SUMIF($C$5:$C2603,$C2603,$G$5:$G2603),2),"")</f>
        <v/>
      </c>
      <c r="I2603" s="53"/>
      <c r="J2603" s="53"/>
      <c r="K2603" s="25" t="str">
        <f t="shared" si="40"/>
        <v/>
      </c>
      <c r="L2603" s="13" t="str">
        <f>IF($D2603="","",IFERROR(INDEX(类别属性,MATCH($D2603,类别表,0)),""))</f>
        <v/>
      </c>
      <c r="M2603" s="53"/>
      <c r="N2603" s="53"/>
      <c r="O2603" s="32"/>
      <c r="P2603" s="6" t="str">
        <f>IF($C2603="","",IF(ISNA(MATCH($C2603,账户表,0)),"※这个账户不在【基础资料】的账户档案里",IF($B2603="","※没填日期，这一笔不会进任何月份的报表",IF(NOT(ISNUMBER($B2603)),"※日期是文本不是日期（像 2026.6.28 这种），按日期取数的报表全会漏掉这一笔",IF(AND($F2603&lt;&gt;"",$G2603&lt;&gt;""),"※收入和支出不能同时填",IF(AND(N($F2603)=0,N($G2603)=0),"※收入和支出都没填",IF(OR(N($F2603)&lt;0,N($G2603)&lt;0),"※金额不能填负数，方向反了就换一列填",IF($D2603="","※没填收支类别，分类报表会漏掉这一笔",IF(ISNA(MATCH($D2603,类别表,0)),"※收支类别不在【基础资料】的清单里",IF(AND($L2603="内部转账",$M2603=""),"△内部转账要在「对方账户」写上另一头",IF(AND($L2603="内部转账",$M2603=$C2603),"※对方账户跟本账户是同一个",IF(AND($L2603&lt;&gt;"内部转账",$M2603&lt;&gt;""),"△填了对方账户，但类别不是内部转账",IF(YEAR($B2603)&lt;&gt;管理年度,"△不是管理年度的单据，按月的三张报表里看不到",IF($H2603&lt;0,"△这一笔之后该账户余额成负数了，核一下",""))))))))))))))</f>
        <v/>
      </c>
    </row>
    <row r="2604" ht="16.5" spans="1:16">
      <c r="A2604" s="4" t="str">
        <f>IF($C2604="","",COUNTA($C$5:$C2604))</f>
        <v/>
      </c>
      <c r="B2604" s="52"/>
      <c r="C2604" s="53"/>
      <c r="D2604" s="53"/>
      <c r="E2604" s="32"/>
      <c r="F2604" s="54"/>
      <c r="G2604" s="54"/>
      <c r="H2604" s="24" t="str">
        <f>IFERROR(ROUND(VLOOKUP($C2604,基础资料!$B$5:$E$34,3,0)+SUMIF($C$5:$C2604,$C2604,$F$5:$F2604)-SUMIF($C$5:$C2604,$C2604,$G$5:$G2604),2),"")</f>
        <v/>
      </c>
      <c r="I2604" s="53"/>
      <c r="J2604" s="53"/>
      <c r="K2604" s="25" t="str">
        <f t="shared" si="40"/>
        <v/>
      </c>
      <c r="L2604" s="13" t="str">
        <f>IF($D2604="","",IFERROR(INDEX(类别属性,MATCH($D2604,类别表,0)),""))</f>
        <v/>
      </c>
      <c r="M2604" s="53"/>
      <c r="N2604" s="53"/>
      <c r="O2604" s="32"/>
      <c r="P2604" s="6" t="str">
        <f>IF($C2604="","",IF(ISNA(MATCH($C2604,账户表,0)),"※这个账户不在【基础资料】的账户档案里",IF($B2604="","※没填日期，这一笔不会进任何月份的报表",IF(NOT(ISNUMBER($B2604)),"※日期是文本不是日期（像 2026.6.28 这种），按日期取数的报表全会漏掉这一笔",IF(AND($F2604&lt;&gt;"",$G2604&lt;&gt;""),"※收入和支出不能同时填",IF(AND(N($F2604)=0,N($G2604)=0),"※收入和支出都没填",IF(OR(N($F2604)&lt;0,N($G2604)&lt;0),"※金额不能填负数，方向反了就换一列填",IF($D2604="","※没填收支类别，分类报表会漏掉这一笔",IF(ISNA(MATCH($D2604,类别表,0)),"※收支类别不在【基础资料】的清单里",IF(AND($L2604="内部转账",$M2604=""),"△内部转账要在「对方账户」写上另一头",IF(AND($L2604="内部转账",$M2604=$C2604),"※对方账户跟本账户是同一个",IF(AND($L2604&lt;&gt;"内部转账",$M2604&lt;&gt;""),"△填了对方账户，但类别不是内部转账",IF(YEAR($B2604)&lt;&gt;管理年度,"△不是管理年度的单据，按月的三张报表里看不到",IF($H2604&lt;0,"△这一笔之后该账户余额成负数了，核一下",""))))))))))))))</f>
        <v/>
      </c>
    </row>
    <row r="2605" ht="16.5" spans="1:16">
      <c r="A2605" s="4" t="str">
        <f>IF($C2605="","",COUNTA($C$5:$C2605))</f>
        <v/>
      </c>
      <c r="B2605" s="52"/>
      <c r="C2605" s="53"/>
      <c r="D2605" s="53"/>
      <c r="E2605" s="32"/>
      <c r="F2605" s="54"/>
      <c r="G2605" s="54"/>
      <c r="H2605" s="24" t="str">
        <f>IFERROR(ROUND(VLOOKUP($C2605,基础资料!$B$5:$E$34,3,0)+SUMIF($C$5:$C2605,$C2605,$F$5:$F2605)-SUMIF($C$5:$C2605,$C2605,$G$5:$G2605),2),"")</f>
        <v/>
      </c>
      <c r="I2605" s="53"/>
      <c r="J2605" s="53"/>
      <c r="K2605" s="25" t="str">
        <f t="shared" si="40"/>
        <v/>
      </c>
      <c r="L2605" s="13" t="str">
        <f>IF($D2605="","",IFERROR(INDEX(类别属性,MATCH($D2605,类别表,0)),""))</f>
        <v/>
      </c>
      <c r="M2605" s="53"/>
      <c r="N2605" s="53"/>
      <c r="O2605" s="32"/>
      <c r="P2605" s="6" t="str">
        <f>IF($C2605="","",IF(ISNA(MATCH($C2605,账户表,0)),"※这个账户不在【基础资料】的账户档案里",IF($B2605="","※没填日期，这一笔不会进任何月份的报表",IF(NOT(ISNUMBER($B2605)),"※日期是文本不是日期（像 2026.6.28 这种），按日期取数的报表全会漏掉这一笔",IF(AND($F2605&lt;&gt;"",$G2605&lt;&gt;""),"※收入和支出不能同时填",IF(AND(N($F2605)=0,N($G2605)=0),"※收入和支出都没填",IF(OR(N($F2605)&lt;0,N($G2605)&lt;0),"※金额不能填负数，方向反了就换一列填",IF($D2605="","※没填收支类别，分类报表会漏掉这一笔",IF(ISNA(MATCH($D2605,类别表,0)),"※收支类别不在【基础资料】的清单里",IF(AND($L2605="内部转账",$M2605=""),"△内部转账要在「对方账户」写上另一头",IF(AND($L2605="内部转账",$M2605=$C2605),"※对方账户跟本账户是同一个",IF(AND($L2605&lt;&gt;"内部转账",$M2605&lt;&gt;""),"△填了对方账户，但类别不是内部转账",IF(YEAR($B2605)&lt;&gt;管理年度,"△不是管理年度的单据，按月的三张报表里看不到",IF($H2605&lt;0,"△这一笔之后该账户余额成负数了，核一下",""))))))))))))))</f>
        <v/>
      </c>
    </row>
    <row r="2606" ht="16.5" spans="1:16">
      <c r="A2606" s="4" t="str">
        <f>IF($C2606="","",COUNTA($C$5:$C2606))</f>
        <v/>
      </c>
      <c r="B2606" s="52"/>
      <c r="C2606" s="53"/>
      <c r="D2606" s="53"/>
      <c r="E2606" s="32"/>
      <c r="F2606" s="54"/>
      <c r="G2606" s="54"/>
      <c r="H2606" s="24" t="str">
        <f>IFERROR(ROUND(VLOOKUP($C2606,基础资料!$B$5:$E$34,3,0)+SUMIF($C$5:$C2606,$C2606,$F$5:$F2606)-SUMIF($C$5:$C2606,$C2606,$G$5:$G2606),2),"")</f>
        <v/>
      </c>
      <c r="I2606" s="53"/>
      <c r="J2606" s="53"/>
      <c r="K2606" s="25" t="str">
        <f t="shared" si="40"/>
        <v/>
      </c>
      <c r="L2606" s="13" t="str">
        <f>IF($D2606="","",IFERROR(INDEX(类别属性,MATCH($D2606,类别表,0)),""))</f>
        <v/>
      </c>
      <c r="M2606" s="53"/>
      <c r="N2606" s="53"/>
      <c r="O2606" s="32"/>
      <c r="P2606" s="6" t="str">
        <f>IF($C2606="","",IF(ISNA(MATCH($C2606,账户表,0)),"※这个账户不在【基础资料】的账户档案里",IF($B2606="","※没填日期，这一笔不会进任何月份的报表",IF(NOT(ISNUMBER($B2606)),"※日期是文本不是日期（像 2026.6.28 这种），按日期取数的报表全会漏掉这一笔",IF(AND($F2606&lt;&gt;"",$G2606&lt;&gt;""),"※收入和支出不能同时填",IF(AND(N($F2606)=0,N($G2606)=0),"※收入和支出都没填",IF(OR(N($F2606)&lt;0,N($G2606)&lt;0),"※金额不能填负数，方向反了就换一列填",IF($D2606="","※没填收支类别，分类报表会漏掉这一笔",IF(ISNA(MATCH($D2606,类别表,0)),"※收支类别不在【基础资料】的清单里",IF(AND($L2606="内部转账",$M2606=""),"△内部转账要在「对方账户」写上另一头",IF(AND($L2606="内部转账",$M2606=$C2606),"※对方账户跟本账户是同一个",IF(AND($L2606&lt;&gt;"内部转账",$M2606&lt;&gt;""),"△填了对方账户，但类别不是内部转账",IF(YEAR($B2606)&lt;&gt;管理年度,"△不是管理年度的单据，按月的三张报表里看不到",IF($H2606&lt;0,"△这一笔之后该账户余额成负数了，核一下",""))))))))))))))</f>
        <v/>
      </c>
    </row>
    <row r="2607" ht="16.5" spans="1:16">
      <c r="A2607" s="4" t="str">
        <f>IF($C2607="","",COUNTA($C$5:$C2607))</f>
        <v/>
      </c>
      <c r="B2607" s="52"/>
      <c r="C2607" s="53"/>
      <c r="D2607" s="53"/>
      <c r="E2607" s="32"/>
      <c r="F2607" s="54"/>
      <c r="G2607" s="54"/>
      <c r="H2607" s="24" t="str">
        <f>IFERROR(ROUND(VLOOKUP($C2607,基础资料!$B$5:$E$34,3,0)+SUMIF($C$5:$C2607,$C2607,$F$5:$F2607)-SUMIF($C$5:$C2607,$C2607,$G$5:$G2607),2),"")</f>
        <v/>
      </c>
      <c r="I2607" s="53"/>
      <c r="J2607" s="53"/>
      <c r="K2607" s="25" t="str">
        <f t="shared" si="40"/>
        <v/>
      </c>
      <c r="L2607" s="13" t="str">
        <f>IF($D2607="","",IFERROR(INDEX(类别属性,MATCH($D2607,类别表,0)),""))</f>
        <v/>
      </c>
      <c r="M2607" s="53"/>
      <c r="N2607" s="53"/>
      <c r="O2607" s="32"/>
      <c r="P2607" s="6" t="str">
        <f>IF($C2607="","",IF(ISNA(MATCH($C2607,账户表,0)),"※这个账户不在【基础资料】的账户档案里",IF($B2607="","※没填日期，这一笔不会进任何月份的报表",IF(NOT(ISNUMBER($B2607)),"※日期是文本不是日期（像 2026.6.28 这种），按日期取数的报表全会漏掉这一笔",IF(AND($F2607&lt;&gt;"",$G2607&lt;&gt;""),"※收入和支出不能同时填",IF(AND(N($F2607)=0,N($G2607)=0),"※收入和支出都没填",IF(OR(N($F2607)&lt;0,N($G2607)&lt;0),"※金额不能填负数，方向反了就换一列填",IF($D2607="","※没填收支类别，分类报表会漏掉这一笔",IF(ISNA(MATCH($D2607,类别表,0)),"※收支类别不在【基础资料】的清单里",IF(AND($L2607="内部转账",$M2607=""),"△内部转账要在「对方账户」写上另一头",IF(AND($L2607="内部转账",$M2607=$C2607),"※对方账户跟本账户是同一个",IF(AND($L2607&lt;&gt;"内部转账",$M2607&lt;&gt;""),"△填了对方账户，但类别不是内部转账",IF(YEAR($B2607)&lt;&gt;管理年度,"△不是管理年度的单据，按月的三张报表里看不到",IF($H2607&lt;0,"△这一笔之后该账户余额成负数了，核一下",""))))))))))))))</f>
        <v/>
      </c>
    </row>
    <row r="2608" ht="16.5" spans="1:16">
      <c r="A2608" s="4" t="str">
        <f>IF($C2608="","",COUNTA($C$5:$C2608))</f>
        <v/>
      </c>
      <c r="B2608" s="52"/>
      <c r="C2608" s="53"/>
      <c r="D2608" s="53"/>
      <c r="E2608" s="32"/>
      <c r="F2608" s="54"/>
      <c r="G2608" s="54"/>
      <c r="H2608" s="24" t="str">
        <f>IFERROR(ROUND(VLOOKUP($C2608,基础资料!$B$5:$E$34,3,0)+SUMIF($C$5:$C2608,$C2608,$F$5:$F2608)-SUMIF($C$5:$C2608,$C2608,$G$5:$G2608),2),"")</f>
        <v/>
      </c>
      <c r="I2608" s="53"/>
      <c r="J2608" s="53"/>
      <c r="K2608" s="25" t="str">
        <f t="shared" si="40"/>
        <v/>
      </c>
      <c r="L2608" s="13" t="str">
        <f>IF($D2608="","",IFERROR(INDEX(类别属性,MATCH($D2608,类别表,0)),""))</f>
        <v/>
      </c>
      <c r="M2608" s="53"/>
      <c r="N2608" s="53"/>
      <c r="O2608" s="32"/>
      <c r="P2608" s="6" t="str">
        <f>IF($C2608="","",IF(ISNA(MATCH($C2608,账户表,0)),"※这个账户不在【基础资料】的账户档案里",IF($B2608="","※没填日期，这一笔不会进任何月份的报表",IF(NOT(ISNUMBER($B2608)),"※日期是文本不是日期（像 2026.6.28 这种），按日期取数的报表全会漏掉这一笔",IF(AND($F2608&lt;&gt;"",$G2608&lt;&gt;""),"※收入和支出不能同时填",IF(AND(N($F2608)=0,N($G2608)=0),"※收入和支出都没填",IF(OR(N($F2608)&lt;0,N($G2608)&lt;0),"※金额不能填负数，方向反了就换一列填",IF($D2608="","※没填收支类别，分类报表会漏掉这一笔",IF(ISNA(MATCH($D2608,类别表,0)),"※收支类别不在【基础资料】的清单里",IF(AND($L2608="内部转账",$M2608=""),"△内部转账要在「对方账户」写上另一头",IF(AND($L2608="内部转账",$M2608=$C2608),"※对方账户跟本账户是同一个",IF(AND($L2608&lt;&gt;"内部转账",$M2608&lt;&gt;""),"△填了对方账户，但类别不是内部转账",IF(YEAR($B2608)&lt;&gt;管理年度,"△不是管理年度的单据，按月的三张报表里看不到",IF($H2608&lt;0,"△这一笔之后该账户余额成负数了，核一下",""))))))))))))))</f>
        <v/>
      </c>
    </row>
    <row r="2609" ht="16.5" spans="1:16">
      <c r="A2609" s="4" t="str">
        <f>IF($C2609="","",COUNTA($C$5:$C2609))</f>
        <v/>
      </c>
      <c r="B2609" s="52"/>
      <c r="C2609" s="53"/>
      <c r="D2609" s="53"/>
      <c r="E2609" s="32"/>
      <c r="F2609" s="54"/>
      <c r="G2609" s="54"/>
      <c r="H2609" s="24" t="str">
        <f>IFERROR(ROUND(VLOOKUP($C2609,基础资料!$B$5:$E$34,3,0)+SUMIF($C$5:$C2609,$C2609,$F$5:$F2609)-SUMIF($C$5:$C2609,$C2609,$G$5:$G2609),2),"")</f>
        <v/>
      </c>
      <c r="I2609" s="53"/>
      <c r="J2609" s="53"/>
      <c r="K2609" s="25" t="str">
        <f t="shared" si="40"/>
        <v/>
      </c>
      <c r="L2609" s="13" t="str">
        <f>IF($D2609="","",IFERROR(INDEX(类别属性,MATCH($D2609,类别表,0)),""))</f>
        <v/>
      </c>
      <c r="M2609" s="53"/>
      <c r="N2609" s="53"/>
      <c r="O2609" s="32"/>
      <c r="P2609" s="6" t="str">
        <f>IF($C2609="","",IF(ISNA(MATCH($C2609,账户表,0)),"※这个账户不在【基础资料】的账户档案里",IF($B2609="","※没填日期，这一笔不会进任何月份的报表",IF(NOT(ISNUMBER($B2609)),"※日期是文本不是日期（像 2026.6.28 这种），按日期取数的报表全会漏掉这一笔",IF(AND($F2609&lt;&gt;"",$G2609&lt;&gt;""),"※收入和支出不能同时填",IF(AND(N($F2609)=0,N($G2609)=0),"※收入和支出都没填",IF(OR(N($F2609)&lt;0,N($G2609)&lt;0),"※金额不能填负数，方向反了就换一列填",IF($D2609="","※没填收支类别，分类报表会漏掉这一笔",IF(ISNA(MATCH($D2609,类别表,0)),"※收支类别不在【基础资料】的清单里",IF(AND($L2609="内部转账",$M2609=""),"△内部转账要在「对方账户」写上另一头",IF(AND($L2609="内部转账",$M2609=$C2609),"※对方账户跟本账户是同一个",IF(AND($L2609&lt;&gt;"内部转账",$M2609&lt;&gt;""),"△填了对方账户，但类别不是内部转账",IF(YEAR($B2609)&lt;&gt;管理年度,"△不是管理年度的单据，按月的三张报表里看不到",IF($H2609&lt;0,"△这一笔之后该账户余额成负数了，核一下",""))))))))))))))</f>
        <v/>
      </c>
    </row>
    <row r="2610" ht="16.5" spans="1:16">
      <c r="A2610" s="4" t="str">
        <f>IF($C2610="","",COUNTA($C$5:$C2610))</f>
        <v/>
      </c>
      <c r="B2610" s="52"/>
      <c r="C2610" s="53"/>
      <c r="D2610" s="53"/>
      <c r="E2610" s="32"/>
      <c r="F2610" s="54"/>
      <c r="G2610" s="54"/>
      <c r="H2610" s="24" t="str">
        <f>IFERROR(ROUND(VLOOKUP($C2610,基础资料!$B$5:$E$34,3,0)+SUMIF($C$5:$C2610,$C2610,$F$5:$F2610)-SUMIF($C$5:$C2610,$C2610,$G$5:$G2610),2),"")</f>
        <v/>
      </c>
      <c r="I2610" s="53"/>
      <c r="J2610" s="53"/>
      <c r="K2610" s="25" t="str">
        <f t="shared" si="40"/>
        <v/>
      </c>
      <c r="L2610" s="13" t="str">
        <f>IF($D2610="","",IFERROR(INDEX(类别属性,MATCH($D2610,类别表,0)),""))</f>
        <v/>
      </c>
      <c r="M2610" s="53"/>
      <c r="N2610" s="53"/>
      <c r="O2610" s="32"/>
      <c r="P2610" s="6" t="str">
        <f>IF($C2610="","",IF(ISNA(MATCH($C2610,账户表,0)),"※这个账户不在【基础资料】的账户档案里",IF($B2610="","※没填日期，这一笔不会进任何月份的报表",IF(NOT(ISNUMBER($B2610)),"※日期是文本不是日期（像 2026.6.28 这种），按日期取数的报表全会漏掉这一笔",IF(AND($F2610&lt;&gt;"",$G2610&lt;&gt;""),"※收入和支出不能同时填",IF(AND(N($F2610)=0,N($G2610)=0),"※收入和支出都没填",IF(OR(N($F2610)&lt;0,N($G2610)&lt;0),"※金额不能填负数，方向反了就换一列填",IF($D2610="","※没填收支类别，分类报表会漏掉这一笔",IF(ISNA(MATCH($D2610,类别表,0)),"※收支类别不在【基础资料】的清单里",IF(AND($L2610="内部转账",$M2610=""),"△内部转账要在「对方账户」写上另一头",IF(AND($L2610="内部转账",$M2610=$C2610),"※对方账户跟本账户是同一个",IF(AND($L2610&lt;&gt;"内部转账",$M2610&lt;&gt;""),"△填了对方账户，但类别不是内部转账",IF(YEAR($B2610)&lt;&gt;管理年度,"△不是管理年度的单据，按月的三张报表里看不到",IF($H2610&lt;0,"△这一笔之后该账户余额成负数了，核一下",""))))))))))))))</f>
        <v/>
      </c>
    </row>
    <row r="2611" ht="16.5" spans="1:16">
      <c r="A2611" s="4" t="str">
        <f>IF($C2611="","",COUNTA($C$5:$C2611))</f>
        <v/>
      </c>
      <c r="B2611" s="52"/>
      <c r="C2611" s="53"/>
      <c r="D2611" s="53"/>
      <c r="E2611" s="32"/>
      <c r="F2611" s="54"/>
      <c r="G2611" s="54"/>
      <c r="H2611" s="24" t="str">
        <f>IFERROR(ROUND(VLOOKUP($C2611,基础资料!$B$5:$E$34,3,0)+SUMIF($C$5:$C2611,$C2611,$F$5:$F2611)-SUMIF($C$5:$C2611,$C2611,$G$5:$G2611),2),"")</f>
        <v/>
      </c>
      <c r="I2611" s="53"/>
      <c r="J2611" s="53"/>
      <c r="K2611" s="25" t="str">
        <f t="shared" si="40"/>
        <v/>
      </c>
      <c r="L2611" s="13" t="str">
        <f>IF($D2611="","",IFERROR(INDEX(类别属性,MATCH($D2611,类别表,0)),""))</f>
        <v/>
      </c>
      <c r="M2611" s="53"/>
      <c r="N2611" s="53"/>
      <c r="O2611" s="32"/>
      <c r="P2611" s="6" t="str">
        <f>IF($C2611="","",IF(ISNA(MATCH($C2611,账户表,0)),"※这个账户不在【基础资料】的账户档案里",IF($B2611="","※没填日期，这一笔不会进任何月份的报表",IF(NOT(ISNUMBER($B2611)),"※日期是文本不是日期（像 2026.6.28 这种），按日期取数的报表全会漏掉这一笔",IF(AND($F2611&lt;&gt;"",$G2611&lt;&gt;""),"※收入和支出不能同时填",IF(AND(N($F2611)=0,N($G2611)=0),"※收入和支出都没填",IF(OR(N($F2611)&lt;0,N($G2611)&lt;0),"※金额不能填负数，方向反了就换一列填",IF($D2611="","※没填收支类别，分类报表会漏掉这一笔",IF(ISNA(MATCH($D2611,类别表,0)),"※收支类别不在【基础资料】的清单里",IF(AND($L2611="内部转账",$M2611=""),"△内部转账要在「对方账户」写上另一头",IF(AND($L2611="内部转账",$M2611=$C2611),"※对方账户跟本账户是同一个",IF(AND($L2611&lt;&gt;"内部转账",$M2611&lt;&gt;""),"△填了对方账户，但类别不是内部转账",IF(YEAR($B2611)&lt;&gt;管理年度,"△不是管理年度的单据，按月的三张报表里看不到",IF($H2611&lt;0,"△这一笔之后该账户余额成负数了，核一下",""))))))))))))))</f>
        <v/>
      </c>
    </row>
    <row r="2612" ht="16.5" spans="1:16">
      <c r="A2612" s="4" t="str">
        <f>IF($C2612="","",COUNTA($C$5:$C2612))</f>
        <v/>
      </c>
      <c r="B2612" s="52"/>
      <c r="C2612" s="53"/>
      <c r="D2612" s="53"/>
      <c r="E2612" s="32"/>
      <c r="F2612" s="54"/>
      <c r="G2612" s="54"/>
      <c r="H2612" s="24" t="str">
        <f>IFERROR(ROUND(VLOOKUP($C2612,基础资料!$B$5:$E$34,3,0)+SUMIF($C$5:$C2612,$C2612,$F$5:$F2612)-SUMIF($C$5:$C2612,$C2612,$G$5:$G2612),2),"")</f>
        <v/>
      </c>
      <c r="I2612" s="53"/>
      <c r="J2612" s="53"/>
      <c r="K2612" s="25" t="str">
        <f t="shared" si="40"/>
        <v/>
      </c>
      <c r="L2612" s="13" t="str">
        <f>IF($D2612="","",IFERROR(INDEX(类别属性,MATCH($D2612,类别表,0)),""))</f>
        <v/>
      </c>
      <c r="M2612" s="53"/>
      <c r="N2612" s="53"/>
      <c r="O2612" s="32"/>
      <c r="P2612" s="6" t="str">
        <f>IF($C2612="","",IF(ISNA(MATCH($C2612,账户表,0)),"※这个账户不在【基础资料】的账户档案里",IF($B2612="","※没填日期，这一笔不会进任何月份的报表",IF(NOT(ISNUMBER($B2612)),"※日期是文本不是日期（像 2026.6.28 这种），按日期取数的报表全会漏掉这一笔",IF(AND($F2612&lt;&gt;"",$G2612&lt;&gt;""),"※收入和支出不能同时填",IF(AND(N($F2612)=0,N($G2612)=0),"※收入和支出都没填",IF(OR(N($F2612)&lt;0,N($G2612)&lt;0),"※金额不能填负数，方向反了就换一列填",IF($D2612="","※没填收支类别，分类报表会漏掉这一笔",IF(ISNA(MATCH($D2612,类别表,0)),"※收支类别不在【基础资料】的清单里",IF(AND($L2612="内部转账",$M2612=""),"△内部转账要在「对方账户」写上另一头",IF(AND($L2612="内部转账",$M2612=$C2612),"※对方账户跟本账户是同一个",IF(AND($L2612&lt;&gt;"内部转账",$M2612&lt;&gt;""),"△填了对方账户，但类别不是内部转账",IF(YEAR($B2612)&lt;&gt;管理年度,"△不是管理年度的单据，按月的三张报表里看不到",IF($H2612&lt;0,"△这一笔之后该账户余额成负数了，核一下",""))))))))))))))</f>
        <v/>
      </c>
    </row>
    <row r="2613" ht="16.5" spans="1:16">
      <c r="A2613" s="4" t="str">
        <f>IF($C2613="","",COUNTA($C$5:$C2613))</f>
        <v/>
      </c>
      <c r="B2613" s="52"/>
      <c r="C2613" s="53"/>
      <c r="D2613" s="53"/>
      <c r="E2613" s="32"/>
      <c r="F2613" s="54"/>
      <c r="G2613" s="54"/>
      <c r="H2613" s="24" t="str">
        <f>IFERROR(ROUND(VLOOKUP($C2613,基础资料!$B$5:$E$34,3,0)+SUMIF($C$5:$C2613,$C2613,$F$5:$F2613)-SUMIF($C$5:$C2613,$C2613,$G$5:$G2613),2),"")</f>
        <v/>
      </c>
      <c r="I2613" s="53"/>
      <c r="J2613" s="53"/>
      <c r="K2613" s="25" t="str">
        <f t="shared" si="40"/>
        <v/>
      </c>
      <c r="L2613" s="13" t="str">
        <f>IF($D2613="","",IFERROR(INDEX(类别属性,MATCH($D2613,类别表,0)),""))</f>
        <v/>
      </c>
      <c r="M2613" s="53"/>
      <c r="N2613" s="53"/>
      <c r="O2613" s="32"/>
      <c r="P2613" s="6" t="str">
        <f>IF($C2613="","",IF(ISNA(MATCH($C2613,账户表,0)),"※这个账户不在【基础资料】的账户档案里",IF($B2613="","※没填日期，这一笔不会进任何月份的报表",IF(NOT(ISNUMBER($B2613)),"※日期是文本不是日期（像 2026.6.28 这种），按日期取数的报表全会漏掉这一笔",IF(AND($F2613&lt;&gt;"",$G2613&lt;&gt;""),"※收入和支出不能同时填",IF(AND(N($F2613)=0,N($G2613)=0),"※收入和支出都没填",IF(OR(N($F2613)&lt;0,N($G2613)&lt;0),"※金额不能填负数，方向反了就换一列填",IF($D2613="","※没填收支类别，分类报表会漏掉这一笔",IF(ISNA(MATCH($D2613,类别表,0)),"※收支类别不在【基础资料】的清单里",IF(AND($L2613="内部转账",$M2613=""),"△内部转账要在「对方账户」写上另一头",IF(AND($L2613="内部转账",$M2613=$C2613),"※对方账户跟本账户是同一个",IF(AND($L2613&lt;&gt;"内部转账",$M2613&lt;&gt;""),"△填了对方账户，但类别不是内部转账",IF(YEAR($B2613)&lt;&gt;管理年度,"△不是管理年度的单据，按月的三张报表里看不到",IF($H2613&lt;0,"△这一笔之后该账户余额成负数了，核一下",""))))))))))))))</f>
        <v/>
      </c>
    </row>
    <row r="2614" ht="16.5" spans="1:16">
      <c r="A2614" s="4" t="str">
        <f>IF($C2614="","",COUNTA($C$5:$C2614))</f>
        <v/>
      </c>
      <c r="B2614" s="52"/>
      <c r="C2614" s="53"/>
      <c r="D2614" s="53"/>
      <c r="E2614" s="32"/>
      <c r="F2614" s="54"/>
      <c r="G2614" s="54"/>
      <c r="H2614" s="24" t="str">
        <f>IFERROR(ROUND(VLOOKUP($C2614,基础资料!$B$5:$E$34,3,0)+SUMIF($C$5:$C2614,$C2614,$F$5:$F2614)-SUMIF($C$5:$C2614,$C2614,$G$5:$G2614),2),"")</f>
        <v/>
      </c>
      <c r="I2614" s="53"/>
      <c r="J2614" s="53"/>
      <c r="K2614" s="25" t="str">
        <f t="shared" si="40"/>
        <v/>
      </c>
      <c r="L2614" s="13" t="str">
        <f>IF($D2614="","",IFERROR(INDEX(类别属性,MATCH($D2614,类别表,0)),""))</f>
        <v/>
      </c>
      <c r="M2614" s="53"/>
      <c r="N2614" s="53"/>
      <c r="O2614" s="32"/>
      <c r="P2614" s="6" t="str">
        <f>IF($C2614="","",IF(ISNA(MATCH($C2614,账户表,0)),"※这个账户不在【基础资料】的账户档案里",IF($B2614="","※没填日期，这一笔不会进任何月份的报表",IF(NOT(ISNUMBER($B2614)),"※日期是文本不是日期（像 2026.6.28 这种），按日期取数的报表全会漏掉这一笔",IF(AND($F2614&lt;&gt;"",$G2614&lt;&gt;""),"※收入和支出不能同时填",IF(AND(N($F2614)=0,N($G2614)=0),"※收入和支出都没填",IF(OR(N($F2614)&lt;0,N($G2614)&lt;0),"※金额不能填负数，方向反了就换一列填",IF($D2614="","※没填收支类别，分类报表会漏掉这一笔",IF(ISNA(MATCH($D2614,类别表,0)),"※收支类别不在【基础资料】的清单里",IF(AND($L2614="内部转账",$M2614=""),"△内部转账要在「对方账户」写上另一头",IF(AND($L2614="内部转账",$M2614=$C2614),"※对方账户跟本账户是同一个",IF(AND($L2614&lt;&gt;"内部转账",$M2614&lt;&gt;""),"△填了对方账户，但类别不是内部转账",IF(YEAR($B2614)&lt;&gt;管理年度,"△不是管理年度的单据，按月的三张报表里看不到",IF($H2614&lt;0,"△这一笔之后该账户余额成负数了，核一下",""))))))))))))))</f>
        <v/>
      </c>
    </row>
    <row r="2615" ht="16.5" spans="1:16">
      <c r="A2615" s="4" t="str">
        <f>IF($C2615="","",COUNTA($C$5:$C2615))</f>
        <v/>
      </c>
      <c r="B2615" s="52"/>
      <c r="C2615" s="53"/>
      <c r="D2615" s="53"/>
      <c r="E2615" s="32"/>
      <c r="F2615" s="54"/>
      <c r="G2615" s="54"/>
      <c r="H2615" s="24" t="str">
        <f>IFERROR(ROUND(VLOOKUP($C2615,基础资料!$B$5:$E$34,3,0)+SUMIF($C$5:$C2615,$C2615,$F$5:$F2615)-SUMIF($C$5:$C2615,$C2615,$G$5:$G2615),2),"")</f>
        <v/>
      </c>
      <c r="I2615" s="53"/>
      <c r="J2615" s="53"/>
      <c r="K2615" s="25" t="str">
        <f t="shared" si="40"/>
        <v/>
      </c>
      <c r="L2615" s="13" t="str">
        <f>IF($D2615="","",IFERROR(INDEX(类别属性,MATCH($D2615,类别表,0)),""))</f>
        <v/>
      </c>
      <c r="M2615" s="53"/>
      <c r="N2615" s="53"/>
      <c r="O2615" s="32"/>
      <c r="P2615" s="6" t="str">
        <f>IF($C2615="","",IF(ISNA(MATCH($C2615,账户表,0)),"※这个账户不在【基础资料】的账户档案里",IF($B2615="","※没填日期，这一笔不会进任何月份的报表",IF(NOT(ISNUMBER($B2615)),"※日期是文本不是日期（像 2026.6.28 这种），按日期取数的报表全会漏掉这一笔",IF(AND($F2615&lt;&gt;"",$G2615&lt;&gt;""),"※收入和支出不能同时填",IF(AND(N($F2615)=0,N($G2615)=0),"※收入和支出都没填",IF(OR(N($F2615)&lt;0,N($G2615)&lt;0),"※金额不能填负数，方向反了就换一列填",IF($D2615="","※没填收支类别，分类报表会漏掉这一笔",IF(ISNA(MATCH($D2615,类别表,0)),"※收支类别不在【基础资料】的清单里",IF(AND($L2615="内部转账",$M2615=""),"△内部转账要在「对方账户」写上另一头",IF(AND($L2615="内部转账",$M2615=$C2615),"※对方账户跟本账户是同一个",IF(AND($L2615&lt;&gt;"内部转账",$M2615&lt;&gt;""),"△填了对方账户，但类别不是内部转账",IF(YEAR($B2615)&lt;&gt;管理年度,"△不是管理年度的单据，按月的三张报表里看不到",IF($H2615&lt;0,"△这一笔之后该账户余额成负数了，核一下",""))))))))))))))</f>
        <v/>
      </c>
    </row>
    <row r="2616" ht="16.5" spans="1:16">
      <c r="A2616" s="4" t="str">
        <f>IF($C2616="","",COUNTA($C$5:$C2616))</f>
        <v/>
      </c>
      <c r="B2616" s="52"/>
      <c r="C2616" s="53"/>
      <c r="D2616" s="53"/>
      <c r="E2616" s="32"/>
      <c r="F2616" s="54"/>
      <c r="G2616" s="54"/>
      <c r="H2616" s="24" t="str">
        <f>IFERROR(ROUND(VLOOKUP($C2616,基础资料!$B$5:$E$34,3,0)+SUMIF($C$5:$C2616,$C2616,$F$5:$F2616)-SUMIF($C$5:$C2616,$C2616,$G$5:$G2616),2),"")</f>
        <v/>
      </c>
      <c r="I2616" s="53"/>
      <c r="J2616" s="53"/>
      <c r="K2616" s="25" t="str">
        <f t="shared" si="40"/>
        <v/>
      </c>
      <c r="L2616" s="13" t="str">
        <f>IF($D2616="","",IFERROR(INDEX(类别属性,MATCH($D2616,类别表,0)),""))</f>
        <v/>
      </c>
      <c r="M2616" s="53"/>
      <c r="N2616" s="53"/>
      <c r="O2616" s="32"/>
      <c r="P2616" s="6" t="str">
        <f>IF($C2616="","",IF(ISNA(MATCH($C2616,账户表,0)),"※这个账户不在【基础资料】的账户档案里",IF($B2616="","※没填日期，这一笔不会进任何月份的报表",IF(NOT(ISNUMBER($B2616)),"※日期是文本不是日期（像 2026.6.28 这种），按日期取数的报表全会漏掉这一笔",IF(AND($F2616&lt;&gt;"",$G2616&lt;&gt;""),"※收入和支出不能同时填",IF(AND(N($F2616)=0,N($G2616)=0),"※收入和支出都没填",IF(OR(N($F2616)&lt;0,N($G2616)&lt;0),"※金额不能填负数，方向反了就换一列填",IF($D2616="","※没填收支类别，分类报表会漏掉这一笔",IF(ISNA(MATCH($D2616,类别表,0)),"※收支类别不在【基础资料】的清单里",IF(AND($L2616="内部转账",$M2616=""),"△内部转账要在「对方账户」写上另一头",IF(AND($L2616="内部转账",$M2616=$C2616),"※对方账户跟本账户是同一个",IF(AND($L2616&lt;&gt;"内部转账",$M2616&lt;&gt;""),"△填了对方账户，但类别不是内部转账",IF(YEAR($B2616)&lt;&gt;管理年度,"△不是管理年度的单据，按月的三张报表里看不到",IF($H2616&lt;0,"△这一笔之后该账户余额成负数了，核一下",""))))))))))))))</f>
        <v/>
      </c>
    </row>
    <row r="2617" ht="16.5" spans="1:16">
      <c r="A2617" s="4" t="str">
        <f>IF($C2617="","",COUNTA($C$5:$C2617))</f>
        <v/>
      </c>
      <c r="B2617" s="52"/>
      <c r="C2617" s="53"/>
      <c r="D2617" s="53"/>
      <c r="E2617" s="32"/>
      <c r="F2617" s="54"/>
      <c r="G2617" s="54"/>
      <c r="H2617" s="24" t="str">
        <f>IFERROR(ROUND(VLOOKUP($C2617,基础资料!$B$5:$E$34,3,0)+SUMIF($C$5:$C2617,$C2617,$F$5:$F2617)-SUMIF($C$5:$C2617,$C2617,$G$5:$G2617),2),"")</f>
        <v/>
      </c>
      <c r="I2617" s="53"/>
      <c r="J2617" s="53"/>
      <c r="K2617" s="25" t="str">
        <f t="shared" si="40"/>
        <v/>
      </c>
      <c r="L2617" s="13" t="str">
        <f>IF($D2617="","",IFERROR(INDEX(类别属性,MATCH($D2617,类别表,0)),""))</f>
        <v/>
      </c>
      <c r="M2617" s="53"/>
      <c r="N2617" s="53"/>
      <c r="O2617" s="32"/>
      <c r="P2617" s="6" t="str">
        <f>IF($C2617="","",IF(ISNA(MATCH($C2617,账户表,0)),"※这个账户不在【基础资料】的账户档案里",IF($B2617="","※没填日期，这一笔不会进任何月份的报表",IF(NOT(ISNUMBER($B2617)),"※日期是文本不是日期（像 2026.6.28 这种），按日期取数的报表全会漏掉这一笔",IF(AND($F2617&lt;&gt;"",$G2617&lt;&gt;""),"※收入和支出不能同时填",IF(AND(N($F2617)=0,N($G2617)=0),"※收入和支出都没填",IF(OR(N($F2617)&lt;0,N($G2617)&lt;0),"※金额不能填负数，方向反了就换一列填",IF($D2617="","※没填收支类别，分类报表会漏掉这一笔",IF(ISNA(MATCH($D2617,类别表,0)),"※收支类别不在【基础资料】的清单里",IF(AND($L2617="内部转账",$M2617=""),"△内部转账要在「对方账户」写上另一头",IF(AND($L2617="内部转账",$M2617=$C2617),"※对方账户跟本账户是同一个",IF(AND($L2617&lt;&gt;"内部转账",$M2617&lt;&gt;""),"△填了对方账户，但类别不是内部转账",IF(YEAR($B2617)&lt;&gt;管理年度,"△不是管理年度的单据，按月的三张报表里看不到",IF($H2617&lt;0,"△这一笔之后该账户余额成负数了，核一下",""))))))))))))))</f>
        <v/>
      </c>
    </row>
    <row r="2618" ht="16.5" spans="1:16">
      <c r="A2618" s="4" t="str">
        <f>IF($C2618="","",COUNTA($C$5:$C2618))</f>
        <v/>
      </c>
      <c r="B2618" s="52"/>
      <c r="C2618" s="53"/>
      <c r="D2618" s="53"/>
      <c r="E2618" s="32"/>
      <c r="F2618" s="54"/>
      <c r="G2618" s="54"/>
      <c r="H2618" s="24" t="str">
        <f>IFERROR(ROUND(VLOOKUP($C2618,基础资料!$B$5:$E$34,3,0)+SUMIF($C$5:$C2618,$C2618,$F$5:$F2618)-SUMIF($C$5:$C2618,$C2618,$G$5:$G2618),2),"")</f>
        <v/>
      </c>
      <c r="I2618" s="53"/>
      <c r="J2618" s="53"/>
      <c r="K2618" s="25" t="str">
        <f t="shared" si="40"/>
        <v/>
      </c>
      <c r="L2618" s="13" t="str">
        <f>IF($D2618="","",IFERROR(INDEX(类别属性,MATCH($D2618,类别表,0)),""))</f>
        <v/>
      </c>
      <c r="M2618" s="53"/>
      <c r="N2618" s="53"/>
      <c r="O2618" s="32"/>
      <c r="P2618" s="6" t="str">
        <f>IF($C2618="","",IF(ISNA(MATCH($C2618,账户表,0)),"※这个账户不在【基础资料】的账户档案里",IF($B2618="","※没填日期，这一笔不会进任何月份的报表",IF(NOT(ISNUMBER($B2618)),"※日期是文本不是日期（像 2026.6.28 这种），按日期取数的报表全会漏掉这一笔",IF(AND($F2618&lt;&gt;"",$G2618&lt;&gt;""),"※收入和支出不能同时填",IF(AND(N($F2618)=0,N($G2618)=0),"※收入和支出都没填",IF(OR(N($F2618)&lt;0,N($G2618)&lt;0),"※金额不能填负数，方向反了就换一列填",IF($D2618="","※没填收支类别，分类报表会漏掉这一笔",IF(ISNA(MATCH($D2618,类别表,0)),"※收支类别不在【基础资料】的清单里",IF(AND($L2618="内部转账",$M2618=""),"△内部转账要在「对方账户」写上另一头",IF(AND($L2618="内部转账",$M2618=$C2618),"※对方账户跟本账户是同一个",IF(AND($L2618&lt;&gt;"内部转账",$M2618&lt;&gt;""),"△填了对方账户，但类别不是内部转账",IF(YEAR($B2618)&lt;&gt;管理年度,"△不是管理年度的单据，按月的三张报表里看不到",IF($H2618&lt;0,"△这一笔之后该账户余额成负数了，核一下",""))))))))))))))</f>
        <v/>
      </c>
    </row>
    <row r="2619" ht="16.5" spans="1:16">
      <c r="A2619" s="4" t="str">
        <f>IF($C2619="","",COUNTA($C$5:$C2619))</f>
        <v/>
      </c>
      <c r="B2619" s="52"/>
      <c r="C2619" s="53"/>
      <c r="D2619" s="53"/>
      <c r="E2619" s="32"/>
      <c r="F2619" s="54"/>
      <c r="G2619" s="54"/>
      <c r="H2619" s="24" t="str">
        <f>IFERROR(ROUND(VLOOKUP($C2619,基础资料!$B$5:$E$34,3,0)+SUMIF($C$5:$C2619,$C2619,$F$5:$F2619)-SUMIF($C$5:$C2619,$C2619,$G$5:$G2619),2),"")</f>
        <v/>
      </c>
      <c r="I2619" s="53"/>
      <c r="J2619" s="53"/>
      <c r="K2619" s="25" t="str">
        <f t="shared" si="40"/>
        <v/>
      </c>
      <c r="L2619" s="13" t="str">
        <f>IF($D2619="","",IFERROR(INDEX(类别属性,MATCH($D2619,类别表,0)),""))</f>
        <v/>
      </c>
      <c r="M2619" s="53"/>
      <c r="N2619" s="53"/>
      <c r="O2619" s="32"/>
      <c r="P2619" s="6" t="str">
        <f>IF($C2619="","",IF(ISNA(MATCH($C2619,账户表,0)),"※这个账户不在【基础资料】的账户档案里",IF($B2619="","※没填日期，这一笔不会进任何月份的报表",IF(NOT(ISNUMBER($B2619)),"※日期是文本不是日期（像 2026.6.28 这种），按日期取数的报表全会漏掉这一笔",IF(AND($F2619&lt;&gt;"",$G2619&lt;&gt;""),"※收入和支出不能同时填",IF(AND(N($F2619)=0,N($G2619)=0),"※收入和支出都没填",IF(OR(N($F2619)&lt;0,N($G2619)&lt;0),"※金额不能填负数，方向反了就换一列填",IF($D2619="","※没填收支类别，分类报表会漏掉这一笔",IF(ISNA(MATCH($D2619,类别表,0)),"※收支类别不在【基础资料】的清单里",IF(AND($L2619="内部转账",$M2619=""),"△内部转账要在「对方账户」写上另一头",IF(AND($L2619="内部转账",$M2619=$C2619),"※对方账户跟本账户是同一个",IF(AND($L2619&lt;&gt;"内部转账",$M2619&lt;&gt;""),"△填了对方账户，但类别不是内部转账",IF(YEAR($B2619)&lt;&gt;管理年度,"△不是管理年度的单据，按月的三张报表里看不到",IF($H2619&lt;0,"△这一笔之后该账户余额成负数了，核一下",""))))))))))))))</f>
        <v/>
      </c>
    </row>
    <row r="2620" ht="16.5" spans="1:16">
      <c r="A2620" s="4" t="str">
        <f>IF($C2620="","",COUNTA($C$5:$C2620))</f>
        <v/>
      </c>
      <c r="B2620" s="52"/>
      <c r="C2620" s="53"/>
      <c r="D2620" s="53"/>
      <c r="E2620" s="32"/>
      <c r="F2620" s="54"/>
      <c r="G2620" s="54"/>
      <c r="H2620" s="24" t="str">
        <f>IFERROR(ROUND(VLOOKUP($C2620,基础资料!$B$5:$E$34,3,0)+SUMIF($C$5:$C2620,$C2620,$F$5:$F2620)-SUMIF($C$5:$C2620,$C2620,$G$5:$G2620),2),"")</f>
        <v/>
      </c>
      <c r="I2620" s="53"/>
      <c r="J2620" s="53"/>
      <c r="K2620" s="25" t="str">
        <f t="shared" si="40"/>
        <v/>
      </c>
      <c r="L2620" s="13" t="str">
        <f>IF($D2620="","",IFERROR(INDEX(类别属性,MATCH($D2620,类别表,0)),""))</f>
        <v/>
      </c>
      <c r="M2620" s="53"/>
      <c r="N2620" s="53"/>
      <c r="O2620" s="32"/>
      <c r="P2620" s="6" t="str">
        <f>IF($C2620="","",IF(ISNA(MATCH($C2620,账户表,0)),"※这个账户不在【基础资料】的账户档案里",IF($B2620="","※没填日期，这一笔不会进任何月份的报表",IF(NOT(ISNUMBER($B2620)),"※日期是文本不是日期（像 2026.6.28 这种），按日期取数的报表全会漏掉这一笔",IF(AND($F2620&lt;&gt;"",$G2620&lt;&gt;""),"※收入和支出不能同时填",IF(AND(N($F2620)=0,N($G2620)=0),"※收入和支出都没填",IF(OR(N($F2620)&lt;0,N($G2620)&lt;0),"※金额不能填负数，方向反了就换一列填",IF($D2620="","※没填收支类别，分类报表会漏掉这一笔",IF(ISNA(MATCH($D2620,类别表,0)),"※收支类别不在【基础资料】的清单里",IF(AND($L2620="内部转账",$M2620=""),"△内部转账要在「对方账户」写上另一头",IF(AND($L2620="内部转账",$M2620=$C2620),"※对方账户跟本账户是同一个",IF(AND($L2620&lt;&gt;"内部转账",$M2620&lt;&gt;""),"△填了对方账户，但类别不是内部转账",IF(YEAR($B2620)&lt;&gt;管理年度,"△不是管理年度的单据，按月的三张报表里看不到",IF($H2620&lt;0,"△这一笔之后该账户余额成负数了，核一下",""))))))))))))))</f>
        <v/>
      </c>
    </row>
    <row r="2621" ht="16.5" spans="1:16">
      <c r="A2621" s="4" t="str">
        <f>IF($C2621="","",COUNTA($C$5:$C2621))</f>
        <v/>
      </c>
      <c r="B2621" s="52"/>
      <c r="C2621" s="53"/>
      <c r="D2621" s="53"/>
      <c r="E2621" s="32"/>
      <c r="F2621" s="54"/>
      <c r="G2621" s="54"/>
      <c r="H2621" s="24" t="str">
        <f>IFERROR(ROUND(VLOOKUP($C2621,基础资料!$B$5:$E$34,3,0)+SUMIF($C$5:$C2621,$C2621,$F$5:$F2621)-SUMIF($C$5:$C2621,$C2621,$G$5:$G2621),2),"")</f>
        <v/>
      </c>
      <c r="I2621" s="53"/>
      <c r="J2621" s="53"/>
      <c r="K2621" s="25" t="str">
        <f t="shared" si="40"/>
        <v/>
      </c>
      <c r="L2621" s="13" t="str">
        <f>IF($D2621="","",IFERROR(INDEX(类别属性,MATCH($D2621,类别表,0)),""))</f>
        <v/>
      </c>
      <c r="M2621" s="53"/>
      <c r="N2621" s="53"/>
      <c r="O2621" s="32"/>
      <c r="P2621" s="6" t="str">
        <f>IF($C2621="","",IF(ISNA(MATCH($C2621,账户表,0)),"※这个账户不在【基础资料】的账户档案里",IF($B2621="","※没填日期，这一笔不会进任何月份的报表",IF(NOT(ISNUMBER($B2621)),"※日期是文本不是日期（像 2026.6.28 这种），按日期取数的报表全会漏掉这一笔",IF(AND($F2621&lt;&gt;"",$G2621&lt;&gt;""),"※收入和支出不能同时填",IF(AND(N($F2621)=0,N($G2621)=0),"※收入和支出都没填",IF(OR(N($F2621)&lt;0,N($G2621)&lt;0),"※金额不能填负数，方向反了就换一列填",IF($D2621="","※没填收支类别，分类报表会漏掉这一笔",IF(ISNA(MATCH($D2621,类别表,0)),"※收支类别不在【基础资料】的清单里",IF(AND($L2621="内部转账",$M2621=""),"△内部转账要在「对方账户」写上另一头",IF(AND($L2621="内部转账",$M2621=$C2621),"※对方账户跟本账户是同一个",IF(AND($L2621&lt;&gt;"内部转账",$M2621&lt;&gt;""),"△填了对方账户，但类别不是内部转账",IF(YEAR($B2621)&lt;&gt;管理年度,"△不是管理年度的单据，按月的三张报表里看不到",IF($H2621&lt;0,"△这一笔之后该账户余额成负数了，核一下",""))))))))))))))</f>
        <v/>
      </c>
    </row>
    <row r="2622" ht="16.5" spans="1:16">
      <c r="A2622" s="4" t="str">
        <f>IF($C2622="","",COUNTA($C$5:$C2622))</f>
        <v/>
      </c>
      <c r="B2622" s="52"/>
      <c r="C2622" s="53"/>
      <c r="D2622" s="53"/>
      <c r="E2622" s="32"/>
      <c r="F2622" s="54"/>
      <c r="G2622" s="54"/>
      <c r="H2622" s="24" t="str">
        <f>IFERROR(ROUND(VLOOKUP($C2622,基础资料!$B$5:$E$34,3,0)+SUMIF($C$5:$C2622,$C2622,$F$5:$F2622)-SUMIF($C$5:$C2622,$C2622,$G$5:$G2622),2),"")</f>
        <v/>
      </c>
      <c r="I2622" s="53"/>
      <c r="J2622" s="53"/>
      <c r="K2622" s="25" t="str">
        <f t="shared" si="40"/>
        <v/>
      </c>
      <c r="L2622" s="13" t="str">
        <f>IF($D2622="","",IFERROR(INDEX(类别属性,MATCH($D2622,类别表,0)),""))</f>
        <v/>
      </c>
      <c r="M2622" s="53"/>
      <c r="N2622" s="53"/>
      <c r="O2622" s="32"/>
      <c r="P2622" s="6" t="str">
        <f>IF($C2622="","",IF(ISNA(MATCH($C2622,账户表,0)),"※这个账户不在【基础资料】的账户档案里",IF($B2622="","※没填日期，这一笔不会进任何月份的报表",IF(NOT(ISNUMBER($B2622)),"※日期是文本不是日期（像 2026.6.28 这种），按日期取数的报表全会漏掉这一笔",IF(AND($F2622&lt;&gt;"",$G2622&lt;&gt;""),"※收入和支出不能同时填",IF(AND(N($F2622)=0,N($G2622)=0),"※收入和支出都没填",IF(OR(N($F2622)&lt;0,N($G2622)&lt;0),"※金额不能填负数，方向反了就换一列填",IF($D2622="","※没填收支类别，分类报表会漏掉这一笔",IF(ISNA(MATCH($D2622,类别表,0)),"※收支类别不在【基础资料】的清单里",IF(AND($L2622="内部转账",$M2622=""),"△内部转账要在「对方账户」写上另一头",IF(AND($L2622="内部转账",$M2622=$C2622),"※对方账户跟本账户是同一个",IF(AND($L2622&lt;&gt;"内部转账",$M2622&lt;&gt;""),"△填了对方账户，但类别不是内部转账",IF(YEAR($B2622)&lt;&gt;管理年度,"△不是管理年度的单据，按月的三张报表里看不到",IF($H2622&lt;0,"△这一笔之后该账户余额成负数了，核一下",""))))))))))))))</f>
        <v/>
      </c>
    </row>
    <row r="2623" ht="16.5" spans="1:16">
      <c r="A2623" s="4" t="str">
        <f>IF($C2623="","",COUNTA($C$5:$C2623))</f>
        <v/>
      </c>
      <c r="B2623" s="52"/>
      <c r="C2623" s="53"/>
      <c r="D2623" s="53"/>
      <c r="E2623" s="32"/>
      <c r="F2623" s="54"/>
      <c r="G2623" s="54"/>
      <c r="H2623" s="24" t="str">
        <f>IFERROR(ROUND(VLOOKUP($C2623,基础资料!$B$5:$E$34,3,0)+SUMIF($C$5:$C2623,$C2623,$F$5:$F2623)-SUMIF($C$5:$C2623,$C2623,$G$5:$G2623),2),"")</f>
        <v/>
      </c>
      <c r="I2623" s="53"/>
      <c r="J2623" s="53"/>
      <c r="K2623" s="25" t="str">
        <f t="shared" si="40"/>
        <v/>
      </c>
      <c r="L2623" s="13" t="str">
        <f>IF($D2623="","",IFERROR(INDEX(类别属性,MATCH($D2623,类别表,0)),""))</f>
        <v/>
      </c>
      <c r="M2623" s="53"/>
      <c r="N2623" s="53"/>
      <c r="O2623" s="32"/>
      <c r="P2623" s="6" t="str">
        <f>IF($C2623="","",IF(ISNA(MATCH($C2623,账户表,0)),"※这个账户不在【基础资料】的账户档案里",IF($B2623="","※没填日期，这一笔不会进任何月份的报表",IF(NOT(ISNUMBER($B2623)),"※日期是文本不是日期（像 2026.6.28 这种），按日期取数的报表全会漏掉这一笔",IF(AND($F2623&lt;&gt;"",$G2623&lt;&gt;""),"※收入和支出不能同时填",IF(AND(N($F2623)=0,N($G2623)=0),"※收入和支出都没填",IF(OR(N($F2623)&lt;0,N($G2623)&lt;0),"※金额不能填负数，方向反了就换一列填",IF($D2623="","※没填收支类别，分类报表会漏掉这一笔",IF(ISNA(MATCH($D2623,类别表,0)),"※收支类别不在【基础资料】的清单里",IF(AND($L2623="内部转账",$M2623=""),"△内部转账要在「对方账户」写上另一头",IF(AND($L2623="内部转账",$M2623=$C2623),"※对方账户跟本账户是同一个",IF(AND($L2623&lt;&gt;"内部转账",$M2623&lt;&gt;""),"△填了对方账户，但类别不是内部转账",IF(YEAR($B2623)&lt;&gt;管理年度,"△不是管理年度的单据，按月的三张报表里看不到",IF($H2623&lt;0,"△这一笔之后该账户余额成负数了，核一下",""))))))))))))))</f>
        <v/>
      </c>
    </row>
    <row r="2624" ht="16.5" spans="1:16">
      <c r="A2624" s="4" t="str">
        <f>IF($C2624="","",COUNTA($C$5:$C2624))</f>
        <v/>
      </c>
      <c r="B2624" s="52"/>
      <c r="C2624" s="53"/>
      <c r="D2624" s="53"/>
      <c r="E2624" s="32"/>
      <c r="F2624" s="54"/>
      <c r="G2624" s="54"/>
      <c r="H2624" s="24" t="str">
        <f>IFERROR(ROUND(VLOOKUP($C2624,基础资料!$B$5:$E$34,3,0)+SUMIF($C$5:$C2624,$C2624,$F$5:$F2624)-SUMIF($C$5:$C2624,$C2624,$G$5:$G2624),2),"")</f>
        <v/>
      </c>
      <c r="I2624" s="53"/>
      <c r="J2624" s="53"/>
      <c r="K2624" s="25" t="str">
        <f t="shared" si="40"/>
        <v/>
      </c>
      <c r="L2624" s="13" t="str">
        <f>IF($D2624="","",IFERROR(INDEX(类别属性,MATCH($D2624,类别表,0)),""))</f>
        <v/>
      </c>
      <c r="M2624" s="53"/>
      <c r="N2624" s="53"/>
      <c r="O2624" s="32"/>
      <c r="P2624" s="6" t="str">
        <f>IF($C2624="","",IF(ISNA(MATCH($C2624,账户表,0)),"※这个账户不在【基础资料】的账户档案里",IF($B2624="","※没填日期，这一笔不会进任何月份的报表",IF(NOT(ISNUMBER($B2624)),"※日期是文本不是日期（像 2026.6.28 这种），按日期取数的报表全会漏掉这一笔",IF(AND($F2624&lt;&gt;"",$G2624&lt;&gt;""),"※收入和支出不能同时填",IF(AND(N($F2624)=0,N($G2624)=0),"※收入和支出都没填",IF(OR(N($F2624)&lt;0,N($G2624)&lt;0),"※金额不能填负数，方向反了就换一列填",IF($D2624="","※没填收支类别，分类报表会漏掉这一笔",IF(ISNA(MATCH($D2624,类别表,0)),"※收支类别不在【基础资料】的清单里",IF(AND($L2624="内部转账",$M2624=""),"△内部转账要在「对方账户」写上另一头",IF(AND($L2624="内部转账",$M2624=$C2624),"※对方账户跟本账户是同一个",IF(AND($L2624&lt;&gt;"内部转账",$M2624&lt;&gt;""),"△填了对方账户，但类别不是内部转账",IF(YEAR($B2624)&lt;&gt;管理年度,"△不是管理年度的单据，按月的三张报表里看不到",IF($H2624&lt;0,"△这一笔之后该账户余额成负数了，核一下",""))))))))))))))</f>
        <v/>
      </c>
    </row>
    <row r="2625" ht="16.5" spans="1:16">
      <c r="A2625" s="4" t="str">
        <f>IF($C2625="","",COUNTA($C$5:$C2625))</f>
        <v/>
      </c>
      <c r="B2625" s="52"/>
      <c r="C2625" s="53"/>
      <c r="D2625" s="53"/>
      <c r="E2625" s="32"/>
      <c r="F2625" s="54"/>
      <c r="G2625" s="54"/>
      <c r="H2625" s="24" t="str">
        <f>IFERROR(ROUND(VLOOKUP($C2625,基础资料!$B$5:$E$34,3,0)+SUMIF($C$5:$C2625,$C2625,$F$5:$F2625)-SUMIF($C$5:$C2625,$C2625,$G$5:$G2625),2),"")</f>
        <v/>
      </c>
      <c r="I2625" s="53"/>
      <c r="J2625" s="53"/>
      <c r="K2625" s="25" t="str">
        <f t="shared" si="40"/>
        <v/>
      </c>
      <c r="L2625" s="13" t="str">
        <f>IF($D2625="","",IFERROR(INDEX(类别属性,MATCH($D2625,类别表,0)),""))</f>
        <v/>
      </c>
      <c r="M2625" s="53"/>
      <c r="N2625" s="53"/>
      <c r="O2625" s="32"/>
      <c r="P2625" s="6" t="str">
        <f>IF($C2625="","",IF(ISNA(MATCH($C2625,账户表,0)),"※这个账户不在【基础资料】的账户档案里",IF($B2625="","※没填日期，这一笔不会进任何月份的报表",IF(NOT(ISNUMBER($B2625)),"※日期是文本不是日期（像 2026.6.28 这种），按日期取数的报表全会漏掉这一笔",IF(AND($F2625&lt;&gt;"",$G2625&lt;&gt;""),"※收入和支出不能同时填",IF(AND(N($F2625)=0,N($G2625)=0),"※收入和支出都没填",IF(OR(N($F2625)&lt;0,N($G2625)&lt;0),"※金额不能填负数，方向反了就换一列填",IF($D2625="","※没填收支类别，分类报表会漏掉这一笔",IF(ISNA(MATCH($D2625,类别表,0)),"※收支类别不在【基础资料】的清单里",IF(AND($L2625="内部转账",$M2625=""),"△内部转账要在「对方账户」写上另一头",IF(AND($L2625="内部转账",$M2625=$C2625),"※对方账户跟本账户是同一个",IF(AND($L2625&lt;&gt;"内部转账",$M2625&lt;&gt;""),"△填了对方账户，但类别不是内部转账",IF(YEAR($B2625)&lt;&gt;管理年度,"△不是管理年度的单据，按月的三张报表里看不到",IF($H2625&lt;0,"△这一笔之后该账户余额成负数了，核一下",""))))))))))))))</f>
        <v/>
      </c>
    </row>
    <row r="2626" ht="16.5" spans="1:16">
      <c r="A2626" s="4" t="str">
        <f>IF($C2626="","",COUNTA($C$5:$C2626))</f>
        <v/>
      </c>
      <c r="B2626" s="52"/>
      <c r="C2626" s="53"/>
      <c r="D2626" s="53"/>
      <c r="E2626" s="32"/>
      <c r="F2626" s="54"/>
      <c r="G2626" s="54"/>
      <c r="H2626" s="24" t="str">
        <f>IFERROR(ROUND(VLOOKUP($C2626,基础资料!$B$5:$E$34,3,0)+SUMIF($C$5:$C2626,$C2626,$F$5:$F2626)-SUMIF($C$5:$C2626,$C2626,$G$5:$G2626),2),"")</f>
        <v/>
      </c>
      <c r="I2626" s="53"/>
      <c r="J2626" s="53"/>
      <c r="K2626" s="25" t="str">
        <f t="shared" si="40"/>
        <v/>
      </c>
      <c r="L2626" s="13" t="str">
        <f>IF($D2626="","",IFERROR(INDEX(类别属性,MATCH($D2626,类别表,0)),""))</f>
        <v/>
      </c>
      <c r="M2626" s="53"/>
      <c r="N2626" s="53"/>
      <c r="O2626" s="32"/>
      <c r="P2626" s="6" t="str">
        <f>IF($C2626="","",IF(ISNA(MATCH($C2626,账户表,0)),"※这个账户不在【基础资料】的账户档案里",IF($B2626="","※没填日期，这一笔不会进任何月份的报表",IF(NOT(ISNUMBER($B2626)),"※日期是文本不是日期（像 2026.6.28 这种），按日期取数的报表全会漏掉这一笔",IF(AND($F2626&lt;&gt;"",$G2626&lt;&gt;""),"※收入和支出不能同时填",IF(AND(N($F2626)=0,N($G2626)=0),"※收入和支出都没填",IF(OR(N($F2626)&lt;0,N($G2626)&lt;0),"※金额不能填负数，方向反了就换一列填",IF($D2626="","※没填收支类别，分类报表会漏掉这一笔",IF(ISNA(MATCH($D2626,类别表,0)),"※收支类别不在【基础资料】的清单里",IF(AND($L2626="内部转账",$M2626=""),"△内部转账要在「对方账户」写上另一头",IF(AND($L2626="内部转账",$M2626=$C2626),"※对方账户跟本账户是同一个",IF(AND($L2626&lt;&gt;"内部转账",$M2626&lt;&gt;""),"△填了对方账户，但类别不是内部转账",IF(YEAR($B2626)&lt;&gt;管理年度,"△不是管理年度的单据，按月的三张报表里看不到",IF($H2626&lt;0,"△这一笔之后该账户余额成负数了，核一下",""))))))))))))))</f>
        <v/>
      </c>
    </row>
    <row r="2627" ht="16.5" spans="1:16">
      <c r="A2627" s="4" t="str">
        <f>IF($C2627="","",COUNTA($C$5:$C2627))</f>
        <v/>
      </c>
      <c r="B2627" s="52"/>
      <c r="C2627" s="53"/>
      <c r="D2627" s="53"/>
      <c r="E2627" s="32"/>
      <c r="F2627" s="54"/>
      <c r="G2627" s="54"/>
      <c r="H2627" s="24" t="str">
        <f>IFERROR(ROUND(VLOOKUP($C2627,基础资料!$B$5:$E$34,3,0)+SUMIF($C$5:$C2627,$C2627,$F$5:$F2627)-SUMIF($C$5:$C2627,$C2627,$G$5:$G2627),2),"")</f>
        <v/>
      </c>
      <c r="I2627" s="53"/>
      <c r="J2627" s="53"/>
      <c r="K2627" s="25" t="str">
        <f t="shared" si="40"/>
        <v/>
      </c>
      <c r="L2627" s="13" t="str">
        <f>IF($D2627="","",IFERROR(INDEX(类别属性,MATCH($D2627,类别表,0)),""))</f>
        <v/>
      </c>
      <c r="M2627" s="53"/>
      <c r="N2627" s="53"/>
      <c r="O2627" s="32"/>
      <c r="P2627" s="6" t="str">
        <f>IF($C2627="","",IF(ISNA(MATCH($C2627,账户表,0)),"※这个账户不在【基础资料】的账户档案里",IF($B2627="","※没填日期，这一笔不会进任何月份的报表",IF(NOT(ISNUMBER($B2627)),"※日期是文本不是日期（像 2026.6.28 这种），按日期取数的报表全会漏掉这一笔",IF(AND($F2627&lt;&gt;"",$G2627&lt;&gt;""),"※收入和支出不能同时填",IF(AND(N($F2627)=0,N($G2627)=0),"※收入和支出都没填",IF(OR(N($F2627)&lt;0,N($G2627)&lt;0),"※金额不能填负数，方向反了就换一列填",IF($D2627="","※没填收支类别，分类报表会漏掉这一笔",IF(ISNA(MATCH($D2627,类别表,0)),"※收支类别不在【基础资料】的清单里",IF(AND($L2627="内部转账",$M2627=""),"△内部转账要在「对方账户」写上另一头",IF(AND($L2627="内部转账",$M2627=$C2627),"※对方账户跟本账户是同一个",IF(AND($L2627&lt;&gt;"内部转账",$M2627&lt;&gt;""),"△填了对方账户，但类别不是内部转账",IF(YEAR($B2627)&lt;&gt;管理年度,"△不是管理年度的单据，按月的三张报表里看不到",IF($H2627&lt;0,"△这一笔之后该账户余额成负数了，核一下",""))))))))))))))</f>
        <v/>
      </c>
    </row>
    <row r="2628" ht="16.5" spans="1:16">
      <c r="A2628" s="4" t="str">
        <f>IF($C2628="","",COUNTA($C$5:$C2628))</f>
        <v/>
      </c>
      <c r="B2628" s="52"/>
      <c r="C2628" s="53"/>
      <c r="D2628" s="53"/>
      <c r="E2628" s="32"/>
      <c r="F2628" s="54"/>
      <c r="G2628" s="54"/>
      <c r="H2628" s="24" t="str">
        <f>IFERROR(ROUND(VLOOKUP($C2628,基础资料!$B$5:$E$34,3,0)+SUMIF($C$5:$C2628,$C2628,$F$5:$F2628)-SUMIF($C$5:$C2628,$C2628,$G$5:$G2628),2),"")</f>
        <v/>
      </c>
      <c r="I2628" s="53"/>
      <c r="J2628" s="53"/>
      <c r="K2628" s="25" t="str">
        <f t="shared" si="40"/>
        <v/>
      </c>
      <c r="L2628" s="13" t="str">
        <f>IF($D2628="","",IFERROR(INDEX(类别属性,MATCH($D2628,类别表,0)),""))</f>
        <v/>
      </c>
      <c r="M2628" s="53"/>
      <c r="N2628" s="53"/>
      <c r="O2628" s="32"/>
      <c r="P2628" s="6" t="str">
        <f>IF($C2628="","",IF(ISNA(MATCH($C2628,账户表,0)),"※这个账户不在【基础资料】的账户档案里",IF($B2628="","※没填日期，这一笔不会进任何月份的报表",IF(NOT(ISNUMBER($B2628)),"※日期是文本不是日期（像 2026.6.28 这种），按日期取数的报表全会漏掉这一笔",IF(AND($F2628&lt;&gt;"",$G2628&lt;&gt;""),"※收入和支出不能同时填",IF(AND(N($F2628)=0,N($G2628)=0),"※收入和支出都没填",IF(OR(N($F2628)&lt;0,N($G2628)&lt;0),"※金额不能填负数，方向反了就换一列填",IF($D2628="","※没填收支类别，分类报表会漏掉这一笔",IF(ISNA(MATCH($D2628,类别表,0)),"※收支类别不在【基础资料】的清单里",IF(AND($L2628="内部转账",$M2628=""),"△内部转账要在「对方账户」写上另一头",IF(AND($L2628="内部转账",$M2628=$C2628),"※对方账户跟本账户是同一个",IF(AND($L2628&lt;&gt;"内部转账",$M2628&lt;&gt;""),"△填了对方账户，但类别不是内部转账",IF(YEAR($B2628)&lt;&gt;管理年度,"△不是管理年度的单据，按月的三张报表里看不到",IF($H2628&lt;0,"△这一笔之后该账户余额成负数了，核一下",""))))))))))))))</f>
        <v/>
      </c>
    </row>
    <row r="2629" ht="16.5" spans="1:16">
      <c r="A2629" s="4" t="str">
        <f>IF($C2629="","",COUNTA($C$5:$C2629))</f>
        <v/>
      </c>
      <c r="B2629" s="52"/>
      <c r="C2629" s="53"/>
      <c r="D2629" s="53"/>
      <c r="E2629" s="32"/>
      <c r="F2629" s="54"/>
      <c r="G2629" s="54"/>
      <c r="H2629" s="24" t="str">
        <f>IFERROR(ROUND(VLOOKUP($C2629,基础资料!$B$5:$E$34,3,0)+SUMIF($C$5:$C2629,$C2629,$F$5:$F2629)-SUMIF($C$5:$C2629,$C2629,$G$5:$G2629),2),"")</f>
        <v/>
      </c>
      <c r="I2629" s="53"/>
      <c r="J2629" s="53"/>
      <c r="K2629" s="25" t="str">
        <f t="shared" ref="K2629:K2692" si="41">IF(OR($B2629="",NOT(ISNUMBER($B2629))),"",--TEXT($B2629,"yyyymm"))</f>
        <v/>
      </c>
      <c r="L2629" s="13" t="str">
        <f>IF($D2629="","",IFERROR(INDEX(类别属性,MATCH($D2629,类别表,0)),""))</f>
        <v/>
      </c>
      <c r="M2629" s="53"/>
      <c r="N2629" s="53"/>
      <c r="O2629" s="32"/>
      <c r="P2629" s="6" t="str">
        <f>IF($C2629="","",IF(ISNA(MATCH($C2629,账户表,0)),"※这个账户不在【基础资料】的账户档案里",IF($B2629="","※没填日期，这一笔不会进任何月份的报表",IF(NOT(ISNUMBER($B2629)),"※日期是文本不是日期（像 2026.6.28 这种），按日期取数的报表全会漏掉这一笔",IF(AND($F2629&lt;&gt;"",$G2629&lt;&gt;""),"※收入和支出不能同时填",IF(AND(N($F2629)=0,N($G2629)=0),"※收入和支出都没填",IF(OR(N($F2629)&lt;0,N($G2629)&lt;0),"※金额不能填负数，方向反了就换一列填",IF($D2629="","※没填收支类别，分类报表会漏掉这一笔",IF(ISNA(MATCH($D2629,类别表,0)),"※收支类别不在【基础资料】的清单里",IF(AND($L2629="内部转账",$M2629=""),"△内部转账要在「对方账户」写上另一头",IF(AND($L2629="内部转账",$M2629=$C2629),"※对方账户跟本账户是同一个",IF(AND($L2629&lt;&gt;"内部转账",$M2629&lt;&gt;""),"△填了对方账户，但类别不是内部转账",IF(YEAR($B2629)&lt;&gt;管理年度,"△不是管理年度的单据，按月的三张报表里看不到",IF($H2629&lt;0,"△这一笔之后该账户余额成负数了，核一下",""))))))))))))))</f>
        <v/>
      </c>
    </row>
    <row r="2630" ht="16.5" spans="1:16">
      <c r="A2630" s="4" t="str">
        <f>IF($C2630="","",COUNTA($C$5:$C2630))</f>
        <v/>
      </c>
      <c r="B2630" s="52"/>
      <c r="C2630" s="53"/>
      <c r="D2630" s="53"/>
      <c r="E2630" s="32"/>
      <c r="F2630" s="54"/>
      <c r="G2630" s="54"/>
      <c r="H2630" s="24" t="str">
        <f>IFERROR(ROUND(VLOOKUP($C2630,基础资料!$B$5:$E$34,3,0)+SUMIF($C$5:$C2630,$C2630,$F$5:$F2630)-SUMIF($C$5:$C2630,$C2630,$G$5:$G2630),2),"")</f>
        <v/>
      </c>
      <c r="I2630" s="53"/>
      <c r="J2630" s="53"/>
      <c r="K2630" s="25" t="str">
        <f t="shared" si="41"/>
        <v/>
      </c>
      <c r="L2630" s="13" t="str">
        <f>IF($D2630="","",IFERROR(INDEX(类别属性,MATCH($D2630,类别表,0)),""))</f>
        <v/>
      </c>
      <c r="M2630" s="53"/>
      <c r="N2630" s="53"/>
      <c r="O2630" s="32"/>
      <c r="P2630" s="6" t="str">
        <f>IF($C2630="","",IF(ISNA(MATCH($C2630,账户表,0)),"※这个账户不在【基础资料】的账户档案里",IF($B2630="","※没填日期，这一笔不会进任何月份的报表",IF(NOT(ISNUMBER($B2630)),"※日期是文本不是日期（像 2026.6.28 这种），按日期取数的报表全会漏掉这一笔",IF(AND($F2630&lt;&gt;"",$G2630&lt;&gt;""),"※收入和支出不能同时填",IF(AND(N($F2630)=0,N($G2630)=0),"※收入和支出都没填",IF(OR(N($F2630)&lt;0,N($G2630)&lt;0),"※金额不能填负数，方向反了就换一列填",IF($D2630="","※没填收支类别，分类报表会漏掉这一笔",IF(ISNA(MATCH($D2630,类别表,0)),"※收支类别不在【基础资料】的清单里",IF(AND($L2630="内部转账",$M2630=""),"△内部转账要在「对方账户」写上另一头",IF(AND($L2630="内部转账",$M2630=$C2630),"※对方账户跟本账户是同一个",IF(AND($L2630&lt;&gt;"内部转账",$M2630&lt;&gt;""),"△填了对方账户，但类别不是内部转账",IF(YEAR($B2630)&lt;&gt;管理年度,"△不是管理年度的单据，按月的三张报表里看不到",IF($H2630&lt;0,"△这一笔之后该账户余额成负数了，核一下",""))))))))))))))</f>
        <v/>
      </c>
    </row>
    <row r="2631" ht="16.5" spans="1:16">
      <c r="A2631" s="4" t="str">
        <f>IF($C2631="","",COUNTA($C$5:$C2631))</f>
        <v/>
      </c>
      <c r="B2631" s="52"/>
      <c r="C2631" s="53"/>
      <c r="D2631" s="53"/>
      <c r="E2631" s="32"/>
      <c r="F2631" s="54"/>
      <c r="G2631" s="54"/>
      <c r="H2631" s="24" t="str">
        <f>IFERROR(ROUND(VLOOKUP($C2631,基础资料!$B$5:$E$34,3,0)+SUMIF($C$5:$C2631,$C2631,$F$5:$F2631)-SUMIF($C$5:$C2631,$C2631,$G$5:$G2631),2),"")</f>
        <v/>
      </c>
      <c r="I2631" s="53"/>
      <c r="J2631" s="53"/>
      <c r="K2631" s="25" t="str">
        <f t="shared" si="41"/>
        <v/>
      </c>
      <c r="L2631" s="13" t="str">
        <f>IF($D2631="","",IFERROR(INDEX(类别属性,MATCH($D2631,类别表,0)),""))</f>
        <v/>
      </c>
      <c r="M2631" s="53"/>
      <c r="N2631" s="53"/>
      <c r="O2631" s="32"/>
      <c r="P2631" s="6" t="str">
        <f>IF($C2631="","",IF(ISNA(MATCH($C2631,账户表,0)),"※这个账户不在【基础资料】的账户档案里",IF($B2631="","※没填日期，这一笔不会进任何月份的报表",IF(NOT(ISNUMBER($B2631)),"※日期是文本不是日期（像 2026.6.28 这种），按日期取数的报表全会漏掉这一笔",IF(AND($F2631&lt;&gt;"",$G2631&lt;&gt;""),"※收入和支出不能同时填",IF(AND(N($F2631)=0,N($G2631)=0),"※收入和支出都没填",IF(OR(N($F2631)&lt;0,N($G2631)&lt;0),"※金额不能填负数，方向反了就换一列填",IF($D2631="","※没填收支类别，分类报表会漏掉这一笔",IF(ISNA(MATCH($D2631,类别表,0)),"※收支类别不在【基础资料】的清单里",IF(AND($L2631="内部转账",$M2631=""),"△内部转账要在「对方账户」写上另一头",IF(AND($L2631="内部转账",$M2631=$C2631),"※对方账户跟本账户是同一个",IF(AND($L2631&lt;&gt;"内部转账",$M2631&lt;&gt;""),"△填了对方账户，但类别不是内部转账",IF(YEAR($B2631)&lt;&gt;管理年度,"△不是管理年度的单据，按月的三张报表里看不到",IF($H2631&lt;0,"△这一笔之后该账户余额成负数了，核一下",""))))))))))))))</f>
        <v/>
      </c>
    </row>
    <row r="2632" ht="16.5" spans="1:16">
      <c r="A2632" s="4" t="str">
        <f>IF($C2632="","",COUNTA($C$5:$C2632))</f>
        <v/>
      </c>
      <c r="B2632" s="52"/>
      <c r="C2632" s="53"/>
      <c r="D2632" s="53"/>
      <c r="E2632" s="32"/>
      <c r="F2632" s="54"/>
      <c r="G2632" s="54"/>
      <c r="H2632" s="24" t="str">
        <f>IFERROR(ROUND(VLOOKUP($C2632,基础资料!$B$5:$E$34,3,0)+SUMIF($C$5:$C2632,$C2632,$F$5:$F2632)-SUMIF($C$5:$C2632,$C2632,$G$5:$G2632),2),"")</f>
        <v/>
      </c>
      <c r="I2632" s="53"/>
      <c r="J2632" s="53"/>
      <c r="K2632" s="25" t="str">
        <f t="shared" si="41"/>
        <v/>
      </c>
      <c r="L2632" s="13" t="str">
        <f>IF($D2632="","",IFERROR(INDEX(类别属性,MATCH($D2632,类别表,0)),""))</f>
        <v/>
      </c>
      <c r="M2632" s="53"/>
      <c r="N2632" s="53"/>
      <c r="O2632" s="32"/>
      <c r="P2632" s="6" t="str">
        <f>IF($C2632="","",IF(ISNA(MATCH($C2632,账户表,0)),"※这个账户不在【基础资料】的账户档案里",IF($B2632="","※没填日期，这一笔不会进任何月份的报表",IF(NOT(ISNUMBER($B2632)),"※日期是文本不是日期（像 2026.6.28 这种），按日期取数的报表全会漏掉这一笔",IF(AND($F2632&lt;&gt;"",$G2632&lt;&gt;""),"※收入和支出不能同时填",IF(AND(N($F2632)=0,N($G2632)=0),"※收入和支出都没填",IF(OR(N($F2632)&lt;0,N($G2632)&lt;0),"※金额不能填负数，方向反了就换一列填",IF($D2632="","※没填收支类别，分类报表会漏掉这一笔",IF(ISNA(MATCH($D2632,类别表,0)),"※收支类别不在【基础资料】的清单里",IF(AND($L2632="内部转账",$M2632=""),"△内部转账要在「对方账户」写上另一头",IF(AND($L2632="内部转账",$M2632=$C2632),"※对方账户跟本账户是同一个",IF(AND($L2632&lt;&gt;"内部转账",$M2632&lt;&gt;""),"△填了对方账户，但类别不是内部转账",IF(YEAR($B2632)&lt;&gt;管理年度,"△不是管理年度的单据，按月的三张报表里看不到",IF($H2632&lt;0,"△这一笔之后该账户余额成负数了，核一下",""))))))))))))))</f>
        <v/>
      </c>
    </row>
    <row r="2633" ht="16.5" spans="1:16">
      <c r="A2633" s="4" t="str">
        <f>IF($C2633="","",COUNTA($C$5:$C2633))</f>
        <v/>
      </c>
      <c r="B2633" s="52"/>
      <c r="C2633" s="53"/>
      <c r="D2633" s="53"/>
      <c r="E2633" s="32"/>
      <c r="F2633" s="54"/>
      <c r="G2633" s="54"/>
      <c r="H2633" s="24" t="str">
        <f>IFERROR(ROUND(VLOOKUP($C2633,基础资料!$B$5:$E$34,3,0)+SUMIF($C$5:$C2633,$C2633,$F$5:$F2633)-SUMIF($C$5:$C2633,$C2633,$G$5:$G2633),2),"")</f>
        <v/>
      </c>
      <c r="I2633" s="53"/>
      <c r="J2633" s="53"/>
      <c r="K2633" s="25" t="str">
        <f t="shared" si="41"/>
        <v/>
      </c>
      <c r="L2633" s="13" t="str">
        <f>IF($D2633="","",IFERROR(INDEX(类别属性,MATCH($D2633,类别表,0)),""))</f>
        <v/>
      </c>
      <c r="M2633" s="53"/>
      <c r="N2633" s="53"/>
      <c r="O2633" s="32"/>
      <c r="P2633" s="6" t="str">
        <f>IF($C2633="","",IF(ISNA(MATCH($C2633,账户表,0)),"※这个账户不在【基础资料】的账户档案里",IF($B2633="","※没填日期，这一笔不会进任何月份的报表",IF(NOT(ISNUMBER($B2633)),"※日期是文本不是日期（像 2026.6.28 这种），按日期取数的报表全会漏掉这一笔",IF(AND($F2633&lt;&gt;"",$G2633&lt;&gt;""),"※收入和支出不能同时填",IF(AND(N($F2633)=0,N($G2633)=0),"※收入和支出都没填",IF(OR(N($F2633)&lt;0,N($G2633)&lt;0),"※金额不能填负数，方向反了就换一列填",IF($D2633="","※没填收支类别，分类报表会漏掉这一笔",IF(ISNA(MATCH($D2633,类别表,0)),"※收支类别不在【基础资料】的清单里",IF(AND($L2633="内部转账",$M2633=""),"△内部转账要在「对方账户」写上另一头",IF(AND($L2633="内部转账",$M2633=$C2633),"※对方账户跟本账户是同一个",IF(AND($L2633&lt;&gt;"内部转账",$M2633&lt;&gt;""),"△填了对方账户，但类别不是内部转账",IF(YEAR($B2633)&lt;&gt;管理年度,"△不是管理年度的单据，按月的三张报表里看不到",IF($H2633&lt;0,"△这一笔之后该账户余额成负数了，核一下",""))))))))))))))</f>
        <v/>
      </c>
    </row>
    <row r="2634" ht="16.5" spans="1:16">
      <c r="A2634" s="4" t="str">
        <f>IF($C2634="","",COUNTA($C$5:$C2634))</f>
        <v/>
      </c>
      <c r="B2634" s="52"/>
      <c r="C2634" s="53"/>
      <c r="D2634" s="53"/>
      <c r="E2634" s="32"/>
      <c r="F2634" s="54"/>
      <c r="G2634" s="54"/>
      <c r="H2634" s="24" t="str">
        <f>IFERROR(ROUND(VLOOKUP($C2634,基础资料!$B$5:$E$34,3,0)+SUMIF($C$5:$C2634,$C2634,$F$5:$F2634)-SUMIF($C$5:$C2634,$C2634,$G$5:$G2634),2),"")</f>
        <v/>
      </c>
      <c r="I2634" s="53"/>
      <c r="J2634" s="53"/>
      <c r="K2634" s="25" t="str">
        <f t="shared" si="41"/>
        <v/>
      </c>
      <c r="L2634" s="13" t="str">
        <f>IF($D2634="","",IFERROR(INDEX(类别属性,MATCH($D2634,类别表,0)),""))</f>
        <v/>
      </c>
      <c r="M2634" s="53"/>
      <c r="N2634" s="53"/>
      <c r="O2634" s="32"/>
      <c r="P2634" s="6" t="str">
        <f>IF($C2634="","",IF(ISNA(MATCH($C2634,账户表,0)),"※这个账户不在【基础资料】的账户档案里",IF($B2634="","※没填日期，这一笔不会进任何月份的报表",IF(NOT(ISNUMBER($B2634)),"※日期是文本不是日期（像 2026.6.28 这种），按日期取数的报表全会漏掉这一笔",IF(AND($F2634&lt;&gt;"",$G2634&lt;&gt;""),"※收入和支出不能同时填",IF(AND(N($F2634)=0,N($G2634)=0),"※收入和支出都没填",IF(OR(N($F2634)&lt;0,N($G2634)&lt;0),"※金额不能填负数，方向反了就换一列填",IF($D2634="","※没填收支类别，分类报表会漏掉这一笔",IF(ISNA(MATCH($D2634,类别表,0)),"※收支类别不在【基础资料】的清单里",IF(AND($L2634="内部转账",$M2634=""),"△内部转账要在「对方账户」写上另一头",IF(AND($L2634="内部转账",$M2634=$C2634),"※对方账户跟本账户是同一个",IF(AND($L2634&lt;&gt;"内部转账",$M2634&lt;&gt;""),"△填了对方账户，但类别不是内部转账",IF(YEAR($B2634)&lt;&gt;管理年度,"△不是管理年度的单据，按月的三张报表里看不到",IF($H2634&lt;0,"△这一笔之后该账户余额成负数了，核一下",""))))))))))))))</f>
        <v/>
      </c>
    </row>
    <row r="2635" ht="16.5" spans="1:16">
      <c r="A2635" s="4" t="str">
        <f>IF($C2635="","",COUNTA($C$5:$C2635))</f>
        <v/>
      </c>
      <c r="B2635" s="52"/>
      <c r="C2635" s="53"/>
      <c r="D2635" s="53"/>
      <c r="E2635" s="32"/>
      <c r="F2635" s="54"/>
      <c r="G2635" s="54"/>
      <c r="H2635" s="24" t="str">
        <f>IFERROR(ROUND(VLOOKUP($C2635,基础资料!$B$5:$E$34,3,0)+SUMIF($C$5:$C2635,$C2635,$F$5:$F2635)-SUMIF($C$5:$C2635,$C2635,$G$5:$G2635),2),"")</f>
        <v/>
      </c>
      <c r="I2635" s="53"/>
      <c r="J2635" s="53"/>
      <c r="K2635" s="25" t="str">
        <f t="shared" si="41"/>
        <v/>
      </c>
      <c r="L2635" s="13" t="str">
        <f>IF($D2635="","",IFERROR(INDEX(类别属性,MATCH($D2635,类别表,0)),""))</f>
        <v/>
      </c>
      <c r="M2635" s="53"/>
      <c r="N2635" s="53"/>
      <c r="O2635" s="32"/>
      <c r="P2635" s="6" t="str">
        <f>IF($C2635="","",IF(ISNA(MATCH($C2635,账户表,0)),"※这个账户不在【基础资料】的账户档案里",IF($B2635="","※没填日期，这一笔不会进任何月份的报表",IF(NOT(ISNUMBER($B2635)),"※日期是文本不是日期（像 2026.6.28 这种），按日期取数的报表全会漏掉这一笔",IF(AND($F2635&lt;&gt;"",$G2635&lt;&gt;""),"※收入和支出不能同时填",IF(AND(N($F2635)=0,N($G2635)=0),"※收入和支出都没填",IF(OR(N($F2635)&lt;0,N($G2635)&lt;0),"※金额不能填负数，方向反了就换一列填",IF($D2635="","※没填收支类别，分类报表会漏掉这一笔",IF(ISNA(MATCH($D2635,类别表,0)),"※收支类别不在【基础资料】的清单里",IF(AND($L2635="内部转账",$M2635=""),"△内部转账要在「对方账户」写上另一头",IF(AND($L2635="内部转账",$M2635=$C2635),"※对方账户跟本账户是同一个",IF(AND($L2635&lt;&gt;"内部转账",$M2635&lt;&gt;""),"△填了对方账户，但类别不是内部转账",IF(YEAR($B2635)&lt;&gt;管理年度,"△不是管理年度的单据，按月的三张报表里看不到",IF($H2635&lt;0,"△这一笔之后该账户余额成负数了，核一下",""))))))))))))))</f>
        <v/>
      </c>
    </row>
    <row r="2636" ht="16.5" spans="1:16">
      <c r="A2636" s="4" t="str">
        <f>IF($C2636="","",COUNTA($C$5:$C2636))</f>
        <v/>
      </c>
      <c r="B2636" s="52"/>
      <c r="C2636" s="53"/>
      <c r="D2636" s="53"/>
      <c r="E2636" s="32"/>
      <c r="F2636" s="54"/>
      <c r="G2636" s="54"/>
      <c r="H2636" s="24" t="str">
        <f>IFERROR(ROUND(VLOOKUP($C2636,基础资料!$B$5:$E$34,3,0)+SUMIF($C$5:$C2636,$C2636,$F$5:$F2636)-SUMIF($C$5:$C2636,$C2636,$G$5:$G2636),2),"")</f>
        <v/>
      </c>
      <c r="I2636" s="53"/>
      <c r="J2636" s="53"/>
      <c r="K2636" s="25" t="str">
        <f t="shared" si="41"/>
        <v/>
      </c>
      <c r="L2636" s="13" t="str">
        <f>IF($D2636="","",IFERROR(INDEX(类别属性,MATCH($D2636,类别表,0)),""))</f>
        <v/>
      </c>
      <c r="M2636" s="53"/>
      <c r="N2636" s="53"/>
      <c r="O2636" s="32"/>
      <c r="P2636" s="6" t="str">
        <f>IF($C2636="","",IF(ISNA(MATCH($C2636,账户表,0)),"※这个账户不在【基础资料】的账户档案里",IF($B2636="","※没填日期，这一笔不会进任何月份的报表",IF(NOT(ISNUMBER($B2636)),"※日期是文本不是日期（像 2026.6.28 这种），按日期取数的报表全会漏掉这一笔",IF(AND($F2636&lt;&gt;"",$G2636&lt;&gt;""),"※收入和支出不能同时填",IF(AND(N($F2636)=0,N($G2636)=0),"※收入和支出都没填",IF(OR(N($F2636)&lt;0,N($G2636)&lt;0),"※金额不能填负数，方向反了就换一列填",IF($D2636="","※没填收支类别，分类报表会漏掉这一笔",IF(ISNA(MATCH($D2636,类别表,0)),"※收支类别不在【基础资料】的清单里",IF(AND($L2636="内部转账",$M2636=""),"△内部转账要在「对方账户」写上另一头",IF(AND($L2636="内部转账",$M2636=$C2636),"※对方账户跟本账户是同一个",IF(AND($L2636&lt;&gt;"内部转账",$M2636&lt;&gt;""),"△填了对方账户，但类别不是内部转账",IF(YEAR($B2636)&lt;&gt;管理年度,"△不是管理年度的单据，按月的三张报表里看不到",IF($H2636&lt;0,"△这一笔之后该账户余额成负数了，核一下",""))))))))))))))</f>
        <v/>
      </c>
    </row>
    <row r="2637" ht="16.5" spans="1:16">
      <c r="A2637" s="4" t="str">
        <f>IF($C2637="","",COUNTA($C$5:$C2637))</f>
        <v/>
      </c>
      <c r="B2637" s="52"/>
      <c r="C2637" s="53"/>
      <c r="D2637" s="53"/>
      <c r="E2637" s="32"/>
      <c r="F2637" s="54"/>
      <c r="G2637" s="54"/>
      <c r="H2637" s="24" t="str">
        <f>IFERROR(ROUND(VLOOKUP($C2637,基础资料!$B$5:$E$34,3,0)+SUMIF($C$5:$C2637,$C2637,$F$5:$F2637)-SUMIF($C$5:$C2637,$C2637,$G$5:$G2637),2),"")</f>
        <v/>
      </c>
      <c r="I2637" s="53"/>
      <c r="J2637" s="53"/>
      <c r="K2637" s="25" t="str">
        <f t="shared" si="41"/>
        <v/>
      </c>
      <c r="L2637" s="13" t="str">
        <f>IF($D2637="","",IFERROR(INDEX(类别属性,MATCH($D2637,类别表,0)),""))</f>
        <v/>
      </c>
      <c r="M2637" s="53"/>
      <c r="N2637" s="53"/>
      <c r="O2637" s="32"/>
      <c r="P2637" s="6" t="str">
        <f>IF($C2637="","",IF(ISNA(MATCH($C2637,账户表,0)),"※这个账户不在【基础资料】的账户档案里",IF($B2637="","※没填日期，这一笔不会进任何月份的报表",IF(NOT(ISNUMBER($B2637)),"※日期是文本不是日期（像 2026.6.28 这种），按日期取数的报表全会漏掉这一笔",IF(AND($F2637&lt;&gt;"",$G2637&lt;&gt;""),"※收入和支出不能同时填",IF(AND(N($F2637)=0,N($G2637)=0),"※收入和支出都没填",IF(OR(N($F2637)&lt;0,N($G2637)&lt;0),"※金额不能填负数，方向反了就换一列填",IF($D2637="","※没填收支类别，分类报表会漏掉这一笔",IF(ISNA(MATCH($D2637,类别表,0)),"※收支类别不在【基础资料】的清单里",IF(AND($L2637="内部转账",$M2637=""),"△内部转账要在「对方账户」写上另一头",IF(AND($L2637="内部转账",$M2637=$C2637),"※对方账户跟本账户是同一个",IF(AND($L2637&lt;&gt;"内部转账",$M2637&lt;&gt;""),"△填了对方账户，但类别不是内部转账",IF(YEAR($B2637)&lt;&gt;管理年度,"△不是管理年度的单据，按月的三张报表里看不到",IF($H2637&lt;0,"△这一笔之后该账户余额成负数了，核一下",""))))))))))))))</f>
        <v/>
      </c>
    </row>
    <row r="2638" ht="16.5" spans="1:16">
      <c r="A2638" s="4" t="str">
        <f>IF($C2638="","",COUNTA($C$5:$C2638))</f>
        <v/>
      </c>
      <c r="B2638" s="52"/>
      <c r="C2638" s="53"/>
      <c r="D2638" s="53"/>
      <c r="E2638" s="32"/>
      <c r="F2638" s="54"/>
      <c r="G2638" s="54"/>
      <c r="H2638" s="24" t="str">
        <f>IFERROR(ROUND(VLOOKUP($C2638,基础资料!$B$5:$E$34,3,0)+SUMIF($C$5:$C2638,$C2638,$F$5:$F2638)-SUMIF($C$5:$C2638,$C2638,$G$5:$G2638),2),"")</f>
        <v/>
      </c>
      <c r="I2638" s="53"/>
      <c r="J2638" s="53"/>
      <c r="K2638" s="25" t="str">
        <f t="shared" si="41"/>
        <v/>
      </c>
      <c r="L2638" s="13" t="str">
        <f>IF($D2638="","",IFERROR(INDEX(类别属性,MATCH($D2638,类别表,0)),""))</f>
        <v/>
      </c>
      <c r="M2638" s="53"/>
      <c r="N2638" s="53"/>
      <c r="O2638" s="32"/>
      <c r="P2638" s="6" t="str">
        <f>IF($C2638="","",IF(ISNA(MATCH($C2638,账户表,0)),"※这个账户不在【基础资料】的账户档案里",IF($B2638="","※没填日期，这一笔不会进任何月份的报表",IF(NOT(ISNUMBER($B2638)),"※日期是文本不是日期（像 2026.6.28 这种），按日期取数的报表全会漏掉这一笔",IF(AND($F2638&lt;&gt;"",$G2638&lt;&gt;""),"※收入和支出不能同时填",IF(AND(N($F2638)=0,N($G2638)=0),"※收入和支出都没填",IF(OR(N($F2638)&lt;0,N($G2638)&lt;0),"※金额不能填负数，方向反了就换一列填",IF($D2638="","※没填收支类别，分类报表会漏掉这一笔",IF(ISNA(MATCH($D2638,类别表,0)),"※收支类别不在【基础资料】的清单里",IF(AND($L2638="内部转账",$M2638=""),"△内部转账要在「对方账户」写上另一头",IF(AND($L2638="内部转账",$M2638=$C2638),"※对方账户跟本账户是同一个",IF(AND($L2638&lt;&gt;"内部转账",$M2638&lt;&gt;""),"△填了对方账户，但类别不是内部转账",IF(YEAR($B2638)&lt;&gt;管理年度,"△不是管理年度的单据，按月的三张报表里看不到",IF($H2638&lt;0,"△这一笔之后该账户余额成负数了，核一下",""))))))))))))))</f>
        <v/>
      </c>
    </row>
    <row r="2639" ht="16.5" spans="1:16">
      <c r="A2639" s="4" t="str">
        <f>IF($C2639="","",COUNTA($C$5:$C2639))</f>
        <v/>
      </c>
      <c r="B2639" s="52"/>
      <c r="C2639" s="53"/>
      <c r="D2639" s="53"/>
      <c r="E2639" s="32"/>
      <c r="F2639" s="54"/>
      <c r="G2639" s="54"/>
      <c r="H2639" s="24" t="str">
        <f>IFERROR(ROUND(VLOOKUP($C2639,基础资料!$B$5:$E$34,3,0)+SUMIF($C$5:$C2639,$C2639,$F$5:$F2639)-SUMIF($C$5:$C2639,$C2639,$G$5:$G2639),2),"")</f>
        <v/>
      </c>
      <c r="I2639" s="53"/>
      <c r="J2639" s="53"/>
      <c r="K2639" s="25" t="str">
        <f t="shared" si="41"/>
        <v/>
      </c>
      <c r="L2639" s="13" t="str">
        <f>IF($D2639="","",IFERROR(INDEX(类别属性,MATCH($D2639,类别表,0)),""))</f>
        <v/>
      </c>
      <c r="M2639" s="53"/>
      <c r="N2639" s="53"/>
      <c r="O2639" s="32"/>
      <c r="P2639" s="6" t="str">
        <f>IF($C2639="","",IF(ISNA(MATCH($C2639,账户表,0)),"※这个账户不在【基础资料】的账户档案里",IF($B2639="","※没填日期，这一笔不会进任何月份的报表",IF(NOT(ISNUMBER($B2639)),"※日期是文本不是日期（像 2026.6.28 这种），按日期取数的报表全会漏掉这一笔",IF(AND($F2639&lt;&gt;"",$G2639&lt;&gt;""),"※收入和支出不能同时填",IF(AND(N($F2639)=0,N($G2639)=0),"※收入和支出都没填",IF(OR(N($F2639)&lt;0,N($G2639)&lt;0),"※金额不能填负数，方向反了就换一列填",IF($D2639="","※没填收支类别，分类报表会漏掉这一笔",IF(ISNA(MATCH($D2639,类别表,0)),"※收支类别不在【基础资料】的清单里",IF(AND($L2639="内部转账",$M2639=""),"△内部转账要在「对方账户」写上另一头",IF(AND($L2639="内部转账",$M2639=$C2639),"※对方账户跟本账户是同一个",IF(AND($L2639&lt;&gt;"内部转账",$M2639&lt;&gt;""),"△填了对方账户，但类别不是内部转账",IF(YEAR($B2639)&lt;&gt;管理年度,"△不是管理年度的单据，按月的三张报表里看不到",IF($H2639&lt;0,"△这一笔之后该账户余额成负数了，核一下",""))))))))))))))</f>
        <v/>
      </c>
    </row>
    <row r="2640" ht="16.5" spans="1:16">
      <c r="A2640" s="4" t="str">
        <f>IF($C2640="","",COUNTA($C$5:$C2640))</f>
        <v/>
      </c>
      <c r="B2640" s="52"/>
      <c r="C2640" s="53"/>
      <c r="D2640" s="53"/>
      <c r="E2640" s="32"/>
      <c r="F2640" s="54"/>
      <c r="G2640" s="54"/>
      <c r="H2640" s="24" t="str">
        <f>IFERROR(ROUND(VLOOKUP($C2640,基础资料!$B$5:$E$34,3,0)+SUMIF($C$5:$C2640,$C2640,$F$5:$F2640)-SUMIF($C$5:$C2640,$C2640,$G$5:$G2640),2),"")</f>
        <v/>
      </c>
      <c r="I2640" s="53"/>
      <c r="J2640" s="53"/>
      <c r="K2640" s="25" t="str">
        <f t="shared" si="41"/>
        <v/>
      </c>
      <c r="L2640" s="13" t="str">
        <f>IF($D2640="","",IFERROR(INDEX(类别属性,MATCH($D2640,类别表,0)),""))</f>
        <v/>
      </c>
      <c r="M2640" s="53"/>
      <c r="N2640" s="53"/>
      <c r="O2640" s="32"/>
      <c r="P2640" s="6" t="str">
        <f>IF($C2640="","",IF(ISNA(MATCH($C2640,账户表,0)),"※这个账户不在【基础资料】的账户档案里",IF($B2640="","※没填日期，这一笔不会进任何月份的报表",IF(NOT(ISNUMBER($B2640)),"※日期是文本不是日期（像 2026.6.28 这种），按日期取数的报表全会漏掉这一笔",IF(AND($F2640&lt;&gt;"",$G2640&lt;&gt;""),"※收入和支出不能同时填",IF(AND(N($F2640)=0,N($G2640)=0),"※收入和支出都没填",IF(OR(N($F2640)&lt;0,N($G2640)&lt;0),"※金额不能填负数，方向反了就换一列填",IF($D2640="","※没填收支类别，分类报表会漏掉这一笔",IF(ISNA(MATCH($D2640,类别表,0)),"※收支类别不在【基础资料】的清单里",IF(AND($L2640="内部转账",$M2640=""),"△内部转账要在「对方账户」写上另一头",IF(AND($L2640="内部转账",$M2640=$C2640),"※对方账户跟本账户是同一个",IF(AND($L2640&lt;&gt;"内部转账",$M2640&lt;&gt;""),"△填了对方账户，但类别不是内部转账",IF(YEAR($B2640)&lt;&gt;管理年度,"△不是管理年度的单据，按月的三张报表里看不到",IF($H2640&lt;0,"△这一笔之后该账户余额成负数了，核一下",""))))))))))))))</f>
        <v/>
      </c>
    </row>
    <row r="2641" ht="16.5" spans="1:16">
      <c r="A2641" s="4" t="str">
        <f>IF($C2641="","",COUNTA($C$5:$C2641))</f>
        <v/>
      </c>
      <c r="B2641" s="52"/>
      <c r="C2641" s="53"/>
      <c r="D2641" s="53"/>
      <c r="E2641" s="32"/>
      <c r="F2641" s="54"/>
      <c r="G2641" s="54"/>
      <c r="H2641" s="24" t="str">
        <f>IFERROR(ROUND(VLOOKUP($C2641,基础资料!$B$5:$E$34,3,0)+SUMIF($C$5:$C2641,$C2641,$F$5:$F2641)-SUMIF($C$5:$C2641,$C2641,$G$5:$G2641),2),"")</f>
        <v/>
      </c>
      <c r="I2641" s="53"/>
      <c r="J2641" s="53"/>
      <c r="K2641" s="25" t="str">
        <f t="shared" si="41"/>
        <v/>
      </c>
      <c r="L2641" s="13" t="str">
        <f>IF($D2641="","",IFERROR(INDEX(类别属性,MATCH($D2641,类别表,0)),""))</f>
        <v/>
      </c>
      <c r="M2641" s="53"/>
      <c r="N2641" s="53"/>
      <c r="O2641" s="32"/>
      <c r="P2641" s="6" t="str">
        <f>IF($C2641="","",IF(ISNA(MATCH($C2641,账户表,0)),"※这个账户不在【基础资料】的账户档案里",IF($B2641="","※没填日期，这一笔不会进任何月份的报表",IF(NOT(ISNUMBER($B2641)),"※日期是文本不是日期（像 2026.6.28 这种），按日期取数的报表全会漏掉这一笔",IF(AND($F2641&lt;&gt;"",$G2641&lt;&gt;""),"※收入和支出不能同时填",IF(AND(N($F2641)=0,N($G2641)=0),"※收入和支出都没填",IF(OR(N($F2641)&lt;0,N($G2641)&lt;0),"※金额不能填负数，方向反了就换一列填",IF($D2641="","※没填收支类别，分类报表会漏掉这一笔",IF(ISNA(MATCH($D2641,类别表,0)),"※收支类别不在【基础资料】的清单里",IF(AND($L2641="内部转账",$M2641=""),"△内部转账要在「对方账户」写上另一头",IF(AND($L2641="内部转账",$M2641=$C2641),"※对方账户跟本账户是同一个",IF(AND($L2641&lt;&gt;"内部转账",$M2641&lt;&gt;""),"△填了对方账户，但类别不是内部转账",IF(YEAR($B2641)&lt;&gt;管理年度,"△不是管理年度的单据，按月的三张报表里看不到",IF($H2641&lt;0,"△这一笔之后该账户余额成负数了，核一下",""))))))))))))))</f>
        <v/>
      </c>
    </row>
    <row r="2642" ht="16.5" spans="1:16">
      <c r="A2642" s="4" t="str">
        <f>IF($C2642="","",COUNTA($C$5:$C2642))</f>
        <v/>
      </c>
      <c r="B2642" s="52"/>
      <c r="C2642" s="53"/>
      <c r="D2642" s="53"/>
      <c r="E2642" s="32"/>
      <c r="F2642" s="54"/>
      <c r="G2642" s="54"/>
      <c r="H2642" s="24" t="str">
        <f>IFERROR(ROUND(VLOOKUP($C2642,基础资料!$B$5:$E$34,3,0)+SUMIF($C$5:$C2642,$C2642,$F$5:$F2642)-SUMIF($C$5:$C2642,$C2642,$G$5:$G2642),2),"")</f>
        <v/>
      </c>
      <c r="I2642" s="53"/>
      <c r="J2642" s="53"/>
      <c r="K2642" s="25" t="str">
        <f t="shared" si="41"/>
        <v/>
      </c>
      <c r="L2642" s="13" t="str">
        <f>IF($D2642="","",IFERROR(INDEX(类别属性,MATCH($D2642,类别表,0)),""))</f>
        <v/>
      </c>
      <c r="M2642" s="53"/>
      <c r="N2642" s="53"/>
      <c r="O2642" s="32"/>
      <c r="P2642" s="6" t="str">
        <f>IF($C2642="","",IF(ISNA(MATCH($C2642,账户表,0)),"※这个账户不在【基础资料】的账户档案里",IF($B2642="","※没填日期，这一笔不会进任何月份的报表",IF(NOT(ISNUMBER($B2642)),"※日期是文本不是日期（像 2026.6.28 这种），按日期取数的报表全会漏掉这一笔",IF(AND($F2642&lt;&gt;"",$G2642&lt;&gt;""),"※收入和支出不能同时填",IF(AND(N($F2642)=0,N($G2642)=0),"※收入和支出都没填",IF(OR(N($F2642)&lt;0,N($G2642)&lt;0),"※金额不能填负数，方向反了就换一列填",IF($D2642="","※没填收支类别，分类报表会漏掉这一笔",IF(ISNA(MATCH($D2642,类别表,0)),"※收支类别不在【基础资料】的清单里",IF(AND($L2642="内部转账",$M2642=""),"△内部转账要在「对方账户」写上另一头",IF(AND($L2642="内部转账",$M2642=$C2642),"※对方账户跟本账户是同一个",IF(AND($L2642&lt;&gt;"内部转账",$M2642&lt;&gt;""),"△填了对方账户，但类别不是内部转账",IF(YEAR($B2642)&lt;&gt;管理年度,"△不是管理年度的单据，按月的三张报表里看不到",IF($H2642&lt;0,"△这一笔之后该账户余额成负数了，核一下",""))))))))))))))</f>
        <v/>
      </c>
    </row>
    <row r="2643" ht="16.5" spans="1:16">
      <c r="A2643" s="4" t="str">
        <f>IF($C2643="","",COUNTA($C$5:$C2643))</f>
        <v/>
      </c>
      <c r="B2643" s="52"/>
      <c r="C2643" s="53"/>
      <c r="D2643" s="53"/>
      <c r="E2643" s="32"/>
      <c r="F2643" s="54"/>
      <c r="G2643" s="54"/>
      <c r="H2643" s="24" t="str">
        <f>IFERROR(ROUND(VLOOKUP($C2643,基础资料!$B$5:$E$34,3,0)+SUMIF($C$5:$C2643,$C2643,$F$5:$F2643)-SUMIF($C$5:$C2643,$C2643,$G$5:$G2643),2),"")</f>
        <v/>
      </c>
      <c r="I2643" s="53"/>
      <c r="J2643" s="53"/>
      <c r="K2643" s="25" t="str">
        <f t="shared" si="41"/>
        <v/>
      </c>
      <c r="L2643" s="13" t="str">
        <f>IF($D2643="","",IFERROR(INDEX(类别属性,MATCH($D2643,类别表,0)),""))</f>
        <v/>
      </c>
      <c r="M2643" s="53"/>
      <c r="N2643" s="53"/>
      <c r="O2643" s="32"/>
      <c r="P2643" s="6" t="str">
        <f>IF($C2643="","",IF(ISNA(MATCH($C2643,账户表,0)),"※这个账户不在【基础资料】的账户档案里",IF($B2643="","※没填日期，这一笔不会进任何月份的报表",IF(NOT(ISNUMBER($B2643)),"※日期是文本不是日期（像 2026.6.28 这种），按日期取数的报表全会漏掉这一笔",IF(AND($F2643&lt;&gt;"",$G2643&lt;&gt;""),"※收入和支出不能同时填",IF(AND(N($F2643)=0,N($G2643)=0),"※收入和支出都没填",IF(OR(N($F2643)&lt;0,N($G2643)&lt;0),"※金额不能填负数，方向反了就换一列填",IF($D2643="","※没填收支类别，分类报表会漏掉这一笔",IF(ISNA(MATCH($D2643,类别表,0)),"※收支类别不在【基础资料】的清单里",IF(AND($L2643="内部转账",$M2643=""),"△内部转账要在「对方账户」写上另一头",IF(AND($L2643="内部转账",$M2643=$C2643),"※对方账户跟本账户是同一个",IF(AND($L2643&lt;&gt;"内部转账",$M2643&lt;&gt;""),"△填了对方账户，但类别不是内部转账",IF(YEAR($B2643)&lt;&gt;管理年度,"△不是管理年度的单据，按月的三张报表里看不到",IF($H2643&lt;0,"△这一笔之后该账户余额成负数了，核一下",""))))))))))))))</f>
        <v/>
      </c>
    </row>
    <row r="2644" ht="16.5" spans="1:16">
      <c r="A2644" s="4" t="str">
        <f>IF($C2644="","",COUNTA($C$5:$C2644))</f>
        <v/>
      </c>
      <c r="B2644" s="52"/>
      <c r="C2644" s="53"/>
      <c r="D2644" s="53"/>
      <c r="E2644" s="32"/>
      <c r="F2644" s="54"/>
      <c r="G2644" s="54"/>
      <c r="H2644" s="24" t="str">
        <f>IFERROR(ROUND(VLOOKUP($C2644,基础资料!$B$5:$E$34,3,0)+SUMIF($C$5:$C2644,$C2644,$F$5:$F2644)-SUMIF($C$5:$C2644,$C2644,$G$5:$G2644),2),"")</f>
        <v/>
      </c>
      <c r="I2644" s="53"/>
      <c r="J2644" s="53"/>
      <c r="K2644" s="25" t="str">
        <f t="shared" si="41"/>
        <v/>
      </c>
      <c r="L2644" s="13" t="str">
        <f>IF($D2644="","",IFERROR(INDEX(类别属性,MATCH($D2644,类别表,0)),""))</f>
        <v/>
      </c>
      <c r="M2644" s="53"/>
      <c r="N2644" s="53"/>
      <c r="O2644" s="32"/>
      <c r="P2644" s="6" t="str">
        <f>IF($C2644="","",IF(ISNA(MATCH($C2644,账户表,0)),"※这个账户不在【基础资料】的账户档案里",IF($B2644="","※没填日期，这一笔不会进任何月份的报表",IF(NOT(ISNUMBER($B2644)),"※日期是文本不是日期（像 2026.6.28 这种），按日期取数的报表全会漏掉这一笔",IF(AND($F2644&lt;&gt;"",$G2644&lt;&gt;""),"※收入和支出不能同时填",IF(AND(N($F2644)=0,N($G2644)=0),"※收入和支出都没填",IF(OR(N($F2644)&lt;0,N($G2644)&lt;0),"※金额不能填负数，方向反了就换一列填",IF($D2644="","※没填收支类别，分类报表会漏掉这一笔",IF(ISNA(MATCH($D2644,类别表,0)),"※收支类别不在【基础资料】的清单里",IF(AND($L2644="内部转账",$M2644=""),"△内部转账要在「对方账户」写上另一头",IF(AND($L2644="内部转账",$M2644=$C2644),"※对方账户跟本账户是同一个",IF(AND($L2644&lt;&gt;"内部转账",$M2644&lt;&gt;""),"△填了对方账户，但类别不是内部转账",IF(YEAR($B2644)&lt;&gt;管理年度,"△不是管理年度的单据，按月的三张报表里看不到",IF($H2644&lt;0,"△这一笔之后该账户余额成负数了，核一下",""))))))))))))))</f>
        <v/>
      </c>
    </row>
    <row r="2645" ht="16.5" spans="1:16">
      <c r="A2645" s="4" t="str">
        <f>IF($C2645="","",COUNTA($C$5:$C2645))</f>
        <v/>
      </c>
      <c r="B2645" s="52"/>
      <c r="C2645" s="53"/>
      <c r="D2645" s="53"/>
      <c r="E2645" s="32"/>
      <c r="F2645" s="54"/>
      <c r="G2645" s="54"/>
      <c r="H2645" s="24" t="str">
        <f>IFERROR(ROUND(VLOOKUP($C2645,基础资料!$B$5:$E$34,3,0)+SUMIF($C$5:$C2645,$C2645,$F$5:$F2645)-SUMIF($C$5:$C2645,$C2645,$G$5:$G2645),2),"")</f>
        <v/>
      </c>
      <c r="I2645" s="53"/>
      <c r="J2645" s="53"/>
      <c r="K2645" s="25" t="str">
        <f t="shared" si="41"/>
        <v/>
      </c>
      <c r="L2645" s="13" t="str">
        <f>IF($D2645="","",IFERROR(INDEX(类别属性,MATCH($D2645,类别表,0)),""))</f>
        <v/>
      </c>
      <c r="M2645" s="53"/>
      <c r="N2645" s="53"/>
      <c r="O2645" s="32"/>
      <c r="P2645" s="6" t="str">
        <f>IF($C2645="","",IF(ISNA(MATCH($C2645,账户表,0)),"※这个账户不在【基础资料】的账户档案里",IF($B2645="","※没填日期，这一笔不会进任何月份的报表",IF(NOT(ISNUMBER($B2645)),"※日期是文本不是日期（像 2026.6.28 这种），按日期取数的报表全会漏掉这一笔",IF(AND($F2645&lt;&gt;"",$G2645&lt;&gt;""),"※收入和支出不能同时填",IF(AND(N($F2645)=0,N($G2645)=0),"※收入和支出都没填",IF(OR(N($F2645)&lt;0,N($G2645)&lt;0),"※金额不能填负数，方向反了就换一列填",IF($D2645="","※没填收支类别，分类报表会漏掉这一笔",IF(ISNA(MATCH($D2645,类别表,0)),"※收支类别不在【基础资料】的清单里",IF(AND($L2645="内部转账",$M2645=""),"△内部转账要在「对方账户」写上另一头",IF(AND($L2645="内部转账",$M2645=$C2645),"※对方账户跟本账户是同一个",IF(AND($L2645&lt;&gt;"内部转账",$M2645&lt;&gt;""),"△填了对方账户，但类别不是内部转账",IF(YEAR($B2645)&lt;&gt;管理年度,"△不是管理年度的单据，按月的三张报表里看不到",IF($H2645&lt;0,"△这一笔之后该账户余额成负数了，核一下",""))))))))))))))</f>
        <v/>
      </c>
    </row>
    <row r="2646" ht="16.5" spans="1:16">
      <c r="A2646" s="4" t="str">
        <f>IF($C2646="","",COUNTA($C$5:$C2646))</f>
        <v/>
      </c>
      <c r="B2646" s="52"/>
      <c r="C2646" s="53"/>
      <c r="D2646" s="53"/>
      <c r="E2646" s="32"/>
      <c r="F2646" s="54"/>
      <c r="G2646" s="54"/>
      <c r="H2646" s="24" t="str">
        <f>IFERROR(ROUND(VLOOKUP($C2646,基础资料!$B$5:$E$34,3,0)+SUMIF($C$5:$C2646,$C2646,$F$5:$F2646)-SUMIF($C$5:$C2646,$C2646,$G$5:$G2646),2),"")</f>
        <v/>
      </c>
      <c r="I2646" s="53"/>
      <c r="J2646" s="53"/>
      <c r="K2646" s="25" t="str">
        <f t="shared" si="41"/>
        <v/>
      </c>
      <c r="L2646" s="13" t="str">
        <f>IF($D2646="","",IFERROR(INDEX(类别属性,MATCH($D2646,类别表,0)),""))</f>
        <v/>
      </c>
      <c r="M2646" s="53"/>
      <c r="N2646" s="53"/>
      <c r="O2646" s="32"/>
      <c r="P2646" s="6" t="str">
        <f>IF($C2646="","",IF(ISNA(MATCH($C2646,账户表,0)),"※这个账户不在【基础资料】的账户档案里",IF($B2646="","※没填日期，这一笔不会进任何月份的报表",IF(NOT(ISNUMBER($B2646)),"※日期是文本不是日期（像 2026.6.28 这种），按日期取数的报表全会漏掉这一笔",IF(AND($F2646&lt;&gt;"",$G2646&lt;&gt;""),"※收入和支出不能同时填",IF(AND(N($F2646)=0,N($G2646)=0),"※收入和支出都没填",IF(OR(N($F2646)&lt;0,N($G2646)&lt;0),"※金额不能填负数，方向反了就换一列填",IF($D2646="","※没填收支类别，分类报表会漏掉这一笔",IF(ISNA(MATCH($D2646,类别表,0)),"※收支类别不在【基础资料】的清单里",IF(AND($L2646="内部转账",$M2646=""),"△内部转账要在「对方账户」写上另一头",IF(AND($L2646="内部转账",$M2646=$C2646),"※对方账户跟本账户是同一个",IF(AND($L2646&lt;&gt;"内部转账",$M2646&lt;&gt;""),"△填了对方账户，但类别不是内部转账",IF(YEAR($B2646)&lt;&gt;管理年度,"△不是管理年度的单据，按月的三张报表里看不到",IF($H2646&lt;0,"△这一笔之后该账户余额成负数了，核一下",""))))))))))))))</f>
        <v/>
      </c>
    </row>
    <row r="2647" ht="16.5" spans="1:16">
      <c r="A2647" s="4" t="str">
        <f>IF($C2647="","",COUNTA($C$5:$C2647))</f>
        <v/>
      </c>
      <c r="B2647" s="52"/>
      <c r="C2647" s="53"/>
      <c r="D2647" s="53"/>
      <c r="E2647" s="32"/>
      <c r="F2647" s="54"/>
      <c r="G2647" s="54"/>
      <c r="H2647" s="24" t="str">
        <f>IFERROR(ROUND(VLOOKUP($C2647,基础资料!$B$5:$E$34,3,0)+SUMIF($C$5:$C2647,$C2647,$F$5:$F2647)-SUMIF($C$5:$C2647,$C2647,$G$5:$G2647),2),"")</f>
        <v/>
      </c>
      <c r="I2647" s="53"/>
      <c r="J2647" s="53"/>
      <c r="K2647" s="25" t="str">
        <f t="shared" si="41"/>
        <v/>
      </c>
      <c r="L2647" s="13" t="str">
        <f>IF($D2647="","",IFERROR(INDEX(类别属性,MATCH($D2647,类别表,0)),""))</f>
        <v/>
      </c>
      <c r="M2647" s="53"/>
      <c r="N2647" s="53"/>
      <c r="O2647" s="32"/>
      <c r="P2647" s="6" t="str">
        <f>IF($C2647="","",IF(ISNA(MATCH($C2647,账户表,0)),"※这个账户不在【基础资料】的账户档案里",IF($B2647="","※没填日期，这一笔不会进任何月份的报表",IF(NOT(ISNUMBER($B2647)),"※日期是文本不是日期（像 2026.6.28 这种），按日期取数的报表全会漏掉这一笔",IF(AND($F2647&lt;&gt;"",$G2647&lt;&gt;""),"※收入和支出不能同时填",IF(AND(N($F2647)=0,N($G2647)=0),"※收入和支出都没填",IF(OR(N($F2647)&lt;0,N($G2647)&lt;0),"※金额不能填负数，方向反了就换一列填",IF($D2647="","※没填收支类别，分类报表会漏掉这一笔",IF(ISNA(MATCH($D2647,类别表,0)),"※收支类别不在【基础资料】的清单里",IF(AND($L2647="内部转账",$M2647=""),"△内部转账要在「对方账户」写上另一头",IF(AND($L2647="内部转账",$M2647=$C2647),"※对方账户跟本账户是同一个",IF(AND($L2647&lt;&gt;"内部转账",$M2647&lt;&gt;""),"△填了对方账户，但类别不是内部转账",IF(YEAR($B2647)&lt;&gt;管理年度,"△不是管理年度的单据，按月的三张报表里看不到",IF($H2647&lt;0,"△这一笔之后该账户余额成负数了，核一下",""))))))))))))))</f>
        <v/>
      </c>
    </row>
    <row r="2648" ht="16.5" spans="1:16">
      <c r="A2648" s="4" t="str">
        <f>IF($C2648="","",COUNTA($C$5:$C2648))</f>
        <v/>
      </c>
      <c r="B2648" s="52"/>
      <c r="C2648" s="53"/>
      <c r="D2648" s="53"/>
      <c r="E2648" s="32"/>
      <c r="F2648" s="54"/>
      <c r="G2648" s="54"/>
      <c r="H2648" s="24" t="str">
        <f>IFERROR(ROUND(VLOOKUP($C2648,基础资料!$B$5:$E$34,3,0)+SUMIF($C$5:$C2648,$C2648,$F$5:$F2648)-SUMIF($C$5:$C2648,$C2648,$G$5:$G2648),2),"")</f>
        <v/>
      </c>
      <c r="I2648" s="53"/>
      <c r="J2648" s="53"/>
      <c r="K2648" s="25" t="str">
        <f t="shared" si="41"/>
        <v/>
      </c>
      <c r="L2648" s="13" t="str">
        <f>IF($D2648="","",IFERROR(INDEX(类别属性,MATCH($D2648,类别表,0)),""))</f>
        <v/>
      </c>
      <c r="M2648" s="53"/>
      <c r="N2648" s="53"/>
      <c r="O2648" s="32"/>
      <c r="P2648" s="6" t="str">
        <f>IF($C2648="","",IF(ISNA(MATCH($C2648,账户表,0)),"※这个账户不在【基础资料】的账户档案里",IF($B2648="","※没填日期，这一笔不会进任何月份的报表",IF(NOT(ISNUMBER($B2648)),"※日期是文本不是日期（像 2026.6.28 这种），按日期取数的报表全会漏掉这一笔",IF(AND($F2648&lt;&gt;"",$G2648&lt;&gt;""),"※收入和支出不能同时填",IF(AND(N($F2648)=0,N($G2648)=0),"※收入和支出都没填",IF(OR(N($F2648)&lt;0,N($G2648)&lt;0),"※金额不能填负数，方向反了就换一列填",IF($D2648="","※没填收支类别，分类报表会漏掉这一笔",IF(ISNA(MATCH($D2648,类别表,0)),"※收支类别不在【基础资料】的清单里",IF(AND($L2648="内部转账",$M2648=""),"△内部转账要在「对方账户」写上另一头",IF(AND($L2648="内部转账",$M2648=$C2648),"※对方账户跟本账户是同一个",IF(AND($L2648&lt;&gt;"内部转账",$M2648&lt;&gt;""),"△填了对方账户，但类别不是内部转账",IF(YEAR($B2648)&lt;&gt;管理年度,"△不是管理年度的单据，按月的三张报表里看不到",IF($H2648&lt;0,"△这一笔之后该账户余额成负数了，核一下",""))))))))))))))</f>
        <v/>
      </c>
    </row>
    <row r="2649" ht="16.5" spans="1:16">
      <c r="A2649" s="4" t="str">
        <f>IF($C2649="","",COUNTA($C$5:$C2649))</f>
        <v/>
      </c>
      <c r="B2649" s="52"/>
      <c r="C2649" s="53"/>
      <c r="D2649" s="53"/>
      <c r="E2649" s="32"/>
      <c r="F2649" s="54"/>
      <c r="G2649" s="54"/>
      <c r="H2649" s="24" t="str">
        <f>IFERROR(ROUND(VLOOKUP($C2649,基础资料!$B$5:$E$34,3,0)+SUMIF($C$5:$C2649,$C2649,$F$5:$F2649)-SUMIF($C$5:$C2649,$C2649,$G$5:$G2649),2),"")</f>
        <v/>
      </c>
      <c r="I2649" s="53"/>
      <c r="J2649" s="53"/>
      <c r="K2649" s="25" t="str">
        <f t="shared" si="41"/>
        <v/>
      </c>
      <c r="L2649" s="13" t="str">
        <f>IF($D2649="","",IFERROR(INDEX(类别属性,MATCH($D2649,类别表,0)),""))</f>
        <v/>
      </c>
      <c r="M2649" s="53"/>
      <c r="N2649" s="53"/>
      <c r="O2649" s="32"/>
      <c r="P2649" s="6" t="str">
        <f>IF($C2649="","",IF(ISNA(MATCH($C2649,账户表,0)),"※这个账户不在【基础资料】的账户档案里",IF($B2649="","※没填日期，这一笔不会进任何月份的报表",IF(NOT(ISNUMBER($B2649)),"※日期是文本不是日期（像 2026.6.28 这种），按日期取数的报表全会漏掉这一笔",IF(AND($F2649&lt;&gt;"",$G2649&lt;&gt;""),"※收入和支出不能同时填",IF(AND(N($F2649)=0,N($G2649)=0),"※收入和支出都没填",IF(OR(N($F2649)&lt;0,N($G2649)&lt;0),"※金额不能填负数，方向反了就换一列填",IF($D2649="","※没填收支类别，分类报表会漏掉这一笔",IF(ISNA(MATCH($D2649,类别表,0)),"※收支类别不在【基础资料】的清单里",IF(AND($L2649="内部转账",$M2649=""),"△内部转账要在「对方账户」写上另一头",IF(AND($L2649="内部转账",$M2649=$C2649),"※对方账户跟本账户是同一个",IF(AND($L2649&lt;&gt;"内部转账",$M2649&lt;&gt;""),"△填了对方账户，但类别不是内部转账",IF(YEAR($B2649)&lt;&gt;管理年度,"△不是管理年度的单据，按月的三张报表里看不到",IF($H2649&lt;0,"△这一笔之后该账户余额成负数了，核一下",""))))))))))))))</f>
        <v/>
      </c>
    </row>
    <row r="2650" ht="16.5" spans="1:16">
      <c r="A2650" s="4" t="str">
        <f>IF($C2650="","",COUNTA($C$5:$C2650))</f>
        <v/>
      </c>
      <c r="B2650" s="52"/>
      <c r="C2650" s="53"/>
      <c r="D2650" s="53"/>
      <c r="E2650" s="32"/>
      <c r="F2650" s="54"/>
      <c r="G2650" s="54"/>
      <c r="H2650" s="24" t="str">
        <f>IFERROR(ROUND(VLOOKUP($C2650,基础资料!$B$5:$E$34,3,0)+SUMIF($C$5:$C2650,$C2650,$F$5:$F2650)-SUMIF($C$5:$C2650,$C2650,$G$5:$G2650),2),"")</f>
        <v/>
      </c>
      <c r="I2650" s="53"/>
      <c r="J2650" s="53"/>
      <c r="K2650" s="25" t="str">
        <f t="shared" si="41"/>
        <v/>
      </c>
      <c r="L2650" s="13" t="str">
        <f>IF($D2650="","",IFERROR(INDEX(类别属性,MATCH($D2650,类别表,0)),""))</f>
        <v/>
      </c>
      <c r="M2650" s="53"/>
      <c r="N2650" s="53"/>
      <c r="O2650" s="32"/>
      <c r="P2650" s="6" t="str">
        <f>IF($C2650="","",IF(ISNA(MATCH($C2650,账户表,0)),"※这个账户不在【基础资料】的账户档案里",IF($B2650="","※没填日期，这一笔不会进任何月份的报表",IF(NOT(ISNUMBER($B2650)),"※日期是文本不是日期（像 2026.6.28 这种），按日期取数的报表全会漏掉这一笔",IF(AND($F2650&lt;&gt;"",$G2650&lt;&gt;""),"※收入和支出不能同时填",IF(AND(N($F2650)=0,N($G2650)=0),"※收入和支出都没填",IF(OR(N($F2650)&lt;0,N($G2650)&lt;0),"※金额不能填负数，方向反了就换一列填",IF($D2650="","※没填收支类别，分类报表会漏掉这一笔",IF(ISNA(MATCH($D2650,类别表,0)),"※收支类别不在【基础资料】的清单里",IF(AND($L2650="内部转账",$M2650=""),"△内部转账要在「对方账户」写上另一头",IF(AND($L2650="内部转账",$M2650=$C2650),"※对方账户跟本账户是同一个",IF(AND($L2650&lt;&gt;"内部转账",$M2650&lt;&gt;""),"△填了对方账户，但类别不是内部转账",IF(YEAR($B2650)&lt;&gt;管理年度,"△不是管理年度的单据，按月的三张报表里看不到",IF($H2650&lt;0,"△这一笔之后该账户余额成负数了，核一下",""))))))))))))))</f>
        <v/>
      </c>
    </row>
    <row r="2651" ht="16.5" spans="1:16">
      <c r="A2651" s="4" t="str">
        <f>IF($C2651="","",COUNTA($C$5:$C2651))</f>
        <v/>
      </c>
      <c r="B2651" s="52"/>
      <c r="C2651" s="53"/>
      <c r="D2651" s="53"/>
      <c r="E2651" s="32"/>
      <c r="F2651" s="54"/>
      <c r="G2651" s="54"/>
      <c r="H2651" s="24" t="str">
        <f>IFERROR(ROUND(VLOOKUP($C2651,基础资料!$B$5:$E$34,3,0)+SUMIF($C$5:$C2651,$C2651,$F$5:$F2651)-SUMIF($C$5:$C2651,$C2651,$G$5:$G2651),2),"")</f>
        <v/>
      </c>
      <c r="I2651" s="53"/>
      <c r="J2651" s="53"/>
      <c r="K2651" s="25" t="str">
        <f t="shared" si="41"/>
        <v/>
      </c>
      <c r="L2651" s="13" t="str">
        <f>IF($D2651="","",IFERROR(INDEX(类别属性,MATCH($D2651,类别表,0)),""))</f>
        <v/>
      </c>
      <c r="M2651" s="53"/>
      <c r="N2651" s="53"/>
      <c r="O2651" s="32"/>
      <c r="P2651" s="6" t="str">
        <f>IF($C2651="","",IF(ISNA(MATCH($C2651,账户表,0)),"※这个账户不在【基础资料】的账户档案里",IF($B2651="","※没填日期，这一笔不会进任何月份的报表",IF(NOT(ISNUMBER($B2651)),"※日期是文本不是日期（像 2026.6.28 这种），按日期取数的报表全会漏掉这一笔",IF(AND($F2651&lt;&gt;"",$G2651&lt;&gt;""),"※收入和支出不能同时填",IF(AND(N($F2651)=0,N($G2651)=0),"※收入和支出都没填",IF(OR(N($F2651)&lt;0,N($G2651)&lt;0),"※金额不能填负数，方向反了就换一列填",IF($D2651="","※没填收支类别，分类报表会漏掉这一笔",IF(ISNA(MATCH($D2651,类别表,0)),"※收支类别不在【基础资料】的清单里",IF(AND($L2651="内部转账",$M2651=""),"△内部转账要在「对方账户」写上另一头",IF(AND($L2651="内部转账",$M2651=$C2651),"※对方账户跟本账户是同一个",IF(AND($L2651&lt;&gt;"内部转账",$M2651&lt;&gt;""),"△填了对方账户，但类别不是内部转账",IF(YEAR($B2651)&lt;&gt;管理年度,"△不是管理年度的单据，按月的三张报表里看不到",IF($H2651&lt;0,"△这一笔之后该账户余额成负数了，核一下",""))))))))))))))</f>
        <v/>
      </c>
    </row>
    <row r="2652" ht="16.5" spans="1:16">
      <c r="A2652" s="4" t="str">
        <f>IF($C2652="","",COUNTA($C$5:$C2652))</f>
        <v/>
      </c>
      <c r="B2652" s="52"/>
      <c r="C2652" s="53"/>
      <c r="D2652" s="53"/>
      <c r="E2652" s="32"/>
      <c r="F2652" s="54"/>
      <c r="G2652" s="54"/>
      <c r="H2652" s="24" t="str">
        <f>IFERROR(ROUND(VLOOKUP($C2652,基础资料!$B$5:$E$34,3,0)+SUMIF($C$5:$C2652,$C2652,$F$5:$F2652)-SUMIF($C$5:$C2652,$C2652,$G$5:$G2652),2),"")</f>
        <v/>
      </c>
      <c r="I2652" s="53"/>
      <c r="J2652" s="53"/>
      <c r="K2652" s="25" t="str">
        <f t="shared" si="41"/>
        <v/>
      </c>
      <c r="L2652" s="13" t="str">
        <f>IF($D2652="","",IFERROR(INDEX(类别属性,MATCH($D2652,类别表,0)),""))</f>
        <v/>
      </c>
      <c r="M2652" s="53"/>
      <c r="N2652" s="53"/>
      <c r="O2652" s="32"/>
      <c r="P2652" s="6" t="str">
        <f>IF($C2652="","",IF(ISNA(MATCH($C2652,账户表,0)),"※这个账户不在【基础资料】的账户档案里",IF($B2652="","※没填日期，这一笔不会进任何月份的报表",IF(NOT(ISNUMBER($B2652)),"※日期是文本不是日期（像 2026.6.28 这种），按日期取数的报表全会漏掉这一笔",IF(AND($F2652&lt;&gt;"",$G2652&lt;&gt;""),"※收入和支出不能同时填",IF(AND(N($F2652)=0,N($G2652)=0),"※收入和支出都没填",IF(OR(N($F2652)&lt;0,N($G2652)&lt;0),"※金额不能填负数，方向反了就换一列填",IF($D2652="","※没填收支类别，分类报表会漏掉这一笔",IF(ISNA(MATCH($D2652,类别表,0)),"※收支类别不在【基础资料】的清单里",IF(AND($L2652="内部转账",$M2652=""),"△内部转账要在「对方账户」写上另一头",IF(AND($L2652="内部转账",$M2652=$C2652),"※对方账户跟本账户是同一个",IF(AND($L2652&lt;&gt;"内部转账",$M2652&lt;&gt;""),"△填了对方账户，但类别不是内部转账",IF(YEAR($B2652)&lt;&gt;管理年度,"△不是管理年度的单据，按月的三张报表里看不到",IF($H2652&lt;0,"△这一笔之后该账户余额成负数了，核一下",""))))))))))))))</f>
        <v/>
      </c>
    </row>
    <row r="2653" ht="16.5" spans="1:16">
      <c r="A2653" s="4" t="str">
        <f>IF($C2653="","",COUNTA($C$5:$C2653))</f>
        <v/>
      </c>
      <c r="B2653" s="52"/>
      <c r="C2653" s="53"/>
      <c r="D2653" s="53"/>
      <c r="E2653" s="32"/>
      <c r="F2653" s="54"/>
      <c r="G2653" s="54"/>
      <c r="H2653" s="24" t="str">
        <f>IFERROR(ROUND(VLOOKUP($C2653,基础资料!$B$5:$E$34,3,0)+SUMIF($C$5:$C2653,$C2653,$F$5:$F2653)-SUMIF($C$5:$C2653,$C2653,$G$5:$G2653),2),"")</f>
        <v/>
      </c>
      <c r="I2653" s="53"/>
      <c r="J2653" s="53"/>
      <c r="K2653" s="25" t="str">
        <f t="shared" si="41"/>
        <v/>
      </c>
      <c r="L2653" s="13" t="str">
        <f>IF($D2653="","",IFERROR(INDEX(类别属性,MATCH($D2653,类别表,0)),""))</f>
        <v/>
      </c>
      <c r="M2653" s="53"/>
      <c r="N2653" s="53"/>
      <c r="O2653" s="32"/>
      <c r="P2653" s="6" t="str">
        <f>IF($C2653="","",IF(ISNA(MATCH($C2653,账户表,0)),"※这个账户不在【基础资料】的账户档案里",IF($B2653="","※没填日期，这一笔不会进任何月份的报表",IF(NOT(ISNUMBER($B2653)),"※日期是文本不是日期（像 2026.6.28 这种），按日期取数的报表全会漏掉这一笔",IF(AND($F2653&lt;&gt;"",$G2653&lt;&gt;""),"※收入和支出不能同时填",IF(AND(N($F2653)=0,N($G2653)=0),"※收入和支出都没填",IF(OR(N($F2653)&lt;0,N($G2653)&lt;0),"※金额不能填负数，方向反了就换一列填",IF($D2653="","※没填收支类别，分类报表会漏掉这一笔",IF(ISNA(MATCH($D2653,类别表,0)),"※收支类别不在【基础资料】的清单里",IF(AND($L2653="内部转账",$M2653=""),"△内部转账要在「对方账户」写上另一头",IF(AND($L2653="内部转账",$M2653=$C2653),"※对方账户跟本账户是同一个",IF(AND($L2653&lt;&gt;"内部转账",$M2653&lt;&gt;""),"△填了对方账户，但类别不是内部转账",IF(YEAR($B2653)&lt;&gt;管理年度,"△不是管理年度的单据，按月的三张报表里看不到",IF($H2653&lt;0,"△这一笔之后该账户余额成负数了，核一下",""))))))))))))))</f>
        <v/>
      </c>
    </row>
    <row r="2654" ht="16.5" spans="1:16">
      <c r="A2654" s="4" t="str">
        <f>IF($C2654="","",COUNTA($C$5:$C2654))</f>
        <v/>
      </c>
      <c r="B2654" s="52"/>
      <c r="C2654" s="53"/>
      <c r="D2654" s="53"/>
      <c r="E2654" s="32"/>
      <c r="F2654" s="54"/>
      <c r="G2654" s="54"/>
      <c r="H2654" s="24" t="str">
        <f>IFERROR(ROUND(VLOOKUP($C2654,基础资料!$B$5:$E$34,3,0)+SUMIF($C$5:$C2654,$C2654,$F$5:$F2654)-SUMIF($C$5:$C2654,$C2654,$G$5:$G2654),2),"")</f>
        <v/>
      </c>
      <c r="I2654" s="53"/>
      <c r="J2654" s="53"/>
      <c r="K2654" s="25" t="str">
        <f t="shared" si="41"/>
        <v/>
      </c>
      <c r="L2654" s="13" t="str">
        <f>IF($D2654="","",IFERROR(INDEX(类别属性,MATCH($D2654,类别表,0)),""))</f>
        <v/>
      </c>
      <c r="M2654" s="53"/>
      <c r="N2654" s="53"/>
      <c r="O2654" s="32"/>
      <c r="P2654" s="6" t="str">
        <f>IF($C2654="","",IF(ISNA(MATCH($C2654,账户表,0)),"※这个账户不在【基础资料】的账户档案里",IF($B2654="","※没填日期，这一笔不会进任何月份的报表",IF(NOT(ISNUMBER($B2654)),"※日期是文本不是日期（像 2026.6.28 这种），按日期取数的报表全会漏掉这一笔",IF(AND($F2654&lt;&gt;"",$G2654&lt;&gt;""),"※收入和支出不能同时填",IF(AND(N($F2654)=0,N($G2654)=0),"※收入和支出都没填",IF(OR(N($F2654)&lt;0,N($G2654)&lt;0),"※金额不能填负数，方向反了就换一列填",IF($D2654="","※没填收支类别，分类报表会漏掉这一笔",IF(ISNA(MATCH($D2654,类别表,0)),"※收支类别不在【基础资料】的清单里",IF(AND($L2654="内部转账",$M2654=""),"△内部转账要在「对方账户」写上另一头",IF(AND($L2654="内部转账",$M2654=$C2654),"※对方账户跟本账户是同一个",IF(AND($L2654&lt;&gt;"内部转账",$M2654&lt;&gt;""),"△填了对方账户，但类别不是内部转账",IF(YEAR($B2654)&lt;&gt;管理年度,"△不是管理年度的单据，按月的三张报表里看不到",IF($H2654&lt;0,"△这一笔之后该账户余额成负数了，核一下",""))))))))))))))</f>
        <v/>
      </c>
    </row>
    <row r="2655" ht="16.5" spans="1:16">
      <c r="A2655" s="4" t="str">
        <f>IF($C2655="","",COUNTA($C$5:$C2655))</f>
        <v/>
      </c>
      <c r="B2655" s="52"/>
      <c r="C2655" s="53"/>
      <c r="D2655" s="53"/>
      <c r="E2655" s="32"/>
      <c r="F2655" s="54"/>
      <c r="G2655" s="54"/>
      <c r="H2655" s="24" t="str">
        <f>IFERROR(ROUND(VLOOKUP($C2655,基础资料!$B$5:$E$34,3,0)+SUMIF($C$5:$C2655,$C2655,$F$5:$F2655)-SUMIF($C$5:$C2655,$C2655,$G$5:$G2655),2),"")</f>
        <v/>
      </c>
      <c r="I2655" s="53"/>
      <c r="J2655" s="53"/>
      <c r="K2655" s="25" t="str">
        <f t="shared" si="41"/>
        <v/>
      </c>
      <c r="L2655" s="13" t="str">
        <f>IF($D2655="","",IFERROR(INDEX(类别属性,MATCH($D2655,类别表,0)),""))</f>
        <v/>
      </c>
      <c r="M2655" s="53"/>
      <c r="N2655" s="53"/>
      <c r="O2655" s="32"/>
      <c r="P2655" s="6" t="str">
        <f>IF($C2655="","",IF(ISNA(MATCH($C2655,账户表,0)),"※这个账户不在【基础资料】的账户档案里",IF($B2655="","※没填日期，这一笔不会进任何月份的报表",IF(NOT(ISNUMBER($B2655)),"※日期是文本不是日期（像 2026.6.28 这种），按日期取数的报表全会漏掉这一笔",IF(AND($F2655&lt;&gt;"",$G2655&lt;&gt;""),"※收入和支出不能同时填",IF(AND(N($F2655)=0,N($G2655)=0),"※收入和支出都没填",IF(OR(N($F2655)&lt;0,N($G2655)&lt;0),"※金额不能填负数，方向反了就换一列填",IF($D2655="","※没填收支类别，分类报表会漏掉这一笔",IF(ISNA(MATCH($D2655,类别表,0)),"※收支类别不在【基础资料】的清单里",IF(AND($L2655="内部转账",$M2655=""),"△内部转账要在「对方账户」写上另一头",IF(AND($L2655="内部转账",$M2655=$C2655),"※对方账户跟本账户是同一个",IF(AND($L2655&lt;&gt;"内部转账",$M2655&lt;&gt;""),"△填了对方账户，但类别不是内部转账",IF(YEAR($B2655)&lt;&gt;管理年度,"△不是管理年度的单据，按月的三张报表里看不到",IF($H2655&lt;0,"△这一笔之后该账户余额成负数了，核一下",""))))))))))))))</f>
        <v/>
      </c>
    </row>
    <row r="2656" ht="16.5" spans="1:16">
      <c r="A2656" s="4" t="str">
        <f>IF($C2656="","",COUNTA($C$5:$C2656))</f>
        <v/>
      </c>
      <c r="B2656" s="52"/>
      <c r="C2656" s="53"/>
      <c r="D2656" s="53"/>
      <c r="E2656" s="32"/>
      <c r="F2656" s="54"/>
      <c r="G2656" s="54"/>
      <c r="H2656" s="24" t="str">
        <f>IFERROR(ROUND(VLOOKUP($C2656,基础资料!$B$5:$E$34,3,0)+SUMIF($C$5:$C2656,$C2656,$F$5:$F2656)-SUMIF($C$5:$C2656,$C2656,$G$5:$G2656),2),"")</f>
        <v/>
      </c>
      <c r="I2656" s="53"/>
      <c r="J2656" s="53"/>
      <c r="K2656" s="25" t="str">
        <f t="shared" si="41"/>
        <v/>
      </c>
      <c r="L2656" s="13" t="str">
        <f>IF($D2656="","",IFERROR(INDEX(类别属性,MATCH($D2656,类别表,0)),""))</f>
        <v/>
      </c>
      <c r="M2656" s="53"/>
      <c r="N2656" s="53"/>
      <c r="O2656" s="32"/>
      <c r="P2656" s="6" t="str">
        <f>IF($C2656="","",IF(ISNA(MATCH($C2656,账户表,0)),"※这个账户不在【基础资料】的账户档案里",IF($B2656="","※没填日期，这一笔不会进任何月份的报表",IF(NOT(ISNUMBER($B2656)),"※日期是文本不是日期（像 2026.6.28 这种），按日期取数的报表全会漏掉这一笔",IF(AND($F2656&lt;&gt;"",$G2656&lt;&gt;""),"※收入和支出不能同时填",IF(AND(N($F2656)=0,N($G2656)=0),"※收入和支出都没填",IF(OR(N($F2656)&lt;0,N($G2656)&lt;0),"※金额不能填负数，方向反了就换一列填",IF($D2656="","※没填收支类别，分类报表会漏掉这一笔",IF(ISNA(MATCH($D2656,类别表,0)),"※收支类别不在【基础资料】的清单里",IF(AND($L2656="内部转账",$M2656=""),"△内部转账要在「对方账户」写上另一头",IF(AND($L2656="内部转账",$M2656=$C2656),"※对方账户跟本账户是同一个",IF(AND($L2656&lt;&gt;"内部转账",$M2656&lt;&gt;""),"△填了对方账户，但类别不是内部转账",IF(YEAR($B2656)&lt;&gt;管理年度,"△不是管理年度的单据，按月的三张报表里看不到",IF($H2656&lt;0,"△这一笔之后该账户余额成负数了，核一下",""))))))))))))))</f>
        <v/>
      </c>
    </row>
    <row r="2657" ht="16.5" spans="1:16">
      <c r="A2657" s="4" t="str">
        <f>IF($C2657="","",COUNTA($C$5:$C2657))</f>
        <v/>
      </c>
      <c r="B2657" s="52"/>
      <c r="C2657" s="53"/>
      <c r="D2657" s="53"/>
      <c r="E2657" s="32"/>
      <c r="F2657" s="54"/>
      <c r="G2657" s="54"/>
      <c r="H2657" s="24" t="str">
        <f>IFERROR(ROUND(VLOOKUP($C2657,基础资料!$B$5:$E$34,3,0)+SUMIF($C$5:$C2657,$C2657,$F$5:$F2657)-SUMIF($C$5:$C2657,$C2657,$G$5:$G2657),2),"")</f>
        <v/>
      </c>
      <c r="I2657" s="53"/>
      <c r="J2657" s="53"/>
      <c r="K2657" s="25" t="str">
        <f t="shared" si="41"/>
        <v/>
      </c>
      <c r="L2657" s="13" t="str">
        <f>IF($D2657="","",IFERROR(INDEX(类别属性,MATCH($D2657,类别表,0)),""))</f>
        <v/>
      </c>
      <c r="M2657" s="53"/>
      <c r="N2657" s="53"/>
      <c r="O2657" s="32"/>
      <c r="P2657" s="6" t="str">
        <f>IF($C2657="","",IF(ISNA(MATCH($C2657,账户表,0)),"※这个账户不在【基础资料】的账户档案里",IF($B2657="","※没填日期，这一笔不会进任何月份的报表",IF(NOT(ISNUMBER($B2657)),"※日期是文本不是日期（像 2026.6.28 这种），按日期取数的报表全会漏掉这一笔",IF(AND($F2657&lt;&gt;"",$G2657&lt;&gt;""),"※收入和支出不能同时填",IF(AND(N($F2657)=0,N($G2657)=0),"※收入和支出都没填",IF(OR(N($F2657)&lt;0,N($G2657)&lt;0),"※金额不能填负数，方向反了就换一列填",IF($D2657="","※没填收支类别，分类报表会漏掉这一笔",IF(ISNA(MATCH($D2657,类别表,0)),"※收支类别不在【基础资料】的清单里",IF(AND($L2657="内部转账",$M2657=""),"△内部转账要在「对方账户」写上另一头",IF(AND($L2657="内部转账",$M2657=$C2657),"※对方账户跟本账户是同一个",IF(AND($L2657&lt;&gt;"内部转账",$M2657&lt;&gt;""),"△填了对方账户，但类别不是内部转账",IF(YEAR($B2657)&lt;&gt;管理年度,"△不是管理年度的单据，按月的三张报表里看不到",IF($H2657&lt;0,"△这一笔之后该账户余额成负数了，核一下",""))))))))))))))</f>
        <v/>
      </c>
    </row>
    <row r="2658" ht="16.5" spans="1:16">
      <c r="A2658" s="4" t="str">
        <f>IF($C2658="","",COUNTA($C$5:$C2658))</f>
        <v/>
      </c>
      <c r="B2658" s="52"/>
      <c r="C2658" s="53"/>
      <c r="D2658" s="53"/>
      <c r="E2658" s="32"/>
      <c r="F2658" s="54"/>
      <c r="G2658" s="54"/>
      <c r="H2658" s="24" t="str">
        <f>IFERROR(ROUND(VLOOKUP($C2658,基础资料!$B$5:$E$34,3,0)+SUMIF($C$5:$C2658,$C2658,$F$5:$F2658)-SUMIF($C$5:$C2658,$C2658,$G$5:$G2658),2),"")</f>
        <v/>
      </c>
      <c r="I2658" s="53"/>
      <c r="J2658" s="53"/>
      <c r="K2658" s="25" t="str">
        <f t="shared" si="41"/>
        <v/>
      </c>
      <c r="L2658" s="13" t="str">
        <f>IF($D2658="","",IFERROR(INDEX(类别属性,MATCH($D2658,类别表,0)),""))</f>
        <v/>
      </c>
      <c r="M2658" s="53"/>
      <c r="N2658" s="53"/>
      <c r="O2658" s="32"/>
      <c r="P2658" s="6" t="str">
        <f>IF($C2658="","",IF(ISNA(MATCH($C2658,账户表,0)),"※这个账户不在【基础资料】的账户档案里",IF($B2658="","※没填日期，这一笔不会进任何月份的报表",IF(NOT(ISNUMBER($B2658)),"※日期是文本不是日期（像 2026.6.28 这种），按日期取数的报表全会漏掉这一笔",IF(AND($F2658&lt;&gt;"",$G2658&lt;&gt;""),"※收入和支出不能同时填",IF(AND(N($F2658)=0,N($G2658)=0),"※收入和支出都没填",IF(OR(N($F2658)&lt;0,N($G2658)&lt;0),"※金额不能填负数，方向反了就换一列填",IF($D2658="","※没填收支类别，分类报表会漏掉这一笔",IF(ISNA(MATCH($D2658,类别表,0)),"※收支类别不在【基础资料】的清单里",IF(AND($L2658="内部转账",$M2658=""),"△内部转账要在「对方账户」写上另一头",IF(AND($L2658="内部转账",$M2658=$C2658),"※对方账户跟本账户是同一个",IF(AND($L2658&lt;&gt;"内部转账",$M2658&lt;&gt;""),"△填了对方账户，但类别不是内部转账",IF(YEAR($B2658)&lt;&gt;管理年度,"△不是管理年度的单据，按月的三张报表里看不到",IF($H2658&lt;0,"△这一笔之后该账户余额成负数了，核一下",""))))))))))))))</f>
        <v/>
      </c>
    </row>
    <row r="2659" ht="16.5" spans="1:16">
      <c r="A2659" s="4" t="str">
        <f>IF($C2659="","",COUNTA($C$5:$C2659))</f>
        <v/>
      </c>
      <c r="B2659" s="52"/>
      <c r="C2659" s="53"/>
      <c r="D2659" s="53"/>
      <c r="E2659" s="32"/>
      <c r="F2659" s="54"/>
      <c r="G2659" s="54"/>
      <c r="H2659" s="24" t="str">
        <f>IFERROR(ROUND(VLOOKUP($C2659,基础资料!$B$5:$E$34,3,0)+SUMIF($C$5:$C2659,$C2659,$F$5:$F2659)-SUMIF($C$5:$C2659,$C2659,$G$5:$G2659),2),"")</f>
        <v/>
      </c>
      <c r="I2659" s="53"/>
      <c r="J2659" s="53"/>
      <c r="K2659" s="25" t="str">
        <f t="shared" si="41"/>
        <v/>
      </c>
      <c r="L2659" s="13" t="str">
        <f>IF($D2659="","",IFERROR(INDEX(类别属性,MATCH($D2659,类别表,0)),""))</f>
        <v/>
      </c>
      <c r="M2659" s="53"/>
      <c r="N2659" s="53"/>
      <c r="O2659" s="32"/>
      <c r="P2659" s="6" t="str">
        <f>IF($C2659="","",IF(ISNA(MATCH($C2659,账户表,0)),"※这个账户不在【基础资料】的账户档案里",IF($B2659="","※没填日期，这一笔不会进任何月份的报表",IF(NOT(ISNUMBER($B2659)),"※日期是文本不是日期（像 2026.6.28 这种），按日期取数的报表全会漏掉这一笔",IF(AND($F2659&lt;&gt;"",$G2659&lt;&gt;""),"※收入和支出不能同时填",IF(AND(N($F2659)=0,N($G2659)=0),"※收入和支出都没填",IF(OR(N($F2659)&lt;0,N($G2659)&lt;0),"※金额不能填负数，方向反了就换一列填",IF($D2659="","※没填收支类别，分类报表会漏掉这一笔",IF(ISNA(MATCH($D2659,类别表,0)),"※收支类别不在【基础资料】的清单里",IF(AND($L2659="内部转账",$M2659=""),"△内部转账要在「对方账户」写上另一头",IF(AND($L2659="内部转账",$M2659=$C2659),"※对方账户跟本账户是同一个",IF(AND($L2659&lt;&gt;"内部转账",$M2659&lt;&gt;""),"△填了对方账户，但类别不是内部转账",IF(YEAR($B2659)&lt;&gt;管理年度,"△不是管理年度的单据，按月的三张报表里看不到",IF($H2659&lt;0,"△这一笔之后该账户余额成负数了，核一下",""))))))))))))))</f>
        <v/>
      </c>
    </row>
    <row r="2660" ht="16.5" spans="1:16">
      <c r="A2660" s="4" t="str">
        <f>IF($C2660="","",COUNTA($C$5:$C2660))</f>
        <v/>
      </c>
      <c r="B2660" s="52"/>
      <c r="C2660" s="53"/>
      <c r="D2660" s="53"/>
      <c r="E2660" s="32"/>
      <c r="F2660" s="54"/>
      <c r="G2660" s="54"/>
      <c r="H2660" s="24" t="str">
        <f>IFERROR(ROUND(VLOOKUP($C2660,基础资料!$B$5:$E$34,3,0)+SUMIF($C$5:$C2660,$C2660,$F$5:$F2660)-SUMIF($C$5:$C2660,$C2660,$G$5:$G2660),2),"")</f>
        <v/>
      </c>
      <c r="I2660" s="53"/>
      <c r="J2660" s="53"/>
      <c r="K2660" s="25" t="str">
        <f t="shared" si="41"/>
        <v/>
      </c>
      <c r="L2660" s="13" t="str">
        <f>IF($D2660="","",IFERROR(INDEX(类别属性,MATCH($D2660,类别表,0)),""))</f>
        <v/>
      </c>
      <c r="M2660" s="53"/>
      <c r="N2660" s="53"/>
      <c r="O2660" s="32"/>
      <c r="P2660" s="6" t="str">
        <f>IF($C2660="","",IF(ISNA(MATCH($C2660,账户表,0)),"※这个账户不在【基础资料】的账户档案里",IF($B2660="","※没填日期，这一笔不会进任何月份的报表",IF(NOT(ISNUMBER($B2660)),"※日期是文本不是日期（像 2026.6.28 这种），按日期取数的报表全会漏掉这一笔",IF(AND($F2660&lt;&gt;"",$G2660&lt;&gt;""),"※收入和支出不能同时填",IF(AND(N($F2660)=0,N($G2660)=0),"※收入和支出都没填",IF(OR(N($F2660)&lt;0,N($G2660)&lt;0),"※金额不能填负数，方向反了就换一列填",IF($D2660="","※没填收支类别，分类报表会漏掉这一笔",IF(ISNA(MATCH($D2660,类别表,0)),"※收支类别不在【基础资料】的清单里",IF(AND($L2660="内部转账",$M2660=""),"△内部转账要在「对方账户」写上另一头",IF(AND($L2660="内部转账",$M2660=$C2660),"※对方账户跟本账户是同一个",IF(AND($L2660&lt;&gt;"内部转账",$M2660&lt;&gt;""),"△填了对方账户，但类别不是内部转账",IF(YEAR($B2660)&lt;&gt;管理年度,"△不是管理年度的单据，按月的三张报表里看不到",IF($H2660&lt;0,"△这一笔之后该账户余额成负数了，核一下",""))))))))))))))</f>
        <v/>
      </c>
    </row>
    <row r="2661" ht="16.5" spans="1:16">
      <c r="A2661" s="4" t="str">
        <f>IF($C2661="","",COUNTA($C$5:$C2661))</f>
        <v/>
      </c>
      <c r="B2661" s="52"/>
      <c r="C2661" s="53"/>
      <c r="D2661" s="53"/>
      <c r="E2661" s="32"/>
      <c r="F2661" s="54"/>
      <c r="G2661" s="54"/>
      <c r="H2661" s="24" t="str">
        <f>IFERROR(ROUND(VLOOKUP($C2661,基础资料!$B$5:$E$34,3,0)+SUMIF($C$5:$C2661,$C2661,$F$5:$F2661)-SUMIF($C$5:$C2661,$C2661,$G$5:$G2661),2),"")</f>
        <v/>
      </c>
      <c r="I2661" s="53"/>
      <c r="J2661" s="53"/>
      <c r="K2661" s="25" t="str">
        <f t="shared" si="41"/>
        <v/>
      </c>
      <c r="L2661" s="13" t="str">
        <f>IF($D2661="","",IFERROR(INDEX(类别属性,MATCH($D2661,类别表,0)),""))</f>
        <v/>
      </c>
      <c r="M2661" s="53"/>
      <c r="N2661" s="53"/>
      <c r="O2661" s="32"/>
      <c r="P2661" s="6" t="str">
        <f>IF($C2661="","",IF(ISNA(MATCH($C2661,账户表,0)),"※这个账户不在【基础资料】的账户档案里",IF($B2661="","※没填日期，这一笔不会进任何月份的报表",IF(NOT(ISNUMBER($B2661)),"※日期是文本不是日期（像 2026.6.28 这种），按日期取数的报表全会漏掉这一笔",IF(AND($F2661&lt;&gt;"",$G2661&lt;&gt;""),"※收入和支出不能同时填",IF(AND(N($F2661)=0,N($G2661)=0),"※收入和支出都没填",IF(OR(N($F2661)&lt;0,N($G2661)&lt;0),"※金额不能填负数，方向反了就换一列填",IF($D2661="","※没填收支类别，分类报表会漏掉这一笔",IF(ISNA(MATCH($D2661,类别表,0)),"※收支类别不在【基础资料】的清单里",IF(AND($L2661="内部转账",$M2661=""),"△内部转账要在「对方账户」写上另一头",IF(AND($L2661="内部转账",$M2661=$C2661),"※对方账户跟本账户是同一个",IF(AND($L2661&lt;&gt;"内部转账",$M2661&lt;&gt;""),"△填了对方账户，但类别不是内部转账",IF(YEAR($B2661)&lt;&gt;管理年度,"△不是管理年度的单据，按月的三张报表里看不到",IF($H2661&lt;0,"△这一笔之后该账户余额成负数了，核一下",""))))))))))))))</f>
        <v/>
      </c>
    </row>
    <row r="2662" ht="16.5" spans="1:16">
      <c r="A2662" s="4" t="str">
        <f>IF($C2662="","",COUNTA($C$5:$C2662))</f>
        <v/>
      </c>
      <c r="B2662" s="52"/>
      <c r="C2662" s="53"/>
      <c r="D2662" s="53"/>
      <c r="E2662" s="32"/>
      <c r="F2662" s="54"/>
      <c r="G2662" s="54"/>
      <c r="H2662" s="24" t="str">
        <f>IFERROR(ROUND(VLOOKUP($C2662,基础资料!$B$5:$E$34,3,0)+SUMIF($C$5:$C2662,$C2662,$F$5:$F2662)-SUMIF($C$5:$C2662,$C2662,$G$5:$G2662),2),"")</f>
        <v/>
      </c>
      <c r="I2662" s="53"/>
      <c r="J2662" s="53"/>
      <c r="K2662" s="25" t="str">
        <f t="shared" si="41"/>
        <v/>
      </c>
      <c r="L2662" s="13" t="str">
        <f>IF($D2662="","",IFERROR(INDEX(类别属性,MATCH($D2662,类别表,0)),""))</f>
        <v/>
      </c>
      <c r="M2662" s="53"/>
      <c r="N2662" s="53"/>
      <c r="O2662" s="32"/>
      <c r="P2662" s="6" t="str">
        <f>IF($C2662="","",IF(ISNA(MATCH($C2662,账户表,0)),"※这个账户不在【基础资料】的账户档案里",IF($B2662="","※没填日期，这一笔不会进任何月份的报表",IF(NOT(ISNUMBER($B2662)),"※日期是文本不是日期（像 2026.6.28 这种），按日期取数的报表全会漏掉这一笔",IF(AND($F2662&lt;&gt;"",$G2662&lt;&gt;""),"※收入和支出不能同时填",IF(AND(N($F2662)=0,N($G2662)=0),"※收入和支出都没填",IF(OR(N($F2662)&lt;0,N($G2662)&lt;0),"※金额不能填负数，方向反了就换一列填",IF($D2662="","※没填收支类别，分类报表会漏掉这一笔",IF(ISNA(MATCH($D2662,类别表,0)),"※收支类别不在【基础资料】的清单里",IF(AND($L2662="内部转账",$M2662=""),"△内部转账要在「对方账户」写上另一头",IF(AND($L2662="内部转账",$M2662=$C2662),"※对方账户跟本账户是同一个",IF(AND($L2662&lt;&gt;"内部转账",$M2662&lt;&gt;""),"△填了对方账户，但类别不是内部转账",IF(YEAR($B2662)&lt;&gt;管理年度,"△不是管理年度的单据，按月的三张报表里看不到",IF($H2662&lt;0,"△这一笔之后该账户余额成负数了，核一下",""))))))))))))))</f>
        <v/>
      </c>
    </row>
    <row r="2663" ht="16.5" spans="1:16">
      <c r="A2663" s="4" t="str">
        <f>IF($C2663="","",COUNTA($C$5:$C2663))</f>
        <v/>
      </c>
      <c r="B2663" s="52"/>
      <c r="C2663" s="53"/>
      <c r="D2663" s="53"/>
      <c r="E2663" s="32"/>
      <c r="F2663" s="54"/>
      <c r="G2663" s="54"/>
      <c r="H2663" s="24" t="str">
        <f>IFERROR(ROUND(VLOOKUP($C2663,基础资料!$B$5:$E$34,3,0)+SUMIF($C$5:$C2663,$C2663,$F$5:$F2663)-SUMIF($C$5:$C2663,$C2663,$G$5:$G2663),2),"")</f>
        <v/>
      </c>
      <c r="I2663" s="53"/>
      <c r="J2663" s="53"/>
      <c r="K2663" s="25" t="str">
        <f t="shared" si="41"/>
        <v/>
      </c>
      <c r="L2663" s="13" t="str">
        <f>IF($D2663="","",IFERROR(INDEX(类别属性,MATCH($D2663,类别表,0)),""))</f>
        <v/>
      </c>
      <c r="M2663" s="53"/>
      <c r="N2663" s="53"/>
      <c r="O2663" s="32"/>
      <c r="P2663" s="6" t="str">
        <f>IF($C2663="","",IF(ISNA(MATCH($C2663,账户表,0)),"※这个账户不在【基础资料】的账户档案里",IF($B2663="","※没填日期，这一笔不会进任何月份的报表",IF(NOT(ISNUMBER($B2663)),"※日期是文本不是日期（像 2026.6.28 这种），按日期取数的报表全会漏掉这一笔",IF(AND($F2663&lt;&gt;"",$G2663&lt;&gt;""),"※收入和支出不能同时填",IF(AND(N($F2663)=0,N($G2663)=0),"※收入和支出都没填",IF(OR(N($F2663)&lt;0,N($G2663)&lt;0),"※金额不能填负数，方向反了就换一列填",IF($D2663="","※没填收支类别，分类报表会漏掉这一笔",IF(ISNA(MATCH($D2663,类别表,0)),"※收支类别不在【基础资料】的清单里",IF(AND($L2663="内部转账",$M2663=""),"△内部转账要在「对方账户」写上另一头",IF(AND($L2663="内部转账",$M2663=$C2663),"※对方账户跟本账户是同一个",IF(AND($L2663&lt;&gt;"内部转账",$M2663&lt;&gt;""),"△填了对方账户，但类别不是内部转账",IF(YEAR($B2663)&lt;&gt;管理年度,"△不是管理年度的单据，按月的三张报表里看不到",IF($H2663&lt;0,"△这一笔之后该账户余额成负数了，核一下",""))))))))))))))</f>
        <v/>
      </c>
    </row>
    <row r="2664" ht="16.5" spans="1:16">
      <c r="A2664" s="4" t="str">
        <f>IF($C2664="","",COUNTA($C$5:$C2664))</f>
        <v/>
      </c>
      <c r="B2664" s="52"/>
      <c r="C2664" s="53"/>
      <c r="D2664" s="53"/>
      <c r="E2664" s="32"/>
      <c r="F2664" s="54"/>
      <c r="G2664" s="54"/>
      <c r="H2664" s="24" t="str">
        <f>IFERROR(ROUND(VLOOKUP($C2664,基础资料!$B$5:$E$34,3,0)+SUMIF($C$5:$C2664,$C2664,$F$5:$F2664)-SUMIF($C$5:$C2664,$C2664,$G$5:$G2664),2),"")</f>
        <v/>
      </c>
      <c r="I2664" s="53"/>
      <c r="J2664" s="53"/>
      <c r="K2664" s="25" t="str">
        <f t="shared" si="41"/>
        <v/>
      </c>
      <c r="L2664" s="13" t="str">
        <f>IF($D2664="","",IFERROR(INDEX(类别属性,MATCH($D2664,类别表,0)),""))</f>
        <v/>
      </c>
      <c r="M2664" s="53"/>
      <c r="N2664" s="53"/>
      <c r="O2664" s="32"/>
      <c r="P2664" s="6" t="str">
        <f>IF($C2664="","",IF(ISNA(MATCH($C2664,账户表,0)),"※这个账户不在【基础资料】的账户档案里",IF($B2664="","※没填日期，这一笔不会进任何月份的报表",IF(NOT(ISNUMBER($B2664)),"※日期是文本不是日期（像 2026.6.28 这种），按日期取数的报表全会漏掉这一笔",IF(AND($F2664&lt;&gt;"",$G2664&lt;&gt;""),"※收入和支出不能同时填",IF(AND(N($F2664)=0,N($G2664)=0),"※收入和支出都没填",IF(OR(N($F2664)&lt;0,N($G2664)&lt;0),"※金额不能填负数，方向反了就换一列填",IF($D2664="","※没填收支类别，分类报表会漏掉这一笔",IF(ISNA(MATCH($D2664,类别表,0)),"※收支类别不在【基础资料】的清单里",IF(AND($L2664="内部转账",$M2664=""),"△内部转账要在「对方账户」写上另一头",IF(AND($L2664="内部转账",$M2664=$C2664),"※对方账户跟本账户是同一个",IF(AND($L2664&lt;&gt;"内部转账",$M2664&lt;&gt;""),"△填了对方账户，但类别不是内部转账",IF(YEAR($B2664)&lt;&gt;管理年度,"△不是管理年度的单据，按月的三张报表里看不到",IF($H2664&lt;0,"△这一笔之后该账户余额成负数了，核一下",""))))))))))))))</f>
        <v/>
      </c>
    </row>
    <row r="2665" ht="16.5" spans="1:16">
      <c r="A2665" s="4" t="str">
        <f>IF($C2665="","",COUNTA($C$5:$C2665))</f>
        <v/>
      </c>
      <c r="B2665" s="52"/>
      <c r="C2665" s="53"/>
      <c r="D2665" s="53"/>
      <c r="E2665" s="32"/>
      <c r="F2665" s="54"/>
      <c r="G2665" s="54"/>
      <c r="H2665" s="24" t="str">
        <f>IFERROR(ROUND(VLOOKUP($C2665,基础资料!$B$5:$E$34,3,0)+SUMIF($C$5:$C2665,$C2665,$F$5:$F2665)-SUMIF($C$5:$C2665,$C2665,$G$5:$G2665),2),"")</f>
        <v/>
      </c>
      <c r="I2665" s="53"/>
      <c r="J2665" s="53"/>
      <c r="K2665" s="25" t="str">
        <f t="shared" si="41"/>
        <v/>
      </c>
      <c r="L2665" s="13" t="str">
        <f>IF($D2665="","",IFERROR(INDEX(类别属性,MATCH($D2665,类别表,0)),""))</f>
        <v/>
      </c>
      <c r="M2665" s="53"/>
      <c r="N2665" s="53"/>
      <c r="O2665" s="32"/>
      <c r="P2665" s="6" t="str">
        <f>IF($C2665="","",IF(ISNA(MATCH($C2665,账户表,0)),"※这个账户不在【基础资料】的账户档案里",IF($B2665="","※没填日期，这一笔不会进任何月份的报表",IF(NOT(ISNUMBER($B2665)),"※日期是文本不是日期（像 2026.6.28 这种），按日期取数的报表全会漏掉这一笔",IF(AND($F2665&lt;&gt;"",$G2665&lt;&gt;""),"※收入和支出不能同时填",IF(AND(N($F2665)=0,N($G2665)=0),"※收入和支出都没填",IF(OR(N($F2665)&lt;0,N($G2665)&lt;0),"※金额不能填负数，方向反了就换一列填",IF($D2665="","※没填收支类别，分类报表会漏掉这一笔",IF(ISNA(MATCH($D2665,类别表,0)),"※收支类别不在【基础资料】的清单里",IF(AND($L2665="内部转账",$M2665=""),"△内部转账要在「对方账户」写上另一头",IF(AND($L2665="内部转账",$M2665=$C2665),"※对方账户跟本账户是同一个",IF(AND($L2665&lt;&gt;"内部转账",$M2665&lt;&gt;""),"△填了对方账户，但类别不是内部转账",IF(YEAR($B2665)&lt;&gt;管理年度,"△不是管理年度的单据，按月的三张报表里看不到",IF($H2665&lt;0,"△这一笔之后该账户余额成负数了，核一下",""))))))))))))))</f>
        <v/>
      </c>
    </row>
    <row r="2666" ht="16.5" spans="1:16">
      <c r="A2666" s="4" t="str">
        <f>IF($C2666="","",COUNTA($C$5:$C2666))</f>
        <v/>
      </c>
      <c r="B2666" s="52"/>
      <c r="C2666" s="53"/>
      <c r="D2666" s="53"/>
      <c r="E2666" s="32"/>
      <c r="F2666" s="54"/>
      <c r="G2666" s="54"/>
      <c r="H2666" s="24" t="str">
        <f>IFERROR(ROUND(VLOOKUP($C2666,基础资料!$B$5:$E$34,3,0)+SUMIF($C$5:$C2666,$C2666,$F$5:$F2666)-SUMIF($C$5:$C2666,$C2666,$G$5:$G2666),2),"")</f>
        <v/>
      </c>
      <c r="I2666" s="53"/>
      <c r="J2666" s="53"/>
      <c r="K2666" s="25" t="str">
        <f t="shared" si="41"/>
        <v/>
      </c>
      <c r="L2666" s="13" t="str">
        <f>IF($D2666="","",IFERROR(INDEX(类别属性,MATCH($D2666,类别表,0)),""))</f>
        <v/>
      </c>
      <c r="M2666" s="53"/>
      <c r="N2666" s="53"/>
      <c r="O2666" s="32"/>
      <c r="P2666" s="6" t="str">
        <f>IF($C2666="","",IF(ISNA(MATCH($C2666,账户表,0)),"※这个账户不在【基础资料】的账户档案里",IF($B2666="","※没填日期，这一笔不会进任何月份的报表",IF(NOT(ISNUMBER($B2666)),"※日期是文本不是日期（像 2026.6.28 这种），按日期取数的报表全会漏掉这一笔",IF(AND($F2666&lt;&gt;"",$G2666&lt;&gt;""),"※收入和支出不能同时填",IF(AND(N($F2666)=0,N($G2666)=0),"※收入和支出都没填",IF(OR(N($F2666)&lt;0,N($G2666)&lt;0),"※金额不能填负数，方向反了就换一列填",IF($D2666="","※没填收支类别，分类报表会漏掉这一笔",IF(ISNA(MATCH($D2666,类别表,0)),"※收支类别不在【基础资料】的清单里",IF(AND($L2666="内部转账",$M2666=""),"△内部转账要在「对方账户」写上另一头",IF(AND($L2666="内部转账",$M2666=$C2666),"※对方账户跟本账户是同一个",IF(AND($L2666&lt;&gt;"内部转账",$M2666&lt;&gt;""),"△填了对方账户，但类别不是内部转账",IF(YEAR($B2666)&lt;&gt;管理年度,"△不是管理年度的单据，按月的三张报表里看不到",IF($H2666&lt;0,"△这一笔之后该账户余额成负数了，核一下",""))))))))))))))</f>
        <v/>
      </c>
    </row>
    <row r="2667" ht="16.5" spans="1:16">
      <c r="A2667" s="4" t="str">
        <f>IF($C2667="","",COUNTA($C$5:$C2667))</f>
        <v/>
      </c>
      <c r="B2667" s="52"/>
      <c r="C2667" s="53"/>
      <c r="D2667" s="53"/>
      <c r="E2667" s="32"/>
      <c r="F2667" s="54"/>
      <c r="G2667" s="54"/>
      <c r="H2667" s="24" t="str">
        <f>IFERROR(ROUND(VLOOKUP($C2667,基础资料!$B$5:$E$34,3,0)+SUMIF($C$5:$C2667,$C2667,$F$5:$F2667)-SUMIF($C$5:$C2667,$C2667,$G$5:$G2667),2),"")</f>
        <v/>
      </c>
      <c r="I2667" s="53"/>
      <c r="J2667" s="53"/>
      <c r="K2667" s="25" t="str">
        <f t="shared" si="41"/>
        <v/>
      </c>
      <c r="L2667" s="13" t="str">
        <f>IF($D2667="","",IFERROR(INDEX(类别属性,MATCH($D2667,类别表,0)),""))</f>
        <v/>
      </c>
      <c r="M2667" s="53"/>
      <c r="N2667" s="53"/>
      <c r="O2667" s="32"/>
      <c r="P2667" s="6" t="str">
        <f>IF($C2667="","",IF(ISNA(MATCH($C2667,账户表,0)),"※这个账户不在【基础资料】的账户档案里",IF($B2667="","※没填日期，这一笔不会进任何月份的报表",IF(NOT(ISNUMBER($B2667)),"※日期是文本不是日期（像 2026.6.28 这种），按日期取数的报表全会漏掉这一笔",IF(AND($F2667&lt;&gt;"",$G2667&lt;&gt;""),"※收入和支出不能同时填",IF(AND(N($F2667)=0,N($G2667)=0),"※收入和支出都没填",IF(OR(N($F2667)&lt;0,N($G2667)&lt;0),"※金额不能填负数，方向反了就换一列填",IF($D2667="","※没填收支类别，分类报表会漏掉这一笔",IF(ISNA(MATCH($D2667,类别表,0)),"※收支类别不在【基础资料】的清单里",IF(AND($L2667="内部转账",$M2667=""),"△内部转账要在「对方账户」写上另一头",IF(AND($L2667="内部转账",$M2667=$C2667),"※对方账户跟本账户是同一个",IF(AND($L2667&lt;&gt;"内部转账",$M2667&lt;&gt;""),"△填了对方账户，但类别不是内部转账",IF(YEAR($B2667)&lt;&gt;管理年度,"△不是管理年度的单据，按月的三张报表里看不到",IF($H2667&lt;0,"△这一笔之后该账户余额成负数了，核一下",""))))))))))))))</f>
        <v/>
      </c>
    </row>
    <row r="2668" ht="16.5" spans="1:16">
      <c r="A2668" s="4" t="str">
        <f>IF($C2668="","",COUNTA($C$5:$C2668))</f>
        <v/>
      </c>
      <c r="B2668" s="52"/>
      <c r="C2668" s="53"/>
      <c r="D2668" s="53"/>
      <c r="E2668" s="32"/>
      <c r="F2668" s="54"/>
      <c r="G2668" s="54"/>
      <c r="H2668" s="24" t="str">
        <f>IFERROR(ROUND(VLOOKUP($C2668,基础资料!$B$5:$E$34,3,0)+SUMIF($C$5:$C2668,$C2668,$F$5:$F2668)-SUMIF($C$5:$C2668,$C2668,$G$5:$G2668),2),"")</f>
        <v/>
      </c>
      <c r="I2668" s="53"/>
      <c r="J2668" s="53"/>
      <c r="K2668" s="25" t="str">
        <f t="shared" si="41"/>
        <v/>
      </c>
      <c r="L2668" s="13" t="str">
        <f>IF($D2668="","",IFERROR(INDEX(类别属性,MATCH($D2668,类别表,0)),""))</f>
        <v/>
      </c>
      <c r="M2668" s="53"/>
      <c r="N2668" s="53"/>
      <c r="O2668" s="32"/>
      <c r="P2668" s="6" t="str">
        <f>IF($C2668="","",IF(ISNA(MATCH($C2668,账户表,0)),"※这个账户不在【基础资料】的账户档案里",IF($B2668="","※没填日期，这一笔不会进任何月份的报表",IF(NOT(ISNUMBER($B2668)),"※日期是文本不是日期（像 2026.6.28 这种），按日期取数的报表全会漏掉这一笔",IF(AND($F2668&lt;&gt;"",$G2668&lt;&gt;""),"※收入和支出不能同时填",IF(AND(N($F2668)=0,N($G2668)=0),"※收入和支出都没填",IF(OR(N($F2668)&lt;0,N($G2668)&lt;0),"※金额不能填负数，方向反了就换一列填",IF($D2668="","※没填收支类别，分类报表会漏掉这一笔",IF(ISNA(MATCH($D2668,类别表,0)),"※收支类别不在【基础资料】的清单里",IF(AND($L2668="内部转账",$M2668=""),"△内部转账要在「对方账户」写上另一头",IF(AND($L2668="内部转账",$M2668=$C2668),"※对方账户跟本账户是同一个",IF(AND($L2668&lt;&gt;"内部转账",$M2668&lt;&gt;""),"△填了对方账户，但类别不是内部转账",IF(YEAR($B2668)&lt;&gt;管理年度,"△不是管理年度的单据，按月的三张报表里看不到",IF($H2668&lt;0,"△这一笔之后该账户余额成负数了，核一下",""))))))))))))))</f>
        <v/>
      </c>
    </row>
    <row r="2669" ht="16.5" spans="1:16">
      <c r="A2669" s="4" t="str">
        <f>IF($C2669="","",COUNTA($C$5:$C2669))</f>
        <v/>
      </c>
      <c r="B2669" s="52"/>
      <c r="C2669" s="53"/>
      <c r="D2669" s="53"/>
      <c r="E2669" s="32"/>
      <c r="F2669" s="54"/>
      <c r="G2669" s="54"/>
      <c r="H2669" s="24" t="str">
        <f>IFERROR(ROUND(VLOOKUP($C2669,基础资料!$B$5:$E$34,3,0)+SUMIF($C$5:$C2669,$C2669,$F$5:$F2669)-SUMIF($C$5:$C2669,$C2669,$G$5:$G2669),2),"")</f>
        <v/>
      </c>
      <c r="I2669" s="53"/>
      <c r="J2669" s="53"/>
      <c r="K2669" s="25" t="str">
        <f t="shared" si="41"/>
        <v/>
      </c>
      <c r="L2669" s="13" t="str">
        <f>IF($D2669="","",IFERROR(INDEX(类别属性,MATCH($D2669,类别表,0)),""))</f>
        <v/>
      </c>
      <c r="M2669" s="53"/>
      <c r="N2669" s="53"/>
      <c r="O2669" s="32"/>
      <c r="P2669" s="6" t="str">
        <f>IF($C2669="","",IF(ISNA(MATCH($C2669,账户表,0)),"※这个账户不在【基础资料】的账户档案里",IF($B2669="","※没填日期，这一笔不会进任何月份的报表",IF(NOT(ISNUMBER($B2669)),"※日期是文本不是日期（像 2026.6.28 这种），按日期取数的报表全会漏掉这一笔",IF(AND($F2669&lt;&gt;"",$G2669&lt;&gt;""),"※收入和支出不能同时填",IF(AND(N($F2669)=0,N($G2669)=0),"※收入和支出都没填",IF(OR(N($F2669)&lt;0,N($G2669)&lt;0),"※金额不能填负数，方向反了就换一列填",IF($D2669="","※没填收支类别，分类报表会漏掉这一笔",IF(ISNA(MATCH($D2669,类别表,0)),"※收支类别不在【基础资料】的清单里",IF(AND($L2669="内部转账",$M2669=""),"△内部转账要在「对方账户」写上另一头",IF(AND($L2669="内部转账",$M2669=$C2669),"※对方账户跟本账户是同一个",IF(AND($L2669&lt;&gt;"内部转账",$M2669&lt;&gt;""),"△填了对方账户，但类别不是内部转账",IF(YEAR($B2669)&lt;&gt;管理年度,"△不是管理年度的单据，按月的三张报表里看不到",IF($H2669&lt;0,"△这一笔之后该账户余额成负数了，核一下",""))))))))))))))</f>
        <v/>
      </c>
    </row>
    <row r="2670" ht="16.5" spans="1:16">
      <c r="A2670" s="4" t="str">
        <f>IF($C2670="","",COUNTA($C$5:$C2670))</f>
        <v/>
      </c>
      <c r="B2670" s="52"/>
      <c r="C2670" s="53"/>
      <c r="D2670" s="53"/>
      <c r="E2670" s="32"/>
      <c r="F2670" s="54"/>
      <c r="G2670" s="54"/>
      <c r="H2670" s="24" t="str">
        <f>IFERROR(ROUND(VLOOKUP($C2670,基础资料!$B$5:$E$34,3,0)+SUMIF($C$5:$C2670,$C2670,$F$5:$F2670)-SUMIF($C$5:$C2670,$C2670,$G$5:$G2670),2),"")</f>
        <v/>
      </c>
      <c r="I2670" s="53"/>
      <c r="J2670" s="53"/>
      <c r="K2670" s="25" t="str">
        <f t="shared" si="41"/>
        <v/>
      </c>
      <c r="L2670" s="13" t="str">
        <f>IF($D2670="","",IFERROR(INDEX(类别属性,MATCH($D2670,类别表,0)),""))</f>
        <v/>
      </c>
      <c r="M2670" s="53"/>
      <c r="N2670" s="53"/>
      <c r="O2670" s="32"/>
      <c r="P2670" s="6" t="str">
        <f>IF($C2670="","",IF(ISNA(MATCH($C2670,账户表,0)),"※这个账户不在【基础资料】的账户档案里",IF($B2670="","※没填日期，这一笔不会进任何月份的报表",IF(NOT(ISNUMBER($B2670)),"※日期是文本不是日期（像 2026.6.28 这种），按日期取数的报表全会漏掉这一笔",IF(AND($F2670&lt;&gt;"",$G2670&lt;&gt;""),"※收入和支出不能同时填",IF(AND(N($F2670)=0,N($G2670)=0),"※收入和支出都没填",IF(OR(N($F2670)&lt;0,N($G2670)&lt;0),"※金额不能填负数，方向反了就换一列填",IF($D2670="","※没填收支类别，分类报表会漏掉这一笔",IF(ISNA(MATCH($D2670,类别表,0)),"※收支类别不在【基础资料】的清单里",IF(AND($L2670="内部转账",$M2670=""),"△内部转账要在「对方账户」写上另一头",IF(AND($L2670="内部转账",$M2670=$C2670),"※对方账户跟本账户是同一个",IF(AND($L2670&lt;&gt;"内部转账",$M2670&lt;&gt;""),"△填了对方账户，但类别不是内部转账",IF(YEAR($B2670)&lt;&gt;管理年度,"△不是管理年度的单据，按月的三张报表里看不到",IF($H2670&lt;0,"△这一笔之后该账户余额成负数了，核一下",""))))))))))))))</f>
        <v/>
      </c>
    </row>
    <row r="2671" ht="16.5" spans="1:16">
      <c r="A2671" s="4" t="str">
        <f>IF($C2671="","",COUNTA($C$5:$C2671))</f>
        <v/>
      </c>
      <c r="B2671" s="52"/>
      <c r="C2671" s="53"/>
      <c r="D2671" s="53"/>
      <c r="E2671" s="32"/>
      <c r="F2671" s="54"/>
      <c r="G2671" s="54"/>
      <c r="H2671" s="24" t="str">
        <f>IFERROR(ROUND(VLOOKUP($C2671,基础资料!$B$5:$E$34,3,0)+SUMIF($C$5:$C2671,$C2671,$F$5:$F2671)-SUMIF($C$5:$C2671,$C2671,$G$5:$G2671),2),"")</f>
        <v/>
      </c>
      <c r="I2671" s="53"/>
      <c r="J2671" s="53"/>
      <c r="K2671" s="25" t="str">
        <f t="shared" si="41"/>
        <v/>
      </c>
      <c r="L2671" s="13" t="str">
        <f>IF($D2671="","",IFERROR(INDEX(类别属性,MATCH($D2671,类别表,0)),""))</f>
        <v/>
      </c>
      <c r="M2671" s="53"/>
      <c r="N2671" s="53"/>
      <c r="O2671" s="32"/>
      <c r="P2671" s="6" t="str">
        <f>IF($C2671="","",IF(ISNA(MATCH($C2671,账户表,0)),"※这个账户不在【基础资料】的账户档案里",IF($B2671="","※没填日期，这一笔不会进任何月份的报表",IF(NOT(ISNUMBER($B2671)),"※日期是文本不是日期（像 2026.6.28 这种），按日期取数的报表全会漏掉这一笔",IF(AND($F2671&lt;&gt;"",$G2671&lt;&gt;""),"※收入和支出不能同时填",IF(AND(N($F2671)=0,N($G2671)=0),"※收入和支出都没填",IF(OR(N($F2671)&lt;0,N($G2671)&lt;0),"※金额不能填负数，方向反了就换一列填",IF($D2671="","※没填收支类别，分类报表会漏掉这一笔",IF(ISNA(MATCH($D2671,类别表,0)),"※收支类别不在【基础资料】的清单里",IF(AND($L2671="内部转账",$M2671=""),"△内部转账要在「对方账户」写上另一头",IF(AND($L2671="内部转账",$M2671=$C2671),"※对方账户跟本账户是同一个",IF(AND($L2671&lt;&gt;"内部转账",$M2671&lt;&gt;""),"△填了对方账户，但类别不是内部转账",IF(YEAR($B2671)&lt;&gt;管理年度,"△不是管理年度的单据，按月的三张报表里看不到",IF($H2671&lt;0,"△这一笔之后该账户余额成负数了，核一下",""))))))))))))))</f>
        <v/>
      </c>
    </row>
    <row r="2672" ht="16.5" spans="1:16">
      <c r="A2672" s="4" t="str">
        <f>IF($C2672="","",COUNTA($C$5:$C2672))</f>
        <v/>
      </c>
      <c r="B2672" s="52"/>
      <c r="C2672" s="53"/>
      <c r="D2672" s="53"/>
      <c r="E2672" s="32"/>
      <c r="F2672" s="54"/>
      <c r="G2672" s="54"/>
      <c r="H2672" s="24" t="str">
        <f>IFERROR(ROUND(VLOOKUP($C2672,基础资料!$B$5:$E$34,3,0)+SUMIF($C$5:$C2672,$C2672,$F$5:$F2672)-SUMIF($C$5:$C2672,$C2672,$G$5:$G2672),2),"")</f>
        <v/>
      </c>
      <c r="I2672" s="53"/>
      <c r="J2672" s="53"/>
      <c r="K2672" s="25" t="str">
        <f t="shared" si="41"/>
        <v/>
      </c>
      <c r="L2672" s="13" t="str">
        <f>IF($D2672="","",IFERROR(INDEX(类别属性,MATCH($D2672,类别表,0)),""))</f>
        <v/>
      </c>
      <c r="M2672" s="53"/>
      <c r="N2672" s="53"/>
      <c r="O2672" s="32"/>
      <c r="P2672" s="6" t="str">
        <f>IF($C2672="","",IF(ISNA(MATCH($C2672,账户表,0)),"※这个账户不在【基础资料】的账户档案里",IF($B2672="","※没填日期，这一笔不会进任何月份的报表",IF(NOT(ISNUMBER($B2672)),"※日期是文本不是日期（像 2026.6.28 这种），按日期取数的报表全会漏掉这一笔",IF(AND($F2672&lt;&gt;"",$G2672&lt;&gt;""),"※收入和支出不能同时填",IF(AND(N($F2672)=0,N($G2672)=0),"※收入和支出都没填",IF(OR(N($F2672)&lt;0,N($G2672)&lt;0),"※金额不能填负数，方向反了就换一列填",IF($D2672="","※没填收支类别，分类报表会漏掉这一笔",IF(ISNA(MATCH($D2672,类别表,0)),"※收支类别不在【基础资料】的清单里",IF(AND($L2672="内部转账",$M2672=""),"△内部转账要在「对方账户」写上另一头",IF(AND($L2672="内部转账",$M2672=$C2672),"※对方账户跟本账户是同一个",IF(AND($L2672&lt;&gt;"内部转账",$M2672&lt;&gt;""),"△填了对方账户，但类别不是内部转账",IF(YEAR($B2672)&lt;&gt;管理年度,"△不是管理年度的单据，按月的三张报表里看不到",IF($H2672&lt;0,"△这一笔之后该账户余额成负数了，核一下",""))))))))))))))</f>
        <v/>
      </c>
    </row>
    <row r="2673" ht="16.5" spans="1:16">
      <c r="A2673" s="4" t="str">
        <f>IF($C2673="","",COUNTA($C$5:$C2673))</f>
        <v/>
      </c>
      <c r="B2673" s="52"/>
      <c r="C2673" s="53"/>
      <c r="D2673" s="53"/>
      <c r="E2673" s="32"/>
      <c r="F2673" s="54"/>
      <c r="G2673" s="54"/>
      <c r="H2673" s="24" t="str">
        <f>IFERROR(ROUND(VLOOKUP($C2673,基础资料!$B$5:$E$34,3,0)+SUMIF($C$5:$C2673,$C2673,$F$5:$F2673)-SUMIF($C$5:$C2673,$C2673,$G$5:$G2673),2),"")</f>
        <v/>
      </c>
      <c r="I2673" s="53"/>
      <c r="J2673" s="53"/>
      <c r="K2673" s="25" t="str">
        <f t="shared" si="41"/>
        <v/>
      </c>
      <c r="L2673" s="13" t="str">
        <f>IF($D2673="","",IFERROR(INDEX(类别属性,MATCH($D2673,类别表,0)),""))</f>
        <v/>
      </c>
      <c r="M2673" s="53"/>
      <c r="N2673" s="53"/>
      <c r="O2673" s="32"/>
      <c r="P2673" s="6" t="str">
        <f>IF($C2673="","",IF(ISNA(MATCH($C2673,账户表,0)),"※这个账户不在【基础资料】的账户档案里",IF($B2673="","※没填日期，这一笔不会进任何月份的报表",IF(NOT(ISNUMBER($B2673)),"※日期是文本不是日期（像 2026.6.28 这种），按日期取数的报表全会漏掉这一笔",IF(AND($F2673&lt;&gt;"",$G2673&lt;&gt;""),"※收入和支出不能同时填",IF(AND(N($F2673)=0,N($G2673)=0),"※收入和支出都没填",IF(OR(N($F2673)&lt;0,N($G2673)&lt;0),"※金额不能填负数，方向反了就换一列填",IF($D2673="","※没填收支类别，分类报表会漏掉这一笔",IF(ISNA(MATCH($D2673,类别表,0)),"※收支类别不在【基础资料】的清单里",IF(AND($L2673="内部转账",$M2673=""),"△内部转账要在「对方账户」写上另一头",IF(AND($L2673="内部转账",$M2673=$C2673),"※对方账户跟本账户是同一个",IF(AND($L2673&lt;&gt;"内部转账",$M2673&lt;&gt;""),"△填了对方账户，但类别不是内部转账",IF(YEAR($B2673)&lt;&gt;管理年度,"△不是管理年度的单据，按月的三张报表里看不到",IF($H2673&lt;0,"△这一笔之后该账户余额成负数了，核一下",""))))))))))))))</f>
        <v/>
      </c>
    </row>
    <row r="2674" ht="16.5" spans="1:16">
      <c r="A2674" s="4" t="str">
        <f>IF($C2674="","",COUNTA($C$5:$C2674))</f>
        <v/>
      </c>
      <c r="B2674" s="52"/>
      <c r="C2674" s="53"/>
      <c r="D2674" s="53"/>
      <c r="E2674" s="32"/>
      <c r="F2674" s="54"/>
      <c r="G2674" s="54"/>
      <c r="H2674" s="24" t="str">
        <f>IFERROR(ROUND(VLOOKUP($C2674,基础资料!$B$5:$E$34,3,0)+SUMIF($C$5:$C2674,$C2674,$F$5:$F2674)-SUMIF($C$5:$C2674,$C2674,$G$5:$G2674),2),"")</f>
        <v/>
      </c>
      <c r="I2674" s="53"/>
      <c r="J2674" s="53"/>
      <c r="K2674" s="25" t="str">
        <f t="shared" si="41"/>
        <v/>
      </c>
      <c r="L2674" s="13" t="str">
        <f>IF($D2674="","",IFERROR(INDEX(类别属性,MATCH($D2674,类别表,0)),""))</f>
        <v/>
      </c>
      <c r="M2674" s="53"/>
      <c r="N2674" s="53"/>
      <c r="O2674" s="32"/>
      <c r="P2674" s="6" t="str">
        <f>IF($C2674="","",IF(ISNA(MATCH($C2674,账户表,0)),"※这个账户不在【基础资料】的账户档案里",IF($B2674="","※没填日期，这一笔不会进任何月份的报表",IF(NOT(ISNUMBER($B2674)),"※日期是文本不是日期（像 2026.6.28 这种），按日期取数的报表全会漏掉这一笔",IF(AND($F2674&lt;&gt;"",$G2674&lt;&gt;""),"※收入和支出不能同时填",IF(AND(N($F2674)=0,N($G2674)=0),"※收入和支出都没填",IF(OR(N($F2674)&lt;0,N($G2674)&lt;0),"※金额不能填负数，方向反了就换一列填",IF($D2674="","※没填收支类别，分类报表会漏掉这一笔",IF(ISNA(MATCH($D2674,类别表,0)),"※收支类别不在【基础资料】的清单里",IF(AND($L2674="内部转账",$M2674=""),"△内部转账要在「对方账户」写上另一头",IF(AND($L2674="内部转账",$M2674=$C2674),"※对方账户跟本账户是同一个",IF(AND($L2674&lt;&gt;"内部转账",$M2674&lt;&gt;""),"△填了对方账户，但类别不是内部转账",IF(YEAR($B2674)&lt;&gt;管理年度,"△不是管理年度的单据，按月的三张报表里看不到",IF($H2674&lt;0,"△这一笔之后该账户余额成负数了，核一下",""))))))))))))))</f>
        <v/>
      </c>
    </row>
    <row r="2675" ht="16.5" spans="1:16">
      <c r="A2675" s="4" t="str">
        <f>IF($C2675="","",COUNTA($C$5:$C2675))</f>
        <v/>
      </c>
      <c r="B2675" s="52"/>
      <c r="C2675" s="53"/>
      <c r="D2675" s="53"/>
      <c r="E2675" s="32"/>
      <c r="F2675" s="54"/>
      <c r="G2675" s="54"/>
      <c r="H2675" s="24" t="str">
        <f>IFERROR(ROUND(VLOOKUP($C2675,基础资料!$B$5:$E$34,3,0)+SUMIF($C$5:$C2675,$C2675,$F$5:$F2675)-SUMIF($C$5:$C2675,$C2675,$G$5:$G2675),2),"")</f>
        <v/>
      </c>
      <c r="I2675" s="53"/>
      <c r="J2675" s="53"/>
      <c r="K2675" s="25" t="str">
        <f t="shared" si="41"/>
        <v/>
      </c>
      <c r="L2675" s="13" t="str">
        <f>IF($D2675="","",IFERROR(INDEX(类别属性,MATCH($D2675,类别表,0)),""))</f>
        <v/>
      </c>
      <c r="M2675" s="53"/>
      <c r="N2675" s="53"/>
      <c r="O2675" s="32"/>
      <c r="P2675" s="6" t="str">
        <f>IF($C2675="","",IF(ISNA(MATCH($C2675,账户表,0)),"※这个账户不在【基础资料】的账户档案里",IF($B2675="","※没填日期，这一笔不会进任何月份的报表",IF(NOT(ISNUMBER($B2675)),"※日期是文本不是日期（像 2026.6.28 这种），按日期取数的报表全会漏掉这一笔",IF(AND($F2675&lt;&gt;"",$G2675&lt;&gt;""),"※收入和支出不能同时填",IF(AND(N($F2675)=0,N($G2675)=0),"※收入和支出都没填",IF(OR(N($F2675)&lt;0,N($G2675)&lt;0),"※金额不能填负数，方向反了就换一列填",IF($D2675="","※没填收支类别，分类报表会漏掉这一笔",IF(ISNA(MATCH($D2675,类别表,0)),"※收支类别不在【基础资料】的清单里",IF(AND($L2675="内部转账",$M2675=""),"△内部转账要在「对方账户」写上另一头",IF(AND($L2675="内部转账",$M2675=$C2675),"※对方账户跟本账户是同一个",IF(AND($L2675&lt;&gt;"内部转账",$M2675&lt;&gt;""),"△填了对方账户，但类别不是内部转账",IF(YEAR($B2675)&lt;&gt;管理年度,"△不是管理年度的单据，按月的三张报表里看不到",IF($H2675&lt;0,"△这一笔之后该账户余额成负数了，核一下",""))))))))))))))</f>
        <v/>
      </c>
    </row>
    <row r="2676" ht="16.5" spans="1:16">
      <c r="A2676" s="4" t="str">
        <f>IF($C2676="","",COUNTA($C$5:$C2676))</f>
        <v/>
      </c>
      <c r="B2676" s="52"/>
      <c r="C2676" s="53"/>
      <c r="D2676" s="53"/>
      <c r="E2676" s="32"/>
      <c r="F2676" s="54"/>
      <c r="G2676" s="54"/>
      <c r="H2676" s="24" t="str">
        <f>IFERROR(ROUND(VLOOKUP($C2676,基础资料!$B$5:$E$34,3,0)+SUMIF($C$5:$C2676,$C2676,$F$5:$F2676)-SUMIF($C$5:$C2676,$C2676,$G$5:$G2676),2),"")</f>
        <v/>
      </c>
      <c r="I2676" s="53"/>
      <c r="J2676" s="53"/>
      <c r="K2676" s="25" t="str">
        <f t="shared" si="41"/>
        <v/>
      </c>
      <c r="L2676" s="13" t="str">
        <f>IF($D2676="","",IFERROR(INDEX(类别属性,MATCH($D2676,类别表,0)),""))</f>
        <v/>
      </c>
      <c r="M2676" s="53"/>
      <c r="N2676" s="53"/>
      <c r="O2676" s="32"/>
      <c r="P2676" s="6" t="str">
        <f>IF($C2676="","",IF(ISNA(MATCH($C2676,账户表,0)),"※这个账户不在【基础资料】的账户档案里",IF($B2676="","※没填日期，这一笔不会进任何月份的报表",IF(NOT(ISNUMBER($B2676)),"※日期是文本不是日期（像 2026.6.28 这种），按日期取数的报表全会漏掉这一笔",IF(AND($F2676&lt;&gt;"",$G2676&lt;&gt;""),"※收入和支出不能同时填",IF(AND(N($F2676)=0,N($G2676)=0),"※收入和支出都没填",IF(OR(N($F2676)&lt;0,N($G2676)&lt;0),"※金额不能填负数，方向反了就换一列填",IF($D2676="","※没填收支类别，分类报表会漏掉这一笔",IF(ISNA(MATCH($D2676,类别表,0)),"※收支类别不在【基础资料】的清单里",IF(AND($L2676="内部转账",$M2676=""),"△内部转账要在「对方账户」写上另一头",IF(AND($L2676="内部转账",$M2676=$C2676),"※对方账户跟本账户是同一个",IF(AND($L2676&lt;&gt;"内部转账",$M2676&lt;&gt;""),"△填了对方账户，但类别不是内部转账",IF(YEAR($B2676)&lt;&gt;管理年度,"△不是管理年度的单据，按月的三张报表里看不到",IF($H2676&lt;0,"△这一笔之后该账户余额成负数了，核一下",""))))))))))))))</f>
        <v/>
      </c>
    </row>
    <row r="2677" ht="16.5" spans="1:16">
      <c r="A2677" s="4" t="str">
        <f>IF($C2677="","",COUNTA($C$5:$C2677))</f>
        <v/>
      </c>
      <c r="B2677" s="52"/>
      <c r="C2677" s="53"/>
      <c r="D2677" s="53"/>
      <c r="E2677" s="32"/>
      <c r="F2677" s="54"/>
      <c r="G2677" s="54"/>
      <c r="H2677" s="24" t="str">
        <f>IFERROR(ROUND(VLOOKUP($C2677,基础资料!$B$5:$E$34,3,0)+SUMIF($C$5:$C2677,$C2677,$F$5:$F2677)-SUMIF($C$5:$C2677,$C2677,$G$5:$G2677),2),"")</f>
        <v/>
      </c>
      <c r="I2677" s="53"/>
      <c r="J2677" s="53"/>
      <c r="K2677" s="25" t="str">
        <f t="shared" si="41"/>
        <v/>
      </c>
      <c r="L2677" s="13" t="str">
        <f>IF($D2677="","",IFERROR(INDEX(类别属性,MATCH($D2677,类别表,0)),""))</f>
        <v/>
      </c>
      <c r="M2677" s="53"/>
      <c r="N2677" s="53"/>
      <c r="O2677" s="32"/>
      <c r="P2677" s="6" t="str">
        <f>IF($C2677="","",IF(ISNA(MATCH($C2677,账户表,0)),"※这个账户不在【基础资料】的账户档案里",IF($B2677="","※没填日期，这一笔不会进任何月份的报表",IF(NOT(ISNUMBER($B2677)),"※日期是文本不是日期（像 2026.6.28 这种），按日期取数的报表全会漏掉这一笔",IF(AND($F2677&lt;&gt;"",$G2677&lt;&gt;""),"※收入和支出不能同时填",IF(AND(N($F2677)=0,N($G2677)=0),"※收入和支出都没填",IF(OR(N($F2677)&lt;0,N($G2677)&lt;0),"※金额不能填负数，方向反了就换一列填",IF($D2677="","※没填收支类别，分类报表会漏掉这一笔",IF(ISNA(MATCH($D2677,类别表,0)),"※收支类别不在【基础资料】的清单里",IF(AND($L2677="内部转账",$M2677=""),"△内部转账要在「对方账户」写上另一头",IF(AND($L2677="内部转账",$M2677=$C2677),"※对方账户跟本账户是同一个",IF(AND($L2677&lt;&gt;"内部转账",$M2677&lt;&gt;""),"△填了对方账户，但类别不是内部转账",IF(YEAR($B2677)&lt;&gt;管理年度,"△不是管理年度的单据，按月的三张报表里看不到",IF($H2677&lt;0,"△这一笔之后该账户余额成负数了，核一下",""))))))))))))))</f>
        <v/>
      </c>
    </row>
    <row r="2678" ht="16.5" spans="1:16">
      <c r="A2678" s="4" t="str">
        <f>IF($C2678="","",COUNTA($C$5:$C2678))</f>
        <v/>
      </c>
      <c r="B2678" s="52"/>
      <c r="C2678" s="53"/>
      <c r="D2678" s="53"/>
      <c r="E2678" s="32"/>
      <c r="F2678" s="54"/>
      <c r="G2678" s="54"/>
      <c r="H2678" s="24" t="str">
        <f>IFERROR(ROUND(VLOOKUP($C2678,基础资料!$B$5:$E$34,3,0)+SUMIF($C$5:$C2678,$C2678,$F$5:$F2678)-SUMIF($C$5:$C2678,$C2678,$G$5:$G2678),2),"")</f>
        <v/>
      </c>
      <c r="I2678" s="53"/>
      <c r="J2678" s="53"/>
      <c r="K2678" s="25" t="str">
        <f t="shared" si="41"/>
        <v/>
      </c>
      <c r="L2678" s="13" t="str">
        <f>IF($D2678="","",IFERROR(INDEX(类别属性,MATCH($D2678,类别表,0)),""))</f>
        <v/>
      </c>
      <c r="M2678" s="53"/>
      <c r="N2678" s="53"/>
      <c r="O2678" s="32"/>
      <c r="P2678" s="6" t="str">
        <f>IF($C2678="","",IF(ISNA(MATCH($C2678,账户表,0)),"※这个账户不在【基础资料】的账户档案里",IF($B2678="","※没填日期，这一笔不会进任何月份的报表",IF(NOT(ISNUMBER($B2678)),"※日期是文本不是日期（像 2026.6.28 这种），按日期取数的报表全会漏掉这一笔",IF(AND($F2678&lt;&gt;"",$G2678&lt;&gt;""),"※收入和支出不能同时填",IF(AND(N($F2678)=0,N($G2678)=0),"※收入和支出都没填",IF(OR(N($F2678)&lt;0,N($G2678)&lt;0),"※金额不能填负数，方向反了就换一列填",IF($D2678="","※没填收支类别，分类报表会漏掉这一笔",IF(ISNA(MATCH($D2678,类别表,0)),"※收支类别不在【基础资料】的清单里",IF(AND($L2678="内部转账",$M2678=""),"△内部转账要在「对方账户」写上另一头",IF(AND($L2678="内部转账",$M2678=$C2678),"※对方账户跟本账户是同一个",IF(AND($L2678&lt;&gt;"内部转账",$M2678&lt;&gt;""),"△填了对方账户，但类别不是内部转账",IF(YEAR($B2678)&lt;&gt;管理年度,"△不是管理年度的单据，按月的三张报表里看不到",IF($H2678&lt;0,"△这一笔之后该账户余额成负数了，核一下",""))))))))))))))</f>
        <v/>
      </c>
    </row>
    <row r="2679" ht="16.5" spans="1:16">
      <c r="A2679" s="4" t="str">
        <f>IF($C2679="","",COUNTA($C$5:$C2679))</f>
        <v/>
      </c>
      <c r="B2679" s="52"/>
      <c r="C2679" s="53"/>
      <c r="D2679" s="53"/>
      <c r="E2679" s="32"/>
      <c r="F2679" s="54"/>
      <c r="G2679" s="54"/>
      <c r="H2679" s="24" t="str">
        <f>IFERROR(ROUND(VLOOKUP($C2679,基础资料!$B$5:$E$34,3,0)+SUMIF($C$5:$C2679,$C2679,$F$5:$F2679)-SUMIF($C$5:$C2679,$C2679,$G$5:$G2679),2),"")</f>
        <v/>
      </c>
      <c r="I2679" s="53"/>
      <c r="J2679" s="53"/>
      <c r="K2679" s="25" t="str">
        <f t="shared" si="41"/>
        <v/>
      </c>
      <c r="L2679" s="13" t="str">
        <f>IF($D2679="","",IFERROR(INDEX(类别属性,MATCH($D2679,类别表,0)),""))</f>
        <v/>
      </c>
      <c r="M2679" s="53"/>
      <c r="N2679" s="53"/>
      <c r="O2679" s="32"/>
      <c r="P2679" s="6" t="str">
        <f>IF($C2679="","",IF(ISNA(MATCH($C2679,账户表,0)),"※这个账户不在【基础资料】的账户档案里",IF($B2679="","※没填日期，这一笔不会进任何月份的报表",IF(NOT(ISNUMBER($B2679)),"※日期是文本不是日期（像 2026.6.28 这种），按日期取数的报表全会漏掉这一笔",IF(AND($F2679&lt;&gt;"",$G2679&lt;&gt;""),"※收入和支出不能同时填",IF(AND(N($F2679)=0,N($G2679)=0),"※收入和支出都没填",IF(OR(N($F2679)&lt;0,N($G2679)&lt;0),"※金额不能填负数，方向反了就换一列填",IF($D2679="","※没填收支类别，分类报表会漏掉这一笔",IF(ISNA(MATCH($D2679,类别表,0)),"※收支类别不在【基础资料】的清单里",IF(AND($L2679="内部转账",$M2679=""),"△内部转账要在「对方账户」写上另一头",IF(AND($L2679="内部转账",$M2679=$C2679),"※对方账户跟本账户是同一个",IF(AND($L2679&lt;&gt;"内部转账",$M2679&lt;&gt;""),"△填了对方账户，但类别不是内部转账",IF(YEAR($B2679)&lt;&gt;管理年度,"△不是管理年度的单据，按月的三张报表里看不到",IF($H2679&lt;0,"△这一笔之后该账户余额成负数了，核一下",""))))))))))))))</f>
        <v/>
      </c>
    </row>
    <row r="2680" ht="16.5" spans="1:16">
      <c r="A2680" s="4" t="str">
        <f>IF($C2680="","",COUNTA($C$5:$C2680))</f>
        <v/>
      </c>
      <c r="B2680" s="52"/>
      <c r="C2680" s="53"/>
      <c r="D2680" s="53"/>
      <c r="E2680" s="32"/>
      <c r="F2680" s="54"/>
      <c r="G2680" s="54"/>
      <c r="H2680" s="24" t="str">
        <f>IFERROR(ROUND(VLOOKUP($C2680,基础资料!$B$5:$E$34,3,0)+SUMIF($C$5:$C2680,$C2680,$F$5:$F2680)-SUMIF($C$5:$C2680,$C2680,$G$5:$G2680),2),"")</f>
        <v/>
      </c>
      <c r="I2680" s="53"/>
      <c r="J2680" s="53"/>
      <c r="K2680" s="25" t="str">
        <f t="shared" si="41"/>
        <v/>
      </c>
      <c r="L2680" s="13" t="str">
        <f>IF($D2680="","",IFERROR(INDEX(类别属性,MATCH($D2680,类别表,0)),""))</f>
        <v/>
      </c>
      <c r="M2680" s="53"/>
      <c r="N2680" s="53"/>
      <c r="O2680" s="32"/>
      <c r="P2680" s="6" t="str">
        <f>IF($C2680="","",IF(ISNA(MATCH($C2680,账户表,0)),"※这个账户不在【基础资料】的账户档案里",IF($B2680="","※没填日期，这一笔不会进任何月份的报表",IF(NOT(ISNUMBER($B2680)),"※日期是文本不是日期（像 2026.6.28 这种），按日期取数的报表全会漏掉这一笔",IF(AND($F2680&lt;&gt;"",$G2680&lt;&gt;""),"※收入和支出不能同时填",IF(AND(N($F2680)=0,N($G2680)=0),"※收入和支出都没填",IF(OR(N($F2680)&lt;0,N($G2680)&lt;0),"※金额不能填负数，方向反了就换一列填",IF($D2680="","※没填收支类别，分类报表会漏掉这一笔",IF(ISNA(MATCH($D2680,类别表,0)),"※收支类别不在【基础资料】的清单里",IF(AND($L2680="内部转账",$M2680=""),"△内部转账要在「对方账户」写上另一头",IF(AND($L2680="内部转账",$M2680=$C2680),"※对方账户跟本账户是同一个",IF(AND($L2680&lt;&gt;"内部转账",$M2680&lt;&gt;""),"△填了对方账户，但类别不是内部转账",IF(YEAR($B2680)&lt;&gt;管理年度,"△不是管理年度的单据，按月的三张报表里看不到",IF($H2680&lt;0,"△这一笔之后该账户余额成负数了，核一下",""))))))))))))))</f>
        <v/>
      </c>
    </row>
    <row r="2681" ht="16.5" spans="1:16">
      <c r="A2681" s="4" t="str">
        <f>IF($C2681="","",COUNTA($C$5:$C2681))</f>
        <v/>
      </c>
      <c r="B2681" s="52"/>
      <c r="C2681" s="53"/>
      <c r="D2681" s="53"/>
      <c r="E2681" s="32"/>
      <c r="F2681" s="54"/>
      <c r="G2681" s="54"/>
      <c r="H2681" s="24" t="str">
        <f>IFERROR(ROUND(VLOOKUP($C2681,基础资料!$B$5:$E$34,3,0)+SUMIF($C$5:$C2681,$C2681,$F$5:$F2681)-SUMIF($C$5:$C2681,$C2681,$G$5:$G2681),2),"")</f>
        <v/>
      </c>
      <c r="I2681" s="53"/>
      <c r="J2681" s="53"/>
      <c r="K2681" s="25" t="str">
        <f t="shared" si="41"/>
        <v/>
      </c>
      <c r="L2681" s="13" t="str">
        <f>IF($D2681="","",IFERROR(INDEX(类别属性,MATCH($D2681,类别表,0)),""))</f>
        <v/>
      </c>
      <c r="M2681" s="53"/>
      <c r="N2681" s="53"/>
      <c r="O2681" s="32"/>
      <c r="P2681" s="6" t="str">
        <f>IF($C2681="","",IF(ISNA(MATCH($C2681,账户表,0)),"※这个账户不在【基础资料】的账户档案里",IF($B2681="","※没填日期，这一笔不会进任何月份的报表",IF(NOT(ISNUMBER($B2681)),"※日期是文本不是日期（像 2026.6.28 这种），按日期取数的报表全会漏掉这一笔",IF(AND($F2681&lt;&gt;"",$G2681&lt;&gt;""),"※收入和支出不能同时填",IF(AND(N($F2681)=0,N($G2681)=0),"※收入和支出都没填",IF(OR(N($F2681)&lt;0,N($G2681)&lt;0),"※金额不能填负数，方向反了就换一列填",IF($D2681="","※没填收支类别，分类报表会漏掉这一笔",IF(ISNA(MATCH($D2681,类别表,0)),"※收支类别不在【基础资料】的清单里",IF(AND($L2681="内部转账",$M2681=""),"△内部转账要在「对方账户」写上另一头",IF(AND($L2681="内部转账",$M2681=$C2681),"※对方账户跟本账户是同一个",IF(AND($L2681&lt;&gt;"内部转账",$M2681&lt;&gt;""),"△填了对方账户，但类别不是内部转账",IF(YEAR($B2681)&lt;&gt;管理年度,"△不是管理年度的单据，按月的三张报表里看不到",IF($H2681&lt;0,"△这一笔之后该账户余额成负数了，核一下",""))))))))))))))</f>
        <v/>
      </c>
    </row>
    <row r="2682" ht="16.5" spans="1:16">
      <c r="A2682" s="4" t="str">
        <f>IF($C2682="","",COUNTA($C$5:$C2682))</f>
        <v/>
      </c>
      <c r="B2682" s="52"/>
      <c r="C2682" s="53"/>
      <c r="D2682" s="53"/>
      <c r="E2682" s="32"/>
      <c r="F2682" s="54"/>
      <c r="G2682" s="54"/>
      <c r="H2682" s="24" t="str">
        <f>IFERROR(ROUND(VLOOKUP($C2682,基础资料!$B$5:$E$34,3,0)+SUMIF($C$5:$C2682,$C2682,$F$5:$F2682)-SUMIF($C$5:$C2682,$C2682,$G$5:$G2682),2),"")</f>
        <v/>
      </c>
      <c r="I2682" s="53"/>
      <c r="J2682" s="53"/>
      <c r="K2682" s="25" t="str">
        <f t="shared" si="41"/>
        <v/>
      </c>
      <c r="L2682" s="13" t="str">
        <f>IF($D2682="","",IFERROR(INDEX(类别属性,MATCH($D2682,类别表,0)),""))</f>
        <v/>
      </c>
      <c r="M2682" s="53"/>
      <c r="N2682" s="53"/>
      <c r="O2682" s="32"/>
      <c r="P2682" s="6" t="str">
        <f>IF($C2682="","",IF(ISNA(MATCH($C2682,账户表,0)),"※这个账户不在【基础资料】的账户档案里",IF($B2682="","※没填日期，这一笔不会进任何月份的报表",IF(NOT(ISNUMBER($B2682)),"※日期是文本不是日期（像 2026.6.28 这种），按日期取数的报表全会漏掉这一笔",IF(AND($F2682&lt;&gt;"",$G2682&lt;&gt;""),"※收入和支出不能同时填",IF(AND(N($F2682)=0,N($G2682)=0),"※收入和支出都没填",IF(OR(N($F2682)&lt;0,N($G2682)&lt;0),"※金额不能填负数，方向反了就换一列填",IF($D2682="","※没填收支类别，分类报表会漏掉这一笔",IF(ISNA(MATCH($D2682,类别表,0)),"※收支类别不在【基础资料】的清单里",IF(AND($L2682="内部转账",$M2682=""),"△内部转账要在「对方账户」写上另一头",IF(AND($L2682="内部转账",$M2682=$C2682),"※对方账户跟本账户是同一个",IF(AND($L2682&lt;&gt;"内部转账",$M2682&lt;&gt;""),"△填了对方账户，但类别不是内部转账",IF(YEAR($B2682)&lt;&gt;管理年度,"△不是管理年度的单据，按月的三张报表里看不到",IF($H2682&lt;0,"△这一笔之后该账户余额成负数了，核一下",""))))))))))))))</f>
        <v/>
      </c>
    </row>
    <row r="2683" ht="16.5" spans="1:16">
      <c r="A2683" s="4" t="str">
        <f>IF($C2683="","",COUNTA($C$5:$C2683))</f>
        <v/>
      </c>
      <c r="B2683" s="52"/>
      <c r="C2683" s="53"/>
      <c r="D2683" s="53"/>
      <c r="E2683" s="32"/>
      <c r="F2683" s="54"/>
      <c r="G2683" s="54"/>
      <c r="H2683" s="24" t="str">
        <f>IFERROR(ROUND(VLOOKUP($C2683,基础资料!$B$5:$E$34,3,0)+SUMIF($C$5:$C2683,$C2683,$F$5:$F2683)-SUMIF($C$5:$C2683,$C2683,$G$5:$G2683),2),"")</f>
        <v/>
      </c>
      <c r="I2683" s="53"/>
      <c r="J2683" s="53"/>
      <c r="K2683" s="25" t="str">
        <f t="shared" si="41"/>
        <v/>
      </c>
      <c r="L2683" s="13" t="str">
        <f>IF($D2683="","",IFERROR(INDEX(类别属性,MATCH($D2683,类别表,0)),""))</f>
        <v/>
      </c>
      <c r="M2683" s="53"/>
      <c r="N2683" s="53"/>
      <c r="O2683" s="32"/>
      <c r="P2683" s="6" t="str">
        <f>IF($C2683="","",IF(ISNA(MATCH($C2683,账户表,0)),"※这个账户不在【基础资料】的账户档案里",IF($B2683="","※没填日期，这一笔不会进任何月份的报表",IF(NOT(ISNUMBER($B2683)),"※日期是文本不是日期（像 2026.6.28 这种），按日期取数的报表全会漏掉这一笔",IF(AND($F2683&lt;&gt;"",$G2683&lt;&gt;""),"※收入和支出不能同时填",IF(AND(N($F2683)=0,N($G2683)=0),"※收入和支出都没填",IF(OR(N($F2683)&lt;0,N($G2683)&lt;0),"※金额不能填负数，方向反了就换一列填",IF($D2683="","※没填收支类别，分类报表会漏掉这一笔",IF(ISNA(MATCH($D2683,类别表,0)),"※收支类别不在【基础资料】的清单里",IF(AND($L2683="内部转账",$M2683=""),"△内部转账要在「对方账户」写上另一头",IF(AND($L2683="内部转账",$M2683=$C2683),"※对方账户跟本账户是同一个",IF(AND($L2683&lt;&gt;"内部转账",$M2683&lt;&gt;""),"△填了对方账户，但类别不是内部转账",IF(YEAR($B2683)&lt;&gt;管理年度,"△不是管理年度的单据，按月的三张报表里看不到",IF($H2683&lt;0,"△这一笔之后该账户余额成负数了，核一下",""))))))))))))))</f>
        <v/>
      </c>
    </row>
    <row r="2684" ht="16.5" spans="1:16">
      <c r="A2684" s="4" t="str">
        <f>IF($C2684="","",COUNTA($C$5:$C2684))</f>
        <v/>
      </c>
      <c r="B2684" s="52"/>
      <c r="C2684" s="53"/>
      <c r="D2684" s="53"/>
      <c r="E2684" s="32"/>
      <c r="F2684" s="54"/>
      <c r="G2684" s="54"/>
      <c r="H2684" s="24" t="str">
        <f>IFERROR(ROUND(VLOOKUP($C2684,基础资料!$B$5:$E$34,3,0)+SUMIF($C$5:$C2684,$C2684,$F$5:$F2684)-SUMIF($C$5:$C2684,$C2684,$G$5:$G2684),2),"")</f>
        <v/>
      </c>
      <c r="I2684" s="53"/>
      <c r="J2684" s="53"/>
      <c r="K2684" s="25" t="str">
        <f t="shared" si="41"/>
        <v/>
      </c>
      <c r="L2684" s="13" t="str">
        <f>IF($D2684="","",IFERROR(INDEX(类别属性,MATCH($D2684,类别表,0)),""))</f>
        <v/>
      </c>
      <c r="M2684" s="53"/>
      <c r="N2684" s="53"/>
      <c r="O2684" s="32"/>
      <c r="P2684" s="6" t="str">
        <f>IF($C2684="","",IF(ISNA(MATCH($C2684,账户表,0)),"※这个账户不在【基础资料】的账户档案里",IF($B2684="","※没填日期，这一笔不会进任何月份的报表",IF(NOT(ISNUMBER($B2684)),"※日期是文本不是日期（像 2026.6.28 这种），按日期取数的报表全会漏掉这一笔",IF(AND($F2684&lt;&gt;"",$G2684&lt;&gt;""),"※收入和支出不能同时填",IF(AND(N($F2684)=0,N($G2684)=0),"※收入和支出都没填",IF(OR(N($F2684)&lt;0,N($G2684)&lt;0),"※金额不能填负数，方向反了就换一列填",IF($D2684="","※没填收支类别，分类报表会漏掉这一笔",IF(ISNA(MATCH($D2684,类别表,0)),"※收支类别不在【基础资料】的清单里",IF(AND($L2684="内部转账",$M2684=""),"△内部转账要在「对方账户」写上另一头",IF(AND($L2684="内部转账",$M2684=$C2684),"※对方账户跟本账户是同一个",IF(AND($L2684&lt;&gt;"内部转账",$M2684&lt;&gt;""),"△填了对方账户，但类别不是内部转账",IF(YEAR($B2684)&lt;&gt;管理年度,"△不是管理年度的单据，按月的三张报表里看不到",IF($H2684&lt;0,"△这一笔之后该账户余额成负数了，核一下",""))))))))))))))</f>
        <v/>
      </c>
    </row>
    <row r="2685" ht="16.5" spans="1:16">
      <c r="A2685" s="4" t="str">
        <f>IF($C2685="","",COUNTA($C$5:$C2685))</f>
        <v/>
      </c>
      <c r="B2685" s="52"/>
      <c r="C2685" s="53"/>
      <c r="D2685" s="53"/>
      <c r="E2685" s="32"/>
      <c r="F2685" s="54"/>
      <c r="G2685" s="54"/>
      <c r="H2685" s="24" t="str">
        <f>IFERROR(ROUND(VLOOKUP($C2685,基础资料!$B$5:$E$34,3,0)+SUMIF($C$5:$C2685,$C2685,$F$5:$F2685)-SUMIF($C$5:$C2685,$C2685,$G$5:$G2685),2),"")</f>
        <v/>
      </c>
      <c r="I2685" s="53"/>
      <c r="J2685" s="53"/>
      <c r="K2685" s="25" t="str">
        <f t="shared" si="41"/>
        <v/>
      </c>
      <c r="L2685" s="13" t="str">
        <f>IF($D2685="","",IFERROR(INDEX(类别属性,MATCH($D2685,类别表,0)),""))</f>
        <v/>
      </c>
      <c r="M2685" s="53"/>
      <c r="N2685" s="53"/>
      <c r="O2685" s="32"/>
      <c r="P2685" s="6" t="str">
        <f>IF($C2685="","",IF(ISNA(MATCH($C2685,账户表,0)),"※这个账户不在【基础资料】的账户档案里",IF($B2685="","※没填日期，这一笔不会进任何月份的报表",IF(NOT(ISNUMBER($B2685)),"※日期是文本不是日期（像 2026.6.28 这种），按日期取数的报表全会漏掉这一笔",IF(AND($F2685&lt;&gt;"",$G2685&lt;&gt;""),"※收入和支出不能同时填",IF(AND(N($F2685)=0,N($G2685)=0),"※收入和支出都没填",IF(OR(N($F2685)&lt;0,N($G2685)&lt;0),"※金额不能填负数，方向反了就换一列填",IF($D2685="","※没填收支类别，分类报表会漏掉这一笔",IF(ISNA(MATCH($D2685,类别表,0)),"※收支类别不在【基础资料】的清单里",IF(AND($L2685="内部转账",$M2685=""),"△内部转账要在「对方账户」写上另一头",IF(AND($L2685="内部转账",$M2685=$C2685),"※对方账户跟本账户是同一个",IF(AND($L2685&lt;&gt;"内部转账",$M2685&lt;&gt;""),"△填了对方账户，但类别不是内部转账",IF(YEAR($B2685)&lt;&gt;管理年度,"△不是管理年度的单据，按月的三张报表里看不到",IF($H2685&lt;0,"△这一笔之后该账户余额成负数了，核一下",""))))))))))))))</f>
        <v/>
      </c>
    </row>
    <row r="2686" ht="16.5" spans="1:16">
      <c r="A2686" s="4" t="str">
        <f>IF($C2686="","",COUNTA($C$5:$C2686))</f>
        <v/>
      </c>
      <c r="B2686" s="52"/>
      <c r="C2686" s="53"/>
      <c r="D2686" s="53"/>
      <c r="E2686" s="32"/>
      <c r="F2686" s="54"/>
      <c r="G2686" s="54"/>
      <c r="H2686" s="24" t="str">
        <f>IFERROR(ROUND(VLOOKUP($C2686,基础资料!$B$5:$E$34,3,0)+SUMIF($C$5:$C2686,$C2686,$F$5:$F2686)-SUMIF($C$5:$C2686,$C2686,$G$5:$G2686),2),"")</f>
        <v/>
      </c>
      <c r="I2686" s="53"/>
      <c r="J2686" s="53"/>
      <c r="K2686" s="25" t="str">
        <f t="shared" si="41"/>
        <v/>
      </c>
      <c r="L2686" s="13" t="str">
        <f>IF($D2686="","",IFERROR(INDEX(类别属性,MATCH($D2686,类别表,0)),""))</f>
        <v/>
      </c>
      <c r="M2686" s="53"/>
      <c r="N2686" s="53"/>
      <c r="O2686" s="32"/>
      <c r="P2686" s="6" t="str">
        <f>IF($C2686="","",IF(ISNA(MATCH($C2686,账户表,0)),"※这个账户不在【基础资料】的账户档案里",IF($B2686="","※没填日期，这一笔不会进任何月份的报表",IF(NOT(ISNUMBER($B2686)),"※日期是文本不是日期（像 2026.6.28 这种），按日期取数的报表全会漏掉这一笔",IF(AND($F2686&lt;&gt;"",$G2686&lt;&gt;""),"※收入和支出不能同时填",IF(AND(N($F2686)=0,N($G2686)=0),"※收入和支出都没填",IF(OR(N($F2686)&lt;0,N($G2686)&lt;0),"※金额不能填负数，方向反了就换一列填",IF($D2686="","※没填收支类别，分类报表会漏掉这一笔",IF(ISNA(MATCH($D2686,类别表,0)),"※收支类别不在【基础资料】的清单里",IF(AND($L2686="内部转账",$M2686=""),"△内部转账要在「对方账户」写上另一头",IF(AND($L2686="内部转账",$M2686=$C2686),"※对方账户跟本账户是同一个",IF(AND($L2686&lt;&gt;"内部转账",$M2686&lt;&gt;""),"△填了对方账户，但类别不是内部转账",IF(YEAR($B2686)&lt;&gt;管理年度,"△不是管理年度的单据，按月的三张报表里看不到",IF($H2686&lt;0,"△这一笔之后该账户余额成负数了，核一下",""))))))))))))))</f>
        <v/>
      </c>
    </row>
    <row r="2687" ht="16.5" spans="1:16">
      <c r="A2687" s="4" t="str">
        <f>IF($C2687="","",COUNTA($C$5:$C2687))</f>
        <v/>
      </c>
      <c r="B2687" s="52"/>
      <c r="C2687" s="53"/>
      <c r="D2687" s="53"/>
      <c r="E2687" s="32"/>
      <c r="F2687" s="54"/>
      <c r="G2687" s="54"/>
      <c r="H2687" s="24" t="str">
        <f>IFERROR(ROUND(VLOOKUP($C2687,基础资料!$B$5:$E$34,3,0)+SUMIF($C$5:$C2687,$C2687,$F$5:$F2687)-SUMIF($C$5:$C2687,$C2687,$G$5:$G2687),2),"")</f>
        <v/>
      </c>
      <c r="I2687" s="53"/>
      <c r="J2687" s="53"/>
      <c r="K2687" s="25" t="str">
        <f t="shared" si="41"/>
        <v/>
      </c>
      <c r="L2687" s="13" t="str">
        <f>IF($D2687="","",IFERROR(INDEX(类别属性,MATCH($D2687,类别表,0)),""))</f>
        <v/>
      </c>
      <c r="M2687" s="53"/>
      <c r="N2687" s="53"/>
      <c r="O2687" s="32"/>
      <c r="P2687" s="6" t="str">
        <f>IF($C2687="","",IF(ISNA(MATCH($C2687,账户表,0)),"※这个账户不在【基础资料】的账户档案里",IF($B2687="","※没填日期，这一笔不会进任何月份的报表",IF(NOT(ISNUMBER($B2687)),"※日期是文本不是日期（像 2026.6.28 这种），按日期取数的报表全会漏掉这一笔",IF(AND($F2687&lt;&gt;"",$G2687&lt;&gt;""),"※收入和支出不能同时填",IF(AND(N($F2687)=0,N($G2687)=0),"※收入和支出都没填",IF(OR(N($F2687)&lt;0,N($G2687)&lt;0),"※金额不能填负数，方向反了就换一列填",IF($D2687="","※没填收支类别，分类报表会漏掉这一笔",IF(ISNA(MATCH($D2687,类别表,0)),"※收支类别不在【基础资料】的清单里",IF(AND($L2687="内部转账",$M2687=""),"△内部转账要在「对方账户」写上另一头",IF(AND($L2687="内部转账",$M2687=$C2687),"※对方账户跟本账户是同一个",IF(AND($L2687&lt;&gt;"内部转账",$M2687&lt;&gt;""),"△填了对方账户，但类别不是内部转账",IF(YEAR($B2687)&lt;&gt;管理年度,"△不是管理年度的单据，按月的三张报表里看不到",IF($H2687&lt;0,"△这一笔之后该账户余额成负数了，核一下",""))))))))))))))</f>
        <v/>
      </c>
    </row>
    <row r="2688" ht="16.5" spans="1:16">
      <c r="A2688" s="4" t="str">
        <f>IF($C2688="","",COUNTA($C$5:$C2688))</f>
        <v/>
      </c>
      <c r="B2688" s="52"/>
      <c r="C2688" s="53"/>
      <c r="D2688" s="53"/>
      <c r="E2688" s="32"/>
      <c r="F2688" s="54"/>
      <c r="G2688" s="54"/>
      <c r="H2688" s="24" t="str">
        <f>IFERROR(ROUND(VLOOKUP($C2688,基础资料!$B$5:$E$34,3,0)+SUMIF($C$5:$C2688,$C2688,$F$5:$F2688)-SUMIF($C$5:$C2688,$C2688,$G$5:$G2688),2),"")</f>
        <v/>
      </c>
      <c r="I2688" s="53"/>
      <c r="J2688" s="53"/>
      <c r="K2688" s="25" t="str">
        <f t="shared" si="41"/>
        <v/>
      </c>
      <c r="L2688" s="13" t="str">
        <f>IF($D2688="","",IFERROR(INDEX(类别属性,MATCH($D2688,类别表,0)),""))</f>
        <v/>
      </c>
      <c r="M2688" s="53"/>
      <c r="N2688" s="53"/>
      <c r="O2688" s="32"/>
      <c r="P2688" s="6" t="str">
        <f>IF($C2688="","",IF(ISNA(MATCH($C2688,账户表,0)),"※这个账户不在【基础资料】的账户档案里",IF($B2688="","※没填日期，这一笔不会进任何月份的报表",IF(NOT(ISNUMBER($B2688)),"※日期是文本不是日期（像 2026.6.28 这种），按日期取数的报表全会漏掉这一笔",IF(AND($F2688&lt;&gt;"",$G2688&lt;&gt;""),"※收入和支出不能同时填",IF(AND(N($F2688)=0,N($G2688)=0),"※收入和支出都没填",IF(OR(N($F2688)&lt;0,N($G2688)&lt;0),"※金额不能填负数，方向反了就换一列填",IF($D2688="","※没填收支类别，分类报表会漏掉这一笔",IF(ISNA(MATCH($D2688,类别表,0)),"※收支类别不在【基础资料】的清单里",IF(AND($L2688="内部转账",$M2688=""),"△内部转账要在「对方账户」写上另一头",IF(AND($L2688="内部转账",$M2688=$C2688),"※对方账户跟本账户是同一个",IF(AND($L2688&lt;&gt;"内部转账",$M2688&lt;&gt;""),"△填了对方账户，但类别不是内部转账",IF(YEAR($B2688)&lt;&gt;管理年度,"△不是管理年度的单据，按月的三张报表里看不到",IF($H2688&lt;0,"△这一笔之后该账户余额成负数了，核一下",""))))))))))))))</f>
        <v/>
      </c>
    </row>
    <row r="2689" ht="16.5" spans="1:16">
      <c r="A2689" s="4" t="str">
        <f>IF($C2689="","",COUNTA($C$5:$C2689))</f>
        <v/>
      </c>
      <c r="B2689" s="52"/>
      <c r="C2689" s="53"/>
      <c r="D2689" s="53"/>
      <c r="E2689" s="32"/>
      <c r="F2689" s="54"/>
      <c r="G2689" s="54"/>
      <c r="H2689" s="24" t="str">
        <f>IFERROR(ROUND(VLOOKUP($C2689,基础资料!$B$5:$E$34,3,0)+SUMIF($C$5:$C2689,$C2689,$F$5:$F2689)-SUMIF($C$5:$C2689,$C2689,$G$5:$G2689),2),"")</f>
        <v/>
      </c>
      <c r="I2689" s="53"/>
      <c r="J2689" s="53"/>
      <c r="K2689" s="25" t="str">
        <f t="shared" si="41"/>
        <v/>
      </c>
      <c r="L2689" s="13" t="str">
        <f>IF($D2689="","",IFERROR(INDEX(类别属性,MATCH($D2689,类别表,0)),""))</f>
        <v/>
      </c>
      <c r="M2689" s="53"/>
      <c r="N2689" s="53"/>
      <c r="O2689" s="32"/>
      <c r="P2689" s="6" t="str">
        <f>IF($C2689="","",IF(ISNA(MATCH($C2689,账户表,0)),"※这个账户不在【基础资料】的账户档案里",IF($B2689="","※没填日期，这一笔不会进任何月份的报表",IF(NOT(ISNUMBER($B2689)),"※日期是文本不是日期（像 2026.6.28 这种），按日期取数的报表全会漏掉这一笔",IF(AND($F2689&lt;&gt;"",$G2689&lt;&gt;""),"※收入和支出不能同时填",IF(AND(N($F2689)=0,N($G2689)=0),"※收入和支出都没填",IF(OR(N($F2689)&lt;0,N($G2689)&lt;0),"※金额不能填负数，方向反了就换一列填",IF($D2689="","※没填收支类别，分类报表会漏掉这一笔",IF(ISNA(MATCH($D2689,类别表,0)),"※收支类别不在【基础资料】的清单里",IF(AND($L2689="内部转账",$M2689=""),"△内部转账要在「对方账户」写上另一头",IF(AND($L2689="内部转账",$M2689=$C2689),"※对方账户跟本账户是同一个",IF(AND($L2689&lt;&gt;"内部转账",$M2689&lt;&gt;""),"△填了对方账户，但类别不是内部转账",IF(YEAR($B2689)&lt;&gt;管理年度,"△不是管理年度的单据，按月的三张报表里看不到",IF($H2689&lt;0,"△这一笔之后该账户余额成负数了，核一下",""))))))))))))))</f>
        <v/>
      </c>
    </row>
    <row r="2690" ht="16.5" spans="1:16">
      <c r="A2690" s="4" t="str">
        <f>IF($C2690="","",COUNTA($C$5:$C2690))</f>
        <v/>
      </c>
      <c r="B2690" s="52"/>
      <c r="C2690" s="53"/>
      <c r="D2690" s="53"/>
      <c r="E2690" s="32"/>
      <c r="F2690" s="54"/>
      <c r="G2690" s="54"/>
      <c r="H2690" s="24" t="str">
        <f>IFERROR(ROUND(VLOOKUP($C2690,基础资料!$B$5:$E$34,3,0)+SUMIF($C$5:$C2690,$C2690,$F$5:$F2690)-SUMIF($C$5:$C2690,$C2690,$G$5:$G2690),2),"")</f>
        <v/>
      </c>
      <c r="I2690" s="53"/>
      <c r="J2690" s="53"/>
      <c r="K2690" s="25" t="str">
        <f t="shared" si="41"/>
        <v/>
      </c>
      <c r="L2690" s="13" t="str">
        <f>IF($D2690="","",IFERROR(INDEX(类别属性,MATCH($D2690,类别表,0)),""))</f>
        <v/>
      </c>
      <c r="M2690" s="53"/>
      <c r="N2690" s="53"/>
      <c r="O2690" s="32"/>
      <c r="P2690" s="6" t="str">
        <f>IF($C2690="","",IF(ISNA(MATCH($C2690,账户表,0)),"※这个账户不在【基础资料】的账户档案里",IF($B2690="","※没填日期，这一笔不会进任何月份的报表",IF(NOT(ISNUMBER($B2690)),"※日期是文本不是日期（像 2026.6.28 这种），按日期取数的报表全会漏掉这一笔",IF(AND($F2690&lt;&gt;"",$G2690&lt;&gt;""),"※收入和支出不能同时填",IF(AND(N($F2690)=0,N($G2690)=0),"※收入和支出都没填",IF(OR(N($F2690)&lt;0,N($G2690)&lt;0),"※金额不能填负数，方向反了就换一列填",IF($D2690="","※没填收支类别，分类报表会漏掉这一笔",IF(ISNA(MATCH($D2690,类别表,0)),"※收支类别不在【基础资料】的清单里",IF(AND($L2690="内部转账",$M2690=""),"△内部转账要在「对方账户」写上另一头",IF(AND($L2690="内部转账",$M2690=$C2690),"※对方账户跟本账户是同一个",IF(AND($L2690&lt;&gt;"内部转账",$M2690&lt;&gt;""),"△填了对方账户，但类别不是内部转账",IF(YEAR($B2690)&lt;&gt;管理年度,"△不是管理年度的单据，按月的三张报表里看不到",IF($H2690&lt;0,"△这一笔之后该账户余额成负数了，核一下",""))))))))))))))</f>
        <v/>
      </c>
    </row>
    <row r="2691" ht="16.5" spans="1:16">
      <c r="A2691" s="4" t="str">
        <f>IF($C2691="","",COUNTA($C$5:$C2691))</f>
        <v/>
      </c>
      <c r="B2691" s="52"/>
      <c r="C2691" s="53"/>
      <c r="D2691" s="53"/>
      <c r="E2691" s="32"/>
      <c r="F2691" s="54"/>
      <c r="G2691" s="54"/>
      <c r="H2691" s="24" t="str">
        <f>IFERROR(ROUND(VLOOKUP($C2691,基础资料!$B$5:$E$34,3,0)+SUMIF($C$5:$C2691,$C2691,$F$5:$F2691)-SUMIF($C$5:$C2691,$C2691,$G$5:$G2691),2),"")</f>
        <v/>
      </c>
      <c r="I2691" s="53"/>
      <c r="J2691" s="53"/>
      <c r="K2691" s="25" t="str">
        <f t="shared" si="41"/>
        <v/>
      </c>
      <c r="L2691" s="13" t="str">
        <f>IF($D2691="","",IFERROR(INDEX(类别属性,MATCH($D2691,类别表,0)),""))</f>
        <v/>
      </c>
      <c r="M2691" s="53"/>
      <c r="N2691" s="53"/>
      <c r="O2691" s="32"/>
      <c r="P2691" s="6" t="str">
        <f>IF($C2691="","",IF(ISNA(MATCH($C2691,账户表,0)),"※这个账户不在【基础资料】的账户档案里",IF($B2691="","※没填日期，这一笔不会进任何月份的报表",IF(NOT(ISNUMBER($B2691)),"※日期是文本不是日期（像 2026.6.28 这种），按日期取数的报表全会漏掉这一笔",IF(AND($F2691&lt;&gt;"",$G2691&lt;&gt;""),"※收入和支出不能同时填",IF(AND(N($F2691)=0,N($G2691)=0),"※收入和支出都没填",IF(OR(N($F2691)&lt;0,N($G2691)&lt;0),"※金额不能填负数，方向反了就换一列填",IF($D2691="","※没填收支类别，分类报表会漏掉这一笔",IF(ISNA(MATCH($D2691,类别表,0)),"※收支类别不在【基础资料】的清单里",IF(AND($L2691="内部转账",$M2691=""),"△内部转账要在「对方账户」写上另一头",IF(AND($L2691="内部转账",$M2691=$C2691),"※对方账户跟本账户是同一个",IF(AND($L2691&lt;&gt;"内部转账",$M2691&lt;&gt;""),"△填了对方账户，但类别不是内部转账",IF(YEAR($B2691)&lt;&gt;管理年度,"△不是管理年度的单据，按月的三张报表里看不到",IF($H2691&lt;0,"△这一笔之后该账户余额成负数了，核一下",""))))))))))))))</f>
        <v/>
      </c>
    </row>
    <row r="2692" ht="16.5" spans="1:16">
      <c r="A2692" s="4" t="str">
        <f>IF($C2692="","",COUNTA($C$5:$C2692))</f>
        <v/>
      </c>
      <c r="B2692" s="52"/>
      <c r="C2692" s="53"/>
      <c r="D2692" s="53"/>
      <c r="E2692" s="32"/>
      <c r="F2692" s="54"/>
      <c r="G2692" s="54"/>
      <c r="H2692" s="24" t="str">
        <f>IFERROR(ROUND(VLOOKUP($C2692,基础资料!$B$5:$E$34,3,0)+SUMIF($C$5:$C2692,$C2692,$F$5:$F2692)-SUMIF($C$5:$C2692,$C2692,$G$5:$G2692),2),"")</f>
        <v/>
      </c>
      <c r="I2692" s="53"/>
      <c r="J2692" s="53"/>
      <c r="K2692" s="25" t="str">
        <f t="shared" si="41"/>
        <v/>
      </c>
      <c r="L2692" s="13" t="str">
        <f>IF($D2692="","",IFERROR(INDEX(类别属性,MATCH($D2692,类别表,0)),""))</f>
        <v/>
      </c>
      <c r="M2692" s="53"/>
      <c r="N2692" s="53"/>
      <c r="O2692" s="32"/>
      <c r="P2692" s="6" t="str">
        <f>IF($C2692="","",IF(ISNA(MATCH($C2692,账户表,0)),"※这个账户不在【基础资料】的账户档案里",IF($B2692="","※没填日期，这一笔不会进任何月份的报表",IF(NOT(ISNUMBER($B2692)),"※日期是文本不是日期（像 2026.6.28 这种），按日期取数的报表全会漏掉这一笔",IF(AND($F2692&lt;&gt;"",$G2692&lt;&gt;""),"※收入和支出不能同时填",IF(AND(N($F2692)=0,N($G2692)=0),"※收入和支出都没填",IF(OR(N($F2692)&lt;0,N($G2692)&lt;0),"※金额不能填负数，方向反了就换一列填",IF($D2692="","※没填收支类别，分类报表会漏掉这一笔",IF(ISNA(MATCH($D2692,类别表,0)),"※收支类别不在【基础资料】的清单里",IF(AND($L2692="内部转账",$M2692=""),"△内部转账要在「对方账户」写上另一头",IF(AND($L2692="内部转账",$M2692=$C2692),"※对方账户跟本账户是同一个",IF(AND($L2692&lt;&gt;"内部转账",$M2692&lt;&gt;""),"△填了对方账户，但类别不是内部转账",IF(YEAR($B2692)&lt;&gt;管理年度,"△不是管理年度的单据，按月的三张报表里看不到",IF($H2692&lt;0,"△这一笔之后该账户余额成负数了，核一下",""))))))))))))))</f>
        <v/>
      </c>
    </row>
    <row r="2693" ht="16.5" spans="1:16">
      <c r="A2693" s="4" t="str">
        <f>IF($C2693="","",COUNTA($C$5:$C2693))</f>
        <v/>
      </c>
      <c r="B2693" s="52"/>
      <c r="C2693" s="53"/>
      <c r="D2693" s="53"/>
      <c r="E2693" s="32"/>
      <c r="F2693" s="54"/>
      <c r="G2693" s="54"/>
      <c r="H2693" s="24" t="str">
        <f>IFERROR(ROUND(VLOOKUP($C2693,基础资料!$B$5:$E$34,3,0)+SUMIF($C$5:$C2693,$C2693,$F$5:$F2693)-SUMIF($C$5:$C2693,$C2693,$G$5:$G2693),2),"")</f>
        <v/>
      </c>
      <c r="I2693" s="53"/>
      <c r="J2693" s="53"/>
      <c r="K2693" s="25" t="str">
        <f t="shared" ref="K2693:K2756" si="42">IF(OR($B2693="",NOT(ISNUMBER($B2693))),"",--TEXT($B2693,"yyyymm"))</f>
        <v/>
      </c>
      <c r="L2693" s="13" t="str">
        <f>IF($D2693="","",IFERROR(INDEX(类别属性,MATCH($D2693,类别表,0)),""))</f>
        <v/>
      </c>
      <c r="M2693" s="53"/>
      <c r="N2693" s="53"/>
      <c r="O2693" s="32"/>
      <c r="P2693" s="6" t="str">
        <f>IF($C2693="","",IF(ISNA(MATCH($C2693,账户表,0)),"※这个账户不在【基础资料】的账户档案里",IF($B2693="","※没填日期，这一笔不会进任何月份的报表",IF(NOT(ISNUMBER($B2693)),"※日期是文本不是日期（像 2026.6.28 这种），按日期取数的报表全会漏掉这一笔",IF(AND($F2693&lt;&gt;"",$G2693&lt;&gt;""),"※收入和支出不能同时填",IF(AND(N($F2693)=0,N($G2693)=0),"※收入和支出都没填",IF(OR(N($F2693)&lt;0,N($G2693)&lt;0),"※金额不能填负数，方向反了就换一列填",IF($D2693="","※没填收支类别，分类报表会漏掉这一笔",IF(ISNA(MATCH($D2693,类别表,0)),"※收支类别不在【基础资料】的清单里",IF(AND($L2693="内部转账",$M2693=""),"△内部转账要在「对方账户」写上另一头",IF(AND($L2693="内部转账",$M2693=$C2693),"※对方账户跟本账户是同一个",IF(AND($L2693&lt;&gt;"内部转账",$M2693&lt;&gt;""),"△填了对方账户，但类别不是内部转账",IF(YEAR($B2693)&lt;&gt;管理年度,"△不是管理年度的单据，按月的三张报表里看不到",IF($H2693&lt;0,"△这一笔之后该账户余额成负数了，核一下",""))))))))))))))</f>
        <v/>
      </c>
    </row>
    <row r="2694" ht="16.5" spans="1:16">
      <c r="A2694" s="4" t="str">
        <f>IF($C2694="","",COUNTA($C$5:$C2694))</f>
        <v/>
      </c>
      <c r="B2694" s="52"/>
      <c r="C2694" s="53"/>
      <c r="D2694" s="53"/>
      <c r="E2694" s="32"/>
      <c r="F2694" s="54"/>
      <c r="G2694" s="54"/>
      <c r="H2694" s="24" t="str">
        <f>IFERROR(ROUND(VLOOKUP($C2694,基础资料!$B$5:$E$34,3,0)+SUMIF($C$5:$C2694,$C2694,$F$5:$F2694)-SUMIF($C$5:$C2694,$C2694,$G$5:$G2694),2),"")</f>
        <v/>
      </c>
      <c r="I2694" s="53"/>
      <c r="J2694" s="53"/>
      <c r="K2694" s="25" t="str">
        <f t="shared" si="42"/>
        <v/>
      </c>
      <c r="L2694" s="13" t="str">
        <f>IF($D2694="","",IFERROR(INDEX(类别属性,MATCH($D2694,类别表,0)),""))</f>
        <v/>
      </c>
      <c r="M2694" s="53"/>
      <c r="N2694" s="53"/>
      <c r="O2694" s="32"/>
      <c r="P2694" s="6" t="str">
        <f>IF($C2694="","",IF(ISNA(MATCH($C2694,账户表,0)),"※这个账户不在【基础资料】的账户档案里",IF($B2694="","※没填日期，这一笔不会进任何月份的报表",IF(NOT(ISNUMBER($B2694)),"※日期是文本不是日期（像 2026.6.28 这种），按日期取数的报表全会漏掉这一笔",IF(AND($F2694&lt;&gt;"",$G2694&lt;&gt;""),"※收入和支出不能同时填",IF(AND(N($F2694)=0,N($G2694)=0),"※收入和支出都没填",IF(OR(N($F2694)&lt;0,N($G2694)&lt;0),"※金额不能填负数，方向反了就换一列填",IF($D2694="","※没填收支类别，分类报表会漏掉这一笔",IF(ISNA(MATCH($D2694,类别表,0)),"※收支类别不在【基础资料】的清单里",IF(AND($L2694="内部转账",$M2694=""),"△内部转账要在「对方账户」写上另一头",IF(AND($L2694="内部转账",$M2694=$C2694),"※对方账户跟本账户是同一个",IF(AND($L2694&lt;&gt;"内部转账",$M2694&lt;&gt;""),"△填了对方账户，但类别不是内部转账",IF(YEAR($B2694)&lt;&gt;管理年度,"△不是管理年度的单据，按月的三张报表里看不到",IF($H2694&lt;0,"△这一笔之后该账户余额成负数了，核一下",""))))))))))))))</f>
        <v/>
      </c>
    </row>
    <row r="2695" ht="16.5" spans="1:16">
      <c r="A2695" s="4" t="str">
        <f>IF($C2695="","",COUNTA($C$5:$C2695))</f>
        <v/>
      </c>
      <c r="B2695" s="52"/>
      <c r="C2695" s="53"/>
      <c r="D2695" s="53"/>
      <c r="E2695" s="32"/>
      <c r="F2695" s="54"/>
      <c r="G2695" s="54"/>
      <c r="H2695" s="24" t="str">
        <f>IFERROR(ROUND(VLOOKUP($C2695,基础资料!$B$5:$E$34,3,0)+SUMIF($C$5:$C2695,$C2695,$F$5:$F2695)-SUMIF($C$5:$C2695,$C2695,$G$5:$G2695),2),"")</f>
        <v/>
      </c>
      <c r="I2695" s="53"/>
      <c r="J2695" s="53"/>
      <c r="K2695" s="25" t="str">
        <f t="shared" si="42"/>
        <v/>
      </c>
      <c r="L2695" s="13" t="str">
        <f>IF($D2695="","",IFERROR(INDEX(类别属性,MATCH($D2695,类别表,0)),""))</f>
        <v/>
      </c>
      <c r="M2695" s="53"/>
      <c r="N2695" s="53"/>
      <c r="O2695" s="32"/>
      <c r="P2695" s="6" t="str">
        <f>IF($C2695="","",IF(ISNA(MATCH($C2695,账户表,0)),"※这个账户不在【基础资料】的账户档案里",IF($B2695="","※没填日期，这一笔不会进任何月份的报表",IF(NOT(ISNUMBER($B2695)),"※日期是文本不是日期（像 2026.6.28 这种），按日期取数的报表全会漏掉这一笔",IF(AND($F2695&lt;&gt;"",$G2695&lt;&gt;""),"※收入和支出不能同时填",IF(AND(N($F2695)=0,N($G2695)=0),"※收入和支出都没填",IF(OR(N($F2695)&lt;0,N($G2695)&lt;0),"※金额不能填负数，方向反了就换一列填",IF($D2695="","※没填收支类别，分类报表会漏掉这一笔",IF(ISNA(MATCH($D2695,类别表,0)),"※收支类别不在【基础资料】的清单里",IF(AND($L2695="内部转账",$M2695=""),"△内部转账要在「对方账户」写上另一头",IF(AND($L2695="内部转账",$M2695=$C2695),"※对方账户跟本账户是同一个",IF(AND($L2695&lt;&gt;"内部转账",$M2695&lt;&gt;""),"△填了对方账户，但类别不是内部转账",IF(YEAR($B2695)&lt;&gt;管理年度,"△不是管理年度的单据，按月的三张报表里看不到",IF($H2695&lt;0,"△这一笔之后该账户余额成负数了，核一下",""))))))))))))))</f>
        <v/>
      </c>
    </row>
    <row r="2696" ht="16.5" spans="1:16">
      <c r="A2696" s="4" t="str">
        <f>IF($C2696="","",COUNTA($C$5:$C2696))</f>
        <v/>
      </c>
      <c r="B2696" s="52"/>
      <c r="C2696" s="53"/>
      <c r="D2696" s="53"/>
      <c r="E2696" s="32"/>
      <c r="F2696" s="54"/>
      <c r="G2696" s="54"/>
      <c r="H2696" s="24" t="str">
        <f>IFERROR(ROUND(VLOOKUP($C2696,基础资料!$B$5:$E$34,3,0)+SUMIF($C$5:$C2696,$C2696,$F$5:$F2696)-SUMIF($C$5:$C2696,$C2696,$G$5:$G2696),2),"")</f>
        <v/>
      </c>
      <c r="I2696" s="53"/>
      <c r="J2696" s="53"/>
      <c r="K2696" s="25" t="str">
        <f t="shared" si="42"/>
        <v/>
      </c>
      <c r="L2696" s="13" t="str">
        <f>IF($D2696="","",IFERROR(INDEX(类别属性,MATCH($D2696,类别表,0)),""))</f>
        <v/>
      </c>
      <c r="M2696" s="53"/>
      <c r="N2696" s="53"/>
      <c r="O2696" s="32"/>
      <c r="P2696" s="6" t="str">
        <f>IF($C2696="","",IF(ISNA(MATCH($C2696,账户表,0)),"※这个账户不在【基础资料】的账户档案里",IF($B2696="","※没填日期，这一笔不会进任何月份的报表",IF(NOT(ISNUMBER($B2696)),"※日期是文本不是日期（像 2026.6.28 这种），按日期取数的报表全会漏掉这一笔",IF(AND($F2696&lt;&gt;"",$G2696&lt;&gt;""),"※收入和支出不能同时填",IF(AND(N($F2696)=0,N($G2696)=0),"※收入和支出都没填",IF(OR(N($F2696)&lt;0,N($G2696)&lt;0),"※金额不能填负数，方向反了就换一列填",IF($D2696="","※没填收支类别，分类报表会漏掉这一笔",IF(ISNA(MATCH($D2696,类别表,0)),"※收支类别不在【基础资料】的清单里",IF(AND($L2696="内部转账",$M2696=""),"△内部转账要在「对方账户」写上另一头",IF(AND($L2696="内部转账",$M2696=$C2696),"※对方账户跟本账户是同一个",IF(AND($L2696&lt;&gt;"内部转账",$M2696&lt;&gt;""),"△填了对方账户，但类别不是内部转账",IF(YEAR($B2696)&lt;&gt;管理年度,"△不是管理年度的单据，按月的三张报表里看不到",IF($H2696&lt;0,"△这一笔之后该账户余额成负数了，核一下",""))))))))))))))</f>
        <v/>
      </c>
    </row>
    <row r="2697" ht="16.5" spans="1:16">
      <c r="A2697" s="4" t="str">
        <f>IF($C2697="","",COUNTA($C$5:$C2697))</f>
        <v/>
      </c>
      <c r="B2697" s="52"/>
      <c r="C2697" s="53"/>
      <c r="D2697" s="53"/>
      <c r="E2697" s="32"/>
      <c r="F2697" s="54"/>
      <c r="G2697" s="54"/>
      <c r="H2697" s="24" t="str">
        <f>IFERROR(ROUND(VLOOKUP($C2697,基础资料!$B$5:$E$34,3,0)+SUMIF($C$5:$C2697,$C2697,$F$5:$F2697)-SUMIF($C$5:$C2697,$C2697,$G$5:$G2697),2),"")</f>
        <v/>
      </c>
      <c r="I2697" s="53"/>
      <c r="J2697" s="53"/>
      <c r="K2697" s="25" t="str">
        <f t="shared" si="42"/>
        <v/>
      </c>
      <c r="L2697" s="13" t="str">
        <f>IF($D2697="","",IFERROR(INDEX(类别属性,MATCH($D2697,类别表,0)),""))</f>
        <v/>
      </c>
      <c r="M2697" s="53"/>
      <c r="N2697" s="53"/>
      <c r="O2697" s="32"/>
      <c r="P2697" s="6" t="str">
        <f>IF($C2697="","",IF(ISNA(MATCH($C2697,账户表,0)),"※这个账户不在【基础资料】的账户档案里",IF($B2697="","※没填日期，这一笔不会进任何月份的报表",IF(NOT(ISNUMBER($B2697)),"※日期是文本不是日期（像 2026.6.28 这种），按日期取数的报表全会漏掉这一笔",IF(AND($F2697&lt;&gt;"",$G2697&lt;&gt;""),"※收入和支出不能同时填",IF(AND(N($F2697)=0,N($G2697)=0),"※收入和支出都没填",IF(OR(N($F2697)&lt;0,N($G2697)&lt;0),"※金额不能填负数，方向反了就换一列填",IF($D2697="","※没填收支类别，分类报表会漏掉这一笔",IF(ISNA(MATCH($D2697,类别表,0)),"※收支类别不在【基础资料】的清单里",IF(AND($L2697="内部转账",$M2697=""),"△内部转账要在「对方账户」写上另一头",IF(AND($L2697="内部转账",$M2697=$C2697),"※对方账户跟本账户是同一个",IF(AND($L2697&lt;&gt;"内部转账",$M2697&lt;&gt;""),"△填了对方账户，但类别不是内部转账",IF(YEAR($B2697)&lt;&gt;管理年度,"△不是管理年度的单据，按月的三张报表里看不到",IF($H2697&lt;0,"△这一笔之后该账户余额成负数了，核一下",""))))))))))))))</f>
        <v/>
      </c>
    </row>
    <row r="2698" ht="16.5" spans="1:16">
      <c r="A2698" s="4" t="str">
        <f>IF($C2698="","",COUNTA($C$5:$C2698))</f>
        <v/>
      </c>
      <c r="B2698" s="52"/>
      <c r="C2698" s="53"/>
      <c r="D2698" s="53"/>
      <c r="E2698" s="32"/>
      <c r="F2698" s="54"/>
      <c r="G2698" s="54"/>
      <c r="H2698" s="24" t="str">
        <f>IFERROR(ROUND(VLOOKUP($C2698,基础资料!$B$5:$E$34,3,0)+SUMIF($C$5:$C2698,$C2698,$F$5:$F2698)-SUMIF($C$5:$C2698,$C2698,$G$5:$G2698),2),"")</f>
        <v/>
      </c>
      <c r="I2698" s="53"/>
      <c r="J2698" s="53"/>
      <c r="K2698" s="25" t="str">
        <f t="shared" si="42"/>
        <v/>
      </c>
      <c r="L2698" s="13" t="str">
        <f>IF($D2698="","",IFERROR(INDEX(类别属性,MATCH($D2698,类别表,0)),""))</f>
        <v/>
      </c>
      <c r="M2698" s="53"/>
      <c r="N2698" s="53"/>
      <c r="O2698" s="32"/>
      <c r="P2698" s="6" t="str">
        <f>IF($C2698="","",IF(ISNA(MATCH($C2698,账户表,0)),"※这个账户不在【基础资料】的账户档案里",IF($B2698="","※没填日期，这一笔不会进任何月份的报表",IF(NOT(ISNUMBER($B2698)),"※日期是文本不是日期（像 2026.6.28 这种），按日期取数的报表全会漏掉这一笔",IF(AND($F2698&lt;&gt;"",$G2698&lt;&gt;""),"※收入和支出不能同时填",IF(AND(N($F2698)=0,N($G2698)=0),"※收入和支出都没填",IF(OR(N($F2698)&lt;0,N($G2698)&lt;0),"※金额不能填负数，方向反了就换一列填",IF($D2698="","※没填收支类别，分类报表会漏掉这一笔",IF(ISNA(MATCH($D2698,类别表,0)),"※收支类别不在【基础资料】的清单里",IF(AND($L2698="内部转账",$M2698=""),"△内部转账要在「对方账户」写上另一头",IF(AND($L2698="内部转账",$M2698=$C2698),"※对方账户跟本账户是同一个",IF(AND($L2698&lt;&gt;"内部转账",$M2698&lt;&gt;""),"△填了对方账户，但类别不是内部转账",IF(YEAR($B2698)&lt;&gt;管理年度,"△不是管理年度的单据，按月的三张报表里看不到",IF($H2698&lt;0,"△这一笔之后该账户余额成负数了，核一下",""))))))))))))))</f>
        <v/>
      </c>
    </row>
    <row r="2699" ht="16.5" spans="1:16">
      <c r="A2699" s="4" t="str">
        <f>IF($C2699="","",COUNTA($C$5:$C2699))</f>
        <v/>
      </c>
      <c r="B2699" s="52"/>
      <c r="C2699" s="53"/>
      <c r="D2699" s="53"/>
      <c r="E2699" s="32"/>
      <c r="F2699" s="54"/>
      <c r="G2699" s="54"/>
      <c r="H2699" s="24" t="str">
        <f>IFERROR(ROUND(VLOOKUP($C2699,基础资料!$B$5:$E$34,3,0)+SUMIF($C$5:$C2699,$C2699,$F$5:$F2699)-SUMIF($C$5:$C2699,$C2699,$G$5:$G2699),2),"")</f>
        <v/>
      </c>
      <c r="I2699" s="53"/>
      <c r="J2699" s="53"/>
      <c r="K2699" s="25" t="str">
        <f t="shared" si="42"/>
        <v/>
      </c>
      <c r="L2699" s="13" t="str">
        <f>IF($D2699="","",IFERROR(INDEX(类别属性,MATCH($D2699,类别表,0)),""))</f>
        <v/>
      </c>
      <c r="M2699" s="53"/>
      <c r="N2699" s="53"/>
      <c r="O2699" s="32"/>
      <c r="P2699" s="6" t="str">
        <f>IF($C2699="","",IF(ISNA(MATCH($C2699,账户表,0)),"※这个账户不在【基础资料】的账户档案里",IF($B2699="","※没填日期，这一笔不会进任何月份的报表",IF(NOT(ISNUMBER($B2699)),"※日期是文本不是日期（像 2026.6.28 这种），按日期取数的报表全会漏掉这一笔",IF(AND($F2699&lt;&gt;"",$G2699&lt;&gt;""),"※收入和支出不能同时填",IF(AND(N($F2699)=0,N($G2699)=0),"※收入和支出都没填",IF(OR(N($F2699)&lt;0,N($G2699)&lt;0),"※金额不能填负数，方向反了就换一列填",IF($D2699="","※没填收支类别，分类报表会漏掉这一笔",IF(ISNA(MATCH($D2699,类别表,0)),"※收支类别不在【基础资料】的清单里",IF(AND($L2699="内部转账",$M2699=""),"△内部转账要在「对方账户」写上另一头",IF(AND($L2699="内部转账",$M2699=$C2699),"※对方账户跟本账户是同一个",IF(AND($L2699&lt;&gt;"内部转账",$M2699&lt;&gt;""),"△填了对方账户，但类别不是内部转账",IF(YEAR($B2699)&lt;&gt;管理年度,"△不是管理年度的单据，按月的三张报表里看不到",IF($H2699&lt;0,"△这一笔之后该账户余额成负数了，核一下",""))))))))))))))</f>
        <v/>
      </c>
    </row>
    <row r="2700" ht="16.5" spans="1:16">
      <c r="A2700" s="4" t="str">
        <f>IF($C2700="","",COUNTA($C$5:$C2700))</f>
        <v/>
      </c>
      <c r="B2700" s="52"/>
      <c r="C2700" s="53"/>
      <c r="D2700" s="53"/>
      <c r="E2700" s="32"/>
      <c r="F2700" s="54"/>
      <c r="G2700" s="54"/>
      <c r="H2700" s="24" t="str">
        <f>IFERROR(ROUND(VLOOKUP($C2700,基础资料!$B$5:$E$34,3,0)+SUMIF($C$5:$C2700,$C2700,$F$5:$F2700)-SUMIF($C$5:$C2700,$C2700,$G$5:$G2700),2),"")</f>
        <v/>
      </c>
      <c r="I2700" s="53"/>
      <c r="J2700" s="53"/>
      <c r="K2700" s="25" t="str">
        <f t="shared" si="42"/>
        <v/>
      </c>
      <c r="L2700" s="13" t="str">
        <f>IF($D2700="","",IFERROR(INDEX(类别属性,MATCH($D2700,类别表,0)),""))</f>
        <v/>
      </c>
      <c r="M2700" s="53"/>
      <c r="N2700" s="53"/>
      <c r="O2700" s="32"/>
      <c r="P2700" s="6" t="str">
        <f>IF($C2700="","",IF(ISNA(MATCH($C2700,账户表,0)),"※这个账户不在【基础资料】的账户档案里",IF($B2700="","※没填日期，这一笔不会进任何月份的报表",IF(NOT(ISNUMBER($B2700)),"※日期是文本不是日期（像 2026.6.28 这种），按日期取数的报表全会漏掉这一笔",IF(AND($F2700&lt;&gt;"",$G2700&lt;&gt;""),"※收入和支出不能同时填",IF(AND(N($F2700)=0,N($G2700)=0),"※收入和支出都没填",IF(OR(N($F2700)&lt;0,N($G2700)&lt;0),"※金额不能填负数，方向反了就换一列填",IF($D2700="","※没填收支类别，分类报表会漏掉这一笔",IF(ISNA(MATCH($D2700,类别表,0)),"※收支类别不在【基础资料】的清单里",IF(AND($L2700="内部转账",$M2700=""),"△内部转账要在「对方账户」写上另一头",IF(AND($L2700="内部转账",$M2700=$C2700),"※对方账户跟本账户是同一个",IF(AND($L2700&lt;&gt;"内部转账",$M2700&lt;&gt;""),"△填了对方账户，但类别不是内部转账",IF(YEAR($B2700)&lt;&gt;管理年度,"△不是管理年度的单据，按月的三张报表里看不到",IF($H2700&lt;0,"△这一笔之后该账户余额成负数了，核一下",""))))))))))))))</f>
        <v/>
      </c>
    </row>
    <row r="2701" ht="16.5" spans="1:16">
      <c r="A2701" s="4" t="str">
        <f>IF($C2701="","",COUNTA($C$5:$C2701))</f>
        <v/>
      </c>
      <c r="B2701" s="52"/>
      <c r="C2701" s="53"/>
      <c r="D2701" s="53"/>
      <c r="E2701" s="32"/>
      <c r="F2701" s="54"/>
      <c r="G2701" s="54"/>
      <c r="H2701" s="24" t="str">
        <f>IFERROR(ROUND(VLOOKUP($C2701,基础资料!$B$5:$E$34,3,0)+SUMIF($C$5:$C2701,$C2701,$F$5:$F2701)-SUMIF($C$5:$C2701,$C2701,$G$5:$G2701),2),"")</f>
        <v/>
      </c>
      <c r="I2701" s="53"/>
      <c r="J2701" s="53"/>
      <c r="K2701" s="25" t="str">
        <f t="shared" si="42"/>
        <v/>
      </c>
      <c r="L2701" s="13" t="str">
        <f>IF($D2701="","",IFERROR(INDEX(类别属性,MATCH($D2701,类别表,0)),""))</f>
        <v/>
      </c>
      <c r="M2701" s="53"/>
      <c r="N2701" s="53"/>
      <c r="O2701" s="32"/>
      <c r="P2701" s="6" t="str">
        <f>IF($C2701="","",IF(ISNA(MATCH($C2701,账户表,0)),"※这个账户不在【基础资料】的账户档案里",IF($B2701="","※没填日期，这一笔不会进任何月份的报表",IF(NOT(ISNUMBER($B2701)),"※日期是文本不是日期（像 2026.6.28 这种），按日期取数的报表全会漏掉这一笔",IF(AND($F2701&lt;&gt;"",$G2701&lt;&gt;""),"※收入和支出不能同时填",IF(AND(N($F2701)=0,N($G2701)=0),"※收入和支出都没填",IF(OR(N($F2701)&lt;0,N($G2701)&lt;0),"※金额不能填负数，方向反了就换一列填",IF($D2701="","※没填收支类别，分类报表会漏掉这一笔",IF(ISNA(MATCH($D2701,类别表,0)),"※收支类别不在【基础资料】的清单里",IF(AND($L2701="内部转账",$M2701=""),"△内部转账要在「对方账户」写上另一头",IF(AND($L2701="内部转账",$M2701=$C2701),"※对方账户跟本账户是同一个",IF(AND($L2701&lt;&gt;"内部转账",$M2701&lt;&gt;""),"△填了对方账户，但类别不是内部转账",IF(YEAR($B2701)&lt;&gt;管理年度,"△不是管理年度的单据，按月的三张报表里看不到",IF($H2701&lt;0,"△这一笔之后该账户余额成负数了，核一下",""))))))))))))))</f>
        <v/>
      </c>
    </row>
    <row r="2702" ht="16.5" spans="1:16">
      <c r="A2702" s="4" t="str">
        <f>IF($C2702="","",COUNTA($C$5:$C2702))</f>
        <v/>
      </c>
      <c r="B2702" s="52"/>
      <c r="C2702" s="53"/>
      <c r="D2702" s="53"/>
      <c r="E2702" s="32"/>
      <c r="F2702" s="54"/>
      <c r="G2702" s="54"/>
      <c r="H2702" s="24" t="str">
        <f>IFERROR(ROUND(VLOOKUP($C2702,基础资料!$B$5:$E$34,3,0)+SUMIF($C$5:$C2702,$C2702,$F$5:$F2702)-SUMIF($C$5:$C2702,$C2702,$G$5:$G2702),2),"")</f>
        <v/>
      </c>
      <c r="I2702" s="53"/>
      <c r="J2702" s="53"/>
      <c r="K2702" s="25" t="str">
        <f t="shared" si="42"/>
        <v/>
      </c>
      <c r="L2702" s="13" t="str">
        <f>IF($D2702="","",IFERROR(INDEX(类别属性,MATCH($D2702,类别表,0)),""))</f>
        <v/>
      </c>
      <c r="M2702" s="53"/>
      <c r="N2702" s="53"/>
      <c r="O2702" s="32"/>
      <c r="P2702" s="6" t="str">
        <f>IF($C2702="","",IF(ISNA(MATCH($C2702,账户表,0)),"※这个账户不在【基础资料】的账户档案里",IF($B2702="","※没填日期，这一笔不会进任何月份的报表",IF(NOT(ISNUMBER($B2702)),"※日期是文本不是日期（像 2026.6.28 这种），按日期取数的报表全会漏掉这一笔",IF(AND($F2702&lt;&gt;"",$G2702&lt;&gt;""),"※收入和支出不能同时填",IF(AND(N($F2702)=0,N($G2702)=0),"※收入和支出都没填",IF(OR(N($F2702)&lt;0,N($G2702)&lt;0),"※金额不能填负数，方向反了就换一列填",IF($D2702="","※没填收支类别，分类报表会漏掉这一笔",IF(ISNA(MATCH($D2702,类别表,0)),"※收支类别不在【基础资料】的清单里",IF(AND($L2702="内部转账",$M2702=""),"△内部转账要在「对方账户」写上另一头",IF(AND($L2702="内部转账",$M2702=$C2702),"※对方账户跟本账户是同一个",IF(AND($L2702&lt;&gt;"内部转账",$M2702&lt;&gt;""),"△填了对方账户，但类别不是内部转账",IF(YEAR($B2702)&lt;&gt;管理年度,"△不是管理年度的单据，按月的三张报表里看不到",IF($H2702&lt;0,"△这一笔之后该账户余额成负数了，核一下",""))))))))))))))</f>
        <v/>
      </c>
    </row>
    <row r="2703" ht="16.5" spans="1:16">
      <c r="A2703" s="4" t="str">
        <f>IF($C2703="","",COUNTA($C$5:$C2703))</f>
        <v/>
      </c>
      <c r="B2703" s="52"/>
      <c r="C2703" s="53"/>
      <c r="D2703" s="53"/>
      <c r="E2703" s="32"/>
      <c r="F2703" s="54"/>
      <c r="G2703" s="54"/>
      <c r="H2703" s="24" t="str">
        <f>IFERROR(ROUND(VLOOKUP($C2703,基础资料!$B$5:$E$34,3,0)+SUMIF($C$5:$C2703,$C2703,$F$5:$F2703)-SUMIF($C$5:$C2703,$C2703,$G$5:$G2703),2),"")</f>
        <v/>
      </c>
      <c r="I2703" s="53"/>
      <c r="J2703" s="53"/>
      <c r="K2703" s="25" t="str">
        <f t="shared" si="42"/>
        <v/>
      </c>
      <c r="L2703" s="13" t="str">
        <f>IF($D2703="","",IFERROR(INDEX(类别属性,MATCH($D2703,类别表,0)),""))</f>
        <v/>
      </c>
      <c r="M2703" s="53"/>
      <c r="N2703" s="53"/>
      <c r="O2703" s="32"/>
      <c r="P2703" s="6" t="str">
        <f>IF($C2703="","",IF(ISNA(MATCH($C2703,账户表,0)),"※这个账户不在【基础资料】的账户档案里",IF($B2703="","※没填日期，这一笔不会进任何月份的报表",IF(NOT(ISNUMBER($B2703)),"※日期是文本不是日期（像 2026.6.28 这种），按日期取数的报表全会漏掉这一笔",IF(AND($F2703&lt;&gt;"",$G2703&lt;&gt;""),"※收入和支出不能同时填",IF(AND(N($F2703)=0,N($G2703)=0),"※收入和支出都没填",IF(OR(N($F2703)&lt;0,N($G2703)&lt;0),"※金额不能填负数，方向反了就换一列填",IF($D2703="","※没填收支类别，分类报表会漏掉这一笔",IF(ISNA(MATCH($D2703,类别表,0)),"※收支类别不在【基础资料】的清单里",IF(AND($L2703="内部转账",$M2703=""),"△内部转账要在「对方账户」写上另一头",IF(AND($L2703="内部转账",$M2703=$C2703),"※对方账户跟本账户是同一个",IF(AND($L2703&lt;&gt;"内部转账",$M2703&lt;&gt;""),"△填了对方账户，但类别不是内部转账",IF(YEAR($B2703)&lt;&gt;管理年度,"△不是管理年度的单据，按月的三张报表里看不到",IF($H2703&lt;0,"△这一笔之后该账户余额成负数了，核一下",""))))))))))))))</f>
        <v/>
      </c>
    </row>
    <row r="2704" ht="16.5" spans="1:16">
      <c r="A2704" s="4" t="str">
        <f>IF($C2704="","",COUNTA($C$5:$C2704))</f>
        <v/>
      </c>
      <c r="B2704" s="52"/>
      <c r="C2704" s="53"/>
      <c r="D2704" s="53"/>
      <c r="E2704" s="32"/>
      <c r="F2704" s="54"/>
      <c r="G2704" s="54"/>
      <c r="H2704" s="24" t="str">
        <f>IFERROR(ROUND(VLOOKUP($C2704,基础资料!$B$5:$E$34,3,0)+SUMIF($C$5:$C2704,$C2704,$F$5:$F2704)-SUMIF($C$5:$C2704,$C2704,$G$5:$G2704),2),"")</f>
        <v/>
      </c>
      <c r="I2704" s="53"/>
      <c r="J2704" s="53"/>
      <c r="K2704" s="25" t="str">
        <f t="shared" si="42"/>
        <v/>
      </c>
      <c r="L2704" s="13" t="str">
        <f>IF($D2704="","",IFERROR(INDEX(类别属性,MATCH($D2704,类别表,0)),""))</f>
        <v/>
      </c>
      <c r="M2704" s="53"/>
      <c r="N2704" s="53"/>
      <c r="O2704" s="32"/>
      <c r="P2704" s="6" t="str">
        <f>IF($C2704="","",IF(ISNA(MATCH($C2704,账户表,0)),"※这个账户不在【基础资料】的账户档案里",IF($B2704="","※没填日期，这一笔不会进任何月份的报表",IF(NOT(ISNUMBER($B2704)),"※日期是文本不是日期（像 2026.6.28 这种），按日期取数的报表全会漏掉这一笔",IF(AND($F2704&lt;&gt;"",$G2704&lt;&gt;""),"※收入和支出不能同时填",IF(AND(N($F2704)=0,N($G2704)=0),"※收入和支出都没填",IF(OR(N($F2704)&lt;0,N($G2704)&lt;0),"※金额不能填负数，方向反了就换一列填",IF($D2704="","※没填收支类别，分类报表会漏掉这一笔",IF(ISNA(MATCH($D2704,类别表,0)),"※收支类别不在【基础资料】的清单里",IF(AND($L2704="内部转账",$M2704=""),"△内部转账要在「对方账户」写上另一头",IF(AND($L2704="内部转账",$M2704=$C2704),"※对方账户跟本账户是同一个",IF(AND($L2704&lt;&gt;"内部转账",$M2704&lt;&gt;""),"△填了对方账户，但类别不是内部转账",IF(YEAR($B2704)&lt;&gt;管理年度,"△不是管理年度的单据，按月的三张报表里看不到",IF($H2704&lt;0,"△这一笔之后该账户余额成负数了，核一下",""))))))))))))))</f>
        <v/>
      </c>
    </row>
    <row r="2705" ht="16.5" spans="1:16">
      <c r="A2705" s="4" t="str">
        <f>IF($C2705="","",COUNTA($C$5:$C2705))</f>
        <v/>
      </c>
      <c r="B2705" s="52"/>
      <c r="C2705" s="53"/>
      <c r="D2705" s="53"/>
      <c r="E2705" s="32"/>
      <c r="F2705" s="54"/>
      <c r="G2705" s="54"/>
      <c r="H2705" s="24" t="str">
        <f>IFERROR(ROUND(VLOOKUP($C2705,基础资料!$B$5:$E$34,3,0)+SUMIF($C$5:$C2705,$C2705,$F$5:$F2705)-SUMIF($C$5:$C2705,$C2705,$G$5:$G2705),2),"")</f>
        <v/>
      </c>
      <c r="I2705" s="53"/>
      <c r="J2705" s="53"/>
      <c r="K2705" s="25" t="str">
        <f t="shared" si="42"/>
        <v/>
      </c>
      <c r="L2705" s="13" t="str">
        <f>IF($D2705="","",IFERROR(INDEX(类别属性,MATCH($D2705,类别表,0)),""))</f>
        <v/>
      </c>
      <c r="M2705" s="53"/>
      <c r="N2705" s="53"/>
      <c r="O2705" s="32"/>
      <c r="P2705" s="6" t="str">
        <f>IF($C2705="","",IF(ISNA(MATCH($C2705,账户表,0)),"※这个账户不在【基础资料】的账户档案里",IF($B2705="","※没填日期，这一笔不会进任何月份的报表",IF(NOT(ISNUMBER($B2705)),"※日期是文本不是日期（像 2026.6.28 这种），按日期取数的报表全会漏掉这一笔",IF(AND($F2705&lt;&gt;"",$G2705&lt;&gt;""),"※收入和支出不能同时填",IF(AND(N($F2705)=0,N($G2705)=0),"※收入和支出都没填",IF(OR(N($F2705)&lt;0,N($G2705)&lt;0),"※金额不能填负数，方向反了就换一列填",IF($D2705="","※没填收支类别，分类报表会漏掉这一笔",IF(ISNA(MATCH($D2705,类别表,0)),"※收支类别不在【基础资料】的清单里",IF(AND($L2705="内部转账",$M2705=""),"△内部转账要在「对方账户」写上另一头",IF(AND($L2705="内部转账",$M2705=$C2705),"※对方账户跟本账户是同一个",IF(AND($L2705&lt;&gt;"内部转账",$M2705&lt;&gt;""),"△填了对方账户，但类别不是内部转账",IF(YEAR($B2705)&lt;&gt;管理年度,"△不是管理年度的单据，按月的三张报表里看不到",IF($H2705&lt;0,"△这一笔之后该账户余额成负数了，核一下",""))))))))))))))</f>
        <v/>
      </c>
    </row>
    <row r="2706" ht="16.5" spans="1:16">
      <c r="A2706" s="4" t="str">
        <f>IF($C2706="","",COUNTA($C$5:$C2706))</f>
        <v/>
      </c>
      <c r="B2706" s="52"/>
      <c r="C2706" s="53"/>
      <c r="D2706" s="53"/>
      <c r="E2706" s="32"/>
      <c r="F2706" s="54"/>
      <c r="G2706" s="54"/>
      <c r="H2706" s="24" t="str">
        <f>IFERROR(ROUND(VLOOKUP($C2706,基础资料!$B$5:$E$34,3,0)+SUMIF($C$5:$C2706,$C2706,$F$5:$F2706)-SUMIF($C$5:$C2706,$C2706,$G$5:$G2706),2),"")</f>
        <v/>
      </c>
      <c r="I2706" s="53"/>
      <c r="J2706" s="53"/>
      <c r="K2706" s="25" t="str">
        <f t="shared" si="42"/>
        <v/>
      </c>
      <c r="L2706" s="13" t="str">
        <f>IF($D2706="","",IFERROR(INDEX(类别属性,MATCH($D2706,类别表,0)),""))</f>
        <v/>
      </c>
      <c r="M2706" s="53"/>
      <c r="N2706" s="53"/>
      <c r="O2706" s="32"/>
      <c r="P2706" s="6" t="str">
        <f>IF($C2706="","",IF(ISNA(MATCH($C2706,账户表,0)),"※这个账户不在【基础资料】的账户档案里",IF($B2706="","※没填日期，这一笔不会进任何月份的报表",IF(NOT(ISNUMBER($B2706)),"※日期是文本不是日期（像 2026.6.28 这种），按日期取数的报表全会漏掉这一笔",IF(AND($F2706&lt;&gt;"",$G2706&lt;&gt;""),"※收入和支出不能同时填",IF(AND(N($F2706)=0,N($G2706)=0),"※收入和支出都没填",IF(OR(N($F2706)&lt;0,N($G2706)&lt;0),"※金额不能填负数，方向反了就换一列填",IF($D2706="","※没填收支类别，分类报表会漏掉这一笔",IF(ISNA(MATCH($D2706,类别表,0)),"※收支类别不在【基础资料】的清单里",IF(AND($L2706="内部转账",$M2706=""),"△内部转账要在「对方账户」写上另一头",IF(AND($L2706="内部转账",$M2706=$C2706),"※对方账户跟本账户是同一个",IF(AND($L2706&lt;&gt;"内部转账",$M2706&lt;&gt;""),"△填了对方账户，但类别不是内部转账",IF(YEAR($B2706)&lt;&gt;管理年度,"△不是管理年度的单据，按月的三张报表里看不到",IF($H2706&lt;0,"△这一笔之后该账户余额成负数了，核一下",""))))))))))))))</f>
        <v/>
      </c>
    </row>
    <row r="2707" ht="16.5" spans="1:16">
      <c r="A2707" s="4" t="str">
        <f>IF($C2707="","",COUNTA($C$5:$C2707))</f>
        <v/>
      </c>
      <c r="B2707" s="52"/>
      <c r="C2707" s="53"/>
      <c r="D2707" s="53"/>
      <c r="E2707" s="32"/>
      <c r="F2707" s="54"/>
      <c r="G2707" s="54"/>
      <c r="H2707" s="24" t="str">
        <f>IFERROR(ROUND(VLOOKUP($C2707,基础资料!$B$5:$E$34,3,0)+SUMIF($C$5:$C2707,$C2707,$F$5:$F2707)-SUMIF($C$5:$C2707,$C2707,$G$5:$G2707),2),"")</f>
        <v/>
      </c>
      <c r="I2707" s="53"/>
      <c r="J2707" s="53"/>
      <c r="K2707" s="25" t="str">
        <f t="shared" si="42"/>
        <v/>
      </c>
      <c r="L2707" s="13" t="str">
        <f>IF($D2707="","",IFERROR(INDEX(类别属性,MATCH($D2707,类别表,0)),""))</f>
        <v/>
      </c>
      <c r="M2707" s="53"/>
      <c r="N2707" s="53"/>
      <c r="O2707" s="32"/>
      <c r="P2707" s="6" t="str">
        <f>IF($C2707="","",IF(ISNA(MATCH($C2707,账户表,0)),"※这个账户不在【基础资料】的账户档案里",IF($B2707="","※没填日期，这一笔不会进任何月份的报表",IF(NOT(ISNUMBER($B2707)),"※日期是文本不是日期（像 2026.6.28 这种），按日期取数的报表全会漏掉这一笔",IF(AND($F2707&lt;&gt;"",$G2707&lt;&gt;""),"※收入和支出不能同时填",IF(AND(N($F2707)=0,N($G2707)=0),"※收入和支出都没填",IF(OR(N($F2707)&lt;0,N($G2707)&lt;0),"※金额不能填负数，方向反了就换一列填",IF($D2707="","※没填收支类别，分类报表会漏掉这一笔",IF(ISNA(MATCH($D2707,类别表,0)),"※收支类别不在【基础资料】的清单里",IF(AND($L2707="内部转账",$M2707=""),"△内部转账要在「对方账户」写上另一头",IF(AND($L2707="内部转账",$M2707=$C2707),"※对方账户跟本账户是同一个",IF(AND($L2707&lt;&gt;"内部转账",$M2707&lt;&gt;""),"△填了对方账户，但类别不是内部转账",IF(YEAR($B2707)&lt;&gt;管理年度,"△不是管理年度的单据，按月的三张报表里看不到",IF($H2707&lt;0,"△这一笔之后该账户余额成负数了，核一下",""))))))))))))))</f>
        <v/>
      </c>
    </row>
    <row r="2708" ht="16.5" spans="1:16">
      <c r="A2708" s="4" t="str">
        <f>IF($C2708="","",COUNTA($C$5:$C2708))</f>
        <v/>
      </c>
      <c r="B2708" s="52"/>
      <c r="C2708" s="53"/>
      <c r="D2708" s="53"/>
      <c r="E2708" s="32"/>
      <c r="F2708" s="54"/>
      <c r="G2708" s="54"/>
      <c r="H2708" s="24" t="str">
        <f>IFERROR(ROUND(VLOOKUP($C2708,基础资料!$B$5:$E$34,3,0)+SUMIF($C$5:$C2708,$C2708,$F$5:$F2708)-SUMIF($C$5:$C2708,$C2708,$G$5:$G2708),2),"")</f>
        <v/>
      </c>
      <c r="I2708" s="53"/>
      <c r="J2708" s="53"/>
      <c r="K2708" s="25" t="str">
        <f t="shared" si="42"/>
        <v/>
      </c>
      <c r="L2708" s="13" t="str">
        <f>IF($D2708="","",IFERROR(INDEX(类别属性,MATCH($D2708,类别表,0)),""))</f>
        <v/>
      </c>
      <c r="M2708" s="53"/>
      <c r="N2708" s="53"/>
      <c r="O2708" s="32"/>
      <c r="P2708" s="6" t="str">
        <f>IF($C2708="","",IF(ISNA(MATCH($C2708,账户表,0)),"※这个账户不在【基础资料】的账户档案里",IF($B2708="","※没填日期，这一笔不会进任何月份的报表",IF(NOT(ISNUMBER($B2708)),"※日期是文本不是日期（像 2026.6.28 这种），按日期取数的报表全会漏掉这一笔",IF(AND($F2708&lt;&gt;"",$G2708&lt;&gt;""),"※收入和支出不能同时填",IF(AND(N($F2708)=0,N($G2708)=0),"※收入和支出都没填",IF(OR(N($F2708)&lt;0,N($G2708)&lt;0),"※金额不能填负数，方向反了就换一列填",IF($D2708="","※没填收支类别，分类报表会漏掉这一笔",IF(ISNA(MATCH($D2708,类别表,0)),"※收支类别不在【基础资料】的清单里",IF(AND($L2708="内部转账",$M2708=""),"△内部转账要在「对方账户」写上另一头",IF(AND($L2708="内部转账",$M2708=$C2708),"※对方账户跟本账户是同一个",IF(AND($L2708&lt;&gt;"内部转账",$M2708&lt;&gt;""),"△填了对方账户，但类别不是内部转账",IF(YEAR($B2708)&lt;&gt;管理年度,"△不是管理年度的单据，按月的三张报表里看不到",IF($H2708&lt;0,"△这一笔之后该账户余额成负数了，核一下",""))))))))))))))</f>
        <v/>
      </c>
    </row>
    <row r="2709" ht="16.5" spans="1:16">
      <c r="A2709" s="4" t="str">
        <f>IF($C2709="","",COUNTA($C$5:$C2709))</f>
        <v/>
      </c>
      <c r="B2709" s="52"/>
      <c r="C2709" s="53"/>
      <c r="D2709" s="53"/>
      <c r="E2709" s="32"/>
      <c r="F2709" s="54"/>
      <c r="G2709" s="54"/>
      <c r="H2709" s="24" t="str">
        <f>IFERROR(ROUND(VLOOKUP($C2709,基础资料!$B$5:$E$34,3,0)+SUMIF($C$5:$C2709,$C2709,$F$5:$F2709)-SUMIF($C$5:$C2709,$C2709,$G$5:$G2709),2),"")</f>
        <v/>
      </c>
      <c r="I2709" s="53"/>
      <c r="J2709" s="53"/>
      <c r="K2709" s="25" t="str">
        <f t="shared" si="42"/>
        <v/>
      </c>
      <c r="L2709" s="13" t="str">
        <f>IF($D2709="","",IFERROR(INDEX(类别属性,MATCH($D2709,类别表,0)),""))</f>
        <v/>
      </c>
      <c r="M2709" s="53"/>
      <c r="N2709" s="53"/>
      <c r="O2709" s="32"/>
      <c r="P2709" s="6" t="str">
        <f>IF($C2709="","",IF(ISNA(MATCH($C2709,账户表,0)),"※这个账户不在【基础资料】的账户档案里",IF($B2709="","※没填日期，这一笔不会进任何月份的报表",IF(NOT(ISNUMBER($B2709)),"※日期是文本不是日期（像 2026.6.28 这种），按日期取数的报表全会漏掉这一笔",IF(AND($F2709&lt;&gt;"",$G2709&lt;&gt;""),"※收入和支出不能同时填",IF(AND(N($F2709)=0,N($G2709)=0),"※收入和支出都没填",IF(OR(N($F2709)&lt;0,N($G2709)&lt;0),"※金额不能填负数，方向反了就换一列填",IF($D2709="","※没填收支类别，分类报表会漏掉这一笔",IF(ISNA(MATCH($D2709,类别表,0)),"※收支类别不在【基础资料】的清单里",IF(AND($L2709="内部转账",$M2709=""),"△内部转账要在「对方账户」写上另一头",IF(AND($L2709="内部转账",$M2709=$C2709),"※对方账户跟本账户是同一个",IF(AND($L2709&lt;&gt;"内部转账",$M2709&lt;&gt;""),"△填了对方账户，但类别不是内部转账",IF(YEAR($B2709)&lt;&gt;管理年度,"△不是管理年度的单据，按月的三张报表里看不到",IF($H2709&lt;0,"△这一笔之后该账户余额成负数了，核一下",""))))))))))))))</f>
        <v/>
      </c>
    </row>
    <row r="2710" ht="16.5" spans="1:16">
      <c r="A2710" s="4" t="str">
        <f>IF($C2710="","",COUNTA($C$5:$C2710))</f>
        <v/>
      </c>
      <c r="B2710" s="52"/>
      <c r="C2710" s="53"/>
      <c r="D2710" s="53"/>
      <c r="E2710" s="32"/>
      <c r="F2710" s="54"/>
      <c r="G2710" s="54"/>
      <c r="H2710" s="24" t="str">
        <f>IFERROR(ROUND(VLOOKUP($C2710,基础资料!$B$5:$E$34,3,0)+SUMIF($C$5:$C2710,$C2710,$F$5:$F2710)-SUMIF($C$5:$C2710,$C2710,$G$5:$G2710),2),"")</f>
        <v/>
      </c>
      <c r="I2710" s="53"/>
      <c r="J2710" s="53"/>
      <c r="K2710" s="25" t="str">
        <f t="shared" si="42"/>
        <v/>
      </c>
      <c r="L2710" s="13" t="str">
        <f>IF($D2710="","",IFERROR(INDEX(类别属性,MATCH($D2710,类别表,0)),""))</f>
        <v/>
      </c>
      <c r="M2710" s="53"/>
      <c r="N2710" s="53"/>
      <c r="O2710" s="32"/>
      <c r="P2710" s="6" t="str">
        <f>IF($C2710="","",IF(ISNA(MATCH($C2710,账户表,0)),"※这个账户不在【基础资料】的账户档案里",IF($B2710="","※没填日期，这一笔不会进任何月份的报表",IF(NOT(ISNUMBER($B2710)),"※日期是文本不是日期（像 2026.6.28 这种），按日期取数的报表全会漏掉这一笔",IF(AND($F2710&lt;&gt;"",$G2710&lt;&gt;""),"※收入和支出不能同时填",IF(AND(N($F2710)=0,N($G2710)=0),"※收入和支出都没填",IF(OR(N($F2710)&lt;0,N($G2710)&lt;0),"※金额不能填负数，方向反了就换一列填",IF($D2710="","※没填收支类别，分类报表会漏掉这一笔",IF(ISNA(MATCH($D2710,类别表,0)),"※收支类别不在【基础资料】的清单里",IF(AND($L2710="内部转账",$M2710=""),"△内部转账要在「对方账户」写上另一头",IF(AND($L2710="内部转账",$M2710=$C2710),"※对方账户跟本账户是同一个",IF(AND($L2710&lt;&gt;"内部转账",$M2710&lt;&gt;""),"△填了对方账户，但类别不是内部转账",IF(YEAR($B2710)&lt;&gt;管理年度,"△不是管理年度的单据，按月的三张报表里看不到",IF($H2710&lt;0,"△这一笔之后该账户余额成负数了，核一下",""))))))))))))))</f>
        <v/>
      </c>
    </row>
    <row r="2711" ht="16.5" spans="1:16">
      <c r="A2711" s="4" t="str">
        <f>IF($C2711="","",COUNTA($C$5:$C2711))</f>
        <v/>
      </c>
      <c r="B2711" s="52"/>
      <c r="C2711" s="53"/>
      <c r="D2711" s="53"/>
      <c r="E2711" s="32"/>
      <c r="F2711" s="54"/>
      <c r="G2711" s="54"/>
      <c r="H2711" s="24" t="str">
        <f>IFERROR(ROUND(VLOOKUP($C2711,基础资料!$B$5:$E$34,3,0)+SUMIF($C$5:$C2711,$C2711,$F$5:$F2711)-SUMIF($C$5:$C2711,$C2711,$G$5:$G2711),2),"")</f>
        <v/>
      </c>
      <c r="I2711" s="53"/>
      <c r="J2711" s="53"/>
      <c r="K2711" s="25" t="str">
        <f t="shared" si="42"/>
        <v/>
      </c>
      <c r="L2711" s="13" t="str">
        <f>IF($D2711="","",IFERROR(INDEX(类别属性,MATCH($D2711,类别表,0)),""))</f>
        <v/>
      </c>
      <c r="M2711" s="53"/>
      <c r="N2711" s="53"/>
      <c r="O2711" s="32"/>
      <c r="P2711" s="6" t="str">
        <f>IF($C2711="","",IF(ISNA(MATCH($C2711,账户表,0)),"※这个账户不在【基础资料】的账户档案里",IF($B2711="","※没填日期，这一笔不会进任何月份的报表",IF(NOT(ISNUMBER($B2711)),"※日期是文本不是日期（像 2026.6.28 这种），按日期取数的报表全会漏掉这一笔",IF(AND($F2711&lt;&gt;"",$G2711&lt;&gt;""),"※收入和支出不能同时填",IF(AND(N($F2711)=0,N($G2711)=0),"※收入和支出都没填",IF(OR(N($F2711)&lt;0,N($G2711)&lt;0),"※金额不能填负数，方向反了就换一列填",IF($D2711="","※没填收支类别，分类报表会漏掉这一笔",IF(ISNA(MATCH($D2711,类别表,0)),"※收支类别不在【基础资料】的清单里",IF(AND($L2711="内部转账",$M2711=""),"△内部转账要在「对方账户」写上另一头",IF(AND($L2711="内部转账",$M2711=$C2711),"※对方账户跟本账户是同一个",IF(AND($L2711&lt;&gt;"内部转账",$M2711&lt;&gt;""),"△填了对方账户，但类别不是内部转账",IF(YEAR($B2711)&lt;&gt;管理年度,"△不是管理年度的单据，按月的三张报表里看不到",IF($H2711&lt;0,"△这一笔之后该账户余额成负数了，核一下",""))))))))))))))</f>
        <v/>
      </c>
    </row>
    <row r="2712" ht="16.5" spans="1:16">
      <c r="A2712" s="4" t="str">
        <f>IF($C2712="","",COUNTA($C$5:$C2712))</f>
        <v/>
      </c>
      <c r="B2712" s="52"/>
      <c r="C2712" s="53"/>
      <c r="D2712" s="53"/>
      <c r="E2712" s="32"/>
      <c r="F2712" s="54"/>
      <c r="G2712" s="54"/>
      <c r="H2712" s="24" t="str">
        <f>IFERROR(ROUND(VLOOKUP($C2712,基础资料!$B$5:$E$34,3,0)+SUMIF($C$5:$C2712,$C2712,$F$5:$F2712)-SUMIF($C$5:$C2712,$C2712,$G$5:$G2712),2),"")</f>
        <v/>
      </c>
      <c r="I2712" s="53"/>
      <c r="J2712" s="53"/>
      <c r="K2712" s="25" t="str">
        <f t="shared" si="42"/>
        <v/>
      </c>
      <c r="L2712" s="13" t="str">
        <f>IF($D2712="","",IFERROR(INDEX(类别属性,MATCH($D2712,类别表,0)),""))</f>
        <v/>
      </c>
      <c r="M2712" s="53"/>
      <c r="N2712" s="53"/>
      <c r="O2712" s="32"/>
      <c r="P2712" s="6" t="str">
        <f>IF($C2712="","",IF(ISNA(MATCH($C2712,账户表,0)),"※这个账户不在【基础资料】的账户档案里",IF($B2712="","※没填日期，这一笔不会进任何月份的报表",IF(NOT(ISNUMBER($B2712)),"※日期是文本不是日期（像 2026.6.28 这种），按日期取数的报表全会漏掉这一笔",IF(AND($F2712&lt;&gt;"",$G2712&lt;&gt;""),"※收入和支出不能同时填",IF(AND(N($F2712)=0,N($G2712)=0),"※收入和支出都没填",IF(OR(N($F2712)&lt;0,N($G2712)&lt;0),"※金额不能填负数，方向反了就换一列填",IF($D2712="","※没填收支类别，分类报表会漏掉这一笔",IF(ISNA(MATCH($D2712,类别表,0)),"※收支类别不在【基础资料】的清单里",IF(AND($L2712="内部转账",$M2712=""),"△内部转账要在「对方账户」写上另一头",IF(AND($L2712="内部转账",$M2712=$C2712),"※对方账户跟本账户是同一个",IF(AND($L2712&lt;&gt;"内部转账",$M2712&lt;&gt;""),"△填了对方账户，但类别不是内部转账",IF(YEAR($B2712)&lt;&gt;管理年度,"△不是管理年度的单据，按月的三张报表里看不到",IF($H2712&lt;0,"△这一笔之后该账户余额成负数了，核一下",""))))))))))))))</f>
        <v/>
      </c>
    </row>
    <row r="2713" ht="16.5" spans="1:16">
      <c r="A2713" s="4" t="str">
        <f>IF($C2713="","",COUNTA($C$5:$C2713))</f>
        <v/>
      </c>
      <c r="B2713" s="52"/>
      <c r="C2713" s="53"/>
      <c r="D2713" s="53"/>
      <c r="E2713" s="32"/>
      <c r="F2713" s="54"/>
      <c r="G2713" s="54"/>
      <c r="H2713" s="24" t="str">
        <f>IFERROR(ROUND(VLOOKUP($C2713,基础资料!$B$5:$E$34,3,0)+SUMIF($C$5:$C2713,$C2713,$F$5:$F2713)-SUMIF($C$5:$C2713,$C2713,$G$5:$G2713),2),"")</f>
        <v/>
      </c>
      <c r="I2713" s="53"/>
      <c r="J2713" s="53"/>
      <c r="K2713" s="25" t="str">
        <f t="shared" si="42"/>
        <v/>
      </c>
      <c r="L2713" s="13" t="str">
        <f>IF($D2713="","",IFERROR(INDEX(类别属性,MATCH($D2713,类别表,0)),""))</f>
        <v/>
      </c>
      <c r="M2713" s="53"/>
      <c r="N2713" s="53"/>
      <c r="O2713" s="32"/>
      <c r="P2713" s="6" t="str">
        <f>IF($C2713="","",IF(ISNA(MATCH($C2713,账户表,0)),"※这个账户不在【基础资料】的账户档案里",IF($B2713="","※没填日期，这一笔不会进任何月份的报表",IF(NOT(ISNUMBER($B2713)),"※日期是文本不是日期（像 2026.6.28 这种），按日期取数的报表全会漏掉这一笔",IF(AND($F2713&lt;&gt;"",$G2713&lt;&gt;""),"※收入和支出不能同时填",IF(AND(N($F2713)=0,N($G2713)=0),"※收入和支出都没填",IF(OR(N($F2713)&lt;0,N($G2713)&lt;0),"※金额不能填负数，方向反了就换一列填",IF($D2713="","※没填收支类别，分类报表会漏掉这一笔",IF(ISNA(MATCH($D2713,类别表,0)),"※收支类别不在【基础资料】的清单里",IF(AND($L2713="内部转账",$M2713=""),"△内部转账要在「对方账户」写上另一头",IF(AND($L2713="内部转账",$M2713=$C2713),"※对方账户跟本账户是同一个",IF(AND($L2713&lt;&gt;"内部转账",$M2713&lt;&gt;""),"△填了对方账户，但类别不是内部转账",IF(YEAR($B2713)&lt;&gt;管理年度,"△不是管理年度的单据，按月的三张报表里看不到",IF($H2713&lt;0,"△这一笔之后该账户余额成负数了，核一下",""))))))))))))))</f>
        <v/>
      </c>
    </row>
    <row r="2714" ht="16.5" spans="1:16">
      <c r="A2714" s="4" t="str">
        <f>IF($C2714="","",COUNTA($C$5:$C2714))</f>
        <v/>
      </c>
      <c r="B2714" s="52"/>
      <c r="C2714" s="53"/>
      <c r="D2714" s="53"/>
      <c r="E2714" s="32"/>
      <c r="F2714" s="54"/>
      <c r="G2714" s="54"/>
      <c r="H2714" s="24" t="str">
        <f>IFERROR(ROUND(VLOOKUP($C2714,基础资料!$B$5:$E$34,3,0)+SUMIF($C$5:$C2714,$C2714,$F$5:$F2714)-SUMIF($C$5:$C2714,$C2714,$G$5:$G2714),2),"")</f>
        <v/>
      </c>
      <c r="I2714" s="53"/>
      <c r="J2714" s="53"/>
      <c r="K2714" s="25" t="str">
        <f t="shared" si="42"/>
        <v/>
      </c>
      <c r="L2714" s="13" t="str">
        <f>IF($D2714="","",IFERROR(INDEX(类别属性,MATCH($D2714,类别表,0)),""))</f>
        <v/>
      </c>
      <c r="M2714" s="53"/>
      <c r="N2714" s="53"/>
      <c r="O2714" s="32"/>
      <c r="P2714" s="6" t="str">
        <f>IF($C2714="","",IF(ISNA(MATCH($C2714,账户表,0)),"※这个账户不在【基础资料】的账户档案里",IF($B2714="","※没填日期，这一笔不会进任何月份的报表",IF(NOT(ISNUMBER($B2714)),"※日期是文本不是日期（像 2026.6.28 这种），按日期取数的报表全会漏掉这一笔",IF(AND($F2714&lt;&gt;"",$G2714&lt;&gt;""),"※收入和支出不能同时填",IF(AND(N($F2714)=0,N($G2714)=0),"※收入和支出都没填",IF(OR(N($F2714)&lt;0,N($G2714)&lt;0),"※金额不能填负数，方向反了就换一列填",IF($D2714="","※没填收支类别，分类报表会漏掉这一笔",IF(ISNA(MATCH($D2714,类别表,0)),"※收支类别不在【基础资料】的清单里",IF(AND($L2714="内部转账",$M2714=""),"△内部转账要在「对方账户」写上另一头",IF(AND($L2714="内部转账",$M2714=$C2714),"※对方账户跟本账户是同一个",IF(AND($L2714&lt;&gt;"内部转账",$M2714&lt;&gt;""),"△填了对方账户，但类别不是内部转账",IF(YEAR($B2714)&lt;&gt;管理年度,"△不是管理年度的单据，按月的三张报表里看不到",IF($H2714&lt;0,"△这一笔之后该账户余额成负数了，核一下",""))))))))))))))</f>
        <v/>
      </c>
    </row>
    <row r="2715" ht="16.5" spans="1:16">
      <c r="A2715" s="4" t="str">
        <f>IF($C2715="","",COUNTA($C$5:$C2715))</f>
        <v/>
      </c>
      <c r="B2715" s="52"/>
      <c r="C2715" s="53"/>
      <c r="D2715" s="53"/>
      <c r="E2715" s="32"/>
      <c r="F2715" s="54"/>
      <c r="G2715" s="54"/>
      <c r="H2715" s="24" t="str">
        <f>IFERROR(ROUND(VLOOKUP($C2715,基础资料!$B$5:$E$34,3,0)+SUMIF($C$5:$C2715,$C2715,$F$5:$F2715)-SUMIF($C$5:$C2715,$C2715,$G$5:$G2715),2),"")</f>
        <v/>
      </c>
      <c r="I2715" s="53"/>
      <c r="J2715" s="53"/>
      <c r="K2715" s="25" t="str">
        <f t="shared" si="42"/>
        <v/>
      </c>
      <c r="L2715" s="13" t="str">
        <f>IF($D2715="","",IFERROR(INDEX(类别属性,MATCH($D2715,类别表,0)),""))</f>
        <v/>
      </c>
      <c r="M2715" s="53"/>
      <c r="N2715" s="53"/>
      <c r="O2715" s="32"/>
      <c r="P2715" s="6" t="str">
        <f>IF($C2715="","",IF(ISNA(MATCH($C2715,账户表,0)),"※这个账户不在【基础资料】的账户档案里",IF($B2715="","※没填日期，这一笔不会进任何月份的报表",IF(NOT(ISNUMBER($B2715)),"※日期是文本不是日期（像 2026.6.28 这种），按日期取数的报表全会漏掉这一笔",IF(AND($F2715&lt;&gt;"",$G2715&lt;&gt;""),"※收入和支出不能同时填",IF(AND(N($F2715)=0,N($G2715)=0),"※收入和支出都没填",IF(OR(N($F2715)&lt;0,N($G2715)&lt;0),"※金额不能填负数，方向反了就换一列填",IF($D2715="","※没填收支类别，分类报表会漏掉这一笔",IF(ISNA(MATCH($D2715,类别表,0)),"※收支类别不在【基础资料】的清单里",IF(AND($L2715="内部转账",$M2715=""),"△内部转账要在「对方账户」写上另一头",IF(AND($L2715="内部转账",$M2715=$C2715),"※对方账户跟本账户是同一个",IF(AND($L2715&lt;&gt;"内部转账",$M2715&lt;&gt;""),"△填了对方账户，但类别不是内部转账",IF(YEAR($B2715)&lt;&gt;管理年度,"△不是管理年度的单据，按月的三张报表里看不到",IF($H2715&lt;0,"△这一笔之后该账户余额成负数了，核一下",""))))))))))))))</f>
        <v/>
      </c>
    </row>
    <row r="2716" ht="16.5" spans="1:16">
      <c r="A2716" s="4" t="str">
        <f>IF($C2716="","",COUNTA($C$5:$C2716))</f>
        <v/>
      </c>
      <c r="B2716" s="52"/>
      <c r="C2716" s="53"/>
      <c r="D2716" s="53"/>
      <c r="E2716" s="32"/>
      <c r="F2716" s="54"/>
      <c r="G2716" s="54"/>
      <c r="H2716" s="24" t="str">
        <f>IFERROR(ROUND(VLOOKUP($C2716,基础资料!$B$5:$E$34,3,0)+SUMIF($C$5:$C2716,$C2716,$F$5:$F2716)-SUMIF($C$5:$C2716,$C2716,$G$5:$G2716),2),"")</f>
        <v/>
      </c>
      <c r="I2716" s="53"/>
      <c r="J2716" s="53"/>
      <c r="K2716" s="25" t="str">
        <f t="shared" si="42"/>
        <v/>
      </c>
      <c r="L2716" s="13" t="str">
        <f>IF($D2716="","",IFERROR(INDEX(类别属性,MATCH($D2716,类别表,0)),""))</f>
        <v/>
      </c>
      <c r="M2716" s="53"/>
      <c r="N2716" s="53"/>
      <c r="O2716" s="32"/>
      <c r="P2716" s="6" t="str">
        <f>IF($C2716="","",IF(ISNA(MATCH($C2716,账户表,0)),"※这个账户不在【基础资料】的账户档案里",IF($B2716="","※没填日期，这一笔不会进任何月份的报表",IF(NOT(ISNUMBER($B2716)),"※日期是文本不是日期（像 2026.6.28 这种），按日期取数的报表全会漏掉这一笔",IF(AND($F2716&lt;&gt;"",$G2716&lt;&gt;""),"※收入和支出不能同时填",IF(AND(N($F2716)=0,N($G2716)=0),"※收入和支出都没填",IF(OR(N($F2716)&lt;0,N($G2716)&lt;0),"※金额不能填负数，方向反了就换一列填",IF($D2716="","※没填收支类别，分类报表会漏掉这一笔",IF(ISNA(MATCH($D2716,类别表,0)),"※收支类别不在【基础资料】的清单里",IF(AND($L2716="内部转账",$M2716=""),"△内部转账要在「对方账户」写上另一头",IF(AND($L2716="内部转账",$M2716=$C2716),"※对方账户跟本账户是同一个",IF(AND($L2716&lt;&gt;"内部转账",$M2716&lt;&gt;""),"△填了对方账户，但类别不是内部转账",IF(YEAR($B2716)&lt;&gt;管理年度,"△不是管理年度的单据，按月的三张报表里看不到",IF($H2716&lt;0,"△这一笔之后该账户余额成负数了，核一下",""))))))))))))))</f>
        <v/>
      </c>
    </row>
    <row r="2717" ht="16.5" spans="1:16">
      <c r="A2717" s="4" t="str">
        <f>IF($C2717="","",COUNTA($C$5:$C2717))</f>
        <v/>
      </c>
      <c r="B2717" s="52"/>
      <c r="C2717" s="53"/>
      <c r="D2717" s="53"/>
      <c r="E2717" s="32"/>
      <c r="F2717" s="54"/>
      <c r="G2717" s="54"/>
      <c r="H2717" s="24" t="str">
        <f>IFERROR(ROUND(VLOOKUP($C2717,基础资料!$B$5:$E$34,3,0)+SUMIF($C$5:$C2717,$C2717,$F$5:$F2717)-SUMIF($C$5:$C2717,$C2717,$G$5:$G2717),2),"")</f>
        <v/>
      </c>
      <c r="I2717" s="53"/>
      <c r="J2717" s="53"/>
      <c r="K2717" s="25" t="str">
        <f t="shared" si="42"/>
        <v/>
      </c>
      <c r="L2717" s="13" t="str">
        <f>IF($D2717="","",IFERROR(INDEX(类别属性,MATCH($D2717,类别表,0)),""))</f>
        <v/>
      </c>
      <c r="M2717" s="53"/>
      <c r="N2717" s="53"/>
      <c r="O2717" s="32"/>
      <c r="P2717" s="6" t="str">
        <f>IF($C2717="","",IF(ISNA(MATCH($C2717,账户表,0)),"※这个账户不在【基础资料】的账户档案里",IF($B2717="","※没填日期，这一笔不会进任何月份的报表",IF(NOT(ISNUMBER($B2717)),"※日期是文本不是日期（像 2026.6.28 这种），按日期取数的报表全会漏掉这一笔",IF(AND($F2717&lt;&gt;"",$G2717&lt;&gt;""),"※收入和支出不能同时填",IF(AND(N($F2717)=0,N($G2717)=0),"※收入和支出都没填",IF(OR(N($F2717)&lt;0,N($G2717)&lt;0),"※金额不能填负数，方向反了就换一列填",IF($D2717="","※没填收支类别，分类报表会漏掉这一笔",IF(ISNA(MATCH($D2717,类别表,0)),"※收支类别不在【基础资料】的清单里",IF(AND($L2717="内部转账",$M2717=""),"△内部转账要在「对方账户」写上另一头",IF(AND($L2717="内部转账",$M2717=$C2717),"※对方账户跟本账户是同一个",IF(AND($L2717&lt;&gt;"内部转账",$M2717&lt;&gt;""),"△填了对方账户，但类别不是内部转账",IF(YEAR($B2717)&lt;&gt;管理年度,"△不是管理年度的单据，按月的三张报表里看不到",IF($H2717&lt;0,"△这一笔之后该账户余额成负数了，核一下",""))))))))))))))</f>
        <v/>
      </c>
    </row>
    <row r="2718" ht="16.5" spans="1:16">
      <c r="A2718" s="4" t="str">
        <f>IF($C2718="","",COUNTA($C$5:$C2718))</f>
        <v/>
      </c>
      <c r="B2718" s="52"/>
      <c r="C2718" s="53"/>
      <c r="D2718" s="53"/>
      <c r="E2718" s="32"/>
      <c r="F2718" s="54"/>
      <c r="G2718" s="54"/>
      <c r="H2718" s="24" t="str">
        <f>IFERROR(ROUND(VLOOKUP($C2718,基础资料!$B$5:$E$34,3,0)+SUMIF($C$5:$C2718,$C2718,$F$5:$F2718)-SUMIF($C$5:$C2718,$C2718,$G$5:$G2718),2),"")</f>
        <v/>
      </c>
      <c r="I2718" s="53"/>
      <c r="J2718" s="53"/>
      <c r="K2718" s="25" t="str">
        <f t="shared" si="42"/>
        <v/>
      </c>
      <c r="L2718" s="13" t="str">
        <f>IF($D2718="","",IFERROR(INDEX(类别属性,MATCH($D2718,类别表,0)),""))</f>
        <v/>
      </c>
      <c r="M2718" s="53"/>
      <c r="N2718" s="53"/>
      <c r="O2718" s="32"/>
      <c r="P2718" s="6" t="str">
        <f>IF($C2718="","",IF(ISNA(MATCH($C2718,账户表,0)),"※这个账户不在【基础资料】的账户档案里",IF($B2718="","※没填日期，这一笔不会进任何月份的报表",IF(NOT(ISNUMBER($B2718)),"※日期是文本不是日期（像 2026.6.28 这种），按日期取数的报表全会漏掉这一笔",IF(AND($F2718&lt;&gt;"",$G2718&lt;&gt;""),"※收入和支出不能同时填",IF(AND(N($F2718)=0,N($G2718)=0),"※收入和支出都没填",IF(OR(N($F2718)&lt;0,N($G2718)&lt;0),"※金额不能填负数，方向反了就换一列填",IF($D2718="","※没填收支类别，分类报表会漏掉这一笔",IF(ISNA(MATCH($D2718,类别表,0)),"※收支类别不在【基础资料】的清单里",IF(AND($L2718="内部转账",$M2718=""),"△内部转账要在「对方账户」写上另一头",IF(AND($L2718="内部转账",$M2718=$C2718),"※对方账户跟本账户是同一个",IF(AND($L2718&lt;&gt;"内部转账",$M2718&lt;&gt;""),"△填了对方账户，但类别不是内部转账",IF(YEAR($B2718)&lt;&gt;管理年度,"△不是管理年度的单据，按月的三张报表里看不到",IF($H2718&lt;0,"△这一笔之后该账户余额成负数了，核一下",""))))))))))))))</f>
        <v/>
      </c>
    </row>
    <row r="2719" ht="16.5" spans="1:16">
      <c r="A2719" s="4" t="str">
        <f>IF($C2719="","",COUNTA($C$5:$C2719))</f>
        <v/>
      </c>
      <c r="B2719" s="52"/>
      <c r="C2719" s="53"/>
      <c r="D2719" s="53"/>
      <c r="E2719" s="32"/>
      <c r="F2719" s="54"/>
      <c r="G2719" s="54"/>
      <c r="H2719" s="24" t="str">
        <f>IFERROR(ROUND(VLOOKUP($C2719,基础资料!$B$5:$E$34,3,0)+SUMIF($C$5:$C2719,$C2719,$F$5:$F2719)-SUMIF($C$5:$C2719,$C2719,$G$5:$G2719),2),"")</f>
        <v/>
      </c>
      <c r="I2719" s="53"/>
      <c r="J2719" s="53"/>
      <c r="K2719" s="25" t="str">
        <f t="shared" si="42"/>
        <v/>
      </c>
      <c r="L2719" s="13" t="str">
        <f>IF($D2719="","",IFERROR(INDEX(类别属性,MATCH($D2719,类别表,0)),""))</f>
        <v/>
      </c>
      <c r="M2719" s="53"/>
      <c r="N2719" s="53"/>
      <c r="O2719" s="32"/>
      <c r="P2719" s="6" t="str">
        <f>IF($C2719="","",IF(ISNA(MATCH($C2719,账户表,0)),"※这个账户不在【基础资料】的账户档案里",IF($B2719="","※没填日期，这一笔不会进任何月份的报表",IF(NOT(ISNUMBER($B2719)),"※日期是文本不是日期（像 2026.6.28 这种），按日期取数的报表全会漏掉这一笔",IF(AND($F2719&lt;&gt;"",$G2719&lt;&gt;""),"※收入和支出不能同时填",IF(AND(N($F2719)=0,N($G2719)=0),"※收入和支出都没填",IF(OR(N($F2719)&lt;0,N($G2719)&lt;0),"※金额不能填负数，方向反了就换一列填",IF($D2719="","※没填收支类别，分类报表会漏掉这一笔",IF(ISNA(MATCH($D2719,类别表,0)),"※收支类别不在【基础资料】的清单里",IF(AND($L2719="内部转账",$M2719=""),"△内部转账要在「对方账户」写上另一头",IF(AND($L2719="内部转账",$M2719=$C2719),"※对方账户跟本账户是同一个",IF(AND($L2719&lt;&gt;"内部转账",$M2719&lt;&gt;""),"△填了对方账户，但类别不是内部转账",IF(YEAR($B2719)&lt;&gt;管理年度,"△不是管理年度的单据，按月的三张报表里看不到",IF($H2719&lt;0,"△这一笔之后该账户余额成负数了，核一下",""))))))))))))))</f>
        <v/>
      </c>
    </row>
    <row r="2720" ht="16.5" spans="1:16">
      <c r="A2720" s="4" t="str">
        <f>IF($C2720="","",COUNTA($C$5:$C2720))</f>
        <v/>
      </c>
      <c r="B2720" s="52"/>
      <c r="C2720" s="53"/>
      <c r="D2720" s="53"/>
      <c r="E2720" s="32"/>
      <c r="F2720" s="54"/>
      <c r="G2720" s="54"/>
      <c r="H2720" s="24" t="str">
        <f>IFERROR(ROUND(VLOOKUP($C2720,基础资料!$B$5:$E$34,3,0)+SUMIF($C$5:$C2720,$C2720,$F$5:$F2720)-SUMIF($C$5:$C2720,$C2720,$G$5:$G2720),2),"")</f>
        <v/>
      </c>
      <c r="I2720" s="53"/>
      <c r="J2720" s="53"/>
      <c r="K2720" s="25" t="str">
        <f t="shared" si="42"/>
        <v/>
      </c>
      <c r="L2720" s="13" t="str">
        <f>IF($D2720="","",IFERROR(INDEX(类别属性,MATCH($D2720,类别表,0)),""))</f>
        <v/>
      </c>
      <c r="M2720" s="53"/>
      <c r="N2720" s="53"/>
      <c r="O2720" s="32"/>
      <c r="P2720" s="6" t="str">
        <f>IF($C2720="","",IF(ISNA(MATCH($C2720,账户表,0)),"※这个账户不在【基础资料】的账户档案里",IF($B2720="","※没填日期，这一笔不会进任何月份的报表",IF(NOT(ISNUMBER($B2720)),"※日期是文本不是日期（像 2026.6.28 这种），按日期取数的报表全会漏掉这一笔",IF(AND($F2720&lt;&gt;"",$G2720&lt;&gt;""),"※收入和支出不能同时填",IF(AND(N($F2720)=0,N($G2720)=0),"※收入和支出都没填",IF(OR(N($F2720)&lt;0,N($G2720)&lt;0),"※金额不能填负数，方向反了就换一列填",IF($D2720="","※没填收支类别，分类报表会漏掉这一笔",IF(ISNA(MATCH($D2720,类别表,0)),"※收支类别不在【基础资料】的清单里",IF(AND($L2720="内部转账",$M2720=""),"△内部转账要在「对方账户」写上另一头",IF(AND($L2720="内部转账",$M2720=$C2720),"※对方账户跟本账户是同一个",IF(AND($L2720&lt;&gt;"内部转账",$M2720&lt;&gt;""),"△填了对方账户，但类别不是内部转账",IF(YEAR($B2720)&lt;&gt;管理年度,"△不是管理年度的单据，按月的三张报表里看不到",IF($H2720&lt;0,"△这一笔之后该账户余额成负数了，核一下",""))))))))))))))</f>
        <v/>
      </c>
    </row>
    <row r="2721" ht="16.5" spans="1:16">
      <c r="A2721" s="4" t="str">
        <f>IF($C2721="","",COUNTA($C$5:$C2721))</f>
        <v/>
      </c>
      <c r="B2721" s="52"/>
      <c r="C2721" s="53"/>
      <c r="D2721" s="53"/>
      <c r="E2721" s="32"/>
      <c r="F2721" s="54"/>
      <c r="G2721" s="54"/>
      <c r="H2721" s="24" t="str">
        <f>IFERROR(ROUND(VLOOKUP($C2721,基础资料!$B$5:$E$34,3,0)+SUMIF($C$5:$C2721,$C2721,$F$5:$F2721)-SUMIF($C$5:$C2721,$C2721,$G$5:$G2721),2),"")</f>
        <v/>
      </c>
      <c r="I2721" s="53"/>
      <c r="J2721" s="53"/>
      <c r="K2721" s="25" t="str">
        <f t="shared" si="42"/>
        <v/>
      </c>
      <c r="L2721" s="13" t="str">
        <f>IF($D2721="","",IFERROR(INDEX(类别属性,MATCH($D2721,类别表,0)),""))</f>
        <v/>
      </c>
      <c r="M2721" s="53"/>
      <c r="N2721" s="53"/>
      <c r="O2721" s="32"/>
      <c r="P2721" s="6" t="str">
        <f>IF($C2721="","",IF(ISNA(MATCH($C2721,账户表,0)),"※这个账户不在【基础资料】的账户档案里",IF($B2721="","※没填日期，这一笔不会进任何月份的报表",IF(NOT(ISNUMBER($B2721)),"※日期是文本不是日期（像 2026.6.28 这种），按日期取数的报表全会漏掉这一笔",IF(AND($F2721&lt;&gt;"",$G2721&lt;&gt;""),"※收入和支出不能同时填",IF(AND(N($F2721)=0,N($G2721)=0),"※收入和支出都没填",IF(OR(N($F2721)&lt;0,N($G2721)&lt;0),"※金额不能填负数，方向反了就换一列填",IF($D2721="","※没填收支类别，分类报表会漏掉这一笔",IF(ISNA(MATCH($D2721,类别表,0)),"※收支类别不在【基础资料】的清单里",IF(AND($L2721="内部转账",$M2721=""),"△内部转账要在「对方账户」写上另一头",IF(AND($L2721="内部转账",$M2721=$C2721),"※对方账户跟本账户是同一个",IF(AND($L2721&lt;&gt;"内部转账",$M2721&lt;&gt;""),"△填了对方账户，但类别不是内部转账",IF(YEAR($B2721)&lt;&gt;管理年度,"△不是管理年度的单据，按月的三张报表里看不到",IF($H2721&lt;0,"△这一笔之后该账户余额成负数了，核一下",""))))))))))))))</f>
        <v/>
      </c>
    </row>
    <row r="2722" ht="16.5" spans="1:16">
      <c r="A2722" s="4" t="str">
        <f>IF($C2722="","",COUNTA($C$5:$C2722))</f>
        <v/>
      </c>
      <c r="B2722" s="52"/>
      <c r="C2722" s="53"/>
      <c r="D2722" s="53"/>
      <c r="E2722" s="32"/>
      <c r="F2722" s="54"/>
      <c r="G2722" s="54"/>
      <c r="H2722" s="24" t="str">
        <f>IFERROR(ROUND(VLOOKUP($C2722,基础资料!$B$5:$E$34,3,0)+SUMIF($C$5:$C2722,$C2722,$F$5:$F2722)-SUMIF($C$5:$C2722,$C2722,$G$5:$G2722),2),"")</f>
        <v/>
      </c>
      <c r="I2722" s="53"/>
      <c r="J2722" s="53"/>
      <c r="K2722" s="25" t="str">
        <f t="shared" si="42"/>
        <v/>
      </c>
      <c r="L2722" s="13" t="str">
        <f>IF($D2722="","",IFERROR(INDEX(类别属性,MATCH($D2722,类别表,0)),""))</f>
        <v/>
      </c>
      <c r="M2722" s="53"/>
      <c r="N2722" s="53"/>
      <c r="O2722" s="32"/>
      <c r="P2722" s="6" t="str">
        <f>IF($C2722="","",IF(ISNA(MATCH($C2722,账户表,0)),"※这个账户不在【基础资料】的账户档案里",IF($B2722="","※没填日期，这一笔不会进任何月份的报表",IF(NOT(ISNUMBER($B2722)),"※日期是文本不是日期（像 2026.6.28 这种），按日期取数的报表全会漏掉这一笔",IF(AND($F2722&lt;&gt;"",$G2722&lt;&gt;""),"※收入和支出不能同时填",IF(AND(N($F2722)=0,N($G2722)=0),"※收入和支出都没填",IF(OR(N($F2722)&lt;0,N($G2722)&lt;0),"※金额不能填负数，方向反了就换一列填",IF($D2722="","※没填收支类别，分类报表会漏掉这一笔",IF(ISNA(MATCH($D2722,类别表,0)),"※收支类别不在【基础资料】的清单里",IF(AND($L2722="内部转账",$M2722=""),"△内部转账要在「对方账户」写上另一头",IF(AND($L2722="内部转账",$M2722=$C2722),"※对方账户跟本账户是同一个",IF(AND($L2722&lt;&gt;"内部转账",$M2722&lt;&gt;""),"△填了对方账户，但类别不是内部转账",IF(YEAR($B2722)&lt;&gt;管理年度,"△不是管理年度的单据，按月的三张报表里看不到",IF($H2722&lt;0,"△这一笔之后该账户余额成负数了，核一下",""))))))))))))))</f>
        <v/>
      </c>
    </row>
    <row r="2723" ht="16.5" spans="1:16">
      <c r="A2723" s="4" t="str">
        <f>IF($C2723="","",COUNTA($C$5:$C2723))</f>
        <v/>
      </c>
      <c r="B2723" s="52"/>
      <c r="C2723" s="53"/>
      <c r="D2723" s="53"/>
      <c r="E2723" s="32"/>
      <c r="F2723" s="54"/>
      <c r="G2723" s="54"/>
      <c r="H2723" s="24" t="str">
        <f>IFERROR(ROUND(VLOOKUP($C2723,基础资料!$B$5:$E$34,3,0)+SUMIF($C$5:$C2723,$C2723,$F$5:$F2723)-SUMIF($C$5:$C2723,$C2723,$G$5:$G2723),2),"")</f>
        <v/>
      </c>
      <c r="I2723" s="53"/>
      <c r="J2723" s="53"/>
      <c r="K2723" s="25" t="str">
        <f t="shared" si="42"/>
        <v/>
      </c>
      <c r="L2723" s="13" t="str">
        <f>IF($D2723="","",IFERROR(INDEX(类别属性,MATCH($D2723,类别表,0)),""))</f>
        <v/>
      </c>
      <c r="M2723" s="53"/>
      <c r="N2723" s="53"/>
      <c r="O2723" s="32"/>
      <c r="P2723" s="6" t="str">
        <f>IF($C2723="","",IF(ISNA(MATCH($C2723,账户表,0)),"※这个账户不在【基础资料】的账户档案里",IF($B2723="","※没填日期，这一笔不会进任何月份的报表",IF(NOT(ISNUMBER($B2723)),"※日期是文本不是日期（像 2026.6.28 这种），按日期取数的报表全会漏掉这一笔",IF(AND($F2723&lt;&gt;"",$G2723&lt;&gt;""),"※收入和支出不能同时填",IF(AND(N($F2723)=0,N($G2723)=0),"※收入和支出都没填",IF(OR(N($F2723)&lt;0,N($G2723)&lt;0),"※金额不能填负数，方向反了就换一列填",IF($D2723="","※没填收支类别，分类报表会漏掉这一笔",IF(ISNA(MATCH($D2723,类别表,0)),"※收支类别不在【基础资料】的清单里",IF(AND($L2723="内部转账",$M2723=""),"△内部转账要在「对方账户」写上另一头",IF(AND($L2723="内部转账",$M2723=$C2723),"※对方账户跟本账户是同一个",IF(AND($L2723&lt;&gt;"内部转账",$M2723&lt;&gt;""),"△填了对方账户，但类别不是内部转账",IF(YEAR($B2723)&lt;&gt;管理年度,"△不是管理年度的单据，按月的三张报表里看不到",IF($H2723&lt;0,"△这一笔之后该账户余额成负数了，核一下",""))))))))))))))</f>
        <v/>
      </c>
    </row>
    <row r="2724" ht="16.5" spans="1:16">
      <c r="A2724" s="4" t="str">
        <f>IF($C2724="","",COUNTA($C$5:$C2724))</f>
        <v/>
      </c>
      <c r="B2724" s="52"/>
      <c r="C2724" s="53"/>
      <c r="D2724" s="53"/>
      <c r="E2724" s="32"/>
      <c r="F2724" s="54"/>
      <c r="G2724" s="54"/>
      <c r="H2724" s="24" t="str">
        <f>IFERROR(ROUND(VLOOKUP($C2724,基础资料!$B$5:$E$34,3,0)+SUMIF($C$5:$C2724,$C2724,$F$5:$F2724)-SUMIF($C$5:$C2724,$C2724,$G$5:$G2724),2),"")</f>
        <v/>
      </c>
      <c r="I2724" s="53"/>
      <c r="J2724" s="53"/>
      <c r="K2724" s="25" t="str">
        <f t="shared" si="42"/>
        <v/>
      </c>
      <c r="L2724" s="13" t="str">
        <f>IF($D2724="","",IFERROR(INDEX(类别属性,MATCH($D2724,类别表,0)),""))</f>
        <v/>
      </c>
      <c r="M2724" s="53"/>
      <c r="N2724" s="53"/>
      <c r="O2724" s="32"/>
      <c r="P2724" s="6" t="str">
        <f>IF($C2724="","",IF(ISNA(MATCH($C2724,账户表,0)),"※这个账户不在【基础资料】的账户档案里",IF($B2724="","※没填日期，这一笔不会进任何月份的报表",IF(NOT(ISNUMBER($B2724)),"※日期是文本不是日期（像 2026.6.28 这种），按日期取数的报表全会漏掉这一笔",IF(AND($F2724&lt;&gt;"",$G2724&lt;&gt;""),"※收入和支出不能同时填",IF(AND(N($F2724)=0,N($G2724)=0),"※收入和支出都没填",IF(OR(N($F2724)&lt;0,N($G2724)&lt;0),"※金额不能填负数，方向反了就换一列填",IF($D2724="","※没填收支类别，分类报表会漏掉这一笔",IF(ISNA(MATCH($D2724,类别表,0)),"※收支类别不在【基础资料】的清单里",IF(AND($L2724="内部转账",$M2724=""),"△内部转账要在「对方账户」写上另一头",IF(AND($L2724="内部转账",$M2724=$C2724),"※对方账户跟本账户是同一个",IF(AND($L2724&lt;&gt;"内部转账",$M2724&lt;&gt;""),"△填了对方账户，但类别不是内部转账",IF(YEAR($B2724)&lt;&gt;管理年度,"△不是管理年度的单据，按月的三张报表里看不到",IF($H2724&lt;0,"△这一笔之后该账户余额成负数了，核一下",""))))))))))))))</f>
        <v/>
      </c>
    </row>
    <row r="2725" ht="16.5" spans="1:16">
      <c r="A2725" s="4" t="str">
        <f>IF($C2725="","",COUNTA($C$5:$C2725))</f>
        <v/>
      </c>
      <c r="B2725" s="52"/>
      <c r="C2725" s="53"/>
      <c r="D2725" s="53"/>
      <c r="E2725" s="32"/>
      <c r="F2725" s="54"/>
      <c r="G2725" s="54"/>
      <c r="H2725" s="24" t="str">
        <f>IFERROR(ROUND(VLOOKUP($C2725,基础资料!$B$5:$E$34,3,0)+SUMIF($C$5:$C2725,$C2725,$F$5:$F2725)-SUMIF($C$5:$C2725,$C2725,$G$5:$G2725),2),"")</f>
        <v/>
      </c>
      <c r="I2725" s="53"/>
      <c r="J2725" s="53"/>
      <c r="K2725" s="25" t="str">
        <f t="shared" si="42"/>
        <v/>
      </c>
      <c r="L2725" s="13" t="str">
        <f>IF($D2725="","",IFERROR(INDEX(类别属性,MATCH($D2725,类别表,0)),""))</f>
        <v/>
      </c>
      <c r="M2725" s="53"/>
      <c r="N2725" s="53"/>
      <c r="O2725" s="32"/>
      <c r="P2725" s="6" t="str">
        <f>IF($C2725="","",IF(ISNA(MATCH($C2725,账户表,0)),"※这个账户不在【基础资料】的账户档案里",IF($B2725="","※没填日期，这一笔不会进任何月份的报表",IF(NOT(ISNUMBER($B2725)),"※日期是文本不是日期（像 2026.6.28 这种），按日期取数的报表全会漏掉这一笔",IF(AND($F2725&lt;&gt;"",$G2725&lt;&gt;""),"※收入和支出不能同时填",IF(AND(N($F2725)=0,N($G2725)=0),"※收入和支出都没填",IF(OR(N($F2725)&lt;0,N($G2725)&lt;0),"※金额不能填负数，方向反了就换一列填",IF($D2725="","※没填收支类别，分类报表会漏掉这一笔",IF(ISNA(MATCH($D2725,类别表,0)),"※收支类别不在【基础资料】的清单里",IF(AND($L2725="内部转账",$M2725=""),"△内部转账要在「对方账户」写上另一头",IF(AND($L2725="内部转账",$M2725=$C2725),"※对方账户跟本账户是同一个",IF(AND($L2725&lt;&gt;"内部转账",$M2725&lt;&gt;""),"△填了对方账户，但类别不是内部转账",IF(YEAR($B2725)&lt;&gt;管理年度,"△不是管理年度的单据，按月的三张报表里看不到",IF($H2725&lt;0,"△这一笔之后该账户余额成负数了，核一下",""))))))))))))))</f>
        <v/>
      </c>
    </row>
    <row r="2726" ht="16.5" spans="1:16">
      <c r="A2726" s="4" t="str">
        <f>IF($C2726="","",COUNTA($C$5:$C2726))</f>
        <v/>
      </c>
      <c r="B2726" s="52"/>
      <c r="C2726" s="53"/>
      <c r="D2726" s="53"/>
      <c r="E2726" s="32"/>
      <c r="F2726" s="54"/>
      <c r="G2726" s="54"/>
      <c r="H2726" s="24" t="str">
        <f>IFERROR(ROUND(VLOOKUP($C2726,基础资料!$B$5:$E$34,3,0)+SUMIF($C$5:$C2726,$C2726,$F$5:$F2726)-SUMIF($C$5:$C2726,$C2726,$G$5:$G2726),2),"")</f>
        <v/>
      </c>
      <c r="I2726" s="53"/>
      <c r="J2726" s="53"/>
      <c r="K2726" s="25" t="str">
        <f t="shared" si="42"/>
        <v/>
      </c>
      <c r="L2726" s="13" t="str">
        <f>IF($D2726="","",IFERROR(INDEX(类别属性,MATCH($D2726,类别表,0)),""))</f>
        <v/>
      </c>
      <c r="M2726" s="53"/>
      <c r="N2726" s="53"/>
      <c r="O2726" s="32"/>
      <c r="P2726" s="6" t="str">
        <f>IF($C2726="","",IF(ISNA(MATCH($C2726,账户表,0)),"※这个账户不在【基础资料】的账户档案里",IF($B2726="","※没填日期，这一笔不会进任何月份的报表",IF(NOT(ISNUMBER($B2726)),"※日期是文本不是日期（像 2026.6.28 这种），按日期取数的报表全会漏掉这一笔",IF(AND($F2726&lt;&gt;"",$G2726&lt;&gt;""),"※收入和支出不能同时填",IF(AND(N($F2726)=0,N($G2726)=0),"※收入和支出都没填",IF(OR(N($F2726)&lt;0,N($G2726)&lt;0),"※金额不能填负数，方向反了就换一列填",IF($D2726="","※没填收支类别，分类报表会漏掉这一笔",IF(ISNA(MATCH($D2726,类别表,0)),"※收支类别不在【基础资料】的清单里",IF(AND($L2726="内部转账",$M2726=""),"△内部转账要在「对方账户」写上另一头",IF(AND($L2726="内部转账",$M2726=$C2726),"※对方账户跟本账户是同一个",IF(AND($L2726&lt;&gt;"内部转账",$M2726&lt;&gt;""),"△填了对方账户，但类别不是内部转账",IF(YEAR($B2726)&lt;&gt;管理年度,"△不是管理年度的单据，按月的三张报表里看不到",IF($H2726&lt;0,"△这一笔之后该账户余额成负数了，核一下",""))))))))))))))</f>
        <v/>
      </c>
    </row>
    <row r="2727" ht="16.5" spans="1:16">
      <c r="A2727" s="4" t="str">
        <f>IF($C2727="","",COUNTA($C$5:$C2727))</f>
        <v/>
      </c>
      <c r="B2727" s="52"/>
      <c r="C2727" s="53"/>
      <c r="D2727" s="53"/>
      <c r="E2727" s="32"/>
      <c r="F2727" s="54"/>
      <c r="G2727" s="54"/>
      <c r="H2727" s="24" t="str">
        <f>IFERROR(ROUND(VLOOKUP($C2727,基础资料!$B$5:$E$34,3,0)+SUMIF($C$5:$C2727,$C2727,$F$5:$F2727)-SUMIF($C$5:$C2727,$C2727,$G$5:$G2727),2),"")</f>
        <v/>
      </c>
      <c r="I2727" s="53"/>
      <c r="J2727" s="53"/>
      <c r="K2727" s="25" t="str">
        <f t="shared" si="42"/>
        <v/>
      </c>
      <c r="L2727" s="13" t="str">
        <f>IF($D2727="","",IFERROR(INDEX(类别属性,MATCH($D2727,类别表,0)),""))</f>
        <v/>
      </c>
      <c r="M2727" s="53"/>
      <c r="N2727" s="53"/>
      <c r="O2727" s="32"/>
      <c r="P2727" s="6" t="str">
        <f>IF($C2727="","",IF(ISNA(MATCH($C2727,账户表,0)),"※这个账户不在【基础资料】的账户档案里",IF($B2727="","※没填日期，这一笔不会进任何月份的报表",IF(NOT(ISNUMBER($B2727)),"※日期是文本不是日期（像 2026.6.28 这种），按日期取数的报表全会漏掉这一笔",IF(AND($F2727&lt;&gt;"",$G2727&lt;&gt;""),"※收入和支出不能同时填",IF(AND(N($F2727)=0,N($G2727)=0),"※收入和支出都没填",IF(OR(N($F2727)&lt;0,N($G2727)&lt;0),"※金额不能填负数，方向反了就换一列填",IF($D2727="","※没填收支类别，分类报表会漏掉这一笔",IF(ISNA(MATCH($D2727,类别表,0)),"※收支类别不在【基础资料】的清单里",IF(AND($L2727="内部转账",$M2727=""),"△内部转账要在「对方账户」写上另一头",IF(AND($L2727="内部转账",$M2727=$C2727),"※对方账户跟本账户是同一个",IF(AND($L2727&lt;&gt;"内部转账",$M2727&lt;&gt;""),"△填了对方账户，但类别不是内部转账",IF(YEAR($B2727)&lt;&gt;管理年度,"△不是管理年度的单据，按月的三张报表里看不到",IF($H2727&lt;0,"△这一笔之后该账户余额成负数了，核一下",""))))))))))))))</f>
        <v/>
      </c>
    </row>
    <row r="2728" ht="16.5" spans="1:16">
      <c r="A2728" s="4" t="str">
        <f>IF($C2728="","",COUNTA($C$5:$C2728))</f>
        <v/>
      </c>
      <c r="B2728" s="52"/>
      <c r="C2728" s="53"/>
      <c r="D2728" s="53"/>
      <c r="E2728" s="32"/>
      <c r="F2728" s="54"/>
      <c r="G2728" s="54"/>
      <c r="H2728" s="24" t="str">
        <f>IFERROR(ROUND(VLOOKUP($C2728,基础资料!$B$5:$E$34,3,0)+SUMIF($C$5:$C2728,$C2728,$F$5:$F2728)-SUMIF($C$5:$C2728,$C2728,$G$5:$G2728),2),"")</f>
        <v/>
      </c>
      <c r="I2728" s="53"/>
      <c r="J2728" s="53"/>
      <c r="K2728" s="25" t="str">
        <f t="shared" si="42"/>
        <v/>
      </c>
      <c r="L2728" s="13" t="str">
        <f>IF($D2728="","",IFERROR(INDEX(类别属性,MATCH($D2728,类别表,0)),""))</f>
        <v/>
      </c>
      <c r="M2728" s="53"/>
      <c r="N2728" s="53"/>
      <c r="O2728" s="32"/>
      <c r="P2728" s="6" t="str">
        <f>IF($C2728="","",IF(ISNA(MATCH($C2728,账户表,0)),"※这个账户不在【基础资料】的账户档案里",IF($B2728="","※没填日期，这一笔不会进任何月份的报表",IF(NOT(ISNUMBER($B2728)),"※日期是文本不是日期（像 2026.6.28 这种），按日期取数的报表全会漏掉这一笔",IF(AND($F2728&lt;&gt;"",$G2728&lt;&gt;""),"※收入和支出不能同时填",IF(AND(N($F2728)=0,N($G2728)=0),"※收入和支出都没填",IF(OR(N($F2728)&lt;0,N($G2728)&lt;0),"※金额不能填负数，方向反了就换一列填",IF($D2728="","※没填收支类别，分类报表会漏掉这一笔",IF(ISNA(MATCH($D2728,类别表,0)),"※收支类别不在【基础资料】的清单里",IF(AND($L2728="内部转账",$M2728=""),"△内部转账要在「对方账户」写上另一头",IF(AND($L2728="内部转账",$M2728=$C2728),"※对方账户跟本账户是同一个",IF(AND($L2728&lt;&gt;"内部转账",$M2728&lt;&gt;""),"△填了对方账户，但类别不是内部转账",IF(YEAR($B2728)&lt;&gt;管理年度,"△不是管理年度的单据，按月的三张报表里看不到",IF($H2728&lt;0,"△这一笔之后该账户余额成负数了，核一下",""))))))))))))))</f>
        <v/>
      </c>
    </row>
    <row r="2729" ht="16.5" spans="1:16">
      <c r="A2729" s="4" t="str">
        <f>IF($C2729="","",COUNTA($C$5:$C2729))</f>
        <v/>
      </c>
      <c r="B2729" s="52"/>
      <c r="C2729" s="53"/>
      <c r="D2729" s="53"/>
      <c r="E2729" s="32"/>
      <c r="F2729" s="54"/>
      <c r="G2729" s="54"/>
      <c r="H2729" s="24" t="str">
        <f>IFERROR(ROUND(VLOOKUP($C2729,基础资料!$B$5:$E$34,3,0)+SUMIF($C$5:$C2729,$C2729,$F$5:$F2729)-SUMIF($C$5:$C2729,$C2729,$G$5:$G2729),2),"")</f>
        <v/>
      </c>
      <c r="I2729" s="53"/>
      <c r="J2729" s="53"/>
      <c r="K2729" s="25" t="str">
        <f t="shared" si="42"/>
        <v/>
      </c>
      <c r="L2729" s="13" t="str">
        <f>IF($D2729="","",IFERROR(INDEX(类别属性,MATCH($D2729,类别表,0)),""))</f>
        <v/>
      </c>
      <c r="M2729" s="53"/>
      <c r="N2729" s="53"/>
      <c r="O2729" s="32"/>
      <c r="P2729" s="6" t="str">
        <f>IF($C2729="","",IF(ISNA(MATCH($C2729,账户表,0)),"※这个账户不在【基础资料】的账户档案里",IF($B2729="","※没填日期，这一笔不会进任何月份的报表",IF(NOT(ISNUMBER($B2729)),"※日期是文本不是日期（像 2026.6.28 这种），按日期取数的报表全会漏掉这一笔",IF(AND($F2729&lt;&gt;"",$G2729&lt;&gt;""),"※收入和支出不能同时填",IF(AND(N($F2729)=0,N($G2729)=0),"※收入和支出都没填",IF(OR(N($F2729)&lt;0,N($G2729)&lt;0),"※金额不能填负数，方向反了就换一列填",IF($D2729="","※没填收支类别，分类报表会漏掉这一笔",IF(ISNA(MATCH($D2729,类别表,0)),"※收支类别不在【基础资料】的清单里",IF(AND($L2729="内部转账",$M2729=""),"△内部转账要在「对方账户」写上另一头",IF(AND($L2729="内部转账",$M2729=$C2729),"※对方账户跟本账户是同一个",IF(AND($L2729&lt;&gt;"内部转账",$M2729&lt;&gt;""),"△填了对方账户，但类别不是内部转账",IF(YEAR($B2729)&lt;&gt;管理年度,"△不是管理年度的单据，按月的三张报表里看不到",IF($H2729&lt;0,"△这一笔之后该账户余额成负数了，核一下",""))))))))))))))</f>
        <v/>
      </c>
    </row>
    <row r="2730" ht="16.5" spans="1:16">
      <c r="A2730" s="4" t="str">
        <f>IF($C2730="","",COUNTA($C$5:$C2730))</f>
        <v/>
      </c>
      <c r="B2730" s="52"/>
      <c r="C2730" s="53"/>
      <c r="D2730" s="53"/>
      <c r="E2730" s="32"/>
      <c r="F2730" s="54"/>
      <c r="G2730" s="54"/>
      <c r="H2730" s="24" t="str">
        <f>IFERROR(ROUND(VLOOKUP($C2730,基础资料!$B$5:$E$34,3,0)+SUMIF($C$5:$C2730,$C2730,$F$5:$F2730)-SUMIF($C$5:$C2730,$C2730,$G$5:$G2730),2),"")</f>
        <v/>
      </c>
      <c r="I2730" s="53"/>
      <c r="J2730" s="53"/>
      <c r="K2730" s="25" t="str">
        <f t="shared" si="42"/>
        <v/>
      </c>
      <c r="L2730" s="13" t="str">
        <f>IF($D2730="","",IFERROR(INDEX(类别属性,MATCH($D2730,类别表,0)),""))</f>
        <v/>
      </c>
      <c r="M2730" s="53"/>
      <c r="N2730" s="53"/>
      <c r="O2730" s="32"/>
      <c r="P2730" s="6" t="str">
        <f>IF($C2730="","",IF(ISNA(MATCH($C2730,账户表,0)),"※这个账户不在【基础资料】的账户档案里",IF($B2730="","※没填日期，这一笔不会进任何月份的报表",IF(NOT(ISNUMBER($B2730)),"※日期是文本不是日期（像 2026.6.28 这种），按日期取数的报表全会漏掉这一笔",IF(AND($F2730&lt;&gt;"",$G2730&lt;&gt;""),"※收入和支出不能同时填",IF(AND(N($F2730)=0,N($G2730)=0),"※收入和支出都没填",IF(OR(N($F2730)&lt;0,N($G2730)&lt;0),"※金额不能填负数，方向反了就换一列填",IF($D2730="","※没填收支类别，分类报表会漏掉这一笔",IF(ISNA(MATCH($D2730,类别表,0)),"※收支类别不在【基础资料】的清单里",IF(AND($L2730="内部转账",$M2730=""),"△内部转账要在「对方账户」写上另一头",IF(AND($L2730="内部转账",$M2730=$C2730),"※对方账户跟本账户是同一个",IF(AND($L2730&lt;&gt;"内部转账",$M2730&lt;&gt;""),"△填了对方账户，但类别不是内部转账",IF(YEAR($B2730)&lt;&gt;管理年度,"△不是管理年度的单据，按月的三张报表里看不到",IF($H2730&lt;0,"△这一笔之后该账户余额成负数了，核一下",""))))))))))))))</f>
        <v/>
      </c>
    </row>
    <row r="2731" ht="16.5" spans="1:16">
      <c r="A2731" s="4" t="str">
        <f>IF($C2731="","",COUNTA($C$5:$C2731))</f>
        <v/>
      </c>
      <c r="B2731" s="52"/>
      <c r="C2731" s="53"/>
      <c r="D2731" s="53"/>
      <c r="E2731" s="32"/>
      <c r="F2731" s="54"/>
      <c r="G2731" s="54"/>
      <c r="H2731" s="24" t="str">
        <f>IFERROR(ROUND(VLOOKUP($C2731,基础资料!$B$5:$E$34,3,0)+SUMIF($C$5:$C2731,$C2731,$F$5:$F2731)-SUMIF($C$5:$C2731,$C2731,$G$5:$G2731),2),"")</f>
        <v/>
      </c>
      <c r="I2731" s="53"/>
      <c r="J2731" s="53"/>
      <c r="K2731" s="25" t="str">
        <f t="shared" si="42"/>
        <v/>
      </c>
      <c r="L2731" s="13" t="str">
        <f>IF($D2731="","",IFERROR(INDEX(类别属性,MATCH($D2731,类别表,0)),""))</f>
        <v/>
      </c>
      <c r="M2731" s="53"/>
      <c r="N2731" s="53"/>
      <c r="O2731" s="32"/>
      <c r="P2731" s="6" t="str">
        <f>IF($C2731="","",IF(ISNA(MATCH($C2731,账户表,0)),"※这个账户不在【基础资料】的账户档案里",IF($B2731="","※没填日期，这一笔不会进任何月份的报表",IF(NOT(ISNUMBER($B2731)),"※日期是文本不是日期（像 2026.6.28 这种），按日期取数的报表全会漏掉这一笔",IF(AND($F2731&lt;&gt;"",$G2731&lt;&gt;""),"※收入和支出不能同时填",IF(AND(N($F2731)=0,N($G2731)=0),"※收入和支出都没填",IF(OR(N($F2731)&lt;0,N($G2731)&lt;0),"※金额不能填负数，方向反了就换一列填",IF($D2731="","※没填收支类别，分类报表会漏掉这一笔",IF(ISNA(MATCH($D2731,类别表,0)),"※收支类别不在【基础资料】的清单里",IF(AND($L2731="内部转账",$M2731=""),"△内部转账要在「对方账户」写上另一头",IF(AND($L2731="内部转账",$M2731=$C2731),"※对方账户跟本账户是同一个",IF(AND($L2731&lt;&gt;"内部转账",$M2731&lt;&gt;""),"△填了对方账户，但类别不是内部转账",IF(YEAR($B2731)&lt;&gt;管理年度,"△不是管理年度的单据，按月的三张报表里看不到",IF($H2731&lt;0,"△这一笔之后该账户余额成负数了，核一下",""))))))))))))))</f>
        <v/>
      </c>
    </row>
    <row r="2732" ht="16.5" spans="1:16">
      <c r="A2732" s="4" t="str">
        <f>IF($C2732="","",COUNTA($C$5:$C2732))</f>
        <v/>
      </c>
      <c r="B2732" s="52"/>
      <c r="C2732" s="53"/>
      <c r="D2732" s="53"/>
      <c r="E2732" s="32"/>
      <c r="F2732" s="54"/>
      <c r="G2732" s="54"/>
      <c r="H2732" s="24" t="str">
        <f>IFERROR(ROUND(VLOOKUP($C2732,基础资料!$B$5:$E$34,3,0)+SUMIF($C$5:$C2732,$C2732,$F$5:$F2732)-SUMIF($C$5:$C2732,$C2732,$G$5:$G2732),2),"")</f>
        <v/>
      </c>
      <c r="I2732" s="53"/>
      <c r="J2732" s="53"/>
      <c r="K2732" s="25" t="str">
        <f t="shared" si="42"/>
        <v/>
      </c>
      <c r="L2732" s="13" t="str">
        <f>IF($D2732="","",IFERROR(INDEX(类别属性,MATCH($D2732,类别表,0)),""))</f>
        <v/>
      </c>
      <c r="M2732" s="53"/>
      <c r="N2732" s="53"/>
      <c r="O2732" s="32"/>
      <c r="P2732" s="6" t="str">
        <f>IF($C2732="","",IF(ISNA(MATCH($C2732,账户表,0)),"※这个账户不在【基础资料】的账户档案里",IF($B2732="","※没填日期，这一笔不会进任何月份的报表",IF(NOT(ISNUMBER($B2732)),"※日期是文本不是日期（像 2026.6.28 这种），按日期取数的报表全会漏掉这一笔",IF(AND($F2732&lt;&gt;"",$G2732&lt;&gt;""),"※收入和支出不能同时填",IF(AND(N($F2732)=0,N($G2732)=0),"※收入和支出都没填",IF(OR(N($F2732)&lt;0,N($G2732)&lt;0),"※金额不能填负数，方向反了就换一列填",IF($D2732="","※没填收支类别，分类报表会漏掉这一笔",IF(ISNA(MATCH($D2732,类别表,0)),"※收支类别不在【基础资料】的清单里",IF(AND($L2732="内部转账",$M2732=""),"△内部转账要在「对方账户」写上另一头",IF(AND($L2732="内部转账",$M2732=$C2732),"※对方账户跟本账户是同一个",IF(AND($L2732&lt;&gt;"内部转账",$M2732&lt;&gt;""),"△填了对方账户，但类别不是内部转账",IF(YEAR($B2732)&lt;&gt;管理年度,"△不是管理年度的单据，按月的三张报表里看不到",IF($H2732&lt;0,"△这一笔之后该账户余额成负数了，核一下",""))))))))))))))</f>
        <v/>
      </c>
    </row>
    <row r="2733" ht="16.5" spans="1:16">
      <c r="A2733" s="4" t="str">
        <f>IF($C2733="","",COUNTA($C$5:$C2733))</f>
        <v/>
      </c>
      <c r="B2733" s="52"/>
      <c r="C2733" s="53"/>
      <c r="D2733" s="53"/>
      <c r="E2733" s="32"/>
      <c r="F2733" s="54"/>
      <c r="G2733" s="54"/>
      <c r="H2733" s="24" t="str">
        <f>IFERROR(ROUND(VLOOKUP($C2733,基础资料!$B$5:$E$34,3,0)+SUMIF($C$5:$C2733,$C2733,$F$5:$F2733)-SUMIF($C$5:$C2733,$C2733,$G$5:$G2733),2),"")</f>
        <v/>
      </c>
      <c r="I2733" s="53"/>
      <c r="J2733" s="53"/>
      <c r="K2733" s="25" t="str">
        <f t="shared" si="42"/>
        <v/>
      </c>
      <c r="L2733" s="13" t="str">
        <f>IF($D2733="","",IFERROR(INDEX(类别属性,MATCH($D2733,类别表,0)),""))</f>
        <v/>
      </c>
      <c r="M2733" s="53"/>
      <c r="N2733" s="53"/>
      <c r="O2733" s="32"/>
      <c r="P2733" s="6" t="str">
        <f>IF($C2733="","",IF(ISNA(MATCH($C2733,账户表,0)),"※这个账户不在【基础资料】的账户档案里",IF($B2733="","※没填日期，这一笔不会进任何月份的报表",IF(NOT(ISNUMBER($B2733)),"※日期是文本不是日期（像 2026.6.28 这种），按日期取数的报表全会漏掉这一笔",IF(AND($F2733&lt;&gt;"",$G2733&lt;&gt;""),"※收入和支出不能同时填",IF(AND(N($F2733)=0,N($G2733)=0),"※收入和支出都没填",IF(OR(N($F2733)&lt;0,N($G2733)&lt;0),"※金额不能填负数，方向反了就换一列填",IF($D2733="","※没填收支类别，分类报表会漏掉这一笔",IF(ISNA(MATCH($D2733,类别表,0)),"※收支类别不在【基础资料】的清单里",IF(AND($L2733="内部转账",$M2733=""),"△内部转账要在「对方账户」写上另一头",IF(AND($L2733="内部转账",$M2733=$C2733),"※对方账户跟本账户是同一个",IF(AND($L2733&lt;&gt;"内部转账",$M2733&lt;&gt;""),"△填了对方账户，但类别不是内部转账",IF(YEAR($B2733)&lt;&gt;管理年度,"△不是管理年度的单据，按月的三张报表里看不到",IF($H2733&lt;0,"△这一笔之后该账户余额成负数了，核一下",""))))))))))))))</f>
        <v/>
      </c>
    </row>
    <row r="2734" ht="16.5" spans="1:16">
      <c r="A2734" s="4" t="str">
        <f>IF($C2734="","",COUNTA($C$5:$C2734))</f>
        <v/>
      </c>
      <c r="B2734" s="52"/>
      <c r="C2734" s="53"/>
      <c r="D2734" s="53"/>
      <c r="E2734" s="32"/>
      <c r="F2734" s="54"/>
      <c r="G2734" s="54"/>
      <c r="H2734" s="24" t="str">
        <f>IFERROR(ROUND(VLOOKUP($C2734,基础资料!$B$5:$E$34,3,0)+SUMIF($C$5:$C2734,$C2734,$F$5:$F2734)-SUMIF($C$5:$C2734,$C2734,$G$5:$G2734),2),"")</f>
        <v/>
      </c>
      <c r="I2734" s="53"/>
      <c r="J2734" s="53"/>
      <c r="K2734" s="25" t="str">
        <f t="shared" si="42"/>
        <v/>
      </c>
      <c r="L2734" s="13" t="str">
        <f>IF($D2734="","",IFERROR(INDEX(类别属性,MATCH($D2734,类别表,0)),""))</f>
        <v/>
      </c>
      <c r="M2734" s="53"/>
      <c r="N2734" s="53"/>
      <c r="O2734" s="32"/>
      <c r="P2734" s="6" t="str">
        <f>IF($C2734="","",IF(ISNA(MATCH($C2734,账户表,0)),"※这个账户不在【基础资料】的账户档案里",IF($B2734="","※没填日期，这一笔不会进任何月份的报表",IF(NOT(ISNUMBER($B2734)),"※日期是文本不是日期（像 2026.6.28 这种），按日期取数的报表全会漏掉这一笔",IF(AND($F2734&lt;&gt;"",$G2734&lt;&gt;""),"※收入和支出不能同时填",IF(AND(N($F2734)=0,N($G2734)=0),"※收入和支出都没填",IF(OR(N($F2734)&lt;0,N($G2734)&lt;0),"※金额不能填负数，方向反了就换一列填",IF($D2734="","※没填收支类别，分类报表会漏掉这一笔",IF(ISNA(MATCH($D2734,类别表,0)),"※收支类别不在【基础资料】的清单里",IF(AND($L2734="内部转账",$M2734=""),"△内部转账要在「对方账户」写上另一头",IF(AND($L2734="内部转账",$M2734=$C2734),"※对方账户跟本账户是同一个",IF(AND($L2734&lt;&gt;"内部转账",$M2734&lt;&gt;""),"△填了对方账户，但类别不是内部转账",IF(YEAR($B2734)&lt;&gt;管理年度,"△不是管理年度的单据，按月的三张报表里看不到",IF($H2734&lt;0,"△这一笔之后该账户余额成负数了，核一下",""))))))))))))))</f>
        <v/>
      </c>
    </row>
    <row r="2735" ht="16.5" spans="1:16">
      <c r="A2735" s="4" t="str">
        <f>IF($C2735="","",COUNTA($C$5:$C2735))</f>
        <v/>
      </c>
      <c r="B2735" s="52"/>
      <c r="C2735" s="53"/>
      <c r="D2735" s="53"/>
      <c r="E2735" s="32"/>
      <c r="F2735" s="54"/>
      <c r="G2735" s="54"/>
      <c r="H2735" s="24" t="str">
        <f>IFERROR(ROUND(VLOOKUP($C2735,基础资料!$B$5:$E$34,3,0)+SUMIF($C$5:$C2735,$C2735,$F$5:$F2735)-SUMIF($C$5:$C2735,$C2735,$G$5:$G2735),2),"")</f>
        <v/>
      </c>
      <c r="I2735" s="53"/>
      <c r="J2735" s="53"/>
      <c r="K2735" s="25" t="str">
        <f t="shared" si="42"/>
        <v/>
      </c>
      <c r="L2735" s="13" t="str">
        <f>IF($D2735="","",IFERROR(INDEX(类别属性,MATCH($D2735,类别表,0)),""))</f>
        <v/>
      </c>
      <c r="M2735" s="53"/>
      <c r="N2735" s="53"/>
      <c r="O2735" s="32"/>
      <c r="P2735" s="6" t="str">
        <f>IF($C2735="","",IF(ISNA(MATCH($C2735,账户表,0)),"※这个账户不在【基础资料】的账户档案里",IF($B2735="","※没填日期，这一笔不会进任何月份的报表",IF(NOT(ISNUMBER($B2735)),"※日期是文本不是日期（像 2026.6.28 这种），按日期取数的报表全会漏掉这一笔",IF(AND($F2735&lt;&gt;"",$G2735&lt;&gt;""),"※收入和支出不能同时填",IF(AND(N($F2735)=0,N($G2735)=0),"※收入和支出都没填",IF(OR(N($F2735)&lt;0,N($G2735)&lt;0),"※金额不能填负数，方向反了就换一列填",IF($D2735="","※没填收支类别，分类报表会漏掉这一笔",IF(ISNA(MATCH($D2735,类别表,0)),"※收支类别不在【基础资料】的清单里",IF(AND($L2735="内部转账",$M2735=""),"△内部转账要在「对方账户」写上另一头",IF(AND($L2735="内部转账",$M2735=$C2735),"※对方账户跟本账户是同一个",IF(AND($L2735&lt;&gt;"内部转账",$M2735&lt;&gt;""),"△填了对方账户，但类别不是内部转账",IF(YEAR($B2735)&lt;&gt;管理年度,"△不是管理年度的单据，按月的三张报表里看不到",IF($H2735&lt;0,"△这一笔之后该账户余额成负数了，核一下",""))))))))))))))</f>
        <v/>
      </c>
    </row>
    <row r="2736" ht="16.5" spans="1:16">
      <c r="A2736" s="4" t="str">
        <f>IF($C2736="","",COUNTA($C$5:$C2736))</f>
        <v/>
      </c>
      <c r="B2736" s="52"/>
      <c r="C2736" s="53"/>
      <c r="D2736" s="53"/>
      <c r="E2736" s="32"/>
      <c r="F2736" s="54"/>
      <c r="G2736" s="54"/>
      <c r="H2736" s="24" t="str">
        <f>IFERROR(ROUND(VLOOKUP($C2736,基础资料!$B$5:$E$34,3,0)+SUMIF($C$5:$C2736,$C2736,$F$5:$F2736)-SUMIF($C$5:$C2736,$C2736,$G$5:$G2736),2),"")</f>
        <v/>
      </c>
      <c r="I2736" s="53"/>
      <c r="J2736" s="53"/>
      <c r="K2736" s="25" t="str">
        <f t="shared" si="42"/>
        <v/>
      </c>
      <c r="L2736" s="13" t="str">
        <f>IF($D2736="","",IFERROR(INDEX(类别属性,MATCH($D2736,类别表,0)),""))</f>
        <v/>
      </c>
      <c r="M2736" s="53"/>
      <c r="N2736" s="53"/>
      <c r="O2736" s="32"/>
      <c r="P2736" s="6" t="str">
        <f>IF($C2736="","",IF(ISNA(MATCH($C2736,账户表,0)),"※这个账户不在【基础资料】的账户档案里",IF($B2736="","※没填日期，这一笔不会进任何月份的报表",IF(NOT(ISNUMBER($B2736)),"※日期是文本不是日期（像 2026.6.28 这种），按日期取数的报表全会漏掉这一笔",IF(AND($F2736&lt;&gt;"",$G2736&lt;&gt;""),"※收入和支出不能同时填",IF(AND(N($F2736)=0,N($G2736)=0),"※收入和支出都没填",IF(OR(N($F2736)&lt;0,N($G2736)&lt;0),"※金额不能填负数，方向反了就换一列填",IF($D2736="","※没填收支类别，分类报表会漏掉这一笔",IF(ISNA(MATCH($D2736,类别表,0)),"※收支类别不在【基础资料】的清单里",IF(AND($L2736="内部转账",$M2736=""),"△内部转账要在「对方账户」写上另一头",IF(AND($L2736="内部转账",$M2736=$C2736),"※对方账户跟本账户是同一个",IF(AND($L2736&lt;&gt;"内部转账",$M2736&lt;&gt;""),"△填了对方账户，但类别不是内部转账",IF(YEAR($B2736)&lt;&gt;管理年度,"△不是管理年度的单据，按月的三张报表里看不到",IF($H2736&lt;0,"△这一笔之后该账户余额成负数了，核一下",""))))))))))))))</f>
        <v/>
      </c>
    </row>
    <row r="2737" ht="16.5" spans="1:16">
      <c r="A2737" s="4" t="str">
        <f>IF($C2737="","",COUNTA($C$5:$C2737))</f>
        <v/>
      </c>
      <c r="B2737" s="52"/>
      <c r="C2737" s="53"/>
      <c r="D2737" s="53"/>
      <c r="E2737" s="32"/>
      <c r="F2737" s="54"/>
      <c r="G2737" s="54"/>
      <c r="H2737" s="24" t="str">
        <f>IFERROR(ROUND(VLOOKUP($C2737,基础资料!$B$5:$E$34,3,0)+SUMIF($C$5:$C2737,$C2737,$F$5:$F2737)-SUMIF($C$5:$C2737,$C2737,$G$5:$G2737),2),"")</f>
        <v/>
      </c>
      <c r="I2737" s="53"/>
      <c r="J2737" s="53"/>
      <c r="K2737" s="25" t="str">
        <f t="shared" si="42"/>
        <v/>
      </c>
      <c r="L2737" s="13" t="str">
        <f>IF($D2737="","",IFERROR(INDEX(类别属性,MATCH($D2737,类别表,0)),""))</f>
        <v/>
      </c>
      <c r="M2737" s="53"/>
      <c r="N2737" s="53"/>
      <c r="O2737" s="32"/>
      <c r="P2737" s="6" t="str">
        <f>IF($C2737="","",IF(ISNA(MATCH($C2737,账户表,0)),"※这个账户不在【基础资料】的账户档案里",IF($B2737="","※没填日期，这一笔不会进任何月份的报表",IF(NOT(ISNUMBER($B2737)),"※日期是文本不是日期（像 2026.6.28 这种），按日期取数的报表全会漏掉这一笔",IF(AND($F2737&lt;&gt;"",$G2737&lt;&gt;""),"※收入和支出不能同时填",IF(AND(N($F2737)=0,N($G2737)=0),"※收入和支出都没填",IF(OR(N($F2737)&lt;0,N($G2737)&lt;0),"※金额不能填负数，方向反了就换一列填",IF($D2737="","※没填收支类别，分类报表会漏掉这一笔",IF(ISNA(MATCH($D2737,类别表,0)),"※收支类别不在【基础资料】的清单里",IF(AND($L2737="内部转账",$M2737=""),"△内部转账要在「对方账户」写上另一头",IF(AND($L2737="内部转账",$M2737=$C2737),"※对方账户跟本账户是同一个",IF(AND($L2737&lt;&gt;"内部转账",$M2737&lt;&gt;""),"△填了对方账户，但类别不是内部转账",IF(YEAR($B2737)&lt;&gt;管理年度,"△不是管理年度的单据，按月的三张报表里看不到",IF($H2737&lt;0,"△这一笔之后该账户余额成负数了，核一下",""))))))))))))))</f>
        <v/>
      </c>
    </row>
    <row r="2738" ht="16.5" spans="1:16">
      <c r="A2738" s="4" t="str">
        <f>IF($C2738="","",COUNTA($C$5:$C2738))</f>
        <v/>
      </c>
      <c r="B2738" s="52"/>
      <c r="C2738" s="53"/>
      <c r="D2738" s="53"/>
      <c r="E2738" s="32"/>
      <c r="F2738" s="54"/>
      <c r="G2738" s="54"/>
      <c r="H2738" s="24" t="str">
        <f>IFERROR(ROUND(VLOOKUP($C2738,基础资料!$B$5:$E$34,3,0)+SUMIF($C$5:$C2738,$C2738,$F$5:$F2738)-SUMIF($C$5:$C2738,$C2738,$G$5:$G2738),2),"")</f>
        <v/>
      </c>
      <c r="I2738" s="53"/>
      <c r="J2738" s="53"/>
      <c r="K2738" s="25" t="str">
        <f t="shared" si="42"/>
        <v/>
      </c>
      <c r="L2738" s="13" t="str">
        <f>IF($D2738="","",IFERROR(INDEX(类别属性,MATCH($D2738,类别表,0)),""))</f>
        <v/>
      </c>
      <c r="M2738" s="53"/>
      <c r="N2738" s="53"/>
      <c r="O2738" s="32"/>
      <c r="P2738" s="6" t="str">
        <f>IF($C2738="","",IF(ISNA(MATCH($C2738,账户表,0)),"※这个账户不在【基础资料】的账户档案里",IF($B2738="","※没填日期，这一笔不会进任何月份的报表",IF(NOT(ISNUMBER($B2738)),"※日期是文本不是日期（像 2026.6.28 这种），按日期取数的报表全会漏掉这一笔",IF(AND($F2738&lt;&gt;"",$G2738&lt;&gt;""),"※收入和支出不能同时填",IF(AND(N($F2738)=0,N($G2738)=0),"※收入和支出都没填",IF(OR(N($F2738)&lt;0,N($G2738)&lt;0),"※金额不能填负数，方向反了就换一列填",IF($D2738="","※没填收支类别，分类报表会漏掉这一笔",IF(ISNA(MATCH($D2738,类别表,0)),"※收支类别不在【基础资料】的清单里",IF(AND($L2738="内部转账",$M2738=""),"△内部转账要在「对方账户」写上另一头",IF(AND($L2738="内部转账",$M2738=$C2738),"※对方账户跟本账户是同一个",IF(AND($L2738&lt;&gt;"内部转账",$M2738&lt;&gt;""),"△填了对方账户，但类别不是内部转账",IF(YEAR($B2738)&lt;&gt;管理年度,"△不是管理年度的单据，按月的三张报表里看不到",IF($H2738&lt;0,"△这一笔之后该账户余额成负数了，核一下",""))))))))))))))</f>
        <v/>
      </c>
    </row>
    <row r="2739" ht="16.5" spans="1:16">
      <c r="A2739" s="4" t="str">
        <f>IF($C2739="","",COUNTA($C$5:$C2739))</f>
        <v/>
      </c>
      <c r="B2739" s="52"/>
      <c r="C2739" s="53"/>
      <c r="D2739" s="53"/>
      <c r="E2739" s="32"/>
      <c r="F2739" s="54"/>
      <c r="G2739" s="54"/>
      <c r="H2739" s="24" t="str">
        <f>IFERROR(ROUND(VLOOKUP($C2739,基础资料!$B$5:$E$34,3,0)+SUMIF($C$5:$C2739,$C2739,$F$5:$F2739)-SUMIF($C$5:$C2739,$C2739,$G$5:$G2739),2),"")</f>
        <v/>
      </c>
      <c r="I2739" s="53"/>
      <c r="J2739" s="53"/>
      <c r="K2739" s="25" t="str">
        <f t="shared" si="42"/>
        <v/>
      </c>
      <c r="L2739" s="13" t="str">
        <f>IF($D2739="","",IFERROR(INDEX(类别属性,MATCH($D2739,类别表,0)),""))</f>
        <v/>
      </c>
      <c r="M2739" s="53"/>
      <c r="N2739" s="53"/>
      <c r="O2739" s="32"/>
      <c r="P2739" s="6" t="str">
        <f>IF($C2739="","",IF(ISNA(MATCH($C2739,账户表,0)),"※这个账户不在【基础资料】的账户档案里",IF($B2739="","※没填日期，这一笔不会进任何月份的报表",IF(NOT(ISNUMBER($B2739)),"※日期是文本不是日期（像 2026.6.28 这种），按日期取数的报表全会漏掉这一笔",IF(AND($F2739&lt;&gt;"",$G2739&lt;&gt;""),"※收入和支出不能同时填",IF(AND(N($F2739)=0,N($G2739)=0),"※收入和支出都没填",IF(OR(N($F2739)&lt;0,N($G2739)&lt;0),"※金额不能填负数，方向反了就换一列填",IF($D2739="","※没填收支类别，分类报表会漏掉这一笔",IF(ISNA(MATCH($D2739,类别表,0)),"※收支类别不在【基础资料】的清单里",IF(AND($L2739="内部转账",$M2739=""),"△内部转账要在「对方账户」写上另一头",IF(AND($L2739="内部转账",$M2739=$C2739),"※对方账户跟本账户是同一个",IF(AND($L2739&lt;&gt;"内部转账",$M2739&lt;&gt;""),"△填了对方账户，但类别不是内部转账",IF(YEAR($B2739)&lt;&gt;管理年度,"△不是管理年度的单据，按月的三张报表里看不到",IF($H2739&lt;0,"△这一笔之后该账户余额成负数了，核一下",""))))))))))))))</f>
        <v/>
      </c>
    </row>
    <row r="2740" ht="16.5" spans="1:16">
      <c r="A2740" s="4" t="str">
        <f>IF($C2740="","",COUNTA($C$5:$C2740))</f>
        <v/>
      </c>
      <c r="B2740" s="52"/>
      <c r="C2740" s="53"/>
      <c r="D2740" s="53"/>
      <c r="E2740" s="32"/>
      <c r="F2740" s="54"/>
      <c r="G2740" s="54"/>
      <c r="H2740" s="24" t="str">
        <f>IFERROR(ROUND(VLOOKUP($C2740,基础资料!$B$5:$E$34,3,0)+SUMIF($C$5:$C2740,$C2740,$F$5:$F2740)-SUMIF($C$5:$C2740,$C2740,$G$5:$G2740),2),"")</f>
        <v/>
      </c>
      <c r="I2740" s="53"/>
      <c r="J2740" s="53"/>
      <c r="K2740" s="25" t="str">
        <f t="shared" si="42"/>
        <v/>
      </c>
      <c r="L2740" s="13" t="str">
        <f>IF($D2740="","",IFERROR(INDEX(类别属性,MATCH($D2740,类别表,0)),""))</f>
        <v/>
      </c>
      <c r="M2740" s="53"/>
      <c r="N2740" s="53"/>
      <c r="O2740" s="32"/>
      <c r="P2740" s="6" t="str">
        <f>IF($C2740="","",IF(ISNA(MATCH($C2740,账户表,0)),"※这个账户不在【基础资料】的账户档案里",IF($B2740="","※没填日期，这一笔不会进任何月份的报表",IF(NOT(ISNUMBER($B2740)),"※日期是文本不是日期（像 2026.6.28 这种），按日期取数的报表全会漏掉这一笔",IF(AND($F2740&lt;&gt;"",$G2740&lt;&gt;""),"※收入和支出不能同时填",IF(AND(N($F2740)=0,N($G2740)=0),"※收入和支出都没填",IF(OR(N($F2740)&lt;0,N($G2740)&lt;0),"※金额不能填负数，方向反了就换一列填",IF($D2740="","※没填收支类别，分类报表会漏掉这一笔",IF(ISNA(MATCH($D2740,类别表,0)),"※收支类别不在【基础资料】的清单里",IF(AND($L2740="内部转账",$M2740=""),"△内部转账要在「对方账户」写上另一头",IF(AND($L2740="内部转账",$M2740=$C2740),"※对方账户跟本账户是同一个",IF(AND($L2740&lt;&gt;"内部转账",$M2740&lt;&gt;""),"△填了对方账户，但类别不是内部转账",IF(YEAR($B2740)&lt;&gt;管理年度,"△不是管理年度的单据，按月的三张报表里看不到",IF($H2740&lt;0,"△这一笔之后该账户余额成负数了，核一下",""))))))))))))))</f>
        <v/>
      </c>
    </row>
    <row r="2741" ht="16.5" spans="1:16">
      <c r="A2741" s="4" t="str">
        <f>IF($C2741="","",COUNTA($C$5:$C2741))</f>
        <v/>
      </c>
      <c r="B2741" s="52"/>
      <c r="C2741" s="53"/>
      <c r="D2741" s="53"/>
      <c r="E2741" s="32"/>
      <c r="F2741" s="54"/>
      <c r="G2741" s="54"/>
      <c r="H2741" s="24" t="str">
        <f>IFERROR(ROUND(VLOOKUP($C2741,基础资料!$B$5:$E$34,3,0)+SUMIF($C$5:$C2741,$C2741,$F$5:$F2741)-SUMIF($C$5:$C2741,$C2741,$G$5:$G2741),2),"")</f>
        <v/>
      </c>
      <c r="I2741" s="53"/>
      <c r="J2741" s="53"/>
      <c r="K2741" s="25" t="str">
        <f t="shared" si="42"/>
        <v/>
      </c>
      <c r="L2741" s="13" t="str">
        <f>IF($D2741="","",IFERROR(INDEX(类别属性,MATCH($D2741,类别表,0)),""))</f>
        <v/>
      </c>
      <c r="M2741" s="53"/>
      <c r="N2741" s="53"/>
      <c r="O2741" s="32"/>
      <c r="P2741" s="6" t="str">
        <f>IF($C2741="","",IF(ISNA(MATCH($C2741,账户表,0)),"※这个账户不在【基础资料】的账户档案里",IF($B2741="","※没填日期，这一笔不会进任何月份的报表",IF(NOT(ISNUMBER($B2741)),"※日期是文本不是日期（像 2026.6.28 这种），按日期取数的报表全会漏掉这一笔",IF(AND($F2741&lt;&gt;"",$G2741&lt;&gt;""),"※收入和支出不能同时填",IF(AND(N($F2741)=0,N($G2741)=0),"※收入和支出都没填",IF(OR(N($F2741)&lt;0,N($G2741)&lt;0),"※金额不能填负数，方向反了就换一列填",IF($D2741="","※没填收支类别，分类报表会漏掉这一笔",IF(ISNA(MATCH($D2741,类别表,0)),"※收支类别不在【基础资料】的清单里",IF(AND($L2741="内部转账",$M2741=""),"△内部转账要在「对方账户」写上另一头",IF(AND($L2741="内部转账",$M2741=$C2741),"※对方账户跟本账户是同一个",IF(AND($L2741&lt;&gt;"内部转账",$M2741&lt;&gt;""),"△填了对方账户，但类别不是内部转账",IF(YEAR($B2741)&lt;&gt;管理年度,"△不是管理年度的单据，按月的三张报表里看不到",IF($H2741&lt;0,"△这一笔之后该账户余额成负数了，核一下",""))))))))))))))</f>
        <v/>
      </c>
    </row>
    <row r="2742" ht="16.5" spans="1:16">
      <c r="A2742" s="4" t="str">
        <f>IF($C2742="","",COUNTA($C$5:$C2742))</f>
        <v/>
      </c>
      <c r="B2742" s="52"/>
      <c r="C2742" s="53"/>
      <c r="D2742" s="53"/>
      <c r="E2742" s="32"/>
      <c r="F2742" s="54"/>
      <c r="G2742" s="54"/>
      <c r="H2742" s="24" t="str">
        <f>IFERROR(ROUND(VLOOKUP($C2742,基础资料!$B$5:$E$34,3,0)+SUMIF($C$5:$C2742,$C2742,$F$5:$F2742)-SUMIF($C$5:$C2742,$C2742,$G$5:$G2742),2),"")</f>
        <v/>
      </c>
      <c r="I2742" s="53"/>
      <c r="J2742" s="53"/>
      <c r="K2742" s="25" t="str">
        <f t="shared" si="42"/>
        <v/>
      </c>
      <c r="L2742" s="13" t="str">
        <f>IF($D2742="","",IFERROR(INDEX(类别属性,MATCH($D2742,类别表,0)),""))</f>
        <v/>
      </c>
      <c r="M2742" s="53"/>
      <c r="N2742" s="53"/>
      <c r="O2742" s="32"/>
      <c r="P2742" s="6" t="str">
        <f>IF($C2742="","",IF(ISNA(MATCH($C2742,账户表,0)),"※这个账户不在【基础资料】的账户档案里",IF($B2742="","※没填日期，这一笔不会进任何月份的报表",IF(NOT(ISNUMBER($B2742)),"※日期是文本不是日期（像 2026.6.28 这种），按日期取数的报表全会漏掉这一笔",IF(AND($F2742&lt;&gt;"",$G2742&lt;&gt;""),"※收入和支出不能同时填",IF(AND(N($F2742)=0,N($G2742)=0),"※收入和支出都没填",IF(OR(N($F2742)&lt;0,N($G2742)&lt;0),"※金额不能填负数，方向反了就换一列填",IF($D2742="","※没填收支类别，分类报表会漏掉这一笔",IF(ISNA(MATCH($D2742,类别表,0)),"※收支类别不在【基础资料】的清单里",IF(AND($L2742="内部转账",$M2742=""),"△内部转账要在「对方账户」写上另一头",IF(AND($L2742="内部转账",$M2742=$C2742),"※对方账户跟本账户是同一个",IF(AND($L2742&lt;&gt;"内部转账",$M2742&lt;&gt;""),"△填了对方账户，但类别不是内部转账",IF(YEAR($B2742)&lt;&gt;管理年度,"△不是管理年度的单据，按月的三张报表里看不到",IF($H2742&lt;0,"△这一笔之后该账户余额成负数了，核一下",""))))))))))))))</f>
        <v/>
      </c>
    </row>
    <row r="2743" ht="16.5" spans="1:16">
      <c r="A2743" s="4" t="str">
        <f>IF($C2743="","",COUNTA($C$5:$C2743))</f>
        <v/>
      </c>
      <c r="B2743" s="52"/>
      <c r="C2743" s="53"/>
      <c r="D2743" s="53"/>
      <c r="E2743" s="32"/>
      <c r="F2743" s="54"/>
      <c r="G2743" s="54"/>
      <c r="H2743" s="24" t="str">
        <f>IFERROR(ROUND(VLOOKUP($C2743,基础资料!$B$5:$E$34,3,0)+SUMIF($C$5:$C2743,$C2743,$F$5:$F2743)-SUMIF($C$5:$C2743,$C2743,$G$5:$G2743),2),"")</f>
        <v/>
      </c>
      <c r="I2743" s="53"/>
      <c r="J2743" s="53"/>
      <c r="K2743" s="25" t="str">
        <f t="shared" si="42"/>
        <v/>
      </c>
      <c r="L2743" s="13" t="str">
        <f>IF($D2743="","",IFERROR(INDEX(类别属性,MATCH($D2743,类别表,0)),""))</f>
        <v/>
      </c>
      <c r="M2743" s="53"/>
      <c r="N2743" s="53"/>
      <c r="O2743" s="32"/>
      <c r="P2743" s="6" t="str">
        <f>IF($C2743="","",IF(ISNA(MATCH($C2743,账户表,0)),"※这个账户不在【基础资料】的账户档案里",IF($B2743="","※没填日期，这一笔不会进任何月份的报表",IF(NOT(ISNUMBER($B2743)),"※日期是文本不是日期（像 2026.6.28 这种），按日期取数的报表全会漏掉这一笔",IF(AND($F2743&lt;&gt;"",$G2743&lt;&gt;""),"※收入和支出不能同时填",IF(AND(N($F2743)=0,N($G2743)=0),"※收入和支出都没填",IF(OR(N($F2743)&lt;0,N($G2743)&lt;0),"※金额不能填负数，方向反了就换一列填",IF($D2743="","※没填收支类别，分类报表会漏掉这一笔",IF(ISNA(MATCH($D2743,类别表,0)),"※收支类别不在【基础资料】的清单里",IF(AND($L2743="内部转账",$M2743=""),"△内部转账要在「对方账户」写上另一头",IF(AND($L2743="内部转账",$M2743=$C2743),"※对方账户跟本账户是同一个",IF(AND($L2743&lt;&gt;"内部转账",$M2743&lt;&gt;""),"△填了对方账户，但类别不是内部转账",IF(YEAR($B2743)&lt;&gt;管理年度,"△不是管理年度的单据，按月的三张报表里看不到",IF($H2743&lt;0,"△这一笔之后该账户余额成负数了，核一下",""))))))))))))))</f>
        <v/>
      </c>
    </row>
    <row r="2744" ht="16.5" spans="1:16">
      <c r="A2744" s="4" t="str">
        <f>IF($C2744="","",COUNTA($C$5:$C2744))</f>
        <v/>
      </c>
      <c r="B2744" s="52"/>
      <c r="C2744" s="53"/>
      <c r="D2744" s="53"/>
      <c r="E2744" s="32"/>
      <c r="F2744" s="54"/>
      <c r="G2744" s="54"/>
      <c r="H2744" s="24" t="str">
        <f>IFERROR(ROUND(VLOOKUP($C2744,基础资料!$B$5:$E$34,3,0)+SUMIF($C$5:$C2744,$C2744,$F$5:$F2744)-SUMIF($C$5:$C2744,$C2744,$G$5:$G2744),2),"")</f>
        <v/>
      </c>
      <c r="I2744" s="53"/>
      <c r="J2744" s="53"/>
      <c r="K2744" s="25" t="str">
        <f t="shared" si="42"/>
        <v/>
      </c>
      <c r="L2744" s="13" t="str">
        <f>IF($D2744="","",IFERROR(INDEX(类别属性,MATCH($D2744,类别表,0)),""))</f>
        <v/>
      </c>
      <c r="M2744" s="53"/>
      <c r="N2744" s="53"/>
      <c r="O2744" s="32"/>
      <c r="P2744" s="6" t="str">
        <f>IF($C2744="","",IF(ISNA(MATCH($C2744,账户表,0)),"※这个账户不在【基础资料】的账户档案里",IF($B2744="","※没填日期，这一笔不会进任何月份的报表",IF(NOT(ISNUMBER($B2744)),"※日期是文本不是日期（像 2026.6.28 这种），按日期取数的报表全会漏掉这一笔",IF(AND($F2744&lt;&gt;"",$G2744&lt;&gt;""),"※收入和支出不能同时填",IF(AND(N($F2744)=0,N($G2744)=0),"※收入和支出都没填",IF(OR(N($F2744)&lt;0,N($G2744)&lt;0),"※金额不能填负数，方向反了就换一列填",IF($D2744="","※没填收支类别，分类报表会漏掉这一笔",IF(ISNA(MATCH($D2744,类别表,0)),"※收支类别不在【基础资料】的清单里",IF(AND($L2744="内部转账",$M2744=""),"△内部转账要在「对方账户」写上另一头",IF(AND($L2744="内部转账",$M2744=$C2744),"※对方账户跟本账户是同一个",IF(AND($L2744&lt;&gt;"内部转账",$M2744&lt;&gt;""),"△填了对方账户，但类别不是内部转账",IF(YEAR($B2744)&lt;&gt;管理年度,"△不是管理年度的单据，按月的三张报表里看不到",IF($H2744&lt;0,"△这一笔之后该账户余额成负数了，核一下",""))))))))))))))</f>
        <v/>
      </c>
    </row>
    <row r="2745" ht="16.5" spans="1:16">
      <c r="A2745" s="4" t="str">
        <f>IF($C2745="","",COUNTA($C$5:$C2745))</f>
        <v/>
      </c>
      <c r="B2745" s="52"/>
      <c r="C2745" s="53"/>
      <c r="D2745" s="53"/>
      <c r="E2745" s="32"/>
      <c r="F2745" s="54"/>
      <c r="G2745" s="54"/>
      <c r="H2745" s="24" t="str">
        <f>IFERROR(ROUND(VLOOKUP($C2745,基础资料!$B$5:$E$34,3,0)+SUMIF($C$5:$C2745,$C2745,$F$5:$F2745)-SUMIF($C$5:$C2745,$C2745,$G$5:$G2745),2),"")</f>
        <v/>
      </c>
      <c r="I2745" s="53"/>
      <c r="J2745" s="53"/>
      <c r="K2745" s="25" t="str">
        <f t="shared" si="42"/>
        <v/>
      </c>
      <c r="L2745" s="13" t="str">
        <f>IF($D2745="","",IFERROR(INDEX(类别属性,MATCH($D2745,类别表,0)),""))</f>
        <v/>
      </c>
      <c r="M2745" s="53"/>
      <c r="N2745" s="53"/>
      <c r="O2745" s="32"/>
      <c r="P2745" s="6" t="str">
        <f>IF($C2745="","",IF(ISNA(MATCH($C2745,账户表,0)),"※这个账户不在【基础资料】的账户档案里",IF($B2745="","※没填日期，这一笔不会进任何月份的报表",IF(NOT(ISNUMBER($B2745)),"※日期是文本不是日期（像 2026.6.28 这种），按日期取数的报表全会漏掉这一笔",IF(AND($F2745&lt;&gt;"",$G2745&lt;&gt;""),"※收入和支出不能同时填",IF(AND(N($F2745)=0,N($G2745)=0),"※收入和支出都没填",IF(OR(N($F2745)&lt;0,N($G2745)&lt;0),"※金额不能填负数，方向反了就换一列填",IF($D2745="","※没填收支类别，分类报表会漏掉这一笔",IF(ISNA(MATCH($D2745,类别表,0)),"※收支类别不在【基础资料】的清单里",IF(AND($L2745="内部转账",$M2745=""),"△内部转账要在「对方账户」写上另一头",IF(AND($L2745="内部转账",$M2745=$C2745),"※对方账户跟本账户是同一个",IF(AND($L2745&lt;&gt;"内部转账",$M2745&lt;&gt;""),"△填了对方账户，但类别不是内部转账",IF(YEAR($B2745)&lt;&gt;管理年度,"△不是管理年度的单据，按月的三张报表里看不到",IF($H2745&lt;0,"△这一笔之后该账户余额成负数了，核一下",""))))))))))))))</f>
        <v/>
      </c>
    </row>
    <row r="2746" ht="16.5" spans="1:16">
      <c r="A2746" s="4" t="str">
        <f>IF($C2746="","",COUNTA($C$5:$C2746))</f>
        <v/>
      </c>
      <c r="B2746" s="52"/>
      <c r="C2746" s="53"/>
      <c r="D2746" s="53"/>
      <c r="E2746" s="32"/>
      <c r="F2746" s="54"/>
      <c r="G2746" s="54"/>
      <c r="H2746" s="24" t="str">
        <f>IFERROR(ROUND(VLOOKUP($C2746,基础资料!$B$5:$E$34,3,0)+SUMIF($C$5:$C2746,$C2746,$F$5:$F2746)-SUMIF($C$5:$C2746,$C2746,$G$5:$G2746),2),"")</f>
        <v/>
      </c>
      <c r="I2746" s="53"/>
      <c r="J2746" s="53"/>
      <c r="K2746" s="25" t="str">
        <f t="shared" si="42"/>
        <v/>
      </c>
      <c r="L2746" s="13" t="str">
        <f>IF($D2746="","",IFERROR(INDEX(类别属性,MATCH($D2746,类别表,0)),""))</f>
        <v/>
      </c>
      <c r="M2746" s="53"/>
      <c r="N2746" s="53"/>
      <c r="O2746" s="32"/>
      <c r="P2746" s="6" t="str">
        <f>IF($C2746="","",IF(ISNA(MATCH($C2746,账户表,0)),"※这个账户不在【基础资料】的账户档案里",IF($B2746="","※没填日期，这一笔不会进任何月份的报表",IF(NOT(ISNUMBER($B2746)),"※日期是文本不是日期（像 2026.6.28 这种），按日期取数的报表全会漏掉这一笔",IF(AND($F2746&lt;&gt;"",$G2746&lt;&gt;""),"※收入和支出不能同时填",IF(AND(N($F2746)=0,N($G2746)=0),"※收入和支出都没填",IF(OR(N($F2746)&lt;0,N($G2746)&lt;0),"※金额不能填负数，方向反了就换一列填",IF($D2746="","※没填收支类别，分类报表会漏掉这一笔",IF(ISNA(MATCH($D2746,类别表,0)),"※收支类别不在【基础资料】的清单里",IF(AND($L2746="内部转账",$M2746=""),"△内部转账要在「对方账户」写上另一头",IF(AND($L2746="内部转账",$M2746=$C2746),"※对方账户跟本账户是同一个",IF(AND($L2746&lt;&gt;"内部转账",$M2746&lt;&gt;""),"△填了对方账户，但类别不是内部转账",IF(YEAR($B2746)&lt;&gt;管理年度,"△不是管理年度的单据，按月的三张报表里看不到",IF($H2746&lt;0,"△这一笔之后该账户余额成负数了，核一下",""))))))))))))))</f>
        <v/>
      </c>
    </row>
    <row r="2747" ht="16.5" spans="1:16">
      <c r="A2747" s="4" t="str">
        <f>IF($C2747="","",COUNTA($C$5:$C2747))</f>
        <v/>
      </c>
      <c r="B2747" s="52"/>
      <c r="C2747" s="53"/>
      <c r="D2747" s="53"/>
      <c r="E2747" s="32"/>
      <c r="F2747" s="54"/>
      <c r="G2747" s="54"/>
      <c r="H2747" s="24" t="str">
        <f>IFERROR(ROUND(VLOOKUP($C2747,基础资料!$B$5:$E$34,3,0)+SUMIF($C$5:$C2747,$C2747,$F$5:$F2747)-SUMIF($C$5:$C2747,$C2747,$G$5:$G2747),2),"")</f>
        <v/>
      </c>
      <c r="I2747" s="53"/>
      <c r="J2747" s="53"/>
      <c r="K2747" s="25" t="str">
        <f t="shared" si="42"/>
        <v/>
      </c>
      <c r="L2747" s="13" t="str">
        <f>IF($D2747="","",IFERROR(INDEX(类别属性,MATCH($D2747,类别表,0)),""))</f>
        <v/>
      </c>
      <c r="M2747" s="53"/>
      <c r="N2747" s="53"/>
      <c r="O2747" s="32"/>
      <c r="P2747" s="6" t="str">
        <f>IF($C2747="","",IF(ISNA(MATCH($C2747,账户表,0)),"※这个账户不在【基础资料】的账户档案里",IF($B2747="","※没填日期，这一笔不会进任何月份的报表",IF(NOT(ISNUMBER($B2747)),"※日期是文本不是日期（像 2026.6.28 这种），按日期取数的报表全会漏掉这一笔",IF(AND($F2747&lt;&gt;"",$G2747&lt;&gt;""),"※收入和支出不能同时填",IF(AND(N($F2747)=0,N($G2747)=0),"※收入和支出都没填",IF(OR(N($F2747)&lt;0,N($G2747)&lt;0),"※金额不能填负数，方向反了就换一列填",IF($D2747="","※没填收支类别，分类报表会漏掉这一笔",IF(ISNA(MATCH($D2747,类别表,0)),"※收支类别不在【基础资料】的清单里",IF(AND($L2747="内部转账",$M2747=""),"△内部转账要在「对方账户」写上另一头",IF(AND($L2747="内部转账",$M2747=$C2747),"※对方账户跟本账户是同一个",IF(AND($L2747&lt;&gt;"内部转账",$M2747&lt;&gt;""),"△填了对方账户，但类别不是内部转账",IF(YEAR($B2747)&lt;&gt;管理年度,"△不是管理年度的单据，按月的三张报表里看不到",IF($H2747&lt;0,"△这一笔之后该账户余额成负数了，核一下",""))))))))))))))</f>
        <v/>
      </c>
    </row>
    <row r="2748" ht="16.5" spans="1:16">
      <c r="A2748" s="4" t="str">
        <f>IF($C2748="","",COUNTA($C$5:$C2748))</f>
        <v/>
      </c>
      <c r="B2748" s="52"/>
      <c r="C2748" s="53"/>
      <c r="D2748" s="53"/>
      <c r="E2748" s="32"/>
      <c r="F2748" s="54"/>
      <c r="G2748" s="54"/>
      <c r="H2748" s="24" t="str">
        <f>IFERROR(ROUND(VLOOKUP($C2748,基础资料!$B$5:$E$34,3,0)+SUMIF($C$5:$C2748,$C2748,$F$5:$F2748)-SUMIF($C$5:$C2748,$C2748,$G$5:$G2748),2),"")</f>
        <v/>
      </c>
      <c r="I2748" s="53"/>
      <c r="J2748" s="53"/>
      <c r="K2748" s="25" t="str">
        <f t="shared" si="42"/>
        <v/>
      </c>
      <c r="L2748" s="13" t="str">
        <f>IF($D2748="","",IFERROR(INDEX(类别属性,MATCH($D2748,类别表,0)),""))</f>
        <v/>
      </c>
      <c r="M2748" s="53"/>
      <c r="N2748" s="53"/>
      <c r="O2748" s="32"/>
      <c r="P2748" s="6" t="str">
        <f>IF($C2748="","",IF(ISNA(MATCH($C2748,账户表,0)),"※这个账户不在【基础资料】的账户档案里",IF($B2748="","※没填日期，这一笔不会进任何月份的报表",IF(NOT(ISNUMBER($B2748)),"※日期是文本不是日期（像 2026.6.28 这种），按日期取数的报表全会漏掉这一笔",IF(AND($F2748&lt;&gt;"",$G2748&lt;&gt;""),"※收入和支出不能同时填",IF(AND(N($F2748)=0,N($G2748)=0),"※收入和支出都没填",IF(OR(N($F2748)&lt;0,N($G2748)&lt;0),"※金额不能填负数，方向反了就换一列填",IF($D2748="","※没填收支类别，分类报表会漏掉这一笔",IF(ISNA(MATCH($D2748,类别表,0)),"※收支类别不在【基础资料】的清单里",IF(AND($L2748="内部转账",$M2748=""),"△内部转账要在「对方账户」写上另一头",IF(AND($L2748="内部转账",$M2748=$C2748),"※对方账户跟本账户是同一个",IF(AND($L2748&lt;&gt;"内部转账",$M2748&lt;&gt;""),"△填了对方账户，但类别不是内部转账",IF(YEAR($B2748)&lt;&gt;管理年度,"△不是管理年度的单据，按月的三张报表里看不到",IF($H2748&lt;0,"△这一笔之后该账户余额成负数了，核一下",""))))))))))))))</f>
        <v/>
      </c>
    </row>
    <row r="2749" ht="16.5" spans="1:16">
      <c r="A2749" s="4" t="str">
        <f>IF($C2749="","",COUNTA($C$5:$C2749))</f>
        <v/>
      </c>
      <c r="B2749" s="52"/>
      <c r="C2749" s="53"/>
      <c r="D2749" s="53"/>
      <c r="E2749" s="32"/>
      <c r="F2749" s="54"/>
      <c r="G2749" s="54"/>
      <c r="H2749" s="24" t="str">
        <f>IFERROR(ROUND(VLOOKUP($C2749,基础资料!$B$5:$E$34,3,0)+SUMIF($C$5:$C2749,$C2749,$F$5:$F2749)-SUMIF($C$5:$C2749,$C2749,$G$5:$G2749),2),"")</f>
        <v/>
      </c>
      <c r="I2749" s="53"/>
      <c r="J2749" s="53"/>
      <c r="K2749" s="25" t="str">
        <f t="shared" si="42"/>
        <v/>
      </c>
      <c r="L2749" s="13" t="str">
        <f>IF($D2749="","",IFERROR(INDEX(类别属性,MATCH($D2749,类别表,0)),""))</f>
        <v/>
      </c>
      <c r="M2749" s="53"/>
      <c r="N2749" s="53"/>
      <c r="O2749" s="32"/>
      <c r="P2749" s="6" t="str">
        <f>IF($C2749="","",IF(ISNA(MATCH($C2749,账户表,0)),"※这个账户不在【基础资料】的账户档案里",IF($B2749="","※没填日期，这一笔不会进任何月份的报表",IF(NOT(ISNUMBER($B2749)),"※日期是文本不是日期（像 2026.6.28 这种），按日期取数的报表全会漏掉这一笔",IF(AND($F2749&lt;&gt;"",$G2749&lt;&gt;""),"※收入和支出不能同时填",IF(AND(N($F2749)=0,N($G2749)=0),"※收入和支出都没填",IF(OR(N($F2749)&lt;0,N($G2749)&lt;0),"※金额不能填负数，方向反了就换一列填",IF($D2749="","※没填收支类别，分类报表会漏掉这一笔",IF(ISNA(MATCH($D2749,类别表,0)),"※收支类别不在【基础资料】的清单里",IF(AND($L2749="内部转账",$M2749=""),"△内部转账要在「对方账户」写上另一头",IF(AND($L2749="内部转账",$M2749=$C2749),"※对方账户跟本账户是同一个",IF(AND($L2749&lt;&gt;"内部转账",$M2749&lt;&gt;""),"△填了对方账户，但类别不是内部转账",IF(YEAR($B2749)&lt;&gt;管理年度,"△不是管理年度的单据，按月的三张报表里看不到",IF($H2749&lt;0,"△这一笔之后该账户余额成负数了，核一下",""))))))))))))))</f>
        <v/>
      </c>
    </row>
    <row r="2750" ht="16.5" spans="1:16">
      <c r="A2750" s="4" t="str">
        <f>IF($C2750="","",COUNTA($C$5:$C2750))</f>
        <v/>
      </c>
      <c r="B2750" s="52"/>
      <c r="C2750" s="53"/>
      <c r="D2750" s="53"/>
      <c r="E2750" s="32"/>
      <c r="F2750" s="54"/>
      <c r="G2750" s="54"/>
      <c r="H2750" s="24" t="str">
        <f>IFERROR(ROUND(VLOOKUP($C2750,基础资料!$B$5:$E$34,3,0)+SUMIF($C$5:$C2750,$C2750,$F$5:$F2750)-SUMIF($C$5:$C2750,$C2750,$G$5:$G2750),2),"")</f>
        <v/>
      </c>
      <c r="I2750" s="53"/>
      <c r="J2750" s="53"/>
      <c r="K2750" s="25" t="str">
        <f t="shared" si="42"/>
        <v/>
      </c>
      <c r="L2750" s="13" t="str">
        <f>IF($D2750="","",IFERROR(INDEX(类别属性,MATCH($D2750,类别表,0)),""))</f>
        <v/>
      </c>
      <c r="M2750" s="53"/>
      <c r="N2750" s="53"/>
      <c r="O2750" s="32"/>
      <c r="P2750" s="6" t="str">
        <f>IF($C2750="","",IF(ISNA(MATCH($C2750,账户表,0)),"※这个账户不在【基础资料】的账户档案里",IF($B2750="","※没填日期，这一笔不会进任何月份的报表",IF(NOT(ISNUMBER($B2750)),"※日期是文本不是日期（像 2026.6.28 这种），按日期取数的报表全会漏掉这一笔",IF(AND($F2750&lt;&gt;"",$G2750&lt;&gt;""),"※收入和支出不能同时填",IF(AND(N($F2750)=0,N($G2750)=0),"※收入和支出都没填",IF(OR(N($F2750)&lt;0,N($G2750)&lt;0),"※金额不能填负数，方向反了就换一列填",IF($D2750="","※没填收支类别，分类报表会漏掉这一笔",IF(ISNA(MATCH($D2750,类别表,0)),"※收支类别不在【基础资料】的清单里",IF(AND($L2750="内部转账",$M2750=""),"△内部转账要在「对方账户」写上另一头",IF(AND($L2750="内部转账",$M2750=$C2750),"※对方账户跟本账户是同一个",IF(AND($L2750&lt;&gt;"内部转账",$M2750&lt;&gt;""),"△填了对方账户，但类别不是内部转账",IF(YEAR($B2750)&lt;&gt;管理年度,"△不是管理年度的单据，按月的三张报表里看不到",IF($H2750&lt;0,"△这一笔之后该账户余额成负数了，核一下",""))))))))))))))</f>
        <v/>
      </c>
    </row>
    <row r="2751" ht="16.5" spans="1:16">
      <c r="A2751" s="4" t="str">
        <f>IF($C2751="","",COUNTA($C$5:$C2751))</f>
        <v/>
      </c>
      <c r="B2751" s="52"/>
      <c r="C2751" s="53"/>
      <c r="D2751" s="53"/>
      <c r="E2751" s="32"/>
      <c r="F2751" s="54"/>
      <c r="G2751" s="54"/>
      <c r="H2751" s="24" t="str">
        <f>IFERROR(ROUND(VLOOKUP($C2751,基础资料!$B$5:$E$34,3,0)+SUMIF($C$5:$C2751,$C2751,$F$5:$F2751)-SUMIF($C$5:$C2751,$C2751,$G$5:$G2751),2),"")</f>
        <v/>
      </c>
      <c r="I2751" s="53"/>
      <c r="J2751" s="53"/>
      <c r="K2751" s="25" t="str">
        <f t="shared" si="42"/>
        <v/>
      </c>
      <c r="L2751" s="13" t="str">
        <f>IF($D2751="","",IFERROR(INDEX(类别属性,MATCH($D2751,类别表,0)),""))</f>
        <v/>
      </c>
      <c r="M2751" s="53"/>
      <c r="N2751" s="53"/>
      <c r="O2751" s="32"/>
      <c r="P2751" s="6" t="str">
        <f>IF($C2751="","",IF(ISNA(MATCH($C2751,账户表,0)),"※这个账户不在【基础资料】的账户档案里",IF($B2751="","※没填日期，这一笔不会进任何月份的报表",IF(NOT(ISNUMBER($B2751)),"※日期是文本不是日期（像 2026.6.28 这种），按日期取数的报表全会漏掉这一笔",IF(AND($F2751&lt;&gt;"",$G2751&lt;&gt;""),"※收入和支出不能同时填",IF(AND(N($F2751)=0,N($G2751)=0),"※收入和支出都没填",IF(OR(N($F2751)&lt;0,N($G2751)&lt;0),"※金额不能填负数，方向反了就换一列填",IF($D2751="","※没填收支类别，分类报表会漏掉这一笔",IF(ISNA(MATCH($D2751,类别表,0)),"※收支类别不在【基础资料】的清单里",IF(AND($L2751="内部转账",$M2751=""),"△内部转账要在「对方账户」写上另一头",IF(AND($L2751="内部转账",$M2751=$C2751),"※对方账户跟本账户是同一个",IF(AND($L2751&lt;&gt;"内部转账",$M2751&lt;&gt;""),"△填了对方账户，但类别不是内部转账",IF(YEAR($B2751)&lt;&gt;管理年度,"△不是管理年度的单据，按月的三张报表里看不到",IF($H2751&lt;0,"△这一笔之后该账户余额成负数了，核一下",""))))))))))))))</f>
        <v/>
      </c>
    </row>
    <row r="2752" ht="16.5" spans="1:16">
      <c r="A2752" s="4" t="str">
        <f>IF($C2752="","",COUNTA($C$5:$C2752))</f>
        <v/>
      </c>
      <c r="B2752" s="52"/>
      <c r="C2752" s="53"/>
      <c r="D2752" s="53"/>
      <c r="E2752" s="32"/>
      <c r="F2752" s="54"/>
      <c r="G2752" s="54"/>
      <c r="H2752" s="24" t="str">
        <f>IFERROR(ROUND(VLOOKUP($C2752,基础资料!$B$5:$E$34,3,0)+SUMIF($C$5:$C2752,$C2752,$F$5:$F2752)-SUMIF($C$5:$C2752,$C2752,$G$5:$G2752),2),"")</f>
        <v/>
      </c>
      <c r="I2752" s="53"/>
      <c r="J2752" s="53"/>
      <c r="K2752" s="25" t="str">
        <f t="shared" si="42"/>
        <v/>
      </c>
      <c r="L2752" s="13" t="str">
        <f>IF($D2752="","",IFERROR(INDEX(类别属性,MATCH($D2752,类别表,0)),""))</f>
        <v/>
      </c>
      <c r="M2752" s="53"/>
      <c r="N2752" s="53"/>
      <c r="O2752" s="32"/>
      <c r="P2752" s="6" t="str">
        <f>IF($C2752="","",IF(ISNA(MATCH($C2752,账户表,0)),"※这个账户不在【基础资料】的账户档案里",IF($B2752="","※没填日期，这一笔不会进任何月份的报表",IF(NOT(ISNUMBER($B2752)),"※日期是文本不是日期（像 2026.6.28 这种），按日期取数的报表全会漏掉这一笔",IF(AND($F2752&lt;&gt;"",$G2752&lt;&gt;""),"※收入和支出不能同时填",IF(AND(N($F2752)=0,N($G2752)=0),"※收入和支出都没填",IF(OR(N($F2752)&lt;0,N($G2752)&lt;0),"※金额不能填负数，方向反了就换一列填",IF($D2752="","※没填收支类别，分类报表会漏掉这一笔",IF(ISNA(MATCH($D2752,类别表,0)),"※收支类别不在【基础资料】的清单里",IF(AND($L2752="内部转账",$M2752=""),"△内部转账要在「对方账户」写上另一头",IF(AND($L2752="内部转账",$M2752=$C2752),"※对方账户跟本账户是同一个",IF(AND($L2752&lt;&gt;"内部转账",$M2752&lt;&gt;""),"△填了对方账户，但类别不是内部转账",IF(YEAR($B2752)&lt;&gt;管理年度,"△不是管理年度的单据，按月的三张报表里看不到",IF($H2752&lt;0,"△这一笔之后该账户余额成负数了，核一下",""))))))))))))))</f>
        <v/>
      </c>
    </row>
    <row r="2753" ht="16.5" spans="1:16">
      <c r="A2753" s="4" t="str">
        <f>IF($C2753="","",COUNTA($C$5:$C2753))</f>
        <v/>
      </c>
      <c r="B2753" s="52"/>
      <c r="C2753" s="53"/>
      <c r="D2753" s="53"/>
      <c r="E2753" s="32"/>
      <c r="F2753" s="54"/>
      <c r="G2753" s="54"/>
      <c r="H2753" s="24" t="str">
        <f>IFERROR(ROUND(VLOOKUP($C2753,基础资料!$B$5:$E$34,3,0)+SUMIF($C$5:$C2753,$C2753,$F$5:$F2753)-SUMIF($C$5:$C2753,$C2753,$G$5:$G2753),2),"")</f>
        <v/>
      </c>
      <c r="I2753" s="53"/>
      <c r="J2753" s="53"/>
      <c r="K2753" s="25" t="str">
        <f t="shared" si="42"/>
        <v/>
      </c>
      <c r="L2753" s="13" t="str">
        <f>IF($D2753="","",IFERROR(INDEX(类别属性,MATCH($D2753,类别表,0)),""))</f>
        <v/>
      </c>
      <c r="M2753" s="53"/>
      <c r="N2753" s="53"/>
      <c r="O2753" s="32"/>
      <c r="P2753" s="6" t="str">
        <f>IF($C2753="","",IF(ISNA(MATCH($C2753,账户表,0)),"※这个账户不在【基础资料】的账户档案里",IF($B2753="","※没填日期，这一笔不会进任何月份的报表",IF(NOT(ISNUMBER($B2753)),"※日期是文本不是日期（像 2026.6.28 这种），按日期取数的报表全会漏掉这一笔",IF(AND($F2753&lt;&gt;"",$G2753&lt;&gt;""),"※收入和支出不能同时填",IF(AND(N($F2753)=0,N($G2753)=0),"※收入和支出都没填",IF(OR(N($F2753)&lt;0,N($G2753)&lt;0),"※金额不能填负数，方向反了就换一列填",IF($D2753="","※没填收支类别，分类报表会漏掉这一笔",IF(ISNA(MATCH($D2753,类别表,0)),"※收支类别不在【基础资料】的清单里",IF(AND($L2753="内部转账",$M2753=""),"△内部转账要在「对方账户」写上另一头",IF(AND($L2753="内部转账",$M2753=$C2753),"※对方账户跟本账户是同一个",IF(AND($L2753&lt;&gt;"内部转账",$M2753&lt;&gt;""),"△填了对方账户，但类别不是内部转账",IF(YEAR($B2753)&lt;&gt;管理年度,"△不是管理年度的单据，按月的三张报表里看不到",IF($H2753&lt;0,"△这一笔之后该账户余额成负数了，核一下",""))))))))))))))</f>
        <v/>
      </c>
    </row>
    <row r="2754" ht="16.5" spans="1:16">
      <c r="A2754" s="4" t="str">
        <f>IF($C2754="","",COUNTA($C$5:$C2754))</f>
        <v/>
      </c>
      <c r="B2754" s="52"/>
      <c r="C2754" s="53"/>
      <c r="D2754" s="53"/>
      <c r="E2754" s="32"/>
      <c r="F2754" s="54"/>
      <c r="G2754" s="54"/>
      <c r="H2754" s="24" t="str">
        <f>IFERROR(ROUND(VLOOKUP($C2754,基础资料!$B$5:$E$34,3,0)+SUMIF($C$5:$C2754,$C2754,$F$5:$F2754)-SUMIF($C$5:$C2754,$C2754,$G$5:$G2754),2),"")</f>
        <v/>
      </c>
      <c r="I2754" s="53"/>
      <c r="J2754" s="53"/>
      <c r="K2754" s="25" t="str">
        <f t="shared" si="42"/>
        <v/>
      </c>
      <c r="L2754" s="13" t="str">
        <f>IF($D2754="","",IFERROR(INDEX(类别属性,MATCH($D2754,类别表,0)),""))</f>
        <v/>
      </c>
      <c r="M2754" s="53"/>
      <c r="N2754" s="53"/>
      <c r="O2754" s="32"/>
      <c r="P2754" s="6" t="str">
        <f>IF($C2754="","",IF(ISNA(MATCH($C2754,账户表,0)),"※这个账户不在【基础资料】的账户档案里",IF($B2754="","※没填日期，这一笔不会进任何月份的报表",IF(NOT(ISNUMBER($B2754)),"※日期是文本不是日期（像 2026.6.28 这种），按日期取数的报表全会漏掉这一笔",IF(AND($F2754&lt;&gt;"",$G2754&lt;&gt;""),"※收入和支出不能同时填",IF(AND(N($F2754)=0,N($G2754)=0),"※收入和支出都没填",IF(OR(N($F2754)&lt;0,N($G2754)&lt;0),"※金额不能填负数，方向反了就换一列填",IF($D2754="","※没填收支类别，分类报表会漏掉这一笔",IF(ISNA(MATCH($D2754,类别表,0)),"※收支类别不在【基础资料】的清单里",IF(AND($L2754="内部转账",$M2754=""),"△内部转账要在「对方账户」写上另一头",IF(AND($L2754="内部转账",$M2754=$C2754),"※对方账户跟本账户是同一个",IF(AND($L2754&lt;&gt;"内部转账",$M2754&lt;&gt;""),"△填了对方账户，但类别不是内部转账",IF(YEAR($B2754)&lt;&gt;管理年度,"△不是管理年度的单据，按月的三张报表里看不到",IF($H2754&lt;0,"△这一笔之后该账户余额成负数了，核一下",""))))))))))))))</f>
        <v/>
      </c>
    </row>
    <row r="2755" ht="16.5" spans="1:16">
      <c r="A2755" s="4" t="str">
        <f>IF($C2755="","",COUNTA($C$5:$C2755))</f>
        <v/>
      </c>
      <c r="B2755" s="52"/>
      <c r="C2755" s="53"/>
      <c r="D2755" s="53"/>
      <c r="E2755" s="32"/>
      <c r="F2755" s="54"/>
      <c r="G2755" s="54"/>
      <c r="H2755" s="24" t="str">
        <f>IFERROR(ROUND(VLOOKUP($C2755,基础资料!$B$5:$E$34,3,0)+SUMIF($C$5:$C2755,$C2755,$F$5:$F2755)-SUMIF($C$5:$C2755,$C2755,$G$5:$G2755),2),"")</f>
        <v/>
      </c>
      <c r="I2755" s="53"/>
      <c r="J2755" s="53"/>
      <c r="K2755" s="25" t="str">
        <f t="shared" si="42"/>
        <v/>
      </c>
      <c r="L2755" s="13" t="str">
        <f>IF($D2755="","",IFERROR(INDEX(类别属性,MATCH($D2755,类别表,0)),""))</f>
        <v/>
      </c>
      <c r="M2755" s="53"/>
      <c r="N2755" s="53"/>
      <c r="O2755" s="32"/>
      <c r="P2755" s="6" t="str">
        <f>IF($C2755="","",IF(ISNA(MATCH($C2755,账户表,0)),"※这个账户不在【基础资料】的账户档案里",IF($B2755="","※没填日期，这一笔不会进任何月份的报表",IF(NOT(ISNUMBER($B2755)),"※日期是文本不是日期（像 2026.6.28 这种），按日期取数的报表全会漏掉这一笔",IF(AND($F2755&lt;&gt;"",$G2755&lt;&gt;""),"※收入和支出不能同时填",IF(AND(N($F2755)=0,N($G2755)=0),"※收入和支出都没填",IF(OR(N($F2755)&lt;0,N($G2755)&lt;0),"※金额不能填负数，方向反了就换一列填",IF($D2755="","※没填收支类别，分类报表会漏掉这一笔",IF(ISNA(MATCH($D2755,类别表,0)),"※收支类别不在【基础资料】的清单里",IF(AND($L2755="内部转账",$M2755=""),"△内部转账要在「对方账户」写上另一头",IF(AND($L2755="内部转账",$M2755=$C2755),"※对方账户跟本账户是同一个",IF(AND($L2755&lt;&gt;"内部转账",$M2755&lt;&gt;""),"△填了对方账户，但类别不是内部转账",IF(YEAR($B2755)&lt;&gt;管理年度,"△不是管理年度的单据，按月的三张报表里看不到",IF($H2755&lt;0,"△这一笔之后该账户余额成负数了，核一下",""))))))))))))))</f>
        <v/>
      </c>
    </row>
    <row r="2756" ht="16.5" spans="1:16">
      <c r="A2756" s="4" t="str">
        <f>IF($C2756="","",COUNTA($C$5:$C2756))</f>
        <v/>
      </c>
      <c r="B2756" s="52"/>
      <c r="C2756" s="53"/>
      <c r="D2756" s="53"/>
      <c r="E2756" s="32"/>
      <c r="F2756" s="54"/>
      <c r="G2756" s="54"/>
      <c r="H2756" s="24" t="str">
        <f>IFERROR(ROUND(VLOOKUP($C2756,基础资料!$B$5:$E$34,3,0)+SUMIF($C$5:$C2756,$C2756,$F$5:$F2756)-SUMIF($C$5:$C2756,$C2756,$G$5:$G2756),2),"")</f>
        <v/>
      </c>
      <c r="I2756" s="53"/>
      <c r="J2756" s="53"/>
      <c r="K2756" s="25" t="str">
        <f t="shared" si="42"/>
        <v/>
      </c>
      <c r="L2756" s="13" t="str">
        <f>IF($D2756="","",IFERROR(INDEX(类别属性,MATCH($D2756,类别表,0)),""))</f>
        <v/>
      </c>
      <c r="M2756" s="53"/>
      <c r="N2756" s="53"/>
      <c r="O2756" s="32"/>
      <c r="P2756" s="6" t="str">
        <f>IF($C2756="","",IF(ISNA(MATCH($C2756,账户表,0)),"※这个账户不在【基础资料】的账户档案里",IF($B2756="","※没填日期，这一笔不会进任何月份的报表",IF(NOT(ISNUMBER($B2756)),"※日期是文本不是日期（像 2026.6.28 这种），按日期取数的报表全会漏掉这一笔",IF(AND($F2756&lt;&gt;"",$G2756&lt;&gt;""),"※收入和支出不能同时填",IF(AND(N($F2756)=0,N($G2756)=0),"※收入和支出都没填",IF(OR(N($F2756)&lt;0,N($G2756)&lt;0),"※金额不能填负数，方向反了就换一列填",IF($D2756="","※没填收支类别，分类报表会漏掉这一笔",IF(ISNA(MATCH($D2756,类别表,0)),"※收支类别不在【基础资料】的清单里",IF(AND($L2756="内部转账",$M2756=""),"△内部转账要在「对方账户」写上另一头",IF(AND($L2756="内部转账",$M2756=$C2756),"※对方账户跟本账户是同一个",IF(AND($L2756&lt;&gt;"内部转账",$M2756&lt;&gt;""),"△填了对方账户，但类别不是内部转账",IF(YEAR($B2756)&lt;&gt;管理年度,"△不是管理年度的单据，按月的三张报表里看不到",IF($H2756&lt;0,"△这一笔之后该账户余额成负数了，核一下",""))))))))))))))</f>
        <v/>
      </c>
    </row>
    <row r="2757" ht="16.5" spans="1:16">
      <c r="A2757" s="4" t="str">
        <f>IF($C2757="","",COUNTA($C$5:$C2757))</f>
        <v/>
      </c>
      <c r="B2757" s="52"/>
      <c r="C2757" s="53"/>
      <c r="D2757" s="53"/>
      <c r="E2757" s="32"/>
      <c r="F2757" s="54"/>
      <c r="G2757" s="54"/>
      <c r="H2757" s="24" t="str">
        <f>IFERROR(ROUND(VLOOKUP($C2757,基础资料!$B$5:$E$34,3,0)+SUMIF($C$5:$C2757,$C2757,$F$5:$F2757)-SUMIF($C$5:$C2757,$C2757,$G$5:$G2757),2),"")</f>
        <v/>
      </c>
      <c r="I2757" s="53"/>
      <c r="J2757" s="53"/>
      <c r="K2757" s="25" t="str">
        <f t="shared" ref="K2757:K2820" si="43">IF(OR($B2757="",NOT(ISNUMBER($B2757))),"",--TEXT($B2757,"yyyymm"))</f>
        <v/>
      </c>
      <c r="L2757" s="13" t="str">
        <f>IF($D2757="","",IFERROR(INDEX(类别属性,MATCH($D2757,类别表,0)),""))</f>
        <v/>
      </c>
      <c r="M2757" s="53"/>
      <c r="N2757" s="53"/>
      <c r="O2757" s="32"/>
      <c r="P2757" s="6" t="str">
        <f>IF($C2757="","",IF(ISNA(MATCH($C2757,账户表,0)),"※这个账户不在【基础资料】的账户档案里",IF($B2757="","※没填日期，这一笔不会进任何月份的报表",IF(NOT(ISNUMBER($B2757)),"※日期是文本不是日期（像 2026.6.28 这种），按日期取数的报表全会漏掉这一笔",IF(AND($F2757&lt;&gt;"",$G2757&lt;&gt;""),"※收入和支出不能同时填",IF(AND(N($F2757)=0,N($G2757)=0),"※收入和支出都没填",IF(OR(N($F2757)&lt;0,N($G2757)&lt;0),"※金额不能填负数，方向反了就换一列填",IF($D2757="","※没填收支类别，分类报表会漏掉这一笔",IF(ISNA(MATCH($D2757,类别表,0)),"※收支类别不在【基础资料】的清单里",IF(AND($L2757="内部转账",$M2757=""),"△内部转账要在「对方账户」写上另一头",IF(AND($L2757="内部转账",$M2757=$C2757),"※对方账户跟本账户是同一个",IF(AND($L2757&lt;&gt;"内部转账",$M2757&lt;&gt;""),"△填了对方账户，但类别不是内部转账",IF(YEAR($B2757)&lt;&gt;管理年度,"△不是管理年度的单据，按月的三张报表里看不到",IF($H2757&lt;0,"△这一笔之后该账户余额成负数了，核一下",""))))))))))))))</f>
        <v/>
      </c>
    </row>
    <row r="2758" ht="16.5" spans="1:16">
      <c r="A2758" s="4" t="str">
        <f>IF($C2758="","",COUNTA($C$5:$C2758))</f>
        <v/>
      </c>
      <c r="B2758" s="52"/>
      <c r="C2758" s="53"/>
      <c r="D2758" s="53"/>
      <c r="E2758" s="32"/>
      <c r="F2758" s="54"/>
      <c r="G2758" s="54"/>
      <c r="H2758" s="24" t="str">
        <f>IFERROR(ROUND(VLOOKUP($C2758,基础资料!$B$5:$E$34,3,0)+SUMIF($C$5:$C2758,$C2758,$F$5:$F2758)-SUMIF($C$5:$C2758,$C2758,$G$5:$G2758),2),"")</f>
        <v/>
      </c>
      <c r="I2758" s="53"/>
      <c r="J2758" s="53"/>
      <c r="K2758" s="25" t="str">
        <f t="shared" si="43"/>
        <v/>
      </c>
      <c r="L2758" s="13" t="str">
        <f>IF($D2758="","",IFERROR(INDEX(类别属性,MATCH($D2758,类别表,0)),""))</f>
        <v/>
      </c>
      <c r="M2758" s="53"/>
      <c r="N2758" s="53"/>
      <c r="O2758" s="32"/>
      <c r="P2758" s="6" t="str">
        <f>IF($C2758="","",IF(ISNA(MATCH($C2758,账户表,0)),"※这个账户不在【基础资料】的账户档案里",IF($B2758="","※没填日期，这一笔不会进任何月份的报表",IF(NOT(ISNUMBER($B2758)),"※日期是文本不是日期（像 2026.6.28 这种），按日期取数的报表全会漏掉这一笔",IF(AND($F2758&lt;&gt;"",$G2758&lt;&gt;""),"※收入和支出不能同时填",IF(AND(N($F2758)=0,N($G2758)=0),"※收入和支出都没填",IF(OR(N($F2758)&lt;0,N($G2758)&lt;0),"※金额不能填负数，方向反了就换一列填",IF($D2758="","※没填收支类别，分类报表会漏掉这一笔",IF(ISNA(MATCH($D2758,类别表,0)),"※收支类别不在【基础资料】的清单里",IF(AND($L2758="内部转账",$M2758=""),"△内部转账要在「对方账户」写上另一头",IF(AND($L2758="内部转账",$M2758=$C2758),"※对方账户跟本账户是同一个",IF(AND($L2758&lt;&gt;"内部转账",$M2758&lt;&gt;""),"△填了对方账户，但类别不是内部转账",IF(YEAR($B2758)&lt;&gt;管理年度,"△不是管理年度的单据，按月的三张报表里看不到",IF($H2758&lt;0,"△这一笔之后该账户余额成负数了，核一下",""))))))))))))))</f>
        <v/>
      </c>
    </row>
    <row r="2759" ht="16.5" spans="1:16">
      <c r="A2759" s="4" t="str">
        <f>IF($C2759="","",COUNTA($C$5:$C2759))</f>
        <v/>
      </c>
      <c r="B2759" s="52"/>
      <c r="C2759" s="53"/>
      <c r="D2759" s="53"/>
      <c r="E2759" s="32"/>
      <c r="F2759" s="54"/>
      <c r="G2759" s="54"/>
      <c r="H2759" s="24" t="str">
        <f>IFERROR(ROUND(VLOOKUP($C2759,基础资料!$B$5:$E$34,3,0)+SUMIF($C$5:$C2759,$C2759,$F$5:$F2759)-SUMIF($C$5:$C2759,$C2759,$G$5:$G2759),2),"")</f>
        <v/>
      </c>
      <c r="I2759" s="53"/>
      <c r="J2759" s="53"/>
      <c r="K2759" s="25" t="str">
        <f t="shared" si="43"/>
        <v/>
      </c>
      <c r="L2759" s="13" t="str">
        <f>IF($D2759="","",IFERROR(INDEX(类别属性,MATCH($D2759,类别表,0)),""))</f>
        <v/>
      </c>
      <c r="M2759" s="53"/>
      <c r="N2759" s="53"/>
      <c r="O2759" s="32"/>
      <c r="P2759" s="6" t="str">
        <f>IF($C2759="","",IF(ISNA(MATCH($C2759,账户表,0)),"※这个账户不在【基础资料】的账户档案里",IF($B2759="","※没填日期，这一笔不会进任何月份的报表",IF(NOT(ISNUMBER($B2759)),"※日期是文本不是日期（像 2026.6.28 这种），按日期取数的报表全会漏掉这一笔",IF(AND($F2759&lt;&gt;"",$G2759&lt;&gt;""),"※收入和支出不能同时填",IF(AND(N($F2759)=0,N($G2759)=0),"※收入和支出都没填",IF(OR(N($F2759)&lt;0,N($G2759)&lt;0),"※金额不能填负数，方向反了就换一列填",IF($D2759="","※没填收支类别，分类报表会漏掉这一笔",IF(ISNA(MATCH($D2759,类别表,0)),"※收支类别不在【基础资料】的清单里",IF(AND($L2759="内部转账",$M2759=""),"△内部转账要在「对方账户」写上另一头",IF(AND($L2759="内部转账",$M2759=$C2759),"※对方账户跟本账户是同一个",IF(AND($L2759&lt;&gt;"内部转账",$M2759&lt;&gt;""),"△填了对方账户，但类别不是内部转账",IF(YEAR($B2759)&lt;&gt;管理年度,"△不是管理年度的单据，按月的三张报表里看不到",IF($H2759&lt;0,"△这一笔之后该账户余额成负数了，核一下",""))))))))))))))</f>
        <v/>
      </c>
    </row>
    <row r="2760" ht="16.5" spans="1:16">
      <c r="A2760" s="4" t="str">
        <f>IF($C2760="","",COUNTA($C$5:$C2760))</f>
        <v/>
      </c>
      <c r="B2760" s="52"/>
      <c r="C2760" s="53"/>
      <c r="D2760" s="53"/>
      <c r="E2760" s="32"/>
      <c r="F2760" s="54"/>
      <c r="G2760" s="54"/>
      <c r="H2760" s="24" t="str">
        <f>IFERROR(ROUND(VLOOKUP($C2760,基础资料!$B$5:$E$34,3,0)+SUMIF($C$5:$C2760,$C2760,$F$5:$F2760)-SUMIF($C$5:$C2760,$C2760,$G$5:$G2760),2),"")</f>
        <v/>
      </c>
      <c r="I2760" s="53"/>
      <c r="J2760" s="53"/>
      <c r="K2760" s="25" t="str">
        <f t="shared" si="43"/>
        <v/>
      </c>
      <c r="L2760" s="13" t="str">
        <f>IF($D2760="","",IFERROR(INDEX(类别属性,MATCH($D2760,类别表,0)),""))</f>
        <v/>
      </c>
      <c r="M2760" s="53"/>
      <c r="N2760" s="53"/>
      <c r="O2760" s="32"/>
      <c r="P2760" s="6" t="str">
        <f>IF($C2760="","",IF(ISNA(MATCH($C2760,账户表,0)),"※这个账户不在【基础资料】的账户档案里",IF($B2760="","※没填日期，这一笔不会进任何月份的报表",IF(NOT(ISNUMBER($B2760)),"※日期是文本不是日期（像 2026.6.28 这种），按日期取数的报表全会漏掉这一笔",IF(AND($F2760&lt;&gt;"",$G2760&lt;&gt;""),"※收入和支出不能同时填",IF(AND(N($F2760)=0,N($G2760)=0),"※收入和支出都没填",IF(OR(N($F2760)&lt;0,N($G2760)&lt;0),"※金额不能填负数，方向反了就换一列填",IF($D2760="","※没填收支类别，分类报表会漏掉这一笔",IF(ISNA(MATCH($D2760,类别表,0)),"※收支类别不在【基础资料】的清单里",IF(AND($L2760="内部转账",$M2760=""),"△内部转账要在「对方账户」写上另一头",IF(AND($L2760="内部转账",$M2760=$C2760),"※对方账户跟本账户是同一个",IF(AND($L2760&lt;&gt;"内部转账",$M2760&lt;&gt;""),"△填了对方账户，但类别不是内部转账",IF(YEAR($B2760)&lt;&gt;管理年度,"△不是管理年度的单据，按月的三张报表里看不到",IF($H2760&lt;0,"△这一笔之后该账户余额成负数了，核一下",""))))))))))))))</f>
        <v/>
      </c>
    </row>
    <row r="2761" ht="16.5" spans="1:16">
      <c r="A2761" s="4" t="str">
        <f>IF($C2761="","",COUNTA($C$5:$C2761))</f>
        <v/>
      </c>
      <c r="B2761" s="52"/>
      <c r="C2761" s="53"/>
      <c r="D2761" s="53"/>
      <c r="E2761" s="32"/>
      <c r="F2761" s="54"/>
      <c r="G2761" s="54"/>
      <c r="H2761" s="24" t="str">
        <f>IFERROR(ROUND(VLOOKUP($C2761,基础资料!$B$5:$E$34,3,0)+SUMIF($C$5:$C2761,$C2761,$F$5:$F2761)-SUMIF($C$5:$C2761,$C2761,$G$5:$G2761),2),"")</f>
        <v/>
      </c>
      <c r="I2761" s="53"/>
      <c r="J2761" s="53"/>
      <c r="K2761" s="25" t="str">
        <f t="shared" si="43"/>
        <v/>
      </c>
      <c r="L2761" s="13" t="str">
        <f>IF($D2761="","",IFERROR(INDEX(类别属性,MATCH($D2761,类别表,0)),""))</f>
        <v/>
      </c>
      <c r="M2761" s="53"/>
      <c r="N2761" s="53"/>
      <c r="O2761" s="32"/>
      <c r="P2761" s="6" t="str">
        <f>IF($C2761="","",IF(ISNA(MATCH($C2761,账户表,0)),"※这个账户不在【基础资料】的账户档案里",IF($B2761="","※没填日期，这一笔不会进任何月份的报表",IF(NOT(ISNUMBER($B2761)),"※日期是文本不是日期（像 2026.6.28 这种），按日期取数的报表全会漏掉这一笔",IF(AND($F2761&lt;&gt;"",$G2761&lt;&gt;""),"※收入和支出不能同时填",IF(AND(N($F2761)=0,N($G2761)=0),"※收入和支出都没填",IF(OR(N($F2761)&lt;0,N($G2761)&lt;0),"※金额不能填负数，方向反了就换一列填",IF($D2761="","※没填收支类别，分类报表会漏掉这一笔",IF(ISNA(MATCH($D2761,类别表,0)),"※收支类别不在【基础资料】的清单里",IF(AND($L2761="内部转账",$M2761=""),"△内部转账要在「对方账户」写上另一头",IF(AND($L2761="内部转账",$M2761=$C2761),"※对方账户跟本账户是同一个",IF(AND($L2761&lt;&gt;"内部转账",$M2761&lt;&gt;""),"△填了对方账户，但类别不是内部转账",IF(YEAR($B2761)&lt;&gt;管理年度,"△不是管理年度的单据，按月的三张报表里看不到",IF($H2761&lt;0,"△这一笔之后该账户余额成负数了，核一下",""))))))))))))))</f>
        <v/>
      </c>
    </row>
    <row r="2762" ht="16.5" spans="1:16">
      <c r="A2762" s="4" t="str">
        <f>IF($C2762="","",COUNTA($C$5:$C2762))</f>
        <v/>
      </c>
      <c r="B2762" s="52"/>
      <c r="C2762" s="53"/>
      <c r="D2762" s="53"/>
      <c r="E2762" s="32"/>
      <c r="F2762" s="54"/>
      <c r="G2762" s="54"/>
      <c r="H2762" s="24" t="str">
        <f>IFERROR(ROUND(VLOOKUP($C2762,基础资料!$B$5:$E$34,3,0)+SUMIF($C$5:$C2762,$C2762,$F$5:$F2762)-SUMIF($C$5:$C2762,$C2762,$G$5:$G2762),2),"")</f>
        <v/>
      </c>
      <c r="I2762" s="53"/>
      <c r="J2762" s="53"/>
      <c r="K2762" s="25" t="str">
        <f t="shared" si="43"/>
        <v/>
      </c>
      <c r="L2762" s="13" t="str">
        <f>IF($D2762="","",IFERROR(INDEX(类别属性,MATCH($D2762,类别表,0)),""))</f>
        <v/>
      </c>
      <c r="M2762" s="53"/>
      <c r="N2762" s="53"/>
      <c r="O2762" s="32"/>
      <c r="P2762" s="6" t="str">
        <f>IF($C2762="","",IF(ISNA(MATCH($C2762,账户表,0)),"※这个账户不在【基础资料】的账户档案里",IF($B2762="","※没填日期，这一笔不会进任何月份的报表",IF(NOT(ISNUMBER($B2762)),"※日期是文本不是日期（像 2026.6.28 这种），按日期取数的报表全会漏掉这一笔",IF(AND($F2762&lt;&gt;"",$G2762&lt;&gt;""),"※收入和支出不能同时填",IF(AND(N($F2762)=0,N($G2762)=0),"※收入和支出都没填",IF(OR(N($F2762)&lt;0,N($G2762)&lt;0),"※金额不能填负数，方向反了就换一列填",IF($D2762="","※没填收支类别，分类报表会漏掉这一笔",IF(ISNA(MATCH($D2762,类别表,0)),"※收支类别不在【基础资料】的清单里",IF(AND($L2762="内部转账",$M2762=""),"△内部转账要在「对方账户」写上另一头",IF(AND($L2762="内部转账",$M2762=$C2762),"※对方账户跟本账户是同一个",IF(AND($L2762&lt;&gt;"内部转账",$M2762&lt;&gt;""),"△填了对方账户，但类别不是内部转账",IF(YEAR($B2762)&lt;&gt;管理年度,"△不是管理年度的单据，按月的三张报表里看不到",IF($H2762&lt;0,"△这一笔之后该账户余额成负数了，核一下",""))))))))))))))</f>
        <v/>
      </c>
    </row>
    <row r="2763" ht="16.5" spans="1:16">
      <c r="A2763" s="4" t="str">
        <f>IF($C2763="","",COUNTA($C$5:$C2763))</f>
        <v/>
      </c>
      <c r="B2763" s="52"/>
      <c r="C2763" s="53"/>
      <c r="D2763" s="53"/>
      <c r="E2763" s="32"/>
      <c r="F2763" s="54"/>
      <c r="G2763" s="54"/>
      <c r="H2763" s="24" t="str">
        <f>IFERROR(ROUND(VLOOKUP($C2763,基础资料!$B$5:$E$34,3,0)+SUMIF($C$5:$C2763,$C2763,$F$5:$F2763)-SUMIF($C$5:$C2763,$C2763,$G$5:$G2763),2),"")</f>
        <v/>
      </c>
      <c r="I2763" s="53"/>
      <c r="J2763" s="53"/>
      <c r="K2763" s="25" t="str">
        <f t="shared" si="43"/>
        <v/>
      </c>
      <c r="L2763" s="13" t="str">
        <f>IF($D2763="","",IFERROR(INDEX(类别属性,MATCH($D2763,类别表,0)),""))</f>
        <v/>
      </c>
      <c r="M2763" s="53"/>
      <c r="N2763" s="53"/>
      <c r="O2763" s="32"/>
      <c r="P2763" s="6" t="str">
        <f>IF($C2763="","",IF(ISNA(MATCH($C2763,账户表,0)),"※这个账户不在【基础资料】的账户档案里",IF($B2763="","※没填日期，这一笔不会进任何月份的报表",IF(NOT(ISNUMBER($B2763)),"※日期是文本不是日期（像 2026.6.28 这种），按日期取数的报表全会漏掉这一笔",IF(AND($F2763&lt;&gt;"",$G2763&lt;&gt;""),"※收入和支出不能同时填",IF(AND(N($F2763)=0,N($G2763)=0),"※收入和支出都没填",IF(OR(N($F2763)&lt;0,N($G2763)&lt;0),"※金额不能填负数，方向反了就换一列填",IF($D2763="","※没填收支类别，分类报表会漏掉这一笔",IF(ISNA(MATCH($D2763,类别表,0)),"※收支类别不在【基础资料】的清单里",IF(AND($L2763="内部转账",$M2763=""),"△内部转账要在「对方账户」写上另一头",IF(AND($L2763="内部转账",$M2763=$C2763),"※对方账户跟本账户是同一个",IF(AND($L2763&lt;&gt;"内部转账",$M2763&lt;&gt;""),"△填了对方账户，但类别不是内部转账",IF(YEAR($B2763)&lt;&gt;管理年度,"△不是管理年度的单据，按月的三张报表里看不到",IF($H2763&lt;0,"△这一笔之后该账户余额成负数了，核一下",""))))))))))))))</f>
        <v/>
      </c>
    </row>
    <row r="2764" ht="16.5" spans="1:16">
      <c r="A2764" s="4" t="str">
        <f>IF($C2764="","",COUNTA($C$5:$C2764))</f>
        <v/>
      </c>
      <c r="B2764" s="52"/>
      <c r="C2764" s="53"/>
      <c r="D2764" s="53"/>
      <c r="E2764" s="32"/>
      <c r="F2764" s="54"/>
      <c r="G2764" s="54"/>
      <c r="H2764" s="24" t="str">
        <f>IFERROR(ROUND(VLOOKUP($C2764,基础资料!$B$5:$E$34,3,0)+SUMIF($C$5:$C2764,$C2764,$F$5:$F2764)-SUMIF($C$5:$C2764,$C2764,$G$5:$G2764),2),"")</f>
        <v/>
      </c>
      <c r="I2764" s="53"/>
      <c r="J2764" s="53"/>
      <c r="K2764" s="25" t="str">
        <f t="shared" si="43"/>
        <v/>
      </c>
      <c r="L2764" s="13" t="str">
        <f>IF($D2764="","",IFERROR(INDEX(类别属性,MATCH($D2764,类别表,0)),""))</f>
        <v/>
      </c>
      <c r="M2764" s="53"/>
      <c r="N2764" s="53"/>
      <c r="O2764" s="32"/>
      <c r="P2764" s="6" t="str">
        <f>IF($C2764="","",IF(ISNA(MATCH($C2764,账户表,0)),"※这个账户不在【基础资料】的账户档案里",IF($B2764="","※没填日期，这一笔不会进任何月份的报表",IF(NOT(ISNUMBER($B2764)),"※日期是文本不是日期（像 2026.6.28 这种），按日期取数的报表全会漏掉这一笔",IF(AND($F2764&lt;&gt;"",$G2764&lt;&gt;""),"※收入和支出不能同时填",IF(AND(N($F2764)=0,N($G2764)=0),"※收入和支出都没填",IF(OR(N($F2764)&lt;0,N($G2764)&lt;0),"※金额不能填负数，方向反了就换一列填",IF($D2764="","※没填收支类别，分类报表会漏掉这一笔",IF(ISNA(MATCH($D2764,类别表,0)),"※收支类别不在【基础资料】的清单里",IF(AND($L2764="内部转账",$M2764=""),"△内部转账要在「对方账户」写上另一头",IF(AND($L2764="内部转账",$M2764=$C2764),"※对方账户跟本账户是同一个",IF(AND($L2764&lt;&gt;"内部转账",$M2764&lt;&gt;""),"△填了对方账户，但类别不是内部转账",IF(YEAR($B2764)&lt;&gt;管理年度,"△不是管理年度的单据，按月的三张报表里看不到",IF($H2764&lt;0,"△这一笔之后该账户余额成负数了，核一下",""))))))))))))))</f>
        <v/>
      </c>
    </row>
    <row r="2765" ht="16.5" spans="1:16">
      <c r="A2765" s="4" t="str">
        <f>IF($C2765="","",COUNTA($C$5:$C2765))</f>
        <v/>
      </c>
      <c r="B2765" s="52"/>
      <c r="C2765" s="53"/>
      <c r="D2765" s="53"/>
      <c r="E2765" s="32"/>
      <c r="F2765" s="54"/>
      <c r="G2765" s="54"/>
      <c r="H2765" s="24" t="str">
        <f>IFERROR(ROUND(VLOOKUP($C2765,基础资料!$B$5:$E$34,3,0)+SUMIF($C$5:$C2765,$C2765,$F$5:$F2765)-SUMIF($C$5:$C2765,$C2765,$G$5:$G2765),2),"")</f>
        <v/>
      </c>
      <c r="I2765" s="53"/>
      <c r="J2765" s="53"/>
      <c r="K2765" s="25" t="str">
        <f t="shared" si="43"/>
        <v/>
      </c>
      <c r="L2765" s="13" t="str">
        <f>IF($D2765="","",IFERROR(INDEX(类别属性,MATCH($D2765,类别表,0)),""))</f>
        <v/>
      </c>
      <c r="M2765" s="53"/>
      <c r="N2765" s="53"/>
      <c r="O2765" s="32"/>
      <c r="P2765" s="6" t="str">
        <f>IF($C2765="","",IF(ISNA(MATCH($C2765,账户表,0)),"※这个账户不在【基础资料】的账户档案里",IF($B2765="","※没填日期，这一笔不会进任何月份的报表",IF(NOT(ISNUMBER($B2765)),"※日期是文本不是日期（像 2026.6.28 这种），按日期取数的报表全会漏掉这一笔",IF(AND($F2765&lt;&gt;"",$G2765&lt;&gt;""),"※收入和支出不能同时填",IF(AND(N($F2765)=0,N($G2765)=0),"※收入和支出都没填",IF(OR(N($F2765)&lt;0,N($G2765)&lt;0),"※金额不能填负数，方向反了就换一列填",IF($D2765="","※没填收支类别，分类报表会漏掉这一笔",IF(ISNA(MATCH($D2765,类别表,0)),"※收支类别不在【基础资料】的清单里",IF(AND($L2765="内部转账",$M2765=""),"△内部转账要在「对方账户」写上另一头",IF(AND($L2765="内部转账",$M2765=$C2765),"※对方账户跟本账户是同一个",IF(AND($L2765&lt;&gt;"内部转账",$M2765&lt;&gt;""),"△填了对方账户，但类别不是内部转账",IF(YEAR($B2765)&lt;&gt;管理年度,"△不是管理年度的单据，按月的三张报表里看不到",IF($H2765&lt;0,"△这一笔之后该账户余额成负数了，核一下",""))))))))))))))</f>
        <v/>
      </c>
    </row>
    <row r="2766" ht="16.5" spans="1:16">
      <c r="A2766" s="4" t="str">
        <f>IF($C2766="","",COUNTA($C$5:$C2766))</f>
        <v/>
      </c>
      <c r="B2766" s="52"/>
      <c r="C2766" s="53"/>
      <c r="D2766" s="53"/>
      <c r="E2766" s="32"/>
      <c r="F2766" s="54"/>
      <c r="G2766" s="54"/>
      <c r="H2766" s="24" t="str">
        <f>IFERROR(ROUND(VLOOKUP($C2766,基础资料!$B$5:$E$34,3,0)+SUMIF($C$5:$C2766,$C2766,$F$5:$F2766)-SUMIF($C$5:$C2766,$C2766,$G$5:$G2766),2),"")</f>
        <v/>
      </c>
      <c r="I2766" s="53"/>
      <c r="J2766" s="53"/>
      <c r="K2766" s="25" t="str">
        <f t="shared" si="43"/>
        <v/>
      </c>
      <c r="L2766" s="13" t="str">
        <f>IF($D2766="","",IFERROR(INDEX(类别属性,MATCH($D2766,类别表,0)),""))</f>
        <v/>
      </c>
      <c r="M2766" s="53"/>
      <c r="N2766" s="53"/>
      <c r="O2766" s="32"/>
      <c r="P2766" s="6" t="str">
        <f>IF($C2766="","",IF(ISNA(MATCH($C2766,账户表,0)),"※这个账户不在【基础资料】的账户档案里",IF($B2766="","※没填日期，这一笔不会进任何月份的报表",IF(NOT(ISNUMBER($B2766)),"※日期是文本不是日期（像 2026.6.28 这种），按日期取数的报表全会漏掉这一笔",IF(AND($F2766&lt;&gt;"",$G2766&lt;&gt;""),"※收入和支出不能同时填",IF(AND(N($F2766)=0,N($G2766)=0),"※收入和支出都没填",IF(OR(N($F2766)&lt;0,N($G2766)&lt;0),"※金额不能填负数，方向反了就换一列填",IF($D2766="","※没填收支类别，分类报表会漏掉这一笔",IF(ISNA(MATCH($D2766,类别表,0)),"※收支类别不在【基础资料】的清单里",IF(AND($L2766="内部转账",$M2766=""),"△内部转账要在「对方账户」写上另一头",IF(AND($L2766="内部转账",$M2766=$C2766),"※对方账户跟本账户是同一个",IF(AND($L2766&lt;&gt;"内部转账",$M2766&lt;&gt;""),"△填了对方账户，但类别不是内部转账",IF(YEAR($B2766)&lt;&gt;管理年度,"△不是管理年度的单据，按月的三张报表里看不到",IF($H2766&lt;0,"△这一笔之后该账户余额成负数了，核一下",""))))))))))))))</f>
        <v/>
      </c>
    </row>
    <row r="2767" ht="16.5" spans="1:16">
      <c r="A2767" s="4" t="str">
        <f>IF($C2767="","",COUNTA($C$5:$C2767))</f>
        <v/>
      </c>
      <c r="B2767" s="52"/>
      <c r="C2767" s="53"/>
      <c r="D2767" s="53"/>
      <c r="E2767" s="32"/>
      <c r="F2767" s="54"/>
      <c r="G2767" s="54"/>
      <c r="H2767" s="24" t="str">
        <f>IFERROR(ROUND(VLOOKUP($C2767,基础资料!$B$5:$E$34,3,0)+SUMIF($C$5:$C2767,$C2767,$F$5:$F2767)-SUMIF($C$5:$C2767,$C2767,$G$5:$G2767),2),"")</f>
        <v/>
      </c>
      <c r="I2767" s="53"/>
      <c r="J2767" s="53"/>
      <c r="K2767" s="25" t="str">
        <f t="shared" si="43"/>
        <v/>
      </c>
      <c r="L2767" s="13" t="str">
        <f>IF($D2767="","",IFERROR(INDEX(类别属性,MATCH($D2767,类别表,0)),""))</f>
        <v/>
      </c>
      <c r="M2767" s="53"/>
      <c r="N2767" s="53"/>
      <c r="O2767" s="32"/>
      <c r="P2767" s="6" t="str">
        <f>IF($C2767="","",IF(ISNA(MATCH($C2767,账户表,0)),"※这个账户不在【基础资料】的账户档案里",IF($B2767="","※没填日期，这一笔不会进任何月份的报表",IF(NOT(ISNUMBER($B2767)),"※日期是文本不是日期（像 2026.6.28 这种），按日期取数的报表全会漏掉这一笔",IF(AND($F2767&lt;&gt;"",$G2767&lt;&gt;""),"※收入和支出不能同时填",IF(AND(N($F2767)=0,N($G2767)=0),"※收入和支出都没填",IF(OR(N($F2767)&lt;0,N($G2767)&lt;0),"※金额不能填负数，方向反了就换一列填",IF($D2767="","※没填收支类别，分类报表会漏掉这一笔",IF(ISNA(MATCH($D2767,类别表,0)),"※收支类别不在【基础资料】的清单里",IF(AND($L2767="内部转账",$M2767=""),"△内部转账要在「对方账户」写上另一头",IF(AND($L2767="内部转账",$M2767=$C2767),"※对方账户跟本账户是同一个",IF(AND($L2767&lt;&gt;"内部转账",$M2767&lt;&gt;""),"△填了对方账户，但类别不是内部转账",IF(YEAR($B2767)&lt;&gt;管理年度,"△不是管理年度的单据，按月的三张报表里看不到",IF($H2767&lt;0,"△这一笔之后该账户余额成负数了，核一下",""))))))))))))))</f>
        <v/>
      </c>
    </row>
    <row r="2768" ht="16.5" spans="1:16">
      <c r="A2768" s="4" t="str">
        <f>IF($C2768="","",COUNTA($C$5:$C2768))</f>
        <v/>
      </c>
      <c r="B2768" s="52"/>
      <c r="C2768" s="53"/>
      <c r="D2768" s="53"/>
      <c r="E2768" s="32"/>
      <c r="F2768" s="54"/>
      <c r="G2768" s="54"/>
      <c r="H2768" s="24" t="str">
        <f>IFERROR(ROUND(VLOOKUP($C2768,基础资料!$B$5:$E$34,3,0)+SUMIF($C$5:$C2768,$C2768,$F$5:$F2768)-SUMIF($C$5:$C2768,$C2768,$G$5:$G2768),2),"")</f>
        <v/>
      </c>
      <c r="I2768" s="53"/>
      <c r="J2768" s="53"/>
      <c r="K2768" s="25" t="str">
        <f t="shared" si="43"/>
        <v/>
      </c>
      <c r="L2768" s="13" t="str">
        <f>IF($D2768="","",IFERROR(INDEX(类别属性,MATCH($D2768,类别表,0)),""))</f>
        <v/>
      </c>
      <c r="M2768" s="53"/>
      <c r="N2768" s="53"/>
      <c r="O2768" s="32"/>
      <c r="P2768" s="6" t="str">
        <f>IF($C2768="","",IF(ISNA(MATCH($C2768,账户表,0)),"※这个账户不在【基础资料】的账户档案里",IF($B2768="","※没填日期，这一笔不会进任何月份的报表",IF(NOT(ISNUMBER($B2768)),"※日期是文本不是日期（像 2026.6.28 这种），按日期取数的报表全会漏掉这一笔",IF(AND($F2768&lt;&gt;"",$G2768&lt;&gt;""),"※收入和支出不能同时填",IF(AND(N($F2768)=0,N($G2768)=0),"※收入和支出都没填",IF(OR(N($F2768)&lt;0,N($G2768)&lt;0),"※金额不能填负数，方向反了就换一列填",IF($D2768="","※没填收支类别，分类报表会漏掉这一笔",IF(ISNA(MATCH($D2768,类别表,0)),"※收支类别不在【基础资料】的清单里",IF(AND($L2768="内部转账",$M2768=""),"△内部转账要在「对方账户」写上另一头",IF(AND($L2768="内部转账",$M2768=$C2768),"※对方账户跟本账户是同一个",IF(AND($L2768&lt;&gt;"内部转账",$M2768&lt;&gt;""),"△填了对方账户，但类别不是内部转账",IF(YEAR($B2768)&lt;&gt;管理年度,"△不是管理年度的单据，按月的三张报表里看不到",IF($H2768&lt;0,"△这一笔之后该账户余额成负数了，核一下",""))))))))))))))</f>
        <v/>
      </c>
    </row>
    <row r="2769" ht="16.5" spans="1:16">
      <c r="A2769" s="4" t="str">
        <f>IF($C2769="","",COUNTA($C$5:$C2769))</f>
        <v/>
      </c>
      <c r="B2769" s="52"/>
      <c r="C2769" s="53"/>
      <c r="D2769" s="53"/>
      <c r="E2769" s="32"/>
      <c r="F2769" s="54"/>
      <c r="G2769" s="54"/>
      <c r="H2769" s="24" t="str">
        <f>IFERROR(ROUND(VLOOKUP($C2769,基础资料!$B$5:$E$34,3,0)+SUMIF($C$5:$C2769,$C2769,$F$5:$F2769)-SUMIF($C$5:$C2769,$C2769,$G$5:$G2769),2),"")</f>
        <v/>
      </c>
      <c r="I2769" s="53"/>
      <c r="J2769" s="53"/>
      <c r="K2769" s="25" t="str">
        <f t="shared" si="43"/>
        <v/>
      </c>
      <c r="L2769" s="13" t="str">
        <f>IF($D2769="","",IFERROR(INDEX(类别属性,MATCH($D2769,类别表,0)),""))</f>
        <v/>
      </c>
      <c r="M2769" s="53"/>
      <c r="N2769" s="53"/>
      <c r="O2769" s="32"/>
      <c r="P2769" s="6" t="str">
        <f>IF($C2769="","",IF(ISNA(MATCH($C2769,账户表,0)),"※这个账户不在【基础资料】的账户档案里",IF($B2769="","※没填日期，这一笔不会进任何月份的报表",IF(NOT(ISNUMBER($B2769)),"※日期是文本不是日期（像 2026.6.28 这种），按日期取数的报表全会漏掉这一笔",IF(AND($F2769&lt;&gt;"",$G2769&lt;&gt;""),"※收入和支出不能同时填",IF(AND(N($F2769)=0,N($G2769)=0),"※收入和支出都没填",IF(OR(N($F2769)&lt;0,N($G2769)&lt;0),"※金额不能填负数，方向反了就换一列填",IF($D2769="","※没填收支类别，分类报表会漏掉这一笔",IF(ISNA(MATCH($D2769,类别表,0)),"※收支类别不在【基础资料】的清单里",IF(AND($L2769="内部转账",$M2769=""),"△内部转账要在「对方账户」写上另一头",IF(AND($L2769="内部转账",$M2769=$C2769),"※对方账户跟本账户是同一个",IF(AND($L2769&lt;&gt;"内部转账",$M2769&lt;&gt;""),"△填了对方账户，但类别不是内部转账",IF(YEAR($B2769)&lt;&gt;管理年度,"△不是管理年度的单据，按月的三张报表里看不到",IF($H2769&lt;0,"△这一笔之后该账户余额成负数了，核一下",""))))))))))))))</f>
        <v/>
      </c>
    </row>
    <row r="2770" ht="16.5" spans="1:16">
      <c r="A2770" s="4" t="str">
        <f>IF($C2770="","",COUNTA($C$5:$C2770))</f>
        <v/>
      </c>
      <c r="B2770" s="52"/>
      <c r="C2770" s="53"/>
      <c r="D2770" s="53"/>
      <c r="E2770" s="32"/>
      <c r="F2770" s="54"/>
      <c r="G2770" s="54"/>
      <c r="H2770" s="24" t="str">
        <f>IFERROR(ROUND(VLOOKUP($C2770,基础资料!$B$5:$E$34,3,0)+SUMIF($C$5:$C2770,$C2770,$F$5:$F2770)-SUMIF($C$5:$C2770,$C2770,$G$5:$G2770),2),"")</f>
        <v/>
      </c>
      <c r="I2770" s="53"/>
      <c r="J2770" s="53"/>
      <c r="K2770" s="25" t="str">
        <f t="shared" si="43"/>
        <v/>
      </c>
      <c r="L2770" s="13" t="str">
        <f>IF($D2770="","",IFERROR(INDEX(类别属性,MATCH($D2770,类别表,0)),""))</f>
        <v/>
      </c>
      <c r="M2770" s="53"/>
      <c r="N2770" s="53"/>
      <c r="O2770" s="32"/>
      <c r="P2770" s="6" t="str">
        <f>IF($C2770="","",IF(ISNA(MATCH($C2770,账户表,0)),"※这个账户不在【基础资料】的账户档案里",IF($B2770="","※没填日期，这一笔不会进任何月份的报表",IF(NOT(ISNUMBER($B2770)),"※日期是文本不是日期（像 2026.6.28 这种），按日期取数的报表全会漏掉这一笔",IF(AND($F2770&lt;&gt;"",$G2770&lt;&gt;""),"※收入和支出不能同时填",IF(AND(N($F2770)=0,N($G2770)=0),"※收入和支出都没填",IF(OR(N($F2770)&lt;0,N($G2770)&lt;0),"※金额不能填负数，方向反了就换一列填",IF($D2770="","※没填收支类别，分类报表会漏掉这一笔",IF(ISNA(MATCH($D2770,类别表,0)),"※收支类别不在【基础资料】的清单里",IF(AND($L2770="内部转账",$M2770=""),"△内部转账要在「对方账户」写上另一头",IF(AND($L2770="内部转账",$M2770=$C2770),"※对方账户跟本账户是同一个",IF(AND($L2770&lt;&gt;"内部转账",$M2770&lt;&gt;""),"△填了对方账户，但类别不是内部转账",IF(YEAR($B2770)&lt;&gt;管理年度,"△不是管理年度的单据，按月的三张报表里看不到",IF($H2770&lt;0,"△这一笔之后该账户余额成负数了，核一下",""))))))))))))))</f>
        <v/>
      </c>
    </row>
    <row r="2771" ht="16.5" spans="1:16">
      <c r="A2771" s="4" t="str">
        <f>IF($C2771="","",COUNTA($C$5:$C2771))</f>
        <v/>
      </c>
      <c r="B2771" s="52"/>
      <c r="C2771" s="53"/>
      <c r="D2771" s="53"/>
      <c r="E2771" s="32"/>
      <c r="F2771" s="54"/>
      <c r="G2771" s="54"/>
      <c r="H2771" s="24" t="str">
        <f>IFERROR(ROUND(VLOOKUP($C2771,基础资料!$B$5:$E$34,3,0)+SUMIF($C$5:$C2771,$C2771,$F$5:$F2771)-SUMIF($C$5:$C2771,$C2771,$G$5:$G2771),2),"")</f>
        <v/>
      </c>
      <c r="I2771" s="53"/>
      <c r="J2771" s="53"/>
      <c r="K2771" s="25" t="str">
        <f t="shared" si="43"/>
        <v/>
      </c>
      <c r="L2771" s="13" t="str">
        <f>IF($D2771="","",IFERROR(INDEX(类别属性,MATCH($D2771,类别表,0)),""))</f>
        <v/>
      </c>
      <c r="M2771" s="53"/>
      <c r="N2771" s="53"/>
      <c r="O2771" s="32"/>
      <c r="P2771" s="6" t="str">
        <f>IF($C2771="","",IF(ISNA(MATCH($C2771,账户表,0)),"※这个账户不在【基础资料】的账户档案里",IF($B2771="","※没填日期，这一笔不会进任何月份的报表",IF(NOT(ISNUMBER($B2771)),"※日期是文本不是日期（像 2026.6.28 这种），按日期取数的报表全会漏掉这一笔",IF(AND($F2771&lt;&gt;"",$G2771&lt;&gt;""),"※收入和支出不能同时填",IF(AND(N($F2771)=0,N($G2771)=0),"※收入和支出都没填",IF(OR(N($F2771)&lt;0,N($G2771)&lt;0),"※金额不能填负数，方向反了就换一列填",IF($D2771="","※没填收支类别，分类报表会漏掉这一笔",IF(ISNA(MATCH($D2771,类别表,0)),"※收支类别不在【基础资料】的清单里",IF(AND($L2771="内部转账",$M2771=""),"△内部转账要在「对方账户」写上另一头",IF(AND($L2771="内部转账",$M2771=$C2771),"※对方账户跟本账户是同一个",IF(AND($L2771&lt;&gt;"内部转账",$M2771&lt;&gt;""),"△填了对方账户，但类别不是内部转账",IF(YEAR($B2771)&lt;&gt;管理年度,"△不是管理年度的单据，按月的三张报表里看不到",IF($H2771&lt;0,"△这一笔之后该账户余额成负数了，核一下",""))))))))))))))</f>
        <v/>
      </c>
    </row>
    <row r="2772" ht="16.5" spans="1:16">
      <c r="A2772" s="4" t="str">
        <f>IF($C2772="","",COUNTA($C$5:$C2772))</f>
        <v/>
      </c>
      <c r="B2772" s="52"/>
      <c r="C2772" s="53"/>
      <c r="D2772" s="53"/>
      <c r="E2772" s="32"/>
      <c r="F2772" s="54"/>
      <c r="G2772" s="54"/>
      <c r="H2772" s="24" t="str">
        <f>IFERROR(ROUND(VLOOKUP($C2772,基础资料!$B$5:$E$34,3,0)+SUMIF($C$5:$C2772,$C2772,$F$5:$F2772)-SUMIF($C$5:$C2772,$C2772,$G$5:$G2772),2),"")</f>
        <v/>
      </c>
      <c r="I2772" s="53"/>
      <c r="J2772" s="53"/>
      <c r="K2772" s="25" t="str">
        <f t="shared" si="43"/>
        <v/>
      </c>
      <c r="L2772" s="13" t="str">
        <f>IF($D2772="","",IFERROR(INDEX(类别属性,MATCH($D2772,类别表,0)),""))</f>
        <v/>
      </c>
      <c r="M2772" s="53"/>
      <c r="N2772" s="53"/>
      <c r="O2772" s="32"/>
      <c r="P2772" s="6" t="str">
        <f>IF($C2772="","",IF(ISNA(MATCH($C2772,账户表,0)),"※这个账户不在【基础资料】的账户档案里",IF($B2772="","※没填日期，这一笔不会进任何月份的报表",IF(NOT(ISNUMBER($B2772)),"※日期是文本不是日期（像 2026.6.28 这种），按日期取数的报表全会漏掉这一笔",IF(AND($F2772&lt;&gt;"",$G2772&lt;&gt;""),"※收入和支出不能同时填",IF(AND(N($F2772)=0,N($G2772)=0),"※收入和支出都没填",IF(OR(N($F2772)&lt;0,N($G2772)&lt;0),"※金额不能填负数，方向反了就换一列填",IF($D2772="","※没填收支类别，分类报表会漏掉这一笔",IF(ISNA(MATCH($D2772,类别表,0)),"※收支类别不在【基础资料】的清单里",IF(AND($L2772="内部转账",$M2772=""),"△内部转账要在「对方账户」写上另一头",IF(AND($L2772="内部转账",$M2772=$C2772),"※对方账户跟本账户是同一个",IF(AND($L2772&lt;&gt;"内部转账",$M2772&lt;&gt;""),"△填了对方账户，但类别不是内部转账",IF(YEAR($B2772)&lt;&gt;管理年度,"△不是管理年度的单据，按月的三张报表里看不到",IF($H2772&lt;0,"△这一笔之后该账户余额成负数了，核一下",""))))))))))))))</f>
        <v/>
      </c>
    </row>
    <row r="2773" ht="16.5" spans="1:16">
      <c r="A2773" s="4" t="str">
        <f>IF($C2773="","",COUNTA($C$5:$C2773))</f>
        <v/>
      </c>
      <c r="B2773" s="52"/>
      <c r="C2773" s="53"/>
      <c r="D2773" s="53"/>
      <c r="E2773" s="32"/>
      <c r="F2773" s="54"/>
      <c r="G2773" s="54"/>
      <c r="H2773" s="24" t="str">
        <f>IFERROR(ROUND(VLOOKUP($C2773,基础资料!$B$5:$E$34,3,0)+SUMIF($C$5:$C2773,$C2773,$F$5:$F2773)-SUMIF($C$5:$C2773,$C2773,$G$5:$G2773),2),"")</f>
        <v/>
      </c>
      <c r="I2773" s="53"/>
      <c r="J2773" s="53"/>
      <c r="K2773" s="25" t="str">
        <f t="shared" si="43"/>
        <v/>
      </c>
      <c r="L2773" s="13" t="str">
        <f>IF($D2773="","",IFERROR(INDEX(类别属性,MATCH($D2773,类别表,0)),""))</f>
        <v/>
      </c>
      <c r="M2773" s="53"/>
      <c r="N2773" s="53"/>
      <c r="O2773" s="32"/>
      <c r="P2773" s="6" t="str">
        <f>IF($C2773="","",IF(ISNA(MATCH($C2773,账户表,0)),"※这个账户不在【基础资料】的账户档案里",IF($B2773="","※没填日期，这一笔不会进任何月份的报表",IF(NOT(ISNUMBER($B2773)),"※日期是文本不是日期（像 2026.6.28 这种），按日期取数的报表全会漏掉这一笔",IF(AND($F2773&lt;&gt;"",$G2773&lt;&gt;""),"※收入和支出不能同时填",IF(AND(N($F2773)=0,N($G2773)=0),"※收入和支出都没填",IF(OR(N($F2773)&lt;0,N($G2773)&lt;0),"※金额不能填负数，方向反了就换一列填",IF($D2773="","※没填收支类别，分类报表会漏掉这一笔",IF(ISNA(MATCH($D2773,类别表,0)),"※收支类别不在【基础资料】的清单里",IF(AND($L2773="内部转账",$M2773=""),"△内部转账要在「对方账户」写上另一头",IF(AND($L2773="内部转账",$M2773=$C2773),"※对方账户跟本账户是同一个",IF(AND($L2773&lt;&gt;"内部转账",$M2773&lt;&gt;""),"△填了对方账户，但类别不是内部转账",IF(YEAR($B2773)&lt;&gt;管理年度,"△不是管理年度的单据，按月的三张报表里看不到",IF($H2773&lt;0,"△这一笔之后该账户余额成负数了，核一下",""))))))))))))))</f>
        <v/>
      </c>
    </row>
    <row r="2774" ht="16.5" spans="1:16">
      <c r="A2774" s="4" t="str">
        <f>IF($C2774="","",COUNTA($C$5:$C2774))</f>
        <v/>
      </c>
      <c r="B2774" s="52"/>
      <c r="C2774" s="53"/>
      <c r="D2774" s="53"/>
      <c r="E2774" s="32"/>
      <c r="F2774" s="54"/>
      <c r="G2774" s="54"/>
      <c r="H2774" s="24" t="str">
        <f>IFERROR(ROUND(VLOOKUP($C2774,基础资料!$B$5:$E$34,3,0)+SUMIF($C$5:$C2774,$C2774,$F$5:$F2774)-SUMIF($C$5:$C2774,$C2774,$G$5:$G2774),2),"")</f>
        <v/>
      </c>
      <c r="I2774" s="53"/>
      <c r="J2774" s="53"/>
      <c r="K2774" s="25" t="str">
        <f t="shared" si="43"/>
        <v/>
      </c>
      <c r="L2774" s="13" t="str">
        <f>IF($D2774="","",IFERROR(INDEX(类别属性,MATCH($D2774,类别表,0)),""))</f>
        <v/>
      </c>
      <c r="M2774" s="53"/>
      <c r="N2774" s="53"/>
      <c r="O2774" s="32"/>
      <c r="P2774" s="6" t="str">
        <f>IF($C2774="","",IF(ISNA(MATCH($C2774,账户表,0)),"※这个账户不在【基础资料】的账户档案里",IF($B2774="","※没填日期，这一笔不会进任何月份的报表",IF(NOT(ISNUMBER($B2774)),"※日期是文本不是日期（像 2026.6.28 这种），按日期取数的报表全会漏掉这一笔",IF(AND($F2774&lt;&gt;"",$G2774&lt;&gt;""),"※收入和支出不能同时填",IF(AND(N($F2774)=0,N($G2774)=0),"※收入和支出都没填",IF(OR(N($F2774)&lt;0,N($G2774)&lt;0),"※金额不能填负数，方向反了就换一列填",IF($D2774="","※没填收支类别，分类报表会漏掉这一笔",IF(ISNA(MATCH($D2774,类别表,0)),"※收支类别不在【基础资料】的清单里",IF(AND($L2774="内部转账",$M2774=""),"△内部转账要在「对方账户」写上另一头",IF(AND($L2774="内部转账",$M2774=$C2774),"※对方账户跟本账户是同一个",IF(AND($L2774&lt;&gt;"内部转账",$M2774&lt;&gt;""),"△填了对方账户，但类别不是内部转账",IF(YEAR($B2774)&lt;&gt;管理年度,"△不是管理年度的单据，按月的三张报表里看不到",IF($H2774&lt;0,"△这一笔之后该账户余额成负数了，核一下",""))))))))))))))</f>
        <v/>
      </c>
    </row>
    <row r="2775" ht="16.5" spans="1:16">
      <c r="A2775" s="4" t="str">
        <f>IF($C2775="","",COUNTA($C$5:$C2775))</f>
        <v/>
      </c>
      <c r="B2775" s="52"/>
      <c r="C2775" s="53"/>
      <c r="D2775" s="53"/>
      <c r="E2775" s="32"/>
      <c r="F2775" s="54"/>
      <c r="G2775" s="54"/>
      <c r="H2775" s="24" t="str">
        <f>IFERROR(ROUND(VLOOKUP($C2775,基础资料!$B$5:$E$34,3,0)+SUMIF($C$5:$C2775,$C2775,$F$5:$F2775)-SUMIF($C$5:$C2775,$C2775,$G$5:$G2775),2),"")</f>
        <v/>
      </c>
      <c r="I2775" s="53"/>
      <c r="J2775" s="53"/>
      <c r="K2775" s="25" t="str">
        <f t="shared" si="43"/>
        <v/>
      </c>
      <c r="L2775" s="13" t="str">
        <f>IF($D2775="","",IFERROR(INDEX(类别属性,MATCH($D2775,类别表,0)),""))</f>
        <v/>
      </c>
      <c r="M2775" s="53"/>
      <c r="N2775" s="53"/>
      <c r="O2775" s="32"/>
      <c r="P2775" s="6" t="str">
        <f>IF($C2775="","",IF(ISNA(MATCH($C2775,账户表,0)),"※这个账户不在【基础资料】的账户档案里",IF($B2775="","※没填日期，这一笔不会进任何月份的报表",IF(NOT(ISNUMBER($B2775)),"※日期是文本不是日期（像 2026.6.28 这种），按日期取数的报表全会漏掉这一笔",IF(AND($F2775&lt;&gt;"",$G2775&lt;&gt;""),"※收入和支出不能同时填",IF(AND(N($F2775)=0,N($G2775)=0),"※收入和支出都没填",IF(OR(N($F2775)&lt;0,N($G2775)&lt;0),"※金额不能填负数，方向反了就换一列填",IF($D2775="","※没填收支类别，分类报表会漏掉这一笔",IF(ISNA(MATCH($D2775,类别表,0)),"※收支类别不在【基础资料】的清单里",IF(AND($L2775="内部转账",$M2775=""),"△内部转账要在「对方账户」写上另一头",IF(AND($L2775="内部转账",$M2775=$C2775),"※对方账户跟本账户是同一个",IF(AND($L2775&lt;&gt;"内部转账",$M2775&lt;&gt;""),"△填了对方账户，但类别不是内部转账",IF(YEAR($B2775)&lt;&gt;管理年度,"△不是管理年度的单据，按月的三张报表里看不到",IF($H2775&lt;0,"△这一笔之后该账户余额成负数了，核一下",""))))))))))))))</f>
        <v/>
      </c>
    </row>
    <row r="2776" ht="16.5" spans="1:16">
      <c r="A2776" s="4" t="str">
        <f>IF($C2776="","",COUNTA($C$5:$C2776))</f>
        <v/>
      </c>
      <c r="B2776" s="52"/>
      <c r="C2776" s="53"/>
      <c r="D2776" s="53"/>
      <c r="E2776" s="32"/>
      <c r="F2776" s="54"/>
      <c r="G2776" s="54"/>
      <c r="H2776" s="24" t="str">
        <f>IFERROR(ROUND(VLOOKUP($C2776,基础资料!$B$5:$E$34,3,0)+SUMIF($C$5:$C2776,$C2776,$F$5:$F2776)-SUMIF($C$5:$C2776,$C2776,$G$5:$G2776),2),"")</f>
        <v/>
      </c>
      <c r="I2776" s="53"/>
      <c r="J2776" s="53"/>
      <c r="K2776" s="25" t="str">
        <f t="shared" si="43"/>
        <v/>
      </c>
      <c r="L2776" s="13" t="str">
        <f>IF($D2776="","",IFERROR(INDEX(类别属性,MATCH($D2776,类别表,0)),""))</f>
        <v/>
      </c>
      <c r="M2776" s="53"/>
      <c r="N2776" s="53"/>
      <c r="O2776" s="32"/>
      <c r="P2776" s="6" t="str">
        <f>IF($C2776="","",IF(ISNA(MATCH($C2776,账户表,0)),"※这个账户不在【基础资料】的账户档案里",IF($B2776="","※没填日期，这一笔不会进任何月份的报表",IF(NOT(ISNUMBER($B2776)),"※日期是文本不是日期（像 2026.6.28 这种），按日期取数的报表全会漏掉这一笔",IF(AND($F2776&lt;&gt;"",$G2776&lt;&gt;""),"※收入和支出不能同时填",IF(AND(N($F2776)=0,N($G2776)=0),"※收入和支出都没填",IF(OR(N($F2776)&lt;0,N($G2776)&lt;0),"※金额不能填负数，方向反了就换一列填",IF($D2776="","※没填收支类别，分类报表会漏掉这一笔",IF(ISNA(MATCH($D2776,类别表,0)),"※收支类别不在【基础资料】的清单里",IF(AND($L2776="内部转账",$M2776=""),"△内部转账要在「对方账户」写上另一头",IF(AND($L2776="内部转账",$M2776=$C2776),"※对方账户跟本账户是同一个",IF(AND($L2776&lt;&gt;"内部转账",$M2776&lt;&gt;""),"△填了对方账户，但类别不是内部转账",IF(YEAR($B2776)&lt;&gt;管理年度,"△不是管理年度的单据，按月的三张报表里看不到",IF($H2776&lt;0,"△这一笔之后该账户余额成负数了，核一下",""))))))))))))))</f>
        <v/>
      </c>
    </row>
    <row r="2777" ht="16.5" spans="1:16">
      <c r="A2777" s="4" t="str">
        <f>IF($C2777="","",COUNTA($C$5:$C2777))</f>
        <v/>
      </c>
      <c r="B2777" s="52"/>
      <c r="C2777" s="53"/>
      <c r="D2777" s="53"/>
      <c r="E2777" s="32"/>
      <c r="F2777" s="54"/>
      <c r="G2777" s="54"/>
      <c r="H2777" s="24" t="str">
        <f>IFERROR(ROUND(VLOOKUP($C2777,基础资料!$B$5:$E$34,3,0)+SUMIF($C$5:$C2777,$C2777,$F$5:$F2777)-SUMIF($C$5:$C2777,$C2777,$G$5:$G2777),2),"")</f>
        <v/>
      </c>
      <c r="I2777" s="53"/>
      <c r="J2777" s="53"/>
      <c r="K2777" s="25" t="str">
        <f t="shared" si="43"/>
        <v/>
      </c>
      <c r="L2777" s="13" t="str">
        <f>IF($D2777="","",IFERROR(INDEX(类别属性,MATCH($D2777,类别表,0)),""))</f>
        <v/>
      </c>
      <c r="M2777" s="53"/>
      <c r="N2777" s="53"/>
      <c r="O2777" s="32"/>
      <c r="P2777" s="6" t="str">
        <f>IF($C2777="","",IF(ISNA(MATCH($C2777,账户表,0)),"※这个账户不在【基础资料】的账户档案里",IF($B2777="","※没填日期，这一笔不会进任何月份的报表",IF(NOT(ISNUMBER($B2777)),"※日期是文本不是日期（像 2026.6.28 这种），按日期取数的报表全会漏掉这一笔",IF(AND($F2777&lt;&gt;"",$G2777&lt;&gt;""),"※收入和支出不能同时填",IF(AND(N($F2777)=0,N($G2777)=0),"※收入和支出都没填",IF(OR(N($F2777)&lt;0,N($G2777)&lt;0),"※金额不能填负数，方向反了就换一列填",IF($D2777="","※没填收支类别，分类报表会漏掉这一笔",IF(ISNA(MATCH($D2777,类别表,0)),"※收支类别不在【基础资料】的清单里",IF(AND($L2777="内部转账",$M2777=""),"△内部转账要在「对方账户」写上另一头",IF(AND($L2777="内部转账",$M2777=$C2777),"※对方账户跟本账户是同一个",IF(AND($L2777&lt;&gt;"内部转账",$M2777&lt;&gt;""),"△填了对方账户，但类别不是内部转账",IF(YEAR($B2777)&lt;&gt;管理年度,"△不是管理年度的单据，按月的三张报表里看不到",IF($H2777&lt;0,"△这一笔之后该账户余额成负数了，核一下",""))))))))))))))</f>
        <v/>
      </c>
    </row>
    <row r="2778" ht="16.5" spans="1:16">
      <c r="A2778" s="4" t="str">
        <f>IF($C2778="","",COUNTA($C$5:$C2778))</f>
        <v/>
      </c>
      <c r="B2778" s="52"/>
      <c r="C2778" s="53"/>
      <c r="D2778" s="53"/>
      <c r="E2778" s="32"/>
      <c r="F2778" s="54"/>
      <c r="G2778" s="54"/>
      <c r="H2778" s="24" t="str">
        <f>IFERROR(ROUND(VLOOKUP($C2778,基础资料!$B$5:$E$34,3,0)+SUMIF($C$5:$C2778,$C2778,$F$5:$F2778)-SUMIF($C$5:$C2778,$C2778,$G$5:$G2778),2),"")</f>
        <v/>
      </c>
      <c r="I2778" s="53"/>
      <c r="J2778" s="53"/>
      <c r="K2778" s="25" t="str">
        <f t="shared" si="43"/>
        <v/>
      </c>
      <c r="L2778" s="13" t="str">
        <f>IF($D2778="","",IFERROR(INDEX(类别属性,MATCH($D2778,类别表,0)),""))</f>
        <v/>
      </c>
      <c r="M2778" s="53"/>
      <c r="N2778" s="53"/>
      <c r="O2778" s="32"/>
      <c r="P2778" s="6" t="str">
        <f>IF($C2778="","",IF(ISNA(MATCH($C2778,账户表,0)),"※这个账户不在【基础资料】的账户档案里",IF($B2778="","※没填日期，这一笔不会进任何月份的报表",IF(NOT(ISNUMBER($B2778)),"※日期是文本不是日期（像 2026.6.28 这种），按日期取数的报表全会漏掉这一笔",IF(AND($F2778&lt;&gt;"",$G2778&lt;&gt;""),"※收入和支出不能同时填",IF(AND(N($F2778)=0,N($G2778)=0),"※收入和支出都没填",IF(OR(N($F2778)&lt;0,N($G2778)&lt;0),"※金额不能填负数，方向反了就换一列填",IF($D2778="","※没填收支类别，分类报表会漏掉这一笔",IF(ISNA(MATCH($D2778,类别表,0)),"※收支类别不在【基础资料】的清单里",IF(AND($L2778="内部转账",$M2778=""),"△内部转账要在「对方账户」写上另一头",IF(AND($L2778="内部转账",$M2778=$C2778),"※对方账户跟本账户是同一个",IF(AND($L2778&lt;&gt;"内部转账",$M2778&lt;&gt;""),"△填了对方账户，但类别不是内部转账",IF(YEAR($B2778)&lt;&gt;管理年度,"△不是管理年度的单据，按月的三张报表里看不到",IF($H2778&lt;0,"△这一笔之后该账户余额成负数了，核一下",""))))))))))))))</f>
        <v/>
      </c>
    </row>
    <row r="2779" ht="16.5" spans="1:16">
      <c r="A2779" s="4" t="str">
        <f>IF($C2779="","",COUNTA($C$5:$C2779))</f>
        <v/>
      </c>
      <c r="B2779" s="52"/>
      <c r="C2779" s="53"/>
      <c r="D2779" s="53"/>
      <c r="E2779" s="32"/>
      <c r="F2779" s="54"/>
      <c r="G2779" s="54"/>
      <c r="H2779" s="24" t="str">
        <f>IFERROR(ROUND(VLOOKUP($C2779,基础资料!$B$5:$E$34,3,0)+SUMIF($C$5:$C2779,$C2779,$F$5:$F2779)-SUMIF($C$5:$C2779,$C2779,$G$5:$G2779),2),"")</f>
        <v/>
      </c>
      <c r="I2779" s="53"/>
      <c r="J2779" s="53"/>
      <c r="K2779" s="25" t="str">
        <f t="shared" si="43"/>
        <v/>
      </c>
      <c r="L2779" s="13" t="str">
        <f>IF($D2779="","",IFERROR(INDEX(类别属性,MATCH($D2779,类别表,0)),""))</f>
        <v/>
      </c>
      <c r="M2779" s="53"/>
      <c r="N2779" s="53"/>
      <c r="O2779" s="32"/>
      <c r="P2779" s="6" t="str">
        <f>IF($C2779="","",IF(ISNA(MATCH($C2779,账户表,0)),"※这个账户不在【基础资料】的账户档案里",IF($B2779="","※没填日期，这一笔不会进任何月份的报表",IF(NOT(ISNUMBER($B2779)),"※日期是文本不是日期（像 2026.6.28 这种），按日期取数的报表全会漏掉这一笔",IF(AND($F2779&lt;&gt;"",$G2779&lt;&gt;""),"※收入和支出不能同时填",IF(AND(N($F2779)=0,N($G2779)=0),"※收入和支出都没填",IF(OR(N($F2779)&lt;0,N($G2779)&lt;0),"※金额不能填负数，方向反了就换一列填",IF($D2779="","※没填收支类别，分类报表会漏掉这一笔",IF(ISNA(MATCH($D2779,类别表,0)),"※收支类别不在【基础资料】的清单里",IF(AND($L2779="内部转账",$M2779=""),"△内部转账要在「对方账户」写上另一头",IF(AND($L2779="内部转账",$M2779=$C2779),"※对方账户跟本账户是同一个",IF(AND($L2779&lt;&gt;"内部转账",$M2779&lt;&gt;""),"△填了对方账户，但类别不是内部转账",IF(YEAR($B2779)&lt;&gt;管理年度,"△不是管理年度的单据，按月的三张报表里看不到",IF($H2779&lt;0,"△这一笔之后该账户余额成负数了，核一下",""))))))))))))))</f>
        <v/>
      </c>
    </row>
    <row r="2780" ht="16.5" spans="1:16">
      <c r="A2780" s="4" t="str">
        <f>IF($C2780="","",COUNTA($C$5:$C2780))</f>
        <v/>
      </c>
      <c r="B2780" s="52"/>
      <c r="C2780" s="53"/>
      <c r="D2780" s="53"/>
      <c r="E2780" s="32"/>
      <c r="F2780" s="54"/>
      <c r="G2780" s="54"/>
      <c r="H2780" s="24" t="str">
        <f>IFERROR(ROUND(VLOOKUP($C2780,基础资料!$B$5:$E$34,3,0)+SUMIF($C$5:$C2780,$C2780,$F$5:$F2780)-SUMIF($C$5:$C2780,$C2780,$G$5:$G2780),2),"")</f>
        <v/>
      </c>
      <c r="I2780" s="53"/>
      <c r="J2780" s="53"/>
      <c r="K2780" s="25" t="str">
        <f t="shared" si="43"/>
        <v/>
      </c>
      <c r="L2780" s="13" t="str">
        <f>IF($D2780="","",IFERROR(INDEX(类别属性,MATCH($D2780,类别表,0)),""))</f>
        <v/>
      </c>
      <c r="M2780" s="53"/>
      <c r="N2780" s="53"/>
      <c r="O2780" s="32"/>
      <c r="P2780" s="6" t="str">
        <f>IF($C2780="","",IF(ISNA(MATCH($C2780,账户表,0)),"※这个账户不在【基础资料】的账户档案里",IF($B2780="","※没填日期，这一笔不会进任何月份的报表",IF(NOT(ISNUMBER($B2780)),"※日期是文本不是日期（像 2026.6.28 这种），按日期取数的报表全会漏掉这一笔",IF(AND($F2780&lt;&gt;"",$G2780&lt;&gt;""),"※收入和支出不能同时填",IF(AND(N($F2780)=0,N($G2780)=0),"※收入和支出都没填",IF(OR(N($F2780)&lt;0,N($G2780)&lt;0),"※金额不能填负数，方向反了就换一列填",IF($D2780="","※没填收支类别，分类报表会漏掉这一笔",IF(ISNA(MATCH($D2780,类别表,0)),"※收支类别不在【基础资料】的清单里",IF(AND($L2780="内部转账",$M2780=""),"△内部转账要在「对方账户」写上另一头",IF(AND($L2780="内部转账",$M2780=$C2780),"※对方账户跟本账户是同一个",IF(AND($L2780&lt;&gt;"内部转账",$M2780&lt;&gt;""),"△填了对方账户，但类别不是内部转账",IF(YEAR($B2780)&lt;&gt;管理年度,"△不是管理年度的单据，按月的三张报表里看不到",IF($H2780&lt;0,"△这一笔之后该账户余额成负数了，核一下",""))))))))))))))</f>
        <v/>
      </c>
    </row>
    <row r="2781" ht="16.5" spans="1:16">
      <c r="A2781" s="4" t="str">
        <f>IF($C2781="","",COUNTA($C$5:$C2781))</f>
        <v/>
      </c>
      <c r="B2781" s="52"/>
      <c r="C2781" s="53"/>
      <c r="D2781" s="53"/>
      <c r="E2781" s="32"/>
      <c r="F2781" s="54"/>
      <c r="G2781" s="54"/>
      <c r="H2781" s="24" t="str">
        <f>IFERROR(ROUND(VLOOKUP($C2781,基础资料!$B$5:$E$34,3,0)+SUMIF($C$5:$C2781,$C2781,$F$5:$F2781)-SUMIF($C$5:$C2781,$C2781,$G$5:$G2781),2),"")</f>
        <v/>
      </c>
      <c r="I2781" s="53"/>
      <c r="J2781" s="53"/>
      <c r="K2781" s="25" t="str">
        <f t="shared" si="43"/>
        <v/>
      </c>
      <c r="L2781" s="13" t="str">
        <f>IF($D2781="","",IFERROR(INDEX(类别属性,MATCH($D2781,类别表,0)),""))</f>
        <v/>
      </c>
      <c r="M2781" s="53"/>
      <c r="N2781" s="53"/>
      <c r="O2781" s="32"/>
      <c r="P2781" s="6" t="str">
        <f>IF($C2781="","",IF(ISNA(MATCH($C2781,账户表,0)),"※这个账户不在【基础资料】的账户档案里",IF($B2781="","※没填日期，这一笔不会进任何月份的报表",IF(NOT(ISNUMBER($B2781)),"※日期是文本不是日期（像 2026.6.28 这种），按日期取数的报表全会漏掉这一笔",IF(AND($F2781&lt;&gt;"",$G2781&lt;&gt;""),"※收入和支出不能同时填",IF(AND(N($F2781)=0,N($G2781)=0),"※收入和支出都没填",IF(OR(N($F2781)&lt;0,N($G2781)&lt;0),"※金额不能填负数，方向反了就换一列填",IF($D2781="","※没填收支类别，分类报表会漏掉这一笔",IF(ISNA(MATCH($D2781,类别表,0)),"※收支类别不在【基础资料】的清单里",IF(AND($L2781="内部转账",$M2781=""),"△内部转账要在「对方账户」写上另一头",IF(AND($L2781="内部转账",$M2781=$C2781),"※对方账户跟本账户是同一个",IF(AND($L2781&lt;&gt;"内部转账",$M2781&lt;&gt;""),"△填了对方账户，但类别不是内部转账",IF(YEAR($B2781)&lt;&gt;管理年度,"△不是管理年度的单据，按月的三张报表里看不到",IF($H2781&lt;0,"△这一笔之后该账户余额成负数了，核一下",""))))))))))))))</f>
        <v/>
      </c>
    </row>
    <row r="2782" ht="16.5" spans="1:16">
      <c r="A2782" s="4" t="str">
        <f>IF($C2782="","",COUNTA($C$5:$C2782))</f>
        <v/>
      </c>
      <c r="B2782" s="52"/>
      <c r="C2782" s="53"/>
      <c r="D2782" s="53"/>
      <c r="E2782" s="32"/>
      <c r="F2782" s="54"/>
      <c r="G2782" s="54"/>
      <c r="H2782" s="24" t="str">
        <f>IFERROR(ROUND(VLOOKUP($C2782,基础资料!$B$5:$E$34,3,0)+SUMIF($C$5:$C2782,$C2782,$F$5:$F2782)-SUMIF($C$5:$C2782,$C2782,$G$5:$G2782),2),"")</f>
        <v/>
      </c>
      <c r="I2782" s="53"/>
      <c r="J2782" s="53"/>
      <c r="K2782" s="25" t="str">
        <f t="shared" si="43"/>
        <v/>
      </c>
      <c r="L2782" s="13" t="str">
        <f>IF($D2782="","",IFERROR(INDEX(类别属性,MATCH($D2782,类别表,0)),""))</f>
        <v/>
      </c>
      <c r="M2782" s="53"/>
      <c r="N2782" s="53"/>
      <c r="O2782" s="32"/>
      <c r="P2782" s="6" t="str">
        <f>IF($C2782="","",IF(ISNA(MATCH($C2782,账户表,0)),"※这个账户不在【基础资料】的账户档案里",IF($B2782="","※没填日期，这一笔不会进任何月份的报表",IF(NOT(ISNUMBER($B2782)),"※日期是文本不是日期（像 2026.6.28 这种），按日期取数的报表全会漏掉这一笔",IF(AND($F2782&lt;&gt;"",$G2782&lt;&gt;""),"※收入和支出不能同时填",IF(AND(N($F2782)=0,N($G2782)=0),"※收入和支出都没填",IF(OR(N($F2782)&lt;0,N($G2782)&lt;0),"※金额不能填负数，方向反了就换一列填",IF($D2782="","※没填收支类别，分类报表会漏掉这一笔",IF(ISNA(MATCH($D2782,类别表,0)),"※收支类别不在【基础资料】的清单里",IF(AND($L2782="内部转账",$M2782=""),"△内部转账要在「对方账户」写上另一头",IF(AND($L2782="内部转账",$M2782=$C2782),"※对方账户跟本账户是同一个",IF(AND($L2782&lt;&gt;"内部转账",$M2782&lt;&gt;""),"△填了对方账户，但类别不是内部转账",IF(YEAR($B2782)&lt;&gt;管理年度,"△不是管理年度的单据，按月的三张报表里看不到",IF($H2782&lt;0,"△这一笔之后该账户余额成负数了，核一下",""))))))))))))))</f>
        <v/>
      </c>
    </row>
    <row r="2783" ht="16.5" spans="1:16">
      <c r="A2783" s="4" t="str">
        <f>IF($C2783="","",COUNTA($C$5:$C2783))</f>
        <v/>
      </c>
      <c r="B2783" s="52"/>
      <c r="C2783" s="53"/>
      <c r="D2783" s="53"/>
      <c r="E2783" s="32"/>
      <c r="F2783" s="54"/>
      <c r="G2783" s="54"/>
      <c r="H2783" s="24" t="str">
        <f>IFERROR(ROUND(VLOOKUP($C2783,基础资料!$B$5:$E$34,3,0)+SUMIF($C$5:$C2783,$C2783,$F$5:$F2783)-SUMIF($C$5:$C2783,$C2783,$G$5:$G2783),2),"")</f>
        <v/>
      </c>
      <c r="I2783" s="53"/>
      <c r="J2783" s="53"/>
      <c r="K2783" s="25" t="str">
        <f t="shared" si="43"/>
        <v/>
      </c>
      <c r="L2783" s="13" t="str">
        <f>IF($D2783="","",IFERROR(INDEX(类别属性,MATCH($D2783,类别表,0)),""))</f>
        <v/>
      </c>
      <c r="M2783" s="53"/>
      <c r="N2783" s="53"/>
      <c r="O2783" s="32"/>
      <c r="P2783" s="6" t="str">
        <f>IF($C2783="","",IF(ISNA(MATCH($C2783,账户表,0)),"※这个账户不在【基础资料】的账户档案里",IF($B2783="","※没填日期，这一笔不会进任何月份的报表",IF(NOT(ISNUMBER($B2783)),"※日期是文本不是日期（像 2026.6.28 这种），按日期取数的报表全会漏掉这一笔",IF(AND($F2783&lt;&gt;"",$G2783&lt;&gt;""),"※收入和支出不能同时填",IF(AND(N($F2783)=0,N($G2783)=0),"※收入和支出都没填",IF(OR(N($F2783)&lt;0,N($G2783)&lt;0),"※金额不能填负数，方向反了就换一列填",IF($D2783="","※没填收支类别，分类报表会漏掉这一笔",IF(ISNA(MATCH($D2783,类别表,0)),"※收支类别不在【基础资料】的清单里",IF(AND($L2783="内部转账",$M2783=""),"△内部转账要在「对方账户」写上另一头",IF(AND($L2783="内部转账",$M2783=$C2783),"※对方账户跟本账户是同一个",IF(AND($L2783&lt;&gt;"内部转账",$M2783&lt;&gt;""),"△填了对方账户，但类别不是内部转账",IF(YEAR($B2783)&lt;&gt;管理年度,"△不是管理年度的单据，按月的三张报表里看不到",IF($H2783&lt;0,"△这一笔之后该账户余额成负数了，核一下",""))))))))))))))</f>
        <v/>
      </c>
    </row>
    <row r="2784" ht="16.5" spans="1:16">
      <c r="A2784" s="4" t="str">
        <f>IF($C2784="","",COUNTA($C$5:$C2784))</f>
        <v/>
      </c>
      <c r="B2784" s="52"/>
      <c r="C2784" s="53"/>
      <c r="D2784" s="53"/>
      <c r="E2784" s="32"/>
      <c r="F2784" s="54"/>
      <c r="G2784" s="54"/>
      <c r="H2784" s="24" t="str">
        <f>IFERROR(ROUND(VLOOKUP($C2784,基础资料!$B$5:$E$34,3,0)+SUMIF($C$5:$C2784,$C2784,$F$5:$F2784)-SUMIF($C$5:$C2784,$C2784,$G$5:$G2784),2),"")</f>
        <v/>
      </c>
      <c r="I2784" s="53"/>
      <c r="J2784" s="53"/>
      <c r="K2784" s="25" t="str">
        <f t="shared" si="43"/>
        <v/>
      </c>
      <c r="L2784" s="13" t="str">
        <f>IF($D2784="","",IFERROR(INDEX(类别属性,MATCH($D2784,类别表,0)),""))</f>
        <v/>
      </c>
      <c r="M2784" s="53"/>
      <c r="N2784" s="53"/>
      <c r="O2784" s="32"/>
      <c r="P2784" s="6" t="str">
        <f>IF($C2784="","",IF(ISNA(MATCH($C2784,账户表,0)),"※这个账户不在【基础资料】的账户档案里",IF($B2784="","※没填日期，这一笔不会进任何月份的报表",IF(NOT(ISNUMBER($B2784)),"※日期是文本不是日期（像 2026.6.28 这种），按日期取数的报表全会漏掉这一笔",IF(AND($F2784&lt;&gt;"",$G2784&lt;&gt;""),"※收入和支出不能同时填",IF(AND(N($F2784)=0,N($G2784)=0),"※收入和支出都没填",IF(OR(N($F2784)&lt;0,N($G2784)&lt;0),"※金额不能填负数，方向反了就换一列填",IF($D2784="","※没填收支类别，分类报表会漏掉这一笔",IF(ISNA(MATCH($D2784,类别表,0)),"※收支类别不在【基础资料】的清单里",IF(AND($L2784="内部转账",$M2784=""),"△内部转账要在「对方账户」写上另一头",IF(AND($L2784="内部转账",$M2784=$C2784),"※对方账户跟本账户是同一个",IF(AND($L2784&lt;&gt;"内部转账",$M2784&lt;&gt;""),"△填了对方账户，但类别不是内部转账",IF(YEAR($B2784)&lt;&gt;管理年度,"△不是管理年度的单据，按月的三张报表里看不到",IF($H2784&lt;0,"△这一笔之后该账户余额成负数了，核一下",""))))))))))))))</f>
        <v/>
      </c>
    </row>
    <row r="2785" ht="16.5" spans="1:16">
      <c r="A2785" s="4" t="str">
        <f>IF($C2785="","",COUNTA($C$5:$C2785))</f>
        <v/>
      </c>
      <c r="B2785" s="52"/>
      <c r="C2785" s="53"/>
      <c r="D2785" s="53"/>
      <c r="E2785" s="32"/>
      <c r="F2785" s="54"/>
      <c r="G2785" s="54"/>
      <c r="H2785" s="24" t="str">
        <f>IFERROR(ROUND(VLOOKUP($C2785,基础资料!$B$5:$E$34,3,0)+SUMIF($C$5:$C2785,$C2785,$F$5:$F2785)-SUMIF($C$5:$C2785,$C2785,$G$5:$G2785),2),"")</f>
        <v/>
      </c>
      <c r="I2785" s="53"/>
      <c r="J2785" s="53"/>
      <c r="K2785" s="25" t="str">
        <f t="shared" si="43"/>
        <v/>
      </c>
      <c r="L2785" s="13" t="str">
        <f>IF($D2785="","",IFERROR(INDEX(类别属性,MATCH($D2785,类别表,0)),""))</f>
        <v/>
      </c>
      <c r="M2785" s="53"/>
      <c r="N2785" s="53"/>
      <c r="O2785" s="32"/>
      <c r="P2785" s="6" t="str">
        <f>IF($C2785="","",IF(ISNA(MATCH($C2785,账户表,0)),"※这个账户不在【基础资料】的账户档案里",IF($B2785="","※没填日期，这一笔不会进任何月份的报表",IF(NOT(ISNUMBER($B2785)),"※日期是文本不是日期（像 2026.6.28 这种），按日期取数的报表全会漏掉这一笔",IF(AND($F2785&lt;&gt;"",$G2785&lt;&gt;""),"※收入和支出不能同时填",IF(AND(N($F2785)=0,N($G2785)=0),"※收入和支出都没填",IF(OR(N($F2785)&lt;0,N($G2785)&lt;0),"※金额不能填负数，方向反了就换一列填",IF($D2785="","※没填收支类别，分类报表会漏掉这一笔",IF(ISNA(MATCH($D2785,类别表,0)),"※收支类别不在【基础资料】的清单里",IF(AND($L2785="内部转账",$M2785=""),"△内部转账要在「对方账户」写上另一头",IF(AND($L2785="内部转账",$M2785=$C2785),"※对方账户跟本账户是同一个",IF(AND($L2785&lt;&gt;"内部转账",$M2785&lt;&gt;""),"△填了对方账户，但类别不是内部转账",IF(YEAR($B2785)&lt;&gt;管理年度,"△不是管理年度的单据，按月的三张报表里看不到",IF($H2785&lt;0,"△这一笔之后该账户余额成负数了，核一下",""))))))))))))))</f>
        <v/>
      </c>
    </row>
    <row r="2786" ht="16.5" spans="1:16">
      <c r="A2786" s="4" t="str">
        <f>IF($C2786="","",COUNTA($C$5:$C2786))</f>
        <v/>
      </c>
      <c r="B2786" s="52"/>
      <c r="C2786" s="53"/>
      <c r="D2786" s="53"/>
      <c r="E2786" s="32"/>
      <c r="F2786" s="54"/>
      <c r="G2786" s="54"/>
      <c r="H2786" s="24" t="str">
        <f>IFERROR(ROUND(VLOOKUP($C2786,基础资料!$B$5:$E$34,3,0)+SUMIF($C$5:$C2786,$C2786,$F$5:$F2786)-SUMIF($C$5:$C2786,$C2786,$G$5:$G2786),2),"")</f>
        <v/>
      </c>
      <c r="I2786" s="53"/>
      <c r="J2786" s="53"/>
      <c r="K2786" s="25" t="str">
        <f t="shared" si="43"/>
        <v/>
      </c>
      <c r="L2786" s="13" t="str">
        <f>IF($D2786="","",IFERROR(INDEX(类别属性,MATCH($D2786,类别表,0)),""))</f>
        <v/>
      </c>
      <c r="M2786" s="53"/>
      <c r="N2786" s="53"/>
      <c r="O2786" s="32"/>
      <c r="P2786" s="6" t="str">
        <f>IF($C2786="","",IF(ISNA(MATCH($C2786,账户表,0)),"※这个账户不在【基础资料】的账户档案里",IF($B2786="","※没填日期，这一笔不会进任何月份的报表",IF(NOT(ISNUMBER($B2786)),"※日期是文本不是日期（像 2026.6.28 这种），按日期取数的报表全会漏掉这一笔",IF(AND($F2786&lt;&gt;"",$G2786&lt;&gt;""),"※收入和支出不能同时填",IF(AND(N($F2786)=0,N($G2786)=0),"※收入和支出都没填",IF(OR(N($F2786)&lt;0,N($G2786)&lt;0),"※金额不能填负数，方向反了就换一列填",IF($D2786="","※没填收支类别，分类报表会漏掉这一笔",IF(ISNA(MATCH($D2786,类别表,0)),"※收支类别不在【基础资料】的清单里",IF(AND($L2786="内部转账",$M2786=""),"△内部转账要在「对方账户」写上另一头",IF(AND($L2786="内部转账",$M2786=$C2786),"※对方账户跟本账户是同一个",IF(AND($L2786&lt;&gt;"内部转账",$M2786&lt;&gt;""),"△填了对方账户，但类别不是内部转账",IF(YEAR($B2786)&lt;&gt;管理年度,"△不是管理年度的单据，按月的三张报表里看不到",IF($H2786&lt;0,"△这一笔之后该账户余额成负数了，核一下",""))))))))))))))</f>
        <v/>
      </c>
    </row>
    <row r="2787" ht="16.5" spans="1:16">
      <c r="A2787" s="4" t="str">
        <f>IF($C2787="","",COUNTA($C$5:$C2787))</f>
        <v/>
      </c>
      <c r="B2787" s="52"/>
      <c r="C2787" s="53"/>
      <c r="D2787" s="53"/>
      <c r="E2787" s="32"/>
      <c r="F2787" s="54"/>
      <c r="G2787" s="54"/>
      <c r="H2787" s="24" t="str">
        <f>IFERROR(ROUND(VLOOKUP($C2787,基础资料!$B$5:$E$34,3,0)+SUMIF($C$5:$C2787,$C2787,$F$5:$F2787)-SUMIF($C$5:$C2787,$C2787,$G$5:$G2787),2),"")</f>
        <v/>
      </c>
      <c r="I2787" s="53"/>
      <c r="J2787" s="53"/>
      <c r="K2787" s="25" t="str">
        <f t="shared" si="43"/>
        <v/>
      </c>
      <c r="L2787" s="13" t="str">
        <f>IF($D2787="","",IFERROR(INDEX(类别属性,MATCH($D2787,类别表,0)),""))</f>
        <v/>
      </c>
      <c r="M2787" s="53"/>
      <c r="N2787" s="53"/>
      <c r="O2787" s="32"/>
      <c r="P2787" s="6" t="str">
        <f>IF($C2787="","",IF(ISNA(MATCH($C2787,账户表,0)),"※这个账户不在【基础资料】的账户档案里",IF($B2787="","※没填日期，这一笔不会进任何月份的报表",IF(NOT(ISNUMBER($B2787)),"※日期是文本不是日期（像 2026.6.28 这种），按日期取数的报表全会漏掉这一笔",IF(AND($F2787&lt;&gt;"",$G2787&lt;&gt;""),"※收入和支出不能同时填",IF(AND(N($F2787)=0,N($G2787)=0),"※收入和支出都没填",IF(OR(N($F2787)&lt;0,N($G2787)&lt;0),"※金额不能填负数，方向反了就换一列填",IF($D2787="","※没填收支类别，分类报表会漏掉这一笔",IF(ISNA(MATCH($D2787,类别表,0)),"※收支类别不在【基础资料】的清单里",IF(AND($L2787="内部转账",$M2787=""),"△内部转账要在「对方账户」写上另一头",IF(AND($L2787="内部转账",$M2787=$C2787),"※对方账户跟本账户是同一个",IF(AND($L2787&lt;&gt;"内部转账",$M2787&lt;&gt;""),"△填了对方账户，但类别不是内部转账",IF(YEAR($B2787)&lt;&gt;管理年度,"△不是管理年度的单据，按月的三张报表里看不到",IF($H2787&lt;0,"△这一笔之后该账户余额成负数了，核一下",""))))))))))))))</f>
        <v/>
      </c>
    </row>
    <row r="2788" ht="16.5" spans="1:16">
      <c r="A2788" s="4" t="str">
        <f>IF($C2788="","",COUNTA($C$5:$C2788))</f>
        <v/>
      </c>
      <c r="B2788" s="52"/>
      <c r="C2788" s="53"/>
      <c r="D2788" s="53"/>
      <c r="E2788" s="32"/>
      <c r="F2788" s="54"/>
      <c r="G2788" s="54"/>
      <c r="H2788" s="24" t="str">
        <f>IFERROR(ROUND(VLOOKUP($C2788,基础资料!$B$5:$E$34,3,0)+SUMIF($C$5:$C2788,$C2788,$F$5:$F2788)-SUMIF($C$5:$C2788,$C2788,$G$5:$G2788),2),"")</f>
        <v/>
      </c>
      <c r="I2788" s="53"/>
      <c r="J2788" s="53"/>
      <c r="K2788" s="25" t="str">
        <f t="shared" si="43"/>
        <v/>
      </c>
      <c r="L2788" s="13" t="str">
        <f>IF($D2788="","",IFERROR(INDEX(类别属性,MATCH($D2788,类别表,0)),""))</f>
        <v/>
      </c>
      <c r="M2788" s="53"/>
      <c r="N2788" s="53"/>
      <c r="O2788" s="32"/>
      <c r="P2788" s="6" t="str">
        <f>IF($C2788="","",IF(ISNA(MATCH($C2788,账户表,0)),"※这个账户不在【基础资料】的账户档案里",IF($B2788="","※没填日期，这一笔不会进任何月份的报表",IF(NOT(ISNUMBER($B2788)),"※日期是文本不是日期（像 2026.6.28 这种），按日期取数的报表全会漏掉这一笔",IF(AND($F2788&lt;&gt;"",$G2788&lt;&gt;""),"※收入和支出不能同时填",IF(AND(N($F2788)=0,N($G2788)=0),"※收入和支出都没填",IF(OR(N($F2788)&lt;0,N($G2788)&lt;0),"※金额不能填负数，方向反了就换一列填",IF($D2788="","※没填收支类别，分类报表会漏掉这一笔",IF(ISNA(MATCH($D2788,类别表,0)),"※收支类别不在【基础资料】的清单里",IF(AND($L2788="内部转账",$M2788=""),"△内部转账要在「对方账户」写上另一头",IF(AND($L2788="内部转账",$M2788=$C2788),"※对方账户跟本账户是同一个",IF(AND($L2788&lt;&gt;"内部转账",$M2788&lt;&gt;""),"△填了对方账户，但类别不是内部转账",IF(YEAR($B2788)&lt;&gt;管理年度,"△不是管理年度的单据，按月的三张报表里看不到",IF($H2788&lt;0,"△这一笔之后该账户余额成负数了，核一下",""))))))))))))))</f>
        <v/>
      </c>
    </row>
    <row r="2789" ht="16.5" spans="1:16">
      <c r="A2789" s="4" t="str">
        <f>IF($C2789="","",COUNTA($C$5:$C2789))</f>
        <v/>
      </c>
      <c r="B2789" s="52"/>
      <c r="C2789" s="53"/>
      <c r="D2789" s="53"/>
      <c r="E2789" s="32"/>
      <c r="F2789" s="54"/>
      <c r="G2789" s="54"/>
      <c r="H2789" s="24" t="str">
        <f>IFERROR(ROUND(VLOOKUP($C2789,基础资料!$B$5:$E$34,3,0)+SUMIF($C$5:$C2789,$C2789,$F$5:$F2789)-SUMIF($C$5:$C2789,$C2789,$G$5:$G2789),2),"")</f>
        <v/>
      </c>
      <c r="I2789" s="53"/>
      <c r="J2789" s="53"/>
      <c r="K2789" s="25" t="str">
        <f t="shared" si="43"/>
        <v/>
      </c>
      <c r="L2789" s="13" t="str">
        <f>IF($D2789="","",IFERROR(INDEX(类别属性,MATCH($D2789,类别表,0)),""))</f>
        <v/>
      </c>
      <c r="M2789" s="53"/>
      <c r="N2789" s="53"/>
      <c r="O2789" s="32"/>
      <c r="P2789" s="6" t="str">
        <f>IF($C2789="","",IF(ISNA(MATCH($C2789,账户表,0)),"※这个账户不在【基础资料】的账户档案里",IF($B2789="","※没填日期，这一笔不会进任何月份的报表",IF(NOT(ISNUMBER($B2789)),"※日期是文本不是日期（像 2026.6.28 这种），按日期取数的报表全会漏掉这一笔",IF(AND($F2789&lt;&gt;"",$G2789&lt;&gt;""),"※收入和支出不能同时填",IF(AND(N($F2789)=0,N($G2789)=0),"※收入和支出都没填",IF(OR(N($F2789)&lt;0,N($G2789)&lt;0),"※金额不能填负数，方向反了就换一列填",IF($D2789="","※没填收支类别，分类报表会漏掉这一笔",IF(ISNA(MATCH($D2789,类别表,0)),"※收支类别不在【基础资料】的清单里",IF(AND($L2789="内部转账",$M2789=""),"△内部转账要在「对方账户」写上另一头",IF(AND($L2789="内部转账",$M2789=$C2789),"※对方账户跟本账户是同一个",IF(AND($L2789&lt;&gt;"内部转账",$M2789&lt;&gt;""),"△填了对方账户，但类别不是内部转账",IF(YEAR($B2789)&lt;&gt;管理年度,"△不是管理年度的单据，按月的三张报表里看不到",IF($H2789&lt;0,"△这一笔之后该账户余额成负数了，核一下",""))))))))))))))</f>
        <v/>
      </c>
    </row>
    <row r="2790" ht="16.5" spans="1:16">
      <c r="A2790" s="4" t="str">
        <f>IF($C2790="","",COUNTA($C$5:$C2790))</f>
        <v/>
      </c>
      <c r="B2790" s="52"/>
      <c r="C2790" s="53"/>
      <c r="D2790" s="53"/>
      <c r="E2790" s="32"/>
      <c r="F2790" s="54"/>
      <c r="G2790" s="54"/>
      <c r="H2790" s="24" t="str">
        <f>IFERROR(ROUND(VLOOKUP($C2790,基础资料!$B$5:$E$34,3,0)+SUMIF($C$5:$C2790,$C2790,$F$5:$F2790)-SUMIF($C$5:$C2790,$C2790,$G$5:$G2790),2),"")</f>
        <v/>
      </c>
      <c r="I2790" s="53"/>
      <c r="J2790" s="53"/>
      <c r="K2790" s="25" t="str">
        <f t="shared" si="43"/>
        <v/>
      </c>
      <c r="L2790" s="13" t="str">
        <f>IF($D2790="","",IFERROR(INDEX(类别属性,MATCH($D2790,类别表,0)),""))</f>
        <v/>
      </c>
      <c r="M2790" s="53"/>
      <c r="N2790" s="53"/>
      <c r="O2790" s="32"/>
      <c r="P2790" s="6" t="str">
        <f>IF($C2790="","",IF(ISNA(MATCH($C2790,账户表,0)),"※这个账户不在【基础资料】的账户档案里",IF($B2790="","※没填日期，这一笔不会进任何月份的报表",IF(NOT(ISNUMBER($B2790)),"※日期是文本不是日期（像 2026.6.28 这种），按日期取数的报表全会漏掉这一笔",IF(AND($F2790&lt;&gt;"",$G2790&lt;&gt;""),"※收入和支出不能同时填",IF(AND(N($F2790)=0,N($G2790)=0),"※收入和支出都没填",IF(OR(N($F2790)&lt;0,N($G2790)&lt;0),"※金额不能填负数，方向反了就换一列填",IF($D2790="","※没填收支类别，分类报表会漏掉这一笔",IF(ISNA(MATCH($D2790,类别表,0)),"※收支类别不在【基础资料】的清单里",IF(AND($L2790="内部转账",$M2790=""),"△内部转账要在「对方账户」写上另一头",IF(AND($L2790="内部转账",$M2790=$C2790),"※对方账户跟本账户是同一个",IF(AND($L2790&lt;&gt;"内部转账",$M2790&lt;&gt;""),"△填了对方账户，但类别不是内部转账",IF(YEAR($B2790)&lt;&gt;管理年度,"△不是管理年度的单据，按月的三张报表里看不到",IF($H2790&lt;0,"△这一笔之后该账户余额成负数了，核一下",""))))))))))))))</f>
        <v/>
      </c>
    </row>
    <row r="2791" ht="16.5" spans="1:16">
      <c r="A2791" s="4" t="str">
        <f>IF($C2791="","",COUNTA($C$5:$C2791))</f>
        <v/>
      </c>
      <c r="B2791" s="52"/>
      <c r="C2791" s="53"/>
      <c r="D2791" s="53"/>
      <c r="E2791" s="32"/>
      <c r="F2791" s="54"/>
      <c r="G2791" s="54"/>
      <c r="H2791" s="24" t="str">
        <f>IFERROR(ROUND(VLOOKUP($C2791,基础资料!$B$5:$E$34,3,0)+SUMIF($C$5:$C2791,$C2791,$F$5:$F2791)-SUMIF($C$5:$C2791,$C2791,$G$5:$G2791),2),"")</f>
        <v/>
      </c>
      <c r="I2791" s="53"/>
      <c r="J2791" s="53"/>
      <c r="K2791" s="25" t="str">
        <f t="shared" si="43"/>
        <v/>
      </c>
      <c r="L2791" s="13" t="str">
        <f>IF($D2791="","",IFERROR(INDEX(类别属性,MATCH($D2791,类别表,0)),""))</f>
        <v/>
      </c>
      <c r="M2791" s="53"/>
      <c r="N2791" s="53"/>
      <c r="O2791" s="32"/>
      <c r="P2791" s="6" t="str">
        <f>IF($C2791="","",IF(ISNA(MATCH($C2791,账户表,0)),"※这个账户不在【基础资料】的账户档案里",IF($B2791="","※没填日期，这一笔不会进任何月份的报表",IF(NOT(ISNUMBER($B2791)),"※日期是文本不是日期（像 2026.6.28 这种），按日期取数的报表全会漏掉这一笔",IF(AND($F2791&lt;&gt;"",$G2791&lt;&gt;""),"※收入和支出不能同时填",IF(AND(N($F2791)=0,N($G2791)=0),"※收入和支出都没填",IF(OR(N($F2791)&lt;0,N($G2791)&lt;0),"※金额不能填负数，方向反了就换一列填",IF($D2791="","※没填收支类别，分类报表会漏掉这一笔",IF(ISNA(MATCH($D2791,类别表,0)),"※收支类别不在【基础资料】的清单里",IF(AND($L2791="内部转账",$M2791=""),"△内部转账要在「对方账户」写上另一头",IF(AND($L2791="内部转账",$M2791=$C2791),"※对方账户跟本账户是同一个",IF(AND($L2791&lt;&gt;"内部转账",$M2791&lt;&gt;""),"△填了对方账户，但类别不是内部转账",IF(YEAR($B2791)&lt;&gt;管理年度,"△不是管理年度的单据，按月的三张报表里看不到",IF($H2791&lt;0,"△这一笔之后该账户余额成负数了，核一下",""))))))))))))))</f>
        <v/>
      </c>
    </row>
    <row r="2792" ht="16.5" spans="1:16">
      <c r="A2792" s="4" t="str">
        <f>IF($C2792="","",COUNTA($C$5:$C2792))</f>
        <v/>
      </c>
      <c r="B2792" s="52"/>
      <c r="C2792" s="53"/>
      <c r="D2792" s="53"/>
      <c r="E2792" s="32"/>
      <c r="F2792" s="54"/>
      <c r="G2792" s="54"/>
      <c r="H2792" s="24" t="str">
        <f>IFERROR(ROUND(VLOOKUP($C2792,基础资料!$B$5:$E$34,3,0)+SUMIF($C$5:$C2792,$C2792,$F$5:$F2792)-SUMIF($C$5:$C2792,$C2792,$G$5:$G2792),2),"")</f>
        <v/>
      </c>
      <c r="I2792" s="53"/>
      <c r="J2792" s="53"/>
      <c r="K2792" s="25" t="str">
        <f t="shared" si="43"/>
        <v/>
      </c>
      <c r="L2792" s="13" t="str">
        <f>IF($D2792="","",IFERROR(INDEX(类别属性,MATCH($D2792,类别表,0)),""))</f>
        <v/>
      </c>
      <c r="M2792" s="53"/>
      <c r="N2792" s="53"/>
      <c r="O2792" s="32"/>
      <c r="P2792" s="6" t="str">
        <f>IF($C2792="","",IF(ISNA(MATCH($C2792,账户表,0)),"※这个账户不在【基础资料】的账户档案里",IF($B2792="","※没填日期，这一笔不会进任何月份的报表",IF(NOT(ISNUMBER($B2792)),"※日期是文本不是日期（像 2026.6.28 这种），按日期取数的报表全会漏掉这一笔",IF(AND($F2792&lt;&gt;"",$G2792&lt;&gt;""),"※收入和支出不能同时填",IF(AND(N($F2792)=0,N($G2792)=0),"※收入和支出都没填",IF(OR(N($F2792)&lt;0,N($G2792)&lt;0),"※金额不能填负数，方向反了就换一列填",IF($D2792="","※没填收支类别，分类报表会漏掉这一笔",IF(ISNA(MATCH($D2792,类别表,0)),"※收支类别不在【基础资料】的清单里",IF(AND($L2792="内部转账",$M2792=""),"△内部转账要在「对方账户」写上另一头",IF(AND($L2792="内部转账",$M2792=$C2792),"※对方账户跟本账户是同一个",IF(AND($L2792&lt;&gt;"内部转账",$M2792&lt;&gt;""),"△填了对方账户，但类别不是内部转账",IF(YEAR($B2792)&lt;&gt;管理年度,"△不是管理年度的单据，按月的三张报表里看不到",IF($H2792&lt;0,"△这一笔之后该账户余额成负数了，核一下",""))))))))))))))</f>
        <v/>
      </c>
    </row>
    <row r="2793" ht="16.5" spans="1:16">
      <c r="A2793" s="4" t="str">
        <f>IF($C2793="","",COUNTA($C$5:$C2793))</f>
        <v/>
      </c>
      <c r="B2793" s="52"/>
      <c r="C2793" s="53"/>
      <c r="D2793" s="53"/>
      <c r="E2793" s="32"/>
      <c r="F2793" s="54"/>
      <c r="G2793" s="54"/>
      <c r="H2793" s="24" t="str">
        <f>IFERROR(ROUND(VLOOKUP($C2793,基础资料!$B$5:$E$34,3,0)+SUMIF($C$5:$C2793,$C2793,$F$5:$F2793)-SUMIF($C$5:$C2793,$C2793,$G$5:$G2793),2),"")</f>
        <v/>
      </c>
      <c r="I2793" s="53"/>
      <c r="J2793" s="53"/>
      <c r="K2793" s="25" t="str">
        <f t="shared" si="43"/>
        <v/>
      </c>
      <c r="L2793" s="13" t="str">
        <f>IF($D2793="","",IFERROR(INDEX(类别属性,MATCH($D2793,类别表,0)),""))</f>
        <v/>
      </c>
      <c r="M2793" s="53"/>
      <c r="N2793" s="53"/>
      <c r="O2793" s="32"/>
      <c r="P2793" s="6" t="str">
        <f>IF($C2793="","",IF(ISNA(MATCH($C2793,账户表,0)),"※这个账户不在【基础资料】的账户档案里",IF($B2793="","※没填日期，这一笔不会进任何月份的报表",IF(NOT(ISNUMBER($B2793)),"※日期是文本不是日期（像 2026.6.28 这种），按日期取数的报表全会漏掉这一笔",IF(AND($F2793&lt;&gt;"",$G2793&lt;&gt;""),"※收入和支出不能同时填",IF(AND(N($F2793)=0,N($G2793)=0),"※收入和支出都没填",IF(OR(N($F2793)&lt;0,N($G2793)&lt;0),"※金额不能填负数，方向反了就换一列填",IF($D2793="","※没填收支类别，分类报表会漏掉这一笔",IF(ISNA(MATCH($D2793,类别表,0)),"※收支类别不在【基础资料】的清单里",IF(AND($L2793="内部转账",$M2793=""),"△内部转账要在「对方账户」写上另一头",IF(AND($L2793="内部转账",$M2793=$C2793),"※对方账户跟本账户是同一个",IF(AND($L2793&lt;&gt;"内部转账",$M2793&lt;&gt;""),"△填了对方账户，但类别不是内部转账",IF(YEAR($B2793)&lt;&gt;管理年度,"△不是管理年度的单据，按月的三张报表里看不到",IF($H2793&lt;0,"△这一笔之后该账户余额成负数了，核一下",""))))))))))))))</f>
        <v/>
      </c>
    </row>
    <row r="2794" ht="16.5" spans="1:16">
      <c r="A2794" s="4" t="str">
        <f>IF($C2794="","",COUNTA($C$5:$C2794))</f>
        <v/>
      </c>
      <c r="B2794" s="52"/>
      <c r="C2794" s="53"/>
      <c r="D2794" s="53"/>
      <c r="E2794" s="32"/>
      <c r="F2794" s="54"/>
      <c r="G2794" s="54"/>
      <c r="H2794" s="24" t="str">
        <f>IFERROR(ROUND(VLOOKUP($C2794,基础资料!$B$5:$E$34,3,0)+SUMIF($C$5:$C2794,$C2794,$F$5:$F2794)-SUMIF($C$5:$C2794,$C2794,$G$5:$G2794),2),"")</f>
        <v/>
      </c>
      <c r="I2794" s="53"/>
      <c r="J2794" s="53"/>
      <c r="K2794" s="25" t="str">
        <f t="shared" si="43"/>
        <v/>
      </c>
      <c r="L2794" s="13" t="str">
        <f>IF($D2794="","",IFERROR(INDEX(类别属性,MATCH($D2794,类别表,0)),""))</f>
        <v/>
      </c>
      <c r="M2794" s="53"/>
      <c r="N2794" s="53"/>
      <c r="O2794" s="32"/>
      <c r="P2794" s="6" t="str">
        <f>IF($C2794="","",IF(ISNA(MATCH($C2794,账户表,0)),"※这个账户不在【基础资料】的账户档案里",IF($B2794="","※没填日期，这一笔不会进任何月份的报表",IF(NOT(ISNUMBER($B2794)),"※日期是文本不是日期（像 2026.6.28 这种），按日期取数的报表全会漏掉这一笔",IF(AND($F2794&lt;&gt;"",$G2794&lt;&gt;""),"※收入和支出不能同时填",IF(AND(N($F2794)=0,N($G2794)=0),"※收入和支出都没填",IF(OR(N($F2794)&lt;0,N($G2794)&lt;0),"※金额不能填负数，方向反了就换一列填",IF($D2794="","※没填收支类别，分类报表会漏掉这一笔",IF(ISNA(MATCH($D2794,类别表,0)),"※收支类别不在【基础资料】的清单里",IF(AND($L2794="内部转账",$M2794=""),"△内部转账要在「对方账户」写上另一头",IF(AND($L2794="内部转账",$M2794=$C2794),"※对方账户跟本账户是同一个",IF(AND($L2794&lt;&gt;"内部转账",$M2794&lt;&gt;""),"△填了对方账户，但类别不是内部转账",IF(YEAR($B2794)&lt;&gt;管理年度,"△不是管理年度的单据，按月的三张报表里看不到",IF($H2794&lt;0,"△这一笔之后该账户余额成负数了，核一下",""))))))))))))))</f>
        <v/>
      </c>
    </row>
    <row r="2795" ht="16.5" spans="1:16">
      <c r="A2795" s="4" t="str">
        <f>IF($C2795="","",COUNTA($C$5:$C2795))</f>
        <v/>
      </c>
      <c r="B2795" s="52"/>
      <c r="C2795" s="53"/>
      <c r="D2795" s="53"/>
      <c r="E2795" s="32"/>
      <c r="F2795" s="54"/>
      <c r="G2795" s="54"/>
      <c r="H2795" s="24" t="str">
        <f>IFERROR(ROUND(VLOOKUP($C2795,基础资料!$B$5:$E$34,3,0)+SUMIF($C$5:$C2795,$C2795,$F$5:$F2795)-SUMIF($C$5:$C2795,$C2795,$G$5:$G2795),2),"")</f>
        <v/>
      </c>
      <c r="I2795" s="53"/>
      <c r="J2795" s="53"/>
      <c r="K2795" s="25" t="str">
        <f t="shared" si="43"/>
        <v/>
      </c>
      <c r="L2795" s="13" t="str">
        <f>IF($D2795="","",IFERROR(INDEX(类别属性,MATCH($D2795,类别表,0)),""))</f>
        <v/>
      </c>
      <c r="M2795" s="53"/>
      <c r="N2795" s="53"/>
      <c r="O2795" s="32"/>
      <c r="P2795" s="6" t="str">
        <f>IF($C2795="","",IF(ISNA(MATCH($C2795,账户表,0)),"※这个账户不在【基础资料】的账户档案里",IF($B2795="","※没填日期，这一笔不会进任何月份的报表",IF(NOT(ISNUMBER($B2795)),"※日期是文本不是日期（像 2026.6.28 这种），按日期取数的报表全会漏掉这一笔",IF(AND($F2795&lt;&gt;"",$G2795&lt;&gt;""),"※收入和支出不能同时填",IF(AND(N($F2795)=0,N($G2795)=0),"※收入和支出都没填",IF(OR(N($F2795)&lt;0,N($G2795)&lt;0),"※金额不能填负数，方向反了就换一列填",IF($D2795="","※没填收支类别，分类报表会漏掉这一笔",IF(ISNA(MATCH($D2795,类别表,0)),"※收支类别不在【基础资料】的清单里",IF(AND($L2795="内部转账",$M2795=""),"△内部转账要在「对方账户」写上另一头",IF(AND($L2795="内部转账",$M2795=$C2795),"※对方账户跟本账户是同一个",IF(AND($L2795&lt;&gt;"内部转账",$M2795&lt;&gt;""),"△填了对方账户，但类别不是内部转账",IF(YEAR($B2795)&lt;&gt;管理年度,"△不是管理年度的单据，按月的三张报表里看不到",IF($H2795&lt;0,"△这一笔之后该账户余额成负数了，核一下",""))))))))))))))</f>
        <v/>
      </c>
    </row>
    <row r="2796" ht="16.5" spans="1:16">
      <c r="A2796" s="4" t="str">
        <f>IF($C2796="","",COUNTA($C$5:$C2796))</f>
        <v/>
      </c>
      <c r="B2796" s="52"/>
      <c r="C2796" s="53"/>
      <c r="D2796" s="53"/>
      <c r="E2796" s="32"/>
      <c r="F2796" s="54"/>
      <c r="G2796" s="54"/>
      <c r="H2796" s="24" t="str">
        <f>IFERROR(ROUND(VLOOKUP($C2796,基础资料!$B$5:$E$34,3,0)+SUMIF($C$5:$C2796,$C2796,$F$5:$F2796)-SUMIF($C$5:$C2796,$C2796,$G$5:$G2796),2),"")</f>
        <v/>
      </c>
      <c r="I2796" s="53"/>
      <c r="J2796" s="53"/>
      <c r="K2796" s="25" t="str">
        <f t="shared" si="43"/>
        <v/>
      </c>
      <c r="L2796" s="13" t="str">
        <f>IF($D2796="","",IFERROR(INDEX(类别属性,MATCH($D2796,类别表,0)),""))</f>
        <v/>
      </c>
      <c r="M2796" s="53"/>
      <c r="N2796" s="53"/>
      <c r="O2796" s="32"/>
      <c r="P2796" s="6" t="str">
        <f>IF($C2796="","",IF(ISNA(MATCH($C2796,账户表,0)),"※这个账户不在【基础资料】的账户档案里",IF($B2796="","※没填日期，这一笔不会进任何月份的报表",IF(NOT(ISNUMBER($B2796)),"※日期是文本不是日期（像 2026.6.28 这种），按日期取数的报表全会漏掉这一笔",IF(AND($F2796&lt;&gt;"",$G2796&lt;&gt;""),"※收入和支出不能同时填",IF(AND(N($F2796)=0,N($G2796)=0),"※收入和支出都没填",IF(OR(N($F2796)&lt;0,N($G2796)&lt;0),"※金额不能填负数，方向反了就换一列填",IF($D2796="","※没填收支类别，分类报表会漏掉这一笔",IF(ISNA(MATCH($D2796,类别表,0)),"※收支类别不在【基础资料】的清单里",IF(AND($L2796="内部转账",$M2796=""),"△内部转账要在「对方账户」写上另一头",IF(AND($L2796="内部转账",$M2796=$C2796),"※对方账户跟本账户是同一个",IF(AND($L2796&lt;&gt;"内部转账",$M2796&lt;&gt;""),"△填了对方账户，但类别不是内部转账",IF(YEAR($B2796)&lt;&gt;管理年度,"△不是管理年度的单据，按月的三张报表里看不到",IF($H2796&lt;0,"△这一笔之后该账户余额成负数了，核一下",""))))))))))))))</f>
        <v/>
      </c>
    </row>
    <row r="2797" ht="16.5" spans="1:16">
      <c r="A2797" s="4" t="str">
        <f>IF($C2797="","",COUNTA($C$5:$C2797))</f>
        <v/>
      </c>
      <c r="B2797" s="52"/>
      <c r="C2797" s="53"/>
      <c r="D2797" s="53"/>
      <c r="E2797" s="32"/>
      <c r="F2797" s="54"/>
      <c r="G2797" s="54"/>
      <c r="H2797" s="24" t="str">
        <f>IFERROR(ROUND(VLOOKUP($C2797,基础资料!$B$5:$E$34,3,0)+SUMIF($C$5:$C2797,$C2797,$F$5:$F2797)-SUMIF($C$5:$C2797,$C2797,$G$5:$G2797),2),"")</f>
        <v/>
      </c>
      <c r="I2797" s="53"/>
      <c r="J2797" s="53"/>
      <c r="K2797" s="25" t="str">
        <f t="shared" si="43"/>
        <v/>
      </c>
      <c r="L2797" s="13" t="str">
        <f>IF($D2797="","",IFERROR(INDEX(类别属性,MATCH($D2797,类别表,0)),""))</f>
        <v/>
      </c>
      <c r="M2797" s="53"/>
      <c r="N2797" s="53"/>
      <c r="O2797" s="32"/>
      <c r="P2797" s="6" t="str">
        <f>IF($C2797="","",IF(ISNA(MATCH($C2797,账户表,0)),"※这个账户不在【基础资料】的账户档案里",IF($B2797="","※没填日期，这一笔不会进任何月份的报表",IF(NOT(ISNUMBER($B2797)),"※日期是文本不是日期（像 2026.6.28 这种），按日期取数的报表全会漏掉这一笔",IF(AND($F2797&lt;&gt;"",$G2797&lt;&gt;""),"※收入和支出不能同时填",IF(AND(N($F2797)=0,N($G2797)=0),"※收入和支出都没填",IF(OR(N($F2797)&lt;0,N($G2797)&lt;0),"※金额不能填负数，方向反了就换一列填",IF($D2797="","※没填收支类别，分类报表会漏掉这一笔",IF(ISNA(MATCH($D2797,类别表,0)),"※收支类别不在【基础资料】的清单里",IF(AND($L2797="内部转账",$M2797=""),"△内部转账要在「对方账户」写上另一头",IF(AND($L2797="内部转账",$M2797=$C2797),"※对方账户跟本账户是同一个",IF(AND($L2797&lt;&gt;"内部转账",$M2797&lt;&gt;""),"△填了对方账户，但类别不是内部转账",IF(YEAR($B2797)&lt;&gt;管理年度,"△不是管理年度的单据，按月的三张报表里看不到",IF($H2797&lt;0,"△这一笔之后该账户余额成负数了，核一下",""))))))))))))))</f>
        <v/>
      </c>
    </row>
    <row r="2798" ht="16.5" spans="1:16">
      <c r="A2798" s="4" t="str">
        <f>IF($C2798="","",COUNTA($C$5:$C2798))</f>
        <v/>
      </c>
      <c r="B2798" s="52"/>
      <c r="C2798" s="53"/>
      <c r="D2798" s="53"/>
      <c r="E2798" s="32"/>
      <c r="F2798" s="54"/>
      <c r="G2798" s="54"/>
      <c r="H2798" s="24" t="str">
        <f>IFERROR(ROUND(VLOOKUP($C2798,基础资料!$B$5:$E$34,3,0)+SUMIF($C$5:$C2798,$C2798,$F$5:$F2798)-SUMIF($C$5:$C2798,$C2798,$G$5:$G2798),2),"")</f>
        <v/>
      </c>
      <c r="I2798" s="53"/>
      <c r="J2798" s="53"/>
      <c r="K2798" s="25" t="str">
        <f t="shared" si="43"/>
        <v/>
      </c>
      <c r="L2798" s="13" t="str">
        <f>IF($D2798="","",IFERROR(INDEX(类别属性,MATCH($D2798,类别表,0)),""))</f>
        <v/>
      </c>
      <c r="M2798" s="53"/>
      <c r="N2798" s="53"/>
      <c r="O2798" s="32"/>
      <c r="P2798" s="6" t="str">
        <f>IF($C2798="","",IF(ISNA(MATCH($C2798,账户表,0)),"※这个账户不在【基础资料】的账户档案里",IF($B2798="","※没填日期，这一笔不会进任何月份的报表",IF(NOT(ISNUMBER($B2798)),"※日期是文本不是日期（像 2026.6.28 这种），按日期取数的报表全会漏掉这一笔",IF(AND($F2798&lt;&gt;"",$G2798&lt;&gt;""),"※收入和支出不能同时填",IF(AND(N($F2798)=0,N($G2798)=0),"※收入和支出都没填",IF(OR(N($F2798)&lt;0,N($G2798)&lt;0),"※金额不能填负数，方向反了就换一列填",IF($D2798="","※没填收支类别，分类报表会漏掉这一笔",IF(ISNA(MATCH($D2798,类别表,0)),"※收支类别不在【基础资料】的清单里",IF(AND($L2798="内部转账",$M2798=""),"△内部转账要在「对方账户」写上另一头",IF(AND($L2798="内部转账",$M2798=$C2798),"※对方账户跟本账户是同一个",IF(AND($L2798&lt;&gt;"内部转账",$M2798&lt;&gt;""),"△填了对方账户，但类别不是内部转账",IF(YEAR($B2798)&lt;&gt;管理年度,"△不是管理年度的单据，按月的三张报表里看不到",IF($H2798&lt;0,"△这一笔之后该账户余额成负数了，核一下",""))))))))))))))</f>
        <v/>
      </c>
    </row>
    <row r="2799" ht="16.5" spans="1:16">
      <c r="A2799" s="4" t="str">
        <f>IF($C2799="","",COUNTA($C$5:$C2799))</f>
        <v/>
      </c>
      <c r="B2799" s="52"/>
      <c r="C2799" s="53"/>
      <c r="D2799" s="53"/>
      <c r="E2799" s="32"/>
      <c r="F2799" s="54"/>
      <c r="G2799" s="54"/>
      <c r="H2799" s="24" t="str">
        <f>IFERROR(ROUND(VLOOKUP($C2799,基础资料!$B$5:$E$34,3,0)+SUMIF($C$5:$C2799,$C2799,$F$5:$F2799)-SUMIF($C$5:$C2799,$C2799,$G$5:$G2799),2),"")</f>
        <v/>
      </c>
      <c r="I2799" s="53"/>
      <c r="J2799" s="53"/>
      <c r="K2799" s="25" t="str">
        <f t="shared" si="43"/>
        <v/>
      </c>
      <c r="L2799" s="13" t="str">
        <f>IF($D2799="","",IFERROR(INDEX(类别属性,MATCH($D2799,类别表,0)),""))</f>
        <v/>
      </c>
      <c r="M2799" s="53"/>
      <c r="N2799" s="53"/>
      <c r="O2799" s="32"/>
      <c r="P2799" s="6" t="str">
        <f>IF($C2799="","",IF(ISNA(MATCH($C2799,账户表,0)),"※这个账户不在【基础资料】的账户档案里",IF($B2799="","※没填日期，这一笔不会进任何月份的报表",IF(NOT(ISNUMBER($B2799)),"※日期是文本不是日期（像 2026.6.28 这种），按日期取数的报表全会漏掉这一笔",IF(AND($F2799&lt;&gt;"",$G2799&lt;&gt;""),"※收入和支出不能同时填",IF(AND(N($F2799)=0,N($G2799)=0),"※收入和支出都没填",IF(OR(N($F2799)&lt;0,N($G2799)&lt;0),"※金额不能填负数，方向反了就换一列填",IF($D2799="","※没填收支类别，分类报表会漏掉这一笔",IF(ISNA(MATCH($D2799,类别表,0)),"※收支类别不在【基础资料】的清单里",IF(AND($L2799="内部转账",$M2799=""),"△内部转账要在「对方账户」写上另一头",IF(AND($L2799="内部转账",$M2799=$C2799),"※对方账户跟本账户是同一个",IF(AND($L2799&lt;&gt;"内部转账",$M2799&lt;&gt;""),"△填了对方账户，但类别不是内部转账",IF(YEAR($B2799)&lt;&gt;管理年度,"△不是管理年度的单据，按月的三张报表里看不到",IF($H2799&lt;0,"△这一笔之后该账户余额成负数了，核一下",""))))))))))))))</f>
        <v/>
      </c>
    </row>
    <row r="2800" ht="16.5" spans="1:16">
      <c r="A2800" s="4" t="str">
        <f>IF($C2800="","",COUNTA($C$5:$C2800))</f>
        <v/>
      </c>
      <c r="B2800" s="52"/>
      <c r="C2800" s="53"/>
      <c r="D2800" s="53"/>
      <c r="E2800" s="32"/>
      <c r="F2800" s="54"/>
      <c r="G2800" s="54"/>
      <c r="H2800" s="24" t="str">
        <f>IFERROR(ROUND(VLOOKUP($C2800,基础资料!$B$5:$E$34,3,0)+SUMIF($C$5:$C2800,$C2800,$F$5:$F2800)-SUMIF($C$5:$C2800,$C2800,$G$5:$G2800),2),"")</f>
        <v/>
      </c>
      <c r="I2800" s="53"/>
      <c r="J2800" s="53"/>
      <c r="K2800" s="25" t="str">
        <f t="shared" si="43"/>
        <v/>
      </c>
      <c r="L2800" s="13" t="str">
        <f>IF($D2800="","",IFERROR(INDEX(类别属性,MATCH($D2800,类别表,0)),""))</f>
        <v/>
      </c>
      <c r="M2800" s="53"/>
      <c r="N2800" s="53"/>
      <c r="O2800" s="32"/>
      <c r="P2800" s="6" t="str">
        <f>IF($C2800="","",IF(ISNA(MATCH($C2800,账户表,0)),"※这个账户不在【基础资料】的账户档案里",IF($B2800="","※没填日期，这一笔不会进任何月份的报表",IF(NOT(ISNUMBER($B2800)),"※日期是文本不是日期（像 2026.6.28 这种），按日期取数的报表全会漏掉这一笔",IF(AND($F2800&lt;&gt;"",$G2800&lt;&gt;""),"※收入和支出不能同时填",IF(AND(N($F2800)=0,N($G2800)=0),"※收入和支出都没填",IF(OR(N($F2800)&lt;0,N($G2800)&lt;0),"※金额不能填负数，方向反了就换一列填",IF($D2800="","※没填收支类别，分类报表会漏掉这一笔",IF(ISNA(MATCH($D2800,类别表,0)),"※收支类别不在【基础资料】的清单里",IF(AND($L2800="内部转账",$M2800=""),"△内部转账要在「对方账户」写上另一头",IF(AND($L2800="内部转账",$M2800=$C2800),"※对方账户跟本账户是同一个",IF(AND($L2800&lt;&gt;"内部转账",$M2800&lt;&gt;""),"△填了对方账户，但类别不是内部转账",IF(YEAR($B2800)&lt;&gt;管理年度,"△不是管理年度的单据，按月的三张报表里看不到",IF($H2800&lt;0,"△这一笔之后该账户余额成负数了，核一下",""))))))))))))))</f>
        <v/>
      </c>
    </row>
    <row r="2801" ht="16.5" spans="1:16">
      <c r="A2801" s="4" t="str">
        <f>IF($C2801="","",COUNTA($C$5:$C2801))</f>
        <v/>
      </c>
      <c r="B2801" s="52"/>
      <c r="C2801" s="53"/>
      <c r="D2801" s="53"/>
      <c r="E2801" s="32"/>
      <c r="F2801" s="54"/>
      <c r="G2801" s="54"/>
      <c r="H2801" s="24" t="str">
        <f>IFERROR(ROUND(VLOOKUP($C2801,基础资料!$B$5:$E$34,3,0)+SUMIF($C$5:$C2801,$C2801,$F$5:$F2801)-SUMIF($C$5:$C2801,$C2801,$G$5:$G2801),2),"")</f>
        <v/>
      </c>
      <c r="I2801" s="53"/>
      <c r="J2801" s="53"/>
      <c r="K2801" s="25" t="str">
        <f t="shared" si="43"/>
        <v/>
      </c>
      <c r="L2801" s="13" t="str">
        <f>IF($D2801="","",IFERROR(INDEX(类别属性,MATCH($D2801,类别表,0)),""))</f>
        <v/>
      </c>
      <c r="M2801" s="53"/>
      <c r="N2801" s="53"/>
      <c r="O2801" s="32"/>
      <c r="P2801" s="6" t="str">
        <f>IF($C2801="","",IF(ISNA(MATCH($C2801,账户表,0)),"※这个账户不在【基础资料】的账户档案里",IF($B2801="","※没填日期，这一笔不会进任何月份的报表",IF(NOT(ISNUMBER($B2801)),"※日期是文本不是日期（像 2026.6.28 这种），按日期取数的报表全会漏掉这一笔",IF(AND($F2801&lt;&gt;"",$G2801&lt;&gt;""),"※收入和支出不能同时填",IF(AND(N($F2801)=0,N($G2801)=0),"※收入和支出都没填",IF(OR(N($F2801)&lt;0,N($G2801)&lt;0),"※金额不能填负数，方向反了就换一列填",IF($D2801="","※没填收支类别，分类报表会漏掉这一笔",IF(ISNA(MATCH($D2801,类别表,0)),"※收支类别不在【基础资料】的清单里",IF(AND($L2801="内部转账",$M2801=""),"△内部转账要在「对方账户」写上另一头",IF(AND($L2801="内部转账",$M2801=$C2801),"※对方账户跟本账户是同一个",IF(AND($L2801&lt;&gt;"内部转账",$M2801&lt;&gt;""),"△填了对方账户，但类别不是内部转账",IF(YEAR($B2801)&lt;&gt;管理年度,"△不是管理年度的单据，按月的三张报表里看不到",IF($H2801&lt;0,"△这一笔之后该账户余额成负数了，核一下",""))))))))))))))</f>
        <v/>
      </c>
    </row>
    <row r="2802" ht="16.5" spans="1:16">
      <c r="A2802" s="4" t="str">
        <f>IF($C2802="","",COUNTA($C$5:$C2802))</f>
        <v/>
      </c>
      <c r="B2802" s="52"/>
      <c r="C2802" s="53"/>
      <c r="D2802" s="53"/>
      <c r="E2802" s="32"/>
      <c r="F2802" s="54"/>
      <c r="G2802" s="54"/>
      <c r="H2802" s="24" t="str">
        <f>IFERROR(ROUND(VLOOKUP($C2802,基础资料!$B$5:$E$34,3,0)+SUMIF($C$5:$C2802,$C2802,$F$5:$F2802)-SUMIF($C$5:$C2802,$C2802,$G$5:$G2802),2),"")</f>
        <v/>
      </c>
      <c r="I2802" s="53"/>
      <c r="J2802" s="53"/>
      <c r="K2802" s="25" t="str">
        <f t="shared" si="43"/>
        <v/>
      </c>
      <c r="L2802" s="13" t="str">
        <f>IF($D2802="","",IFERROR(INDEX(类别属性,MATCH($D2802,类别表,0)),""))</f>
        <v/>
      </c>
      <c r="M2802" s="53"/>
      <c r="N2802" s="53"/>
      <c r="O2802" s="32"/>
      <c r="P2802" s="6" t="str">
        <f>IF($C2802="","",IF(ISNA(MATCH($C2802,账户表,0)),"※这个账户不在【基础资料】的账户档案里",IF($B2802="","※没填日期，这一笔不会进任何月份的报表",IF(NOT(ISNUMBER($B2802)),"※日期是文本不是日期（像 2026.6.28 这种），按日期取数的报表全会漏掉这一笔",IF(AND($F2802&lt;&gt;"",$G2802&lt;&gt;""),"※收入和支出不能同时填",IF(AND(N($F2802)=0,N($G2802)=0),"※收入和支出都没填",IF(OR(N($F2802)&lt;0,N($G2802)&lt;0),"※金额不能填负数，方向反了就换一列填",IF($D2802="","※没填收支类别，分类报表会漏掉这一笔",IF(ISNA(MATCH($D2802,类别表,0)),"※收支类别不在【基础资料】的清单里",IF(AND($L2802="内部转账",$M2802=""),"△内部转账要在「对方账户」写上另一头",IF(AND($L2802="内部转账",$M2802=$C2802),"※对方账户跟本账户是同一个",IF(AND($L2802&lt;&gt;"内部转账",$M2802&lt;&gt;""),"△填了对方账户，但类别不是内部转账",IF(YEAR($B2802)&lt;&gt;管理年度,"△不是管理年度的单据，按月的三张报表里看不到",IF($H2802&lt;0,"△这一笔之后该账户余额成负数了，核一下",""))))))))))))))</f>
        <v/>
      </c>
    </row>
    <row r="2803" ht="16.5" spans="1:16">
      <c r="A2803" s="4" t="str">
        <f>IF($C2803="","",COUNTA($C$5:$C2803))</f>
        <v/>
      </c>
      <c r="B2803" s="52"/>
      <c r="C2803" s="53"/>
      <c r="D2803" s="53"/>
      <c r="E2803" s="32"/>
      <c r="F2803" s="54"/>
      <c r="G2803" s="54"/>
      <c r="H2803" s="24" t="str">
        <f>IFERROR(ROUND(VLOOKUP($C2803,基础资料!$B$5:$E$34,3,0)+SUMIF($C$5:$C2803,$C2803,$F$5:$F2803)-SUMIF($C$5:$C2803,$C2803,$G$5:$G2803),2),"")</f>
        <v/>
      </c>
      <c r="I2803" s="53"/>
      <c r="J2803" s="53"/>
      <c r="K2803" s="25" t="str">
        <f t="shared" si="43"/>
        <v/>
      </c>
      <c r="L2803" s="13" t="str">
        <f>IF($D2803="","",IFERROR(INDEX(类别属性,MATCH($D2803,类别表,0)),""))</f>
        <v/>
      </c>
      <c r="M2803" s="53"/>
      <c r="N2803" s="53"/>
      <c r="O2803" s="32"/>
      <c r="P2803" s="6" t="str">
        <f>IF($C2803="","",IF(ISNA(MATCH($C2803,账户表,0)),"※这个账户不在【基础资料】的账户档案里",IF($B2803="","※没填日期，这一笔不会进任何月份的报表",IF(NOT(ISNUMBER($B2803)),"※日期是文本不是日期（像 2026.6.28 这种），按日期取数的报表全会漏掉这一笔",IF(AND($F2803&lt;&gt;"",$G2803&lt;&gt;""),"※收入和支出不能同时填",IF(AND(N($F2803)=0,N($G2803)=0),"※收入和支出都没填",IF(OR(N($F2803)&lt;0,N($G2803)&lt;0),"※金额不能填负数，方向反了就换一列填",IF($D2803="","※没填收支类别，分类报表会漏掉这一笔",IF(ISNA(MATCH($D2803,类别表,0)),"※收支类别不在【基础资料】的清单里",IF(AND($L2803="内部转账",$M2803=""),"△内部转账要在「对方账户」写上另一头",IF(AND($L2803="内部转账",$M2803=$C2803),"※对方账户跟本账户是同一个",IF(AND($L2803&lt;&gt;"内部转账",$M2803&lt;&gt;""),"△填了对方账户，但类别不是内部转账",IF(YEAR($B2803)&lt;&gt;管理年度,"△不是管理年度的单据，按月的三张报表里看不到",IF($H2803&lt;0,"△这一笔之后该账户余额成负数了，核一下",""))))))))))))))</f>
        <v/>
      </c>
    </row>
    <row r="2804" ht="16.5" spans="1:16">
      <c r="A2804" s="4" t="str">
        <f>IF($C2804="","",COUNTA($C$5:$C2804))</f>
        <v/>
      </c>
      <c r="B2804" s="52"/>
      <c r="C2804" s="53"/>
      <c r="D2804" s="53"/>
      <c r="E2804" s="32"/>
      <c r="F2804" s="54"/>
      <c r="G2804" s="54"/>
      <c r="H2804" s="24" t="str">
        <f>IFERROR(ROUND(VLOOKUP($C2804,基础资料!$B$5:$E$34,3,0)+SUMIF($C$5:$C2804,$C2804,$F$5:$F2804)-SUMIF($C$5:$C2804,$C2804,$G$5:$G2804),2),"")</f>
        <v/>
      </c>
      <c r="I2804" s="53"/>
      <c r="J2804" s="53"/>
      <c r="K2804" s="25" t="str">
        <f t="shared" si="43"/>
        <v/>
      </c>
      <c r="L2804" s="13" t="str">
        <f>IF($D2804="","",IFERROR(INDEX(类别属性,MATCH($D2804,类别表,0)),""))</f>
        <v/>
      </c>
      <c r="M2804" s="53"/>
      <c r="N2804" s="53"/>
      <c r="O2804" s="32"/>
      <c r="P2804" s="6" t="str">
        <f>IF($C2804="","",IF(ISNA(MATCH($C2804,账户表,0)),"※这个账户不在【基础资料】的账户档案里",IF($B2804="","※没填日期，这一笔不会进任何月份的报表",IF(NOT(ISNUMBER($B2804)),"※日期是文本不是日期（像 2026.6.28 这种），按日期取数的报表全会漏掉这一笔",IF(AND($F2804&lt;&gt;"",$G2804&lt;&gt;""),"※收入和支出不能同时填",IF(AND(N($F2804)=0,N($G2804)=0),"※收入和支出都没填",IF(OR(N($F2804)&lt;0,N($G2804)&lt;0),"※金额不能填负数，方向反了就换一列填",IF($D2804="","※没填收支类别，分类报表会漏掉这一笔",IF(ISNA(MATCH($D2804,类别表,0)),"※收支类别不在【基础资料】的清单里",IF(AND($L2804="内部转账",$M2804=""),"△内部转账要在「对方账户」写上另一头",IF(AND($L2804="内部转账",$M2804=$C2804),"※对方账户跟本账户是同一个",IF(AND($L2804&lt;&gt;"内部转账",$M2804&lt;&gt;""),"△填了对方账户，但类别不是内部转账",IF(YEAR($B2804)&lt;&gt;管理年度,"△不是管理年度的单据，按月的三张报表里看不到",IF($H2804&lt;0,"△这一笔之后该账户余额成负数了，核一下",""))))))))))))))</f>
        <v/>
      </c>
    </row>
    <row r="2805" ht="16.5" spans="1:16">
      <c r="A2805" s="4" t="str">
        <f>IF($C2805="","",COUNTA($C$5:$C2805))</f>
        <v/>
      </c>
      <c r="B2805" s="52"/>
      <c r="C2805" s="53"/>
      <c r="D2805" s="53"/>
      <c r="E2805" s="32"/>
      <c r="F2805" s="54"/>
      <c r="G2805" s="54"/>
      <c r="H2805" s="24" t="str">
        <f>IFERROR(ROUND(VLOOKUP($C2805,基础资料!$B$5:$E$34,3,0)+SUMIF($C$5:$C2805,$C2805,$F$5:$F2805)-SUMIF($C$5:$C2805,$C2805,$G$5:$G2805),2),"")</f>
        <v/>
      </c>
      <c r="I2805" s="53"/>
      <c r="J2805" s="53"/>
      <c r="K2805" s="25" t="str">
        <f t="shared" si="43"/>
        <v/>
      </c>
      <c r="L2805" s="13" t="str">
        <f>IF($D2805="","",IFERROR(INDEX(类别属性,MATCH($D2805,类别表,0)),""))</f>
        <v/>
      </c>
      <c r="M2805" s="53"/>
      <c r="N2805" s="53"/>
      <c r="O2805" s="32"/>
      <c r="P2805" s="6" t="str">
        <f>IF($C2805="","",IF(ISNA(MATCH($C2805,账户表,0)),"※这个账户不在【基础资料】的账户档案里",IF($B2805="","※没填日期，这一笔不会进任何月份的报表",IF(NOT(ISNUMBER($B2805)),"※日期是文本不是日期（像 2026.6.28 这种），按日期取数的报表全会漏掉这一笔",IF(AND($F2805&lt;&gt;"",$G2805&lt;&gt;""),"※收入和支出不能同时填",IF(AND(N($F2805)=0,N($G2805)=0),"※收入和支出都没填",IF(OR(N($F2805)&lt;0,N($G2805)&lt;0),"※金额不能填负数，方向反了就换一列填",IF($D2805="","※没填收支类别，分类报表会漏掉这一笔",IF(ISNA(MATCH($D2805,类别表,0)),"※收支类别不在【基础资料】的清单里",IF(AND($L2805="内部转账",$M2805=""),"△内部转账要在「对方账户」写上另一头",IF(AND($L2805="内部转账",$M2805=$C2805),"※对方账户跟本账户是同一个",IF(AND($L2805&lt;&gt;"内部转账",$M2805&lt;&gt;""),"△填了对方账户，但类别不是内部转账",IF(YEAR($B2805)&lt;&gt;管理年度,"△不是管理年度的单据，按月的三张报表里看不到",IF($H2805&lt;0,"△这一笔之后该账户余额成负数了，核一下",""))))))))))))))</f>
        <v/>
      </c>
    </row>
    <row r="2806" ht="16.5" spans="1:16">
      <c r="A2806" s="4" t="str">
        <f>IF($C2806="","",COUNTA($C$5:$C2806))</f>
        <v/>
      </c>
      <c r="B2806" s="52"/>
      <c r="C2806" s="53"/>
      <c r="D2806" s="53"/>
      <c r="E2806" s="32"/>
      <c r="F2806" s="54"/>
      <c r="G2806" s="54"/>
      <c r="H2806" s="24" t="str">
        <f>IFERROR(ROUND(VLOOKUP($C2806,基础资料!$B$5:$E$34,3,0)+SUMIF($C$5:$C2806,$C2806,$F$5:$F2806)-SUMIF($C$5:$C2806,$C2806,$G$5:$G2806),2),"")</f>
        <v/>
      </c>
      <c r="I2806" s="53"/>
      <c r="J2806" s="53"/>
      <c r="K2806" s="25" t="str">
        <f t="shared" si="43"/>
        <v/>
      </c>
      <c r="L2806" s="13" t="str">
        <f>IF($D2806="","",IFERROR(INDEX(类别属性,MATCH($D2806,类别表,0)),""))</f>
        <v/>
      </c>
      <c r="M2806" s="53"/>
      <c r="N2806" s="53"/>
      <c r="O2806" s="32"/>
      <c r="P2806" s="6" t="str">
        <f>IF($C2806="","",IF(ISNA(MATCH($C2806,账户表,0)),"※这个账户不在【基础资料】的账户档案里",IF($B2806="","※没填日期，这一笔不会进任何月份的报表",IF(NOT(ISNUMBER($B2806)),"※日期是文本不是日期（像 2026.6.28 这种），按日期取数的报表全会漏掉这一笔",IF(AND($F2806&lt;&gt;"",$G2806&lt;&gt;""),"※收入和支出不能同时填",IF(AND(N($F2806)=0,N($G2806)=0),"※收入和支出都没填",IF(OR(N($F2806)&lt;0,N($G2806)&lt;0),"※金额不能填负数，方向反了就换一列填",IF($D2806="","※没填收支类别，分类报表会漏掉这一笔",IF(ISNA(MATCH($D2806,类别表,0)),"※收支类别不在【基础资料】的清单里",IF(AND($L2806="内部转账",$M2806=""),"△内部转账要在「对方账户」写上另一头",IF(AND($L2806="内部转账",$M2806=$C2806),"※对方账户跟本账户是同一个",IF(AND($L2806&lt;&gt;"内部转账",$M2806&lt;&gt;""),"△填了对方账户，但类别不是内部转账",IF(YEAR($B2806)&lt;&gt;管理年度,"△不是管理年度的单据，按月的三张报表里看不到",IF($H2806&lt;0,"△这一笔之后该账户余额成负数了，核一下",""))))))))))))))</f>
        <v/>
      </c>
    </row>
    <row r="2807" ht="16.5" spans="1:16">
      <c r="A2807" s="4" t="str">
        <f>IF($C2807="","",COUNTA($C$5:$C2807))</f>
        <v/>
      </c>
      <c r="B2807" s="52"/>
      <c r="C2807" s="53"/>
      <c r="D2807" s="53"/>
      <c r="E2807" s="32"/>
      <c r="F2807" s="54"/>
      <c r="G2807" s="54"/>
      <c r="H2807" s="24" t="str">
        <f>IFERROR(ROUND(VLOOKUP($C2807,基础资料!$B$5:$E$34,3,0)+SUMIF($C$5:$C2807,$C2807,$F$5:$F2807)-SUMIF($C$5:$C2807,$C2807,$G$5:$G2807),2),"")</f>
        <v/>
      </c>
      <c r="I2807" s="53"/>
      <c r="J2807" s="53"/>
      <c r="K2807" s="25" t="str">
        <f t="shared" si="43"/>
        <v/>
      </c>
      <c r="L2807" s="13" t="str">
        <f>IF($D2807="","",IFERROR(INDEX(类别属性,MATCH($D2807,类别表,0)),""))</f>
        <v/>
      </c>
      <c r="M2807" s="53"/>
      <c r="N2807" s="53"/>
      <c r="O2807" s="32"/>
      <c r="P2807" s="6" t="str">
        <f>IF($C2807="","",IF(ISNA(MATCH($C2807,账户表,0)),"※这个账户不在【基础资料】的账户档案里",IF($B2807="","※没填日期，这一笔不会进任何月份的报表",IF(NOT(ISNUMBER($B2807)),"※日期是文本不是日期（像 2026.6.28 这种），按日期取数的报表全会漏掉这一笔",IF(AND($F2807&lt;&gt;"",$G2807&lt;&gt;""),"※收入和支出不能同时填",IF(AND(N($F2807)=0,N($G2807)=0),"※收入和支出都没填",IF(OR(N($F2807)&lt;0,N($G2807)&lt;0),"※金额不能填负数，方向反了就换一列填",IF($D2807="","※没填收支类别，分类报表会漏掉这一笔",IF(ISNA(MATCH($D2807,类别表,0)),"※收支类别不在【基础资料】的清单里",IF(AND($L2807="内部转账",$M2807=""),"△内部转账要在「对方账户」写上另一头",IF(AND($L2807="内部转账",$M2807=$C2807),"※对方账户跟本账户是同一个",IF(AND($L2807&lt;&gt;"内部转账",$M2807&lt;&gt;""),"△填了对方账户，但类别不是内部转账",IF(YEAR($B2807)&lt;&gt;管理年度,"△不是管理年度的单据，按月的三张报表里看不到",IF($H2807&lt;0,"△这一笔之后该账户余额成负数了，核一下",""))))))))))))))</f>
        <v/>
      </c>
    </row>
    <row r="2808" ht="16.5" spans="1:16">
      <c r="A2808" s="4" t="str">
        <f>IF($C2808="","",COUNTA($C$5:$C2808))</f>
        <v/>
      </c>
      <c r="B2808" s="52"/>
      <c r="C2808" s="53"/>
      <c r="D2808" s="53"/>
      <c r="E2808" s="32"/>
      <c r="F2808" s="54"/>
      <c r="G2808" s="54"/>
      <c r="H2808" s="24" t="str">
        <f>IFERROR(ROUND(VLOOKUP($C2808,基础资料!$B$5:$E$34,3,0)+SUMIF($C$5:$C2808,$C2808,$F$5:$F2808)-SUMIF($C$5:$C2808,$C2808,$G$5:$G2808),2),"")</f>
        <v/>
      </c>
      <c r="I2808" s="53"/>
      <c r="J2808" s="53"/>
      <c r="K2808" s="25" t="str">
        <f t="shared" si="43"/>
        <v/>
      </c>
      <c r="L2808" s="13" t="str">
        <f>IF($D2808="","",IFERROR(INDEX(类别属性,MATCH($D2808,类别表,0)),""))</f>
        <v/>
      </c>
      <c r="M2808" s="53"/>
      <c r="N2808" s="53"/>
      <c r="O2808" s="32"/>
      <c r="P2808" s="6" t="str">
        <f>IF($C2808="","",IF(ISNA(MATCH($C2808,账户表,0)),"※这个账户不在【基础资料】的账户档案里",IF($B2808="","※没填日期，这一笔不会进任何月份的报表",IF(NOT(ISNUMBER($B2808)),"※日期是文本不是日期（像 2026.6.28 这种），按日期取数的报表全会漏掉这一笔",IF(AND($F2808&lt;&gt;"",$G2808&lt;&gt;""),"※收入和支出不能同时填",IF(AND(N($F2808)=0,N($G2808)=0),"※收入和支出都没填",IF(OR(N($F2808)&lt;0,N($G2808)&lt;0),"※金额不能填负数，方向反了就换一列填",IF($D2808="","※没填收支类别，分类报表会漏掉这一笔",IF(ISNA(MATCH($D2808,类别表,0)),"※收支类别不在【基础资料】的清单里",IF(AND($L2808="内部转账",$M2808=""),"△内部转账要在「对方账户」写上另一头",IF(AND($L2808="内部转账",$M2808=$C2808),"※对方账户跟本账户是同一个",IF(AND($L2808&lt;&gt;"内部转账",$M2808&lt;&gt;""),"△填了对方账户，但类别不是内部转账",IF(YEAR($B2808)&lt;&gt;管理年度,"△不是管理年度的单据，按月的三张报表里看不到",IF($H2808&lt;0,"△这一笔之后该账户余额成负数了，核一下",""))))))))))))))</f>
        <v/>
      </c>
    </row>
    <row r="2809" ht="16.5" spans="1:16">
      <c r="A2809" s="4" t="str">
        <f>IF($C2809="","",COUNTA($C$5:$C2809))</f>
        <v/>
      </c>
      <c r="B2809" s="52"/>
      <c r="C2809" s="53"/>
      <c r="D2809" s="53"/>
      <c r="E2809" s="32"/>
      <c r="F2809" s="54"/>
      <c r="G2809" s="54"/>
      <c r="H2809" s="24" t="str">
        <f>IFERROR(ROUND(VLOOKUP($C2809,基础资料!$B$5:$E$34,3,0)+SUMIF($C$5:$C2809,$C2809,$F$5:$F2809)-SUMIF($C$5:$C2809,$C2809,$G$5:$G2809),2),"")</f>
        <v/>
      </c>
      <c r="I2809" s="53"/>
      <c r="J2809" s="53"/>
      <c r="K2809" s="25" t="str">
        <f t="shared" si="43"/>
        <v/>
      </c>
      <c r="L2809" s="13" t="str">
        <f>IF($D2809="","",IFERROR(INDEX(类别属性,MATCH($D2809,类别表,0)),""))</f>
        <v/>
      </c>
      <c r="M2809" s="53"/>
      <c r="N2809" s="53"/>
      <c r="O2809" s="32"/>
      <c r="P2809" s="6" t="str">
        <f>IF($C2809="","",IF(ISNA(MATCH($C2809,账户表,0)),"※这个账户不在【基础资料】的账户档案里",IF($B2809="","※没填日期，这一笔不会进任何月份的报表",IF(NOT(ISNUMBER($B2809)),"※日期是文本不是日期（像 2026.6.28 这种），按日期取数的报表全会漏掉这一笔",IF(AND($F2809&lt;&gt;"",$G2809&lt;&gt;""),"※收入和支出不能同时填",IF(AND(N($F2809)=0,N($G2809)=0),"※收入和支出都没填",IF(OR(N($F2809)&lt;0,N($G2809)&lt;0),"※金额不能填负数，方向反了就换一列填",IF($D2809="","※没填收支类别，分类报表会漏掉这一笔",IF(ISNA(MATCH($D2809,类别表,0)),"※收支类别不在【基础资料】的清单里",IF(AND($L2809="内部转账",$M2809=""),"△内部转账要在「对方账户」写上另一头",IF(AND($L2809="内部转账",$M2809=$C2809),"※对方账户跟本账户是同一个",IF(AND($L2809&lt;&gt;"内部转账",$M2809&lt;&gt;""),"△填了对方账户，但类别不是内部转账",IF(YEAR($B2809)&lt;&gt;管理年度,"△不是管理年度的单据，按月的三张报表里看不到",IF($H2809&lt;0,"△这一笔之后该账户余额成负数了，核一下",""))))))))))))))</f>
        <v/>
      </c>
    </row>
    <row r="2810" ht="16.5" spans="1:16">
      <c r="A2810" s="4" t="str">
        <f>IF($C2810="","",COUNTA($C$5:$C2810))</f>
        <v/>
      </c>
      <c r="B2810" s="52"/>
      <c r="C2810" s="53"/>
      <c r="D2810" s="53"/>
      <c r="E2810" s="32"/>
      <c r="F2810" s="54"/>
      <c r="G2810" s="54"/>
      <c r="H2810" s="24" t="str">
        <f>IFERROR(ROUND(VLOOKUP($C2810,基础资料!$B$5:$E$34,3,0)+SUMIF($C$5:$C2810,$C2810,$F$5:$F2810)-SUMIF($C$5:$C2810,$C2810,$G$5:$G2810),2),"")</f>
        <v/>
      </c>
      <c r="I2810" s="53"/>
      <c r="J2810" s="53"/>
      <c r="K2810" s="25" t="str">
        <f t="shared" si="43"/>
        <v/>
      </c>
      <c r="L2810" s="13" t="str">
        <f>IF($D2810="","",IFERROR(INDEX(类别属性,MATCH($D2810,类别表,0)),""))</f>
        <v/>
      </c>
      <c r="M2810" s="53"/>
      <c r="N2810" s="53"/>
      <c r="O2810" s="32"/>
      <c r="P2810" s="6" t="str">
        <f>IF($C2810="","",IF(ISNA(MATCH($C2810,账户表,0)),"※这个账户不在【基础资料】的账户档案里",IF($B2810="","※没填日期，这一笔不会进任何月份的报表",IF(NOT(ISNUMBER($B2810)),"※日期是文本不是日期（像 2026.6.28 这种），按日期取数的报表全会漏掉这一笔",IF(AND($F2810&lt;&gt;"",$G2810&lt;&gt;""),"※收入和支出不能同时填",IF(AND(N($F2810)=0,N($G2810)=0),"※收入和支出都没填",IF(OR(N($F2810)&lt;0,N($G2810)&lt;0),"※金额不能填负数，方向反了就换一列填",IF($D2810="","※没填收支类别，分类报表会漏掉这一笔",IF(ISNA(MATCH($D2810,类别表,0)),"※收支类别不在【基础资料】的清单里",IF(AND($L2810="内部转账",$M2810=""),"△内部转账要在「对方账户」写上另一头",IF(AND($L2810="内部转账",$M2810=$C2810),"※对方账户跟本账户是同一个",IF(AND($L2810&lt;&gt;"内部转账",$M2810&lt;&gt;""),"△填了对方账户，但类别不是内部转账",IF(YEAR($B2810)&lt;&gt;管理年度,"△不是管理年度的单据，按月的三张报表里看不到",IF($H2810&lt;0,"△这一笔之后该账户余额成负数了，核一下",""))))))))))))))</f>
        <v/>
      </c>
    </row>
    <row r="2811" ht="16.5" spans="1:16">
      <c r="A2811" s="4" t="str">
        <f>IF($C2811="","",COUNTA($C$5:$C2811))</f>
        <v/>
      </c>
      <c r="B2811" s="52"/>
      <c r="C2811" s="53"/>
      <c r="D2811" s="53"/>
      <c r="E2811" s="32"/>
      <c r="F2811" s="54"/>
      <c r="G2811" s="54"/>
      <c r="H2811" s="24" t="str">
        <f>IFERROR(ROUND(VLOOKUP($C2811,基础资料!$B$5:$E$34,3,0)+SUMIF($C$5:$C2811,$C2811,$F$5:$F2811)-SUMIF($C$5:$C2811,$C2811,$G$5:$G2811),2),"")</f>
        <v/>
      </c>
      <c r="I2811" s="53"/>
      <c r="J2811" s="53"/>
      <c r="K2811" s="25" t="str">
        <f t="shared" si="43"/>
        <v/>
      </c>
      <c r="L2811" s="13" t="str">
        <f>IF($D2811="","",IFERROR(INDEX(类别属性,MATCH($D2811,类别表,0)),""))</f>
        <v/>
      </c>
      <c r="M2811" s="53"/>
      <c r="N2811" s="53"/>
      <c r="O2811" s="32"/>
      <c r="P2811" s="6" t="str">
        <f>IF($C2811="","",IF(ISNA(MATCH($C2811,账户表,0)),"※这个账户不在【基础资料】的账户档案里",IF($B2811="","※没填日期，这一笔不会进任何月份的报表",IF(NOT(ISNUMBER($B2811)),"※日期是文本不是日期（像 2026.6.28 这种），按日期取数的报表全会漏掉这一笔",IF(AND($F2811&lt;&gt;"",$G2811&lt;&gt;""),"※收入和支出不能同时填",IF(AND(N($F2811)=0,N($G2811)=0),"※收入和支出都没填",IF(OR(N($F2811)&lt;0,N($G2811)&lt;0),"※金额不能填负数，方向反了就换一列填",IF($D2811="","※没填收支类别，分类报表会漏掉这一笔",IF(ISNA(MATCH($D2811,类别表,0)),"※收支类别不在【基础资料】的清单里",IF(AND($L2811="内部转账",$M2811=""),"△内部转账要在「对方账户」写上另一头",IF(AND($L2811="内部转账",$M2811=$C2811),"※对方账户跟本账户是同一个",IF(AND($L2811&lt;&gt;"内部转账",$M2811&lt;&gt;""),"△填了对方账户，但类别不是内部转账",IF(YEAR($B2811)&lt;&gt;管理年度,"△不是管理年度的单据，按月的三张报表里看不到",IF($H2811&lt;0,"△这一笔之后该账户余额成负数了，核一下",""))))))))))))))</f>
        <v/>
      </c>
    </row>
    <row r="2812" ht="16.5" spans="1:16">
      <c r="A2812" s="4" t="str">
        <f>IF($C2812="","",COUNTA($C$5:$C2812))</f>
        <v/>
      </c>
      <c r="B2812" s="52"/>
      <c r="C2812" s="53"/>
      <c r="D2812" s="53"/>
      <c r="E2812" s="32"/>
      <c r="F2812" s="54"/>
      <c r="G2812" s="54"/>
      <c r="H2812" s="24" t="str">
        <f>IFERROR(ROUND(VLOOKUP($C2812,基础资料!$B$5:$E$34,3,0)+SUMIF($C$5:$C2812,$C2812,$F$5:$F2812)-SUMIF($C$5:$C2812,$C2812,$G$5:$G2812),2),"")</f>
        <v/>
      </c>
      <c r="I2812" s="53"/>
      <c r="J2812" s="53"/>
      <c r="K2812" s="25" t="str">
        <f t="shared" si="43"/>
        <v/>
      </c>
      <c r="L2812" s="13" t="str">
        <f>IF($D2812="","",IFERROR(INDEX(类别属性,MATCH($D2812,类别表,0)),""))</f>
        <v/>
      </c>
      <c r="M2812" s="53"/>
      <c r="N2812" s="53"/>
      <c r="O2812" s="32"/>
      <c r="P2812" s="6" t="str">
        <f>IF($C2812="","",IF(ISNA(MATCH($C2812,账户表,0)),"※这个账户不在【基础资料】的账户档案里",IF($B2812="","※没填日期，这一笔不会进任何月份的报表",IF(NOT(ISNUMBER($B2812)),"※日期是文本不是日期（像 2026.6.28 这种），按日期取数的报表全会漏掉这一笔",IF(AND($F2812&lt;&gt;"",$G2812&lt;&gt;""),"※收入和支出不能同时填",IF(AND(N($F2812)=0,N($G2812)=0),"※收入和支出都没填",IF(OR(N($F2812)&lt;0,N($G2812)&lt;0),"※金额不能填负数，方向反了就换一列填",IF($D2812="","※没填收支类别，分类报表会漏掉这一笔",IF(ISNA(MATCH($D2812,类别表,0)),"※收支类别不在【基础资料】的清单里",IF(AND($L2812="内部转账",$M2812=""),"△内部转账要在「对方账户」写上另一头",IF(AND($L2812="内部转账",$M2812=$C2812),"※对方账户跟本账户是同一个",IF(AND($L2812&lt;&gt;"内部转账",$M2812&lt;&gt;""),"△填了对方账户，但类别不是内部转账",IF(YEAR($B2812)&lt;&gt;管理年度,"△不是管理年度的单据，按月的三张报表里看不到",IF($H2812&lt;0,"△这一笔之后该账户余额成负数了，核一下",""))))))))))))))</f>
        <v/>
      </c>
    </row>
    <row r="2813" ht="16.5" spans="1:16">
      <c r="A2813" s="4" t="str">
        <f>IF($C2813="","",COUNTA($C$5:$C2813))</f>
        <v/>
      </c>
      <c r="B2813" s="52"/>
      <c r="C2813" s="53"/>
      <c r="D2813" s="53"/>
      <c r="E2813" s="32"/>
      <c r="F2813" s="54"/>
      <c r="G2813" s="54"/>
      <c r="H2813" s="24" t="str">
        <f>IFERROR(ROUND(VLOOKUP($C2813,基础资料!$B$5:$E$34,3,0)+SUMIF($C$5:$C2813,$C2813,$F$5:$F2813)-SUMIF($C$5:$C2813,$C2813,$G$5:$G2813),2),"")</f>
        <v/>
      </c>
      <c r="I2813" s="53"/>
      <c r="J2813" s="53"/>
      <c r="K2813" s="25" t="str">
        <f t="shared" si="43"/>
        <v/>
      </c>
      <c r="L2813" s="13" t="str">
        <f>IF($D2813="","",IFERROR(INDEX(类别属性,MATCH($D2813,类别表,0)),""))</f>
        <v/>
      </c>
      <c r="M2813" s="53"/>
      <c r="N2813" s="53"/>
      <c r="O2813" s="32"/>
      <c r="P2813" s="6" t="str">
        <f>IF($C2813="","",IF(ISNA(MATCH($C2813,账户表,0)),"※这个账户不在【基础资料】的账户档案里",IF($B2813="","※没填日期，这一笔不会进任何月份的报表",IF(NOT(ISNUMBER($B2813)),"※日期是文本不是日期（像 2026.6.28 这种），按日期取数的报表全会漏掉这一笔",IF(AND($F2813&lt;&gt;"",$G2813&lt;&gt;""),"※收入和支出不能同时填",IF(AND(N($F2813)=0,N($G2813)=0),"※收入和支出都没填",IF(OR(N($F2813)&lt;0,N($G2813)&lt;0),"※金额不能填负数，方向反了就换一列填",IF($D2813="","※没填收支类别，分类报表会漏掉这一笔",IF(ISNA(MATCH($D2813,类别表,0)),"※收支类别不在【基础资料】的清单里",IF(AND($L2813="内部转账",$M2813=""),"△内部转账要在「对方账户」写上另一头",IF(AND($L2813="内部转账",$M2813=$C2813),"※对方账户跟本账户是同一个",IF(AND($L2813&lt;&gt;"内部转账",$M2813&lt;&gt;""),"△填了对方账户，但类别不是内部转账",IF(YEAR($B2813)&lt;&gt;管理年度,"△不是管理年度的单据，按月的三张报表里看不到",IF($H2813&lt;0,"△这一笔之后该账户余额成负数了，核一下",""))))))))))))))</f>
        <v/>
      </c>
    </row>
    <row r="2814" ht="16.5" spans="1:16">
      <c r="A2814" s="4" t="str">
        <f>IF($C2814="","",COUNTA($C$5:$C2814))</f>
        <v/>
      </c>
      <c r="B2814" s="52"/>
      <c r="C2814" s="53"/>
      <c r="D2814" s="53"/>
      <c r="E2814" s="32"/>
      <c r="F2814" s="54"/>
      <c r="G2814" s="54"/>
      <c r="H2814" s="24" t="str">
        <f>IFERROR(ROUND(VLOOKUP($C2814,基础资料!$B$5:$E$34,3,0)+SUMIF($C$5:$C2814,$C2814,$F$5:$F2814)-SUMIF($C$5:$C2814,$C2814,$G$5:$G2814),2),"")</f>
        <v/>
      </c>
      <c r="I2814" s="53"/>
      <c r="J2814" s="53"/>
      <c r="K2814" s="25" t="str">
        <f t="shared" si="43"/>
        <v/>
      </c>
      <c r="L2814" s="13" t="str">
        <f>IF($D2814="","",IFERROR(INDEX(类别属性,MATCH($D2814,类别表,0)),""))</f>
        <v/>
      </c>
      <c r="M2814" s="53"/>
      <c r="N2814" s="53"/>
      <c r="O2814" s="32"/>
      <c r="P2814" s="6" t="str">
        <f>IF($C2814="","",IF(ISNA(MATCH($C2814,账户表,0)),"※这个账户不在【基础资料】的账户档案里",IF($B2814="","※没填日期，这一笔不会进任何月份的报表",IF(NOT(ISNUMBER($B2814)),"※日期是文本不是日期（像 2026.6.28 这种），按日期取数的报表全会漏掉这一笔",IF(AND($F2814&lt;&gt;"",$G2814&lt;&gt;""),"※收入和支出不能同时填",IF(AND(N($F2814)=0,N($G2814)=0),"※收入和支出都没填",IF(OR(N($F2814)&lt;0,N($G2814)&lt;0),"※金额不能填负数，方向反了就换一列填",IF($D2814="","※没填收支类别，分类报表会漏掉这一笔",IF(ISNA(MATCH($D2814,类别表,0)),"※收支类别不在【基础资料】的清单里",IF(AND($L2814="内部转账",$M2814=""),"△内部转账要在「对方账户」写上另一头",IF(AND($L2814="内部转账",$M2814=$C2814),"※对方账户跟本账户是同一个",IF(AND($L2814&lt;&gt;"内部转账",$M2814&lt;&gt;""),"△填了对方账户，但类别不是内部转账",IF(YEAR($B2814)&lt;&gt;管理年度,"△不是管理年度的单据，按月的三张报表里看不到",IF($H2814&lt;0,"△这一笔之后该账户余额成负数了，核一下",""))))))))))))))</f>
        <v/>
      </c>
    </row>
    <row r="2815" ht="16.5" spans="1:16">
      <c r="A2815" s="4" t="str">
        <f>IF($C2815="","",COUNTA($C$5:$C2815))</f>
        <v/>
      </c>
      <c r="B2815" s="52"/>
      <c r="C2815" s="53"/>
      <c r="D2815" s="53"/>
      <c r="E2815" s="32"/>
      <c r="F2815" s="54"/>
      <c r="G2815" s="54"/>
      <c r="H2815" s="24" t="str">
        <f>IFERROR(ROUND(VLOOKUP($C2815,基础资料!$B$5:$E$34,3,0)+SUMIF($C$5:$C2815,$C2815,$F$5:$F2815)-SUMIF($C$5:$C2815,$C2815,$G$5:$G2815),2),"")</f>
        <v/>
      </c>
      <c r="I2815" s="53"/>
      <c r="J2815" s="53"/>
      <c r="K2815" s="25" t="str">
        <f t="shared" si="43"/>
        <v/>
      </c>
      <c r="L2815" s="13" t="str">
        <f>IF($D2815="","",IFERROR(INDEX(类别属性,MATCH($D2815,类别表,0)),""))</f>
        <v/>
      </c>
      <c r="M2815" s="53"/>
      <c r="N2815" s="53"/>
      <c r="O2815" s="32"/>
      <c r="P2815" s="6" t="str">
        <f>IF($C2815="","",IF(ISNA(MATCH($C2815,账户表,0)),"※这个账户不在【基础资料】的账户档案里",IF($B2815="","※没填日期，这一笔不会进任何月份的报表",IF(NOT(ISNUMBER($B2815)),"※日期是文本不是日期（像 2026.6.28 这种），按日期取数的报表全会漏掉这一笔",IF(AND($F2815&lt;&gt;"",$G2815&lt;&gt;""),"※收入和支出不能同时填",IF(AND(N($F2815)=0,N($G2815)=0),"※收入和支出都没填",IF(OR(N($F2815)&lt;0,N($G2815)&lt;0),"※金额不能填负数，方向反了就换一列填",IF($D2815="","※没填收支类别，分类报表会漏掉这一笔",IF(ISNA(MATCH($D2815,类别表,0)),"※收支类别不在【基础资料】的清单里",IF(AND($L2815="内部转账",$M2815=""),"△内部转账要在「对方账户」写上另一头",IF(AND($L2815="内部转账",$M2815=$C2815),"※对方账户跟本账户是同一个",IF(AND($L2815&lt;&gt;"内部转账",$M2815&lt;&gt;""),"△填了对方账户，但类别不是内部转账",IF(YEAR($B2815)&lt;&gt;管理年度,"△不是管理年度的单据，按月的三张报表里看不到",IF($H2815&lt;0,"△这一笔之后该账户余额成负数了，核一下",""))))))))))))))</f>
        <v/>
      </c>
    </row>
    <row r="2816" ht="16.5" spans="1:16">
      <c r="A2816" s="4" t="str">
        <f>IF($C2816="","",COUNTA($C$5:$C2816))</f>
        <v/>
      </c>
      <c r="B2816" s="52"/>
      <c r="C2816" s="53"/>
      <c r="D2816" s="53"/>
      <c r="E2816" s="32"/>
      <c r="F2816" s="54"/>
      <c r="G2816" s="54"/>
      <c r="H2816" s="24" t="str">
        <f>IFERROR(ROUND(VLOOKUP($C2816,基础资料!$B$5:$E$34,3,0)+SUMIF($C$5:$C2816,$C2816,$F$5:$F2816)-SUMIF($C$5:$C2816,$C2816,$G$5:$G2816),2),"")</f>
        <v/>
      </c>
      <c r="I2816" s="53"/>
      <c r="J2816" s="53"/>
      <c r="K2816" s="25" t="str">
        <f t="shared" si="43"/>
        <v/>
      </c>
      <c r="L2816" s="13" t="str">
        <f>IF($D2816="","",IFERROR(INDEX(类别属性,MATCH($D2816,类别表,0)),""))</f>
        <v/>
      </c>
      <c r="M2816" s="53"/>
      <c r="N2816" s="53"/>
      <c r="O2816" s="32"/>
      <c r="P2816" s="6" t="str">
        <f>IF($C2816="","",IF(ISNA(MATCH($C2816,账户表,0)),"※这个账户不在【基础资料】的账户档案里",IF($B2816="","※没填日期，这一笔不会进任何月份的报表",IF(NOT(ISNUMBER($B2816)),"※日期是文本不是日期（像 2026.6.28 这种），按日期取数的报表全会漏掉这一笔",IF(AND($F2816&lt;&gt;"",$G2816&lt;&gt;""),"※收入和支出不能同时填",IF(AND(N($F2816)=0,N($G2816)=0),"※收入和支出都没填",IF(OR(N($F2816)&lt;0,N($G2816)&lt;0),"※金额不能填负数，方向反了就换一列填",IF($D2816="","※没填收支类别，分类报表会漏掉这一笔",IF(ISNA(MATCH($D2816,类别表,0)),"※收支类别不在【基础资料】的清单里",IF(AND($L2816="内部转账",$M2816=""),"△内部转账要在「对方账户」写上另一头",IF(AND($L2816="内部转账",$M2816=$C2816),"※对方账户跟本账户是同一个",IF(AND($L2816&lt;&gt;"内部转账",$M2816&lt;&gt;""),"△填了对方账户，但类别不是内部转账",IF(YEAR($B2816)&lt;&gt;管理年度,"△不是管理年度的单据，按月的三张报表里看不到",IF($H2816&lt;0,"△这一笔之后该账户余额成负数了，核一下",""))))))))))))))</f>
        <v/>
      </c>
    </row>
    <row r="2817" ht="16.5" spans="1:16">
      <c r="A2817" s="4" t="str">
        <f>IF($C2817="","",COUNTA($C$5:$C2817))</f>
        <v/>
      </c>
      <c r="B2817" s="52"/>
      <c r="C2817" s="53"/>
      <c r="D2817" s="53"/>
      <c r="E2817" s="32"/>
      <c r="F2817" s="54"/>
      <c r="G2817" s="54"/>
      <c r="H2817" s="24" t="str">
        <f>IFERROR(ROUND(VLOOKUP($C2817,基础资料!$B$5:$E$34,3,0)+SUMIF($C$5:$C2817,$C2817,$F$5:$F2817)-SUMIF($C$5:$C2817,$C2817,$G$5:$G2817),2),"")</f>
        <v/>
      </c>
      <c r="I2817" s="53"/>
      <c r="J2817" s="53"/>
      <c r="K2817" s="25" t="str">
        <f t="shared" si="43"/>
        <v/>
      </c>
      <c r="L2817" s="13" t="str">
        <f>IF($D2817="","",IFERROR(INDEX(类别属性,MATCH($D2817,类别表,0)),""))</f>
        <v/>
      </c>
      <c r="M2817" s="53"/>
      <c r="N2817" s="53"/>
      <c r="O2817" s="32"/>
      <c r="P2817" s="6" t="str">
        <f>IF($C2817="","",IF(ISNA(MATCH($C2817,账户表,0)),"※这个账户不在【基础资料】的账户档案里",IF($B2817="","※没填日期，这一笔不会进任何月份的报表",IF(NOT(ISNUMBER($B2817)),"※日期是文本不是日期（像 2026.6.28 这种），按日期取数的报表全会漏掉这一笔",IF(AND($F2817&lt;&gt;"",$G2817&lt;&gt;""),"※收入和支出不能同时填",IF(AND(N($F2817)=0,N($G2817)=0),"※收入和支出都没填",IF(OR(N($F2817)&lt;0,N($G2817)&lt;0),"※金额不能填负数，方向反了就换一列填",IF($D2817="","※没填收支类别，分类报表会漏掉这一笔",IF(ISNA(MATCH($D2817,类别表,0)),"※收支类别不在【基础资料】的清单里",IF(AND($L2817="内部转账",$M2817=""),"△内部转账要在「对方账户」写上另一头",IF(AND($L2817="内部转账",$M2817=$C2817),"※对方账户跟本账户是同一个",IF(AND($L2817&lt;&gt;"内部转账",$M2817&lt;&gt;""),"△填了对方账户，但类别不是内部转账",IF(YEAR($B2817)&lt;&gt;管理年度,"△不是管理年度的单据，按月的三张报表里看不到",IF($H2817&lt;0,"△这一笔之后该账户余额成负数了，核一下",""))))))))))))))</f>
        <v/>
      </c>
    </row>
    <row r="2818" ht="16.5" spans="1:16">
      <c r="A2818" s="4" t="str">
        <f>IF($C2818="","",COUNTA($C$5:$C2818))</f>
        <v/>
      </c>
      <c r="B2818" s="52"/>
      <c r="C2818" s="53"/>
      <c r="D2818" s="53"/>
      <c r="E2818" s="32"/>
      <c r="F2818" s="54"/>
      <c r="G2818" s="54"/>
      <c r="H2818" s="24" t="str">
        <f>IFERROR(ROUND(VLOOKUP($C2818,基础资料!$B$5:$E$34,3,0)+SUMIF($C$5:$C2818,$C2818,$F$5:$F2818)-SUMIF($C$5:$C2818,$C2818,$G$5:$G2818),2),"")</f>
        <v/>
      </c>
      <c r="I2818" s="53"/>
      <c r="J2818" s="53"/>
      <c r="K2818" s="25" t="str">
        <f t="shared" si="43"/>
        <v/>
      </c>
      <c r="L2818" s="13" t="str">
        <f>IF($D2818="","",IFERROR(INDEX(类别属性,MATCH($D2818,类别表,0)),""))</f>
        <v/>
      </c>
      <c r="M2818" s="53"/>
      <c r="N2818" s="53"/>
      <c r="O2818" s="32"/>
      <c r="P2818" s="6" t="str">
        <f>IF($C2818="","",IF(ISNA(MATCH($C2818,账户表,0)),"※这个账户不在【基础资料】的账户档案里",IF($B2818="","※没填日期，这一笔不会进任何月份的报表",IF(NOT(ISNUMBER($B2818)),"※日期是文本不是日期（像 2026.6.28 这种），按日期取数的报表全会漏掉这一笔",IF(AND($F2818&lt;&gt;"",$G2818&lt;&gt;""),"※收入和支出不能同时填",IF(AND(N($F2818)=0,N($G2818)=0),"※收入和支出都没填",IF(OR(N($F2818)&lt;0,N($G2818)&lt;0),"※金额不能填负数，方向反了就换一列填",IF($D2818="","※没填收支类别，分类报表会漏掉这一笔",IF(ISNA(MATCH($D2818,类别表,0)),"※收支类别不在【基础资料】的清单里",IF(AND($L2818="内部转账",$M2818=""),"△内部转账要在「对方账户」写上另一头",IF(AND($L2818="内部转账",$M2818=$C2818),"※对方账户跟本账户是同一个",IF(AND($L2818&lt;&gt;"内部转账",$M2818&lt;&gt;""),"△填了对方账户，但类别不是内部转账",IF(YEAR($B2818)&lt;&gt;管理年度,"△不是管理年度的单据，按月的三张报表里看不到",IF($H2818&lt;0,"△这一笔之后该账户余额成负数了，核一下",""))))))))))))))</f>
        <v/>
      </c>
    </row>
    <row r="2819" ht="16.5" spans="1:16">
      <c r="A2819" s="4" t="str">
        <f>IF($C2819="","",COUNTA($C$5:$C2819))</f>
        <v/>
      </c>
      <c r="B2819" s="52"/>
      <c r="C2819" s="53"/>
      <c r="D2819" s="53"/>
      <c r="E2819" s="32"/>
      <c r="F2819" s="54"/>
      <c r="G2819" s="54"/>
      <c r="H2819" s="24" t="str">
        <f>IFERROR(ROUND(VLOOKUP($C2819,基础资料!$B$5:$E$34,3,0)+SUMIF($C$5:$C2819,$C2819,$F$5:$F2819)-SUMIF($C$5:$C2819,$C2819,$G$5:$G2819),2),"")</f>
        <v/>
      </c>
      <c r="I2819" s="53"/>
      <c r="J2819" s="53"/>
      <c r="K2819" s="25" t="str">
        <f t="shared" si="43"/>
        <v/>
      </c>
      <c r="L2819" s="13" t="str">
        <f>IF($D2819="","",IFERROR(INDEX(类别属性,MATCH($D2819,类别表,0)),""))</f>
        <v/>
      </c>
      <c r="M2819" s="53"/>
      <c r="N2819" s="53"/>
      <c r="O2819" s="32"/>
      <c r="P2819" s="6" t="str">
        <f>IF($C2819="","",IF(ISNA(MATCH($C2819,账户表,0)),"※这个账户不在【基础资料】的账户档案里",IF($B2819="","※没填日期，这一笔不会进任何月份的报表",IF(NOT(ISNUMBER($B2819)),"※日期是文本不是日期（像 2026.6.28 这种），按日期取数的报表全会漏掉这一笔",IF(AND($F2819&lt;&gt;"",$G2819&lt;&gt;""),"※收入和支出不能同时填",IF(AND(N($F2819)=0,N($G2819)=0),"※收入和支出都没填",IF(OR(N($F2819)&lt;0,N($G2819)&lt;0),"※金额不能填负数，方向反了就换一列填",IF($D2819="","※没填收支类别，分类报表会漏掉这一笔",IF(ISNA(MATCH($D2819,类别表,0)),"※收支类别不在【基础资料】的清单里",IF(AND($L2819="内部转账",$M2819=""),"△内部转账要在「对方账户」写上另一头",IF(AND($L2819="内部转账",$M2819=$C2819),"※对方账户跟本账户是同一个",IF(AND($L2819&lt;&gt;"内部转账",$M2819&lt;&gt;""),"△填了对方账户，但类别不是内部转账",IF(YEAR($B2819)&lt;&gt;管理年度,"△不是管理年度的单据，按月的三张报表里看不到",IF($H2819&lt;0,"△这一笔之后该账户余额成负数了，核一下",""))))))))))))))</f>
        <v/>
      </c>
    </row>
    <row r="2820" ht="16.5" spans="1:16">
      <c r="A2820" s="4" t="str">
        <f>IF($C2820="","",COUNTA($C$5:$C2820))</f>
        <v/>
      </c>
      <c r="B2820" s="52"/>
      <c r="C2820" s="53"/>
      <c r="D2820" s="53"/>
      <c r="E2820" s="32"/>
      <c r="F2820" s="54"/>
      <c r="G2820" s="54"/>
      <c r="H2820" s="24" t="str">
        <f>IFERROR(ROUND(VLOOKUP($C2820,基础资料!$B$5:$E$34,3,0)+SUMIF($C$5:$C2820,$C2820,$F$5:$F2820)-SUMIF($C$5:$C2820,$C2820,$G$5:$G2820),2),"")</f>
        <v/>
      </c>
      <c r="I2820" s="53"/>
      <c r="J2820" s="53"/>
      <c r="K2820" s="25" t="str">
        <f t="shared" si="43"/>
        <v/>
      </c>
      <c r="L2820" s="13" t="str">
        <f>IF($D2820="","",IFERROR(INDEX(类别属性,MATCH($D2820,类别表,0)),""))</f>
        <v/>
      </c>
      <c r="M2820" s="53"/>
      <c r="N2820" s="53"/>
      <c r="O2820" s="32"/>
      <c r="P2820" s="6" t="str">
        <f>IF($C2820="","",IF(ISNA(MATCH($C2820,账户表,0)),"※这个账户不在【基础资料】的账户档案里",IF($B2820="","※没填日期，这一笔不会进任何月份的报表",IF(NOT(ISNUMBER($B2820)),"※日期是文本不是日期（像 2026.6.28 这种），按日期取数的报表全会漏掉这一笔",IF(AND($F2820&lt;&gt;"",$G2820&lt;&gt;""),"※收入和支出不能同时填",IF(AND(N($F2820)=0,N($G2820)=0),"※收入和支出都没填",IF(OR(N($F2820)&lt;0,N($G2820)&lt;0),"※金额不能填负数，方向反了就换一列填",IF($D2820="","※没填收支类别，分类报表会漏掉这一笔",IF(ISNA(MATCH($D2820,类别表,0)),"※收支类别不在【基础资料】的清单里",IF(AND($L2820="内部转账",$M2820=""),"△内部转账要在「对方账户」写上另一头",IF(AND($L2820="内部转账",$M2820=$C2820),"※对方账户跟本账户是同一个",IF(AND($L2820&lt;&gt;"内部转账",$M2820&lt;&gt;""),"△填了对方账户，但类别不是内部转账",IF(YEAR($B2820)&lt;&gt;管理年度,"△不是管理年度的单据，按月的三张报表里看不到",IF($H2820&lt;0,"△这一笔之后该账户余额成负数了，核一下",""))))))))))))))</f>
        <v/>
      </c>
    </row>
    <row r="2821" ht="16.5" spans="1:16">
      <c r="A2821" s="4" t="str">
        <f>IF($C2821="","",COUNTA($C$5:$C2821))</f>
        <v/>
      </c>
      <c r="B2821" s="52"/>
      <c r="C2821" s="53"/>
      <c r="D2821" s="53"/>
      <c r="E2821" s="32"/>
      <c r="F2821" s="54"/>
      <c r="G2821" s="54"/>
      <c r="H2821" s="24" t="str">
        <f>IFERROR(ROUND(VLOOKUP($C2821,基础资料!$B$5:$E$34,3,0)+SUMIF($C$5:$C2821,$C2821,$F$5:$F2821)-SUMIF($C$5:$C2821,$C2821,$G$5:$G2821),2),"")</f>
        <v/>
      </c>
      <c r="I2821" s="53"/>
      <c r="J2821" s="53"/>
      <c r="K2821" s="25" t="str">
        <f t="shared" ref="K2821:K2884" si="44">IF(OR($B2821="",NOT(ISNUMBER($B2821))),"",--TEXT($B2821,"yyyymm"))</f>
        <v/>
      </c>
      <c r="L2821" s="13" t="str">
        <f>IF($D2821="","",IFERROR(INDEX(类别属性,MATCH($D2821,类别表,0)),""))</f>
        <v/>
      </c>
      <c r="M2821" s="53"/>
      <c r="N2821" s="53"/>
      <c r="O2821" s="32"/>
      <c r="P2821" s="6" t="str">
        <f>IF($C2821="","",IF(ISNA(MATCH($C2821,账户表,0)),"※这个账户不在【基础资料】的账户档案里",IF($B2821="","※没填日期，这一笔不会进任何月份的报表",IF(NOT(ISNUMBER($B2821)),"※日期是文本不是日期（像 2026.6.28 这种），按日期取数的报表全会漏掉这一笔",IF(AND($F2821&lt;&gt;"",$G2821&lt;&gt;""),"※收入和支出不能同时填",IF(AND(N($F2821)=0,N($G2821)=0),"※收入和支出都没填",IF(OR(N($F2821)&lt;0,N($G2821)&lt;0),"※金额不能填负数，方向反了就换一列填",IF($D2821="","※没填收支类别，分类报表会漏掉这一笔",IF(ISNA(MATCH($D2821,类别表,0)),"※收支类别不在【基础资料】的清单里",IF(AND($L2821="内部转账",$M2821=""),"△内部转账要在「对方账户」写上另一头",IF(AND($L2821="内部转账",$M2821=$C2821),"※对方账户跟本账户是同一个",IF(AND($L2821&lt;&gt;"内部转账",$M2821&lt;&gt;""),"△填了对方账户，但类别不是内部转账",IF(YEAR($B2821)&lt;&gt;管理年度,"△不是管理年度的单据，按月的三张报表里看不到",IF($H2821&lt;0,"△这一笔之后该账户余额成负数了，核一下",""))))))))))))))</f>
        <v/>
      </c>
    </row>
    <row r="2822" ht="16.5" spans="1:16">
      <c r="A2822" s="4" t="str">
        <f>IF($C2822="","",COUNTA($C$5:$C2822))</f>
        <v/>
      </c>
      <c r="B2822" s="52"/>
      <c r="C2822" s="53"/>
      <c r="D2822" s="53"/>
      <c r="E2822" s="32"/>
      <c r="F2822" s="54"/>
      <c r="G2822" s="54"/>
      <c r="H2822" s="24" t="str">
        <f>IFERROR(ROUND(VLOOKUP($C2822,基础资料!$B$5:$E$34,3,0)+SUMIF($C$5:$C2822,$C2822,$F$5:$F2822)-SUMIF($C$5:$C2822,$C2822,$G$5:$G2822),2),"")</f>
        <v/>
      </c>
      <c r="I2822" s="53"/>
      <c r="J2822" s="53"/>
      <c r="K2822" s="25" t="str">
        <f t="shared" si="44"/>
        <v/>
      </c>
      <c r="L2822" s="13" t="str">
        <f>IF($D2822="","",IFERROR(INDEX(类别属性,MATCH($D2822,类别表,0)),""))</f>
        <v/>
      </c>
      <c r="M2822" s="53"/>
      <c r="N2822" s="53"/>
      <c r="O2822" s="32"/>
      <c r="P2822" s="6" t="str">
        <f>IF($C2822="","",IF(ISNA(MATCH($C2822,账户表,0)),"※这个账户不在【基础资料】的账户档案里",IF($B2822="","※没填日期，这一笔不会进任何月份的报表",IF(NOT(ISNUMBER($B2822)),"※日期是文本不是日期（像 2026.6.28 这种），按日期取数的报表全会漏掉这一笔",IF(AND($F2822&lt;&gt;"",$G2822&lt;&gt;""),"※收入和支出不能同时填",IF(AND(N($F2822)=0,N($G2822)=0),"※收入和支出都没填",IF(OR(N($F2822)&lt;0,N($G2822)&lt;0),"※金额不能填负数，方向反了就换一列填",IF($D2822="","※没填收支类别，分类报表会漏掉这一笔",IF(ISNA(MATCH($D2822,类别表,0)),"※收支类别不在【基础资料】的清单里",IF(AND($L2822="内部转账",$M2822=""),"△内部转账要在「对方账户」写上另一头",IF(AND($L2822="内部转账",$M2822=$C2822),"※对方账户跟本账户是同一个",IF(AND($L2822&lt;&gt;"内部转账",$M2822&lt;&gt;""),"△填了对方账户，但类别不是内部转账",IF(YEAR($B2822)&lt;&gt;管理年度,"△不是管理年度的单据，按月的三张报表里看不到",IF($H2822&lt;0,"△这一笔之后该账户余额成负数了，核一下",""))))))))))))))</f>
        <v/>
      </c>
    </row>
    <row r="2823" ht="16.5" spans="1:16">
      <c r="A2823" s="4" t="str">
        <f>IF($C2823="","",COUNTA($C$5:$C2823))</f>
        <v/>
      </c>
      <c r="B2823" s="52"/>
      <c r="C2823" s="53"/>
      <c r="D2823" s="53"/>
      <c r="E2823" s="32"/>
      <c r="F2823" s="54"/>
      <c r="G2823" s="54"/>
      <c r="H2823" s="24" t="str">
        <f>IFERROR(ROUND(VLOOKUP($C2823,基础资料!$B$5:$E$34,3,0)+SUMIF($C$5:$C2823,$C2823,$F$5:$F2823)-SUMIF($C$5:$C2823,$C2823,$G$5:$G2823),2),"")</f>
        <v/>
      </c>
      <c r="I2823" s="53"/>
      <c r="J2823" s="53"/>
      <c r="K2823" s="25" t="str">
        <f t="shared" si="44"/>
        <v/>
      </c>
      <c r="L2823" s="13" t="str">
        <f>IF($D2823="","",IFERROR(INDEX(类别属性,MATCH($D2823,类别表,0)),""))</f>
        <v/>
      </c>
      <c r="M2823" s="53"/>
      <c r="N2823" s="53"/>
      <c r="O2823" s="32"/>
      <c r="P2823" s="6" t="str">
        <f>IF($C2823="","",IF(ISNA(MATCH($C2823,账户表,0)),"※这个账户不在【基础资料】的账户档案里",IF($B2823="","※没填日期，这一笔不会进任何月份的报表",IF(NOT(ISNUMBER($B2823)),"※日期是文本不是日期（像 2026.6.28 这种），按日期取数的报表全会漏掉这一笔",IF(AND($F2823&lt;&gt;"",$G2823&lt;&gt;""),"※收入和支出不能同时填",IF(AND(N($F2823)=0,N($G2823)=0),"※收入和支出都没填",IF(OR(N($F2823)&lt;0,N($G2823)&lt;0),"※金额不能填负数，方向反了就换一列填",IF($D2823="","※没填收支类别，分类报表会漏掉这一笔",IF(ISNA(MATCH($D2823,类别表,0)),"※收支类别不在【基础资料】的清单里",IF(AND($L2823="内部转账",$M2823=""),"△内部转账要在「对方账户」写上另一头",IF(AND($L2823="内部转账",$M2823=$C2823),"※对方账户跟本账户是同一个",IF(AND($L2823&lt;&gt;"内部转账",$M2823&lt;&gt;""),"△填了对方账户，但类别不是内部转账",IF(YEAR($B2823)&lt;&gt;管理年度,"△不是管理年度的单据，按月的三张报表里看不到",IF($H2823&lt;0,"△这一笔之后该账户余额成负数了，核一下",""))))))))))))))</f>
        <v/>
      </c>
    </row>
    <row r="2824" ht="16.5" spans="1:16">
      <c r="A2824" s="4" t="str">
        <f>IF($C2824="","",COUNTA($C$5:$C2824))</f>
        <v/>
      </c>
      <c r="B2824" s="52"/>
      <c r="C2824" s="53"/>
      <c r="D2824" s="53"/>
      <c r="E2824" s="32"/>
      <c r="F2824" s="54"/>
      <c r="G2824" s="54"/>
      <c r="H2824" s="24" t="str">
        <f>IFERROR(ROUND(VLOOKUP($C2824,基础资料!$B$5:$E$34,3,0)+SUMIF($C$5:$C2824,$C2824,$F$5:$F2824)-SUMIF($C$5:$C2824,$C2824,$G$5:$G2824),2),"")</f>
        <v/>
      </c>
      <c r="I2824" s="53"/>
      <c r="J2824" s="53"/>
      <c r="K2824" s="25" t="str">
        <f t="shared" si="44"/>
        <v/>
      </c>
      <c r="L2824" s="13" t="str">
        <f>IF($D2824="","",IFERROR(INDEX(类别属性,MATCH($D2824,类别表,0)),""))</f>
        <v/>
      </c>
      <c r="M2824" s="53"/>
      <c r="N2824" s="53"/>
      <c r="O2824" s="32"/>
      <c r="P2824" s="6" t="str">
        <f>IF($C2824="","",IF(ISNA(MATCH($C2824,账户表,0)),"※这个账户不在【基础资料】的账户档案里",IF($B2824="","※没填日期，这一笔不会进任何月份的报表",IF(NOT(ISNUMBER($B2824)),"※日期是文本不是日期（像 2026.6.28 这种），按日期取数的报表全会漏掉这一笔",IF(AND($F2824&lt;&gt;"",$G2824&lt;&gt;""),"※收入和支出不能同时填",IF(AND(N($F2824)=0,N($G2824)=0),"※收入和支出都没填",IF(OR(N($F2824)&lt;0,N($G2824)&lt;0),"※金额不能填负数，方向反了就换一列填",IF($D2824="","※没填收支类别，分类报表会漏掉这一笔",IF(ISNA(MATCH($D2824,类别表,0)),"※收支类别不在【基础资料】的清单里",IF(AND($L2824="内部转账",$M2824=""),"△内部转账要在「对方账户」写上另一头",IF(AND($L2824="内部转账",$M2824=$C2824),"※对方账户跟本账户是同一个",IF(AND($L2824&lt;&gt;"内部转账",$M2824&lt;&gt;""),"△填了对方账户，但类别不是内部转账",IF(YEAR($B2824)&lt;&gt;管理年度,"△不是管理年度的单据，按月的三张报表里看不到",IF($H2824&lt;0,"△这一笔之后该账户余额成负数了，核一下",""))))))))))))))</f>
        <v/>
      </c>
    </row>
    <row r="2825" ht="16.5" spans="1:16">
      <c r="A2825" s="4" t="str">
        <f>IF($C2825="","",COUNTA($C$5:$C2825))</f>
        <v/>
      </c>
      <c r="B2825" s="52"/>
      <c r="C2825" s="53"/>
      <c r="D2825" s="53"/>
      <c r="E2825" s="32"/>
      <c r="F2825" s="54"/>
      <c r="G2825" s="54"/>
      <c r="H2825" s="24" t="str">
        <f>IFERROR(ROUND(VLOOKUP($C2825,基础资料!$B$5:$E$34,3,0)+SUMIF($C$5:$C2825,$C2825,$F$5:$F2825)-SUMIF($C$5:$C2825,$C2825,$G$5:$G2825),2),"")</f>
        <v/>
      </c>
      <c r="I2825" s="53"/>
      <c r="J2825" s="53"/>
      <c r="K2825" s="25" t="str">
        <f t="shared" si="44"/>
        <v/>
      </c>
      <c r="L2825" s="13" t="str">
        <f>IF($D2825="","",IFERROR(INDEX(类别属性,MATCH($D2825,类别表,0)),""))</f>
        <v/>
      </c>
      <c r="M2825" s="53"/>
      <c r="N2825" s="53"/>
      <c r="O2825" s="32"/>
      <c r="P2825" s="6" t="str">
        <f>IF($C2825="","",IF(ISNA(MATCH($C2825,账户表,0)),"※这个账户不在【基础资料】的账户档案里",IF($B2825="","※没填日期，这一笔不会进任何月份的报表",IF(NOT(ISNUMBER($B2825)),"※日期是文本不是日期（像 2026.6.28 这种），按日期取数的报表全会漏掉这一笔",IF(AND($F2825&lt;&gt;"",$G2825&lt;&gt;""),"※收入和支出不能同时填",IF(AND(N($F2825)=0,N($G2825)=0),"※收入和支出都没填",IF(OR(N($F2825)&lt;0,N($G2825)&lt;0),"※金额不能填负数，方向反了就换一列填",IF($D2825="","※没填收支类别，分类报表会漏掉这一笔",IF(ISNA(MATCH($D2825,类别表,0)),"※收支类别不在【基础资料】的清单里",IF(AND($L2825="内部转账",$M2825=""),"△内部转账要在「对方账户」写上另一头",IF(AND($L2825="内部转账",$M2825=$C2825),"※对方账户跟本账户是同一个",IF(AND($L2825&lt;&gt;"内部转账",$M2825&lt;&gt;""),"△填了对方账户，但类别不是内部转账",IF(YEAR($B2825)&lt;&gt;管理年度,"△不是管理年度的单据，按月的三张报表里看不到",IF($H2825&lt;0,"△这一笔之后该账户余额成负数了，核一下",""))))))))))))))</f>
        <v/>
      </c>
    </row>
    <row r="2826" ht="16.5" spans="1:16">
      <c r="A2826" s="4" t="str">
        <f>IF($C2826="","",COUNTA($C$5:$C2826))</f>
        <v/>
      </c>
      <c r="B2826" s="52"/>
      <c r="C2826" s="53"/>
      <c r="D2826" s="53"/>
      <c r="E2826" s="32"/>
      <c r="F2826" s="54"/>
      <c r="G2826" s="54"/>
      <c r="H2826" s="24" t="str">
        <f>IFERROR(ROUND(VLOOKUP($C2826,基础资料!$B$5:$E$34,3,0)+SUMIF($C$5:$C2826,$C2826,$F$5:$F2826)-SUMIF($C$5:$C2826,$C2826,$G$5:$G2826),2),"")</f>
        <v/>
      </c>
      <c r="I2826" s="53"/>
      <c r="J2826" s="53"/>
      <c r="K2826" s="25" t="str">
        <f t="shared" si="44"/>
        <v/>
      </c>
      <c r="L2826" s="13" t="str">
        <f>IF($D2826="","",IFERROR(INDEX(类别属性,MATCH($D2826,类别表,0)),""))</f>
        <v/>
      </c>
      <c r="M2826" s="53"/>
      <c r="N2826" s="53"/>
      <c r="O2826" s="32"/>
      <c r="P2826" s="6" t="str">
        <f>IF($C2826="","",IF(ISNA(MATCH($C2826,账户表,0)),"※这个账户不在【基础资料】的账户档案里",IF($B2826="","※没填日期，这一笔不会进任何月份的报表",IF(NOT(ISNUMBER($B2826)),"※日期是文本不是日期（像 2026.6.28 这种），按日期取数的报表全会漏掉这一笔",IF(AND($F2826&lt;&gt;"",$G2826&lt;&gt;""),"※收入和支出不能同时填",IF(AND(N($F2826)=0,N($G2826)=0),"※收入和支出都没填",IF(OR(N($F2826)&lt;0,N($G2826)&lt;0),"※金额不能填负数，方向反了就换一列填",IF($D2826="","※没填收支类别，分类报表会漏掉这一笔",IF(ISNA(MATCH($D2826,类别表,0)),"※收支类别不在【基础资料】的清单里",IF(AND($L2826="内部转账",$M2826=""),"△内部转账要在「对方账户」写上另一头",IF(AND($L2826="内部转账",$M2826=$C2826),"※对方账户跟本账户是同一个",IF(AND($L2826&lt;&gt;"内部转账",$M2826&lt;&gt;""),"△填了对方账户，但类别不是内部转账",IF(YEAR($B2826)&lt;&gt;管理年度,"△不是管理年度的单据，按月的三张报表里看不到",IF($H2826&lt;0,"△这一笔之后该账户余额成负数了，核一下",""))))))))))))))</f>
        <v/>
      </c>
    </row>
    <row r="2827" ht="16.5" spans="1:16">
      <c r="A2827" s="4" t="str">
        <f>IF($C2827="","",COUNTA($C$5:$C2827))</f>
        <v/>
      </c>
      <c r="B2827" s="52"/>
      <c r="C2827" s="53"/>
      <c r="D2827" s="53"/>
      <c r="E2827" s="32"/>
      <c r="F2827" s="54"/>
      <c r="G2827" s="54"/>
      <c r="H2827" s="24" t="str">
        <f>IFERROR(ROUND(VLOOKUP($C2827,基础资料!$B$5:$E$34,3,0)+SUMIF($C$5:$C2827,$C2827,$F$5:$F2827)-SUMIF($C$5:$C2827,$C2827,$G$5:$G2827),2),"")</f>
        <v/>
      </c>
      <c r="I2827" s="53"/>
      <c r="J2827" s="53"/>
      <c r="K2827" s="25" t="str">
        <f t="shared" si="44"/>
        <v/>
      </c>
      <c r="L2827" s="13" t="str">
        <f>IF($D2827="","",IFERROR(INDEX(类别属性,MATCH($D2827,类别表,0)),""))</f>
        <v/>
      </c>
      <c r="M2827" s="53"/>
      <c r="N2827" s="53"/>
      <c r="O2827" s="32"/>
      <c r="P2827" s="6" t="str">
        <f>IF($C2827="","",IF(ISNA(MATCH($C2827,账户表,0)),"※这个账户不在【基础资料】的账户档案里",IF($B2827="","※没填日期，这一笔不会进任何月份的报表",IF(NOT(ISNUMBER($B2827)),"※日期是文本不是日期（像 2026.6.28 这种），按日期取数的报表全会漏掉这一笔",IF(AND($F2827&lt;&gt;"",$G2827&lt;&gt;""),"※收入和支出不能同时填",IF(AND(N($F2827)=0,N($G2827)=0),"※收入和支出都没填",IF(OR(N($F2827)&lt;0,N($G2827)&lt;0),"※金额不能填负数，方向反了就换一列填",IF($D2827="","※没填收支类别，分类报表会漏掉这一笔",IF(ISNA(MATCH($D2827,类别表,0)),"※收支类别不在【基础资料】的清单里",IF(AND($L2827="内部转账",$M2827=""),"△内部转账要在「对方账户」写上另一头",IF(AND($L2827="内部转账",$M2827=$C2827),"※对方账户跟本账户是同一个",IF(AND($L2827&lt;&gt;"内部转账",$M2827&lt;&gt;""),"△填了对方账户，但类别不是内部转账",IF(YEAR($B2827)&lt;&gt;管理年度,"△不是管理年度的单据，按月的三张报表里看不到",IF($H2827&lt;0,"△这一笔之后该账户余额成负数了，核一下",""))))))))))))))</f>
        <v/>
      </c>
    </row>
    <row r="2828" ht="16.5" spans="1:16">
      <c r="A2828" s="4" t="str">
        <f>IF($C2828="","",COUNTA($C$5:$C2828))</f>
        <v/>
      </c>
      <c r="B2828" s="52"/>
      <c r="C2828" s="53"/>
      <c r="D2828" s="53"/>
      <c r="E2828" s="32"/>
      <c r="F2828" s="54"/>
      <c r="G2828" s="54"/>
      <c r="H2828" s="24" t="str">
        <f>IFERROR(ROUND(VLOOKUP($C2828,基础资料!$B$5:$E$34,3,0)+SUMIF($C$5:$C2828,$C2828,$F$5:$F2828)-SUMIF($C$5:$C2828,$C2828,$G$5:$G2828),2),"")</f>
        <v/>
      </c>
      <c r="I2828" s="53"/>
      <c r="J2828" s="53"/>
      <c r="K2828" s="25" t="str">
        <f t="shared" si="44"/>
        <v/>
      </c>
      <c r="L2828" s="13" t="str">
        <f>IF($D2828="","",IFERROR(INDEX(类别属性,MATCH($D2828,类别表,0)),""))</f>
        <v/>
      </c>
      <c r="M2828" s="53"/>
      <c r="N2828" s="53"/>
      <c r="O2828" s="32"/>
      <c r="P2828" s="6" t="str">
        <f>IF($C2828="","",IF(ISNA(MATCH($C2828,账户表,0)),"※这个账户不在【基础资料】的账户档案里",IF($B2828="","※没填日期，这一笔不会进任何月份的报表",IF(NOT(ISNUMBER($B2828)),"※日期是文本不是日期（像 2026.6.28 这种），按日期取数的报表全会漏掉这一笔",IF(AND($F2828&lt;&gt;"",$G2828&lt;&gt;""),"※收入和支出不能同时填",IF(AND(N($F2828)=0,N($G2828)=0),"※收入和支出都没填",IF(OR(N($F2828)&lt;0,N($G2828)&lt;0),"※金额不能填负数，方向反了就换一列填",IF($D2828="","※没填收支类别，分类报表会漏掉这一笔",IF(ISNA(MATCH($D2828,类别表,0)),"※收支类别不在【基础资料】的清单里",IF(AND($L2828="内部转账",$M2828=""),"△内部转账要在「对方账户」写上另一头",IF(AND($L2828="内部转账",$M2828=$C2828),"※对方账户跟本账户是同一个",IF(AND($L2828&lt;&gt;"内部转账",$M2828&lt;&gt;""),"△填了对方账户，但类别不是内部转账",IF(YEAR($B2828)&lt;&gt;管理年度,"△不是管理年度的单据，按月的三张报表里看不到",IF($H2828&lt;0,"△这一笔之后该账户余额成负数了，核一下",""))))))))))))))</f>
        <v/>
      </c>
    </row>
    <row r="2829" ht="16.5" spans="1:16">
      <c r="A2829" s="4" t="str">
        <f>IF($C2829="","",COUNTA($C$5:$C2829))</f>
        <v/>
      </c>
      <c r="B2829" s="52"/>
      <c r="C2829" s="53"/>
      <c r="D2829" s="53"/>
      <c r="E2829" s="32"/>
      <c r="F2829" s="54"/>
      <c r="G2829" s="54"/>
      <c r="H2829" s="24" t="str">
        <f>IFERROR(ROUND(VLOOKUP($C2829,基础资料!$B$5:$E$34,3,0)+SUMIF($C$5:$C2829,$C2829,$F$5:$F2829)-SUMIF($C$5:$C2829,$C2829,$G$5:$G2829),2),"")</f>
        <v/>
      </c>
      <c r="I2829" s="53"/>
      <c r="J2829" s="53"/>
      <c r="K2829" s="25" t="str">
        <f t="shared" si="44"/>
        <v/>
      </c>
      <c r="L2829" s="13" t="str">
        <f>IF($D2829="","",IFERROR(INDEX(类别属性,MATCH($D2829,类别表,0)),""))</f>
        <v/>
      </c>
      <c r="M2829" s="53"/>
      <c r="N2829" s="53"/>
      <c r="O2829" s="32"/>
      <c r="P2829" s="6" t="str">
        <f>IF($C2829="","",IF(ISNA(MATCH($C2829,账户表,0)),"※这个账户不在【基础资料】的账户档案里",IF($B2829="","※没填日期，这一笔不会进任何月份的报表",IF(NOT(ISNUMBER($B2829)),"※日期是文本不是日期（像 2026.6.28 这种），按日期取数的报表全会漏掉这一笔",IF(AND($F2829&lt;&gt;"",$G2829&lt;&gt;""),"※收入和支出不能同时填",IF(AND(N($F2829)=0,N($G2829)=0),"※收入和支出都没填",IF(OR(N($F2829)&lt;0,N($G2829)&lt;0),"※金额不能填负数，方向反了就换一列填",IF($D2829="","※没填收支类别，分类报表会漏掉这一笔",IF(ISNA(MATCH($D2829,类别表,0)),"※收支类别不在【基础资料】的清单里",IF(AND($L2829="内部转账",$M2829=""),"△内部转账要在「对方账户」写上另一头",IF(AND($L2829="内部转账",$M2829=$C2829),"※对方账户跟本账户是同一个",IF(AND($L2829&lt;&gt;"内部转账",$M2829&lt;&gt;""),"△填了对方账户，但类别不是内部转账",IF(YEAR($B2829)&lt;&gt;管理年度,"△不是管理年度的单据，按月的三张报表里看不到",IF($H2829&lt;0,"△这一笔之后该账户余额成负数了，核一下",""))))))))))))))</f>
        <v/>
      </c>
    </row>
    <row r="2830" ht="16.5" spans="1:16">
      <c r="A2830" s="4" t="str">
        <f>IF($C2830="","",COUNTA($C$5:$C2830))</f>
        <v/>
      </c>
      <c r="B2830" s="52"/>
      <c r="C2830" s="53"/>
      <c r="D2830" s="53"/>
      <c r="E2830" s="32"/>
      <c r="F2830" s="54"/>
      <c r="G2830" s="54"/>
      <c r="H2830" s="24" t="str">
        <f>IFERROR(ROUND(VLOOKUP($C2830,基础资料!$B$5:$E$34,3,0)+SUMIF($C$5:$C2830,$C2830,$F$5:$F2830)-SUMIF($C$5:$C2830,$C2830,$G$5:$G2830),2),"")</f>
        <v/>
      </c>
      <c r="I2830" s="53"/>
      <c r="J2830" s="53"/>
      <c r="K2830" s="25" t="str">
        <f t="shared" si="44"/>
        <v/>
      </c>
      <c r="L2830" s="13" t="str">
        <f>IF($D2830="","",IFERROR(INDEX(类别属性,MATCH($D2830,类别表,0)),""))</f>
        <v/>
      </c>
      <c r="M2830" s="53"/>
      <c r="N2830" s="53"/>
      <c r="O2830" s="32"/>
      <c r="P2830" s="6" t="str">
        <f>IF($C2830="","",IF(ISNA(MATCH($C2830,账户表,0)),"※这个账户不在【基础资料】的账户档案里",IF($B2830="","※没填日期，这一笔不会进任何月份的报表",IF(NOT(ISNUMBER($B2830)),"※日期是文本不是日期（像 2026.6.28 这种），按日期取数的报表全会漏掉这一笔",IF(AND($F2830&lt;&gt;"",$G2830&lt;&gt;""),"※收入和支出不能同时填",IF(AND(N($F2830)=0,N($G2830)=0),"※收入和支出都没填",IF(OR(N($F2830)&lt;0,N($G2830)&lt;0),"※金额不能填负数，方向反了就换一列填",IF($D2830="","※没填收支类别，分类报表会漏掉这一笔",IF(ISNA(MATCH($D2830,类别表,0)),"※收支类别不在【基础资料】的清单里",IF(AND($L2830="内部转账",$M2830=""),"△内部转账要在「对方账户」写上另一头",IF(AND($L2830="内部转账",$M2830=$C2830),"※对方账户跟本账户是同一个",IF(AND($L2830&lt;&gt;"内部转账",$M2830&lt;&gt;""),"△填了对方账户，但类别不是内部转账",IF(YEAR($B2830)&lt;&gt;管理年度,"△不是管理年度的单据，按月的三张报表里看不到",IF($H2830&lt;0,"△这一笔之后该账户余额成负数了，核一下",""))))))))))))))</f>
        <v/>
      </c>
    </row>
    <row r="2831" ht="16.5" spans="1:16">
      <c r="A2831" s="4" t="str">
        <f>IF($C2831="","",COUNTA($C$5:$C2831))</f>
        <v/>
      </c>
      <c r="B2831" s="52"/>
      <c r="C2831" s="53"/>
      <c r="D2831" s="53"/>
      <c r="E2831" s="32"/>
      <c r="F2831" s="54"/>
      <c r="G2831" s="54"/>
      <c r="H2831" s="24" t="str">
        <f>IFERROR(ROUND(VLOOKUP($C2831,基础资料!$B$5:$E$34,3,0)+SUMIF($C$5:$C2831,$C2831,$F$5:$F2831)-SUMIF($C$5:$C2831,$C2831,$G$5:$G2831),2),"")</f>
        <v/>
      </c>
      <c r="I2831" s="53"/>
      <c r="J2831" s="53"/>
      <c r="K2831" s="25" t="str">
        <f t="shared" si="44"/>
        <v/>
      </c>
      <c r="L2831" s="13" t="str">
        <f>IF($D2831="","",IFERROR(INDEX(类别属性,MATCH($D2831,类别表,0)),""))</f>
        <v/>
      </c>
      <c r="M2831" s="53"/>
      <c r="N2831" s="53"/>
      <c r="O2831" s="32"/>
      <c r="P2831" s="6" t="str">
        <f>IF($C2831="","",IF(ISNA(MATCH($C2831,账户表,0)),"※这个账户不在【基础资料】的账户档案里",IF($B2831="","※没填日期，这一笔不会进任何月份的报表",IF(NOT(ISNUMBER($B2831)),"※日期是文本不是日期（像 2026.6.28 这种），按日期取数的报表全会漏掉这一笔",IF(AND($F2831&lt;&gt;"",$G2831&lt;&gt;""),"※收入和支出不能同时填",IF(AND(N($F2831)=0,N($G2831)=0),"※收入和支出都没填",IF(OR(N($F2831)&lt;0,N($G2831)&lt;0),"※金额不能填负数，方向反了就换一列填",IF($D2831="","※没填收支类别，分类报表会漏掉这一笔",IF(ISNA(MATCH($D2831,类别表,0)),"※收支类别不在【基础资料】的清单里",IF(AND($L2831="内部转账",$M2831=""),"△内部转账要在「对方账户」写上另一头",IF(AND($L2831="内部转账",$M2831=$C2831),"※对方账户跟本账户是同一个",IF(AND($L2831&lt;&gt;"内部转账",$M2831&lt;&gt;""),"△填了对方账户，但类别不是内部转账",IF(YEAR($B2831)&lt;&gt;管理年度,"△不是管理年度的单据，按月的三张报表里看不到",IF($H2831&lt;0,"△这一笔之后该账户余额成负数了，核一下",""))))))))))))))</f>
        <v/>
      </c>
    </row>
    <row r="2832" ht="16.5" spans="1:16">
      <c r="A2832" s="4" t="str">
        <f>IF($C2832="","",COUNTA($C$5:$C2832))</f>
        <v/>
      </c>
      <c r="B2832" s="52"/>
      <c r="C2832" s="53"/>
      <c r="D2832" s="53"/>
      <c r="E2832" s="32"/>
      <c r="F2832" s="54"/>
      <c r="G2832" s="54"/>
      <c r="H2832" s="24" t="str">
        <f>IFERROR(ROUND(VLOOKUP($C2832,基础资料!$B$5:$E$34,3,0)+SUMIF($C$5:$C2832,$C2832,$F$5:$F2832)-SUMIF($C$5:$C2832,$C2832,$G$5:$G2832),2),"")</f>
        <v/>
      </c>
      <c r="I2832" s="53"/>
      <c r="J2832" s="53"/>
      <c r="K2832" s="25" t="str">
        <f t="shared" si="44"/>
        <v/>
      </c>
      <c r="L2832" s="13" t="str">
        <f>IF($D2832="","",IFERROR(INDEX(类别属性,MATCH($D2832,类别表,0)),""))</f>
        <v/>
      </c>
      <c r="M2832" s="53"/>
      <c r="N2832" s="53"/>
      <c r="O2832" s="32"/>
      <c r="P2832" s="6" t="str">
        <f>IF($C2832="","",IF(ISNA(MATCH($C2832,账户表,0)),"※这个账户不在【基础资料】的账户档案里",IF($B2832="","※没填日期，这一笔不会进任何月份的报表",IF(NOT(ISNUMBER($B2832)),"※日期是文本不是日期（像 2026.6.28 这种），按日期取数的报表全会漏掉这一笔",IF(AND($F2832&lt;&gt;"",$G2832&lt;&gt;""),"※收入和支出不能同时填",IF(AND(N($F2832)=0,N($G2832)=0),"※收入和支出都没填",IF(OR(N($F2832)&lt;0,N($G2832)&lt;0),"※金额不能填负数，方向反了就换一列填",IF($D2832="","※没填收支类别，分类报表会漏掉这一笔",IF(ISNA(MATCH($D2832,类别表,0)),"※收支类别不在【基础资料】的清单里",IF(AND($L2832="内部转账",$M2832=""),"△内部转账要在「对方账户」写上另一头",IF(AND($L2832="内部转账",$M2832=$C2832),"※对方账户跟本账户是同一个",IF(AND($L2832&lt;&gt;"内部转账",$M2832&lt;&gt;""),"△填了对方账户，但类别不是内部转账",IF(YEAR($B2832)&lt;&gt;管理年度,"△不是管理年度的单据，按月的三张报表里看不到",IF($H2832&lt;0,"△这一笔之后该账户余额成负数了，核一下",""))))))))))))))</f>
        <v/>
      </c>
    </row>
    <row r="2833" ht="16.5" spans="1:16">
      <c r="A2833" s="4" t="str">
        <f>IF($C2833="","",COUNTA($C$5:$C2833))</f>
        <v/>
      </c>
      <c r="B2833" s="52"/>
      <c r="C2833" s="53"/>
      <c r="D2833" s="53"/>
      <c r="E2833" s="32"/>
      <c r="F2833" s="54"/>
      <c r="G2833" s="54"/>
      <c r="H2833" s="24" t="str">
        <f>IFERROR(ROUND(VLOOKUP($C2833,基础资料!$B$5:$E$34,3,0)+SUMIF($C$5:$C2833,$C2833,$F$5:$F2833)-SUMIF($C$5:$C2833,$C2833,$G$5:$G2833),2),"")</f>
        <v/>
      </c>
      <c r="I2833" s="53"/>
      <c r="J2833" s="53"/>
      <c r="K2833" s="25" t="str">
        <f t="shared" si="44"/>
        <v/>
      </c>
      <c r="L2833" s="13" t="str">
        <f>IF($D2833="","",IFERROR(INDEX(类别属性,MATCH($D2833,类别表,0)),""))</f>
        <v/>
      </c>
      <c r="M2833" s="53"/>
      <c r="N2833" s="53"/>
      <c r="O2833" s="32"/>
      <c r="P2833" s="6" t="str">
        <f>IF($C2833="","",IF(ISNA(MATCH($C2833,账户表,0)),"※这个账户不在【基础资料】的账户档案里",IF($B2833="","※没填日期，这一笔不会进任何月份的报表",IF(NOT(ISNUMBER($B2833)),"※日期是文本不是日期（像 2026.6.28 这种），按日期取数的报表全会漏掉这一笔",IF(AND($F2833&lt;&gt;"",$G2833&lt;&gt;""),"※收入和支出不能同时填",IF(AND(N($F2833)=0,N($G2833)=0),"※收入和支出都没填",IF(OR(N($F2833)&lt;0,N($G2833)&lt;0),"※金额不能填负数，方向反了就换一列填",IF($D2833="","※没填收支类别，分类报表会漏掉这一笔",IF(ISNA(MATCH($D2833,类别表,0)),"※收支类别不在【基础资料】的清单里",IF(AND($L2833="内部转账",$M2833=""),"△内部转账要在「对方账户」写上另一头",IF(AND($L2833="内部转账",$M2833=$C2833),"※对方账户跟本账户是同一个",IF(AND($L2833&lt;&gt;"内部转账",$M2833&lt;&gt;""),"△填了对方账户，但类别不是内部转账",IF(YEAR($B2833)&lt;&gt;管理年度,"△不是管理年度的单据，按月的三张报表里看不到",IF($H2833&lt;0,"△这一笔之后该账户余额成负数了，核一下",""))))))))))))))</f>
        <v/>
      </c>
    </row>
    <row r="2834" ht="16.5" spans="1:16">
      <c r="A2834" s="4" t="str">
        <f>IF($C2834="","",COUNTA($C$5:$C2834))</f>
        <v/>
      </c>
      <c r="B2834" s="52"/>
      <c r="C2834" s="53"/>
      <c r="D2834" s="53"/>
      <c r="E2834" s="32"/>
      <c r="F2834" s="54"/>
      <c r="G2834" s="54"/>
      <c r="H2834" s="24" t="str">
        <f>IFERROR(ROUND(VLOOKUP($C2834,基础资料!$B$5:$E$34,3,0)+SUMIF($C$5:$C2834,$C2834,$F$5:$F2834)-SUMIF($C$5:$C2834,$C2834,$G$5:$G2834),2),"")</f>
        <v/>
      </c>
      <c r="I2834" s="53"/>
      <c r="J2834" s="53"/>
      <c r="K2834" s="25" t="str">
        <f t="shared" si="44"/>
        <v/>
      </c>
      <c r="L2834" s="13" t="str">
        <f>IF($D2834="","",IFERROR(INDEX(类别属性,MATCH($D2834,类别表,0)),""))</f>
        <v/>
      </c>
      <c r="M2834" s="53"/>
      <c r="N2834" s="53"/>
      <c r="O2834" s="32"/>
      <c r="P2834" s="6" t="str">
        <f>IF($C2834="","",IF(ISNA(MATCH($C2834,账户表,0)),"※这个账户不在【基础资料】的账户档案里",IF($B2834="","※没填日期，这一笔不会进任何月份的报表",IF(NOT(ISNUMBER($B2834)),"※日期是文本不是日期（像 2026.6.28 这种），按日期取数的报表全会漏掉这一笔",IF(AND($F2834&lt;&gt;"",$G2834&lt;&gt;""),"※收入和支出不能同时填",IF(AND(N($F2834)=0,N($G2834)=0),"※收入和支出都没填",IF(OR(N($F2834)&lt;0,N($G2834)&lt;0),"※金额不能填负数，方向反了就换一列填",IF($D2834="","※没填收支类别，分类报表会漏掉这一笔",IF(ISNA(MATCH($D2834,类别表,0)),"※收支类别不在【基础资料】的清单里",IF(AND($L2834="内部转账",$M2834=""),"△内部转账要在「对方账户」写上另一头",IF(AND($L2834="内部转账",$M2834=$C2834),"※对方账户跟本账户是同一个",IF(AND($L2834&lt;&gt;"内部转账",$M2834&lt;&gt;""),"△填了对方账户，但类别不是内部转账",IF(YEAR($B2834)&lt;&gt;管理年度,"△不是管理年度的单据，按月的三张报表里看不到",IF($H2834&lt;0,"△这一笔之后该账户余额成负数了，核一下",""))))))))))))))</f>
        <v/>
      </c>
    </row>
    <row r="2835" ht="16.5" spans="1:16">
      <c r="A2835" s="4" t="str">
        <f>IF($C2835="","",COUNTA($C$5:$C2835))</f>
        <v/>
      </c>
      <c r="B2835" s="52"/>
      <c r="C2835" s="53"/>
      <c r="D2835" s="53"/>
      <c r="E2835" s="32"/>
      <c r="F2835" s="54"/>
      <c r="G2835" s="54"/>
      <c r="H2835" s="24" t="str">
        <f>IFERROR(ROUND(VLOOKUP($C2835,基础资料!$B$5:$E$34,3,0)+SUMIF($C$5:$C2835,$C2835,$F$5:$F2835)-SUMIF($C$5:$C2835,$C2835,$G$5:$G2835),2),"")</f>
        <v/>
      </c>
      <c r="I2835" s="53"/>
      <c r="J2835" s="53"/>
      <c r="K2835" s="25" t="str">
        <f t="shared" si="44"/>
        <v/>
      </c>
      <c r="L2835" s="13" t="str">
        <f>IF($D2835="","",IFERROR(INDEX(类别属性,MATCH($D2835,类别表,0)),""))</f>
        <v/>
      </c>
      <c r="M2835" s="53"/>
      <c r="N2835" s="53"/>
      <c r="O2835" s="32"/>
      <c r="P2835" s="6" t="str">
        <f>IF($C2835="","",IF(ISNA(MATCH($C2835,账户表,0)),"※这个账户不在【基础资料】的账户档案里",IF($B2835="","※没填日期，这一笔不会进任何月份的报表",IF(NOT(ISNUMBER($B2835)),"※日期是文本不是日期（像 2026.6.28 这种），按日期取数的报表全会漏掉这一笔",IF(AND($F2835&lt;&gt;"",$G2835&lt;&gt;""),"※收入和支出不能同时填",IF(AND(N($F2835)=0,N($G2835)=0),"※收入和支出都没填",IF(OR(N($F2835)&lt;0,N($G2835)&lt;0),"※金额不能填负数，方向反了就换一列填",IF($D2835="","※没填收支类别，分类报表会漏掉这一笔",IF(ISNA(MATCH($D2835,类别表,0)),"※收支类别不在【基础资料】的清单里",IF(AND($L2835="内部转账",$M2835=""),"△内部转账要在「对方账户」写上另一头",IF(AND($L2835="内部转账",$M2835=$C2835),"※对方账户跟本账户是同一个",IF(AND($L2835&lt;&gt;"内部转账",$M2835&lt;&gt;""),"△填了对方账户，但类别不是内部转账",IF(YEAR($B2835)&lt;&gt;管理年度,"△不是管理年度的单据，按月的三张报表里看不到",IF($H2835&lt;0,"△这一笔之后该账户余额成负数了，核一下",""))))))))))))))</f>
        <v/>
      </c>
    </row>
    <row r="2836" ht="16.5" spans="1:16">
      <c r="A2836" s="4" t="str">
        <f>IF($C2836="","",COUNTA($C$5:$C2836))</f>
        <v/>
      </c>
      <c r="B2836" s="52"/>
      <c r="C2836" s="53"/>
      <c r="D2836" s="53"/>
      <c r="E2836" s="32"/>
      <c r="F2836" s="54"/>
      <c r="G2836" s="54"/>
      <c r="H2836" s="24" t="str">
        <f>IFERROR(ROUND(VLOOKUP($C2836,基础资料!$B$5:$E$34,3,0)+SUMIF($C$5:$C2836,$C2836,$F$5:$F2836)-SUMIF($C$5:$C2836,$C2836,$G$5:$G2836),2),"")</f>
        <v/>
      </c>
      <c r="I2836" s="53"/>
      <c r="J2836" s="53"/>
      <c r="K2836" s="25" t="str">
        <f t="shared" si="44"/>
        <v/>
      </c>
      <c r="L2836" s="13" t="str">
        <f>IF($D2836="","",IFERROR(INDEX(类别属性,MATCH($D2836,类别表,0)),""))</f>
        <v/>
      </c>
      <c r="M2836" s="53"/>
      <c r="N2836" s="53"/>
      <c r="O2836" s="32"/>
      <c r="P2836" s="6" t="str">
        <f>IF($C2836="","",IF(ISNA(MATCH($C2836,账户表,0)),"※这个账户不在【基础资料】的账户档案里",IF($B2836="","※没填日期，这一笔不会进任何月份的报表",IF(NOT(ISNUMBER($B2836)),"※日期是文本不是日期（像 2026.6.28 这种），按日期取数的报表全会漏掉这一笔",IF(AND($F2836&lt;&gt;"",$G2836&lt;&gt;""),"※收入和支出不能同时填",IF(AND(N($F2836)=0,N($G2836)=0),"※收入和支出都没填",IF(OR(N($F2836)&lt;0,N($G2836)&lt;0),"※金额不能填负数，方向反了就换一列填",IF($D2836="","※没填收支类别，分类报表会漏掉这一笔",IF(ISNA(MATCH($D2836,类别表,0)),"※收支类别不在【基础资料】的清单里",IF(AND($L2836="内部转账",$M2836=""),"△内部转账要在「对方账户」写上另一头",IF(AND($L2836="内部转账",$M2836=$C2836),"※对方账户跟本账户是同一个",IF(AND($L2836&lt;&gt;"内部转账",$M2836&lt;&gt;""),"△填了对方账户，但类别不是内部转账",IF(YEAR($B2836)&lt;&gt;管理年度,"△不是管理年度的单据，按月的三张报表里看不到",IF($H2836&lt;0,"△这一笔之后该账户余额成负数了，核一下",""))))))))))))))</f>
        <v/>
      </c>
    </row>
    <row r="2837" ht="16.5" spans="1:16">
      <c r="A2837" s="4" t="str">
        <f>IF($C2837="","",COUNTA($C$5:$C2837))</f>
        <v/>
      </c>
      <c r="B2837" s="52"/>
      <c r="C2837" s="53"/>
      <c r="D2837" s="53"/>
      <c r="E2837" s="32"/>
      <c r="F2837" s="54"/>
      <c r="G2837" s="54"/>
      <c r="H2837" s="24" t="str">
        <f>IFERROR(ROUND(VLOOKUP($C2837,基础资料!$B$5:$E$34,3,0)+SUMIF($C$5:$C2837,$C2837,$F$5:$F2837)-SUMIF($C$5:$C2837,$C2837,$G$5:$G2837),2),"")</f>
        <v/>
      </c>
      <c r="I2837" s="53"/>
      <c r="J2837" s="53"/>
      <c r="K2837" s="25" t="str">
        <f t="shared" si="44"/>
        <v/>
      </c>
      <c r="L2837" s="13" t="str">
        <f>IF($D2837="","",IFERROR(INDEX(类别属性,MATCH($D2837,类别表,0)),""))</f>
        <v/>
      </c>
      <c r="M2837" s="53"/>
      <c r="N2837" s="53"/>
      <c r="O2837" s="32"/>
      <c r="P2837" s="6" t="str">
        <f>IF($C2837="","",IF(ISNA(MATCH($C2837,账户表,0)),"※这个账户不在【基础资料】的账户档案里",IF($B2837="","※没填日期，这一笔不会进任何月份的报表",IF(NOT(ISNUMBER($B2837)),"※日期是文本不是日期（像 2026.6.28 这种），按日期取数的报表全会漏掉这一笔",IF(AND($F2837&lt;&gt;"",$G2837&lt;&gt;""),"※收入和支出不能同时填",IF(AND(N($F2837)=0,N($G2837)=0),"※收入和支出都没填",IF(OR(N($F2837)&lt;0,N($G2837)&lt;0),"※金额不能填负数，方向反了就换一列填",IF($D2837="","※没填收支类别，分类报表会漏掉这一笔",IF(ISNA(MATCH($D2837,类别表,0)),"※收支类别不在【基础资料】的清单里",IF(AND($L2837="内部转账",$M2837=""),"△内部转账要在「对方账户」写上另一头",IF(AND($L2837="内部转账",$M2837=$C2837),"※对方账户跟本账户是同一个",IF(AND($L2837&lt;&gt;"内部转账",$M2837&lt;&gt;""),"△填了对方账户，但类别不是内部转账",IF(YEAR($B2837)&lt;&gt;管理年度,"△不是管理年度的单据，按月的三张报表里看不到",IF($H2837&lt;0,"△这一笔之后该账户余额成负数了，核一下",""))))))))))))))</f>
        <v/>
      </c>
    </row>
    <row r="2838" ht="16.5" spans="1:16">
      <c r="A2838" s="4" t="str">
        <f>IF($C2838="","",COUNTA($C$5:$C2838))</f>
        <v/>
      </c>
      <c r="B2838" s="52"/>
      <c r="C2838" s="53"/>
      <c r="D2838" s="53"/>
      <c r="E2838" s="32"/>
      <c r="F2838" s="54"/>
      <c r="G2838" s="54"/>
      <c r="H2838" s="24" t="str">
        <f>IFERROR(ROUND(VLOOKUP($C2838,基础资料!$B$5:$E$34,3,0)+SUMIF($C$5:$C2838,$C2838,$F$5:$F2838)-SUMIF($C$5:$C2838,$C2838,$G$5:$G2838),2),"")</f>
        <v/>
      </c>
      <c r="I2838" s="53"/>
      <c r="J2838" s="53"/>
      <c r="K2838" s="25" t="str">
        <f t="shared" si="44"/>
        <v/>
      </c>
      <c r="L2838" s="13" t="str">
        <f>IF($D2838="","",IFERROR(INDEX(类别属性,MATCH($D2838,类别表,0)),""))</f>
        <v/>
      </c>
      <c r="M2838" s="53"/>
      <c r="N2838" s="53"/>
      <c r="O2838" s="32"/>
      <c r="P2838" s="6" t="str">
        <f>IF($C2838="","",IF(ISNA(MATCH($C2838,账户表,0)),"※这个账户不在【基础资料】的账户档案里",IF($B2838="","※没填日期，这一笔不会进任何月份的报表",IF(NOT(ISNUMBER($B2838)),"※日期是文本不是日期（像 2026.6.28 这种），按日期取数的报表全会漏掉这一笔",IF(AND($F2838&lt;&gt;"",$G2838&lt;&gt;""),"※收入和支出不能同时填",IF(AND(N($F2838)=0,N($G2838)=0),"※收入和支出都没填",IF(OR(N($F2838)&lt;0,N($G2838)&lt;0),"※金额不能填负数，方向反了就换一列填",IF($D2838="","※没填收支类别，分类报表会漏掉这一笔",IF(ISNA(MATCH($D2838,类别表,0)),"※收支类别不在【基础资料】的清单里",IF(AND($L2838="内部转账",$M2838=""),"△内部转账要在「对方账户」写上另一头",IF(AND($L2838="内部转账",$M2838=$C2838),"※对方账户跟本账户是同一个",IF(AND($L2838&lt;&gt;"内部转账",$M2838&lt;&gt;""),"△填了对方账户，但类别不是内部转账",IF(YEAR($B2838)&lt;&gt;管理年度,"△不是管理年度的单据，按月的三张报表里看不到",IF($H2838&lt;0,"△这一笔之后该账户余额成负数了，核一下",""))))))))))))))</f>
        <v/>
      </c>
    </row>
    <row r="2839" ht="16.5" spans="1:16">
      <c r="A2839" s="4" t="str">
        <f>IF($C2839="","",COUNTA($C$5:$C2839))</f>
        <v/>
      </c>
      <c r="B2839" s="52"/>
      <c r="C2839" s="53"/>
      <c r="D2839" s="53"/>
      <c r="E2839" s="32"/>
      <c r="F2839" s="54"/>
      <c r="G2839" s="54"/>
      <c r="H2839" s="24" t="str">
        <f>IFERROR(ROUND(VLOOKUP($C2839,基础资料!$B$5:$E$34,3,0)+SUMIF($C$5:$C2839,$C2839,$F$5:$F2839)-SUMIF($C$5:$C2839,$C2839,$G$5:$G2839),2),"")</f>
        <v/>
      </c>
      <c r="I2839" s="53"/>
      <c r="J2839" s="53"/>
      <c r="K2839" s="25" t="str">
        <f t="shared" si="44"/>
        <v/>
      </c>
      <c r="L2839" s="13" t="str">
        <f>IF($D2839="","",IFERROR(INDEX(类别属性,MATCH($D2839,类别表,0)),""))</f>
        <v/>
      </c>
      <c r="M2839" s="53"/>
      <c r="N2839" s="53"/>
      <c r="O2839" s="32"/>
      <c r="P2839" s="6" t="str">
        <f>IF($C2839="","",IF(ISNA(MATCH($C2839,账户表,0)),"※这个账户不在【基础资料】的账户档案里",IF($B2839="","※没填日期，这一笔不会进任何月份的报表",IF(NOT(ISNUMBER($B2839)),"※日期是文本不是日期（像 2026.6.28 这种），按日期取数的报表全会漏掉这一笔",IF(AND($F2839&lt;&gt;"",$G2839&lt;&gt;""),"※收入和支出不能同时填",IF(AND(N($F2839)=0,N($G2839)=0),"※收入和支出都没填",IF(OR(N($F2839)&lt;0,N($G2839)&lt;0),"※金额不能填负数，方向反了就换一列填",IF($D2839="","※没填收支类别，分类报表会漏掉这一笔",IF(ISNA(MATCH($D2839,类别表,0)),"※收支类别不在【基础资料】的清单里",IF(AND($L2839="内部转账",$M2839=""),"△内部转账要在「对方账户」写上另一头",IF(AND($L2839="内部转账",$M2839=$C2839),"※对方账户跟本账户是同一个",IF(AND($L2839&lt;&gt;"内部转账",$M2839&lt;&gt;""),"△填了对方账户，但类别不是内部转账",IF(YEAR($B2839)&lt;&gt;管理年度,"△不是管理年度的单据，按月的三张报表里看不到",IF($H2839&lt;0,"△这一笔之后该账户余额成负数了，核一下",""))))))))))))))</f>
        <v/>
      </c>
    </row>
    <row r="2840" ht="16.5" spans="1:16">
      <c r="A2840" s="4" t="str">
        <f>IF($C2840="","",COUNTA($C$5:$C2840))</f>
        <v/>
      </c>
      <c r="B2840" s="52"/>
      <c r="C2840" s="53"/>
      <c r="D2840" s="53"/>
      <c r="E2840" s="32"/>
      <c r="F2840" s="54"/>
      <c r="G2840" s="54"/>
      <c r="H2840" s="24" t="str">
        <f>IFERROR(ROUND(VLOOKUP($C2840,基础资料!$B$5:$E$34,3,0)+SUMIF($C$5:$C2840,$C2840,$F$5:$F2840)-SUMIF($C$5:$C2840,$C2840,$G$5:$G2840),2),"")</f>
        <v/>
      </c>
      <c r="I2840" s="53"/>
      <c r="J2840" s="53"/>
      <c r="K2840" s="25" t="str">
        <f t="shared" si="44"/>
        <v/>
      </c>
      <c r="L2840" s="13" t="str">
        <f>IF($D2840="","",IFERROR(INDEX(类别属性,MATCH($D2840,类别表,0)),""))</f>
        <v/>
      </c>
      <c r="M2840" s="53"/>
      <c r="N2840" s="53"/>
      <c r="O2840" s="32"/>
      <c r="P2840" s="6" t="str">
        <f>IF($C2840="","",IF(ISNA(MATCH($C2840,账户表,0)),"※这个账户不在【基础资料】的账户档案里",IF($B2840="","※没填日期，这一笔不会进任何月份的报表",IF(NOT(ISNUMBER($B2840)),"※日期是文本不是日期（像 2026.6.28 这种），按日期取数的报表全会漏掉这一笔",IF(AND($F2840&lt;&gt;"",$G2840&lt;&gt;""),"※收入和支出不能同时填",IF(AND(N($F2840)=0,N($G2840)=0),"※收入和支出都没填",IF(OR(N($F2840)&lt;0,N($G2840)&lt;0),"※金额不能填负数，方向反了就换一列填",IF($D2840="","※没填收支类别，分类报表会漏掉这一笔",IF(ISNA(MATCH($D2840,类别表,0)),"※收支类别不在【基础资料】的清单里",IF(AND($L2840="内部转账",$M2840=""),"△内部转账要在「对方账户」写上另一头",IF(AND($L2840="内部转账",$M2840=$C2840),"※对方账户跟本账户是同一个",IF(AND($L2840&lt;&gt;"内部转账",$M2840&lt;&gt;""),"△填了对方账户，但类别不是内部转账",IF(YEAR($B2840)&lt;&gt;管理年度,"△不是管理年度的单据，按月的三张报表里看不到",IF($H2840&lt;0,"△这一笔之后该账户余额成负数了，核一下",""))))))))))))))</f>
        <v/>
      </c>
    </row>
    <row r="2841" ht="16.5" spans="1:16">
      <c r="A2841" s="4" t="str">
        <f>IF($C2841="","",COUNTA($C$5:$C2841))</f>
        <v/>
      </c>
      <c r="B2841" s="52"/>
      <c r="C2841" s="53"/>
      <c r="D2841" s="53"/>
      <c r="E2841" s="32"/>
      <c r="F2841" s="54"/>
      <c r="G2841" s="54"/>
      <c r="H2841" s="24" t="str">
        <f>IFERROR(ROUND(VLOOKUP($C2841,基础资料!$B$5:$E$34,3,0)+SUMIF($C$5:$C2841,$C2841,$F$5:$F2841)-SUMIF($C$5:$C2841,$C2841,$G$5:$G2841),2),"")</f>
        <v/>
      </c>
      <c r="I2841" s="53"/>
      <c r="J2841" s="53"/>
      <c r="K2841" s="25" t="str">
        <f t="shared" si="44"/>
        <v/>
      </c>
      <c r="L2841" s="13" t="str">
        <f>IF($D2841="","",IFERROR(INDEX(类别属性,MATCH($D2841,类别表,0)),""))</f>
        <v/>
      </c>
      <c r="M2841" s="53"/>
      <c r="N2841" s="53"/>
      <c r="O2841" s="32"/>
      <c r="P2841" s="6" t="str">
        <f>IF($C2841="","",IF(ISNA(MATCH($C2841,账户表,0)),"※这个账户不在【基础资料】的账户档案里",IF($B2841="","※没填日期，这一笔不会进任何月份的报表",IF(NOT(ISNUMBER($B2841)),"※日期是文本不是日期（像 2026.6.28 这种），按日期取数的报表全会漏掉这一笔",IF(AND($F2841&lt;&gt;"",$G2841&lt;&gt;""),"※收入和支出不能同时填",IF(AND(N($F2841)=0,N($G2841)=0),"※收入和支出都没填",IF(OR(N($F2841)&lt;0,N($G2841)&lt;0),"※金额不能填负数，方向反了就换一列填",IF($D2841="","※没填收支类别，分类报表会漏掉这一笔",IF(ISNA(MATCH($D2841,类别表,0)),"※收支类别不在【基础资料】的清单里",IF(AND($L2841="内部转账",$M2841=""),"△内部转账要在「对方账户」写上另一头",IF(AND($L2841="内部转账",$M2841=$C2841),"※对方账户跟本账户是同一个",IF(AND($L2841&lt;&gt;"内部转账",$M2841&lt;&gt;""),"△填了对方账户，但类别不是内部转账",IF(YEAR($B2841)&lt;&gt;管理年度,"△不是管理年度的单据，按月的三张报表里看不到",IF($H2841&lt;0,"△这一笔之后该账户余额成负数了，核一下",""))))))))))))))</f>
        <v/>
      </c>
    </row>
    <row r="2842" ht="16.5" spans="1:16">
      <c r="A2842" s="4" t="str">
        <f>IF($C2842="","",COUNTA($C$5:$C2842))</f>
        <v/>
      </c>
      <c r="B2842" s="52"/>
      <c r="C2842" s="53"/>
      <c r="D2842" s="53"/>
      <c r="E2842" s="32"/>
      <c r="F2842" s="54"/>
      <c r="G2842" s="54"/>
      <c r="H2842" s="24" t="str">
        <f>IFERROR(ROUND(VLOOKUP($C2842,基础资料!$B$5:$E$34,3,0)+SUMIF($C$5:$C2842,$C2842,$F$5:$F2842)-SUMIF($C$5:$C2842,$C2842,$G$5:$G2842),2),"")</f>
        <v/>
      </c>
      <c r="I2842" s="53"/>
      <c r="J2842" s="53"/>
      <c r="K2842" s="25" t="str">
        <f t="shared" si="44"/>
        <v/>
      </c>
      <c r="L2842" s="13" t="str">
        <f>IF($D2842="","",IFERROR(INDEX(类别属性,MATCH($D2842,类别表,0)),""))</f>
        <v/>
      </c>
      <c r="M2842" s="53"/>
      <c r="N2842" s="53"/>
      <c r="O2842" s="32"/>
      <c r="P2842" s="6" t="str">
        <f>IF($C2842="","",IF(ISNA(MATCH($C2842,账户表,0)),"※这个账户不在【基础资料】的账户档案里",IF($B2842="","※没填日期，这一笔不会进任何月份的报表",IF(NOT(ISNUMBER($B2842)),"※日期是文本不是日期（像 2026.6.28 这种），按日期取数的报表全会漏掉这一笔",IF(AND($F2842&lt;&gt;"",$G2842&lt;&gt;""),"※收入和支出不能同时填",IF(AND(N($F2842)=0,N($G2842)=0),"※收入和支出都没填",IF(OR(N($F2842)&lt;0,N($G2842)&lt;0),"※金额不能填负数，方向反了就换一列填",IF($D2842="","※没填收支类别，分类报表会漏掉这一笔",IF(ISNA(MATCH($D2842,类别表,0)),"※收支类别不在【基础资料】的清单里",IF(AND($L2842="内部转账",$M2842=""),"△内部转账要在「对方账户」写上另一头",IF(AND($L2842="内部转账",$M2842=$C2842),"※对方账户跟本账户是同一个",IF(AND($L2842&lt;&gt;"内部转账",$M2842&lt;&gt;""),"△填了对方账户，但类别不是内部转账",IF(YEAR($B2842)&lt;&gt;管理年度,"△不是管理年度的单据，按月的三张报表里看不到",IF($H2842&lt;0,"△这一笔之后该账户余额成负数了，核一下",""))))))))))))))</f>
        <v/>
      </c>
    </row>
    <row r="2843" ht="16.5" spans="1:16">
      <c r="A2843" s="4" t="str">
        <f>IF($C2843="","",COUNTA($C$5:$C2843))</f>
        <v/>
      </c>
      <c r="B2843" s="52"/>
      <c r="C2843" s="53"/>
      <c r="D2843" s="53"/>
      <c r="E2843" s="32"/>
      <c r="F2843" s="54"/>
      <c r="G2843" s="54"/>
      <c r="H2843" s="24" t="str">
        <f>IFERROR(ROUND(VLOOKUP($C2843,基础资料!$B$5:$E$34,3,0)+SUMIF($C$5:$C2843,$C2843,$F$5:$F2843)-SUMIF($C$5:$C2843,$C2843,$G$5:$G2843),2),"")</f>
        <v/>
      </c>
      <c r="I2843" s="53"/>
      <c r="J2843" s="53"/>
      <c r="K2843" s="25" t="str">
        <f t="shared" si="44"/>
        <v/>
      </c>
      <c r="L2843" s="13" t="str">
        <f>IF($D2843="","",IFERROR(INDEX(类别属性,MATCH($D2843,类别表,0)),""))</f>
        <v/>
      </c>
      <c r="M2843" s="53"/>
      <c r="N2843" s="53"/>
      <c r="O2843" s="32"/>
      <c r="P2843" s="6" t="str">
        <f>IF($C2843="","",IF(ISNA(MATCH($C2843,账户表,0)),"※这个账户不在【基础资料】的账户档案里",IF($B2843="","※没填日期，这一笔不会进任何月份的报表",IF(NOT(ISNUMBER($B2843)),"※日期是文本不是日期（像 2026.6.28 这种），按日期取数的报表全会漏掉这一笔",IF(AND($F2843&lt;&gt;"",$G2843&lt;&gt;""),"※收入和支出不能同时填",IF(AND(N($F2843)=0,N($G2843)=0),"※收入和支出都没填",IF(OR(N($F2843)&lt;0,N($G2843)&lt;0),"※金额不能填负数，方向反了就换一列填",IF($D2843="","※没填收支类别，分类报表会漏掉这一笔",IF(ISNA(MATCH($D2843,类别表,0)),"※收支类别不在【基础资料】的清单里",IF(AND($L2843="内部转账",$M2843=""),"△内部转账要在「对方账户」写上另一头",IF(AND($L2843="内部转账",$M2843=$C2843),"※对方账户跟本账户是同一个",IF(AND($L2843&lt;&gt;"内部转账",$M2843&lt;&gt;""),"△填了对方账户，但类别不是内部转账",IF(YEAR($B2843)&lt;&gt;管理年度,"△不是管理年度的单据，按月的三张报表里看不到",IF($H2843&lt;0,"△这一笔之后该账户余额成负数了，核一下",""))))))))))))))</f>
        <v/>
      </c>
    </row>
    <row r="2844" ht="16.5" spans="1:16">
      <c r="A2844" s="4" t="str">
        <f>IF($C2844="","",COUNTA($C$5:$C2844))</f>
        <v/>
      </c>
      <c r="B2844" s="52"/>
      <c r="C2844" s="53"/>
      <c r="D2844" s="53"/>
      <c r="E2844" s="32"/>
      <c r="F2844" s="54"/>
      <c r="G2844" s="54"/>
      <c r="H2844" s="24" t="str">
        <f>IFERROR(ROUND(VLOOKUP($C2844,基础资料!$B$5:$E$34,3,0)+SUMIF($C$5:$C2844,$C2844,$F$5:$F2844)-SUMIF($C$5:$C2844,$C2844,$G$5:$G2844),2),"")</f>
        <v/>
      </c>
      <c r="I2844" s="53"/>
      <c r="J2844" s="53"/>
      <c r="K2844" s="25" t="str">
        <f t="shared" si="44"/>
        <v/>
      </c>
      <c r="L2844" s="13" t="str">
        <f>IF($D2844="","",IFERROR(INDEX(类别属性,MATCH($D2844,类别表,0)),""))</f>
        <v/>
      </c>
      <c r="M2844" s="53"/>
      <c r="N2844" s="53"/>
      <c r="O2844" s="32"/>
      <c r="P2844" s="6" t="str">
        <f>IF($C2844="","",IF(ISNA(MATCH($C2844,账户表,0)),"※这个账户不在【基础资料】的账户档案里",IF($B2844="","※没填日期，这一笔不会进任何月份的报表",IF(NOT(ISNUMBER($B2844)),"※日期是文本不是日期（像 2026.6.28 这种），按日期取数的报表全会漏掉这一笔",IF(AND($F2844&lt;&gt;"",$G2844&lt;&gt;""),"※收入和支出不能同时填",IF(AND(N($F2844)=0,N($G2844)=0),"※收入和支出都没填",IF(OR(N($F2844)&lt;0,N($G2844)&lt;0),"※金额不能填负数，方向反了就换一列填",IF($D2844="","※没填收支类别，分类报表会漏掉这一笔",IF(ISNA(MATCH($D2844,类别表,0)),"※收支类别不在【基础资料】的清单里",IF(AND($L2844="内部转账",$M2844=""),"△内部转账要在「对方账户」写上另一头",IF(AND($L2844="内部转账",$M2844=$C2844),"※对方账户跟本账户是同一个",IF(AND($L2844&lt;&gt;"内部转账",$M2844&lt;&gt;""),"△填了对方账户，但类别不是内部转账",IF(YEAR($B2844)&lt;&gt;管理年度,"△不是管理年度的单据，按月的三张报表里看不到",IF($H2844&lt;0,"△这一笔之后该账户余额成负数了，核一下",""))))))))))))))</f>
        <v/>
      </c>
    </row>
    <row r="2845" ht="16.5" spans="1:16">
      <c r="A2845" s="4" t="str">
        <f>IF($C2845="","",COUNTA($C$5:$C2845))</f>
        <v/>
      </c>
      <c r="B2845" s="52"/>
      <c r="C2845" s="53"/>
      <c r="D2845" s="53"/>
      <c r="E2845" s="32"/>
      <c r="F2845" s="54"/>
      <c r="G2845" s="54"/>
      <c r="H2845" s="24" t="str">
        <f>IFERROR(ROUND(VLOOKUP($C2845,基础资料!$B$5:$E$34,3,0)+SUMIF($C$5:$C2845,$C2845,$F$5:$F2845)-SUMIF($C$5:$C2845,$C2845,$G$5:$G2845),2),"")</f>
        <v/>
      </c>
      <c r="I2845" s="53"/>
      <c r="J2845" s="53"/>
      <c r="K2845" s="25" t="str">
        <f t="shared" si="44"/>
        <v/>
      </c>
      <c r="L2845" s="13" t="str">
        <f>IF($D2845="","",IFERROR(INDEX(类别属性,MATCH($D2845,类别表,0)),""))</f>
        <v/>
      </c>
      <c r="M2845" s="53"/>
      <c r="N2845" s="53"/>
      <c r="O2845" s="32"/>
      <c r="P2845" s="6" t="str">
        <f>IF($C2845="","",IF(ISNA(MATCH($C2845,账户表,0)),"※这个账户不在【基础资料】的账户档案里",IF($B2845="","※没填日期，这一笔不会进任何月份的报表",IF(NOT(ISNUMBER($B2845)),"※日期是文本不是日期（像 2026.6.28 这种），按日期取数的报表全会漏掉这一笔",IF(AND($F2845&lt;&gt;"",$G2845&lt;&gt;""),"※收入和支出不能同时填",IF(AND(N($F2845)=0,N($G2845)=0),"※收入和支出都没填",IF(OR(N($F2845)&lt;0,N($G2845)&lt;0),"※金额不能填负数，方向反了就换一列填",IF($D2845="","※没填收支类别，分类报表会漏掉这一笔",IF(ISNA(MATCH($D2845,类别表,0)),"※收支类别不在【基础资料】的清单里",IF(AND($L2845="内部转账",$M2845=""),"△内部转账要在「对方账户」写上另一头",IF(AND($L2845="内部转账",$M2845=$C2845),"※对方账户跟本账户是同一个",IF(AND($L2845&lt;&gt;"内部转账",$M2845&lt;&gt;""),"△填了对方账户，但类别不是内部转账",IF(YEAR($B2845)&lt;&gt;管理年度,"△不是管理年度的单据，按月的三张报表里看不到",IF($H2845&lt;0,"△这一笔之后该账户余额成负数了，核一下",""))))))))))))))</f>
        <v/>
      </c>
    </row>
    <row r="2846" ht="16.5" spans="1:16">
      <c r="A2846" s="4" t="str">
        <f>IF($C2846="","",COUNTA($C$5:$C2846))</f>
        <v/>
      </c>
      <c r="B2846" s="52"/>
      <c r="C2846" s="53"/>
      <c r="D2846" s="53"/>
      <c r="E2846" s="32"/>
      <c r="F2846" s="54"/>
      <c r="G2846" s="54"/>
      <c r="H2846" s="24" t="str">
        <f>IFERROR(ROUND(VLOOKUP($C2846,基础资料!$B$5:$E$34,3,0)+SUMIF($C$5:$C2846,$C2846,$F$5:$F2846)-SUMIF($C$5:$C2846,$C2846,$G$5:$G2846),2),"")</f>
        <v/>
      </c>
      <c r="I2846" s="53"/>
      <c r="J2846" s="53"/>
      <c r="K2846" s="25" t="str">
        <f t="shared" si="44"/>
        <v/>
      </c>
      <c r="L2846" s="13" t="str">
        <f>IF($D2846="","",IFERROR(INDEX(类别属性,MATCH($D2846,类别表,0)),""))</f>
        <v/>
      </c>
      <c r="M2846" s="53"/>
      <c r="N2846" s="53"/>
      <c r="O2846" s="32"/>
      <c r="P2846" s="6" t="str">
        <f>IF($C2846="","",IF(ISNA(MATCH($C2846,账户表,0)),"※这个账户不在【基础资料】的账户档案里",IF($B2846="","※没填日期，这一笔不会进任何月份的报表",IF(NOT(ISNUMBER($B2846)),"※日期是文本不是日期（像 2026.6.28 这种），按日期取数的报表全会漏掉这一笔",IF(AND($F2846&lt;&gt;"",$G2846&lt;&gt;""),"※收入和支出不能同时填",IF(AND(N($F2846)=0,N($G2846)=0),"※收入和支出都没填",IF(OR(N($F2846)&lt;0,N($G2846)&lt;0),"※金额不能填负数，方向反了就换一列填",IF($D2846="","※没填收支类别，分类报表会漏掉这一笔",IF(ISNA(MATCH($D2846,类别表,0)),"※收支类别不在【基础资料】的清单里",IF(AND($L2846="内部转账",$M2846=""),"△内部转账要在「对方账户」写上另一头",IF(AND($L2846="内部转账",$M2846=$C2846),"※对方账户跟本账户是同一个",IF(AND($L2846&lt;&gt;"内部转账",$M2846&lt;&gt;""),"△填了对方账户，但类别不是内部转账",IF(YEAR($B2846)&lt;&gt;管理年度,"△不是管理年度的单据，按月的三张报表里看不到",IF($H2846&lt;0,"△这一笔之后该账户余额成负数了，核一下",""))))))))))))))</f>
        <v/>
      </c>
    </row>
    <row r="2847" ht="16.5" spans="1:16">
      <c r="A2847" s="4" t="str">
        <f>IF($C2847="","",COUNTA($C$5:$C2847))</f>
        <v/>
      </c>
      <c r="B2847" s="52"/>
      <c r="C2847" s="53"/>
      <c r="D2847" s="53"/>
      <c r="E2847" s="32"/>
      <c r="F2847" s="54"/>
      <c r="G2847" s="54"/>
      <c r="H2847" s="24" t="str">
        <f>IFERROR(ROUND(VLOOKUP($C2847,基础资料!$B$5:$E$34,3,0)+SUMIF($C$5:$C2847,$C2847,$F$5:$F2847)-SUMIF($C$5:$C2847,$C2847,$G$5:$G2847),2),"")</f>
        <v/>
      </c>
      <c r="I2847" s="53"/>
      <c r="J2847" s="53"/>
      <c r="K2847" s="25" t="str">
        <f t="shared" si="44"/>
        <v/>
      </c>
      <c r="L2847" s="13" t="str">
        <f>IF($D2847="","",IFERROR(INDEX(类别属性,MATCH($D2847,类别表,0)),""))</f>
        <v/>
      </c>
      <c r="M2847" s="53"/>
      <c r="N2847" s="53"/>
      <c r="O2847" s="32"/>
      <c r="P2847" s="6" t="str">
        <f>IF($C2847="","",IF(ISNA(MATCH($C2847,账户表,0)),"※这个账户不在【基础资料】的账户档案里",IF($B2847="","※没填日期，这一笔不会进任何月份的报表",IF(NOT(ISNUMBER($B2847)),"※日期是文本不是日期（像 2026.6.28 这种），按日期取数的报表全会漏掉这一笔",IF(AND($F2847&lt;&gt;"",$G2847&lt;&gt;""),"※收入和支出不能同时填",IF(AND(N($F2847)=0,N($G2847)=0),"※收入和支出都没填",IF(OR(N($F2847)&lt;0,N($G2847)&lt;0),"※金额不能填负数，方向反了就换一列填",IF($D2847="","※没填收支类别，分类报表会漏掉这一笔",IF(ISNA(MATCH($D2847,类别表,0)),"※收支类别不在【基础资料】的清单里",IF(AND($L2847="内部转账",$M2847=""),"△内部转账要在「对方账户」写上另一头",IF(AND($L2847="内部转账",$M2847=$C2847),"※对方账户跟本账户是同一个",IF(AND($L2847&lt;&gt;"内部转账",$M2847&lt;&gt;""),"△填了对方账户，但类别不是内部转账",IF(YEAR($B2847)&lt;&gt;管理年度,"△不是管理年度的单据，按月的三张报表里看不到",IF($H2847&lt;0,"△这一笔之后该账户余额成负数了，核一下",""))))))))))))))</f>
        <v/>
      </c>
    </row>
    <row r="2848" ht="16.5" spans="1:16">
      <c r="A2848" s="4" t="str">
        <f>IF($C2848="","",COUNTA($C$5:$C2848))</f>
        <v/>
      </c>
      <c r="B2848" s="52"/>
      <c r="C2848" s="53"/>
      <c r="D2848" s="53"/>
      <c r="E2848" s="32"/>
      <c r="F2848" s="54"/>
      <c r="G2848" s="54"/>
      <c r="H2848" s="24" t="str">
        <f>IFERROR(ROUND(VLOOKUP($C2848,基础资料!$B$5:$E$34,3,0)+SUMIF($C$5:$C2848,$C2848,$F$5:$F2848)-SUMIF($C$5:$C2848,$C2848,$G$5:$G2848),2),"")</f>
        <v/>
      </c>
      <c r="I2848" s="53"/>
      <c r="J2848" s="53"/>
      <c r="K2848" s="25" t="str">
        <f t="shared" si="44"/>
        <v/>
      </c>
      <c r="L2848" s="13" t="str">
        <f>IF($D2848="","",IFERROR(INDEX(类别属性,MATCH($D2848,类别表,0)),""))</f>
        <v/>
      </c>
      <c r="M2848" s="53"/>
      <c r="N2848" s="53"/>
      <c r="O2848" s="32"/>
      <c r="P2848" s="6" t="str">
        <f>IF($C2848="","",IF(ISNA(MATCH($C2848,账户表,0)),"※这个账户不在【基础资料】的账户档案里",IF($B2848="","※没填日期，这一笔不会进任何月份的报表",IF(NOT(ISNUMBER($B2848)),"※日期是文本不是日期（像 2026.6.28 这种），按日期取数的报表全会漏掉这一笔",IF(AND($F2848&lt;&gt;"",$G2848&lt;&gt;""),"※收入和支出不能同时填",IF(AND(N($F2848)=0,N($G2848)=0),"※收入和支出都没填",IF(OR(N($F2848)&lt;0,N($G2848)&lt;0),"※金额不能填负数，方向反了就换一列填",IF($D2848="","※没填收支类别，分类报表会漏掉这一笔",IF(ISNA(MATCH($D2848,类别表,0)),"※收支类别不在【基础资料】的清单里",IF(AND($L2848="内部转账",$M2848=""),"△内部转账要在「对方账户」写上另一头",IF(AND($L2848="内部转账",$M2848=$C2848),"※对方账户跟本账户是同一个",IF(AND($L2848&lt;&gt;"内部转账",$M2848&lt;&gt;""),"△填了对方账户，但类别不是内部转账",IF(YEAR($B2848)&lt;&gt;管理年度,"△不是管理年度的单据，按月的三张报表里看不到",IF($H2848&lt;0,"△这一笔之后该账户余额成负数了，核一下",""))))))))))))))</f>
        <v/>
      </c>
    </row>
    <row r="2849" ht="16.5" spans="1:16">
      <c r="A2849" s="4" t="str">
        <f>IF($C2849="","",COUNTA($C$5:$C2849))</f>
        <v/>
      </c>
      <c r="B2849" s="52"/>
      <c r="C2849" s="53"/>
      <c r="D2849" s="53"/>
      <c r="E2849" s="32"/>
      <c r="F2849" s="54"/>
      <c r="G2849" s="54"/>
      <c r="H2849" s="24" t="str">
        <f>IFERROR(ROUND(VLOOKUP($C2849,基础资料!$B$5:$E$34,3,0)+SUMIF($C$5:$C2849,$C2849,$F$5:$F2849)-SUMIF($C$5:$C2849,$C2849,$G$5:$G2849),2),"")</f>
        <v/>
      </c>
      <c r="I2849" s="53"/>
      <c r="J2849" s="53"/>
      <c r="K2849" s="25" t="str">
        <f t="shared" si="44"/>
        <v/>
      </c>
      <c r="L2849" s="13" t="str">
        <f>IF($D2849="","",IFERROR(INDEX(类别属性,MATCH($D2849,类别表,0)),""))</f>
        <v/>
      </c>
      <c r="M2849" s="53"/>
      <c r="N2849" s="53"/>
      <c r="O2849" s="32"/>
      <c r="P2849" s="6" t="str">
        <f>IF($C2849="","",IF(ISNA(MATCH($C2849,账户表,0)),"※这个账户不在【基础资料】的账户档案里",IF($B2849="","※没填日期，这一笔不会进任何月份的报表",IF(NOT(ISNUMBER($B2849)),"※日期是文本不是日期（像 2026.6.28 这种），按日期取数的报表全会漏掉这一笔",IF(AND($F2849&lt;&gt;"",$G2849&lt;&gt;""),"※收入和支出不能同时填",IF(AND(N($F2849)=0,N($G2849)=0),"※收入和支出都没填",IF(OR(N($F2849)&lt;0,N($G2849)&lt;0),"※金额不能填负数，方向反了就换一列填",IF($D2849="","※没填收支类别，分类报表会漏掉这一笔",IF(ISNA(MATCH($D2849,类别表,0)),"※收支类别不在【基础资料】的清单里",IF(AND($L2849="内部转账",$M2849=""),"△内部转账要在「对方账户」写上另一头",IF(AND($L2849="内部转账",$M2849=$C2849),"※对方账户跟本账户是同一个",IF(AND($L2849&lt;&gt;"内部转账",$M2849&lt;&gt;""),"△填了对方账户，但类别不是内部转账",IF(YEAR($B2849)&lt;&gt;管理年度,"△不是管理年度的单据，按月的三张报表里看不到",IF($H2849&lt;0,"△这一笔之后该账户余额成负数了，核一下",""))))))))))))))</f>
        <v/>
      </c>
    </row>
    <row r="2850" ht="16.5" spans="1:16">
      <c r="A2850" s="4" t="str">
        <f>IF($C2850="","",COUNTA($C$5:$C2850))</f>
        <v/>
      </c>
      <c r="B2850" s="52"/>
      <c r="C2850" s="53"/>
      <c r="D2850" s="53"/>
      <c r="E2850" s="32"/>
      <c r="F2850" s="54"/>
      <c r="G2850" s="54"/>
      <c r="H2850" s="24" t="str">
        <f>IFERROR(ROUND(VLOOKUP($C2850,基础资料!$B$5:$E$34,3,0)+SUMIF($C$5:$C2850,$C2850,$F$5:$F2850)-SUMIF($C$5:$C2850,$C2850,$G$5:$G2850),2),"")</f>
        <v/>
      </c>
      <c r="I2850" s="53"/>
      <c r="J2850" s="53"/>
      <c r="K2850" s="25" t="str">
        <f t="shared" si="44"/>
        <v/>
      </c>
      <c r="L2850" s="13" t="str">
        <f>IF($D2850="","",IFERROR(INDEX(类别属性,MATCH($D2850,类别表,0)),""))</f>
        <v/>
      </c>
      <c r="M2850" s="53"/>
      <c r="N2850" s="53"/>
      <c r="O2850" s="32"/>
      <c r="P2850" s="6" t="str">
        <f>IF($C2850="","",IF(ISNA(MATCH($C2850,账户表,0)),"※这个账户不在【基础资料】的账户档案里",IF($B2850="","※没填日期，这一笔不会进任何月份的报表",IF(NOT(ISNUMBER($B2850)),"※日期是文本不是日期（像 2026.6.28 这种），按日期取数的报表全会漏掉这一笔",IF(AND($F2850&lt;&gt;"",$G2850&lt;&gt;""),"※收入和支出不能同时填",IF(AND(N($F2850)=0,N($G2850)=0),"※收入和支出都没填",IF(OR(N($F2850)&lt;0,N($G2850)&lt;0),"※金额不能填负数，方向反了就换一列填",IF($D2850="","※没填收支类别，分类报表会漏掉这一笔",IF(ISNA(MATCH($D2850,类别表,0)),"※收支类别不在【基础资料】的清单里",IF(AND($L2850="内部转账",$M2850=""),"△内部转账要在「对方账户」写上另一头",IF(AND($L2850="内部转账",$M2850=$C2850),"※对方账户跟本账户是同一个",IF(AND($L2850&lt;&gt;"内部转账",$M2850&lt;&gt;""),"△填了对方账户，但类别不是内部转账",IF(YEAR($B2850)&lt;&gt;管理年度,"△不是管理年度的单据，按月的三张报表里看不到",IF($H2850&lt;0,"△这一笔之后该账户余额成负数了，核一下",""))))))))))))))</f>
        <v/>
      </c>
    </row>
    <row r="2851" ht="16.5" spans="1:16">
      <c r="A2851" s="4" t="str">
        <f>IF($C2851="","",COUNTA($C$5:$C2851))</f>
        <v/>
      </c>
      <c r="B2851" s="52"/>
      <c r="C2851" s="53"/>
      <c r="D2851" s="53"/>
      <c r="E2851" s="32"/>
      <c r="F2851" s="54"/>
      <c r="G2851" s="54"/>
      <c r="H2851" s="24" t="str">
        <f>IFERROR(ROUND(VLOOKUP($C2851,基础资料!$B$5:$E$34,3,0)+SUMIF($C$5:$C2851,$C2851,$F$5:$F2851)-SUMIF($C$5:$C2851,$C2851,$G$5:$G2851),2),"")</f>
        <v/>
      </c>
      <c r="I2851" s="53"/>
      <c r="J2851" s="53"/>
      <c r="K2851" s="25" t="str">
        <f t="shared" si="44"/>
        <v/>
      </c>
      <c r="L2851" s="13" t="str">
        <f>IF($D2851="","",IFERROR(INDEX(类别属性,MATCH($D2851,类别表,0)),""))</f>
        <v/>
      </c>
      <c r="M2851" s="53"/>
      <c r="N2851" s="53"/>
      <c r="O2851" s="32"/>
      <c r="P2851" s="6" t="str">
        <f>IF($C2851="","",IF(ISNA(MATCH($C2851,账户表,0)),"※这个账户不在【基础资料】的账户档案里",IF($B2851="","※没填日期，这一笔不会进任何月份的报表",IF(NOT(ISNUMBER($B2851)),"※日期是文本不是日期（像 2026.6.28 这种），按日期取数的报表全会漏掉这一笔",IF(AND($F2851&lt;&gt;"",$G2851&lt;&gt;""),"※收入和支出不能同时填",IF(AND(N($F2851)=0,N($G2851)=0),"※收入和支出都没填",IF(OR(N($F2851)&lt;0,N($G2851)&lt;0),"※金额不能填负数，方向反了就换一列填",IF($D2851="","※没填收支类别，分类报表会漏掉这一笔",IF(ISNA(MATCH($D2851,类别表,0)),"※收支类别不在【基础资料】的清单里",IF(AND($L2851="内部转账",$M2851=""),"△内部转账要在「对方账户」写上另一头",IF(AND($L2851="内部转账",$M2851=$C2851),"※对方账户跟本账户是同一个",IF(AND($L2851&lt;&gt;"内部转账",$M2851&lt;&gt;""),"△填了对方账户，但类别不是内部转账",IF(YEAR($B2851)&lt;&gt;管理年度,"△不是管理年度的单据，按月的三张报表里看不到",IF($H2851&lt;0,"△这一笔之后该账户余额成负数了，核一下",""))))))))))))))</f>
        <v/>
      </c>
    </row>
    <row r="2852" ht="16.5" spans="1:16">
      <c r="A2852" s="4" t="str">
        <f>IF($C2852="","",COUNTA($C$5:$C2852))</f>
        <v/>
      </c>
      <c r="B2852" s="52"/>
      <c r="C2852" s="53"/>
      <c r="D2852" s="53"/>
      <c r="E2852" s="32"/>
      <c r="F2852" s="54"/>
      <c r="G2852" s="54"/>
      <c r="H2852" s="24" t="str">
        <f>IFERROR(ROUND(VLOOKUP($C2852,基础资料!$B$5:$E$34,3,0)+SUMIF($C$5:$C2852,$C2852,$F$5:$F2852)-SUMIF($C$5:$C2852,$C2852,$G$5:$G2852),2),"")</f>
        <v/>
      </c>
      <c r="I2852" s="53"/>
      <c r="J2852" s="53"/>
      <c r="K2852" s="25" t="str">
        <f t="shared" si="44"/>
        <v/>
      </c>
      <c r="L2852" s="13" t="str">
        <f>IF($D2852="","",IFERROR(INDEX(类别属性,MATCH($D2852,类别表,0)),""))</f>
        <v/>
      </c>
      <c r="M2852" s="53"/>
      <c r="N2852" s="53"/>
      <c r="O2852" s="32"/>
      <c r="P2852" s="6" t="str">
        <f>IF($C2852="","",IF(ISNA(MATCH($C2852,账户表,0)),"※这个账户不在【基础资料】的账户档案里",IF($B2852="","※没填日期，这一笔不会进任何月份的报表",IF(NOT(ISNUMBER($B2852)),"※日期是文本不是日期（像 2026.6.28 这种），按日期取数的报表全会漏掉这一笔",IF(AND($F2852&lt;&gt;"",$G2852&lt;&gt;""),"※收入和支出不能同时填",IF(AND(N($F2852)=0,N($G2852)=0),"※收入和支出都没填",IF(OR(N($F2852)&lt;0,N($G2852)&lt;0),"※金额不能填负数，方向反了就换一列填",IF($D2852="","※没填收支类别，分类报表会漏掉这一笔",IF(ISNA(MATCH($D2852,类别表,0)),"※收支类别不在【基础资料】的清单里",IF(AND($L2852="内部转账",$M2852=""),"△内部转账要在「对方账户」写上另一头",IF(AND($L2852="内部转账",$M2852=$C2852),"※对方账户跟本账户是同一个",IF(AND($L2852&lt;&gt;"内部转账",$M2852&lt;&gt;""),"△填了对方账户，但类别不是内部转账",IF(YEAR($B2852)&lt;&gt;管理年度,"△不是管理年度的单据，按月的三张报表里看不到",IF($H2852&lt;0,"△这一笔之后该账户余额成负数了，核一下",""))))))))))))))</f>
        <v/>
      </c>
    </row>
    <row r="2853" ht="16.5" spans="1:16">
      <c r="A2853" s="4" t="str">
        <f>IF($C2853="","",COUNTA($C$5:$C2853))</f>
        <v/>
      </c>
      <c r="B2853" s="52"/>
      <c r="C2853" s="53"/>
      <c r="D2853" s="53"/>
      <c r="E2853" s="32"/>
      <c r="F2853" s="54"/>
      <c r="G2853" s="54"/>
      <c r="H2853" s="24" t="str">
        <f>IFERROR(ROUND(VLOOKUP($C2853,基础资料!$B$5:$E$34,3,0)+SUMIF($C$5:$C2853,$C2853,$F$5:$F2853)-SUMIF($C$5:$C2853,$C2853,$G$5:$G2853),2),"")</f>
        <v/>
      </c>
      <c r="I2853" s="53"/>
      <c r="J2853" s="53"/>
      <c r="K2853" s="25" t="str">
        <f t="shared" si="44"/>
        <v/>
      </c>
      <c r="L2853" s="13" t="str">
        <f>IF($D2853="","",IFERROR(INDEX(类别属性,MATCH($D2853,类别表,0)),""))</f>
        <v/>
      </c>
      <c r="M2853" s="53"/>
      <c r="N2853" s="53"/>
      <c r="O2853" s="32"/>
      <c r="P2853" s="6" t="str">
        <f>IF($C2853="","",IF(ISNA(MATCH($C2853,账户表,0)),"※这个账户不在【基础资料】的账户档案里",IF($B2853="","※没填日期，这一笔不会进任何月份的报表",IF(NOT(ISNUMBER($B2853)),"※日期是文本不是日期（像 2026.6.28 这种），按日期取数的报表全会漏掉这一笔",IF(AND($F2853&lt;&gt;"",$G2853&lt;&gt;""),"※收入和支出不能同时填",IF(AND(N($F2853)=0,N($G2853)=0),"※收入和支出都没填",IF(OR(N($F2853)&lt;0,N($G2853)&lt;0),"※金额不能填负数，方向反了就换一列填",IF($D2853="","※没填收支类别，分类报表会漏掉这一笔",IF(ISNA(MATCH($D2853,类别表,0)),"※收支类别不在【基础资料】的清单里",IF(AND($L2853="内部转账",$M2853=""),"△内部转账要在「对方账户」写上另一头",IF(AND($L2853="内部转账",$M2853=$C2853),"※对方账户跟本账户是同一个",IF(AND($L2853&lt;&gt;"内部转账",$M2853&lt;&gt;""),"△填了对方账户，但类别不是内部转账",IF(YEAR($B2853)&lt;&gt;管理年度,"△不是管理年度的单据，按月的三张报表里看不到",IF($H2853&lt;0,"△这一笔之后该账户余额成负数了，核一下",""))))))))))))))</f>
        <v/>
      </c>
    </row>
    <row r="2854" ht="16.5" spans="1:16">
      <c r="A2854" s="4" t="str">
        <f>IF($C2854="","",COUNTA($C$5:$C2854))</f>
        <v/>
      </c>
      <c r="B2854" s="52"/>
      <c r="C2854" s="53"/>
      <c r="D2854" s="53"/>
      <c r="E2854" s="32"/>
      <c r="F2854" s="54"/>
      <c r="G2854" s="54"/>
      <c r="H2854" s="24" t="str">
        <f>IFERROR(ROUND(VLOOKUP($C2854,基础资料!$B$5:$E$34,3,0)+SUMIF($C$5:$C2854,$C2854,$F$5:$F2854)-SUMIF($C$5:$C2854,$C2854,$G$5:$G2854),2),"")</f>
        <v/>
      </c>
      <c r="I2854" s="53"/>
      <c r="J2854" s="53"/>
      <c r="K2854" s="25" t="str">
        <f t="shared" si="44"/>
        <v/>
      </c>
      <c r="L2854" s="13" t="str">
        <f>IF($D2854="","",IFERROR(INDEX(类别属性,MATCH($D2854,类别表,0)),""))</f>
        <v/>
      </c>
      <c r="M2854" s="53"/>
      <c r="N2854" s="53"/>
      <c r="O2854" s="32"/>
      <c r="P2854" s="6" t="str">
        <f>IF($C2854="","",IF(ISNA(MATCH($C2854,账户表,0)),"※这个账户不在【基础资料】的账户档案里",IF($B2854="","※没填日期，这一笔不会进任何月份的报表",IF(NOT(ISNUMBER($B2854)),"※日期是文本不是日期（像 2026.6.28 这种），按日期取数的报表全会漏掉这一笔",IF(AND($F2854&lt;&gt;"",$G2854&lt;&gt;""),"※收入和支出不能同时填",IF(AND(N($F2854)=0,N($G2854)=0),"※收入和支出都没填",IF(OR(N($F2854)&lt;0,N($G2854)&lt;0),"※金额不能填负数，方向反了就换一列填",IF($D2854="","※没填收支类别，分类报表会漏掉这一笔",IF(ISNA(MATCH($D2854,类别表,0)),"※收支类别不在【基础资料】的清单里",IF(AND($L2854="内部转账",$M2854=""),"△内部转账要在「对方账户」写上另一头",IF(AND($L2854="内部转账",$M2854=$C2854),"※对方账户跟本账户是同一个",IF(AND($L2854&lt;&gt;"内部转账",$M2854&lt;&gt;""),"△填了对方账户，但类别不是内部转账",IF(YEAR($B2854)&lt;&gt;管理年度,"△不是管理年度的单据，按月的三张报表里看不到",IF($H2854&lt;0,"△这一笔之后该账户余额成负数了，核一下",""))))))))))))))</f>
        <v/>
      </c>
    </row>
    <row r="2855" ht="16.5" spans="1:16">
      <c r="A2855" s="4" t="str">
        <f>IF($C2855="","",COUNTA($C$5:$C2855))</f>
        <v/>
      </c>
      <c r="B2855" s="52"/>
      <c r="C2855" s="53"/>
      <c r="D2855" s="53"/>
      <c r="E2855" s="32"/>
      <c r="F2855" s="54"/>
      <c r="G2855" s="54"/>
      <c r="H2855" s="24" t="str">
        <f>IFERROR(ROUND(VLOOKUP($C2855,基础资料!$B$5:$E$34,3,0)+SUMIF($C$5:$C2855,$C2855,$F$5:$F2855)-SUMIF($C$5:$C2855,$C2855,$G$5:$G2855),2),"")</f>
        <v/>
      </c>
      <c r="I2855" s="53"/>
      <c r="J2855" s="53"/>
      <c r="K2855" s="25" t="str">
        <f t="shared" si="44"/>
        <v/>
      </c>
      <c r="L2855" s="13" t="str">
        <f>IF($D2855="","",IFERROR(INDEX(类别属性,MATCH($D2855,类别表,0)),""))</f>
        <v/>
      </c>
      <c r="M2855" s="53"/>
      <c r="N2855" s="53"/>
      <c r="O2855" s="32"/>
      <c r="P2855" s="6" t="str">
        <f>IF($C2855="","",IF(ISNA(MATCH($C2855,账户表,0)),"※这个账户不在【基础资料】的账户档案里",IF($B2855="","※没填日期，这一笔不会进任何月份的报表",IF(NOT(ISNUMBER($B2855)),"※日期是文本不是日期（像 2026.6.28 这种），按日期取数的报表全会漏掉这一笔",IF(AND($F2855&lt;&gt;"",$G2855&lt;&gt;""),"※收入和支出不能同时填",IF(AND(N($F2855)=0,N($G2855)=0),"※收入和支出都没填",IF(OR(N($F2855)&lt;0,N($G2855)&lt;0),"※金额不能填负数，方向反了就换一列填",IF($D2855="","※没填收支类别，分类报表会漏掉这一笔",IF(ISNA(MATCH($D2855,类别表,0)),"※收支类别不在【基础资料】的清单里",IF(AND($L2855="内部转账",$M2855=""),"△内部转账要在「对方账户」写上另一头",IF(AND($L2855="内部转账",$M2855=$C2855),"※对方账户跟本账户是同一个",IF(AND($L2855&lt;&gt;"内部转账",$M2855&lt;&gt;""),"△填了对方账户，但类别不是内部转账",IF(YEAR($B2855)&lt;&gt;管理年度,"△不是管理年度的单据，按月的三张报表里看不到",IF($H2855&lt;0,"△这一笔之后该账户余额成负数了，核一下",""))))))))))))))</f>
        <v/>
      </c>
    </row>
    <row r="2856" ht="16.5" spans="1:16">
      <c r="A2856" s="4" t="str">
        <f>IF($C2856="","",COUNTA($C$5:$C2856))</f>
        <v/>
      </c>
      <c r="B2856" s="52"/>
      <c r="C2856" s="53"/>
      <c r="D2856" s="53"/>
      <c r="E2856" s="32"/>
      <c r="F2856" s="54"/>
      <c r="G2856" s="54"/>
      <c r="H2856" s="24" t="str">
        <f>IFERROR(ROUND(VLOOKUP($C2856,基础资料!$B$5:$E$34,3,0)+SUMIF($C$5:$C2856,$C2856,$F$5:$F2856)-SUMIF($C$5:$C2856,$C2856,$G$5:$G2856),2),"")</f>
        <v/>
      </c>
      <c r="I2856" s="53"/>
      <c r="J2856" s="53"/>
      <c r="K2856" s="25" t="str">
        <f t="shared" si="44"/>
        <v/>
      </c>
      <c r="L2856" s="13" t="str">
        <f>IF($D2856="","",IFERROR(INDEX(类别属性,MATCH($D2856,类别表,0)),""))</f>
        <v/>
      </c>
      <c r="M2856" s="53"/>
      <c r="N2856" s="53"/>
      <c r="O2856" s="32"/>
      <c r="P2856" s="6" t="str">
        <f>IF($C2856="","",IF(ISNA(MATCH($C2856,账户表,0)),"※这个账户不在【基础资料】的账户档案里",IF($B2856="","※没填日期，这一笔不会进任何月份的报表",IF(NOT(ISNUMBER($B2856)),"※日期是文本不是日期（像 2026.6.28 这种），按日期取数的报表全会漏掉这一笔",IF(AND($F2856&lt;&gt;"",$G2856&lt;&gt;""),"※收入和支出不能同时填",IF(AND(N($F2856)=0,N($G2856)=0),"※收入和支出都没填",IF(OR(N($F2856)&lt;0,N($G2856)&lt;0),"※金额不能填负数，方向反了就换一列填",IF($D2856="","※没填收支类别，分类报表会漏掉这一笔",IF(ISNA(MATCH($D2856,类别表,0)),"※收支类别不在【基础资料】的清单里",IF(AND($L2856="内部转账",$M2856=""),"△内部转账要在「对方账户」写上另一头",IF(AND($L2856="内部转账",$M2856=$C2856),"※对方账户跟本账户是同一个",IF(AND($L2856&lt;&gt;"内部转账",$M2856&lt;&gt;""),"△填了对方账户，但类别不是内部转账",IF(YEAR($B2856)&lt;&gt;管理年度,"△不是管理年度的单据，按月的三张报表里看不到",IF($H2856&lt;0,"△这一笔之后该账户余额成负数了，核一下",""))))))))))))))</f>
        <v/>
      </c>
    </row>
    <row r="2857" ht="16.5" spans="1:16">
      <c r="A2857" s="4" t="str">
        <f>IF($C2857="","",COUNTA($C$5:$C2857))</f>
        <v/>
      </c>
      <c r="B2857" s="52"/>
      <c r="C2857" s="53"/>
      <c r="D2857" s="53"/>
      <c r="E2857" s="32"/>
      <c r="F2857" s="54"/>
      <c r="G2857" s="54"/>
      <c r="H2857" s="24" t="str">
        <f>IFERROR(ROUND(VLOOKUP($C2857,基础资料!$B$5:$E$34,3,0)+SUMIF($C$5:$C2857,$C2857,$F$5:$F2857)-SUMIF($C$5:$C2857,$C2857,$G$5:$G2857),2),"")</f>
        <v/>
      </c>
      <c r="I2857" s="53"/>
      <c r="J2857" s="53"/>
      <c r="K2857" s="25" t="str">
        <f t="shared" si="44"/>
        <v/>
      </c>
      <c r="L2857" s="13" t="str">
        <f>IF($D2857="","",IFERROR(INDEX(类别属性,MATCH($D2857,类别表,0)),""))</f>
        <v/>
      </c>
      <c r="M2857" s="53"/>
      <c r="N2857" s="53"/>
      <c r="O2857" s="32"/>
      <c r="P2857" s="6" t="str">
        <f>IF($C2857="","",IF(ISNA(MATCH($C2857,账户表,0)),"※这个账户不在【基础资料】的账户档案里",IF($B2857="","※没填日期，这一笔不会进任何月份的报表",IF(NOT(ISNUMBER($B2857)),"※日期是文本不是日期（像 2026.6.28 这种），按日期取数的报表全会漏掉这一笔",IF(AND($F2857&lt;&gt;"",$G2857&lt;&gt;""),"※收入和支出不能同时填",IF(AND(N($F2857)=0,N($G2857)=0),"※收入和支出都没填",IF(OR(N($F2857)&lt;0,N($G2857)&lt;0),"※金额不能填负数，方向反了就换一列填",IF($D2857="","※没填收支类别，分类报表会漏掉这一笔",IF(ISNA(MATCH($D2857,类别表,0)),"※收支类别不在【基础资料】的清单里",IF(AND($L2857="内部转账",$M2857=""),"△内部转账要在「对方账户」写上另一头",IF(AND($L2857="内部转账",$M2857=$C2857),"※对方账户跟本账户是同一个",IF(AND($L2857&lt;&gt;"内部转账",$M2857&lt;&gt;""),"△填了对方账户，但类别不是内部转账",IF(YEAR($B2857)&lt;&gt;管理年度,"△不是管理年度的单据，按月的三张报表里看不到",IF($H2857&lt;0,"△这一笔之后该账户余额成负数了，核一下",""))))))))))))))</f>
        <v/>
      </c>
    </row>
    <row r="2858" ht="16.5" spans="1:16">
      <c r="A2858" s="4" t="str">
        <f>IF($C2858="","",COUNTA($C$5:$C2858))</f>
        <v/>
      </c>
      <c r="B2858" s="52"/>
      <c r="C2858" s="53"/>
      <c r="D2858" s="53"/>
      <c r="E2858" s="32"/>
      <c r="F2858" s="54"/>
      <c r="G2858" s="54"/>
      <c r="H2858" s="24" t="str">
        <f>IFERROR(ROUND(VLOOKUP($C2858,基础资料!$B$5:$E$34,3,0)+SUMIF($C$5:$C2858,$C2858,$F$5:$F2858)-SUMIF($C$5:$C2858,$C2858,$G$5:$G2858),2),"")</f>
        <v/>
      </c>
      <c r="I2858" s="53"/>
      <c r="J2858" s="53"/>
      <c r="K2858" s="25" t="str">
        <f t="shared" si="44"/>
        <v/>
      </c>
      <c r="L2858" s="13" t="str">
        <f>IF($D2858="","",IFERROR(INDEX(类别属性,MATCH($D2858,类别表,0)),""))</f>
        <v/>
      </c>
      <c r="M2858" s="53"/>
      <c r="N2858" s="53"/>
      <c r="O2858" s="32"/>
      <c r="P2858" s="6" t="str">
        <f>IF($C2858="","",IF(ISNA(MATCH($C2858,账户表,0)),"※这个账户不在【基础资料】的账户档案里",IF($B2858="","※没填日期，这一笔不会进任何月份的报表",IF(NOT(ISNUMBER($B2858)),"※日期是文本不是日期（像 2026.6.28 这种），按日期取数的报表全会漏掉这一笔",IF(AND($F2858&lt;&gt;"",$G2858&lt;&gt;""),"※收入和支出不能同时填",IF(AND(N($F2858)=0,N($G2858)=0),"※收入和支出都没填",IF(OR(N($F2858)&lt;0,N($G2858)&lt;0),"※金额不能填负数，方向反了就换一列填",IF($D2858="","※没填收支类别，分类报表会漏掉这一笔",IF(ISNA(MATCH($D2858,类别表,0)),"※收支类别不在【基础资料】的清单里",IF(AND($L2858="内部转账",$M2858=""),"△内部转账要在「对方账户」写上另一头",IF(AND($L2858="内部转账",$M2858=$C2858),"※对方账户跟本账户是同一个",IF(AND($L2858&lt;&gt;"内部转账",$M2858&lt;&gt;""),"△填了对方账户，但类别不是内部转账",IF(YEAR($B2858)&lt;&gt;管理年度,"△不是管理年度的单据，按月的三张报表里看不到",IF($H2858&lt;0,"△这一笔之后该账户余额成负数了，核一下",""))))))))))))))</f>
        <v/>
      </c>
    </row>
    <row r="2859" ht="16.5" spans="1:16">
      <c r="A2859" s="4" t="str">
        <f>IF($C2859="","",COUNTA($C$5:$C2859))</f>
        <v/>
      </c>
      <c r="B2859" s="52"/>
      <c r="C2859" s="53"/>
      <c r="D2859" s="53"/>
      <c r="E2859" s="32"/>
      <c r="F2859" s="54"/>
      <c r="G2859" s="54"/>
      <c r="H2859" s="24" t="str">
        <f>IFERROR(ROUND(VLOOKUP($C2859,基础资料!$B$5:$E$34,3,0)+SUMIF($C$5:$C2859,$C2859,$F$5:$F2859)-SUMIF($C$5:$C2859,$C2859,$G$5:$G2859),2),"")</f>
        <v/>
      </c>
      <c r="I2859" s="53"/>
      <c r="J2859" s="53"/>
      <c r="K2859" s="25" t="str">
        <f t="shared" si="44"/>
        <v/>
      </c>
      <c r="L2859" s="13" t="str">
        <f>IF($D2859="","",IFERROR(INDEX(类别属性,MATCH($D2859,类别表,0)),""))</f>
        <v/>
      </c>
      <c r="M2859" s="53"/>
      <c r="N2859" s="53"/>
      <c r="O2859" s="32"/>
      <c r="P2859" s="6" t="str">
        <f>IF($C2859="","",IF(ISNA(MATCH($C2859,账户表,0)),"※这个账户不在【基础资料】的账户档案里",IF($B2859="","※没填日期，这一笔不会进任何月份的报表",IF(NOT(ISNUMBER($B2859)),"※日期是文本不是日期（像 2026.6.28 这种），按日期取数的报表全会漏掉这一笔",IF(AND($F2859&lt;&gt;"",$G2859&lt;&gt;""),"※收入和支出不能同时填",IF(AND(N($F2859)=0,N($G2859)=0),"※收入和支出都没填",IF(OR(N($F2859)&lt;0,N($G2859)&lt;0),"※金额不能填负数，方向反了就换一列填",IF($D2859="","※没填收支类别，分类报表会漏掉这一笔",IF(ISNA(MATCH($D2859,类别表,0)),"※收支类别不在【基础资料】的清单里",IF(AND($L2859="内部转账",$M2859=""),"△内部转账要在「对方账户」写上另一头",IF(AND($L2859="内部转账",$M2859=$C2859),"※对方账户跟本账户是同一个",IF(AND($L2859&lt;&gt;"内部转账",$M2859&lt;&gt;""),"△填了对方账户，但类别不是内部转账",IF(YEAR($B2859)&lt;&gt;管理年度,"△不是管理年度的单据，按月的三张报表里看不到",IF($H2859&lt;0,"△这一笔之后该账户余额成负数了，核一下",""))))))))))))))</f>
        <v/>
      </c>
    </row>
    <row r="2860" ht="16.5" spans="1:16">
      <c r="A2860" s="4" t="str">
        <f>IF($C2860="","",COUNTA($C$5:$C2860))</f>
        <v/>
      </c>
      <c r="B2860" s="52"/>
      <c r="C2860" s="53"/>
      <c r="D2860" s="53"/>
      <c r="E2860" s="32"/>
      <c r="F2860" s="54"/>
      <c r="G2860" s="54"/>
      <c r="H2860" s="24" t="str">
        <f>IFERROR(ROUND(VLOOKUP($C2860,基础资料!$B$5:$E$34,3,0)+SUMIF($C$5:$C2860,$C2860,$F$5:$F2860)-SUMIF($C$5:$C2860,$C2860,$G$5:$G2860),2),"")</f>
        <v/>
      </c>
      <c r="I2860" s="53"/>
      <c r="J2860" s="53"/>
      <c r="K2860" s="25" t="str">
        <f t="shared" si="44"/>
        <v/>
      </c>
      <c r="L2860" s="13" t="str">
        <f>IF($D2860="","",IFERROR(INDEX(类别属性,MATCH($D2860,类别表,0)),""))</f>
        <v/>
      </c>
      <c r="M2860" s="53"/>
      <c r="N2860" s="53"/>
      <c r="O2860" s="32"/>
      <c r="P2860" s="6" t="str">
        <f>IF($C2860="","",IF(ISNA(MATCH($C2860,账户表,0)),"※这个账户不在【基础资料】的账户档案里",IF($B2860="","※没填日期，这一笔不会进任何月份的报表",IF(NOT(ISNUMBER($B2860)),"※日期是文本不是日期（像 2026.6.28 这种），按日期取数的报表全会漏掉这一笔",IF(AND($F2860&lt;&gt;"",$G2860&lt;&gt;""),"※收入和支出不能同时填",IF(AND(N($F2860)=0,N($G2860)=0),"※收入和支出都没填",IF(OR(N($F2860)&lt;0,N($G2860)&lt;0),"※金额不能填负数，方向反了就换一列填",IF($D2860="","※没填收支类别，分类报表会漏掉这一笔",IF(ISNA(MATCH($D2860,类别表,0)),"※收支类别不在【基础资料】的清单里",IF(AND($L2860="内部转账",$M2860=""),"△内部转账要在「对方账户」写上另一头",IF(AND($L2860="内部转账",$M2860=$C2860),"※对方账户跟本账户是同一个",IF(AND($L2860&lt;&gt;"内部转账",$M2860&lt;&gt;""),"△填了对方账户，但类别不是内部转账",IF(YEAR($B2860)&lt;&gt;管理年度,"△不是管理年度的单据，按月的三张报表里看不到",IF($H2860&lt;0,"△这一笔之后该账户余额成负数了，核一下",""))))))))))))))</f>
        <v/>
      </c>
    </row>
    <row r="2861" ht="16.5" spans="1:16">
      <c r="A2861" s="4" t="str">
        <f>IF($C2861="","",COUNTA($C$5:$C2861))</f>
        <v/>
      </c>
      <c r="B2861" s="52"/>
      <c r="C2861" s="53"/>
      <c r="D2861" s="53"/>
      <c r="E2861" s="32"/>
      <c r="F2861" s="54"/>
      <c r="G2861" s="54"/>
      <c r="H2861" s="24" t="str">
        <f>IFERROR(ROUND(VLOOKUP($C2861,基础资料!$B$5:$E$34,3,0)+SUMIF($C$5:$C2861,$C2861,$F$5:$F2861)-SUMIF($C$5:$C2861,$C2861,$G$5:$G2861),2),"")</f>
        <v/>
      </c>
      <c r="I2861" s="53"/>
      <c r="J2861" s="53"/>
      <c r="K2861" s="25" t="str">
        <f t="shared" si="44"/>
        <v/>
      </c>
      <c r="L2861" s="13" t="str">
        <f>IF($D2861="","",IFERROR(INDEX(类别属性,MATCH($D2861,类别表,0)),""))</f>
        <v/>
      </c>
      <c r="M2861" s="53"/>
      <c r="N2861" s="53"/>
      <c r="O2861" s="32"/>
      <c r="P2861" s="6" t="str">
        <f>IF($C2861="","",IF(ISNA(MATCH($C2861,账户表,0)),"※这个账户不在【基础资料】的账户档案里",IF($B2861="","※没填日期，这一笔不会进任何月份的报表",IF(NOT(ISNUMBER($B2861)),"※日期是文本不是日期（像 2026.6.28 这种），按日期取数的报表全会漏掉这一笔",IF(AND($F2861&lt;&gt;"",$G2861&lt;&gt;""),"※收入和支出不能同时填",IF(AND(N($F2861)=0,N($G2861)=0),"※收入和支出都没填",IF(OR(N($F2861)&lt;0,N($G2861)&lt;0),"※金额不能填负数，方向反了就换一列填",IF($D2861="","※没填收支类别，分类报表会漏掉这一笔",IF(ISNA(MATCH($D2861,类别表,0)),"※收支类别不在【基础资料】的清单里",IF(AND($L2861="内部转账",$M2861=""),"△内部转账要在「对方账户」写上另一头",IF(AND($L2861="内部转账",$M2861=$C2861),"※对方账户跟本账户是同一个",IF(AND($L2861&lt;&gt;"内部转账",$M2861&lt;&gt;""),"△填了对方账户，但类别不是内部转账",IF(YEAR($B2861)&lt;&gt;管理年度,"△不是管理年度的单据，按月的三张报表里看不到",IF($H2861&lt;0,"△这一笔之后该账户余额成负数了，核一下",""))))))))))))))</f>
        <v/>
      </c>
    </row>
    <row r="2862" ht="16.5" spans="1:16">
      <c r="A2862" s="4" t="str">
        <f>IF($C2862="","",COUNTA($C$5:$C2862))</f>
        <v/>
      </c>
      <c r="B2862" s="52"/>
      <c r="C2862" s="53"/>
      <c r="D2862" s="53"/>
      <c r="E2862" s="32"/>
      <c r="F2862" s="54"/>
      <c r="G2862" s="54"/>
      <c r="H2862" s="24" t="str">
        <f>IFERROR(ROUND(VLOOKUP($C2862,基础资料!$B$5:$E$34,3,0)+SUMIF($C$5:$C2862,$C2862,$F$5:$F2862)-SUMIF($C$5:$C2862,$C2862,$G$5:$G2862),2),"")</f>
        <v/>
      </c>
      <c r="I2862" s="53"/>
      <c r="J2862" s="53"/>
      <c r="K2862" s="25" t="str">
        <f t="shared" si="44"/>
        <v/>
      </c>
      <c r="L2862" s="13" t="str">
        <f>IF($D2862="","",IFERROR(INDEX(类别属性,MATCH($D2862,类别表,0)),""))</f>
        <v/>
      </c>
      <c r="M2862" s="53"/>
      <c r="N2862" s="53"/>
      <c r="O2862" s="32"/>
      <c r="P2862" s="6" t="str">
        <f>IF($C2862="","",IF(ISNA(MATCH($C2862,账户表,0)),"※这个账户不在【基础资料】的账户档案里",IF($B2862="","※没填日期，这一笔不会进任何月份的报表",IF(NOT(ISNUMBER($B2862)),"※日期是文本不是日期（像 2026.6.28 这种），按日期取数的报表全会漏掉这一笔",IF(AND($F2862&lt;&gt;"",$G2862&lt;&gt;""),"※收入和支出不能同时填",IF(AND(N($F2862)=0,N($G2862)=0),"※收入和支出都没填",IF(OR(N($F2862)&lt;0,N($G2862)&lt;0),"※金额不能填负数，方向反了就换一列填",IF($D2862="","※没填收支类别，分类报表会漏掉这一笔",IF(ISNA(MATCH($D2862,类别表,0)),"※收支类别不在【基础资料】的清单里",IF(AND($L2862="内部转账",$M2862=""),"△内部转账要在「对方账户」写上另一头",IF(AND($L2862="内部转账",$M2862=$C2862),"※对方账户跟本账户是同一个",IF(AND($L2862&lt;&gt;"内部转账",$M2862&lt;&gt;""),"△填了对方账户，但类别不是内部转账",IF(YEAR($B2862)&lt;&gt;管理年度,"△不是管理年度的单据，按月的三张报表里看不到",IF($H2862&lt;0,"△这一笔之后该账户余额成负数了，核一下",""))))))))))))))</f>
        <v/>
      </c>
    </row>
    <row r="2863" ht="16.5" spans="1:16">
      <c r="A2863" s="4" t="str">
        <f>IF($C2863="","",COUNTA($C$5:$C2863))</f>
        <v/>
      </c>
      <c r="B2863" s="52"/>
      <c r="C2863" s="53"/>
      <c r="D2863" s="53"/>
      <c r="E2863" s="32"/>
      <c r="F2863" s="54"/>
      <c r="G2863" s="54"/>
      <c r="H2863" s="24" t="str">
        <f>IFERROR(ROUND(VLOOKUP($C2863,基础资料!$B$5:$E$34,3,0)+SUMIF($C$5:$C2863,$C2863,$F$5:$F2863)-SUMIF($C$5:$C2863,$C2863,$G$5:$G2863),2),"")</f>
        <v/>
      </c>
      <c r="I2863" s="53"/>
      <c r="J2863" s="53"/>
      <c r="K2863" s="25" t="str">
        <f t="shared" si="44"/>
        <v/>
      </c>
      <c r="L2863" s="13" t="str">
        <f>IF($D2863="","",IFERROR(INDEX(类别属性,MATCH($D2863,类别表,0)),""))</f>
        <v/>
      </c>
      <c r="M2863" s="53"/>
      <c r="N2863" s="53"/>
      <c r="O2863" s="32"/>
      <c r="P2863" s="6" t="str">
        <f>IF($C2863="","",IF(ISNA(MATCH($C2863,账户表,0)),"※这个账户不在【基础资料】的账户档案里",IF($B2863="","※没填日期，这一笔不会进任何月份的报表",IF(NOT(ISNUMBER($B2863)),"※日期是文本不是日期（像 2026.6.28 这种），按日期取数的报表全会漏掉这一笔",IF(AND($F2863&lt;&gt;"",$G2863&lt;&gt;""),"※收入和支出不能同时填",IF(AND(N($F2863)=0,N($G2863)=0),"※收入和支出都没填",IF(OR(N($F2863)&lt;0,N($G2863)&lt;0),"※金额不能填负数，方向反了就换一列填",IF($D2863="","※没填收支类别，分类报表会漏掉这一笔",IF(ISNA(MATCH($D2863,类别表,0)),"※收支类别不在【基础资料】的清单里",IF(AND($L2863="内部转账",$M2863=""),"△内部转账要在「对方账户」写上另一头",IF(AND($L2863="内部转账",$M2863=$C2863),"※对方账户跟本账户是同一个",IF(AND($L2863&lt;&gt;"内部转账",$M2863&lt;&gt;""),"△填了对方账户，但类别不是内部转账",IF(YEAR($B2863)&lt;&gt;管理年度,"△不是管理年度的单据，按月的三张报表里看不到",IF($H2863&lt;0,"△这一笔之后该账户余额成负数了，核一下",""))))))))))))))</f>
        <v/>
      </c>
    </row>
    <row r="2864" ht="16.5" spans="1:16">
      <c r="A2864" s="4" t="str">
        <f>IF($C2864="","",COUNTA($C$5:$C2864))</f>
        <v/>
      </c>
      <c r="B2864" s="52"/>
      <c r="C2864" s="53"/>
      <c r="D2864" s="53"/>
      <c r="E2864" s="32"/>
      <c r="F2864" s="54"/>
      <c r="G2864" s="54"/>
      <c r="H2864" s="24" t="str">
        <f>IFERROR(ROUND(VLOOKUP($C2864,基础资料!$B$5:$E$34,3,0)+SUMIF($C$5:$C2864,$C2864,$F$5:$F2864)-SUMIF($C$5:$C2864,$C2864,$G$5:$G2864),2),"")</f>
        <v/>
      </c>
      <c r="I2864" s="53"/>
      <c r="J2864" s="53"/>
      <c r="K2864" s="25" t="str">
        <f t="shared" si="44"/>
        <v/>
      </c>
      <c r="L2864" s="13" t="str">
        <f>IF($D2864="","",IFERROR(INDEX(类别属性,MATCH($D2864,类别表,0)),""))</f>
        <v/>
      </c>
      <c r="M2864" s="53"/>
      <c r="N2864" s="53"/>
      <c r="O2864" s="32"/>
      <c r="P2864" s="6" t="str">
        <f>IF($C2864="","",IF(ISNA(MATCH($C2864,账户表,0)),"※这个账户不在【基础资料】的账户档案里",IF($B2864="","※没填日期，这一笔不会进任何月份的报表",IF(NOT(ISNUMBER($B2864)),"※日期是文本不是日期（像 2026.6.28 这种），按日期取数的报表全会漏掉这一笔",IF(AND($F2864&lt;&gt;"",$G2864&lt;&gt;""),"※收入和支出不能同时填",IF(AND(N($F2864)=0,N($G2864)=0),"※收入和支出都没填",IF(OR(N($F2864)&lt;0,N($G2864)&lt;0),"※金额不能填负数，方向反了就换一列填",IF($D2864="","※没填收支类别，分类报表会漏掉这一笔",IF(ISNA(MATCH($D2864,类别表,0)),"※收支类别不在【基础资料】的清单里",IF(AND($L2864="内部转账",$M2864=""),"△内部转账要在「对方账户」写上另一头",IF(AND($L2864="内部转账",$M2864=$C2864),"※对方账户跟本账户是同一个",IF(AND($L2864&lt;&gt;"内部转账",$M2864&lt;&gt;""),"△填了对方账户，但类别不是内部转账",IF(YEAR($B2864)&lt;&gt;管理年度,"△不是管理年度的单据，按月的三张报表里看不到",IF($H2864&lt;0,"△这一笔之后该账户余额成负数了，核一下",""))))))))))))))</f>
        <v/>
      </c>
    </row>
    <row r="2865" ht="16.5" spans="1:16">
      <c r="A2865" s="4" t="str">
        <f>IF($C2865="","",COUNTA($C$5:$C2865))</f>
        <v/>
      </c>
      <c r="B2865" s="52"/>
      <c r="C2865" s="53"/>
      <c r="D2865" s="53"/>
      <c r="E2865" s="32"/>
      <c r="F2865" s="54"/>
      <c r="G2865" s="54"/>
      <c r="H2865" s="24" t="str">
        <f>IFERROR(ROUND(VLOOKUP($C2865,基础资料!$B$5:$E$34,3,0)+SUMIF($C$5:$C2865,$C2865,$F$5:$F2865)-SUMIF($C$5:$C2865,$C2865,$G$5:$G2865),2),"")</f>
        <v/>
      </c>
      <c r="I2865" s="53"/>
      <c r="J2865" s="53"/>
      <c r="K2865" s="25" t="str">
        <f t="shared" si="44"/>
        <v/>
      </c>
      <c r="L2865" s="13" t="str">
        <f>IF($D2865="","",IFERROR(INDEX(类别属性,MATCH($D2865,类别表,0)),""))</f>
        <v/>
      </c>
      <c r="M2865" s="53"/>
      <c r="N2865" s="53"/>
      <c r="O2865" s="32"/>
      <c r="P2865" s="6" t="str">
        <f>IF($C2865="","",IF(ISNA(MATCH($C2865,账户表,0)),"※这个账户不在【基础资料】的账户档案里",IF($B2865="","※没填日期，这一笔不会进任何月份的报表",IF(NOT(ISNUMBER($B2865)),"※日期是文本不是日期（像 2026.6.28 这种），按日期取数的报表全会漏掉这一笔",IF(AND($F2865&lt;&gt;"",$G2865&lt;&gt;""),"※收入和支出不能同时填",IF(AND(N($F2865)=0,N($G2865)=0),"※收入和支出都没填",IF(OR(N($F2865)&lt;0,N($G2865)&lt;0),"※金额不能填负数，方向反了就换一列填",IF($D2865="","※没填收支类别，分类报表会漏掉这一笔",IF(ISNA(MATCH($D2865,类别表,0)),"※收支类别不在【基础资料】的清单里",IF(AND($L2865="内部转账",$M2865=""),"△内部转账要在「对方账户」写上另一头",IF(AND($L2865="内部转账",$M2865=$C2865),"※对方账户跟本账户是同一个",IF(AND($L2865&lt;&gt;"内部转账",$M2865&lt;&gt;""),"△填了对方账户，但类别不是内部转账",IF(YEAR($B2865)&lt;&gt;管理年度,"△不是管理年度的单据，按月的三张报表里看不到",IF($H2865&lt;0,"△这一笔之后该账户余额成负数了，核一下",""))))))))))))))</f>
        <v/>
      </c>
    </row>
    <row r="2866" ht="16.5" spans="1:16">
      <c r="A2866" s="4" t="str">
        <f>IF($C2866="","",COUNTA($C$5:$C2866))</f>
        <v/>
      </c>
      <c r="B2866" s="52"/>
      <c r="C2866" s="53"/>
      <c r="D2866" s="53"/>
      <c r="E2866" s="32"/>
      <c r="F2866" s="54"/>
      <c r="G2866" s="54"/>
      <c r="H2866" s="24" t="str">
        <f>IFERROR(ROUND(VLOOKUP($C2866,基础资料!$B$5:$E$34,3,0)+SUMIF($C$5:$C2866,$C2866,$F$5:$F2866)-SUMIF($C$5:$C2866,$C2866,$G$5:$G2866),2),"")</f>
        <v/>
      </c>
      <c r="I2866" s="53"/>
      <c r="J2866" s="53"/>
      <c r="K2866" s="25" t="str">
        <f t="shared" si="44"/>
        <v/>
      </c>
      <c r="L2866" s="13" t="str">
        <f>IF($D2866="","",IFERROR(INDEX(类别属性,MATCH($D2866,类别表,0)),""))</f>
        <v/>
      </c>
      <c r="M2866" s="53"/>
      <c r="N2866" s="53"/>
      <c r="O2866" s="32"/>
      <c r="P2866" s="6" t="str">
        <f>IF($C2866="","",IF(ISNA(MATCH($C2866,账户表,0)),"※这个账户不在【基础资料】的账户档案里",IF($B2866="","※没填日期，这一笔不会进任何月份的报表",IF(NOT(ISNUMBER($B2866)),"※日期是文本不是日期（像 2026.6.28 这种），按日期取数的报表全会漏掉这一笔",IF(AND($F2866&lt;&gt;"",$G2866&lt;&gt;""),"※收入和支出不能同时填",IF(AND(N($F2866)=0,N($G2866)=0),"※收入和支出都没填",IF(OR(N($F2866)&lt;0,N($G2866)&lt;0),"※金额不能填负数，方向反了就换一列填",IF($D2866="","※没填收支类别，分类报表会漏掉这一笔",IF(ISNA(MATCH($D2866,类别表,0)),"※收支类别不在【基础资料】的清单里",IF(AND($L2866="内部转账",$M2866=""),"△内部转账要在「对方账户」写上另一头",IF(AND($L2866="内部转账",$M2866=$C2866),"※对方账户跟本账户是同一个",IF(AND($L2866&lt;&gt;"内部转账",$M2866&lt;&gt;""),"△填了对方账户，但类别不是内部转账",IF(YEAR($B2866)&lt;&gt;管理年度,"△不是管理年度的单据，按月的三张报表里看不到",IF($H2866&lt;0,"△这一笔之后该账户余额成负数了，核一下",""))))))))))))))</f>
        <v/>
      </c>
    </row>
    <row r="2867" ht="16.5" spans="1:16">
      <c r="A2867" s="4" t="str">
        <f>IF($C2867="","",COUNTA($C$5:$C2867))</f>
        <v/>
      </c>
      <c r="B2867" s="52"/>
      <c r="C2867" s="53"/>
      <c r="D2867" s="53"/>
      <c r="E2867" s="32"/>
      <c r="F2867" s="54"/>
      <c r="G2867" s="54"/>
      <c r="H2867" s="24" t="str">
        <f>IFERROR(ROUND(VLOOKUP($C2867,基础资料!$B$5:$E$34,3,0)+SUMIF($C$5:$C2867,$C2867,$F$5:$F2867)-SUMIF($C$5:$C2867,$C2867,$G$5:$G2867),2),"")</f>
        <v/>
      </c>
      <c r="I2867" s="53"/>
      <c r="J2867" s="53"/>
      <c r="K2867" s="25" t="str">
        <f t="shared" si="44"/>
        <v/>
      </c>
      <c r="L2867" s="13" t="str">
        <f>IF($D2867="","",IFERROR(INDEX(类别属性,MATCH($D2867,类别表,0)),""))</f>
        <v/>
      </c>
      <c r="M2867" s="53"/>
      <c r="N2867" s="53"/>
      <c r="O2867" s="32"/>
      <c r="P2867" s="6" t="str">
        <f>IF($C2867="","",IF(ISNA(MATCH($C2867,账户表,0)),"※这个账户不在【基础资料】的账户档案里",IF($B2867="","※没填日期，这一笔不会进任何月份的报表",IF(NOT(ISNUMBER($B2867)),"※日期是文本不是日期（像 2026.6.28 这种），按日期取数的报表全会漏掉这一笔",IF(AND($F2867&lt;&gt;"",$G2867&lt;&gt;""),"※收入和支出不能同时填",IF(AND(N($F2867)=0,N($G2867)=0),"※收入和支出都没填",IF(OR(N($F2867)&lt;0,N($G2867)&lt;0),"※金额不能填负数，方向反了就换一列填",IF($D2867="","※没填收支类别，分类报表会漏掉这一笔",IF(ISNA(MATCH($D2867,类别表,0)),"※收支类别不在【基础资料】的清单里",IF(AND($L2867="内部转账",$M2867=""),"△内部转账要在「对方账户」写上另一头",IF(AND($L2867="内部转账",$M2867=$C2867),"※对方账户跟本账户是同一个",IF(AND($L2867&lt;&gt;"内部转账",$M2867&lt;&gt;""),"△填了对方账户，但类别不是内部转账",IF(YEAR($B2867)&lt;&gt;管理年度,"△不是管理年度的单据，按月的三张报表里看不到",IF($H2867&lt;0,"△这一笔之后该账户余额成负数了，核一下",""))))))))))))))</f>
        <v/>
      </c>
    </row>
    <row r="2868" ht="16.5" spans="1:16">
      <c r="A2868" s="4" t="str">
        <f>IF($C2868="","",COUNTA($C$5:$C2868))</f>
        <v/>
      </c>
      <c r="B2868" s="52"/>
      <c r="C2868" s="53"/>
      <c r="D2868" s="53"/>
      <c r="E2868" s="32"/>
      <c r="F2868" s="54"/>
      <c r="G2868" s="54"/>
      <c r="H2868" s="24" t="str">
        <f>IFERROR(ROUND(VLOOKUP($C2868,基础资料!$B$5:$E$34,3,0)+SUMIF($C$5:$C2868,$C2868,$F$5:$F2868)-SUMIF($C$5:$C2868,$C2868,$G$5:$G2868),2),"")</f>
        <v/>
      </c>
      <c r="I2868" s="53"/>
      <c r="J2868" s="53"/>
      <c r="K2868" s="25" t="str">
        <f t="shared" si="44"/>
        <v/>
      </c>
      <c r="L2868" s="13" t="str">
        <f>IF($D2868="","",IFERROR(INDEX(类别属性,MATCH($D2868,类别表,0)),""))</f>
        <v/>
      </c>
      <c r="M2868" s="53"/>
      <c r="N2868" s="53"/>
      <c r="O2868" s="32"/>
      <c r="P2868" s="6" t="str">
        <f>IF($C2868="","",IF(ISNA(MATCH($C2868,账户表,0)),"※这个账户不在【基础资料】的账户档案里",IF($B2868="","※没填日期，这一笔不会进任何月份的报表",IF(NOT(ISNUMBER($B2868)),"※日期是文本不是日期（像 2026.6.28 这种），按日期取数的报表全会漏掉这一笔",IF(AND($F2868&lt;&gt;"",$G2868&lt;&gt;""),"※收入和支出不能同时填",IF(AND(N($F2868)=0,N($G2868)=0),"※收入和支出都没填",IF(OR(N($F2868)&lt;0,N($G2868)&lt;0),"※金额不能填负数，方向反了就换一列填",IF($D2868="","※没填收支类别，分类报表会漏掉这一笔",IF(ISNA(MATCH($D2868,类别表,0)),"※收支类别不在【基础资料】的清单里",IF(AND($L2868="内部转账",$M2868=""),"△内部转账要在「对方账户」写上另一头",IF(AND($L2868="内部转账",$M2868=$C2868),"※对方账户跟本账户是同一个",IF(AND($L2868&lt;&gt;"内部转账",$M2868&lt;&gt;""),"△填了对方账户，但类别不是内部转账",IF(YEAR($B2868)&lt;&gt;管理年度,"△不是管理年度的单据，按月的三张报表里看不到",IF($H2868&lt;0,"△这一笔之后该账户余额成负数了，核一下",""))))))))))))))</f>
        <v/>
      </c>
    </row>
    <row r="2869" ht="16.5" spans="1:16">
      <c r="A2869" s="4" t="str">
        <f>IF($C2869="","",COUNTA($C$5:$C2869))</f>
        <v/>
      </c>
      <c r="B2869" s="52"/>
      <c r="C2869" s="53"/>
      <c r="D2869" s="53"/>
      <c r="E2869" s="32"/>
      <c r="F2869" s="54"/>
      <c r="G2869" s="54"/>
      <c r="H2869" s="24" t="str">
        <f>IFERROR(ROUND(VLOOKUP($C2869,基础资料!$B$5:$E$34,3,0)+SUMIF($C$5:$C2869,$C2869,$F$5:$F2869)-SUMIF($C$5:$C2869,$C2869,$G$5:$G2869),2),"")</f>
        <v/>
      </c>
      <c r="I2869" s="53"/>
      <c r="J2869" s="53"/>
      <c r="K2869" s="25" t="str">
        <f t="shared" si="44"/>
        <v/>
      </c>
      <c r="L2869" s="13" t="str">
        <f>IF($D2869="","",IFERROR(INDEX(类别属性,MATCH($D2869,类别表,0)),""))</f>
        <v/>
      </c>
      <c r="M2869" s="53"/>
      <c r="N2869" s="53"/>
      <c r="O2869" s="32"/>
      <c r="P2869" s="6" t="str">
        <f>IF($C2869="","",IF(ISNA(MATCH($C2869,账户表,0)),"※这个账户不在【基础资料】的账户档案里",IF($B2869="","※没填日期，这一笔不会进任何月份的报表",IF(NOT(ISNUMBER($B2869)),"※日期是文本不是日期（像 2026.6.28 这种），按日期取数的报表全会漏掉这一笔",IF(AND($F2869&lt;&gt;"",$G2869&lt;&gt;""),"※收入和支出不能同时填",IF(AND(N($F2869)=0,N($G2869)=0),"※收入和支出都没填",IF(OR(N($F2869)&lt;0,N($G2869)&lt;0),"※金额不能填负数，方向反了就换一列填",IF($D2869="","※没填收支类别，分类报表会漏掉这一笔",IF(ISNA(MATCH($D2869,类别表,0)),"※收支类别不在【基础资料】的清单里",IF(AND($L2869="内部转账",$M2869=""),"△内部转账要在「对方账户」写上另一头",IF(AND($L2869="内部转账",$M2869=$C2869),"※对方账户跟本账户是同一个",IF(AND($L2869&lt;&gt;"内部转账",$M2869&lt;&gt;""),"△填了对方账户，但类别不是内部转账",IF(YEAR($B2869)&lt;&gt;管理年度,"△不是管理年度的单据，按月的三张报表里看不到",IF($H2869&lt;0,"△这一笔之后该账户余额成负数了，核一下",""))))))))))))))</f>
        <v/>
      </c>
    </row>
    <row r="2870" ht="16.5" spans="1:16">
      <c r="A2870" s="4" t="str">
        <f>IF($C2870="","",COUNTA($C$5:$C2870))</f>
        <v/>
      </c>
      <c r="B2870" s="52"/>
      <c r="C2870" s="53"/>
      <c r="D2870" s="53"/>
      <c r="E2870" s="32"/>
      <c r="F2870" s="54"/>
      <c r="G2870" s="54"/>
      <c r="H2870" s="24" t="str">
        <f>IFERROR(ROUND(VLOOKUP($C2870,基础资料!$B$5:$E$34,3,0)+SUMIF($C$5:$C2870,$C2870,$F$5:$F2870)-SUMIF($C$5:$C2870,$C2870,$G$5:$G2870),2),"")</f>
        <v/>
      </c>
      <c r="I2870" s="53"/>
      <c r="J2870" s="53"/>
      <c r="K2870" s="25" t="str">
        <f t="shared" si="44"/>
        <v/>
      </c>
      <c r="L2870" s="13" t="str">
        <f>IF($D2870="","",IFERROR(INDEX(类别属性,MATCH($D2870,类别表,0)),""))</f>
        <v/>
      </c>
      <c r="M2870" s="53"/>
      <c r="N2870" s="53"/>
      <c r="O2870" s="32"/>
      <c r="P2870" s="6" t="str">
        <f>IF($C2870="","",IF(ISNA(MATCH($C2870,账户表,0)),"※这个账户不在【基础资料】的账户档案里",IF($B2870="","※没填日期，这一笔不会进任何月份的报表",IF(NOT(ISNUMBER($B2870)),"※日期是文本不是日期（像 2026.6.28 这种），按日期取数的报表全会漏掉这一笔",IF(AND($F2870&lt;&gt;"",$G2870&lt;&gt;""),"※收入和支出不能同时填",IF(AND(N($F2870)=0,N($G2870)=0),"※收入和支出都没填",IF(OR(N($F2870)&lt;0,N($G2870)&lt;0),"※金额不能填负数，方向反了就换一列填",IF($D2870="","※没填收支类别，分类报表会漏掉这一笔",IF(ISNA(MATCH($D2870,类别表,0)),"※收支类别不在【基础资料】的清单里",IF(AND($L2870="内部转账",$M2870=""),"△内部转账要在「对方账户」写上另一头",IF(AND($L2870="内部转账",$M2870=$C2870),"※对方账户跟本账户是同一个",IF(AND($L2870&lt;&gt;"内部转账",$M2870&lt;&gt;""),"△填了对方账户，但类别不是内部转账",IF(YEAR($B2870)&lt;&gt;管理年度,"△不是管理年度的单据，按月的三张报表里看不到",IF($H2870&lt;0,"△这一笔之后该账户余额成负数了，核一下",""))))))))))))))</f>
        <v/>
      </c>
    </row>
    <row r="2871" ht="16.5" spans="1:16">
      <c r="A2871" s="4" t="str">
        <f>IF($C2871="","",COUNTA($C$5:$C2871))</f>
        <v/>
      </c>
      <c r="B2871" s="52"/>
      <c r="C2871" s="53"/>
      <c r="D2871" s="53"/>
      <c r="E2871" s="32"/>
      <c r="F2871" s="54"/>
      <c r="G2871" s="54"/>
      <c r="H2871" s="24" t="str">
        <f>IFERROR(ROUND(VLOOKUP($C2871,基础资料!$B$5:$E$34,3,0)+SUMIF($C$5:$C2871,$C2871,$F$5:$F2871)-SUMIF($C$5:$C2871,$C2871,$G$5:$G2871),2),"")</f>
        <v/>
      </c>
      <c r="I2871" s="53"/>
      <c r="J2871" s="53"/>
      <c r="K2871" s="25" t="str">
        <f t="shared" si="44"/>
        <v/>
      </c>
      <c r="L2871" s="13" t="str">
        <f>IF($D2871="","",IFERROR(INDEX(类别属性,MATCH($D2871,类别表,0)),""))</f>
        <v/>
      </c>
      <c r="M2871" s="53"/>
      <c r="N2871" s="53"/>
      <c r="O2871" s="32"/>
      <c r="P2871" s="6" t="str">
        <f>IF($C2871="","",IF(ISNA(MATCH($C2871,账户表,0)),"※这个账户不在【基础资料】的账户档案里",IF($B2871="","※没填日期，这一笔不会进任何月份的报表",IF(NOT(ISNUMBER($B2871)),"※日期是文本不是日期（像 2026.6.28 这种），按日期取数的报表全会漏掉这一笔",IF(AND($F2871&lt;&gt;"",$G2871&lt;&gt;""),"※收入和支出不能同时填",IF(AND(N($F2871)=0,N($G2871)=0),"※收入和支出都没填",IF(OR(N($F2871)&lt;0,N($G2871)&lt;0),"※金额不能填负数，方向反了就换一列填",IF($D2871="","※没填收支类别，分类报表会漏掉这一笔",IF(ISNA(MATCH($D2871,类别表,0)),"※收支类别不在【基础资料】的清单里",IF(AND($L2871="内部转账",$M2871=""),"△内部转账要在「对方账户」写上另一头",IF(AND($L2871="内部转账",$M2871=$C2871),"※对方账户跟本账户是同一个",IF(AND($L2871&lt;&gt;"内部转账",$M2871&lt;&gt;""),"△填了对方账户，但类别不是内部转账",IF(YEAR($B2871)&lt;&gt;管理年度,"△不是管理年度的单据，按月的三张报表里看不到",IF($H2871&lt;0,"△这一笔之后该账户余额成负数了，核一下",""))))))))))))))</f>
        <v/>
      </c>
    </row>
    <row r="2872" ht="16.5" spans="1:16">
      <c r="A2872" s="4" t="str">
        <f>IF($C2872="","",COUNTA($C$5:$C2872))</f>
        <v/>
      </c>
      <c r="B2872" s="52"/>
      <c r="C2872" s="53"/>
      <c r="D2872" s="53"/>
      <c r="E2872" s="32"/>
      <c r="F2872" s="54"/>
      <c r="G2872" s="54"/>
      <c r="H2872" s="24" t="str">
        <f>IFERROR(ROUND(VLOOKUP($C2872,基础资料!$B$5:$E$34,3,0)+SUMIF($C$5:$C2872,$C2872,$F$5:$F2872)-SUMIF($C$5:$C2872,$C2872,$G$5:$G2872),2),"")</f>
        <v/>
      </c>
      <c r="I2872" s="53"/>
      <c r="J2872" s="53"/>
      <c r="K2872" s="25" t="str">
        <f t="shared" si="44"/>
        <v/>
      </c>
      <c r="L2872" s="13" t="str">
        <f>IF($D2872="","",IFERROR(INDEX(类别属性,MATCH($D2872,类别表,0)),""))</f>
        <v/>
      </c>
      <c r="M2872" s="53"/>
      <c r="N2872" s="53"/>
      <c r="O2872" s="32"/>
      <c r="P2872" s="6" t="str">
        <f>IF($C2872="","",IF(ISNA(MATCH($C2872,账户表,0)),"※这个账户不在【基础资料】的账户档案里",IF($B2872="","※没填日期，这一笔不会进任何月份的报表",IF(NOT(ISNUMBER($B2872)),"※日期是文本不是日期（像 2026.6.28 这种），按日期取数的报表全会漏掉这一笔",IF(AND($F2872&lt;&gt;"",$G2872&lt;&gt;""),"※收入和支出不能同时填",IF(AND(N($F2872)=0,N($G2872)=0),"※收入和支出都没填",IF(OR(N($F2872)&lt;0,N($G2872)&lt;0),"※金额不能填负数，方向反了就换一列填",IF($D2872="","※没填收支类别，分类报表会漏掉这一笔",IF(ISNA(MATCH($D2872,类别表,0)),"※收支类别不在【基础资料】的清单里",IF(AND($L2872="内部转账",$M2872=""),"△内部转账要在「对方账户」写上另一头",IF(AND($L2872="内部转账",$M2872=$C2872),"※对方账户跟本账户是同一个",IF(AND($L2872&lt;&gt;"内部转账",$M2872&lt;&gt;""),"△填了对方账户，但类别不是内部转账",IF(YEAR($B2872)&lt;&gt;管理年度,"△不是管理年度的单据，按月的三张报表里看不到",IF($H2872&lt;0,"△这一笔之后该账户余额成负数了，核一下",""))))))))))))))</f>
        <v/>
      </c>
    </row>
    <row r="2873" ht="16.5" spans="1:16">
      <c r="A2873" s="4" t="str">
        <f>IF($C2873="","",COUNTA($C$5:$C2873))</f>
        <v/>
      </c>
      <c r="B2873" s="52"/>
      <c r="C2873" s="53"/>
      <c r="D2873" s="53"/>
      <c r="E2873" s="32"/>
      <c r="F2873" s="54"/>
      <c r="G2873" s="54"/>
      <c r="H2873" s="24" t="str">
        <f>IFERROR(ROUND(VLOOKUP($C2873,基础资料!$B$5:$E$34,3,0)+SUMIF($C$5:$C2873,$C2873,$F$5:$F2873)-SUMIF($C$5:$C2873,$C2873,$G$5:$G2873),2),"")</f>
        <v/>
      </c>
      <c r="I2873" s="53"/>
      <c r="J2873" s="53"/>
      <c r="K2873" s="25" t="str">
        <f t="shared" si="44"/>
        <v/>
      </c>
      <c r="L2873" s="13" t="str">
        <f>IF($D2873="","",IFERROR(INDEX(类别属性,MATCH($D2873,类别表,0)),""))</f>
        <v/>
      </c>
      <c r="M2873" s="53"/>
      <c r="N2873" s="53"/>
      <c r="O2873" s="32"/>
      <c r="P2873" s="6" t="str">
        <f>IF($C2873="","",IF(ISNA(MATCH($C2873,账户表,0)),"※这个账户不在【基础资料】的账户档案里",IF($B2873="","※没填日期，这一笔不会进任何月份的报表",IF(NOT(ISNUMBER($B2873)),"※日期是文本不是日期（像 2026.6.28 这种），按日期取数的报表全会漏掉这一笔",IF(AND($F2873&lt;&gt;"",$G2873&lt;&gt;""),"※收入和支出不能同时填",IF(AND(N($F2873)=0,N($G2873)=0),"※收入和支出都没填",IF(OR(N($F2873)&lt;0,N($G2873)&lt;0),"※金额不能填负数，方向反了就换一列填",IF($D2873="","※没填收支类别，分类报表会漏掉这一笔",IF(ISNA(MATCH($D2873,类别表,0)),"※收支类别不在【基础资料】的清单里",IF(AND($L2873="内部转账",$M2873=""),"△内部转账要在「对方账户」写上另一头",IF(AND($L2873="内部转账",$M2873=$C2873),"※对方账户跟本账户是同一个",IF(AND($L2873&lt;&gt;"内部转账",$M2873&lt;&gt;""),"△填了对方账户，但类别不是内部转账",IF(YEAR($B2873)&lt;&gt;管理年度,"△不是管理年度的单据，按月的三张报表里看不到",IF($H2873&lt;0,"△这一笔之后该账户余额成负数了，核一下",""))))))))))))))</f>
        <v/>
      </c>
    </row>
    <row r="2874" ht="16.5" spans="1:16">
      <c r="A2874" s="4" t="str">
        <f>IF($C2874="","",COUNTA($C$5:$C2874))</f>
        <v/>
      </c>
      <c r="B2874" s="52"/>
      <c r="C2874" s="53"/>
      <c r="D2874" s="53"/>
      <c r="E2874" s="32"/>
      <c r="F2874" s="54"/>
      <c r="G2874" s="54"/>
      <c r="H2874" s="24" t="str">
        <f>IFERROR(ROUND(VLOOKUP($C2874,基础资料!$B$5:$E$34,3,0)+SUMIF($C$5:$C2874,$C2874,$F$5:$F2874)-SUMIF($C$5:$C2874,$C2874,$G$5:$G2874),2),"")</f>
        <v/>
      </c>
      <c r="I2874" s="53"/>
      <c r="J2874" s="53"/>
      <c r="K2874" s="25" t="str">
        <f t="shared" si="44"/>
        <v/>
      </c>
      <c r="L2874" s="13" t="str">
        <f>IF($D2874="","",IFERROR(INDEX(类别属性,MATCH($D2874,类别表,0)),""))</f>
        <v/>
      </c>
      <c r="M2874" s="53"/>
      <c r="N2874" s="53"/>
      <c r="O2874" s="32"/>
      <c r="P2874" s="6" t="str">
        <f>IF($C2874="","",IF(ISNA(MATCH($C2874,账户表,0)),"※这个账户不在【基础资料】的账户档案里",IF($B2874="","※没填日期，这一笔不会进任何月份的报表",IF(NOT(ISNUMBER($B2874)),"※日期是文本不是日期（像 2026.6.28 这种），按日期取数的报表全会漏掉这一笔",IF(AND($F2874&lt;&gt;"",$G2874&lt;&gt;""),"※收入和支出不能同时填",IF(AND(N($F2874)=0,N($G2874)=0),"※收入和支出都没填",IF(OR(N($F2874)&lt;0,N($G2874)&lt;0),"※金额不能填负数，方向反了就换一列填",IF($D2874="","※没填收支类别，分类报表会漏掉这一笔",IF(ISNA(MATCH($D2874,类别表,0)),"※收支类别不在【基础资料】的清单里",IF(AND($L2874="内部转账",$M2874=""),"△内部转账要在「对方账户」写上另一头",IF(AND($L2874="内部转账",$M2874=$C2874),"※对方账户跟本账户是同一个",IF(AND($L2874&lt;&gt;"内部转账",$M2874&lt;&gt;""),"△填了对方账户，但类别不是内部转账",IF(YEAR($B2874)&lt;&gt;管理年度,"△不是管理年度的单据，按月的三张报表里看不到",IF($H2874&lt;0,"△这一笔之后该账户余额成负数了，核一下",""))))))))))))))</f>
        <v/>
      </c>
    </row>
    <row r="2875" ht="16.5" spans="1:16">
      <c r="A2875" s="4" t="str">
        <f>IF($C2875="","",COUNTA($C$5:$C2875))</f>
        <v/>
      </c>
      <c r="B2875" s="52"/>
      <c r="C2875" s="53"/>
      <c r="D2875" s="53"/>
      <c r="E2875" s="32"/>
      <c r="F2875" s="54"/>
      <c r="G2875" s="54"/>
      <c r="H2875" s="24" t="str">
        <f>IFERROR(ROUND(VLOOKUP($C2875,基础资料!$B$5:$E$34,3,0)+SUMIF($C$5:$C2875,$C2875,$F$5:$F2875)-SUMIF($C$5:$C2875,$C2875,$G$5:$G2875),2),"")</f>
        <v/>
      </c>
      <c r="I2875" s="53"/>
      <c r="J2875" s="53"/>
      <c r="K2875" s="25" t="str">
        <f t="shared" si="44"/>
        <v/>
      </c>
      <c r="L2875" s="13" t="str">
        <f>IF($D2875="","",IFERROR(INDEX(类别属性,MATCH($D2875,类别表,0)),""))</f>
        <v/>
      </c>
      <c r="M2875" s="53"/>
      <c r="N2875" s="53"/>
      <c r="O2875" s="32"/>
      <c r="P2875" s="6" t="str">
        <f>IF($C2875="","",IF(ISNA(MATCH($C2875,账户表,0)),"※这个账户不在【基础资料】的账户档案里",IF($B2875="","※没填日期，这一笔不会进任何月份的报表",IF(NOT(ISNUMBER($B2875)),"※日期是文本不是日期（像 2026.6.28 这种），按日期取数的报表全会漏掉这一笔",IF(AND($F2875&lt;&gt;"",$G2875&lt;&gt;""),"※收入和支出不能同时填",IF(AND(N($F2875)=0,N($G2875)=0),"※收入和支出都没填",IF(OR(N($F2875)&lt;0,N($G2875)&lt;0),"※金额不能填负数，方向反了就换一列填",IF($D2875="","※没填收支类别，分类报表会漏掉这一笔",IF(ISNA(MATCH($D2875,类别表,0)),"※收支类别不在【基础资料】的清单里",IF(AND($L2875="内部转账",$M2875=""),"△内部转账要在「对方账户」写上另一头",IF(AND($L2875="内部转账",$M2875=$C2875),"※对方账户跟本账户是同一个",IF(AND($L2875&lt;&gt;"内部转账",$M2875&lt;&gt;""),"△填了对方账户，但类别不是内部转账",IF(YEAR($B2875)&lt;&gt;管理年度,"△不是管理年度的单据，按月的三张报表里看不到",IF($H2875&lt;0,"△这一笔之后该账户余额成负数了，核一下",""))))))))))))))</f>
        <v/>
      </c>
    </row>
    <row r="2876" ht="16.5" spans="1:16">
      <c r="A2876" s="4" t="str">
        <f>IF($C2876="","",COUNTA($C$5:$C2876))</f>
        <v/>
      </c>
      <c r="B2876" s="52"/>
      <c r="C2876" s="53"/>
      <c r="D2876" s="53"/>
      <c r="E2876" s="32"/>
      <c r="F2876" s="54"/>
      <c r="G2876" s="54"/>
      <c r="H2876" s="24" t="str">
        <f>IFERROR(ROUND(VLOOKUP($C2876,基础资料!$B$5:$E$34,3,0)+SUMIF($C$5:$C2876,$C2876,$F$5:$F2876)-SUMIF($C$5:$C2876,$C2876,$G$5:$G2876),2),"")</f>
        <v/>
      </c>
      <c r="I2876" s="53"/>
      <c r="J2876" s="53"/>
      <c r="K2876" s="25" t="str">
        <f t="shared" si="44"/>
        <v/>
      </c>
      <c r="L2876" s="13" t="str">
        <f>IF($D2876="","",IFERROR(INDEX(类别属性,MATCH($D2876,类别表,0)),""))</f>
        <v/>
      </c>
      <c r="M2876" s="53"/>
      <c r="N2876" s="53"/>
      <c r="O2876" s="32"/>
      <c r="P2876" s="6" t="str">
        <f>IF($C2876="","",IF(ISNA(MATCH($C2876,账户表,0)),"※这个账户不在【基础资料】的账户档案里",IF($B2876="","※没填日期，这一笔不会进任何月份的报表",IF(NOT(ISNUMBER($B2876)),"※日期是文本不是日期（像 2026.6.28 这种），按日期取数的报表全会漏掉这一笔",IF(AND($F2876&lt;&gt;"",$G2876&lt;&gt;""),"※收入和支出不能同时填",IF(AND(N($F2876)=0,N($G2876)=0),"※收入和支出都没填",IF(OR(N($F2876)&lt;0,N($G2876)&lt;0),"※金额不能填负数，方向反了就换一列填",IF($D2876="","※没填收支类别，分类报表会漏掉这一笔",IF(ISNA(MATCH($D2876,类别表,0)),"※收支类别不在【基础资料】的清单里",IF(AND($L2876="内部转账",$M2876=""),"△内部转账要在「对方账户」写上另一头",IF(AND($L2876="内部转账",$M2876=$C2876),"※对方账户跟本账户是同一个",IF(AND($L2876&lt;&gt;"内部转账",$M2876&lt;&gt;""),"△填了对方账户，但类别不是内部转账",IF(YEAR($B2876)&lt;&gt;管理年度,"△不是管理年度的单据，按月的三张报表里看不到",IF($H2876&lt;0,"△这一笔之后该账户余额成负数了，核一下",""))))))))))))))</f>
        <v/>
      </c>
    </row>
    <row r="2877" ht="16.5" spans="1:16">
      <c r="A2877" s="4" t="str">
        <f>IF($C2877="","",COUNTA($C$5:$C2877))</f>
        <v/>
      </c>
      <c r="B2877" s="52"/>
      <c r="C2877" s="53"/>
      <c r="D2877" s="53"/>
      <c r="E2877" s="32"/>
      <c r="F2877" s="54"/>
      <c r="G2877" s="54"/>
      <c r="H2877" s="24" t="str">
        <f>IFERROR(ROUND(VLOOKUP($C2877,基础资料!$B$5:$E$34,3,0)+SUMIF($C$5:$C2877,$C2877,$F$5:$F2877)-SUMIF($C$5:$C2877,$C2877,$G$5:$G2877),2),"")</f>
        <v/>
      </c>
      <c r="I2877" s="53"/>
      <c r="J2877" s="53"/>
      <c r="K2877" s="25" t="str">
        <f t="shared" si="44"/>
        <v/>
      </c>
      <c r="L2877" s="13" t="str">
        <f>IF($D2877="","",IFERROR(INDEX(类别属性,MATCH($D2877,类别表,0)),""))</f>
        <v/>
      </c>
      <c r="M2877" s="53"/>
      <c r="N2877" s="53"/>
      <c r="O2877" s="32"/>
      <c r="P2877" s="6" t="str">
        <f>IF($C2877="","",IF(ISNA(MATCH($C2877,账户表,0)),"※这个账户不在【基础资料】的账户档案里",IF($B2877="","※没填日期，这一笔不会进任何月份的报表",IF(NOT(ISNUMBER($B2877)),"※日期是文本不是日期（像 2026.6.28 这种），按日期取数的报表全会漏掉这一笔",IF(AND($F2877&lt;&gt;"",$G2877&lt;&gt;""),"※收入和支出不能同时填",IF(AND(N($F2877)=0,N($G2877)=0),"※收入和支出都没填",IF(OR(N($F2877)&lt;0,N($G2877)&lt;0),"※金额不能填负数，方向反了就换一列填",IF($D2877="","※没填收支类别，分类报表会漏掉这一笔",IF(ISNA(MATCH($D2877,类别表,0)),"※收支类别不在【基础资料】的清单里",IF(AND($L2877="内部转账",$M2877=""),"△内部转账要在「对方账户」写上另一头",IF(AND($L2877="内部转账",$M2877=$C2877),"※对方账户跟本账户是同一个",IF(AND($L2877&lt;&gt;"内部转账",$M2877&lt;&gt;""),"△填了对方账户，但类别不是内部转账",IF(YEAR($B2877)&lt;&gt;管理年度,"△不是管理年度的单据，按月的三张报表里看不到",IF($H2877&lt;0,"△这一笔之后该账户余额成负数了，核一下",""))))))))))))))</f>
        <v/>
      </c>
    </row>
    <row r="2878" ht="16.5" spans="1:16">
      <c r="A2878" s="4" t="str">
        <f>IF($C2878="","",COUNTA($C$5:$C2878))</f>
        <v/>
      </c>
      <c r="B2878" s="52"/>
      <c r="C2878" s="53"/>
      <c r="D2878" s="53"/>
      <c r="E2878" s="32"/>
      <c r="F2878" s="54"/>
      <c r="G2878" s="54"/>
      <c r="H2878" s="24" t="str">
        <f>IFERROR(ROUND(VLOOKUP($C2878,基础资料!$B$5:$E$34,3,0)+SUMIF($C$5:$C2878,$C2878,$F$5:$F2878)-SUMIF($C$5:$C2878,$C2878,$G$5:$G2878),2),"")</f>
        <v/>
      </c>
      <c r="I2878" s="53"/>
      <c r="J2878" s="53"/>
      <c r="K2878" s="25" t="str">
        <f t="shared" si="44"/>
        <v/>
      </c>
      <c r="L2878" s="13" t="str">
        <f>IF($D2878="","",IFERROR(INDEX(类别属性,MATCH($D2878,类别表,0)),""))</f>
        <v/>
      </c>
      <c r="M2878" s="53"/>
      <c r="N2878" s="53"/>
      <c r="O2878" s="32"/>
      <c r="P2878" s="6" t="str">
        <f>IF($C2878="","",IF(ISNA(MATCH($C2878,账户表,0)),"※这个账户不在【基础资料】的账户档案里",IF($B2878="","※没填日期，这一笔不会进任何月份的报表",IF(NOT(ISNUMBER($B2878)),"※日期是文本不是日期（像 2026.6.28 这种），按日期取数的报表全会漏掉这一笔",IF(AND($F2878&lt;&gt;"",$G2878&lt;&gt;""),"※收入和支出不能同时填",IF(AND(N($F2878)=0,N($G2878)=0),"※收入和支出都没填",IF(OR(N($F2878)&lt;0,N($G2878)&lt;0),"※金额不能填负数，方向反了就换一列填",IF($D2878="","※没填收支类别，分类报表会漏掉这一笔",IF(ISNA(MATCH($D2878,类别表,0)),"※收支类别不在【基础资料】的清单里",IF(AND($L2878="内部转账",$M2878=""),"△内部转账要在「对方账户」写上另一头",IF(AND($L2878="内部转账",$M2878=$C2878),"※对方账户跟本账户是同一个",IF(AND($L2878&lt;&gt;"内部转账",$M2878&lt;&gt;""),"△填了对方账户，但类别不是内部转账",IF(YEAR($B2878)&lt;&gt;管理年度,"△不是管理年度的单据，按月的三张报表里看不到",IF($H2878&lt;0,"△这一笔之后该账户余额成负数了，核一下",""))))))))))))))</f>
        <v/>
      </c>
    </row>
    <row r="2879" ht="16.5" spans="1:16">
      <c r="A2879" s="4" t="str">
        <f>IF($C2879="","",COUNTA($C$5:$C2879))</f>
        <v/>
      </c>
      <c r="B2879" s="52"/>
      <c r="C2879" s="53"/>
      <c r="D2879" s="53"/>
      <c r="E2879" s="32"/>
      <c r="F2879" s="54"/>
      <c r="G2879" s="54"/>
      <c r="H2879" s="24" t="str">
        <f>IFERROR(ROUND(VLOOKUP($C2879,基础资料!$B$5:$E$34,3,0)+SUMIF($C$5:$C2879,$C2879,$F$5:$F2879)-SUMIF($C$5:$C2879,$C2879,$G$5:$G2879),2),"")</f>
        <v/>
      </c>
      <c r="I2879" s="53"/>
      <c r="J2879" s="53"/>
      <c r="K2879" s="25" t="str">
        <f t="shared" si="44"/>
        <v/>
      </c>
      <c r="L2879" s="13" t="str">
        <f>IF($D2879="","",IFERROR(INDEX(类别属性,MATCH($D2879,类别表,0)),""))</f>
        <v/>
      </c>
      <c r="M2879" s="53"/>
      <c r="N2879" s="53"/>
      <c r="O2879" s="32"/>
      <c r="P2879" s="6" t="str">
        <f>IF($C2879="","",IF(ISNA(MATCH($C2879,账户表,0)),"※这个账户不在【基础资料】的账户档案里",IF($B2879="","※没填日期，这一笔不会进任何月份的报表",IF(NOT(ISNUMBER($B2879)),"※日期是文本不是日期（像 2026.6.28 这种），按日期取数的报表全会漏掉这一笔",IF(AND($F2879&lt;&gt;"",$G2879&lt;&gt;""),"※收入和支出不能同时填",IF(AND(N($F2879)=0,N($G2879)=0),"※收入和支出都没填",IF(OR(N($F2879)&lt;0,N($G2879)&lt;0),"※金额不能填负数，方向反了就换一列填",IF($D2879="","※没填收支类别，分类报表会漏掉这一笔",IF(ISNA(MATCH($D2879,类别表,0)),"※收支类别不在【基础资料】的清单里",IF(AND($L2879="内部转账",$M2879=""),"△内部转账要在「对方账户」写上另一头",IF(AND($L2879="内部转账",$M2879=$C2879),"※对方账户跟本账户是同一个",IF(AND($L2879&lt;&gt;"内部转账",$M2879&lt;&gt;""),"△填了对方账户，但类别不是内部转账",IF(YEAR($B2879)&lt;&gt;管理年度,"△不是管理年度的单据，按月的三张报表里看不到",IF($H2879&lt;0,"△这一笔之后该账户余额成负数了，核一下",""))))))))))))))</f>
        <v/>
      </c>
    </row>
    <row r="2880" ht="16.5" spans="1:16">
      <c r="A2880" s="4" t="str">
        <f>IF($C2880="","",COUNTA($C$5:$C2880))</f>
        <v/>
      </c>
      <c r="B2880" s="52"/>
      <c r="C2880" s="53"/>
      <c r="D2880" s="53"/>
      <c r="E2880" s="32"/>
      <c r="F2880" s="54"/>
      <c r="G2880" s="54"/>
      <c r="H2880" s="24" t="str">
        <f>IFERROR(ROUND(VLOOKUP($C2880,基础资料!$B$5:$E$34,3,0)+SUMIF($C$5:$C2880,$C2880,$F$5:$F2880)-SUMIF($C$5:$C2880,$C2880,$G$5:$G2880),2),"")</f>
        <v/>
      </c>
      <c r="I2880" s="53"/>
      <c r="J2880" s="53"/>
      <c r="K2880" s="25" t="str">
        <f t="shared" si="44"/>
        <v/>
      </c>
      <c r="L2880" s="13" t="str">
        <f>IF($D2880="","",IFERROR(INDEX(类别属性,MATCH($D2880,类别表,0)),""))</f>
        <v/>
      </c>
      <c r="M2880" s="53"/>
      <c r="N2880" s="53"/>
      <c r="O2880" s="32"/>
      <c r="P2880" s="6" t="str">
        <f>IF($C2880="","",IF(ISNA(MATCH($C2880,账户表,0)),"※这个账户不在【基础资料】的账户档案里",IF($B2880="","※没填日期，这一笔不会进任何月份的报表",IF(NOT(ISNUMBER($B2880)),"※日期是文本不是日期（像 2026.6.28 这种），按日期取数的报表全会漏掉这一笔",IF(AND($F2880&lt;&gt;"",$G2880&lt;&gt;""),"※收入和支出不能同时填",IF(AND(N($F2880)=0,N($G2880)=0),"※收入和支出都没填",IF(OR(N($F2880)&lt;0,N($G2880)&lt;0),"※金额不能填负数，方向反了就换一列填",IF($D2880="","※没填收支类别，分类报表会漏掉这一笔",IF(ISNA(MATCH($D2880,类别表,0)),"※收支类别不在【基础资料】的清单里",IF(AND($L2880="内部转账",$M2880=""),"△内部转账要在「对方账户」写上另一头",IF(AND($L2880="内部转账",$M2880=$C2880),"※对方账户跟本账户是同一个",IF(AND($L2880&lt;&gt;"内部转账",$M2880&lt;&gt;""),"△填了对方账户，但类别不是内部转账",IF(YEAR($B2880)&lt;&gt;管理年度,"△不是管理年度的单据，按月的三张报表里看不到",IF($H2880&lt;0,"△这一笔之后该账户余额成负数了，核一下",""))))))))))))))</f>
        <v/>
      </c>
    </row>
    <row r="2881" ht="16.5" spans="1:16">
      <c r="A2881" s="4" t="str">
        <f>IF($C2881="","",COUNTA($C$5:$C2881))</f>
        <v/>
      </c>
      <c r="B2881" s="52"/>
      <c r="C2881" s="53"/>
      <c r="D2881" s="53"/>
      <c r="E2881" s="32"/>
      <c r="F2881" s="54"/>
      <c r="G2881" s="54"/>
      <c r="H2881" s="24" t="str">
        <f>IFERROR(ROUND(VLOOKUP($C2881,基础资料!$B$5:$E$34,3,0)+SUMIF($C$5:$C2881,$C2881,$F$5:$F2881)-SUMIF($C$5:$C2881,$C2881,$G$5:$G2881),2),"")</f>
        <v/>
      </c>
      <c r="I2881" s="53"/>
      <c r="J2881" s="53"/>
      <c r="K2881" s="25" t="str">
        <f t="shared" si="44"/>
        <v/>
      </c>
      <c r="L2881" s="13" t="str">
        <f>IF($D2881="","",IFERROR(INDEX(类别属性,MATCH($D2881,类别表,0)),""))</f>
        <v/>
      </c>
      <c r="M2881" s="53"/>
      <c r="N2881" s="53"/>
      <c r="O2881" s="32"/>
      <c r="P2881" s="6" t="str">
        <f>IF($C2881="","",IF(ISNA(MATCH($C2881,账户表,0)),"※这个账户不在【基础资料】的账户档案里",IF($B2881="","※没填日期，这一笔不会进任何月份的报表",IF(NOT(ISNUMBER($B2881)),"※日期是文本不是日期（像 2026.6.28 这种），按日期取数的报表全会漏掉这一笔",IF(AND($F2881&lt;&gt;"",$G2881&lt;&gt;""),"※收入和支出不能同时填",IF(AND(N($F2881)=0,N($G2881)=0),"※收入和支出都没填",IF(OR(N($F2881)&lt;0,N($G2881)&lt;0),"※金额不能填负数，方向反了就换一列填",IF($D2881="","※没填收支类别，分类报表会漏掉这一笔",IF(ISNA(MATCH($D2881,类别表,0)),"※收支类别不在【基础资料】的清单里",IF(AND($L2881="内部转账",$M2881=""),"△内部转账要在「对方账户」写上另一头",IF(AND($L2881="内部转账",$M2881=$C2881),"※对方账户跟本账户是同一个",IF(AND($L2881&lt;&gt;"内部转账",$M2881&lt;&gt;""),"△填了对方账户，但类别不是内部转账",IF(YEAR($B2881)&lt;&gt;管理年度,"△不是管理年度的单据，按月的三张报表里看不到",IF($H2881&lt;0,"△这一笔之后该账户余额成负数了，核一下",""))))))))))))))</f>
        <v/>
      </c>
    </row>
    <row r="2882" ht="16.5" spans="1:16">
      <c r="A2882" s="4" t="str">
        <f>IF($C2882="","",COUNTA($C$5:$C2882))</f>
        <v/>
      </c>
      <c r="B2882" s="52"/>
      <c r="C2882" s="53"/>
      <c r="D2882" s="53"/>
      <c r="E2882" s="32"/>
      <c r="F2882" s="54"/>
      <c r="G2882" s="54"/>
      <c r="H2882" s="24" t="str">
        <f>IFERROR(ROUND(VLOOKUP($C2882,基础资料!$B$5:$E$34,3,0)+SUMIF($C$5:$C2882,$C2882,$F$5:$F2882)-SUMIF($C$5:$C2882,$C2882,$G$5:$G2882),2),"")</f>
        <v/>
      </c>
      <c r="I2882" s="53"/>
      <c r="J2882" s="53"/>
      <c r="K2882" s="25" t="str">
        <f t="shared" si="44"/>
        <v/>
      </c>
      <c r="L2882" s="13" t="str">
        <f>IF($D2882="","",IFERROR(INDEX(类别属性,MATCH($D2882,类别表,0)),""))</f>
        <v/>
      </c>
      <c r="M2882" s="53"/>
      <c r="N2882" s="53"/>
      <c r="O2882" s="32"/>
      <c r="P2882" s="6" t="str">
        <f>IF($C2882="","",IF(ISNA(MATCH($C2882,账户表,0)),"※这个账户不在【基础资料】的账户档案里",IF($B2882="","※没填日期，这一笔不会进任何月份的报表",IF(NOT(ISNUMBER($B2882)),"※日期是文本不是日期（像 2026.6.28 这种），按日期取数的报表全会漏掉这一笔",IF(AND($F2882&lt;&gt;"",$G2882&lt;&gt;""),"※收入和支出不能同时填",IF(AND(N($F2882)=0,N($G2882)=0),"※收入和支出都没填",IF(OR(N($F2882)&lt;0,N($G2882)&lt;0),"※金额不能填负数，方向反了就换一列填",IF($D2882="","※没填收支类别，分类报表会漏掉这一笔",IF(ISNA(MATCH($D2882,类别表,0)),"※收支类别不在【基础资料】的清单里",IF(AND($L2882="内部转账",$M2882=""),"△内部转账要在「对方账户」写上另一头",IF(AND($L2882="内部转账",$M2882=$C2882),"※对方账户跟本账户是同一个",IF(AND($L2882&lt;&gt;"内部转账",$M2882&lt;&gt;""),"△填了对方账户，但类别不是内部转账",IF(YEAR($B2882)&lt;&gt;管理年度,"△不是管理年度的单据，按月的三张报表里看不到",IF($H2882&lt;0,"△这一笔之后该账户余额成负数了，核一下",""))))))))))))))</f>
        <v/>
      </c>
    </row>
    <row r="2883" ht="16.5" spans="1:16">
      <c r="A2883" s="4" t="str">
        <f>IF($C2883="","",COUNTA($C$5:$C2883))</f>
        <v/>
      </c>
      <c r="B2883" s="52"/>
      <c r="C2883" s="53"/>
      <c r="D2883" s="53"/>
      <c r="E2883" s="32"/>
      <c r="F2883" s="54"/>
      <c r="G2883" s="54"/>
      <c r="H2883" s="24" t="str">
        <f>IFERROR(ROUND(VLOOKUP($C2883,基础资料!$B$5:$E$34,3,0)+SUMIF($C$5:$C2883,$C2883,$F$5:$F2883)-SUMIF($C$5:$C2883,$C2883,$G$5:$G2883),2),"")</f>
        <v/>
      </c>
      <c r="I2883" s="53"/>
      <c r="J2883" s="53"/>
      <c r="K2883" s="25" t="str">
        <f t="shared" si="44"/>
        <v/>
      </c>
      <c r="L2883" s="13" t="str">
        <f>IF($D2883="","",IFERROR(INDEX(类别属性,MATCH($D2883,类别表,0)),""))</f>
        <v/>
      </c>
      <c r="M2883" s="53"/>
      <c r="N2883" s="53"/>
      <c r="O2883" s="32"/>
      <c r="P2883" s="6" t="str">
        <f>IF($C2883="","",IF(ISNA(MATCH($C2883,账户表,0)),"※这个账户不在【基础资料】的账户档案里",IF($B2883="","※没填日期，这一笔不会进任何月份的报表",IF(NOT(ISNUMBER($B2883)),"※日期是文本不是日期（像 2026.6.28 这种），按日期取数的报表全会漏掉这一笔",IF(AND($F2883&lt;&gt;"",$G2883&lt;&gt;""),"※收入和支出不能同时填",IF(AND(N($F2883)=0,N($G2883)=0),"※收入和支出都没填",IF(OR(N($F2883)&lt;0,N($G2883)&lt;0),"※金额不能填负数，方向反了就换一列填",IF($D2883="","※没填收支类别，分类报表会漏掉这一笔",IF(ISNA(MATCH($D2883,类别表,0)),"※收支类别不在【基础资料】的清单里",IF(AND($L2883="内部转账",$M2883=""),"△内部转账要在「对方账户」写上另一头",IF(AND($L2883="内部转账",$M2883=$C2883),"※对方账户跟本账户是同一个",IF(AND($L2883&lt;&gt;"内部转账",$M2883&lt;&gt;""),"△填了对方账户，但类别不是内部转账",IF(YEAR($B2883)&lt;&gt;管理年度,"△不是管理年度的单据，按月的三张报表里看不到",IF($H2883&lt;0,"△这一笔之后该账户余额成负数了，核一下",""))))))))))))))</f>
        <v/>
      </c>
    </row>
    <row r="2884" ht="16.5" spans="1:16">
      <c r="A2884" s="4" t="str">
        <f>IF($C2884="","",COUNTA($C$5:$C2884))</f>
        <v/>
      </c>
      <c r="B2884" s="52"/>
      <c r="C2884" s="53"/>
      <c r="D2884" s="53"/>
      <c r="E2884" s="32"/>
      <c r="F2884" s="54"/>
      <c r="G2884" s="54"/>
      <c r="H2884" s="24" t="str">
        <f>IFERROR(ROUND(VLOOKUP($C2884,基础资料!$B$5:$E$34,3,0)+SUMIF($C$5:$C2884,$C2884,$F$5:$F2884)-SUMIF($C$5:$C2884,$C2884,$G$5:$G2884),2),"")</f>
        <v/>
      </c>
      <c r="I2884" s="53"/>
      <c r="J2884" s="53"/>
      <c r="K2884" s="25" t="str">
        <f t="shared" si="44"/>
        <v/>
      </c>
      <c r="L2884" s="13" t="str">
        <f>IF($D2884="","",IFERROR(INDEX(类别属性,MATCH($D2884,类别表,0)),""))</f>
        <v/>
      </c>
      <c r="M2884" s="53"/>
      <c r="N2884" s="53"/>
      <c r="O2884" s="32"/>
      <c r="P2884" s="6" t="str">
        <f>IF($C2884="","",IF(ISNA(MATCH($C2884,账户表,0)),"※这个账户不在【基础资料】的账户档案里",IF($B2884="","※没填日期，这一笔不会进任何月份的报表",IF(NOT(ISNUMBER($B2884)),"※日期是文本不是日期（像 2026.6.28 这种），按日期取数的报表全会漏掉这一笔",IF(AND($F2884&lt;&gt;"",$G2884&lt;&gt;""),"※收入和支出不能同时填",IF(AND(N($F2884)=0,N($G2884)=0),"※收入和支出都没填",IF(OR(N($F2884)&lt;0,N($G2884)&lt;0),"※金额不能填负数，方向反了就换一列填",IF($D2884="","※没填收支类别，分类报表会漏掉这一笔",IF(ISNA(MATCH($D2884,类别表,0)),"※收支类别不在【基础资料】的清单里",IF(AND($L2884="内部转账",$M2884=""),"△内部转账要在「对方账户」写上另一头",IF(AND($L2884="内部转账",$M2884=$C2884),"※对方账户跟本账户是同一个",IF(AND($L2884&lt;&gt;"内部转账",$M2884&lt;&gt;""),"△填了对方账户，但类别不是内部转账",IF(YEAR($B2884)&lt;&gt;管理年度,"△不是管理年度的单据，按月的三张报表里看不到",IF($H2884&lt;0,"△这一笔之后该账户余额成负数了，核一下",""))))))))))))))</f>
        <v/>
      </c>
    </row>
    <row r="2885" ht="16.5" spans="1:16">
      <c r="A2885" s="4" t="str">
        <f>IF($C2885="","",COUNTA($C$5:$C2885))</f>
        <v/>
      </c>
      <c r="B2885" s="52"/>
      <c r="C2885" s="53"/>
      <c r="D2885" s="53"/>
      <c r="E2885" s="32"/>
      <c r="F2885" s="54"/>
      <c r="G2885" s="54"/>
      <c r="H2885" s="24" t="str">
        <f>IFERROR(ROUND(VLOOKUP($C2885,基础资料!$B$5:$E$34,3,0)+SUMIF($C$5:$C2885,$C2885,$F$5:$F2885)-SUMIF($C$5:$C2885,$C2885,$G$5:$G2885),2),"")</f>
        <v/>
      </c>
      <c r="I2885" s="53"/>
      <c r="J2885" s="53"/>
      <c r="K2885" s="25" t="str">
        <f t="shared" ref="K2885:K2948" si="45">IF(OR($B2885="",NOT(ISNUMBER($B2885))),"",--TEXT($B2885,"yyyymm"))</f>
        <v/>
      </c>
      <c r="L2885" s="13" t="str">
        <f>IF($D2885="","",IFERROR(INDEX(类别属性,MATCH($D2885,类别表,0)),""))</f>
        <v/>
      </c>
      <c r="M2885" s="53"/>
      <c r="N2885" s="53"/>
      <c r="O2885" s="32"/>
      <c r="P2885" s="6" t="str">
        <f>IF($C2885="","",IF(ISNA(MATCH($C2885,账户表,0)),"※这个账户不在【基础资料】的账户档案里",IF($B2885="","※没填日期，这一笔不会进任何月份的报表",IF(NOT(ISNUMBER($B2885)),"※日期是文本不是日期（像 2026.6.28 这种），按日期取数的报表全会漏掉这一笔",IF(AND($F2885&lt;&gt;"",$G2885&lt;&gt;""),"※收入和支出不能同时填",IF(AND(N($F2885)=0,N($G2885)=0),"※收入和支出都没填",IF(OR(N($F2885)&lt;0,N($G2885)&lt;0),"※金额不能填负数，方向反了就换一列填",IF($D2885="","※没填收支类别，分类报表会漏掉这一笔",IF(ISNA(MATCH($D2885,类别表,0)),"※收支类别不在【基础资料】的清单里",IF(AND($L2885="内部转账",$M2885=""),"△内部转账要在「对方账户」写上另一头",IF(AND($L2885="内部转账",$M2885=$C2885),"※对方账户跟本账户是同一个",IF(AND($L2885&lt;&gt;"内部转账",$M2885&lt;&gt;""),"△填了对方账户，但类别不是内部转账",IF(YEAR($B2885)&lt;&gt;管理年度,"△不是管理年度的单据，按月的三张报表里看不到",IF($H2885&lt;0,"△这一笔之后该账户余额成负数了，核一下",""))))))))))))))</f>
        <v/>
      </c>
    </row>
    <row r="2886" ht="16.5" spans="1:16">
      <c r="A2886" s="4" t="str">
        <f>IF($C2886="","",COUNTA($C$5:$C2886))</f>
        <v/>
      </c>
      <c r="B2886" s="52"/>
      <c r="C2886" s="53"/>
      <c r="D2886" s="53"/>
      <c r="E2886" s="32"/>
      <c r="F2886" s="54"/>
      <c r="G2886" s="54"/>
      <c r="H2886" s="24" t="str">
        <f>IFERROR(ROUND(VLOOKUP($C2886,基础资料!$B$5:$E$34,3,0)+SUMIF($C$5:$C2886,$C2886,$F$5:$F2886)-SUMIF($C$5:$C2886,$C2886,$G$5:$G2886),2),"")</f>
        <v/>
      </c>
      <c r="I2886" s="53"/>
      <c r="J2886" s="53"/>
      <c r="K2886" s="25" t="str">
        <f t="shared" si="45"/>
        <v/>
      </c>
      <c r="L2886" s="13" t="str">
        <f>IF($D2886="","",IFERROR(INDEX(类别属性,MATCH($D2886,类别表,0)),""))</f>
        <v/>
      </c>
      <c r="M2886" s="53"/>
      <c r="N2886" s="53"/>
      <c r="O2886" s="32"/>
      <c r="P2886" s="6" t="str">
        <f>IF($C2886="","",IF(ISNA(MATCH($C2886,账户表,0)),"※这个账户不在【基础资料】的账户档案里",IF($B2886="","※没填日期，这一笔不会进任何月份的报表",IF(NOT(ISNUMBER($B2886)),"※日期是文本不是日期（像 2026.6.28 这种），按日期取数的报表全会漏掉这一笔",IF(AND($F2886&lt;&gt;"",$G2886&lt;&gt;""),"※收入和支出不能同时填",IF(AND(N($F2886)=0,N($G2886)=0),"※收入和支出都没填",IF(OR(N($F2886)&lt;0,N($G2886)&lt;0),"※金额不能填负数，方向反了就换一列填",IF($D2886="","※没填收支类别，分类报表会漏掉这一笔",IF(ISNA(MATCH($D2886,类别表,0)),"※收支类别不在【基础资料】的清单里",IF(AND($L2886="内部转账",$M2886=""),"△内部转账要在「对方账户」写上另一头",IF(AND($L2886="内部转账",$M2886=$C2886),"※对方账户跟本账户是同一个",IF(AND($L2886&lt;&gt;"内部转账",$M2886&lt;&gt;""),"△填了对方账户，但类别不是内部转账",IF(YEAR($B2886)&lt;&gt;管理年度,"△不是管理年度的单据，按月的三张报表里看不到",IF($H2886&lt;0,"△这一笔之后该账户余额成负数了，核一下",""))))))))))))))</f>
        <v/>
      </c>
    </row>
    <row r="2887" ht="16.5" spans="1:16">
      <c r="A2887" s="4" t="str">
        <f>IF($C2887="","",COUNTA($C$5:$C2887))</f>
        <v/>
      </c>
      <c r="B2887" s="52"/>
      <c r="C2887" s="53"/>
      <c r="D2887" s="53"/>
      <c r="E2887" s="32"/>
      <c r="F2887" s="54"/>
      <c r="G2887" s="54"/>
      <c r="H2887" s="24" t="str">
        <f>IFERROR(ROUND(VLOOKUP($C2887,基础资料!$B$5:$E$34,3,0)+SUMIF($C$5:$C2887,$C2887,$F$5:$F2887)-SUMIF($C$5:$C2887,$C2887,$G$5:$G2887),2),"")</f>
        <v/>
      </c>
      <c r="I2887" s="53"/>
      <c r="J2887" s="53"/>
      <c r="K2887" s="25" t="str">
        <f t="shared" si="45"/>
        <v/>
      </c>
      <c r="L2887" s="13" t="str">
        <f>IF($D2887="","",IFERROR(INDEX(类别属性,MATCH($D2887,类别表,0)),""))</f>
        <v/>
      </c>
      <c r="M2887" s="53"/>
      <c r="N2887" s="53"/>
      <c r="O2887" s="32"/>
      <c r="P2887" s="6" t="str">
        <f>IF($C2887="","",IF(ISNA(MATCH($C2887,账户表,0)),"※这个账户不在【基础资料】的账户档案里",IF($B2887="","※没填日期，这一笔不会进任何月份的报表",IF(NOT(ISNUMBER($B2887)),"※日期是文本不是日期（像 2026.6.28 这种），按日期取数的报表全会漏掉这一笔",IF(AND($F2887&lt;&gt;"",$G2887&lt;&gt;""),"※收入和支出不能同时填",IF(AND(N($F2887)=0,N($G2887)=0),"※收入和支出都没填",IF(OR(N($F2887)&lt;0,N($G2887)&lt;0),"※金额不能填负数，方向反了就换一列填",IF($D2887="","※没填收支类别，分类报表会漏掉这一笔",IF(ISNA(MATCH($D2887,类别表,0)),"※收支类别不在【基础资料】的清单里",IF(AND($L2887="内部转账",$M2887=""),"△内部转账要在「对方账户」写上另一头",IF(AND($L2887="内部转账",$M2887=$C2887),"※对方账户跟本账户是同一个",IF(AND($L2887&lt;&gt;"内部转账",$M2887&lt;&gt;""),"△填了对方账户，但类别不是内部转账",IF(YEAR($B2887)&lt;&gt;管理年度,"△不是管理年度的单据，按月的三张报表里看不到",IF($H2887&lt;0,"△这一笔之后该账户余额成负数了，核一下",""))))))))))))))</f>
        <v/>
      </c>
    </row>
    <row r="2888" ht="16.5" spans="1:16">
      <c r="A2888" s="4" t="str">
        <f>IF($C2888="","",COUNTA($C$5:$C2888))</f>
        <v/>
      </c>
      <c r="B2888" s="52"/>
      <c r="C2888" s="53"/>
      <c r="D2888" s="53"/>
      <c r="E2888" s="32"/>
      <c r="F2888" s="54"/>
      <c r="G2888" s="54"/>
      <c r="H2888" s="24" t="str">
        <f>IFERROR(ROUND(VLOOKUP($C2888,基础资料!$B$5:$E$34,3,0)+SUMIF($C$5:$C2888,$C2888,$F$5:$F2888)-SUMIF($C$5:$C2888,$C2888,$G$5:$G2888),2),"")</f>
        <v/>
      </c>
      <c r="I2888" s="53"/>
      <c r="J2888" s="53"/>
      <c r="K2888" s="25" t="str">
        <f t="shared" si="45"/>
        <v/>
      </c>
      <c r="L2888" s="13" t="str">
        <f>IF($D2888="","",IFERROR(INDEX(类别属性,MATCH($D2888,类别表,0)),""))</f>
        <v/>
      </c>
      <c r="M2888" s="53"/>
      <c r="N2888" s="53"/>
      <c r="O2888" s="32"/>
      <c r="P2888" s="6" t="str">
        <f>IF($C2888="","",IF(ISNA(MATCH($C2888,账户表,0)),"※这个账户不在【基础资料】的账户档案里",IF($B2888="","※没填日期，这一笔不会进任何月份的报表",IF(NOT(ISNUMBER($B2888)),"※日期是文本不是日期（像 2026.6.28 这种），按日期取数的报表全会漏掉这一笔",IF(AND($F2888&lt;&gt;"",$G2888&lt;&gt;""),"※收入和支出不能同时填",IF(AND(N($F2888)=0,N($G2888)=0),"※收入和支出都没填",IF(OR(N($F2888)&lt;0,N($G2888)&lt;0),"※金额不能填负数，方向反了就换一列填",IF($D2888="","※没填收支类别，分类报表会漏掉这一笔",IF(ISNA(MATCH($D2888,类别表,0)),"※收支类别不在【基础资料】的清单里",IF(AND($L2888="内部转账",$M2888=""),"△内部转账要在「对方账户」写上另一头",IF(AND($L2888="内部转账",$M2888=$C2888),"※对方账户跟本账户是同一个",IF(AND($L2888&lt;&gt;"内部转账",$M2888&lt;&gt;""),"△填了对方账户，但类别不是内部转账",IF(YEAR($B2888)&lt;&gt;管理年度,"△不是管理年度的单据，按月的三张报表里看不到",IF($H2888&lt;0,"△这一笔之后该账户余额成负数了，核一下",""))))))))))))))</f>
        <v/>
      </c>
    </row>
    <row r="2889" ht="16.5" spans="1:16">
      <c r="A2889" s="4" t="str">
        <f>IF($C2889="","",COUNTA($C$5:$C2889))</f>
        <v/>
      </c>
      <c r="B2889" s="52"/>
      <c r="C2889" s="53"/>
      <c r="D2889" s="53"/>
      <c r="E2889" s="32"/>
      <c r="F2889" s="54"/>
      <c r="G2889" s="54"/>
      <c r="H2889" s="24" t="str">
        <f>IFERROR(ROUND(VLOOKUP($C2889,基础资料!$B$5:$E$34,3,0)+SUMIF($C$5:$C2889,$C2889,$F$5:$F2889)-SUMIF($C$5:$C2889,$C2889,$G$5:$G2889),2),"")</f>
        <v/>
      </c>
      <c r="I2889" s="53"/>
      <c r="J2889" s="53"/>
      <c r="K2889" s="25" t="str">
        <f t="shared" si="45"/>
        <v/>
      </c>
      <c r="L2889" s="13" t="str">
        <f>IF($D2889="","",IFERROR(INDEX(类别属性,MATCH($D2889,类别表,0)),""))</f>
        <v/>
      </c>
      <c r="M2889" s="53"/>
      <c r="N2889" s="53"/>
      <c r="O2889" s="32"/>
      <c r="P2889" s="6" t="str">
        <f>IF($C2889="","",IF(ISNA(MATCH($C2889,账户表,0)),"※这个账户不在【基础资料】的账户档案里",IF($B2889="","※没填日期，这一笔不会进任何月份的报表",IF(NOT(ISNUMBER($B2889)),"※日期是文本不是日期（像 2026.6.28 这种），按日期取数的报表全会漏掉这一笔",IF(AND($F2889&lt;&gt;"",$G2889&lt;&gt;""),"※收入和支出不能同时填",IF(AND(N($F2889)=0,N($G2889)=0),"※收入和支出都没填",IF(OR(N($F2889)&lt;0,N($G2889)&lt;0),"※金额不能填负数，方向反了就换一列填",IF($D2889="","※没填收支类别，分类报表会漏掉这一笔",IF(ISNA(MATCH($D2889,类别表,0)),"※收支类别不在【基础资料】的清单里",IF(AND($L2889="内部转账",$M2889=""),"△内部转账要在「对方账户」写上另一头",IF(AND($L2889="内部转账",$M2889=$C2889),"※对方账户跟本账户是同一个",IF(AND($L2889&lt;&gt;"内部转账",$M2889&lt;&gt;""),"△填了对方账户，但类别不是内部转账",IF(YEAR($B2889)&lt;&gt;管理年度,"△不是管理年度的单据，按月的三张报表里看不到",IF($H2889&lt;0,"△这一笔之后该账户余额成负数了，核一下",""))))))))))))))</f>
        <v/>
      </c>
    </row>
    <row r="2890" ht="16.5" spans="1:16">
      <c r="A2890" s="4" t="str">
        <f>IF($C2890="","",COUNTA($C$5:$C2890))</f>
        <v/>
      </c>
      <c r="B2890" s="52"/>
      <c r="C2890" s="53"/>
      <c r="D2890" s="53"/>
      <c r="E2890" s="32"/>
      <c r="F2890" s="54"/>
      <c r="G2890" s="54"/>
      <c r="H2890" s="24" t="str">
        <f>IFERROR(ROUND(VLOOKUP($C2890,基础资料!$B$5:$E$34,3,0)+SUMIF($C$5:$C2890,$C2890,$F$5:$F2890)-SUMIF($C$5:$C2890,$C2890,$G$5:$G2890),2),"")</f>
        <v/>
      </c>
      <c r="I2890" s="53"/>
      <c r="J2890" s="53"/>
      <c r="K2890" s="25" t="str">
        <f t="shared" si="45"/>
        <v/>
      </c>
      <c r="L2890" s="13" t="str">
        <f>IF($D2890="","",IFERROR(INDEX(类别属性,MATCH($D2890,类别表,0)),""))</f>
        <v/>
      </c>
      <c r="M2890" s="53"/>
      <c r="N2890" s="53"/>
      <c r="O2890" s="32"/>
      <c r="P2890" s="6" t="str">
        <f>IF($C2890="","",IF(ISNA(MATCH($C2890,账户表,0)),"※这个账户不在【基础资料】的账户档案里",IF($B2890="","※没填日期，这一笔不会进任何月份的报表",IF(NOT(ISNUMBER($B2890)),"※日期是文本不是日期（像 2026.6.28 这种），按日期取数的报表全会漏掉这一笔",IF(AND($F2890&lt;&gt;"",$G2890&lt;&gt;""),"※收入和支出不能同时填",IF(AND(N($F2890)=0,N($G2890)=0),"※收入和支出都没填",IF(OR(N($F2890)&lt;0,N($G2890)&lt;0),"※金额不能填负数，方向反了就换一列填",IF($D2890="","※没填收支类别，分类报表会漏掉这一笔",IF(ISNA(MATCH($D2890,类别表,0)),"※收支类别不在【基础资料】的清单里",IF(AND($L2890="内部转账",$M2890=""),"△内部转账要在「对方账户」写上另一头",IF(AND($L2890="内部转账",$M2890=$C2890),"※对方账户跟本账户是同一个",IF(AND($L2890&lt;&gt;"内部转账",$M2890&lt;&gt;""),"△填了对方账户，但类别不是内部转账",IF(YEAR($B2890)&lt;&gt;管理年度,"△不是管理年度的单据，按月的三张报表里看不到",IF($H2890&lt;0,"△这一笔之后该账户余额成负数了，核一下",""))))))))))))))</f>
        <v/>
      </c>
    </row>
    <row r="2891" ht="16.5" spans="1:16">
      <c r="A2891" s="4" t="str">
        <f>IF($C2891="","",COUNTA($C$5:$C2891))</f>
        <v/>
      </c>
      <c r="B2891" s="52"/>
      <c r="C2891" s="53"/>
      <c r="D2891" s="53"/>
      <c r="E2891" s="32"/>
      <c r="F2891" s="54"/>
      <c r="G2891" s="54"/>
      <c r="H2891" s="24" t="str">
        <f>IFERROR(ROUND(VLOOKUP($C2891,基础资料!$B$5:$E$34,3,0)+SUMIF($C$5:$C2891,$C2891,$F$5:$F2891)-SUMIF($C$5:$C2891,$C2891,$G$5:$G2891),2),"")</f>
        <v/>
      </c>
      <c r="I2891" s="53"/>
      <c r="J2891" s="53"/>
      <c r="K2891" s="25" t="str">
        <f t="shared" si="45"/>
        <v/>
      </c>
      <c r="L2891" s="13" t="str">
        <f>IF($D2891="","",IFERROR(INDEX(类别属性,MATCH($D2891,类别表,0)),""))</f>
        <v/>
      </c>
      <c r="M2891" s="53"/>
      <c r="N2891" s="53"/>
      <c r="O2891" s="32"/>
      <c r="P2891" s="6" t="str">
        <f>IF($C2891="","",IF(ISNA(MATCH($C2891,账户表,0)),"※这个账户不在【基础资料】的账户档案里",IF($B2891="","※没填日期，这一笔不会进任何月份的报表",IF(NOT(ISNUMBER($B2891)),"※日期是文本不是日期（像 2026.6.28 这种），按日期取数的报表全会漏掉这一笔",IF(AND($F2891&lt;&gt;"",$G2891&lt;&gt;""),"※收入和支出不能同时填",IF(AND(N($F2891)=0,N($G2891)=0),"※收入和支出都没填",IF(OR(N($F2891)&lt;0,N($G2891)&lt;0),"※金额不能填负数，方向反了就换一列填",IF($D2891="","※没填收支类别，分类报表会漏掉这一笔",IF(ISNA(MATCH($D2891,类别表,0)),"※收支类别不在【基础资料】的清单里",IF(AND($L2891="内部转账",$M2891=""),"△内部转账要在「对方账户」写上另一头",IF(AND($L2891="内部转账",$M2891=$C2891),"※对方账户跟本账户是同一个",IF(AND($L2891&lt;&gt;"内部转账",$M2891&lt;&gt;""),"△填了对方账户，但类别不是内部转账",IF(YEAR($B2891)&lt;&gt;管理年度,"△不是管理年度的单据，按月的三张报表里看不到",IF($H2891&lt;0,"△这一笔之后该账户余额成负数了，核一下",""))))))))))))))</f>
        <v/>
      </c>
    </row>
    <row r="2892" ht="16.5" spans="1:16">
      <c r="A2892" s="4" t="str">
        <f>IF($C2892="","",COUNTA($C$5:$C2892))</f>
        <v/>
      </c>
      <c r="B2892" s="52"/>
      <c r="C2892" s="53"/>
      <c r="D2892" s="53"/>
      <c r="E2892" s="32"/>
      <c r="F2892" s="54"/>
      <c r="G2892" s="54"/>
      <c r="H2892" s="24" t="str">
        <f>IFERROR(ROUND(VLOOKUP($C2892,基础资料!$B$5:$E$34,3,0)+SUMIF($C$5:$C2892,$C2892,$F$5:$F2892)-SUMIF($C$5:$C2892,$C2892,$G$5:$G2892),2),"")</f>
        <v/>
      </c>
      <c r="I2892" s="53"/>
      <c r="J2892" s="53"/>
      <c r="K2892" s="25" t="str">
        <f t="shared" si="45"/>
        <v/>
      </c>
      <c r="L2892" s="13" t="str">
        <f>IF($D2892="","",IFERROR(INDEX(类别属性,MATCH($D2892,类别表,0)),""))</f>
        <v/>
      </c>
      <c r="M2892" s="53"/>
      <c r="N2892" s="53"/>
      <c r="O2892" s="32"/>
      <c r="P2892" s="6" t="str">
        <f>IF($C2892="","",IF(ISNA(MATCH($C2892,账户表,0)),"※这个账户不在【基础资料】的账户档案里",IF($B2892="","※没填日期，这一笔不会进任何月份的报表",IF(NOT(ISNUMBER($B2892)),"※日期是文本不是日期（像 2026.6.28 这种），按日期取数的报表全会漏掉这一笔",IF(AND($F2892&lt;&gt;"",$G2892&lt;&gt;""),"※收入和支出不能同时填",IF(AND(N($F2892)=0,N($G2892)=0),"※收入和支出都没填",IF(OR(N($F2892)&lt;0,N($G2892)&lt;0),"※金额不能填负数，方向反了就换一列填",IF($D2892="","※没填收支类别，分类报表会漏掉这一笔",IF(ISNA(MATCH($D2892,类别表,0)),"※收支类别不在【基础资料】的清单里",IF(AND($L2892="内部转账",$M2892=""),"△内部转账要在「对方账户」写上另一头",IF(AND($L2892="内部转账",$M2892=$C2892),"※对方账户跟本账户是同一个",IF(AND($L2892&lt;&gt;"内部转账",$M2892&lt;&gt;""),"△填了对方账户，但类别不是内部转账",IF(YEAR($B2892)&lt;&gt;管理年度,"△不是管理年度的单据，按月的三张报表里看不到",IF($H2892&lt;0,"△这一笔之后该账户余额成负数了，核一下",""))))))))))))))</f>
        <v/>
      </c>
    </row>
    <row r="2893" ht="16.5" spans="1:16">
      <c r="A2893" s="4" t="str">
        <f>IF($C2893="","",COUNTA($C$5:$C2893))</f>
        <v/>
      </c>
      <c r="B2893" s="52"/>
      <c r="C2893" s="53"/>
      <c r="D2893" s="53"/>
      <c r="E2893" s="32"/>
      <c r="F2893" s="54"/>
      <c r="G2893" s="54"/>
      <c r="H2893" s="24" t="str">
        <f>IFERROR(ROUND(VLOOKUP($C2893,基础资料!$B$5:$E$34,3,0)+SUMIF($C$5:$C2893,$C2893,$F$5:$F2893)-SUMIF($C$5:$C2893,$C2893,$G$5:$G2893),2),"")</f>
        <v/>
      </c>
      <c r="I2893" s="53"/>
      <c r="J2893" s="53"/>
      <c r="K2893" s="25" t="str">
        <f t="shared" si="45"/>
        <v/>
      </c>
      <c r="L2893" s="13" t="str">
        <f>IF($D2893="","",IFERROR(INDEX(类别属性,MATCH($D2893,类别表,0)),""))</f>
        <v/>
      </c>
      <c r="M2893" s="53"/>
      <c r="N2893" s="53"/>
      <c r="O2893" s="32"/>
      <c r="P2893" s="6" t="str">
        <f>IF($C2893="","",IF(ISNA(MATCH($C2893,账户表,0)),"※这个账户不在【基础资料】的账户档案里",IF($B2893="","※没填日期，这一笔不会进任何月份的报表",IF(NOT(ISNUMBER($B2893)),"※日期是文本不是日期（像 2026.6.28 这种），按日期取数的报表全会漏掉这一笔",IF(AND($F2893&lt;&gt;"",$G2893&lt;&gt;""),"※收入和支出不能同时填",IF(AND(N($F2893)=0,N($G2893)=0),"※收入和支出都没填",IF(OR(N($F2893)&lt;0,N($G2893)&lt;0),"※金额不能填负数，方向反了就换一列填",IF($D2893="","※没填收支类别，分类报表会漏掉这一笔",IF(ISNA(MATCH($D2893,类别表,0)),"※收支类别不在【基础资料】的清单里",IF(AND($L2893="内部转账",$M2893=""),"△内部转账要在「对方账户」写上另一头",IF(AND($L2893="内部转账",$M2893=$C2893),"※对方账户跟本账户是同一个",IF(AND($L2893&lt;&gt;"内部转账",$M2893&lt;&gt;""),"△填了对方账户，但类别不是内部转账",IF(YEAR($B2893)&lt;&gt;管理年度,"△不是管理年度的单据，按月的三张报表里看不到",IF($H2893&lt;0,"△这一笔之后该账户余额成负数了，核一下",""))))))))))))))</f>
        <v/>
      </c>
    </row>
    <row r="2894" ht="16.5" spans="1:16">
      <c r="A2894" s="4" t="str">
        <f>IF($C2894="","",COUNTA($C$5:$C2894))</f>
        <v/>
      </c>
      <c r="B2894" s="52"/>
      <c r="C2894" s="53"/>
      <c r="D2894" s="53"/>
      <c r="E2894" s="32"/>
      <c r="F2894" s="54"/>
      <c r="G2894" s="54"/>
      <c r="H2894" s="24" t="str">
        <f>IFERROR(ROUND(VLOOKUP($C2894,基础资料!$B$5:$E$34,3,0)+SUMIF($C$5:$C2894,$C2894,$F$5:$F2894)-SUMIF($C$5:$C2894,$C2894,$G$5:$G2894),2),"")</f>
        <v/>
      </c>
      <c r="I2894" s="53"/>
      <c r="J2894" s="53"/>
      <c r="K2894" s="25" t="str">
        <f t="shared" si="45"/>
        <v/>
      </c>
      <c r="L2894" s="13" t="str">
        <f>IF($D2894="","",IFERROR(INDEX(类别属性,MATCH($D2894,类别表,0)),""))</f>
        <v/>
      </c>
      <c r="M2894" s="53"/>
      <c r="N2894" s="53"/>
      <c r="O2894" s="32"/>
      <c r="P2894" s="6" t="str">
        <f>IF($C2894="","",IF(ISNA(MATCH($C2894,账户表,0)),"※这个账户不在【基础资料】的账户档案里",IF($B2894="","※没填日期，这一笔不会进任何月份的报表",IF(NOT(ISNUMBER($B2894)),"※日期是文本不是日期（像 2026.6.28 这种），按日期取数的报表全会漏掉这一笔",IF(AND($F2894&lt;&gt;"",$G2894&lt;&gt;""),"※收入和支出不能同时填",IF(AND(N($F2894)=0,N($G2894)=0),"※收入和支出都没填",IF(OR(N($F2894)&lt;0,N($G2894)&lt;0),"※金额不能填负数，方向反了就换一列填",IF($D2894="","※没填收支类别，分类报表会漏掉这一笔",IF(ISNA(MATCH($D2894,类别表,0)),"※收支类别不在【基础资料】的清单里",IF(AND($L2894="内部转账",$M2894=""),"△内部转账要在「对方账户」写上另一头",IF(AND($L2894="内部转账",$M2894=$C2894),"※对方账户跟本账户是同一个",IF(AND($L2894&lt;&gt;"内部转账",$M2894&lt;&gt;""),"△填了对方账户，但类别不是内部转账",IF(YEAR($B2894)&lt;&gt;管理年度,"△不是管理年度的单据，按月的三张报表里看不到",IF($H2894&lt;0,"△这一笔之后该账户余额成负数了，核一下",""))))))))))))))</f>
        <v/>
      </c>
    </row>
    <row r="2895" ht="16.5" spans="1:16">
      <c r="A2895" s="4" t="str">
        <f>IF($C2895="","",COUNTA($C$5:$C2895))</f>
        <v/>
      </c>
      <c r="B2895" s="52"/>
      <c r="C2895" s="53"/>
      <c r="D2895" s="53"/>
      <c r="E2895" s="32"/>
      <c r="F2895" s="54"/>
      <c r="G2895" s="54"/>
      <c r="H2895" s="24" t="str">
        <f>IFERROR(ROUND(VLOOKUP($C2895,基础资料!$B$5:$E$34,3,0)+SUMIF($C$5:$C2895,$C2895,$F$5:$F2895)-SUMIF($C$5:$C2895,$C2895,$G$5:$G2895),2),"")</f>
        <v/>
      </c>
      <c r="I2895" s="53"/>
      <c r="J2895" s="53"/>
      <c r="K2895" s="25" t="str">
        <f t="shared" si="45"/>
        <v/>
      </c>
      <c r="L2895" s="13" t="str">
        <f>IF($D2895="","",IFERROR(INDEX(类别属性,MATCH($D2895,类别表,0)),""))</f>
        <v/>
      </c>
      <c r="M2895" s="53"/>
      <c r="N2895" s="53"/>
      <c r="O2895" s="32"/>
      <c r="P2895" s="6" t="str">
        <f>IF($C2895="","",IF(ISNA(MATCH($C2895,账户表,0)),"※这个账户不在【基础资料】的账户档案里",IF($B2895="","※没填日期，这一笔不会进任何月份的报表",IF(NOT(ISNUMBER($B2895)),"※日期是文本不是日期（像 2026.6.28 这种），按日期取数的报表全会漏掉这一笔",IF(AND($F2895&lt;&gt;"",$G2895&lt;&gt;""),"※收入和支出不能同时填",IF(AND(N($F2895)=0,N($G2895)=0),"※收入和支出都没填",IF(OR(N($F2895)&lt;0,N($G2895)&lt;0),"※金额不能填负数，方向反了就换一列填",IF($D2895="","※没填收支类别，分类报表会漏掉这一笔",IF(ISNA(MATCH($D2895,类别表,0)),"※收支类别不在【基础资料】的清单里",IF(AND($L2895="内部转账",$M2895=""),"△内部转账要在「对方账户」写上另一头",IF(AND($L2895="内部转账",$M2895=$C2895),"※对方账户跟本账户是同一个",IF(AND($L2895&lt;&gt;"内部转账",$M2895&lt;&gt;""),"△填了对方账户，但类别不是内部转账",IF(YEAR($B2895)&lt;&gt;管理年度,"△不是管理年度的单据，按月的三张报表里看不到",IF($H2895&lt;0,"△这一笔之后该账户余额成负数了，核一下",""))))))))))))))</f>
        <v/>
      </c>
    </row>
    <row r="2896" ht="16.5" spans="1:16">
      <c r="A2896" s="4" t="str">
        <f>IF($C2896="","",COUNTA($C$5:$C2896))</f>
        <v/>
      </c>
      <c r="B2896" s="52"/>
      <c r="C2896" s="53"/>
      <c r="D2896" s="53"/>
      <c r="E2896" s="32"/>
      <c r="F2896" s="54"/>
      <c r="G2896" s="54"/>
      <c r="H2896" s="24" t="str">
        <f>IFERROR(ROUND(VLOOKUP($C2896,基础资料!$B$5:$E$34,3,0)+SUMIF($C$5:$C2896,$C2896,$F$5:$F2896)-SUMIF($C$5:$C2896,$C2896,$G$5:$G2896),2),"")</f>
        <v/>
      </c>
      <c r="I2896" s="53"/>
      <c r="J2896" s="53"/>
      <c r="K2896" s="25" t="str">
        <f t="shared" si="45"/>
        <v/>
      </c>
      <c r="L2896" s="13" t="str">
        <f>IF($D2896="","",IFERROR(INDEX(类别属性,MATCH($D2896,类别表,0)),""))</f>
        <v/>
      </c>
      <c r="M2896" s="53"/>
      <c r="N2896" s="53"/>
      <c r="O2896" s="32"/>
      <c r="P2896" s="6" t="str">
        <f>IF($C2896="","",IF(ISNA(MATCH($C2896,账户表,0)),"※这个账户不在【基础资料】的账户档案里",IF($B2896="","※没填日期，这一笔不会进任何月份的报表",IF(NOT(ISNUMBER($B2896)),"※日期是文本不是日期（像 2026.6.28 这种），按日期取数的报表全会漏掉这一笔",IF(AND($F2896&lt;&gt;"",$G2896&lt;&gt;""),"※收入和支出不能同时填",IF(AND(N($F2896)=0,N($G2896)=0),"※收入和支出都没填",IF(OR(N($F2896)&lt;0,N($G2896)&lt;0),"※金额不能填负数，方向反了就换一列填",IF($D2896="","※没填收支类别，分类报表会漏掉这一笔",IF(ISNA(MATCH($D2896,类别表,0)),"※收支类别不在【基础资料】的清单里",IF(AND($L2896="内部转账",$M2896=""),"△内部转账要在「对方账户」写上另一头",IF(AND($L2896="内部转账",$M2896=$C2896),"※对方账户跟本账户是同一个",IF(AND($L2896&lt;&gt;"内部转账",$M2896&lt;&gt;""),"△填了对方账户，但类别不是内部转账",IF(YEAR($B2896)&lt;&gt;管理年度,"△不是管理年度的单据，按月的三张报表里看不到",IF($H2896&lt;0,"△这一笔之后该账户余额成负数了，核一下",""))))))))))))))</f>
        <v/>
      </c>
    </row>
    <row r="2897" ht="16.5" spans="1:16">
      <c r="A2897" s="4" t="str">
        <f>IF($C2897="","",COUNTA($C$5:$C2897))</f>
        <v/>
      </c>
      <c r="B2897" s="52"/>
      <c r="C2897" s="53"/>
      <c r="D2897" s="53"/>
      <c r="E2897" s="32"/>
      <c r="F2897" s="54"/>
      <c r="G2897" s="54"/>
      <c r="H2897" s="24" t="str">
        <f>IFERROR(ROUND(VLOOKUP($C2897,基础资料!$B$5:$E$34,3,0)+SUMIF($C$5:$C2897,$C2897,$F$5:$F2897)-SUMIF($C$5:$C2897,$C2897,$G$5:$G2897),2),"")</f>
        <v/>
      </c>
      <c r="I2897" s="53"/>
      <c r="J2897" s="53"/>
      <c r="K2897" s="25" t="str">
        <f t="shared" si="45"/>
        <v/>
      </c>
      <c r="L2897" s="13" t="str">
        <f>IF($D2897="","",IFERROR(INDEX(类别属性,MATCH($D2897,类别表,0)),""))</f>
        <v/>
      </c>
      <c r="M2897" s="53"/>
      <c r="N2897" s="53"/>
      <c r="O2897" s="32"/>
      <c r="P2897" s="6" t="str">
        <f>IF($C2897="","",IF(ISNA(MATCH($C2897,账户表,0)),"※这个账户不在【基础资料】的账户档案里",IF($B2897="","※没填日期，这一笔不会进任何月份的报表",IF(NOT(ISNUMBER($B2897)),"※日期是文本不是日期（像 2026.6.28 这种），按日期取数的报表全会漏掉这一笔",IF(AND($F2897&lt;&gt;"",$G2897&lt;&gt;""),"※收入和支出不能同时填",IF(AND(N($F2897)=0,N($G2897)=0),"※收入和支出都没填",IF(OR(N($F2897)&lt;0,N($G2897)&lt;0),"※金额不能填负数，方向反了就换一列填",IF($D2897="","※没填收支类别，分类报表会漏掉这一笔",IF(ISNA(MATCH($D2897,类别表,0)),"※收支类别不在【基础资料】的清单里",IF(AND($L2897="内部转账",$M2897=""),"△内部转账要在「对方账户」写上另一头",IF(AND($L2897="内部转账",$M2897=$C2897),"※对方账户跟本账户是同一个",IF(AND($L2897&lt;&gt;"内部转账",$M2897&lt;&gt;""),"△填了对方账户，但类别不是内部转账",IF(YEAR($B2897)&lt;&gt;管理年度,"△不是管理年度的单据，按月的三张报表里看不到",IF($H2897&lt;0,"△这一笔之后该账户余额成负数了，核一下",""))))))))))))))</f>
        <v/>
      </c>
    </row>
    <row r="2898" ht="16.5" spans="1:16">
      <c r="A2898" s="4" t="str">
        <f>IF($C2898="","",COUNTA($C$5:$C2898))</f>
        <v/>
      </c>
      <c r="B2898" s="52"/>
      <c r="C2898" s="53"/>
      <c r="D2898" s="53"/>
      <c r="E2898" s="32"/>
      <c r="F2898" s="54"/>
      <c r="G2898" s="54"/>
      <c r="H2898" s="24" t="str">
        <f>IFERROR(ROUND(VLOOKUP($C2898,基础资料!$B$5:$E$34,3,0)+SUMIF($C$5:$C2898,$C2898,$F$5:$F2898)-SUMIF($C$5:$C2898,$C2898,$G$5:$G2898),2),"")</f>
        <v/>
      </c>
      <c r="I2898" s="53"/>
      <c r="J2898" s="53"/>
      <c r="K2898" s="25" t="str">
        <f t="shared" si="45"/>
        <v/>
      </c>
      <c r="L2898" s="13" t="str">
        <f>IF($D2898="","",IFERROR(INDEX(类别属性,MATCH($D2898,类别表,0)),""))</f>
        <v/>
      </c>
      <c r="M2898" s="53"/>
      <c r="N2898" s="53"/>
      <c r="O2898" s="32"/>
      <c r="P2898" s="6" t="str">
        <f>IF($C2898="","",IF(ISNA(MATCH($C2898,账户表,0)),"※这个账户不在【基础资料】的账户档案里",IF($B2898="","※没填日期，这一笔不会进任何月份的报表",IF(NOT(ISNUMBER($B2898)),"※日期是文本不是日期（像 2026.6.28 这种），按日期取数的报表全会漏掉这一笔",IF(AND($F2898&lt;&gt;"",$G2898&lt;&gt;""),"※收入和支出不能同时填",IF(AND(N($F2898)=0,N($G2898)=0),"※收入和支出都没填",IF(OR(N($F2898)&lt;0,N($G2898)&lt;0),"※金额不能填负数，方向反了就换一列填",IF($D2898="","※没填收支类别，分类报表会漏掉这一笔",IF(ISNA(MATCH($D2898,类别表,0)),"※收支类别不在【基础资料】的清单里",IF(AND($L2898="内部转账",$M2898=""),"△内部转账要在「对方账户」写上另一头",IF(AND($L2898="内部转账",$M2898=$C2898),"※对方账户跟本账户是同一个",IF(AND($L2898&lt;&gt;"内部转账",$M2898&lt;&gt;""),"△填了对方账户，但类别不是内部转账",IF(YEAR($B2898)&lt;&gt;管理年度,"△不是管理年度的单据，按月的三张报表里看不到",IF($H2898&lt;0,"△这一笔之后该账户余额成负数了，核一下",""))))))))))))))</f>
        <v/>
      </c>
    </row>
    <row r="2899" ht="16.5" spans="1:16">
      <c r="A2899" s="4" t="str">
        <f>IF($C2899="","",COUNTA($C$5:$C2899))</f>
        <v/>
      </c>
      <c r="B2899" s="52"/>
      <c r="C2899" s="53"/>
      <c r="D2899" s="53"/>
      <c r="E2899" s="32"/>
      <c r="F2899" s="54"/>
      <c r="G2899" s="54"/>
      <c r="H2899" s="24" t="str">
        <f>IFERROR(ROUND(VLOOKUP($C2899,基础资料!$B$5:$E$34,3,0)+SUMIF($C$5:$C2899,$C2899,$F$5:$F2899)-SUMIF($C$5:$C2899,$C2899,$G$5:$G2899),2),"")</f>
        <v/>
      </c>
      <c r="I2899" s="53"/>
      <c r="J2899" s="53"/>
      <c r="K2899" s="25" t="str">
        <f t="shared" si="45"/>
        <v/>
      </c>
      <c r="L2899" s="13" t="str">
        <f>IF($D2899="","",IFERROR(INDEX(类别属性,MATCH($D2899,类别表,0)),""))</f>
        <v/>
      </c>
      <c r="M2899" s="53"/>
      <c r="N2899" s="53"/>
      <c r="O2899" s="32"/>
      <c r="P2899" s="6" t="str">
        <f>IF($C2899="","",IF(ISNA(MATCH($C2899,账户表,0)),"※这个账户不在【基础资料】的账户档案里",IF($B2899="","※没填日期，这一笔不会进任何月份的报表",IF(NOT(ISNUMBER($B2899)),"※日期是文本不是日期（像 2026.6.28 这种），按日期取数的报表全会漏掉这一笔",IF(AND($F2899&lt;&gt;"",$G2899&lt;&gt;""),"※收入和支出不能同时填",IF(AND(N($F2899)=0,N($G2899)=0),"※收入和支出都没填",IF(OR(N($F2899)&lt;0,N($G2899)&lt;0),"※金额不能填负数，方向反了就换一列填",IF($D2899="","※没填收支类别，分类报表会漏掉这一笔",IF(ISNA(MATCH($D2899,类别表,0)),"※收支类别不在【基础资料】的清单里",IF(AND($L2899="内部转账",$M2899=""),"△内部转账要在「对方账户」写上另一头",IF(AND($L2899="内部转账",$M2899=$C2899),"※对方账户跟本账户是同一个",IF(AND($L2899&lt;&gt;"内部转账",$M2899&lt;&gt;""),"△填了对方账户，但类别不是内部转账",IF(YEAR($B2899)&lt;&gt;管理年度,"△不是管理年度的单据，按月的三张报表里看不到",IF($H2899&lt;0,"△这一笔之后该账户余额成负数了，核一下",""))))))))))))))</f>
        <v/>
      </c>
    </row>
    <row r="2900" ht="16.5" spans="1:16">
      <c r="A2900" s="4" t="str">
        <f>IF($C2900="","",COUNTA($C$5:$C2900))</f>
        <v/>
      </c>
      <c r="B2900" s="52"/>
      <c r="C2900" s="53"/>
      <c r="D2900" s="53"/>
      <c r="E2900" s="32"/>
      <c r="F2900" s="54"/>
      <c r="G2900" s="54"/>
      <c r="H2900" s="24" t="str">
        <f>IFERROR(ROUND(VLOOKUP($C2900,基础资料!$B$5:$E$34,3,0)+SUMIF($C$5:$C2900,$C2900,$F$5:$F2900)-SUMIF($C$5:$C2900,$C2900,$G$5:$G2900),2),"")</f>
        <v/>
      </c>
      <c r="I2900" s="53"/>
      <c r="J2900" s="53"/>
      <c r="K2900" s="25" t="str">
        <f t="shared" si="45"/>
        <v/>
      </c>
      <c r="L2900" s="13" t="str">
        <f>IF($D2900="","",IFERROR(INDEX(类别属性,MATCH($D2900,类别表,0)),""))</f>
        <v/>
      </c>
      <c r="M2900" s="53"/>
      <c r="N2900" s="53"/>
      <c r="O2900" s="32"/>
      <c r="P2900" s="6" t="str">
        <f>IF($C2900="","",IF(ISNA(MATCH($C2900,账户表,0)),"※这个账户不在【基础资料】的账户档案里",IF($B2900="","※没填日期，这一笔不会进任何月份的报表",IF(NOT(ISNUMBER($B2900)),"※日期是文本不是日期（像 2026.6.28 这种），按日期取数的报表全会漏掉这一笔",IF(AND($F2900&lt;&gt;"",$G2900&lt;&gt;""),"※收入和支出不能同时填",IF(AND(N($F2900)=0,N($G2900)=0),"※收入和支出都没填",IF(OR(N($F2900)&lt;0,N($G2900)&lt;0),"※金额不能填负数，方向反了就换一列填",IF($D2900="","※没填收支类别，分类报表会漏掉这一笔",IF(ISNA(MATCH($D2900,类别表,0)),"※收支类别不在【基础资料】的清单里",IF(AND($L2900="内部转账",$M2900=""),"△内部转账要在「对方账户」写上另一头",IF(AND($L2900="内部转账",$M2900=$C2900),"※对方账户跟本账户是同一个",IF(AND($L2900&lt;&gt;"内部转账",$M2900&lt;&gt;""),"△填了对方账户，但类别不是内部转账",IF(YEAR($B2900)&lt;&gt;管理年度,"△不是管理年度的单据，按月的三张报表里看不到",IF($H2900&lt;0,"△这一笔之后该账户余额成负数了，核一下",""))))))))))))))</f>
        <v/>
      </c>
    </row>
    <row r="2901" ht="16.5" spans="1:16">
      <c r="A2901" s="4" t="str">
        <f>IF($C2901="","",COUNTA($C$5:$C2901))</f>
        <v/>
      </c>
      <c r="B2901" s="52"/>
      <c r="C2901" s="53"/>
      <c r="D2901" s="53"/>
      <c r="E2901" s="32"/>
      <c r="F2901" s="54"/>
      <c r="G2901" s="54"/>
      <c r="H2901" s="24" t="str">
        <f>IFERROR(ROUND(VLOOKUP($C2901,基础资料!$B$5:$E$34,3,0)+SUMIF($C$5:$C2901,$C2901,$F$5:$F2901)-SUMIF($C$5:$C2901,$C2901,$G$5:$G2901),2),"")</f>
        <v/>
      </c>
      <c r="I2901" s="53"/>
      <c r="J2901" s="53"/>
      <c r="K2901" s="25" t="str">
        <f t="shared" si="45"/>
        <v/>
      </c>
      <c r="L2901" s="13" t="str">
        <f>IF($D2901="","",IFERROR(INDEX(类别属性,MATCH($D2901,类别表,0)),""))</f>
        <v/>
      </c>
      <c r="M2901" s="53"/>
      <c r="N2901" s="53"/>
      <c r="O2901" s="32"/>
      <c r="P2901" s="6" t="str">
        <f>IF($C2901="","",IF(ISNA(MATCH($C2901,账户表,0)),"※这个账户不在【基础资料】的账户档案里",IF($B2901="","※没填日期，这一笔不会进任何月份的报表",IF(NOT(ISNUMBER($B2901)),"※日期是文本不是日期（像 2026.6.28 这种），按日期取数的报表全会漏掉这一笔",IF(AND($F2901&lt;&gt;"",$G2901&lt;&gt;""),"※收入和支出不能同时填",IF(AND(N($F2901)=0,N($G2901)=0),"※收入和支出都没填",IF(OR(N($F2901)&lt;0,N($G2901)&lt;0),"※金额不能填负数，方向反了就换一列填",IF($D2901="","※没填收支类别，分类报表会漏掉这一笔",IF(ISNA(MATCH($D2901,类别表,0)),"※收支类别不在【基础资料】的清单里",IF(AND($L2901="内部转账",$M2901=""),"△内部转账要在「对方账户」写上另一头",IF(AND($L2901="内部转账",$M2901=$C2901),"※对方账户跟本账户是同一个",IF(AND($L2901&lt;&gt;"内部转账",$M2901&lt;&gt;""),"△填了对方账户，但类别不是内部转账",IF(YEAR($B2901)&lt;&gt;管理年度,"△不是管理年度的单据，按月的三张报表里看不到",IF($H2901&lt;0,"△这一笔之后该账户余额成负数了，核一下",""))))))))))))))</f>
        <v/>
      </c>
    </row>
    <row r="2902" ht="16.5" spans="1:16">
      <c r="A2902" s="4" t="str">
        <f>IF($C2902="","",COUNTA($C$5:$C2902))</f>
        <v/>
      </c>
      <c r="B2902" s="52"/>
      <c r="C2902" s="53"/>
      <c r="D2902" s="53"/>
      <c r="E2902" s="32"/>
      <c r="F2902" s="54"/>
      <c r="G2902" s="54"/>
      <c r="H2902" s="24" t="str">
        <f>IFERROR(ROUND(VLOOKUP($C2902,基础资料!$B$5:$E$34,3,0)+SUMIF($C$5:$C2902,$C2902,$F$5:$F2902)-SUMIF($C$5:$C2902,$C2902,$G$5:$G2902),2),"")</f>
        <v/>
      </c>
      <c r="I2902" s="53"/>
      <c r="J2902" s="53"/>
      <c r="K2902" s="25" t="str">
        <f t="shared" si="45"/>
        <v/>
      </c>
      <c r="L2902" s="13" t="str">
        <f>IF($D2902="","",IFERROR(INDEX(类别属性,MATCH($D2902,类别表,0)),""))</f>
        <v/>
      </c>
      <c r="M2902" s="53"/>
      <c r="N2902" s="53"/>
      <c r="O2902" s="32"/>
      <c r="P2902" s="6" t="str">
        <f>IF($C2902="","",IF(ISNA(MATCH($C2902,账户表,0)),"※这个账户不在【基础资料】的账户档案里",IF($B2902="","※没填日期，这一笔不会进任何月份的报表",IF(NOT(ISNUMBER($B2902)),"※日期是文本不是日期（像 2026.6.28 这种），按日期取数的报表全会漏掉这一笔",IF(AND($F2902&lt;&gt;"",$G2902&lt;&gt;""),"※收入和支出不能同时填",IF(AND(N($F2902)=0,N($G2902)=0),"※收入和支出都没填",IF(OR(N($F2902)&lt;0,N($G2902)&lt;0),"※金额不能填负数，方向反了就换一列填",IF($D2902="","※没填收支类别，分类报表会漏掉这一笔",IF(ISNA(MATCH($D2902,类别表,0)),"※收支类别不在【基础资料】的清单里",IF(AND($L2902="内部转账",$M2902=""),"△内部转账要在「对方账户」写上另一头",IF(AND($L2902="内部转账",$M2902=$C2902),"※对方账户跟本账户是同一个",IF(AND($L2902&lt;&gt;"内部转账",$M2902&lt;&gt;""),"△填了对方账户，但类别不是内部转账",IF(YEAR($B2902)&lt;&gt;管理年度,"△不是管理年度的单据，按月的三张报表里看不到",IF($H2902&lt;0,"△这一笔之后该账户余额成负数了，核一下",""))))))))))))))</f>
        <v/>
      </c>
    </row>
    <row r="2903" ht="16.5" spans="1:16">
      <c r="A2903" s="4" t="str">
        <f>IF($C2903="","",COUNTA($C$5:$C2903))</f>
        <v/>
      </c>
      <c r="B2903" s="52"/>
      <c r="C2903" s="53"/>
      <c r="D2903" s="53"/>
      <c r="E2903" s="32"/>
      <c r="F2903" s="54"/>
      <c r="G2903" s="54"/>
      <c r="H2903" s="24" t="str">
        <f>IFERROR(ROUND(VLOOKUP($C2903,基础资料!$B$5:$E$34,3,0)+SUMIF($C$5:$C2903,$C2903,$F$5:$F2903)-SUMIF($C$5:$C2903,$C2903,$G$5:$G2903),2),"")</f>
        <v/>
      </c>
      <c r="I2903" s="53"/>
      <c r="J2903" s="53"/>
      <c r="K2903" s="25" t="str">
        <f t="shared" si="45"/>
        <v/>
      </c>
      <c r="L2903" s="13" t="str">
        <f>IF($D2903="","",IFERROR(INDEX(类别属性,MATCH($D2903,类别表,0)),""))</f>
        <v/>
      </c>
      <c r="M2903" s="53"/>
      <c r="N2903" s="53"/>
      <c r="O2903" s="32"/>
      <c r="P2903" s="6" t="str">
        <f>IF($C2903="","",IF(ISNA(MATCH($C2903,账户表,0)),"※这个账户不在【基础资料】的账户档案里",IF($B2903="","※没填日期，这一笔不会进任何月份的报表",IF(NOT(ISNUMBER($B2903)),"※日期是文本不是日期（像 2026.6.28 这种），按日期取数的报表全会漏掉这一笔",IF(AND($F2903&lt;&gt;"",$G2903&lt;&gt;""),"※收入和支出不能同时填",IF(AND(N($F2903)=0,N($G2903)=0),"※收入和支出都没填",IF(OR(N($F2903)&lt;0,N($G2903)&lt;0),"※金额不能填负数，方向反了就换一列填",IF($D2903="","※没填收支类别，分类报表会漏掉这一笔",IF(ISNA(MATCH($D2903,类别表,0)),"※收支类别不在【基础资料】的清单里",IF(AND($L2903="内部转账",$M2903=""),"△内部转账要在「对方账户」写上另一头",IF(AND($L2903="内部转账",$M2903=$C2903),"※对方账户跟本账户是同一个",IF(AND($L2903&lt;&gt;"内部转账",$M2903&lt;&gt;""),"△填了对方账户，但类别不是内部转账",IF(YEAR($B2903)&lt;&gt;管理年度,"△不是管理年度的单据，按月的三张报表里看不到",IF($H2903&lt;0,"△这一笔之后该账户余额成负数了，核一下",""))))))))))))))</f>
        <v/>
      </c>
    </row>
    <row r="2904" ht="16.5" spans="1:16">
      <c r="A2904" s="4" t="str">
        <f>IF($C2904="","",COUNTA($C$5:$C2904))</f>
        <v/>
      </c>
      <c r="B2904" s="52"/>
      <c r="C2904" s="53"/>
      <c r="D2904" s="53"/>
      <c r="E2904" s="32"/>
      <c r="F2904" s="54"/>
      <c r="G2904" s="54"/>
      <c r="H2904" s="24" t="str">
        <f>IFERROR(ROUND(VLOOKUP($C2904,基础资料!$B$5:$E$34,3,0)+SUMIF($C$5:$C2904,$C2904,$F$5:$F2904)-SUMIF($C$5:$C2904,$C2904,$G$5:$G2904),2),"")</f>
        <v/>
      </c>
      <c r="I2904" s="53"/>
      <c r="J2904" s="53"/>
      <c r="K2904" s="25" t="str">
        <f t="shared" si="45"/>
        <v/>
      </c>
      <c r="L2904" s="13" t="str">
        <f>IF($D2904="","",IFERROR(INDEX(类别属性,MATCH($D2904,类别表,0)),""))</f>
        <v/>
      </c>
      <c r="M2904" s="53"/>
      <c r="N2904" s="53"/>
      <c r="O2904" s="32"/>
      <c r="P2904" s="6" t="str">
        <f>IF($C2904="","",IF(ISNA(MATCH($C2904,账户表,0)),"※这个账户不在【基础资料】的账户档案里",IF($B2904="","※没填日期，这一笔不会进任何月份的报表",IF(NOT(ISNUMBER($B2904)),"※日期是文本不是日期（像 2026.6.28 这种），按日期取数的报表全会漏掉这一笔",IF(AND($F2904&lt;&gt;"",$G2904&lt;&gt;""),"※收入和支出不能同时填",IF(AND(N($F2904)=0,N($G2904)=0),"※收入和支出都没填",IF(OR(N($F2904)&lt;0,N($G2904)&lt;0),"※金额不能填负数，方向反了就换一列填",IF($D2904="","※没填收支类别，分类报表会漏掉这一笔",IF(ISNA(MATCH($D2904,类别表,0)),"※收支类别不在【基础资料】的清单里",IF(AND($L2904="内部转账",$M2904=""),"△内部转账要在「对方账户」写上另一头",IF(AND($L2904="内部转账",$M2904=$C2904),"※对方账户跟本账户是同一个",IF(AND($L2904&lt;&gt;"内部转账",$M2904&lt;&gt;""),"△填了对方账户，但类别不是内部转账",IF(YEAR($B2904)&lt;&gt;管理年度,"△不是管理年度的单据，按月的三张报表里看不到",IF($H2904&lt;0,"△这一笔之后该账户余额成负数了，核一下",""))))))))))))))</f>
        <v/>
      </c>
    </row>
    <row r="2905" ht="16.5" spans="1:16">
      <c r="A2905" s="4" t="str">
        <f>IF($C2905="","",COUNTA($C$5:$C2905))</f>
        <v/>
      </c>
      <c r="B2905" s="52"/>
      <c r="C2905" s="53"/>
      <c r="D2905" s="53"/>
      <c r="E2905" s="32"/>
      <c r="F2905" s="54"/>
      <c r="G2905" s="54"/>
      <c r="H2905" s="24" t="str">
        <f>IFERROR(ROUND(VLOOKUP($C2905,基础资料!$B$5:$E$34,3,0)+SUMIF($C$5:$C2905,$C2905,$F$5:$F2905)-SUMIF($C$5:$C2905,$C2905,$G$5:$G2905),2),"")</f>
        <v/>
      </c>
      <c r="I2905" s="53"/>
      <c r="J2905" s="53"/>
      <c r="K2905" s="25" t="str">
        <f t="shared" si="45"/>
        <v/>
      </c>
      <c r="L2905" s="13" t="str">
        <f>IF($D2905="","",IFERROR(INDEX(类别属性,MATCH($D2905,类别表,0)),""))</f>
        <v/>
      </c>
      <c r="M2905" s="53"/>
      <c r="N2905" s="53"/>
      <c r="O2905" s="32"/>
      <c r="P2905" s="6" t="str">
        <f>IF($C2905="","",IF(ISNA(MATCH($C2905,账户表,0)),"※这个账户不在【基础资料】的账户档案里",IF($B2905="","※没填日期，这一笔不会进任何月份的报表",IF(NOT(ISNUMBER($B2905)),"※日期是文本不是日期（像 2026.6.28 这种），按日期取数的报表全会漏掉这一笔",IF(AND($F2905&lt;&gt;"",$G2905&lt;&gt;""),"※收入和支出不能同时填",IF(AND(N($F2905)=0,N($G2905)=0),"※收入和支出都没填",IF(OR(N($F2905)&lt;0,N($G2905)&lt;0),"※金额不能填负数，方向反了就换一列填",IF($D2905="","※没填收支类别，分类报表会漏掉这一笔",IF(ISNA(MATCH($D2905,类别表,0)),"※收支类别不在【基础资料】的清单里",IF(AND($L2905="内部转账",$M2905=""),"△内部转账要在「对方账户」写上另一头",IF(AND($L2905="内部转账",$M2905=$C2905),"※对方账户跟本账户是同一个",IF(AND($L2905&lt;&gt;"内部转账",$M2905&lt;&gt;""),"△填了对方账户，但类别不是内部转账",IF(YEAR($B2905)&lt;&gt;管理年度,"△不是管理年度的单据，按月的三张报表里看不到",IF($H2905&lt;0,"△这一笔之后该账户余额成负数了，核一下",""))))))))))))))</f>
        <v/>
      </c>
    </row>
    <row r="2906" ht="16.5" spans="1:16">
      <c r="A2906" s="4" t="str">
        <f>IF($C2906="","",COUNTA($C$5:$C2906))</f>
        <v/>
      </c>
      <c r="B2906" s="52"/>
      <c r="C2906" s="53"/>
      <c r="D2906" s="53"/>
      <c r="E2906" s="32"/>
      <c r="F2906" s="54"/>
      <c r="G2906" s="54"/>
      <c r="H2906" s="24" t="str">
        <f>IFERROR(ROUND(VLOOKUP($C2906,基础资料!$B$5:$E$34,3,0)+SUMIF($C$5:$C2906,$C2906,$F$5:$F2906)-SUMIF($C$5:$C2906,$C2906,$G$5:$G2906),2),"")</f>
        <v/>
      </c>
      <c r="I2906" s="53"/>
      <c r="J2906" s="53"/>
      <c r="K2906" s="25" t="str">
        <f t="shared" si="45"/>
        <v/>
      </c>
      <c r="L2906" s="13" t="str">
        <f>IF($D2906="","",IFERROR(INDEX(类别属性,MATCH($D2906,类别表,0)),""))</f>
        <v/>
      </c>
      <c r="M2906" s="53"/>
      <c r="N2906" s="53"/>
      <c r="O2906" s="32"/>
      <c r="P2906" s="6" t="str">
        <f>IF($C2906="","",IF(ISNA(MATCH($C2906,账户表,0)),"※这个账户不在【基础资料】的账户档案里",IF($B2906="","※没填日期，这一笔不会进任何月份的报表",IF(NOT(ISNUMBER($B2906)),"※日期是文本不是日期（像 2026.6.28 这种），按日期取数的报表全会漏掉这一笔",IF(AND($F2906&lt;&gt;"",$G2906&lt;&gt;""),"※收入和支出不能同时填",IF(AND(N($F2906)=0,N($G2906)=0),"※收入和支出都没填",IF(OR(N($F2906)&lt;0,N($G2906)&lt;0),"※金额不能填负数，方向反了就换一列填",IF($D2906="","※没填收支类别，分类报表会漏掉这一笔",IF(ISNA(MATCH($D2906,类别表,0)),"※收支类别不在【基础资料】的清单里",IF(AND($L2906="内部转账",$M2906=""),"△内部转账要在「对方账户」写上另一头",IF(AND($L2906="内部转账",$M2906=$C2906),"※对方账户跟本账户是同一个",IF(AND($L2906&lt;&gt;"内部转账",$M2906&lt;&gt;""),"△填了对方账户，但类别不是内部转账",IF(YEAR($B2906)&lt;&gt;管理年度,"△不是管理年度的单据，按月的三张报表里看不到",IF($H2906&lt;0,"△这一笔之后该账户余额成负数了，核一下",""))))))))))))))</f>
        <v/>
      </c>
    </row>
    <row r="2907" ht="16.5" spans="1:16">
      <c r="A2907" s="4" t="str">
        <f>IF($C2907="","",COUNTA($C$5:$C2907))</f>
        <v/>
      </c>
      <c r="B2907" s="52"/>
      <c r="C2907" s="53"/>
      <c r="D2907" s="53"/>
      <c r="E2907" s="32"/>
      <c r="F2907" s="54"/>
      <c r="G2907" s="54"/>
      <c r="H2907" s="24" t="str">
        <f>IFERROR(ROUND(VLOOKUP($C2907,基础资料!$B$5:$E$34,3,0)+SUMIF($C$5:$C2907,$C2907,$F$5:$F2907)-SUMIF($C$5:$C2907,$C2907,$G$5:$G2907),2),"")</f>
        <v/>
      </c>
      <c r="I2907" s="53"/>
      <c r="J2907" s="53"/>
      <c r="K2907" s="25" t="str">
        <f t="shared" si="45"/>
        <v/>
      </c>
      <c r="L2907" s="13" t="str">
        <f>IF($D2907="","",IFERROR(INDEX(类别属性,MATCH($D2907,类别表,0)),""))</f>
        <v/>
      </c>
      <c r="M2907" s="53"/>
      <c r="N2907" s="53"/>
      <c r="O2907" s="32"/>
      <c r="P2907" s="6" t="str">
        <f>IF($C2907="","",IF(ISNA(MATCH($C2907,账户表,0)),"※这个账户不在【基础资料】的账户档案里",IF($B2907="","※没填日期，这一笔不会进任何月份的报表",IF(NOT(ISNUMBER($B2907)),"※日期是文本不是日期（像 2026.6.28 这种），按日期取数的报表全会漏掉这一笔",IF(AND($F2907&lt;&gt;"",$G2907&lt;&gt;""),"※收入和支出不能同时填",IF(AND(N($F2907)=0,N($G2907)=0),"※收入和支出都没填",IF(OR(N($F2907)&lt;0,N($G2907)&lt;0),"※金额不能填负数，方向反了就换一列填",IF($D2907="","※没填收支类别，分类报表会漏掉这一笔",IF(ISNA(MATCH($D2907,类别表,0)),"※收支类别不在【基础资料】的清单里",IF(AND($L2907="内部转账",$M2907=""),"△内部转账要在「对方账户」写上另一头",IF(AND($L2907="内部转账",$M2907=$C2907),"※对方账户跟本账户是同一个",IF(AND($L2907&lt;&gt;"内部转账",$M2907&lt;&gt;""),"△填了对方账户，但类别不是内部转账",IF(YEAR($B2907)&lt;&gt;管理年度,"△不是管理年度的单据，按月的三张报表里看不到",IF($H2907&lt;0,"△这一笔之后该账户余额成负数了，核一下",""))))))))))))))</f>
        <v/>
      </c>
    </row>
    <row r="2908" ht="16.5" spans="1:16">
      <c r="A2908" s="4" t="str">
        <f>IF($C2908="","",COUNTA($C$5:$C2908))</f>
        <v/>
      </c>
      <c r="B2908" s="52"/>
      <c r="C2908" s="53"/>
      <c r="D2908" s="53"/>
      <c r="E2908" s="32"/>
      <c r="F2908" s="54"/>
      <c r="G2908" s="54"/>
      <c r="H2908" s="24" t="str">
        <f>IFERROR(ROUND(VLOOKUP($C2908,基础资料!$B$5:$E$34,3,0)+SUMIF($C$5:$C2908,$C2908,$F$5:$F2908)-SUMIF($C$5:$C2908,$C2908,$G$5:$G2908),2),"")</f>
        <v/>
      </c>
      <c r="I2908" s="53"/>
      <c r="J2908" s="53"/>
      <c r="K2908" s="25" t="str">
        <f t="shared" si="45"/>
        <v/>
      </c>
      <c r="L2908" s="13" t="str">
        <f>IF($D2908="","",IFERROR(INDEX(类别属性,MATCH($D2908,类别表,0)),""))</f>
        <v/>
      </c>
      <c r="M2908" s="53"/>
      <c r="N2908" s="53"/>
      <c r="O2908" s="32"/>
      <c r="P2908" s="6" t="str">
        <f>IF($C2908="","",IF(ISNA(MATCH($C2908,账户表,0)),"※这个账户不在【基础资料】的账户档案里",IF($B2908="","※没填日期，这一笔不会进任何月份的报表",IF(NOT(ISNUMBER($B2908)),"※日期是文本不是日期（像 2026.6.28 这种），按日期取数的报表全会漏掉这一笔",IF(AND($F2908&lt;&gt;"",$G2908&lt;&gt;""),"※收入和支出不能同时填",IF(AND(N($F2908)=0,N($G2908)=0),"※收入和支出都没填",IF(OR(N($F2908)&lt;0,N($G2908)&lt;0),"※金额不能填负数，方向反了就换一列填",IF($D2908="","※没填收支类别，分类报表会漏掉这一笔",IF(ISNA(MATCH($D2908,类别表,0)),"※收支类别不在【基础资料】的清单里",IF(AND($L2908="内部转账",$M2908=""),"△内部转账要在「对方账户」写上另一头",IF(AND($L2908="内部转账",$M2908=$C2908),"※对方账户跟本账户是同一个",IF(AND($L2908&lt;&gt;"内部转账",$M2908&lt;&gt;""),"△填了对方账户，但类别不是内部转账",IF(YEAR($B2908)&lt;&gt;管理年度,"△不是管理年度的单据，按月的三张报表里看不到",IF($H2908&lt;0,"△这一笔之后该账户余额成负数了，核一下",""))))))))))))))</f>
        <v/>
      </c>
    </row>
    <row r="2909" ht="16.5" spans="1:16">
      <c r="A2909" s="4" t="str">
        <f>IF($C2909="","",COUNTA($C$5:$C2909))</f>
        <v/>
      </c>
      <c r="B2909" s="52"/>
      <c r="C2909" s="53"/>
      <c r="D2909" s="53"/>
      <c r="E2909" s="32"/>
      <c r="F2909" s="54"/>
      <c r="G2909" s="54"/>
      <c r="H2909" s="24" t="str">
        <f>IFERROR(ROUND(VLOOKUP($C2909,基础资料!$B$5:$E$34,3,0)+SUMIF($C$5:$C2909,$C2909,$F$5:$F2909)-SUMIF($C$5:$C2909,$C2909,$G$5:$G2909),2),"")</f>
        <v/>
      </c>
      <c r="I2909" s="53"/>
      <c r="J2909" s="53"/>
      <c r="K2909" s="25" t="str">
        <f t="shared" si="45"/>
        <v/>
      </c>
      <c r="L2909" s="13" t="str">
        <f>IF($D2909="","",IFERROR(INDEX(类别属性,MATCH($D2909,类别表,0)),""))</f>
        <v/>
      </c>
      <c r="M2909" s="53"/>
      <c r="N2909" s="53"/>
      <c r="O2909" s="32"/>
      <c r="P2909" s="6" t="str">
        <f>IF($C2909="","",IF(ISNA(MATCH($C2909,账户表,0)),"※这个账户不在【基础资料】的账户档案里",IF($B2909="","※没填日期，这一笔不会进任何月份的报表",IF(NOT(ISNUMBER($B2909)),"※日期是文本不是日期（像 2026.6.28 这种），按日期取数的报表全会漏掉这一笔",IF(AND($F2909&lt;&gt;"",$G2909&lt;&gt;""),"※收入和支出不能同时填",IF(AND(N($F2909)=0,N($G2909)=0),"※收入和支出都没填",IF(OR(N($F2909)&lt;0,N($G2909)&lt;0),"※金额不能填负数，方向反了就换一列填",IF($D2909="","※没填收支类别，分类报表会漏掉这一笔",IF(ISNA(MATCH($D2909,类别表,0)),"※收支类别不在【基础资料】的清单里",IF(AND($L2909="内部转账",$M2909=""),"△内部转账要在「对方账户」写上另一头",IF(AND($L2909="内部转账",$M2909=$C2909),"※对方账户跟本账户是同一个",IF(AND($L2909&lt;&gt;"内部转账",$M2909&lt;&gt;""),"△填了对方账户，但类别不是内部转账",IF(YEAR($B2909)&lt;&gt;管理年度,"△不是管理年度的单据，按月的三张报表里看不到",IF($H2909&lt;0,"△这一笔之后该账户余额成负数了，核一下",""))))))))))))))</f>
        <v/>
      </c>
    </row>
    <row r="2910" ht="16.5" spans="1:16">
      <c r="A2910" s="4" t="str">
        <f>IF($C2910="","",COUNTA($C$5:$C2910))</f>
        <v/>
      </c>
      <c r="B2910" s="52"/>
      <c r="C2910" s="53"/>
      <c r="D2910" s="53"/>
      <c r="E2910" s="32"/>
      <c r="F2910" s="54"/>
      <c r="G2910" s="54"/>
      <c r="H2910" s="24" t="str">
        <f>IFERROR(ROUND(VLOOKUP($C2910,基础资料!$B$5:$E$34,3,0)+SUMIF($C$5:$C2910,$C2910,$F$5:$F2910)-SUMIF($C$5:$C2910,$C2910,$G$5:$G2910),2),"")</f>
        <v/>
      </c>
      <c r="I2910" s="53"/>
      <c r="J2910" s="53"/>
      <c r="K2910" s="25" t="str">
        <f t="shared" si="45"/>
        <v/>
      </c>
      <c r="L2910" s="13" t="str">
        <f>IF($D2910="","",IFERROR(INDEX(类别属性,MATCH($D2910,类别表,0)),""))</f>
        <v/>
      </c>
      <c r="M2910" s="53"/>
      <c r="N2910" s="53"/>
      <c r="O2910" s="32"/>
      <c r="P2910" s="6" t="str">
        <f>IF($C2910="","",IF(ISNA(MATCH($C2910,账户表,0)),"※这个账户不在【基础资料】的账户档案里",IF($B2910="","※没填日期，这一笔不会进任何月份的报表",IF(NOT(ISNUMBER($B2910)),"※日期是文本不是日期（像 2026.6.28 这种），按日期取数的报表全会漏掉这一笔",IF(AND($F2910&lt;&gt;"",$G2910&lt;&gt;""),"※收入和支出不能同时填",IF(AND(N($F2910)=0,N($G2910)=0),"※收入和支出都没填",IF(OR(N($F2910)&lt;0,N($G2910)&lt;0),"※金额不能填负数，方向反了就换一列填",IF($D2910="","※没填收支类别，分类报表会漏掉这一笔",IF(ISNA(MATCH($D2910,类别表,0)),"※收支类别不在【基础资料】的清单里",IF(AND($L2910="内部转账",$M2910=""),"△内部转账要在「对方账户」写上另一头",IF(AND($L2910="内部转账",$M2910=$C2910),"※对方账户跟本账户是同一个",IF(AND($L2910&lt;&gt;"内部转账",$M2910&lt;&gt;""),"△填了对方账户，但类别不是内部转账",IF(YEAR($B2910)&lt;&gt;管理年度,"△不是管理年度的单据，按月的三张报表里看不到",IF($H2910&lt;0,"△这一笔之后该账户余额成负数了，核一下",""))))))))))))))</f>
        <v/>
      </c>
    </row>
    <row r="2911" ht="16.5" spans="1:16">
      <c r="A2911" s="4" t="str">
        <f>IF($C2911="","",COUNTA($C$5:$C2911))</f>
        <v/>
      </c>
      <c r="B2911" s="52"/>
      <c r="C2911" s="53"/>
      <c r="D2911" s="53"/>
      <c r="E2911" s="32"/>
      <c r="F2911" s="54"/>
      <c r="G2911" s="54"/>
      <c r="H2911" s="24" t="str">
        <f>IFERROR(ROUND(VLOOKUP($C2911,基础资料!$B$5:$E$34,3,0)+SUMIF($C$5:$C2911,$C2911,$F$5:$F2911)-SUMIF($C$5:$C2911,$C2911,$G$5:$G2911),2),"")</f>
        <v/>
      </c>
      <c r="I2911" s="53"/>
      <c r="J2911" s="53"/>
      <c r="K2911" s="25" t="str">
        <f t="shared" si="45"/>
        <v/>
      </c>
      <c r="L2911" s="13" t="str">
        <f>IF($D2911="","",IFERROR(INDEX(类别属性,MATCH($D2911,类别表,0)),""))</f>
        <v/>
      </c>
      <c r="M2911" s="53"/>
      <c r="N2911" s="53"/>
      <c r="O2911" s="32"/>
      <c r="P2911" s="6" t="str">
        <f>IF($C2911="","",IF(ISNA(MATCH($C2911,账户表,0)),"※这个账户不在【基础资料】的账户档案里",IF($B2911="","※没填日期，这一笔不会进任何月份的报表",IF(NOT(ISNUMBER($B2911)),"※日期是文本不是日期（像 2026.6.28 这种），按日期取数的报表全会漏掉这一笔",IF(AND($F2911&lt;&gt;"",$G2911&lt;&gt;""),"※收入和支出不能同时填",IF(AND(N($F2911)=0,N($G2911)=0),"※收入和支出都没填",IF(OR(N($F2911)&lt;0,N($G2911)&lt;0),"※金额不能填负数，方向反了就换一列填",IF($D2911="","※没填收支类别，分类报表会漏掉这一笔",IF(ISNA(MATCH($D2911,类别表,0)),"※收支类别不在【基础资料】的清单里",IF(AND($L2911="内部转账",$M2911=""),"△内部转账要在「对方账户」写上另一头",IF(AND($L2911="内部转账",$M2911=$C2911),"※对方账户跟本账户是同一个",IF(AND($L2911&lt;&gt;"内部转账",$M2911&lt;&gt;""),"△填了对方账户，但类别不是内部转账",IF(YEAR($B2911)&lt;&gt;管理年度,"△不是管理年度的单据，按月的三张报表里看不到",IF($H2911&lt;0,"△这一笔之后该账户余额成负数了，核一下",""))))))))))))))</f>
        <v/>
      </c>
    </row>
    <row r="2912" ht="16.5" spans="1:16">
      <c r="A2912" s="4" t="str">
        <f>IF($C2912="","",COUNTA($C$5:$C2912))</f>
        <v/>
      </c>
      <c r="B2912" s="52"/>
      <c r="C2912" s="53"/>
      <c r="D2912" s="53"/>
      <c r="E2912" s="32"/>
      <c r="F2912" s="54"/>
      <c r="G2912" s="54"/>
      <c r="H2912" s="24" t="str">
        <f>IFERROR(ROUND(VLOOKUP($C2912,基础资料!$B$5:$E$34,3,0)+SUMIF($C$5:$C2912,$C2912,$F$5:$F2912)-SUMIF($C$5:$C2912,$C2912,$G$5:$G2912),2),"")</f>
        <v/>
      </c>
      <c r="I2912" s="53"/>
      <c r="J2912" s="53"/>
      <c r="K2912" s="25" t="str">
        <f t="shared" si="45"/>
        <v/>
      </c>
      <c r="L2912" s="13" t="str">
        <f>IF($D2912="","",IFERROR(INDEX(类别属性,MATCH($D2912,类别表,0)),""))</f>
        <v/>
      </c>
      <c r="M2912" s="53"/>
      <c r="N2912" s="53"/>
      <c r="O2912" s="32"/>
      <c r="P2912" s="6" t="str">
        <f>IF($C2912="","",IF(ISNA(MATCH($C2912,账户表,0)),"※这个账户不在【基础资料】的账户档案里",IF($B2912="","※没填日期，这一笔不会进任何月份的报表",IF(NOT(ISNUMBER($B2912)),"※日期是文本不是日期（像 2026.6.28 这种），按日期取数的报表全会漏掉这一笔",IF(AND($F2912&lt;&gt;"",$G2912&lt;&gt;""),"※收入和支出不能同时填",IF(AND(N($F2912)=0,N($G2912)=0),"※收入和支出都没填",IF(OR(N($F2912)&lt;0,N($G2912)&lt;0),"※金额不能填负数，方向反了就换一列填",IF($D2912="","※没填收支类别，分类报表会漏掉这一笔",IF(ISNA(MATCH($D2912,类别表,0)),"※收支类别不在【基础资料】的清单里",IF(AND($L2912="内部转账",$M2912=""),"△内部转账要在「对方账户」写上另一头",IF(AND($L2912="内部转账",$M2912=$C2912),"※对方账户跟本账户是同一个",IF(AND($L2912&lt;&gt;"内部转账",$M2912&lt;&gt;""),"△填了对方账户，但类别不是内部转账",IF(YEAR($B2912)&lt;&gt;管理年度,"△不是管理年度的单据，按月的三张报表里看不到",IF($H2912&lt;0,"△这一笔之后该账户余额成负数了，核一下",""))))))))))))))</f>
        <v/>
      </c>
    </row>
    <row r="2913" ht="16.5" spans="1:16">
      <c r="A2913" s="4" t="str">
        <f>IF($C2913="","",COUNTA($C$5:$C2913))</f>
        <v/>
      </c>
      <c r="B2913" s="52"/>
      <c r="C2913" s="53"/>
      <c r="D2913" s="53"/>
      <c r="E2913" s="32"/>
      <c r="F2913" s="54"/>
      <c r="G2913" s="54"/>
      <c r="H2913" s="24" t="str">
        <f>IFERROR(ROUND(VLOOKUP($C2913,基础资料!$B$5:$E$34,3,0)+SUMIF($C$5:$C2913,$C2913,$F$5:$F2913)-SUMIF($C$5:$C2913,$C2913,$G$5:$G2913),2),"")</f>
        <v/>
      </c>
      <c r="I2913" s="53"/>
      <c r="J2913" s="53"/>
      <c r="K2913" s="25" t="str">
        <f t="shared" si="45"/>
        <v/>
      </c>
      <c r="L2913" s="13" t="str">
        <f>IF($D2913="","",IFERROR(INDEX(类别属性,MATCH($D2913,类别表,0)),""))</f>
        <v/>
      </c>
      <c r="M2913" s="53"/>
      <c r="N2913" s="53"/>
      <c r="O2913" s="32"/>
      <c r="P2913" s="6" t="str">
        <f>IF($C2913="","",IF(ISNA(MATCH($C2913,账户表,0)),"※这个账户不在【基础资料】的账户档案里",IF($B2913="","※没填日期，这一笔不会进任何月份的报表",IF(NOT(ISNUMBER($B2913)),"※日期是文本不是日期（像 2026.6.28 这种），按日期取数的报表全会漏掉这一笔",IF(AND($F2913&lt;&gt;"",$G2913&lt;&gt;""),"※收入和支出不能同时填",IF(AND(N($F2913)=0,N($G2913)=0),"※收入和支出都没填",IF(OR(N($F2913)&lt;0,N($G2913)&lt;0),"※金额不能填负数，方向反了就换一列填",IF($D2913="","※没填收支类别，分类报表会漏掉这一笔",IF(ISNA(MATCH($D2913,类别表,0)),"※收支类别不在【基础资料】的清单里",IF(AND($L2913="内部转账",$M2913=""),"△内部转账要在「对方账户」写上另一头",IF(AND($L2913="内部转账",$M2913=$C2913),"※对方账户跟本账户是同一个",IF(AND($L2913&lt;&gt;"内部转账",$M2913&lt;&gt;""),"△填了对方账户，但类别不是内部转账",IF(YEAR($B2913)&lt;&gt;管理年度,"△不是管理年度的单据，按月的三张报表里看不到",IF($H2913&lt;0,"△这一笔之后该账户余额成负数了，核一下",""))))))))))))))</f>
        <v/>
      </c>
    </row>
    <row r="2914" ht="16.5" spans="1:16">
      <c r="A2914" s="4" t="str">
        <f>IF($C2914="","",COUNTA($C$5:$C2914))</f>
        <v/>
      </c>
      <c r="B2914" s="52"/>
      <c r="C2914" s="53"/>
      <c r="D2914" s="53"/>
      <c r="E2914" s="32"/>
      <c r="F2914" s="54"/>
      <c r="G2914" s="54"/>
      <c r="H2914" s="24" t="str">
        <f>IFERROR(ROUND(VLOOKUP($C2914,基础资料!$B$5:$E$34,3,0)+SUMIF($C$5:$C2914,$C2914,$F$5:$F2914)-SUMIF($C$5:$C2914,$C2914,$G$5:$G2914),2),"")</f>
        <v/>
      </c>
      <c r="I2914" s="53"/>
      <c r="J2914" s="53"/>
      <c r="K2914" s="25" t="str">
        <f t="shared" si="45"/>
        <v/>
      </c>
      <c r="L2914" s="13" t="str">
        <f>IF($D2914="","",IFERROR(INDEX(类别属性,MATCH($D2914,类别表,0)),""))</f>
        <v/>
      </c>
      <c r="M2914" s="53"/>
      <c r="N2914" s="53"/>
      <c r="O2914" s="32"/>
      <c r="P2914" s="6" t="str">
        <f>IF($C2914="","",IF(ISNA(MATCH($C2914,账户表,0)),"※这个账户不在【基础资料】的账户档案里",IF($B2914="","※没填日期，这一笔不会进任何月份的报表",IF(NOT(ISNUMBER($B2914)),"※日期是文本不是日期（像 2026.6.28 这种），按日期取数的报表全会漏掉这一笔",IF(AND($F2914&lt;&gt;"",$G2914&lt;&gt;""),"※收入和支出不能同时填",IF(AND(N($F2914)=0,N($G2914)=0),"※收入和支出都没填",IF(OR(N($F2914)&lt;0,N($G2914)&lt;0),"※金额不能填负数，方向反了就换一列填",IF($D2914="","※没填收支类别，分类报表会漏掉这一笔",IF(ISNA(MATCH($D2914,类别表,0)),"※收支类别不在【基础资料】的清单里",IF(AND($L2914="内部转账",$M2914=""),"△内部转账要在「对方账户」写上另一头",IF(AND($L2914="内部转账",$M2914=$C2914),"※对方账户跟本账户是同一个",IF(AND($L2914&lt;&gt;"内部转账",$M2914&lt;&gt;""),"△填了对方账户，但类别不是内部转账",IF(YEAR($B2914)&lt;&gt;管理年度,"△不是管理年度的单据，按月的三张报表里看不到",IF($H2914&lt;0,"△这一笔之后该账户余额成负数了，核一下",""))))))))))))))</f>
        <v/>
      </c>
    </row>
    <row r="2915" ht="16.5" spans="1:16">
      <c r="A2915" s="4" t="str">
        <f>IF($C2915="","",COUNTA($C$5:$C2915))</f>
        <v/>
      </c>
      <c r="B2915" s="52"/>
      <c r="C2915" s="53"/>
      <c r="D2915" s="53"/>
      <c r="E2915" s="32"/>
      <c r="F2915" s="54"/>
      <c r="G2915" s="54"/>
      <c r="H2915" s="24" t="str">
        <f>IFERROR(ROUND(VLOOKUP($C2915,基础资料!$B$5:$E$34,3,0)+SUMIF($C$5:$C2915,$C2915,$F$5:$F2915)-SUMIF($C$5:$C2915,$C2915,$G$5:$G2915),2),"")</f>
        <v/>
      </c>
      <c r="I2915" s="53"/>
      <c r="J2915" s="53"/>
      <c r="K2915" s="25" t="str">
        <f t="shared" si="45"/>
        <v/>
      </c>
      <c r="L2915" s="13" t="str">
        <f>IF($D2915="","",IFERROR(INDEX(类别属性,MATCH($D2915,类别表,0)),""))</f>
        <v/>
      </c>
      <c r="M2915" s="53"/>
      <c r="N2915" s="53"/>
      <c r="O2915" s="32"/>
      <c r="P2915" s="6" t="str">
        <f>IF($C2915="","",IF(ISNA(MATCH($C2915,账户表,0)),"※这个账户不在【基础资料】的账户档案里",IF($B2915="","※没填日期，这一笔不会进任何月份的报表",IF(NOT(ISNUMBER($B2915)),"※日期是文本不是日期（像 2026.6.28 这种），按日期取数的报表全会漏掉这一笔",IF(AND($F2915&lt;&gt;"",$G2915&lt;&gt;""),"※收入和支出不能同时填",IF(AND(N($F2915)=0,N($G2915)=0),"※收入和支出都没填",IF(OR(N($F2915)&lt;0,N($G2915)&lt;0),"※金额不能填负数，方向反了就换一列填",IF($D2915="","※没填收支类别，分类报表会漏掉这一笔",IF(ISNA(MATCH($D2915,类别表,0)),"※收支类别不在【基础资料】的清单里",IF(AND($L2915="内部转账",$M2915=""),"△内部转账要在「对方账户」写上另一头",IF(AND($L2915="内部转账",$M2915=$C2915),"※对方账户跟本账户是同一个",IF(AND($L2915&lt;&gt;"内部转账",$M2915&lt;&gt;""),"△填了对方账户，但类别不是内部转账",IF(YEAR($B2915)&lt;&gt;管理年度,"△不是管理年度的单据，按月的三张报表里看不到",IF($H2915&lt;0,"△这一笔之后该账户余额成负数了，核一下",""))))))))))))))</f>
        <v/>
      </c>
    </row>
    <row r="2916" ht="16.5" spans="1:16">
      <c r="A2916" s="4" t="str">
        <f>IF($C2916="","",COUNTA($C$5:$C2916))</f>
        <v/>
      </c>
      <c r="B2916" s="52"/>
      <c r="C2916" s="53"/>
      <c r="D2916" s="53"/>
      <c r="E2916" s="32"/>
      <c r="F2916" s="54"/>
      <c r="G2916" s="54"/>
      <c r="H2916" s="24" t="str">
        <f>IFERROR(ROUND(VLOOKUP($C2916,基础资料!$B$5:$E$34,3,0)+SUMIF($C$5:$C2916,$C2916,$F$5:$F2916)-SUMIF($C$5:$C2916,$C2916,$G$5:$G2916),2),"")</f>
        <v/>
      </c>
      <c r="I2916" s="53"/>
      <c r="J2916" s="53"/>
      <c r="K2916" s="25" t="str">
        <f t="shared" si="45"/>
        <v/>
      </c>
      <c r="L2916" s="13" t="str">
        <f>IF($D2916="","",IFERROR(INDEX(类别属性,MATCH($D2916,类别表,0)),""))</f>
        <v/>
      </c>
      <c r="M2916" s="53"/>
      <c r="N2916" s="53"/>
      <c r="O2916" s="32"/>
      <c r="P2916" s="6" t="str">
        <f>IF($C2916="","",IF(ISNA(MATCH($C2916,账户表,0)),"※这个账户不在【基础资料】的账户档案里",IF($B2916="","※没填日期，这一笔不会进任何月份的报表",IF(NOT(ISNUMBER($B2916)),"※日期是文本不是日期（像 2026.6.28 这种），按日期取数的报表全会漏掉这一笔",IF(AND($F2916&lt;&gt;"",$G2916&lt;&gt;""),"※收入和支出不能同时填",IF(AND(N($F2916)=0,N($G2916)=0),"※收入和支出都没填",IF(OR(N($F2916)&lt;0,N($G2916)&lt;0),"※金额不能填负数，方向反了就换一列填",IF($D2916="","※没填收支类别，分类报表会漏掉这一笔",IF(ISNA(MATCH($D2916,类别表,0)),"※收支类别不在【基础资料】的清单里",IF(AND($L2916="内部转账",$M2916=""),"△内部转账要在「对方账户」写上另一头",IF(AND($L2916="内部转账",$M2916=$C2916),"※对方账户跟本账户是同一个",IF(AND($L2916&lt;&gt;"内部转账",$M2916&lt;&gt;""),"△填了对方账户，但类别不是内部转账",IF(YEAR($B2916)&lt;&gt;管理年度,"△不是管理年度的单据，按月的三张报表里看不到",IF($H2916&lt;0,"△这一笔之后该账户余额成负数了，核一下",""))))))))))))))</f>
        <v/>
      </c>
    </row>
    <row r="2917" ht="16.5" spans="1:16">
      <c r="A2917" s="4" t="str">
        <f>IF($C2917="","",COUNTA($C$5:$C2917))</f>
        <v/>
      </c>
      <c r="B2917" s="52"/>
      <c r="C2917" s="53"/>
      <c r="D2917" s="53"/>
      <c r="E2917" s="32"/>
      <c r="F2917" s="54"/>
      <c r="G2917" s="54"/>
      <c r="H2917" s="24" t="str">
        <f>IFERROR(ROUND(VLOOKUP($C2917,基础资料!$B$5:$E$34,3,0)+SUMIF($C$5:$C2917,$C2917,$F$5:$F2917)-SUMIF($C$5:$C2917,$C2917,$G$5:$G2917),2),"")</f>
        <v/>
      </c>
      <c r="I2917" s="53"/>
      <c r="J2917" s="53"/>
      <c r="K2917" s="25" t="str">
        <f t="shared" si="45"/>
        <v/>
      </c>
      <c r="L2917" s="13" t="str">
        <f>IF($D2917="","",IFERROR(INDEX(类别属性,MATCH($D2917,类别表,0)),""))</f>
        <v/>
      </c>
      <c r="M2917" s="53"/>
      <c r="N2917" s="53"/>
      <c r="O2917" s="32"/>
      <c r="P2917" s="6" t="str">
        <f>IF($C2917="","",IF(ISNA(MATCH($C2917,账户表,0)),"※这个账户不在【基础资料】的账户档案里",IF($B2917="","※没填日期，这一笔不会进任何月份的报表",IF(NOT(ISNUMBER($B2917)),"※日期是文本不是日期（像 2026.6.28 这种），按日期取数的报表全会漏掉这一笔",IF(AND($F2917&lt;&gt;"",$G2917&lt;&gt;""),"※收入和支出不能同时填",IF(AND(N($F2917)=0,N($G2917)=0),"※收入和支出都没填",IF(OR(N($F2917)&lt;0,N($G2917)&lt;0),"※金额不能填负数，方向反了就换一列填",IF($D2917="","※没填收支类别，分类报表会漏掉这一笔",IF(ISNA(MATCH($D2917,类别表,0)),"※收支类别不在【基础资料】的清单里",IF(AND($L2917="内部转账",$M2917=""),"△内部转账要在「对方账户」写上另一头",IF(AND($L2917="内部转账",$M2917=$C2917),"※对方账户跟本账户是同一个",IF(AND($L2917&lt;&gt;"内部转账",$M2917&lt;&gt;""),"△填了对方账户，但类别不是内部转账",IF(YEAR($B2917)&lt;&gt;管理年度,"△不是管理年度的单据，按月的三张报表里看不到",IF($H2917&lt;0,"△这一笔之后该账户余额成负数了，核一下",""))))))))))))))</f>
        <v/>
      </c>
    </row>
    <row r="2918" ht="16.5" spans="1:16">
      <c r="A2918" s="4" t="str">
        <f>IF($C2918="","",COUNTA($C$5:$C2918))</f>
        <v/>
      </c>
      <c r="B2918" s="52"/>
      <c r="C2918" s="53"/>
      <c r="D2918" s="53"/>
      <c r="E2918" s="32"/>
      <c r="F2918" s="54"/>
      <c r="G2918" s="54"/>
      <c r="H2918" s="24" t="str">
        <f>IFERROR(ROUND(VLOOKUP($C2918,基础资料!$B$5:$E$34,3,0)+SUMIF($C$5:$C2918,$C2918,$F$5:$F2918)-SUMIF($C$5:$C2918,$C2918,$G$5:$G2918),2),"")</f>
        <v/>
      </c>
      <c r="I2918" s="53"/>
      <c r="J2918" s="53"/>
      <c r="K2918" s="25" t="str">
        <f t="shared" si="45"/>
        <v/>
      </c>
      <c r="L2918" s="13" t="str">
        <f>IF($D2918="","",IFERROR(INDEX(类别属性,MATCH($D2918,类别表,0)),""))</f>
        <v/>
      </c>
      <c r="M2918" s="53"/>
      <c r="N2918" s="53"/>
      <c r="O2918" s="32"/>
      <c r="P2918" s="6" t="str">
        <f>IF($C2918="","",IF(ISNA(MATCH($C2918,账户表,0)),"※这个账户不在【基础资料】的账户档案里",IF($B2918="","※没填日期，这一笔不会进任何月份的报表",IF(NOT(ISNUMBER($B2918)),"※日期是文本不是日期（像 2026.6.28 这种），按日期取数的报表全会漏掉这一笔",IF(AND($F2918&lt;&gt;"",$G2918&lt;&gt;""),"※收入和支出不能同时填",IF(AND(N($F2918)=0,N($G2918)=0),"※收入和支出都没填",IF(OR(N($F2918)&lt;0,N($G2918)&lt;0),"※金额不能填负数，方向反了就换一列填",IF($D2918="","※没填收支类别，分类报表会漏掉这一笔",IF(ISNA(MATCH($D2918,类别表,0)),"※收支类别不在【基础资料】的清单里",IF(AND($L2918="内部转账",$M2918=""),"△内部转账要在「对方账户」写上另一头",IF(AND($L2918="内部转账",$M2918=$C2918),"※对方账户跟本账户是同一个",IF(AND($L2918&lt;&gt;"内部转账",$M2918&lt;&gt;""),"△填了对方账户，但类别不是内部转账",IF(YEAR($B2918)&lt;&gt;管理年度,"△不是管理年度的单据，按月的三张报表里看不到",IF($H2918&lt;0,"△这一笔之后该账户余额成负数了，核一下",""))))))))))))))</f>
        <v/>
      </c>
    </row>
    <row r="2919" ht="16.5" spans="1:16">
      <c r="A2919" s="4" t="str">
        <f>IF($C2919="","",COUNTA($C$5:$C2919))</f>
        <v/>
      </c>
      <c r="B2919" s="52"/>
      <c r="C2919" s="53"/>
      <c r="D2919" s="53"/>
      <c r="E2919" s="32"/>
      <c r="F2919" s="54"/>
      <c r="G2919" s="54"/>
      <c r="H2919" s="24" t="str">
        <f>IFERROR(ROUND(VLOOKUP($C2919,基础资料!$B$5:$E$34,3,0)+SUMIF($C$5:$C2919,$C2919,$F$5:$F2919)-SUMIF($C$5:$C2919,$C2919,$G$5:$G2919),2),"")</f>
        <v/>
      </c>
      <c r="I2919" s="53"/>
      <c r="J2919" s="53"/>
      <c r="K2919" s="25" t="str">
        <f t="shared" si="45"/>
        <v/>
      </c>
      <c r="L2919" s="13" t="str">
        <f>IF($D2919="","",IFERROR(INDEX(类别属性,MATCH($D2919,类别表,0)),""))</f>
        <v/>
      </c>
      <c r="M2919" s="53"/>
      <c r="N2919" s="53"/>
      <c r="O2919" s="32"/>
      <c r="P2919" s="6" t="str">
        <f>IF($C2919="","",IF(ISNA(MATCH($C2919,账户表,0)),"※这个账户不在【基础资料】的账户档案里",IF($B2919="","※没填日期，这一笔不会进任何月份的报表",IF(NOT(ISNUMBER($B2919)),"※日期是文本不是日期（像 2026.6.28 这种），按日期取数的报表全会漏掉这一笔",IF(AND($F2919&lt;&gt;"",$G2919&lt;&gt;""),"※收入和支出不能同时填",IF(AND(N($F2919)=0,N($G2919)=0),"※收入和支出都没填",IF(OR(N($F2919)&lt;0,N($G2919)&lt;0),"※金额不能填负数，方向反了就换一列填",IF($D2919="","※没填收支类别，分类报表会漏掉这一笔",IF(ISNA(MATCH($D2919,类别表,0)),"※收支类别不在【基础资料】的清单里",IF(AND($L2919="内部转账",$M2919=""),"△内部转账要在「对方账户」写上另一头",IF(AND($L2919="内部转账",$M2919=$C2919),"※对方账户跟本账户是同一个",IF(AND($L2919&lt;&gt;"内部转账",$M2919&lt;&gt;""),"△填了对方账户，但类别不是内部转账",IF(YEAR($B2919)&lt;&gt;管理年度,"△不是管理年度的单据，按月的三张报表里看不到",IF($H2919&lt;0,"△这一笔之后该账户余额成负数了，核一下",""))))))))))))))</f>
        <v/>
      </c>
    </row>
    <row r="2920" ht="16.5" spans="1:16">
      <c r="A2920" s="4" t="str">
        <f>IF($C2920="","",COUNTA($C$5:$C2920))</f>
        <v/>
      </c>
      <c r="B2920" s="52"/>
      <c r="C2920" s="53"/>
      <c r="D2920" s="53"/>
      <c r="E2920" s="32"/>
      <c r="F2920" s="54"/>
      <c r="G2920" s="54"/>
      <c r="H2920" s="24" t="str">
        <f>IFERROR(ROUND(VLOOKUP($C2920,基础资料!$B$5:$E$34,3,0)+SUMIF($C$5:$C2920,$C2920,$F$5:$F2920)-SUMIF($C$5:$C2920,$C2920,$G$5:$G2920),2),"")</f>
        <v/>
      </c>
      <c r="I2920" s="53"/>
      <c r="J2920" s="53"/>
      <c r="K2920" s="25" t="str">
        <f t="shared" si="45"/>
        <v/>
      </c>
      <c r="L2920" s="13" t="str">
        <f>IF($D2920="","",IFERROR(INDEX(类别属性,MATCH($D2920,类别表,0)),""))</f>
        <v/>
      </c>
      <c r="M2920" s="53"/>
      <c r="N2920" s="53"/>
      <c r="O2920" s="32"/>
      <c r="P2920" s="6" t="str">
        <f>IF($C2920="","",IF(ISNA(MATCH($C2920,账户表,0)),"※这个账户不在【基础资料】的账户档案里",IF($B2920="","※没填日期，这一笔不会进任何月份的报表",IF(NOT(ISNUMBER($B2920)),"※日期是文本不是日期（像 2026.6.28 这种），按日期取数的报表全会漏掉这一笔",IF(AND($F2920&lt;&gt;"",$G2920&lt;&gt;""),"※收入和支出不能同时填",IF(AND(N($F2920)=0,N($G2920)=0),"※收入和支出都没填",IF(OR(N($F2920)&lt;0,N($G2920)&lt;0),"※金额不能填负数，方向反了就换一列填",IF($D2920="","※没填收支类别，分类报表会漏掉这一笔",IF(ISNA(MATCH($D2920,类别表,0)),"※收支类别不在【基础资料】的清单里",IF(AND($L2920="内部转账",$M2920=""),"△内部转账要在「对方账户」写上另一头",IF(AND($L2920="内部转账",$M2920=$C2920),"※对方账户跟本账户是同一个",IF(AND($L2920&lt;&gt;"内部转账",$M2920&lt;&gt;""),"△填了对方账户，但类别不是内部转账",IF(YEAR($B2920)&lt;&gt;管理年度,"△不是管理年度的单据，按月的三张报表里看不到",IF($H2920&lt;0,"△这一笔之后该账户余额成负数了，核一下",""))))))))))))))</f>
        <v/>
      </c>
    </row>
    <row r="2921" ht="16.5" spans="1:16">
      <c r="A2921" s="4" t="str">
        <f>IF($C2921="","",COUNTA($C$5:$C2921))</f>
        <v/>
      </c>
      <c r="B2921" s="52"/>
      <c r="C2921" s="53"/>
      <c r="D2921" s="53"/>
      <c r="E2921" s="32"/>
      <c r="F2921" s="54"/>
      <c r="G2921" s="54"/>
      <c r="H2921" s="24" t="str">
        <f>IFERROR(ROUND(VLOOKUP($C2921,基础资料!$B$5:$E$34,3,0)+SUMIF($C$5:$C2921,$C2921,$F$5:$F2921)-SUMIF($C$5:$C2921,$C2921,$G$5:$G2921),2),"")</f>
        <v/>
      </c>
      <c r="I2921" s="53"/>
      <c r="J2921" s="53"/>
      <c r="K2921" s="25" t="str">
        <f t="shared" si="45"/>
        <v/>
      </c>
      <c r="L2921" s="13" t="str">
        <f>IF($D2921="","",IFERROR(INDEX(类别属性,MATCH($D2921,类别表,0)),""))</f>
        <v/>
      </c>
      <c r="M2921" s="53"/>
      <c r="N2921" s="53"/>
      <c r="O2921" s="32"/>
      <c r="P2921" s="6" t="str">
        <f>IF($C2921="","",IF(ISNA(MATCH($C2921,账户表,0)),"※这个账户不在【基础资料】的账户档案里",IF($B2921="","※没填日期，这一笔不会进任何月份的报表",IF(NOT(ISNUMBER($B2921)),"※日期是文本不是日期（像 2026.6.28 这种），按日期取数的报表全会漏掉这一笔",IF(AND($F2921&lt;&gt;"",$G2921&lt;&gt;""),"※收入和支出不能同时填",IF(AND(N($F2921)=0,N($G2921)=0),"※收入和支出都没填",IF(OR(N($F2921)&lt;0,N($G2921)&lt;0),"※金额不能填负数，方向反了就换一列填",IF($D2921="","※没填收支类别，分类报表会漏掉这一笔",IF(ISNA(MATCH($D2921,类别表,0)),"※收支类别不在【基础资料】的清单里",IF(AND($L2921="内部转账",$M2921=""),"△内部转账要在「对方账户」写上另一头",IF(AND($L2921="内部转账",$M2921=$C2921),"※对方账户跟本账户是同一个",IF(AND($L2921&lt;&gt;"内部转账",$M2921&lt;&gt;""),"△填了对方账户，但类别不是内部转账",IF(YEAR($B2921)&lt;&gt;管理年度,"△不是管理年度的单据，按月的三张报表里看不到",IF($H2921&lt;0,"△这一笔之后该账户余额成负数了，核一下",""))))))))))))))</f>
        <v/>
      </c>
    </row>
    <row r="2922" ht="16.5" spans="1:16">
      <c r="A2922" s="4" t="str">
        <f>IF($C2922="","",COUNTA($C$5:$C2922))</f>
        <v/>
      </c>
      <c r="B2922" s="52"/>
      <c r="C2922" s="53"/>
      <c r="D2922" s="53"/>
      <c r="E2922" s="32"/>
      <c r="F2922" s="54"/>
      <c r="G2922" s="54"/>
      <c r="H2922" s="24" t="str">
        <f>IFERROR(ROUND(VLOOKUP($C2922,基础资料!$B$5:$E$34,3,0)+SUMIF($C$5:$C2922,$C2922,$F$5:$F2922)-SUMIF($C$5:$C2922,$C2922,$G$5:$G2922),2),"")</f>
        <v/>
      </c>
      <c r="I2922" s="53"/>
      <c r="J2922" s="53"/>
      <c r="K2922" s="25" t="str">
        <f t="shared" si="45"/>
        <v/>
      </c>
      <c r="L2922" s="13" t="str">
        <f>IF($D2922="","",IFERROR(INDEX(类别属性,MATCH($D2922,类别表,0)),""))</f>
        <v/>
      </c>
      <c r="M2922" s="53"/>
      <c r="N2922" s="53"/>
      <c r="O2922" s="32"/>
      <c r="P2922" s="6" t="str">
        <f>IF($C2922="","",IF(ISNA(MATCH($C2922,账户表,0)),"※这个账户不在【基础资料】的账户档案里",IF($B2922="","※没填日期，这一笔不会进任何月份的报表",IF(NOT(ISNUMBER($B2922)),"※日期是文本不是日期（像 2026.6.28 这种），按日期取数的报表全会漏掉这一笔",IF(AND($F2922&lt;&gt;"",$G2922&lt;&gt;""),"※收入和支出不能同时填",IF(AND(N($F2922)=0,N($G2922)=0),"※收入和支出都没填",IF(OR(N($F2922)&lt;0,N($G2922)&lt;0),"※金额不能填负数，方向反了就换一列填",IF($D2922="","※没填收支类别，分类报表会漏掉这一笔",IF(ISNA(MATCH($D2922,类别表,0)),"※收支类别不在【基础资料】的清单里",IF(AND($L2922="内部转账",$M2922=""),"△内部转账要在「对方账户」写上另一头",IF(AND($L2922="内部转账",$M2922=$C2922),"※对方账户跟本账户是同一个",IF(AND($L2922&lt;&gt;"内部转账",$M2922&lt;&gt;""),"△填了对方账户，但类别不是内部转账",IF(YEAR($B2922)&lt;&gt;管理年度,"△不是管理年度的单据，按月的三张报表里看不到",IF($H2922&lt;0,"△这一笔之后该账户余额成负数了，核一下",""))))))))))))))</f>
        <v/>
      </c>
    </row>
    <row r="2923" ht="16.5" spans="1:16">
      <c r="A2923" s="4" t="str">
        <f>IF($C2923="","",COUNTA($C$5:$C2923))</f>
        <v/>
      </c>
      <c r="B2923" s="52"/>
      <c r="C2923" s="53"/>
      <c r="D2923" s="53"/>
      <c r="E2923" s="32"/>
      <c r="F2923" s="54"/>
      <c r="G2923" s="54"/>
      <c r="H2923" s="24" t="str">
        <f>IFERROR(ROUND(VLOOKUP($C2923,基础资料!$B$5:$E$34,3,0)+SUMIF($C$5:$C2923,$C2923,$F$5:$F2923)-SUMIF($C$5:$C2923,$C2923,$G$5:$G2923),2),"")</f>
        <v/>
      </c>
      <c r="I2923" s="53"/>
      <c r="J2923" s="53"/>
      <c r="K2923" s="25" t="str">
        <f t="shared" si="45"/>
        <v/>
      </c>
      <c r="L2923" s="13" t="str">
        <f>IF($D2923="","",IFERROR(INDEX(类别属性,MATCH($D2923,类别表,0)),""))</f>
        <v/>
      </c>
      <c r="M2923" s="53"/>
      <c r="N2923" s="53"/>
      <c r="O2923" s="32"/>
      <c r="P2923" s="6" t="str">
        <f>IF($C2923="","",IF(ISNA(MATCH($C2923,账户表,0)),"※这个账户不在【基础资料】的账户档案里",IF($B2923="","※没填日期，这一笔不会进任何月份的报表",IF(NOT(ISNUMBER($B2923)),"※日期是文本不是日期（像 2026.6.28 这种），按日期取数的报表全会漏掉这一笔",IF(AND($F2923&lt;&gt;"",$G2923&lt;&gt;""),"※收入和支出不能同时填",IF(AND(N($F2923)=0,N($G2923)=0),"※收入和支出都没填",IF(OR(N($F2923)&lt;0,N($G2923)&lt;0),"※金额不能填负数，方向反了就换一列填",IF($D2923="","※没填收支类别，分类报表会漏掉这一笔",IF(ISNA(MATCH($D2923,类别表,0)),"※收支类别不在【基础资料】的清单里",IF(AND($L2923="内部转账",$M2923=""),"△内部转账要在「对方账户」写上另一头",IF(AND($L2923="内部转账",$M2923=$C2923),"※对方账户跟本账户是同一个",IF(AND($L2923&lt;&gt;"内部转账",$M2923&lt;&gt;""),"△填了对方账户，但类别不是内部转账",IF(YEAR($B2923)&lt;&gt;管理年度,"△不是管理年度的单据，按月的三张报表里看不到",IF($H2923&lt;0,"△这一笔之后该账户余额成负数了，核一下",""))))))))))))))</f>
        <v/>
      </c>
    </row>
    <row r="2924" ht="16.5" spans="1:16">
      <c r="A2924" s="4" t="str">
        <f>IF($C2924="","",COUNTA($C$5:$C2924))</f>
        <v/>
      </c>
      <c r="B2924" s="52"/>
      <c r="C2924" s="53"/>
      <c r="D2924" s="53"/>
      <c r="E2924" s="32"/>
      <c r="F2924" s="54"/>
      <c r="G2924" s="54"/>
      <c r="H2924" s="24" t="str">
        <f>IFERROR(ROUND(VLOOKUP($C2924,基础资料!$B$5:$E$34,3,0)+SUMIF($C$5:$C2924,$C2924,$F$5:$F2924)-SUMIF($C$5:$C2924,$C2924,$G$5:$G2924),2),"")</f>
        <v/>
      </c>
      <c r="I2924" s="53"/>
      <c r="J2924" s="53"/>
      <c r="K2924" s="25" t="str">
        <f t="shared" si="45"/>
        <v/>
      </c>
      <c r="L2924" s="13" t="str">
        <f>IF($D2924="","",IFERROR(INDEX(类别属性,MATCH($D2924,类别表,0)),""))</f>
        <v/>
      </c>
      <c r="M2924" s="53"/>
      <c r="N2924" s="53"/>
      <c r="O2924" s="32"/>
      <c r="P2924" s="6" t="str">
        <f>IF($C2924="","",IF(ISNA(MATCH($C2924,账户表,0)),"※这个账户不在【基础资料】的账户档案里",IF($B2924="","※没填日期，这一笔不会进任何月份的报表",IF(NOT(ISNUMBER($B2924)),"※日期是文本不是日期（像 2026.6.28 这种），按日期取数的报表全会漏掉这一笔",IF(AND($F2924&lt;&gt;"",$G2924&lt;&gt;""),"※收入和支出不能同时填",IF(AND(N($F2924)=0,N($G2924)=0),"※收入和支出都没填",IF(OR(N($F2924)&lt;0,N($G2924)&lt;0),"※金额不能填负数，方向反了就换一列填",IF($D2924="","※没填收支类别，分类报表会漏掉这一笔",IF(ISNA(MATCH($D2924,类别表,0)),"※收支类别不在【基础资料】的清单里",IF(AND($L2924="内部转账",$M2924=""),"△内部转账要在「对方账户」写上另一头",IF(AND($L2924="内部转账",$M2924=$C2924),"※对方账户跟本账户是同一个",IF(AND($L2924&lt;&gt;"内部转账",$M2924&lt;&gt;""),"△填了对方账户，但类别不是内部转账",IF(YEAR($B2924)&lt;&gt;管理年度,"△不是管理年度的单据，按月的三张报表里看不到",IF($H2924&lt;0,"△这一笔之后该账户余额成负数了，核一下",""))))))))))))))</f>
        <v/>
      </c>
    </row>
    <row r="2925" ht="16.5" spans="1:16">
      <c r="A2925" s="4" t="str">
        <f>IF($C2925="","",COUNTA($C$5:$C2925))</f>
        <v/>
      </c>
      <c r="B2925" s="52"/>
      <c r="C2925" s="53"/>
      <c r="D2925" s="53"/>
      <c r="E2925" s="32"/>
      <c r="F2925" s="54"/>
      <c r="G2925" s="54"/>
      <c r="H2925" s="24" t="str">
        <f>IFERROR(ROUND(VLOOKUP($C2925,基础资料!$B$5:$E$34,3,0)+SUMIF($C$5:$C2925,$C2925,$F$5:$F2925)-SUMIF($C$5:$C2925,$C2925,$G$5:$G2925),2),"")</f>
        <v/>
      </c>
      <c r="I2925" s="53"/>
      <c r="J2925" s="53"/>
      <c r="K2925" s="25" t="str">
        <f t="shared" si="45"/>
        <v/>
      </c>
      <c r="L2925" s="13" t="str">
        <f>IF($D2925="","",IFERROR(INDEX(类别属性,MATCH($D2925,类别表,0)),""))</f>
        <v/>
      </c>
      <c r="M2925" s="53"/>
      <c r="N2925" s="53"/>
      <c r="O2925" s="32"/>
      <c r="P2925" s="6" t="str">
        <f>IF($C2925="","",IF(ISNA(MATCH($C2925,账户表,0)),"※这个账户不在【基础资料】的账户档案里",IF($B2925="","※没填日期，这一笔不会进任何月份的报表",IF(NOT(ISNUMBER($B2925)),"※日期是文本不是日期（像 2026.6.28 这种），按日期取数的报表全会漏掉这一笔",IF(AND($F2925&lt;&gt;"",$G2925&lt;&gt;""),"※收入和支出不能同时填",IF(AND(N($F2925)=0,N($G2925)=0),"※收入和支出都没填",IF(OR(N($F2925)&lt;0,N($G2925)&lt;0),"※金额不能填负数，方向反了就换一列填",IF($D2925="","※没填收支类别，分类报表会漏掉这一笔",IF(ISNA(MATCH($D2925,类别表,0)),"※收支类别不在【基础资料】的清单里",IF(AND($L2925="内部转账",$M2925=""),"△内部转账要在「对方账户」写上另一头",IF(AND($L2925="内部转账",$M2925=$C2925),"※对方账户跟本账户是同一个",IF(AND($L2925&lt;&gt;"内部转账",$M2925&lt;&gt;""),"△填了对方账户，但类别不是内部转账",IF(YEAR($B2925)&lt;&gt;管理年度,"△不是管理年度的单据，按月的三张报表里看不到",IF($H2925&lt;0,"△这一笔之后该账户余额成负数了，核一下",""))))))))))))))</f>
        <v/>
      </c>
    </row>
    <row r="2926" ht="16.5" spans="1:16">
      <c r="A2926" s="4" t="str">
        <f>IF($C2926="","",COUNTA($C$5:$C2926))</f>
        <v/>
      </c>
      <c r="B2926" s="52"/>
      <c r="C2926" s="53"/>
      <c r="D2926" s="53"/>
      <c r="E2926" s="32"/>
      <c r="F2926" s="54"/>
      <c r="G2926" s="54"/>
      <c r="H2926" s="24" t="str">
        <f>IFERROR(ROUND(VLOOKUP($C2926,基础资料!$B$5:$E$34,3,0)+SUMIF($C$5:$C2926,$C2926,$F$5:$F2926)-SUMIF($C$5:$C2926,$C2926,$G$5:$G2926),2),"")</f>
        <v/>
      </c>
      <c r="I2926" s="53"/>
      <c r="J2926" s="53"/>
      <c r="K2926" s="25" t="str">
        <f t="shared" si="45"/>
        <v/>
      </c>
      <c r="L2926" s="13" t="str">
        <f>IF($D2926="","",IFERROR(INDEX(类别属性,MATCH($D2926,类别表,0)),""))</f>
        <v/>
      </c>
      <c r="M2926" s="53"/>
      <c r="N2926" s="53"/>
      <c r="O2926" s="32"/>
      <c r="P2926" s="6" t="str">
        <f>IF($C2926="","",IF(ISNA(MATCH($C2926,账户表,0)),"※这个账户不在【基础资料】的账户档案里",IF($B2926="","※没填日期，这一笔不会进任何月份的报表",IF(NOT(ISNUMBER($B2926)),"※日期是文本不是日期（像 2026.6.28 这种），按日期取数的报表全会漏掉这一笔",IF(AND($F2926&lt;&gt;"",$G2926&lt;&gt;""),"※收入和支出不能同时填",IF(AND(N($F2926)=0,N($G2926)=0),"※收入和支出都没填",IF(OR(N($F2926)&lt;0,N($G2926)&lt;0),"※金额不能填负数，方向反了就换一列填",IF($D2926="","※没填收支类别，分类报表会漏掉这一笔",IF(ISNA(MATCH($D2926,类别表,0)),"※收支类别不在【基础资料】的清单里",IF(AND($L2926="内部转账",$M2926=""),"△内部转账要在「对方账户」写上另一头",IF(AND($L2926="内部转账",$M2926=$C2926),"※对方账户跟本账户是同一个",IF(AND($L2926&lt;&gt;"内部转账",$M2926&lt;&gt;""),"△填了对方账户，但类别不是内部转账",IF(YEAR($B2926)&lt;&gt;管理年度,"△不是管理年度的单据，按月的三张报表里看不到",IF($H2926&lt;0,"△这一笔之后该账户余额成负数了，核一下",""))))))))))))))</f>
        <v/>
      </c>
    </row>
    <row r="2927" ht="16.5" spans="1:16">
      <c r="A2927" s="4" t="str">
        <f>IF($C2927="","",COUNTA($C$5:$C2927))</f>
        <v/>
      </c>
      <c r="B2927" s="52"/>
      <c r="C2927" s="53"/>
      <c r="D2927" s="53"/>
      <c r="E2927" s="32"/>
      <c r="F2927" s="54"/>
      <c r="G2927" s="54"/>
      <c r="H2927" s="24" t="str">
        <f>IFERROR(ROUND(VLOOKUP($C2927,基础资料!$B$5:$E$34,3,0)+SUMIF($C$5:$C2927,$C2927,$F$5:$F2927)-SUMIF($C$5:$C2927,$C2927,$G$5:$G2927),2),"")</f>
        <v/>
      </c>
      <c r="I2927" s="53"/>
      <c r="J2927" s="53"/>
      <c r="K2927" s="25" t="str">
        <f t="shared" si="45"/>
        <v/>
      </c>
      <c r="L2927" s="13" t="str">
        <f>IF($D2927="","",IFERROR(INDEX(类别属性,MATCH($D2927,类别表,0)),""))</f>
        <v/>
      </c>
      <c r="M2927" s="53"/>
      <c r="N2927" s="53"/>
      <c r="O2927" s="32"/>
      <c r="P2927" s="6" t="str">
        <f>IF($C2927="","",IF(ISNA(MATCH($C2927,账户表,0)),"※这个账户不在【基础资料】的账户档案里",IF($B2927="","※没填日期，这一笔不会进任何月份的报表",IF(NOT(ISNUMBER($B2927)),"※日期是文本不是日期（像 2026.6.28 这种），按日期取数的报表全会漏掉这一笔",IF(AND($F2927&lt;&gt;"",$G2927&lt;&gt;""),"※收入和支出不能同时填",IF(AND(N($F2927)=0,N($G2927)=0),"※收入和支出都没填",IF(OR(N($F2927)&lt;0,N($G2927)&lt;0),"※金额不能填负数，方向反了就换一列填",IF($D2927="","※没填收支类别，分类报表会漏掉这一笔",IF(ISNA(MATCH($D2927,类别表,0)),"※收支类别不在【基础资料】的清单里",IF(AND($L2927="内部转账",$M2927=""),"△内部转账要在「对方账户」写上另一头",IF(AND($L2927="内部转账",$M2927=$C2927),"※对方账户跟本账户是同一个",IF(AND($L2927&lt;&gt;"内部转账",$M2927&lt;&gt;""),"△填了对方账户，但类别不是内部转账",IF(YEAR($B2927)&lt;&gt;管理年度,"△不是管理年度的单据，按月的三张报表里看不到",IF($H2927&lt;0,"△这一笔之后该账户余额成负数了，核一下",""))))))))))))))</f>
        <v/>
      </c>
    </row>
    <row r="2928" ht="16.5" spans="1:16">
      <c r="A2928" s="4" t="str">
        <f>IF($C2928="","",COUNTA($C$5:$C2928))</f>
        <v/>
      </c>
      <c r="B2928" s="52"/>
      <c r="C2928" s="53"/>
      <c r="D2928" s="53"/>
      <c r="E2928" s="32"/>
      <c r="F2928" s="54"/>
      <c r="G2928" s="54"/>
      <c r="H2928" s="24" t="str">
        <f>IFERROR(ROUND(VLOOKUP($C2928,基础资料!$B$5:$E$34,3,0)+SUMIF($C$5:$C2928,$C2928,$F$5:$F2928)-SUMIF($C$5:$C2928,$C2928,$G$5:$G2928),2),"")</f>
        <v/>
      </c>
      <c r="I2928" s="53"/>
      <c r="J2928" s="53"/>
      <c r="K2928" s="25" t="str">
        <f t="shared" si="45"/>
        <v/>
      </c>
      <c r="L2928" s="13" t="str">
        <f>IF($D2928="","",IFERROR(INDEX(类别属性,MATCH($D2928,类别表,0)),""))</f>
        <v/>
      </c>
      <c r="M2928" s="53"/>
      <c r="N2928" s="53"/>
      <c r="O2928" s="32"/>
      <c r="P2928" s="6" t="str">
        <f>IF($C2928="","",IF(ISNA(MATCH($C2928,账户表,0)),"※这个账户不在【基础资料】的账户档案里",IF($B2928="","※没填日期，这一笔不会进任何月份的报表",IF(NOT(ISNUMBER($B2928)),"※日期是文本不是日期（像 2026.6.28 这种），按日期取数的报表全会漏掉这一笔",IF(AND($F2928&lt;&gt;"",$G2928&lt;&gt;""),"※收入和支出不能同时填",IF(AND(N($F2928)=0,N($G2928)=0),"※收入和支出都没填",IF(OR(N($F2928)&lt;0,N($G2928)&lt;0),"※金额不能填负数，方向反了就换一列填",IF($D2928="","※没填收支类别，分类报表会漏掉这一笔",IF(ISNA(MATCH($D2928,类别表,0)),"※收支类别不在【基础资料】的清单里",IF(AND($L2928="内部转账",$M2928=""),"△内部转账要在「对方账户」写上另一头",IF(AND($L2928="内部转账",$M2928=$C2928),"※对方账户跟本账户是同一个",IF(AND($L2928&lt;&gt;"内部转账",$M2928&lt;&gt;""),"△填了对方账户，但类别不是内部转账",IF(YEAR($B2928)&lt;&gt;管理年度,"△不是管理年度的单据，按月的三张报表里看不到",IF($H2928&lt;0,"△这一笔之后该账户余额成负数了，核一下",""))))))))))))))</f>
        <v/>
      </c>
    </row>
    <row r="2929" ht="16.5" spans="1:16">
      <c r="A2929" s="4" t="str">
        <f>IF($C2929="","",COUNTA($C$5:$C2929))</f>
        <v/>
      </c>
      <c r="B2929" s="52"/>
      <c r="C2929" s="53"/>
      <c r="D2929" s="53"/>
      <c r="E2929" s="32"/>
      <c r="F2929" s="54"/>
      <c r="G2929" s="54"/>
      <c r="H2929" s="24" t="str">
        <f>IFERROR(ROUND(VLOOKUP($C2929,基础资料!$B$5:$E$34,3,0)+SUMIF($C$5:$C2929,$C2929,$F$5:$F2929)-SUMIF($C$5:$C2929,$C2929,$G$5:$G2929),2),"")</f>
        <v/>
      </c>
      <c r="I2929" s="53"/>
      <c r="J2929" s="53"/>
      <c r="K2929" s="25" t="str">
        <f t="shared" si="45"/>
        <v/>
      </c>
      <c r="L2929" s="13" t="str">
        <f>IF($D2929="","",IFERROR(INDEX(类别属性,MATCH($D2929,类别表,0)),""))</f>
        <v/>
      </c>
      <c r="M2929" s="53"/>
      <c r="N2929" s="53"/>
      <c r="O2929" s="32"/>
      <c r="P2929" s="6" t="str">
        <f>IF($C2929="","",IF(ISNA(MATCH($C2929,账户表,0)),"※这个账户不在【基础资料】的账户档案里",IF($B2929="","※没填日期，这一笔不会进任何月份的报表",IF(NOT(ISNUMBER($B2929)),"※日期是文本不是日期（像 2026.6.28 这种），按日期取数的报表全会漏掉这一笔",IF(AND($F2929&lt;&gt;"",$G2929&lt;&gt;""),"※收入和支出不能同时填",IF(AND(N($F2929)=0,N($G2929)=0),"※收入和支出都没填",IF(OR(N($F2929)&lt;0,N($G2929)&lt;0),"※金额不能填负数，方向反了就换一列填",IF($D2929="","※没填收支类别，分类报表会漏掉这一笔",IF(ISNA(MATCH($D2929,类别表,0)),"※收支类别不在【基础资料】的清单里",IF(AND($L2929="内部转账",$M2929=""),"△内部转账要在「对方账户」写上另一头",IF(AND($L2929="内部转账",$M2929=$C2929),"※对方账户跟本账户是同一个",IF(AND($L2929&lt;&gt;"内部转账",$M2929&lt;&gt;""),"△填了对方账户，但类别不是内部转账",IF(YEAR($B2929)&lt;&gt;管理年度,"△不是管理年度的单据，按月的三张报表里看不到",IF($H2929&lt;0,"△这一笔之后该账户余额成负数了，核一下",""))))))))))))))</f>
        <v/>
      </c>
    </row>
    <row r="2930" ht="16.5" spans="1:16">
      <c r="A2930" s="4" t="str">
        <f>IF($C2930="","",COUNTA($C$5:$C2930))</f>
        <v/>
      </c>
      <c r="B2930" s="52"/>
      <c r="C2930" s="53"/>
      <c r="D2930" s="53"/>
      <c r="E2930" s="32"/>
      <c r="F2930" s="54"/>
      <c r="G2930" s="54"/>
      <c r="H2930" s="24" t="str">
        <f>IFERROR(ROUND(VLOOKUP($C2930,基础资料!$B$5:$E$34,3,0)+SUMIF($C$5:$C2930,$C2930,$F$5:$F2930)-SUMIF($C$5:$C2930,$C2930,$G$5:$G2930),2),"")</f>
        <v/>
      </c>
      <c r="I2930" s="53"/>
      <c r="J2930" s="53"/>
      <c r="K2930" s="25" t="str">
        <f t="shared" si="45"/>
        <v/>
      </c>
      <c r="L2930" s="13" t="str">
        <f>IF($D2930="","",IFERROR(INDEX(类别属性,MATCH($D2930,类别表,0)),""))</f>
        <v/>
      </c>
      <c r="M2930" s="53"/>
      <c r="N2930" s="53"/>
      <c r="O2930" s="32"/>
      <c r="P2930" s="6" t="str">
        <f>IF($C2930="","",IF(ISNA(MATCH($C2930,账户表,0)),"※这个账户不在【基础资料】的账户档案里",IF($B2930="","※没填日期，这一笔不会进任何月份的报表",IF(NOT(ISNUMBER($B2930)),"※日期是文本不是日期（像 2026.6.28 这种），按日期取数的报表全会漏掉这一笔",IF(AND($F2930&lt;&gt;"",$G2930&lt;&gt;""),"※收入和支出不能同时填",IF(AND(N($F2930)=0,N($G2930)=0),"※收入和支出都没填",IF(OR(N($F2930)&lt;0,N($G2930)&lt;0),"※金额不能填负数，方向反了就换一列填",IF($D2930="","※没填收支类别，分类报表会漏掉这一笔",IF(ISNA(MATCH($D2930,类别表,0)),"※收支类别不在【基础资料】的清单里",IF(AND($L2930="内部转账",$M2930=""),"△内部转账要在「对方账户」写上另一头",IF(AND($L2930="内部转账",$M2930=$C2930),"※对方账户跟本账户是同一个",IF(AND($L2930&lt;&gt;"内部转账",$M2930&lt;&gt;""),"△填了对方账户，但类别不是内部转账",IF(YEAR($B2930)&lt;&gt;管理年度,"△不是管理年度的单据，按月的三张报表里看不到",IF($H2930&lt;0,"△这一笔之后该账户余额成负数了，核一下",""))))))))))))))</f>
        <v/>
      </c>
    </row>
    <row r="2931" ht="16.5" spans="1:16">
      <c r="A2931" s="4" t="str">
        <f>IF($C2931="","",COUNTA($C$5:$C2931))</f>
        <v/>
      </c>
      <c r="B2931" s="52"/>
      <c r="C2931" s="53"/>
      <c r="D2931" s="53"/>
      <c r="E2931" s="32"/>
      <c r="F2931" s="54"/>
      <c r="G2931" s="54"/>
      <c r="H2931" s="24" t="str">
        <f>IFERROR(ROUND(VLOOKUP($C2931,基础资料!$B$5:$E$34,3,0)+SUMIF($C$5:$C2931,$C2931,$F$5:$F2931)-SUMIF($C$5:$C2931,$C2931,$G$5:$G2931),2),"")</f>
        <v/>
      </c>
      <c r="I2931" s="53"/>
      <c r="J2931" s="53"/>
      <c r="K2931" s="25" t="str">
        <f t="shared" si="45"/>
        <v/>
      </c>
      <c r="L2931" s="13" t="str">
        <f>IF($D2931="","",IFERROR(INDEX(类别属性,MATCH($D2931,类别表,0)),""))</f>
        <v/>
      </c>
      <c r="M2931" s="53"/>
      <c r="N2931" s="53"/>
      <c r="O2931" s="32"/>
      <c r="P2931" s="6" t="str">
        <f>IF($C2931="","",IF(ISNA(MATCH($C2931,账户表,0)),"※这个账户不在【基础资料】的账户档案里",IF($B2931="","※没填日期，这一笔不会进任何月份的报表",IF(NOT(ISNUMBER($B2931)),"※日期是文本不是日期（像 2026.6.28 这种），按日期取数的报表全会漏掉这一笔",IF(AND($F2931&lt;&gt;"",$G2931&lt;&gt;""),"※收入和支出不能同时填",IF(AND(N($F2931)=0,N($G2931)=0),"※收入和支出都没填",IF(OR(N($F2931)&lt;0,N($G2931)&lt;0),"※金额不能填负数，方向反了就换一列填",IF($D2931="","※没填收支类别，分类报表会漏掉这一笔",IF(ISNA(MATCH($D2931,类别表,0)),"※收支类别不在【基础资料】的清单里",IF(AND($L2931="内部转账",$M2931=""),"△内部转账要在「对方账户」写上另一头",IF(AND($L2931="内部转账",$M2931=$C2931),"※对方账户跟本账户是同一个",IF(AND($L2931&lt;&gt;"内部转账",$M2931&lt;&gt;""),"△填了对方账户，但类别不是内部转账",IF(YEAR($B2931)&lt;&gt;管理年度,"△不是管理年度的单据，按月的三张报表里看不到",IF($H2931&lt;0,"△这一笔之后该账户余额成负数了，核一下",""))))))))))))))</f>
        <v/>
      </c>
    </row>
    <row r="2932" ht="16.5" spans="1:16">
      <c r="A2932" s="4" t="str">
        <f>IF($C2932="","",COUNTA($C$5:$C2932))</f>
        <v/>
      </c>
      <c r="B2932" s="52"/>
      <c r="C2932" s="53"/>
      <c r="D2932" s="53"/>
      <c r="E2932" s="32"/>
      <c r="F2932" s="54"/>
      <c r="G2932" s="54"/>
      <c r="H2932" s="24" t="str">
        <f>IFERROR(ROUND(VLOOKUP($C2932,基础资料!$B$5:$E$34,3,0)+SUMIF($C$5:$C2932,$C2932,$F$5:$F2932)-SUMIF($C$5:$C2932,$C2932,$G$5:$G2932),2),"")</f>
        <v/>
      </c>
      <c r="I2932" s="53"/>
      <c r="J2932" s="53"/>
      <c r="K2932" s="25" t="str">
        <f t="shared" si="45"/>
        <v/>
      </c>
      <c r="L2932" s="13" t="str">
        <f>IF($D2932="","",IFERROR(INDEX(类别属性,MATCH($D2932,类别表,0)),""))</f>
        <v/>
      </c>
      <c r="M2932" s="53"/>
      <c r="N2932" s="53"/>
      <c r="O2932" s="32"/>
      <c r="P2932" s="6" t="str">
        <f>IF($C2932="","",IF(ISNA(MATCH($C2932,账户表,0)),"※这个账户不在【基础资料】的账户档案里",IF($B2932="","※没填日期，这一笔不会进任何月份的报表",IF(NOT(ISNUMBER($B2932)),"※日期是文本不是日期（像 2026.6.28 这种），按日期取数的报表全会漏掉这一笔",IF(AND($F2932&lt;&gt;"",$G2932&lt;&gt;""),"※收入和支出不能同时填",IF(AND(N($F2932)=0,N($G2932)=0),"※收入和支出都没填",IF(OR(N($F2932)&lt;0,N($G2932)&lt;0),"※金额不能填负数，方向反了就换一列填",IF($D2932="","※没填收支类别，分类报表会漏掉这一笔",IF(ISNA(MATCH($D2932,类别表,0)),"※收支类别不在【基础资料】的清单里",IF(AND($L2932="内部转账",$M2932=""),"△内部转账要在「对方账户」写上另一头",IF(AND($L2932="内部转账",$M2932=$C2932),"※对方账户跟本账户是同一个",IF(AND($L2932&lt;&gt;"内部转账",$M2932&lt;&gt;""),"△填了对方账户，但类别不是内部转账",IF(YEAR($B2932)&lt;&gt;管理年度,"△不是管理年度的单据，按月的三张报表里看不到",IF($H2932&lt;0,"△这一笔之后该账户余额成负数了，核一下",""))))))))))))))</f>
        <v/>
      </c>
    </row>
    <row r="2933" ht="16.5" spans="1:16">
      <c r="A2933" s="4" t="str">
        <f>IF($C2933="","",COUNTA($C$5:$C2933))</f>
        <v/>
      </c>
      <c r="B2933" s="52"/>
      <c r="C2933" s="53"/>
      <c r="D2933" s="53"/>
      <c r="E2933" s="32"/>
      <c r="F2933" s="54"/>
      <c r="G2933" s="54"/>
      <c r="H2933" s="24" t="str">
        <f>IFERROR(ROUND(VLOOKUP($C2933,基础资料!$B$5:$E$34,3,0)+SUMIF($C$5:$C2933,$C2933,$F$5:$F2933)-SUMIF($C$5:$C2933,$C2933,$G$5:$G2933),2),"")</f>
        <v/>
      </c>
      <c r="I2933" s="53"/>
      <c r="J2933" s="53"/>
      <c r="K2933" s="25" t="str">
        <f t="shared" si="45"/>
        <v/>
      </c>
      <c r="L2933" s="13" t="str">
        <f>IF($D2933="","",IFERROR(INDEX(类别属性,MATCH($D2933,类别表,0)),""))</f>
        <v/>
      </c>
      <c r="M2933" s="53"/>
      <c r="N2933" s="53"/>
      <c r="O2933" s="32"/>
      <c r="P2933" s="6" t="str">
        <f>IF($C2933="","",IF(ISNA(MATCH($C2933,账户表,0)),"※这个账户不在【基础资料】的账户档案里",IF($B2933="","※没填日期，这一笔不会进任何月份的报表",IF(NOT(ISNUMBER($B2933)),"※日期是文本不是日期（像 2026.6.28 这种），按日期取数的报表全会漏掉这一笔",IF(AND($F2933&lt;&gt;"",$G2933&lt;&gt;""),"※收入和支出不能同时填",IF(AND(N($F2933)=0,N($G2933)=0),"※收入和支出都没填",IF(OR(N($F2933)&lt;0,N($G2933)&lt;0),"※金额不能填负数，方向反了就换一列填",IF($D2933="","※没填收支类别，分类报表会漏掉这一笔",IF(ISNA(MATCH($D2933,类别表,0)),"※收支类别不在【基础资料】的清单里",IF(AND($L2933="内部转账",$M2933=""),"△内部转账要在「对方账户」写上另一头",IF(AND($L2933="内部转账",$M2933=$C2933),"※对方账户跟本账户是同一个",IF(AND($L2933&lt;&gt;"内部转账",$M2933&lt;&gt;""),"△填了对方账户，但类别不是内部转账",IF(YEAR($B2933)&lt;&gt;管理年度,"△不是管理年度的单据，按月的三张报表里看不到",IF($H2933&lt;0,"△这一笔之后该账户余额成负数了，核一下",""))))))))))))))</f>
        <v/>
      </c>
    </row>
    <row r="2934" ht="16.5" spans="1:16">
      <c r="A2934" s="4" t="str">
        <f>IF($C2934="","",COUNTA($C$5:$C2934))</f>
        <v/>
      </c>
      <c r="B2934" s="52"/>
      <c r="C2934" s="53"/>
      <c r="D2934" s="53"/>
      <c r="E2934" s="32"/>
      <c r="F2934" s="54"/>
      <c r="G2934" s="54"/>
      <c r="H2934" s="24" t="str">
        <f>IFERROR(ROUND(VLOOKUP($C2934,基础资料!$B$5:$E$34,3,0)+SUMIF($C$5:$C2934,$C2934,$F$5:$F2934)-SUMIF($C$5:$C2934,$C2934,$G$5:$G2934),2),"")</f>
        <v/>
      </c>
      <c r="I2934" s="53"/>
      <c r="J2934" s="53"/>
      <c r="K2934" s="25" t="str">
        <f t="shared" si="45"/>
        <v/>
      </c>
      <c r="L2934" s="13" t="str">
        <f>IF($D2934="","",IFERROR(INDEX(类别属性,MATCH($D2934,类别表,0)),""))</f>
        <v/>
      </c>
      <c r="M2934" s="53"/>
      <c r="N2934" s="53"/>
      <c r="O2934" s="32"/>
      <c r="P2934" s="6" t="str">
        <f>IF($C2934="","",IF(ISNA(MATCH($C2934,账户表,0)),"※这个账户不在【基础资料】的账户档案里",IF($B2934="","※没填日期，这一笔不会进任何月份的报表",IF(NOT(ISNUMBER($B2934)),"※日期是文本不是日期（像 2026.6.28 这种），按日期取数的报表全会漏掉这一笔",IF(AND($F2934&lt;&gt;"",$G2934&lt;&gt;""),"※收入和支出不能同时填",IF(AND(N($F2934)=0,N($G2934)=0),"※收入和支出都没填",IF(OR(N($F2934)&lt;0,N($G2934)&lt;0),"※金额不能填负数，方向反了就换一列填",IF($D2934="","※没填收支类别，分类报表会漏掉这一笔",IF(ISNA(MATCH($D2934,类别表,0)),"※收支类别不在【基础资料】的清单里",IF(AND($L2934="内部转账",$M2934=""),"△内部转账要在「对方账户」写上另一头",IF(AND($L2934="内部转账",$M2934=$C2934),"※对方账户跟本账户是同一个",IF(AND($L2934&lt;&gt;"内部转账",$M2934&lt;&gt;""),"△填了对方账户，但类别不是内部转账",IF(YEAR($B2934)&lt;&gt;管理年度,"△不是管理年度的单据，按月的三张报表里看不到",IF($H2934&lt;0,"△这一笔之后该账户余额成负数了，核一下",""))))))))))))))</f>
        <v/>
      </c>
    </row>
    <row r="2935" ht="16.5" spans="1:16">
      <c r="A2935" s="4" t="str">
        <f>IF($C2935="","",COUNTA($C$5:$C2935))</f>
        <v/>
      </c>
      <c r="B2935" s="52"/>
      <c r="C2935" s="53"/>
      <c r="D2935" s="53"/>
      <c r="E2935" s="32"/>
      <c r="F2935" s="54"/>
      <c r="G2935" s="54"/>
      <c r="H2935" s="24" t="str">
        <f>IFERROR(ROUND(VLOOKUP($C2935,基础资料!$B$5:$E$34,3,0)+SUMIF($C$5:$C2935,$C2935,$F$5:$F2935)-SUMIF($C$5:$C2935,$C2935,$G$5:$G2935),2),"")</f>
        <v/>
      </c>
      <c r="I2935" s="53"/>
      <c r="J2935" s="53"/>
      <c r="K2935" s="25" t="str">
        <f t="shared" si="45"/>
        <v/>
      </c>
      <c r="L2935" s="13" t="str">
        <f>IF($D2935="","",IFERROR(INDEX(类别属性,MATCH($D2935,类别表,0)),""))</f>
        <v/>
      </c>
      <c r="M2935" s="53"/>
      <c r="N2935" s="53"/>
      <c r="O2935" s="32"/>
      <c r="P2935" s="6" t="str">
        <f>IF($C2935="","",IF(ISNA(MATCH($C2935,账户表,0)),"※这个账户不在【基础资料】的账户档案里",IF($B2935="","※没填日期，这一笔不会进任何月份的报表",IF(NOT(ISNUMBER($B2935)),"※日期是文本不是日期（像 2026.6.28 这种），按日期取数的报表全会漏掉这一笔",IF(AND($F2935&lt;&gt;"",$G2935&lt;&gt;""),"※收入和支出不能同时填",IF(AND(N($F2935)=0,N($G2935)=0),"※收入和支出都没填",IF(OR(N($F2935)&lt;0,N($G2935)&lt;0),"※金额不能填负数，方向反了就换一列填",IF($D2935="","※没填收支类别，分类报表会漏掉这一笔",IF(ISNA(MATCH($D2935,类别表,0)),"※收支类别不在【基础资料】的清单里",IF(AND($L2935="内部转账",$M2935=""),"△内部转账要在「对方账户」写上另一头",IF(AND($L2935="内部转账",$M2935=$C2935),"※对方账户跟本账户是同一个",IF(AND($L2935&lt;&gt;"内部转账",$M2935&lt;&gt;""),"△填了对方账户，但类别不是内部转账",IF(YEAR($B2935)&lt;&gt;管理年度,"△不是管理年度的单据，按月的三张报表里看不到",IF($H2935&lt;0,"△这一笔之后该账户余额成负数了，核一下",""))))))))))))))</f>
        <v/>
      </c>
    </row>
    <row r="2936" ht="16.5" spans="1:16">
      <c r="A2936" s="4" t="str">
        <f>IF($C2936="","",COUNTA($C$5:$C2936))</f>
        <v/>
      </c>
      <c r="B2936" s="52"/>
      <c r="C2936" s="53"/>
      <c r="D2936" s="53"/>
      <c r="E2936" s="32"/>
      <c r="F2936" s="54"/>
      <c r="G2936" s="54"/>
      <c r="H2936" s="24" t="str">
        <f>IFERROR(ROUND(VLOOKUP($C2936,基础资料!$B$5:$E$34,3,0)+SUMIF($C$5:$C2936,$C2936,$F$5:$F2936)-SUMIF($C$5:$C2936,$C2936,$G$5:$G2936),2),"")</f>
        <v/>
      </c>
      <c r="I2936" s="53"/>
      <c r="J2936" s="53"/>
      <c r="K2936" s="25" t="str">
        <f t="shared" si="45"/>
        <v/>
      </c>
      <c r="L2936" s="13" t="str">
        <f>IF($D2936="","",IFERROR(INDEX(类别属性,MATCH($D2936,类别表,0)),""))</f>
        <v/>
      </c>
      <c r="M2936" s="53"/>
      <c r="N2936" s="53"/>
      <c r="O2936" s="32"/>
      <c r="P2936" s="6" t="str">
        <f>IF($C2936="","",IF(ISNA(MATCH($C2936,账户表,0)),"※这个账户不在【基础资料】的账户档案里",IF($B2936="","※没填日期，这一笔不会进任何月份的报表",IF(NOT(ISNUMBER($B2936)),"※日期是文本不是日期（像 2026.6.28 这种），按日期取数的报表全会漏掉这一笔",IF(AND($F2936&lt;&gt;"",$G2936&lt;&gt;""),"※收入和支出不能同时填",IF(AND(N($F2936)=0,N($G2936)=0),"※收入和支出都没填",IF(OR(N($F2936)&lt;0,N($G2936)&lt;0),"※金额不能填负数，方向反了就换一列填",IF($D2936="","※没填收支类别，分类报表会漏掉这一笔",IF(ISNA(MATCH($D2936,类别表,0)),"※收支类别不在【基础资料】的清单里",IF(AND($L2936="内部转账",$M2936=""),"△内部转账要在「对方账户」写上另一头",IF(AND($L2936="内部转账",$M2936=$C2936),"※对方账户跟本账户是同一个",IF(AND($L2936&lt;&gt;"内部转账",$M2936&lt;&gt;""),"△填了对方账户，但类别不是内部转账",IF(YEAR($B2936)&lt;&gt;管理年度,"△不是管理年度的单据，按月的三张报表里看不到",IF($H2936&lt;0,"△这一笔之后该账户余额成负数了，核一下",""))))))))))))))</f>
        <v/>
      </c>
    </row>
    <row r="2937" ht="16.5" spans="1:16">
      <c r="A2937" s="4" t="str">
        <f>IF($C2937="","",COUNTA($C$5:$C2937))</f>
        <v/>
      </c>
      <c r="B2937" s="52"/>
      <c r="C2937" s="53"/>
      <c r="D2937" s="53"/>
      <c r="E2937" s="32"/>
      <c r="F2937" s="54"/>
      <c r="G2937" s="54"/>
      <c r="H2937" s="24" t="str">
        <f>IFERROR(ROUND(VLOOKUP($C2937,基础资料!$B$5:$E$34,3,0)+SUMIF($C$5:$C2937,$C2937,$F$5:$F2937)-SUMIF($C$5:$C2937,$C2937,$G$5:$G2937),2),"")</f>
        <v/>
      </c>
      <c r="I2937" s="53"/>
      <c r="J2937" s="53"/>
      <c r="K2937" s="25" t="str">
        <f t="shared" si="45"/>
        <v/>
      </c>
      <c r="L2937" s="13" t="str">
        <f>IF($D2937="","",IFERROR(INDEX(类别属性,MATCH($D2937,类别表,0)),""))</f>
        <v/>
      </c>
      <c r="M2937" s="53"/>
      <c r="N2937" s="53"/>
      <c r="O2937" s="32"/>
      <c r="P2937" s="6" t="str">
        <f>IF($C2937="","",IF(ISNA(MATCH($C2937,账户表,0)),"※这个账户不在【基础资料】的账户档案里",IF($B2937="","※没填日期，这一笔不会进任何月份的报表",IF(NOT(ISNUMBER($B2937)),"※日期是文本不是日期（像 2026.6.28 这种），按日期取数的报表全会漏掉这一笔",IF(AND($F2937&lt;&gt;"",$G2937&lt;&gt;""),"※收入和支出不能同时填",IF(AND(N($F2937)=0,N($G2937)=0),"※收入和支出都没填",IF(OR(N($F2937)&lt;0,N($G2937)&lt;0),"※金额不能填负数，方向反了就换一列填",IF($D2937="","※没填收支类别，分类报表会漏掉这一笔",IF(ISNA(MATCH($D2937,类别表,0)),"※收支类别不在【基础资料】的清单里",IF(AND($L2937="内部转账",$M2937=""),"△内部转账要在「对方账户」写上另一头",IF(AND($L2937="内部转账",$M2937=$C2937),"※对方账户跟本账户是同一个",IF(AND($L2937&lt;&gt;"内部转账",$M2937&lt;&gt;""),"△填了对方账户，但类别不是内部转账",IF(YEAR($B2937)&lt;&gt;管理年度,"△不是管理年度的单据，按月的三张报表里看不到",IF($H2937&lt;0,"△这一笔之后该账户余额成负数了，核一下",""))))))))))))))</f>
        <v/>
      </c>
    </row>
    <row r="2938" ht="16.5" spans="1:16">
      <c r="A2938" s="4" t="str">
        <f>IF($C2938="","",COUNTA($C$5:$C2938))</f>
        <v/>
      </c>
      <c r="B2938" s="52"/>
      <c r="C2938" s="53"/>
      <c r="D2938" s="53"/>
      <c r="E2938" s="32"/>
      <c r="F2938" s="54"/>
      <c r="G2938" s="54"/>
      <c r="H2938" s="24" t="str">
        <f>IFERROR(ROUND(VLOOKUP($C2938,基础资料!$B$5:$E$34,3,0)+SUMIF($C$5:$C2938,$C2938,$F$5:$F2938)-SUMIF($C$5:$C2938,$C2938,$G$5:$G2938),2),"")</f>
        <v/>
      </c>
      <c r="I2938" s="53"/>
      <c r="J2938" s="53"/>
      <c r="K2938" s="25" t="str">
        <f t="shared" si="45"/>
        <v/>
      </c>
      <c r="L2938" s="13" t="str">
        <f>IF($D2938="","",IFERROR(INDEX(类别属性,MATCH($D2938,类别表,0)),""))</f>
        <v/>
      </c>
      <c r="M2938" s="53"/>
      <c r="N2938" s="53"/>
      <c r="O2938" s="32"/>
      <c r="P2938" s="6" t="str">
        <f>IF($C2938="","",IF(ISNA(MATCH($C2938,账户表,0)),"※这个账户不在【基础资料】的账户档案里",IF($B2938="","※没填日期，这一笔不会进任何月份的报表",IF(NOT(ISNUMBER($B2938)),"※日期是文本不是日期（像 2026.6.28 这种），按日期取数的报表全会漏掉这一笔",IF(AND($F2938&lt;&gt;"",$G2938&lt;&gt;""),"※收入和支出不能同时填",IF(AND(N($F2938)=0,N($G2938)=0),"※收入和支出都没填",IF(OR(N($F2938)&lt;0,N($G2938)&lt;0),"※金额不能填负数，方向反了就换一列填",IF($D2938="","※没填收支类别，分类报表会漏掉这一笔",IF(ISNA(MATCH($D2938,类别表,0)),"※收支类别不在【基础资料】的清单里",IF(AND($L2938="内部转账",$M2938=""),"△内部转账要在「对方账户」写上另一头",IF(AND($L2938="内部转账",$M2938=$C2938),"※对方账户跟本账户是同一个",IF(AND($L2938&lt;&gt;"内部转账",$M2938&lt;&gt;""),"△填了对方账户，但类别不是内部转账",IF(YEAR($B2938)&lt;&gt;管理年度,"△不是管理年度的单据，按月的三张报表里看不到",IF($H2938&lt;0,"△这一笔之后该账户余额成负数了，核一下",""))))))))))))))</f>
        <v/>
      </c>
    </row>
    <row r="2939" ht="16.5" spans="1:16">
      <c r="A2939" s="4" t="str">
        <f>IF($C2939="","",COUNTA($C$5:$C2939))</f>
        <v/>
      </c>
      <c r="B2939" s="52"/>
      <c r="C2939" s="53"/>
      <c r="D2939" s="53"/>
      <c r="E2939" s="32"/>
      <c r="F2939" s="54"/>
      <c r="G2939" s="54"/>
      <c r="H2939" s="24" t="str">
        <f>IFERROR(ROUND(VLOOKUP($C2939,基础资料!$B$5:$E$34,3,0)+SUMIF($C$5:$C2939,$C2939,$F$5:$F2939)-SUMIF($C$5:$C2939,$C2939,$G$5:$G2939),2),"")</f>
        <v/>
      </c>
      <c r="I2939" s="53"/>
      <c r="J2939" s="53"/>
      <c r="K2939" s="25" t="str">
        <f t="shared" si="45"/>
        <v/>
      </c>
      <c r="L2939" s="13" t="str">
        <f>IF($D2939="","",IFERROR(INDEX(类别属性,MATCH($D2939,类别表,0)),""))</f>
        <v/>
      </c>
      <c r="M2939" s="53"/>
      <c r="N2939" s="53"/>
      <c r="O2939" s="32"/>
      <c r="P2939" s="6" t="str">
        <f>IF($C2939="","",IF(ISNA(MATCH($C2939,账户表,0)),"※这个账户不在【基础资料】的账户档案里",IF($B2939="","※没填日期，这一笔不会进任何月份的报表",IF(NOT(ISNUMBER($B2939)),"※日期是文本不是日期（像 2026.6.28 这种），按日期取数的报表全会漏掉这一笔",IF(AND($F2939&lt;&gt;"",$G2939&lt;&gt;""),"※收入和支出不能同时填",IF(AND(N($F2939)=0,N($G2939)=0),"※收入和支出都没填",IF(OR(N($F2939)&lt;0,N($G2939)&lt;0),"※金额不能填负数，方向反了就换一列填",IF($D2939="","※没填收支类别，分类报表会漏掉这一笔",IF(ISNA(MATCH($D2939,类别表,0)),"※收支类别不在【基础资料】的清单里",IF(AND($L2939="内部转账",$M2939=""),"△内部转账要在「对方账户」写上另一头",IF(AND($L2939="内部转账",$M2939=$C2939),"※对方账户跟本账户是同一个",IF(AND($L2939&lt;&gt;"内部转账",$M2939&lt;&gt;""),"△填了对方账户，但类别不是内部转账",IF(YEAR($B2939)&lt;&gt;管理年度,"△不是管理年度的单据，按月的三张报表里看不到",IF($H2939&lt;0,"△这一笔之后该账户余额成负数了，核一下",""))))))))))))))</f>
        <v/>
      </c>
    </row>
    <row r="2940" ht="16.5" spans="1:16">
      <c r="A2940" s="4" t="str">
        <f>IF($C2940="","",COUNTA($C$5:$C2940))</f>
        <v/>
      </c>
      <c r="B2940" s="52"/>
      <c r="C2940" s="53"/>
      <c r="D2940" s="53"/>
      <c r="E2940" s="32"/>
      <c r="F2940" s="54"/>
      <c r="G2940" s="54"/>
      <c r="H2940" s="24" t="str">
        <f>IFERROR(ROUND(VLOOKUP($C2940,基础资料!$B$5:$E$34,3,0)+SUMIF($C$5:$C2940,$C2940,$F$5:$F2940)-SUMIF($C$5:$C2940,$C2940,$G$5:$G2940),2),"")</f>
        <v/>
      </c>
      <c r="I2940" s="53"/>
      <c r="J2940" s="53"/>
      <c r="K2940" s="25" t="str">
        <f t="shared" si="45"/>
        <v/>
      </c>
      <c r="L2940" s="13" t="str">
        <f>IF($D2940="","",IFERROR(INDEX(类别属性,MATCH($D2940,类别表,0)),""))</f>
        <v/>
      </c>
      <c r="M2940" s="53"/>
      <c r="N2940" s="53"/>
      <c r="O2940" s="32"/>
      <c r="P2940" s="6" t="str">
        <f>IF($C2940="","",IF(ISNA(MATCH($C2940,账户表,0)),"※这个账户不在【基础资料】的账户档案里",IF($B2940="","※没填日期，这一笔不会进任何月份的报表",IF(NOT(ISNUMBER($B2940)),"※日期是文本不是日期（像 2026.6.28 这种），按日期取数的报表全会漏掉这一笔",IF(AND($F2940&lt;&gt;"",$G2940&lt;&gt;""),"※收入和支出不能同时填",IF(AND(N($F2940)=0,N($G2940)=0),"※收入和支出都没填",IF(OR(N($F2940)&lt;0,N($G2940)&lt;0),"※金额不能填负数，方向反了就换一列填",IF($D2940="","※没填收支类别，分类报表会漏掉这一笔",IF(ISNA(MATCH($D2940,类别表,0)),"※收支类别不在【基础资料】的清单里",IF(AND($L2940="内部转账",$M2940=""),"△内部转账要在「对方账户」写上另一头",IF(AND($L2940="内部转账",$M2940=$C2940),"※对方账户跟本账户是同一个",IF(AND($L2940&lt;&gt;"内部转账",$M2940&lt;&gt;""),"△填了对方账户，但类别不是内部转账",IF(YEAR($B2940)&lt;&gt;管理年度,"△不是管理年度的单据，按月的三张报表里看不到",IF($H2940&lt;0,"△这一笔之后该账户余额成负数了，核一下",""))))))))))))))</f>
        <v/>
      </c>
    </row>
    <row r="2941" ht="16.5" spans="1:16">
      <c r="A2941" s="4" t="str">
        <f>IF($C2941="","",COUNTA($C$5:$C2941))</f>
        <v/>
      </c>
      <c r="B2941" s="52"/>
      <c r="C2941" s="53"/>
      <c r="D2941" s="53"/>
      <c r="E2941" s="32"/>
      <c r="F2941" s="54"/>
      <c r="G2941" s="54"/>
      <c r="H2941" s="24" t="str">
        <f>IFERROR(ROUND(VLOOKUP($C2941,基础资料!$B$5:$E$34,3,0)+SUMIF($C$5:$C2941,$C2941,$F$5:$F2941)-SUMIF($C$5:$C2941,$C2941,$G$5:$G2941),2),"")</f>
        <v/>
      </c>
      <c r="I2941" s="53"/>
      <c r="J2941" s="53"/>
      <c r="K2941" s="25" t="str">
        <f t="shared" si="45"/>
        <v/>
      </c>
      <c r="L2941" s="13" t="str">
        <f>IF($D2941="","",IFERROR(INDEX(类别属性,MATCH($D2941,类别表,0)),""))</f>
        <v/>
      </c>
      <c r="M2941" s="53"/>
      <c r="N2941" s="53"/>
      <c r="O2941" s="32"/>
      <c r="P2941" s="6" t="str">
        <f>IF($C2941="","",IF(ISNA(MATCH($C2941,账户表,0)),"※这个账户不在【基础资料】的账户档案里",IF($B2941="","※没填日期，这一笔不会进任何月份的报表",IF(NOT(ISNUMBER($B2941)),"※日期是文本不是日期（像 2026.6.28 这种），按日期取数的报表全会漏掉这一笔",IF(AND($F2941&lt;&gt;"",$G2941&lt;&gt;""),"※收入和支出不能同时填",IF(AND(N($F2941)=0,N($G2941)=0),"※收入和支出都没填",IF(OR(N($F2941)&lt;0,N($G2941)&lt;0),"※金额不能填负数，方向反了就换一列填",IF($D2941="","※没填收支类别，分类报表会漏掉这一笔",IF(ISNA(MATCH($D2941,类别表,0)),"※收支类别不在【基础资料】的清单里",IF(AND($L2941="内部转账",$M2941=""),"△内部转账要在「对方账户」写上另一头",IF(AND($L2941="内部转账",$M2941=$C2941),"※对方账户跟本账户是同一个",IF(AND($L2941&lt;&gt;"内部转账",$M2941&lt;&gt;""),"△填了对方账户，但类别不是内部转账",IF(YEAR($B2941)&lt;&gt;管理年度,"△不是管理年度的单据，按月的三张报表里看不到",IF($H2941&lt;0,"△这一笔之后该账户余额成负数了，核一下",""))))))))))))))</f>
        <v/>
      </c>
    </row>
    <row r="2942" ht="16.5" spans="1:16">
      <c r="A2942" s="4" t="str">
        <f>IF($C2942="","",COUNTA($C$5:$C2942))</f>
        <v/>
      </c>
      <c r="B2942" s="52"/>
      <c r="C2942" s="53"/>
      <c r="D2942" s="53"/>
      <c r="E2942" s="32"/>
      <c r="F2942" s="54"/>
      <c r="G2942" s="54"/>
      <c r="H2942" s="24" t="str">
        <f>IFERROR(ROUND(VLOOKUP($C2942,基础资料!$B$5:$E$34,3,0)+SUMIF($C$5:$C2942,$C2942,$F$5:$F2942)-SUMIF($C$5:$C2942,$C2942,$G$5:$G2942),2),"")</f>
        <v/>
      </c>
      <c r="I2942" s="53"/>
      <c r="J2942" s="53"/>
      <c r="K2942" s="25" t="str">
        <f t="shared" si="45"/>
        <v/>
      </c>
      <c r="L2942" s="13" t="str">
        <f>IF($D2942="","",IFERROR(INDEX(类别属性,MATCH($D2942,类别表,0)),""))</f>
        <v/>
      </c>
      <c r="M2942" s="53"/>
      <c r="N2942" s="53"/>
      <c r="O2942" s="32"/>
      <c r="P2942" s="6" t="str">
        <f>IF($C2942="","",IF(ISNA(MATCH($C2942,账户表,0)),"※这个账户不在【基础资料】的账户档案里",IF($B2942="","※没填日期，这一笔不会进任何月份的报表",IF(NOT(ISNUMBER($B2942)),"※日期是文本不是日期（像 2026.6.28 这种），按日期取数的报表全会漏掉这一笔",IF(AND($F2942&lt;&gt;"",$G2942&lt;&gt;""),"※收入和支出不能同时填",IF(AND(N($F2942)=0,N($G2942)=0),"※收入和支出都没填",IF(OR(N($F2942)&lt;0,N($G2942)&lt;0),"※金额不能填负数，方向反了就换一列填",IF($D2942="","※没填收支类别，分类报表会漏掉这一笔",IF(ISNA(MATCH($D2942,类别表,0)),"※收支类别不在【基础资料】的清单里",IF(AND($L2942="内部转账",$M2942=""),"△内部转账要在「对方账户」写上另一头",IF(AND($L2942="内部转账",$M2942=$C2942),"※对方账户跟本账户是同一个",IF(AND($L2942&lt;&gt;"内部转账",$M2942&lt;&gt;""),"△填了对方账户，但类别不是内部转账",IF(YEAR($B2942)&lt;&gt;管理年度,"△不是管理年度的单据，按月的三张报表里看不到",IF($H2942&lt;0,"△这一笔之后该账户余额成负数了，核一下",""))))))))))))))</f>
        <v/>
      </c>
    </row>
    <row r="2943" ht="16.5" spans="1:16">
      <c r="A2943" s="4" t="str">
        <f>IF($C2943="","",COUNTA($C$5:$C2943))</f>
        <v/>
      </c>
      <c r="B2943" s="52"/>
      <c r="C2943" s="53"/>
      <c r="D2943" s="53"/>
      <c r="E2943" s="32"/>
      <c r="F2943" s="54"/>
      <c r="G2943" s="54"/>
      <c r="H2943" s="24" t="str">
        <f>IFERROR(ROUND(VLOOKUP($C2943,基础资料!$B$5:$E$34,3,0)+SUMIF($C$5:$C2943,$C2943,$F$5:$F2943)-SUMIF($C$5:$C2943,$C2943,$G$5:$G2943),2),"")</f>
        <v/>
      </c>
      <c r="I2943" s="53"/>
      <c r="J2943" s="53"/>
      <c r="K2943" s="25" t="str">
        <f t="shared" si="45"/>
        <v/>
      </c>
      <c r="L2943" s="13" t="str">
        <f>IF($D2943="","",IFERROR(INDEX(类别属性,MATCH($D2943,类别表,0)),""))</f>
        <v/>
      </c>
      <c r="M2943" s="53"/>
      <c r="N2943" s="53"/>
      <c r="O2943" s="32"/>
      <c r="P2943" s="6" t="str">
        <f>IF($C2943="","",IF(ISNA(MATCH($C2943,账户表,0)),"※这个账户不在【基础资料】的账户档案里",IF($B2943="","※没填日期，这一笔不会进任何月份的报表",IF(NOT(ISNUMBER($B2943)),"※日期是文本不是日期（像 2026.6.28 这种），按日期取数的报表全会漏掉这一笔",IF(AND($F2943&lt;&gt;"",$G2943&lt;&gt;""),"※收入和支出不能同时填",IF(AND(N($F2943)=0,N($G2943)=0),"※收入和支出都没填",IF(OR(N($F2943)&lt;0,N($G2943)&lt;0),"※金额不能填负数，方向反了就换一列填",IF($D2943="","※没填收支类别，分类报表会漏掉这一笔",IF(ISNA(MATCH($D2943,类别表,0)),"※收支类别不在【基础资料】的清单里",IF(AND($L2943="内部转账",$M2943=""),"△内部转账要在「对方账户」写上另一头",IF(AND($L2943="内部转账",$M2943=$C2943),"※对方账户跟本账户是同一个",IF(AND($L2943&lt;&gt;"内部转账",$M2943&lt;&gt;""),"△填了对方账户，但类别不是内部转账",IF(YEAR($B2943)&lt;&gt;管理年度,"△不是管理年度的单据，按月的三张报表里看不到",IF($H2943&lt;0,"△这一笔之后该账户余额成负数了，核一下",""))))))))))))))</f>
        <v/>
      </c>
    </row>
    <row r="2944" ht="16.5" spans="1:16">
      <c r="A2944" s="4" t="str">
        <f>IF($C2944="","",COUNTA($C$5:$C2944))</f>
        <v/>
      </c>
      <c r="B2944" s="52"/>
      <c r="C2944" s="53"/>
      <c r="D2944" s="53"/>
      <c r="E2944" s="32"/>
      <c r="F2944" s="54"/>
      <c r="G2944" s="54"/>
      <c r="H2944" s="24" t="str">
        <f>IFERROR(ROUND(VLOOKUP($C2944,基础资料!$B$5:$E$34,3,0)+SUMIF($C$5:$C2944,$C2944,$F$5:$F2944)-SUMIF($C$5:$C2944,$C2944,$G$5:$G2944),2),"")</f>
        <v/>
      </c>
      <c r="I2944" s="53"/>
      <c r="J2944" s="53"/>
      <c r="K2944" s="25" t="str">
        <f t="shared" si="45"/>
        <v/>
      </c>
      <c r="L2944" s="13" t="str">
        <f>IF($D2944="","",IFERROR(INDEX(类别属性,MATCH($D2944,类别表,0)),""))</f>
        <v/>
      </c>
      <c r="M2944" s="53"/>
      <c r="N2944" s="53"/>
      <c r="O2944" s="32"/>
      <c r="P2944" s="6" t="str">
        <f>IF($C2944="","",IF(ISNA(MATCH($C2944,账户表,0)),"※这个账户不在【基础资料】的账户档案里",IF($B2944="","※没填日期，这一笔不会进任何月份的报表",IF(NOT(ISNUMBER($B2944)),"※日期是文本不是日期（像 2026.6.28 这种），按日期取数的报表全会漏掉这一笔",IF(AND($F2944&lt;&gt;"",$G2944&lt;&gt;""),"※收入和支出不能同时填",IF(AND(N($F2944)=0,N($G2944)=0),"※收入和支出都没填",IF(OR(N($F2944)&lt;0,N($G2944)&lt;0),"※金额不能填负数，方向反了就换一列填",IF($D2944="","※没填收支类别，分类报表会漏掉这一笔",IF(ISNA(MATCH($D2944,类别表,0)),"※收支类别不在【基础资料】的清单里",IF(AND($L2944="内部转账",$M2944=""),"△内部转账要在「对方账户」写上另一头",IF(AND($L2944="内部转账",$M2944=$C2944),"※对方账户跟本账户是同一个",IF(AND($L2944&lt;&gt;"内部转账",$M2944&lt;&gt;""),"△填了对方账户，但类别不是内部转账",IF(YEAR($B2944)&lt;&gt;管理年度,"△不是管理年度的单据，按月的三张报表里看不到",IF($H2944&lt;0,"△这一笔之后该账户余额成负数了，核一下",""))))))))))))))</f>
        <v/>
      </c>
    </row>
    <row r="2945" ht="16.5" spans="1:16">
      <c r="A2945" s="4" t="str">
        <f>IF($C2945="","",COUNTA($C$5:$C2945))</f>
        <v/>
      </c>
      <c r="B2945" s="52"/>
      <c r="C2945" s="53"/>
      <c r="D2945" s="53"/>
      <c r="E2945" s="32"/>
      <c r="F2945" s="54"/>
      <c r="G2945" s="54"/>
      <c r="H2945" s="24" t="str">
        <f>IFERROR(ROUND(VLOOKUP($C2945,基础资料!$B$5:$E$34,3,0)+SUMIF($C$5:$C2945,$C2945,$F$5:$F2945)-SUMIF($C$5:$C2945,$C2945,$G$5:$G2945),2),"")</f>
        <v/>
      </c>
      <c r="I2945" s="53"/>
      <c r="J2945" s="53"/>
      <c r="K2945" s="25" t="str">
        <f t="shared" si="45"/>
        <v/>
      </c>
      <c r="L2945" s="13" t="str">
        <f>IF($D2945="","",IFERROR(INDEX(类别属性,MATCH($D2945,类别表,0)),""))</f>
        <v/>
      </c>
      <c r="M2945" s="53"/>
      <c r="N2945" s="53"/>
      <c r="O2945" s="32"/>
      <c r="P2945" s="6" t="str">
        <f>IF($C2945="","",IF(ISNA(MATCH($C2945,账户表,0)),"※这个账户不在【基础资料】的账户档案里",IF($B2945="","※没填日期，这一笔不会进任何月份的报表",IF(NOT(ISNUMBER($B2945)),"※日期是文本不是日期（像 2026.6.28 这种），按日期取数的报表全会漏掉这一笔",IF(AND($F2945&lt;&gt;"",$G2945&lt;&gt;""),"※收入和支出不能同时填",IF(AND(N($F2945)=0,N($G2945)=0),"※收入和支出都没填",IF(OR(N($F2945)&lt;0,N($G2945)&lt;0),"※金额不能填负数，方向反了就换一列填",IF($D2945="","※没填收支类别，分类报表会漏掉这一笔",IF(ISNA(MATCH($D2945,类别表,0)),"※收支类别不在【基础资料】的清单里",IF(AND($L2945="内部转账",$M2945=""),"△内部转账要在「对方账户」写上另一头",IF(AND($L2945="内部转账",$M2945=$C2945),"※对方账户跟本账户是同一个",IF(AND($L2945&lt;&gt;"内部转账",$M2945&lt;&gt;""),"△填了对方账户，但类别不是内部转账",IF(YEAR($B2945)&lt;&gt;管理年度,"△不是管理年度的单据，按月的三张报表里看不到",IF($H2945&lt;0,"△这一笔之后该账户余额成负数了，核一下",""))))))))))))))</f>
        <v/>
      </c>
    </row>
    <row r="2946" ht="16.5" spans="1:16">
      <c r="A2946" s="4" t="str">
        <f>IF($C2946="","",COUNTA($C$5:$C2946))</f>
        <v/>
      </c>
      <c r="B2946" s="52"/>
      <c r="C2946" s="53"/>
      <c r="D2946" s="53"/>
      <c r="E2946" s="32"/>
      <c r="F2946" s="54"/>
      <c r="G2946" s="54"/>
      <c r="H2946" s="24" t="str">
        <f>IFERROR(ROUND(VLOOKUP($C2946,基础资料!$B$5:$E$34,3,0)+SUMIF($C$5:$C2946,$C2946,$F$5:$F2946)-SUMIF($C$5:$C2946,$C2946,$G$5:$G2946),2),"")</f>
        <v/>
      </c>
      <c r="I2946" s="53"/>
      <c r="J2946" s="53"/>
      <c r="K2946" s="25" t="str">
        <f t="shared" si="45"/>
        <v/>
      </c>
      <c r="L2946" s="13" t="str">
        <f>IF($D2946="","",IFERROR(INDEX(类别属性,MATCH($D2946,类别表,0)),""))</f>
        <v/>
      </c>
      <c r="M2946" s="53"/>
      <c r="N2946" s="53"/>
      <c r="O2946" s="32"/>
      <c r="P2946" s="6" t="str">
        <f>IF($C2946="","",IF(ISNA(MATCH($C2946,账户表,0)),"※这个账户不在【基础资料】的账户档案里",IF($B2946="","※没填日期，这一笔不会进任何月份的报表",IF(NOT(ISNUMBER($B2946)),"※日期是文本不是日期（像 2026.6.28 这种），按日期取数的报表全会漏掉这一笔",IF(AND($F2946&lt;&gt;"",$G2946&lt;&gt;""),"※收入和支出不能同时填",IF(AND(N($F2946)=0,N($G2946)=0),"※收入和支出都没填",IF(OR(N($F2946)&lt;0,N($G2946)&lt;0),"※金额不能填负数，方向反了就换一列填",IF($D2946="","※没填收支类别，分类报表会漏掉这一笔",IF(ISNA(MATCH($D2946,类别表,0)),"※收支类别不在【基础资料】的清单里",IF(AND($L2946="内部转账",$M2946=""),"△内部转账要在「对方账户」写上另一头",IF(AND($L2946="内部转账",$M2946=$C2946),"※对方账户跟本账户是同一个",IF(AND($L2946&lt;&gt;"内部转账",$M2946&lt;&gt;""),"△填了对方账户，但类别不是内部转账",IF(YEAR($B2946)&lt;&gt;管理年度,"△不是管理年度的单据，按月的三张报表里看不到",IF($H2946&lt;0,"△这一笔之后该账户余额成负数了，核一下",""))))))))))))))</f>
        <v/>
      </c>
    </row>
    <row r="2947" ht="16.5" spans="1:16">
      <c r="A2947" s="4" t="str">
        <f>IF($C2947="","",COUNTA($C$5:$C2947))</f>
        <v/>
      </c>
      <c r="B2947" s="52"/>
      <c r="C2947" s="53"/>
      <c r="D2947" s="53"/>
      <c r="E2947" s="32"/>
      <c r="F2947" s="54"/>
      <c r="G2947" s="54"/>
      <c r="H2947" s="24" t="str">
        <f>IFERROR(ROUND(VLOOKUP($C2947,基础资料!$B$5:$E$34,3,0)+SUMIF($C$5:$C2947,$C2947,$F$5:$F2947)-SUMIF($C$5:$C2947,$C2947,$G$5:$G2947),2),"")</f>
        <v/>
      </c>
      <c r="I2947" s="53"/>
      <c r="J2947" s="53"/>
      <c r="K2947" s="25" t="str">
        <f t="shared" si="45"/>
        <v/>
      </c>
      <c r="L2947" s="13" t="str">
        <f>IF($D2947="","",IFERROR(INDEX(类别属性,MATCH($D2947,类别表,0)),""))</f>
        <v/>
      </c>
      <c r="M2947" s="53"/>
      <c r="N2947" s="53"/>
      <c r="O2947" s="32"/>
      <c r="P2947" s="6" t="str">
        <f>IF($C2947="","",IF(ISNA(MATCH($C2947,账户表,0)),"※这个账户不在【基础资料】的账户档案里",IF($B2947="","※没填日期，这一笔不会进任何月份的报表",IF(NOT(ISNUMBER($B2947)),"※日期是文本不是日期（像 2026.6.28 这种），按日期取数的报表全会漏掉这一笔",IF(AND($F2947&lt;&gt;"",$G2947&lt;&gt;""),"※收入和支出不能同时填",IF(AND(N($F2947)=0,N($G2947)=0),"※收入和支出都没填",IF(OR(N($F2947)&lt;0,N($G2947)&lt;0),"※金额不能填负数，方向反了就换一列填",IF($D2947="","※没填收支类别，分类报表会漏掉这一笔",IF(ISNA(MATCH($D2947,类别表,0)),"※收支类别不在【基础资料】的清单里",IF(AND($L2947="内部转账",$M2947=""),"△内部转账要在「对方账户」写上另一头",IF(AND($L2947="内部转账",$M2947=$C2947),"※对方账户跟本账户是同一个",IF(AND($L2947&lt;&gt;"内部转账",$M2947&lt;&gt;""),"△填了对方账户，但类别不是内部转账",IF(YEAR($B2947)&lt;&gt;管理年度,"△不是管理年度的单据，按月的三张报表里看不到",IF($H2947&lt;0,"△这一笔之后该账户余额成负数了，核一下",""))))))))))))))</f>
        <v/>
      </c>
    </row>
    <row r="2948" ht="16.5" spans="1:16">
      <c r="A2948" s="4" t="str">
        <f>IF($C2948="","",COUNTA($C$5:$C2948))</f>
        <v/>
      </c>
      <c r="B2948" s="52"/>
      <c r="C2948" s="53"/>
      <c r="D2948" s="53"/>
      <c r="E2948" s="32"/>
      <c r="F2948" s="54"/>
      <c r="G2948" s="54"/>
      <c r="H2948" s="24" t="str">
        <f>IFERROR(ROUND(VLOOKUP($C2948,基础资料!$B$5:$E$34,3,0)+SUMIF($C$5:$C2948,$C2948,$F$5:$F2948)-SUMIF($C$5:$C2948,$C2948,$G$5:$G2948),2),"")</f>
        <v/>
      </c>
      <c r="I2948" s="53"/>
      <c r="J2948" s="53"/>
      <c r="K2948" s="25" t="str">
        <f t="shared" si="45"/>
        <v/>
      </c>
      <c r="L2948" s="13" t="str">
        <f>IF($D2948="","",IFERROR(INDEX(类别属性,MATCH($D2948,类别表,0)),""))</f>
        <v/>
      </c>
      <c r="M2948" s="53"/>
      <c r="N2948" s="53"/>
      <c r="O2948" s="32"/>
      <c r="P2948" s="6" t="str">
        <f>IF($C2948="","",IF(ISNA(MATCH($C2948,账户表,0)),"※这个账户不在【基础资料】的账户档案里",IF($B2948="","※没填日期，这一笔不会进任何月份的报表",IF(NOT(ISNUMBER($B2948)),"※日期是文本不是日期（像 2026.6.28 这种），按日期取数的报表全会漏掉这一笔",IF(AND($F2948&lt;&gt;"",$G2948&lt;&gt;""),"※收入和支出不能同时填",IF(AND(N($F2948)=0,N($G2948)=0),"※收入和支出都没填",IF(OR(N($F2948)&lt;0,N($G2948)&lt;0),"※金额不能填负数，方向反了就换一列填",IF($D2948="","※没填收支类别，分类报表会漏掉这一笔",IF(ISNA(MATCH($D2948,类别表,0)),"※收支类别不在【基础资料】的清单里",IF(AND($L2948="内部转账",$M2948=""),"△内部转账要在「对方账户」写上另一头",IF(AND($L2948="内部转账",$M2948=$C2948),"※对方账户跟本账户是同一个",IF(AND($L2948&lt;&gt;"内部转账",$M2948&lt;&gt;""),"△填了对方账户，但类别不是内部转账",IF(YEAR($B2948)&lt;&gt;管理年度,"△不是管理年度的单据，按月的三张报表里看不到",IF($H2948&lt;0,"△这一笔之后该账户余额成负数了，核一下",""))))))))))))))</f>
        <v/>
      </c>
    </row>
    <row r="2949" ht="16.5" spans="1:16">
      <c r="A2949" s="4" t="str">
        <f>IF($C2949="","",COUNTA($C$5:$C2949))</f>
        <v/>
      </c>
      <c r="B2949" s="52"/>
      <c r="C2949" s="53"/>
      <c r="D2949" s="53"/>
      <c r="E2949" s="32"/>
      <c r="F2949" s="54"/>
      <c r="G2949" s="54"/>
      <c r="H2949" s="24" t="str">
        <f>IFERROR(ROUND(VLOOKUP($C2949,基础资料!$B$5:$E$34,3,0)+SUMIF($C$5:$C2949,$C2949,$F$5:$F2949)-SUMIF($C$5:$C2949,$C2949,$G$5:$G2949),2),"")</f>
        <v/>
      </c>
      <c r="I2949" s="53"/>
      <c r="J2949" s="53"/>
      <c r="K2949" s="25" t="str">
        <f t="shared" ref="K2949:K3012" si="46">IF(OR($B2949="",NOT(ISNUMBER($B2949))),"",--TEXT($B2949,"yyyymm"))</f>
        <v/>
      </c>
      <c r="L2949" s="13" t="str">
        <f>IF($D2949="","",IFERROR(INDEX(类别属性,MATCH($D2949,类别表,0)),""))</f>
        <v/>
      </c>
      <c r="M2949" s="53"/>
      <c r="N2949" s="53"/>
      <c r="O2949" s="32"/>
      <c r="P2949" s="6" t="str">
        <f>IF($C2949="","",IF(ISNA(MATCH($C2949,账户表,0)),"※这个账户不在【基础资料】的账户档案里",IF($B2949="","※没填日期，这一笔不会进任何月份的报表",IF(NOT(ISNUMBER($B2949)),"※日期是文本不是日期（像 2026.6.28 这种），按日期取数的报表全会漏掉这一笔",IF(AND($F2949&lt;&gt;"",$G2949&lt;&gt;""),"※收入和支出不能同时填",IF(AND(N($F2949)=0,N($G2949)=0),"※收入和支出都没填",IF(OR(N($F2949)&lt;0,N($G2949)&lt;0),"※金额不能填负数，方向反了就换一列填",IF($D2949="","※没填收支类别，分类报表会漏掉这一笔",IF(ISNA(MATCH($D2949,类别表,0)),"※收支类别不在【基础资料】的清单里",IF(AND($L2949="内部转账",$M2949=""),"△内部转账要在「对方账户」写上另一头",IF(AND($L2949="内部转账",$M2949=$C2949),"※对方账户跟本账户是同一个",IF(AND($L2949&lt;&gt;"内部转账",$M2949&lt;&gt;""),"△填了对方账户，但类别不是内部转账",IF(YEAR($B2949)&lt;&gt;管理年度,"△不是管理年度的单据，按月的三张报表里看不到",IF($H2949&lt;0,"△这一笔之后该账户余额成负数了，核一下",""))))))))))))))</f>
        <v/>
      </c>
    </row>
    <row r="2950" ht="16.5" spans="1:16">
      <c r="A2950" s="4" t="str">
        <f>IF($C2950="","",COUNTA($C$5:$C2950))</f>
        <v/>
      </c>
      <c r="B2950" s="52"/>
      <c r="C2950" s="53"/>
      <c r="D2950" s="53"/>
      <c r="E2950" s="32"/>
      <c r="F2950" s="54"/>
      <c r="G2950" s="54"/>
      <c r="H2950" s="24" t="str">
        <f>IFERROR(ROUND(VLOOKUP($C2950,基础资料!$B$5:$E$34,3,0)+SUMIF($C$5:$C2950,$C2950,$F$5:$F2950)-SUMIF($C$5:$C2950,$C2950,$G$5:$G2950),2),"")</f>
        <v/>
      </c>
      <c r="I2950" s="53"/>
      <c r="J2950" s="53"/>
      <c r="K2950" s="25" t="str">
        <f t="shared" si="46"/>
        <v/>
      </c>
      <c r="L2950" s="13" t="str">
        <f>IF($D2950="","",IFERROR(INDEX(类别属性,MATCH($D2950,类别表,0)),""))</f>
        <v/>
      </c>
      <c r="M2950" s="53"/>
      <c r="N2950" s="53"/>
      <c r="O2950" s="32"/>
      <c r="P2950" s="6" t="str">
        <f>IF($C2950="","",IF(ISNA(MATCH($C2950,账户表,0)),"※这个账户不在【基础资料】的账户档案里",IF($B2950="","※没填日期，这一笔不会进任何月份的报表",IF(NOT(ISNUMBER($B2950)),"※日期是文本不是日期（像 2026.6.28 这种），按日期取数的报表全会漏掉这一笔",IF(AND($F2950&lt;&gt;"",$G2950&lt;&gt;""),"※收入和支出不能同时填",IF(AND(N($F2950)=0,N($G2950)=0),"※收入和支出都没填",IF(OR(N($F2950)&lt;0,N($G2950)&lt;0),"※金额不能填负数，方向反了就换一列填",IF($D2950="","※没填收支类别，分类报表会漏掉这一笔",IF(ISNA(MATCH($D2950,类别表,0)),"※收支类别不在【基础资料】的清单里",IF(AND($L2950="内部转账",$M2950=""),"△内部转账要在「对方账户」写上另一头",IF(AND($L2950="内部转账",$M2950=$C2950),"※对方账户跟本账户是同一个",IF(AND($L2950&lt;&gt;"内部转账",$M2950&lt;&gt;""),"△填了对方账户，但类别不是内部转账",IF(YEAR($B2950)&lt;&gt;管理年度,"△不是管理年度的单据，按月的三张报表里看不到",IF($H2950&lt;0,"△这一笔之后该账户余额成负数了，核一下",""))))))))))))))</f>
        <v/>
      </c>
    </row>
    <row r="2951" ht="16.5" spans="1:16">
      <c r="A2951" s="4" t="str">
        <f>IF($C2951="","",COUNTA($C$5:$C2951))</f>
        <v/>
      </c>
      <c r="B2951" s="52"/>
      <c r="C2951" s="53"/>
      <c r="D2951" s="53"/>
      <c r="E2951" s="32"/>
      <c r="F2951" s="54"/>
      <c r="G2951" s="54"/>
      <c r="H2951" s="24" t="str">
        <f>IFERROR(ROUND(VLOOKUP($C2951,基础资料!$B$5:$E$34,3,0)+SUMIF($C$5:$C2951,$C2951,$F$5:$F2951)-SUMIF($C$5:$C2951,$C2951,$G$5:$G2951),2),"")</f>
        <v/>
      </c>
      <c r="I2951" s="53"/>
      <c r="J2951" s="53"/>
      <c r="K2951" s="25" t="str">
        <f t="shared" si="46"/>
        <v/>
      </c>
      <c r="L2951" s="13" t="str">
        <f>IF($D2951="","",IFERROR(INDEX(类别属性,MATCH($D2951,类别表,0)),""))</f>
        <v/>
      </c>
      <c r="M2951" s="53"/>
      <c r="N2951" s="53"/>
      <c r="O2951" s="32"/>
      <c r="P2951" s="6" t="str">
        <f>IF($C2951="","",IF(ISNA(MATCH($C2951,账户表,0)),"※这个账户不在【基础资料】的账户档案里",IF($B2951="","※没填日期，这一笔不会进任何月份的报表",IF(NOT(ISNUMBER($B2951)),"※日期是文本不是日期（像 2026.6.28 这种），按日期取数的报表全会漏掉这一笔",IF(AND($F2951&lt;&gt;"",$G2951&lt;&gt;""),"※收入和支出不能同时填",IF(AND(N($F2951)=0,N($G2951)=0),"※收入和支出都没填",IF(OR(N($F2951)&lt;0,N($G2951)&lt;0),"※金额不能填负数，方向反了就换一列填",IF($D2951="","※没填收支类别，分类报表会漏掉这一笔",IF(ISNA(MATCH($D2951,类别表,0)),"※收支类别不在【基础资料】的清单里",IF(AND($L2951="内部转账",$M2951=""),"△内部转账要在「对方账户」写上另一头",IF(AND($L2951="内部转账",$M2951=$C2951),"※对方账户跟本账户是同一个",IF(AND($L2951&lt;&gt;"内部转账",$M2951&lt;&gt;""),"△填了对方账户，但类别不是内部转账",IF(YEAR($B2951)&lt;&gt;管理年度,"△不是管理年度的单据，按月的三张报表里看不到",IF($H2951&lt;0,"△这一笔之后该账户余额成负数了，核一下",""))))))))))))))</f>
        <v/>
      </c>
    </row>
    <row r="2952" ht="16.5" spans="1:16">
      <c r="A2952" s="4" t="str">
        <f>IF($C2952="","",COUNTA($C$5:$C2952))</f>
        <v/>
      </c>
      <c r="B2952" s="52"/>
      <c r="C2952" s="53"/>
      <c r="D2952" s="53"/>
      <c r="E2952" s="32"/>
      <c r="F2952" s="54"/>
      <c r="G2952" s="54"/>
      <c r="H2952" s="24" t="str">
        <f>IFERROR(ROUND(VLOOKUP($C2952,基础资料!$B$5:$E$34,3,0)+SUMIF($C$5:$C2952,$C2952,$F$5:$F2952)-SUMIF($C$5:$C2952,$C2952,$G$5:$G2952),2),"")</f>
        <v/>
      </c>
      <c r="I2952" s="53"/>
      <c r="J2952" s="53"/>
      <c r="K2952" s="25" t="str">
        <f t="shared" si="46"/>
        <v/>
      </c>
      <c r="L2952" s="13" t="str">
        <f>IF($D2952="","",IFERROR(INDEX(类别属性,MATCH($D2952,类别表,0)),""))</f>
        <v/>
      </c>
      <c r="M2952" s="53"/>
      <c r="N2952" s="53"/>
      <c r="O2952" s="32"/>
      <c r="P2952" s="6" t="str">
        <f>IF($C2952="","",IF(ISNA(MATCH($C2952,账户表,0)),"※这个账户不在【基础资料】的账户档案里",IF($B2952="","※没填日期，这一笔不会进任何月份的报表",IF(NOT(ISNUMBER($B2952)),"※日期是文本不是日期（像 2026.6.28 这种），按日期取数的报表全会漏掉这一笔",IF(AND($F2952&lt;&gt;"",$G2952&lt;&gt;""),"※收入和支出不能同时填",IF(AND(N($F2952)=0,N($G2952)=0),"※收入和支出都没填",IF(OR(N($F2952)&lt;0,N($G2952)&lt;0),"※金额不能填负数，方向反了就换一列填",IF($D2952="","※没填收支类别，分类报表会漏掉这一笔",IF(ISNA(MATCH($D2952,类别表,0)),"※收支类别不在【基础资料】的清单里",IF(AND($L2952="内部转账",$M2952=""),"△内部转账要在「对方账户」写上另一头",IF(AND($L2952="内部转账",$M2952=$C2952),"※对方账户跟本账户是同一个",IF(AND($L2952&lt;&gt;"内部转账",$M2952&lt;&gt;""),"△填了对方账户，但类别不是内部转账",IF(YEAR($B2952)&lt;&gt;管理年度,"△不是管理年度的单据，按月的三张报表里看不到",IF($H2952&lt;0,"△这一笔之后该账户余额成负数了，核一下",""))))))))))))))</f>
        <v/>
      </c>
    </row>
    <row r="2953" ht="16.5" spans="1:16">
      <c r="A2953" s="4" t="str">
        <f>IF($C2953="","",COUNTA($C$5:$C2953))</f>
        <v/>
      </c>
      <c r="B2953" s="52"/>
      <c r="C2953" s="53"/>
      <c r="D2953" s="53"/>
      <c r="E2953" s="32"/>
      <c r="F2953" s="54"/>
      <c r="G2953" s="54"/>
      <c r="H2953" s="24" t="str">
        <f>IFERROR(ROUND(VLOOKUP($C2953,基础资料!$B$5:$E$34,3,0)+SUMIF($C$5:$C2953,$C2953,$F$5:$F2953)-SUMIF($C$5:$C2953,$C2953,$G$5:$G2953),2),"")</f>
        <v/>
      </c>
      <c r="I2953" s="53"/>
      <c r="J2953" s="53"/>
      <c r="K2953" s="25" t="str">
        <f t="shared" si="46"/>
        <v/>
      </c>
      <c r="L2953" s="13" t="str">
        <f>IF($D2953="","",IFERROR(INDEX(类别属性,MATCH($D2953,类别表,0)),""))</f>
        <v/>
      </c>
      <c r="M2953" s="53"/>
      <c r="N2953" s="53"/>
      <c r="O2953" s="32"/>
      <c r="P2953" s="6" t="str">
        <f>IF($C2953="","",IF(ISNA(MATCH($C2953,账户表,0)),"※这个账户不在【基础资料】的账户档案里",IF($B2953="","※没填日期，这一笔不会进任何月份的报表",IF(NOT(ISNUMBER($B2953)),"※日期是文本不是日期（像 2026.6.28 这种），按日期取数的报表全会漏掉这一笔",IF(AND($F2953&lt;&gt;"",$G2953&lt;&gt;""),"※收入和支出不能同时填",IF(AND(N($F2953)=0,N($G2953)=0),"※收入和支出都没填",IF(OR(N($F2953)&lt;0,N($G2953)&lt;0),"※金额不能填负数，方向反了就换一列填",IF($D2953="","※没填收支类别，分类报表会漏掉这一笔",IF(ISNA(MATCH($D2953,类别表,0)),"※收支类别不在【基础资料】的清单里",IF(AND($L2953="内部转账",$M2953=""),"△内部转账要在「对方账户」写上另一头",IF(AND($L2953="内部转账",$M2953=$C2953),"※对方账户跟本账户是同一个",IF(AND($L2953&lt;&gt;"内部转账",$M2953&lt;&gt;""),"△填了对方账户，但类别不是内部转账",IF(YEAR($B2953)&lt;&gt;管理年度,"△不是管理年度的单据，按月的三张报表里看不到",IF($H2953&lt;0,"△这一笔之后该账户余额成负数了，核一下",""))))))))))))))</f>
        <v/>
      </c>
    </row>
    <row r="2954" ht="16.5" spans="1:16">
      <c r="A2954" s="4" t="str">
        <f>IF($C2954="","",COUNTA($C$5:$C2954))</f>
        <v/>
      </c>
      <c r="B2954" s="52"/>
      <c r="C2954" s="53"/>
      <c r="D2954" s="53"/>
      <c r="E2954" s="32"/>
      <c r="F2954" s="54"/>
      <c r="G2954" s="54"/>
      <c r="H2954" s="24" t="str">
        <f>IFERROR(ROUND(VLOOKUP($C2954,基础资料!$B$5:$E$34,3,0)+SUMIF($C$5:$C2954,$C2954,$F$5:$F2954)-SUMIF($C$5:$C2954,$C2954,$G$5:$G2954),2),"")</f>
        <v/>
      </c>
      <c r="I2954" s="53"/>
      <c r="J2954" s="53"/>
      <c r="K2954" s="25" t="str">
        <f t="shared" si="46"/>
        <v/>
      </c>
      <c r="L2954" s="13" t="str">
        <f>IF($D2954="","",IFERROR(INDEX(类别属性,MATCH($D2954,类别表,0)),""))</f>
        <v/>
      </c>
      <c r="M2954" s="53"/>
      <c r="N2954" s="53"/>
      <c r="O2954" s="32"/>
      <c r="P2954" s="6" t="str">
        <f>IF($C2954="","",IF(ISNA(MATCH($C2954,账户表,0)),"※这个账户不在【基础资料】的账户档案里",IF($B2954="","※没填日期，这一笔不会进任何月份的报表",IF(NOT(ISNUMBER($B2954)),"※日期是文本不是日期（像 2026.6.28 这种），按日期取数的报表全会漏掉这一笔",IF(AND($F2954&lt;&gt;"",$G2954&lt;&gt;""),"※收入和支出不能同时填",IF(AND(N($F2954)=0,N($G2954)=0),"※收入和支出都没填",IF(OR(N($F2954)&lt;0,N($G2954)&lt;0),"※金额不能填负数，方向反了就换一列填",IF($D2954="","※没填收支类别，分类报表会漏掉这一笔",IF(ISNA(MATCH($D2954,类别表,0)),"※收支类别不在【基础资料】的清单里",IF(AND($L2954="内部转账",$M2954=""),"△内部转账要在「对方账户」写上另一头",IF(AND($L2954="内部转账",$M2954=$C2954),"※对方账户跟本账户是同一个",IF(AND($L2954&lt;&gt;"内部转账",$M2954&lt;&gt;""),"△填了对方账户，但类别不是内部转账",IF(YEAR($B2954)&lt;&gt;管理年度,"△不是管理年度的单据，按月的三张报表里看不到",IF($H2954&lt;0,"△这一笔之后该账户余额成负数了，核一下",""))))))))))))))</f>
        <v/>
      </c>
    </row>
    <row r="2955" ht="16.5" spans="1:16">
      <c r="A2955" s="4" t="str">
        <f>IF($C2955="","",COUNTA($C$5:$C2955))</f>
        <v/>
      </c>
      <c r="B2955" s="52"/>
      <c r="C2955" s="53"/>
      <c r="D2955" s="53"/>
      <c r="E2955" s="32"/>
      <c r="F2955" s="54"/>
      <c r="G2955" s="54"/>
      <c r="H2955" s="24" t="str">
        <f>IFERROR(ROUND(VLOOKUP($C2955,基础资料!$B$5:$E$34,3,0)+SUMIF($C$5:$C2955,$C2955,$F$5:$F2955)-SUMIF($C$5:$C2955,$C2955,$G$5:$G2955),2),"")</f>
        <v/>
      </c>
      <c r="I2955" s="53"/>
      <c r="J2955" s="53"/>
      <c r="K2955" s="25" t="str">
        <f t="shared" si="46"/>
        <v/>
      </c>
      <c r="L2955" s="13" t="str">
        <f>IF($D2955="","",IFERROR(INDEX(类别属性,MATCH($D2955,类别表,0)),""))</f>
        <v/>
      </c>
      <c r="M2955" s="53"/>
      <c r="N2955" s="53"/>
      <c r="O2955" s="32"/>
      <c r="P2955" s="6" t="str">
        <f>IF($C2955="","",IF(ISNA(MATCH($C2955,账户表,0)),"※这个账户不在【基础资料】的账户档案里",IF($B2955="","※没填日期，这一笔不会进任何月份的报表",IF(NOT(ISNUMBER($B2955)),"※日期是文本不是日期（像 2026.6.28 这种），按日期取数的报表全会漏掉这一笔",IF(AND($F2955&lt;&gt;"",$G2955&lt;&gt;""),"※收入和支出不能同时填",IF(AND(N($F2955)=0,N($G2955)=0),"※收入和支出都没填",IF(OR(N($F2955)&lt;0,N($G2955)&lt;0),"※金额不能填负数，方向反了就换一列填",IF($D2955="","※没填收支类别，分类报表会漏掉这一笔",IF(ISNA(MATCH($D2955,类别表,0)),"※收支类别不在【基础资料】的清单里",IF(AND($L2955="内部转账",$M2955=""),"△内部转账要在「对方账户」写上另一头",IF(AND($L2955="内部转账",$M2955=$C2955),"※对方账户跟本账户是同一个",IF(AND($L2955&lt;&gt;"内部转账",$M2955&lt;&gt;""),"△填了对方账户，但类别不是内部转账",IF(YEAR($B2955)&lt;&gt;管理年度,"△不是管理年度的单据，按月的三张报表里看不到",IF($H2955&lt;0,"△这一笔之后该账户余额成负数了，核一下",""))))))))))))))</f>
        <v/>
      </c>
    </row>
    <row r="2956" ht="16.5" spans="1:16">
      <c r="A2956" s="4" t="str">
        <f>IF($C2956="","",COUNTA($C$5:$C2956))</f>
        <v/>
      </c>
      <c r="B2956" s="52"/>
      <c r="C2956" s="53"/>
      <c r="D2956" s="53"/>
      <c r="E2956" s="32"/>
      <c r="F2956" s="54"/>
      <c r="G2956" s="54"/>
      <c r="H2956" s="24" t="str">
        <f>IFERROR(ROUND(VLOOKUP($C2956,基础资料!$B$5:$E$34,3,0)+SUMIF($C$5:$C2956,$C2956,$F$5:$F2956)-SUMIF($C$5:$C2956,$C2956,$G$5:$G2956),2),"")</f>
        <v/>
      </c>
      <c r="I2956" s="53"/>
      <c r="J2956" s="53"/>
      <c r="K2956" s="25" t="str">
        <f t="shared" si="46"/>
        <v/>
      </c>
      <c r="L2956" s="13" t="str">
        <f>IF($D2956="","",IFERROR(INDEX(类别属性,MATCH($D2956,类别表,0)),""))</f>
        <v/>
      </c>
      <c r="M2956" s="53"/>
      <c r="N2956" s="53"/>
      <c r="O2956" s="32"/>
      <c r="P2956" s="6" t="str">
        <f>IF($C2956="","",IF(ISNA(MATCH($C2956,账户表,0)),"※这个账户不在【基础资料】的账户档案里",IF($B2956="","※没填日期，这一笔不会进任何月份的报表",IF(NOT(ISNUMBER($B2956)),"※日期是文本不是日期（像 2026.6.28 这种），按日期取数的报表全会漏掉这一笔",IF(AND($F2956&lt;&gt;"",$G2956&lt;&gt;""),"※收入和支出不能同时填",IF(AND(N($F2956)=0,N($G2956)=0),"※收入和支出都没填",IF(OR(N($F2956)&lt;0,N($G2956)&lt;0),"※金额不能填负数，方向反了就换一列填",IF($D2956="","※没填收支类别，分类报表会漏掉这一笔",IF(ISNA(MATCH($D2956,类别表,0)),"※收支类别不在【基础资料】的清单里",IF(AND($L2956="内部转账",$M2956=""),"△内部转账要在「对方账户」写上另一头",IF(AND($L2956="内部转账",$M2956=$C2956),"※对方账户跟本账户是同一个",IF(AND($L2956&lt;&gt;"内部转账",$M2956&lt;&gt;""),"△填了对方账户，但类别不是内部转账",IF(YEAR($B2956)&lt;&gt;管理年度,"△不是管理年度的单据，按月的三张报表里看不到",IF($H2956&lt;0,"△这一笔之后该账户余额成负数了，核一下",""))))))))))))))</f>
        <v/>
      </c>
    </row>
    <row r="2957" ht="16.5" spans="1:16">
      <c r="A2957" s="4" t="str">
        <f>IF($C2957="","",COUNTA($C$5:$C2957))</f>
        <v/>
      </c>
      <c r="B2957" s="52"/>
      <c r="C2957" s="53"/>
      <c r="D2957" s="53"/>
      <c r="E2957" s="32"/>
      <c r="F2957" s="54"/>
      <c r="G2957" s="54"/>
      <c r="H2957" s="24" t="str">
        <f>IFERROR(ROUND(VLOOKUP($C2957,基础资料!$B$5:$E$34,3,0)+SUMIF($C$5:$C2957,$C2957,$F$5:$F2957)-SUMIF($C$5:$C2957,$C2957,$G$5:$G2957),2),"")</f>
        <v/>
      </c>
      <c r="I2957" s="53"/>
      <c r="J2957" s="53"/>
      <c r="K2957" s="25" t="str">
        <f t="shared" si="46"/>
        <v/>
      </c>
      <c r="L2957" s="13" t="str">
        <f>IF($D2957="","",IFERROR(INDEX(类别属性,MATCH($D2957,类别表,0)),""))</f>
        <v/>
      </c>
      <c r="M2957" s="53"/>
      <c r="N2957" s="53"/>
      <c r="O2957" s="32"/>
      <c r="P2957" s="6" t="str">
        <f>IF($C2957="","",IF(ISNA(MATCH($C2957,账户表,0)),"※这个账户不在【基础资料】的账户档案里",IF($B2957="","※没填日期，这一笔不会进任何月份的报表",IF(NOT(ISNUMBER($B2957)),"※日期是文本不是日期（像 2026.6.28 这种），按日期取数的报表全会漏掉这一笔",IF(AND($F2957&lt;&gt;"",$G2957&lt;&gt;""),"※收入和支出不能同时填",IF(AND(N($F2957)=0,N($G2957)=0),"※收入和支出都没填",IF(OR(N($F2957)&lt;0,N($G2957)&lt;0),"※金额不能填负数，方向反了就换一列填",IF($D2957="","※没填收支类别，分类报表会漏掉这一笔",IF(ISNA(MATCH($D2957,类别表,0)),"※收支类别不在【基础资料】的清单里",IF(AND($L2957="内部转账",$M2957=""),"△内部转账要在「对方账户」写上另一头",IF(AND($L2957="内部转账",$M2957=$C2957),"※对方账户跟本账户是同一个",IF(AND($L2957&lt;&gt;"内部转账",$M2957&lt;&gt;""),"△填了对方账户，但类别不是内部转账",IF(YEAR($B2957)&lt;&gt;管理年度,"△不是管理年度的单据，按月的三张报表里看不到",IF($H2957&lt;0,"△这一笔之后该账户余额成负数了，核一下",""))))))))))))))</f>
        <v/>
      </c>
    </row>
    <row r="2958" ht="16.5" spans="1:16">
      <c r="A2958" s="4" t="str">
        <f>IF($C2958="","",COUNTA($C$5:$C2958))</f>
        <v/>
      </c>
      <c r="B2958" s="52"/>
      <c r="C2958" s="53"/>
      <c r="D2958" s="53"/>
      <c r="E2958" s="32"/>
      <c r="F2958" s="54"/>
      <c r="G2958" s="54"/>
      <c r="H2958" s="24" t="str">
        <f>IFERROR(ROUND(VLOOKUP($C2958,基础资料!$B$5:$E$34,3,0)+SUMIF($C$5:$C2958,$C2958,$F$5:$F2958)-SUMIF($C$5:$C2958,$C2958,$G$5:$G2958),2),"")</f>
        <v/>
      </c>
      <c r="I2958" s="53"/>
      <c r="J2958" s="53"/>
      <c r="K2958" s="25" t="str">
        <f t="shared" si="46"/>
        <v/>
      </c>
      <c r="L2958" s="13" t="str">
        <f>IF($D2958="","",IFERROR(INDEX(类别属性,MATCH($D2958,类别表,0)),""))</f>
        <v/>
      </c>
      <c r="M2958" s="53"/>
      <c r="N2958" s="53"/>
      <c r="O2958" s="32"/>
      <c r="P2958" s="6" t="str">
        <f>IF($C2958="","",IF(ISNA(MATCH($C2958,账户表,0)),"※这个账户不在【基础资料】的账户档案里",IF($B2958="","※没填日期，这一笔不会进任何月份的报表",IF(NOT(ISNUMBER($B2958)),"※日期是文本不是日期（像 2026.6.28 这种），按日期取数的报表全会漏掉这一笔",IF(AND($F2958&lt;&gt;"",$G2958&lt;&gt;""),"※收入和支出不能同时填",IF(AND(N($F2958)=0,N($G2958)=0),"※收入和支出都没填",IF(OR(N($F2958)&lt;0,N($G2958)&lt;0),"※金额不能填负数，方向反了就换一列填",IF($D2958="","※没填收支类别，分类报表会漏掉这一笔",IF(ISNA(MATCH($D2958,类别表,0)),"※收支类别不在【基础资料】的清单里",IF(AND($L2958="内部转账",$M2958=""),"△内部转账要在「对方账户」写上另一头",IF(AND($L2958="内部转账",$M2958=$C2958),"※对方账户跟本账户是同一个",IF(AND($L2958&lt;&gt;"内部转账",$M2958&lt;&gt;""),"△填了对方账户，但类别不是内部转账",IF(YEAR($B2958)&lt;&gt;管理年度,"△不是管理年度的单据，按月的三张报表里看不到",IF($H2958&lt;0,"△这一笔之后该账户余额成负数了，核一下",""))))))))))))))</f>
        <v/>
      </c>
    </row>
    <row r="2959" ht="16.5" spans="1:16">
      <c r="A2959" s="4" t="str">
        <f>IF($C2959="","",COUNTA($C$5:$C2959))</f>
        <v/>
      </c>
      <c r="B2959" s="52"/>
      <c r="C2959" s="53"/>
      <c r="D2959" s="53"/>
      <c r="E2959" s="32"/>
      <c r="F2959" s="54"/>
      <c r="G2959" s="54"/>
      <c r="H2959" s="24" t="str">
        <f>IFERROR(ROUND(VLOOKUP($C2959,基础资料!$B$5:$E$34,3,0)+SUMIF($C$5:$C2959,$C2959,$F$5:$F2959)-SUMIF($C$5:$C2959,$C2959,$G$5:$G2959),2),"")</f>
        <v/>
      </c>
      <c r="I2959" s="53"/>
      <c r="J2959" s="53"/>
      <c r="K2959" s="25" t="str">
        <f t="shared" si="46"/>
        <v/>
      </c>
      <c r="L2959" s="13" t="str">
        <f>IF($D2959="","",IFERROR(INDEX(类别属性,MATCH($D2959,类别表,0)),""))</f>
        <v/>
      </c>
      <c r="M2959" s="53"/>
      <c r="N2959" s="53"/>
      <c r="O2959" s="32"/>
      <c r="P2959" s="6" t="str">
        <f>IF($C2959="","",IF(ISNA(MATCH($C2959,账户表,0)),"※这个账户不在【基础资料】的账户档案里",IF($B2959="","※没填日期，这一笔不会进任何月份的报表",IF(NOT(ISNUMBER($B2959)),"※日期是文本不是日期（像 2026.6.28 这种），按日期取数的报表全会漏掉这一笔",IF(AND($F2959&lt;&gt;"",$G2959&lt;&gt;""),"※收入和支出不能同时填",IF(AND(N($F2959)=0,N($G2959)=0),"※收入和支出都没填",IF(OR(N($F2959)&lt;0,N($G2959)&lt;0),"※金额不能填负数，方向反了就换一列填",IF($D2959="","※没填收支类别，分类报表会漏掉这一笔",IF(ISNA(MATCH($D2959,类别表,0)),"※收支类别不在【基础资料】的清单里",IF(AND($L2959="内部转账",$M2959=""),"△内部转账要在「对方账户」写上另一头",IF(AND($L2959="内部转账",$M2959=$C2959),"※对方账户跟本账户是同一个",IF(AND($L2959&lt;&gt;"内部转账",$M2959&lt;&gt;""),"△填了对方账户，但类别不是内部转账",IF(YEAR($B2959)&lt;&gt;管理年度,"△不是管理年度的单据，按月的三张报表里看不到",IF($H2959&lt;0,"△这一笔之后该账户余额成负数了，核一下",""))))))))))))))</f>
        <v/>
      </c>
    </row>
    <row r="2960" ht="16.5" spans="1:16">
      <c r="A2960" s="4" t="str">
        <f>IF($C2960="","",COUNTA($C$5:$C2960))</f>
        <v/>
      </c>
      <c r="B2960" s="52"/>
      <c r="C2960" s="53"/>
      <c r="D2960" s="53"/>
      <c r="E2960" s="32"/>
      <c r="F2960" s="54"/>
      <c r="G2960" s="54"/>
      <c r="H2960" s="24" t="str">
        <f>IFERROR(ROUND(VLOOKUP($C2960,基础资料!$B$5:$E$34,3,0)+SUMIF($C$5:$C2960,$C2960,$F$5:$F2960)-SUMIF($C$5:$C2960,$C2960,$G$5:$G2960),2),"")</f>
        <v/>
      </c>
      <c r="I2960" s="53"/>
      <c r="J2960" s="53"/>
      <c r="K2960" s="25" t="str">
        <f t="shared" si="46"/>
        <v/>
      </c>
      <c r="L2960" s="13" t="str">
        <f>IF($D2960="","",IFERROR(INDEX(类别属性,MATCH($D2960,类别表,0)),""))</f>
        <v/>
      </c>
      <c r="M2960" s="53"/>
      <c r="N2960" s="53"/>
      <c r="O2960" s="32"/>
      <c r="P2960" s="6" t="str">
        <f>IF($C2960="","",IF(ISNA(MATCH($C2960,账户表,0)),"※这个账户不在【基础资料】的账户档案里",IF($B2960="","※没填日期，这一笔不会进任何月份的报表",IF(NOT(ISNUMBER($B2960)),"※日期是文本不是日期（像 2026.6.28 这种），按日期取数的报表全会漏掉这一笔",IF(AND($F2960&lt;&gt;"",$G2960&lt;&gt;""),"※收入和支出不能同时填",IF(AND(N($F2960)=0,N($G2960)=0),"※收入和支出都没填",IF(OR(N($F2960)&lt;0,N($G2960)&lt;0),"※金额不能填负数，方向反了就换一列填",IF($D2960="","※没填收支类别，分类报表会漏掉这一笔",IF(ISNA(MATCH($D2960,类别表,0)),"※收支类别不在【基础资料】的清单里",IF(AND($L2960="内部转账",$M2960=""),"△内部转账要在「对方账户」写上另一头",IF(AND($L2960="内部转账",$M2960=$C2960),"※对方账户跟本账户是同一个",IF(AND($L2960&lt;&gt;"内部转账",$M2960&lt;&gt;""),"△填了对方账户，但类别不是内部转账",IF(YEAR($B2960)&lt;&gt;管理年度,"△不是管理年度的单据，按月的三张报表里看不到",IF($H2960&lt;0,"△这一笔之后该账户余额成负数了，核一下",""))))))))))))))</f>
        <v/>
      </c>
    </row>
    <row r="2961" ht="16.5" spans="1:16">
      <c r="A2961" s="4" t="str">
        <f>IF($C2961="","",COUNTA($C$5:$C2961))</f>
        <v/>
      </c>
      <c r="B2961" s="52"/>
      <c r="C2961" s="53"/>
      <c r="D2961" s="53"/>
      <c r="E2961" s="32"/>
      <c r="F2961" s="54"/>
      <c r="G2961" s="54"/>
      <c r="H2961" s="24" t="str">
        <f>IFERROR(ROUND(VLOOKUP($C2961,基础资料!$B$5:$E$34,3,0)+SUMIF($C$5:$C2961,$C2961,$F$5:$F2961)-SUMIF($C$5:$C2961,$C2961,$G$5:$G2961),2),"")</f>
        <v/>
      </c>
      <c r="I2961" s="53"/>
      <c r="J2961" s="53"/>
      <c r="K2961" s="25" t="str">
        <f t="shared" si="46"/>
        <v/>
      </c>
      <c r="L2961" s="13" t="str">
        <f>IF($D2961="","",IFERROR(INDEX(类别属性,MATCH($D2961,类别表,0)),""))</f>
        <v/>
      </c>
      <c r="M2961" s="53"/>
      <c r="N2961" s="53"/>
      <c r="O2961" s="32"/>
      <c r="P2961" s="6" t="str">
        <f>IF($C2961="","",IF(ISNA(MATCH($C2961,账户表,0)),"※这个账户不在【基础资料】的账户档案里",IF($B2961="","※没填日期，这一笔不会进任何月份的报表",IF(NOT(ISNUMBER($B2961)),"※日期是文本不是日期（像 2026.6.28 这种），按日期取数的报表全会漏掉这一笔",IF(AND($F2961&lt;&gt;"",$G2961&lt;&gt;""),"※收入和支出不能同时填",IF(AND(N($F2961)=0,N($G2961)=0),"※收入和支出都没填",IF(OR(N($F2961)&lt;0,N($G2961)&lt;0),"※金额不能填负数，方向反了就换一列填",IF($D2961="","※没填收支类别，分类报表会漏掉这一笔",IF(ISNA(MATCH($D2961,类别表,0)),"※收支类别不在【基础资料】的清单里",IF(AND($L2961="内部转账",$M2961=""),"△内部转账要在「对方账户」写上另一头",IF(AND($L2961="内部转账",$M2961=$C2961),"※对方账户跟本账户是同一个",IF(AND($L2961&lt;&gt;"内部转账",$M2961&lt;&gt;""),"△填了对方账户，但类别不是内部转账",IF(YEAR($B2961)&lt;&gt;管理年度,"△不是管理年度的单据，按月的三张报表里看不到",IF($H2961&lt;0,"△这一笔之后该账户余额成负数了，核一下",""))))))))))))))</f>
        <v/>
      </c>
    </row>
    <row r="2962" ht="16.5" spans="1:16">
      <c r="A2962" s="4" t="str">
        <f>IF($C2962="","",COUNTA($C$5:$C2962))</f>
        <v/>
      </c>
      <c r="B2962" s="52"/>
      <c r="C2962" s="53"/>
      <c r="D2962" s="53"/>
      <c r="E2962" s="32"/>
      <c r="F2962" s="54"/>
      <c r="G2962" s="54"/>
      <c r="H2962" s="24" t="str">
        <f>IFERROR(ROUND(VLOOKUP($C2962,基础资料!$B$5:$E$34,3,0)+SUMIF($C$5:$C2962,$C2962,$F$5:$F2962)-SUMIF($C$5:$C2962,$C2962,$G$5:$G2962),2),"")</f>
        <v/>
      </c>
      <c r="I2962" s="53"/>
      <c r="J2962" s="53"/>
      <c r="K2962" s="25" t="str">
        <f t="shared" si="46"/>
        <v/>
      </c>
      <c r="L2962" s="13" t="str">
        <f>IF($D2962="","",IFERROR(INDEX(类别属性,MATCH($D2962,类别表,0)),""))</f>
        <v/>
      </c>
      <c r="M2962" s="53"/>
      <c r="N2962" s="53"/>
      <c r="O2962" s="32"/>
      <c r="P2962" s="6" t="str">
        <f>IF($C2962="","",IF(ISNA(MATCH($C2962,账户表,0)),"※这个账户不在【基础资料】的账户档案里",IF($B2962="","※没填日期，这一笔不会进任何月份的报表",IF(NOT(ISNUMBER($B2962)),"※日期是文本不是日期（像 2026.6.28 这种），按日期取数的报表全会漏掉这一笔",IF(AND($F2962&lt;&gt;"",$G2962&lt;&gt;""),"※收入和支出不能同时填",IF(AND(N($F2962)=0,N($G2962)=0),"※收入和支出都没填",IF(OR(N($F2962)&lt;0,N($G2962)&lt;0),"※金额不能填负数，方向反了就换一列填",IF($D2962="","※没填收支类别，分类报表会漏掉这一笔",IF(ISNA(MATCH($D2962,类别表,0)),"※收支类别不在【基础资料】的清单里",IF(AND($L2962="内部转账",$M2962=""),"△内部转账要在「对方账户」写上另一头",IF(AND($L2962="内部转账",$M2962=$C2962),"※对方账户跟本账户是同一个",IF(AND($L2962&lt;&gt;"内部转账",$M2962&lt;&gt;""),"△填了对方账户，但类别不是内部转账",IF(YEAR($B2962)&lt;&gt;管理年度,"△不是管理年度的单据，按月的三张报表里看不到",IF($H2962&lt;0,"△这一笔之后该账户余额成负数了，核一下",""))))))))))))))</f>
        <v/>
      </c>
    </row>
    <row r="2963" ht="16.5" spans="1:16">
      <c r="A2963" s="4" t="str">
        <f>IF($C2963="","",COUNTA($C$5:$C2963))</f>
        <v/>
      </c>
      <c r="B2963" s="52"/>
      <c r="C2963" s="53"/>
      <c r="D2963" s="53"/>
      <c r="E2963" s="32"/>
      <c r="F2963" s="54"/>
      <c r="G2963" s="54"/>
      <c r="H2963" s="24" t="str">
        <f>IFERROR(ROUND(VLOOKUP($C2963,基础资料!$B$5:$E$34,3,0)+SUMIF($C$5:$C2963,$C2963,$F$5:$F2963)-SUMIF($C$5:$C2963,$C2963,$G$5:$G2963),2),"")</f>
        <v/>
      </c>
      <c r="I2963" s="53"/>
      <c r="J2963" s="53"/>
      <c r="K2963" s="25" t="str">
        <f t="shared" si="46"/>
        <v/>
      </c>
      <c r="L2963" s="13" t="str">
        <f>IF($D2963="","",IFERROR(INDEX(类别属性,MATCH($D2963,类别表,0)),""))</f>
        <v/>
      </c>
      <c r="M2963" s="53"/>
      <c r="N2963" s="53"/>
      <c r="O2963" s="32"/>
      <c r="P2963" s="6" t="str">
        <f>IF($C2963="","",IF(ISNA(MATCH($C2963,账户表,0)),"※这个账户不在【基础资料】的账户档案里",IF($B2963="","※没填日期，这一笔不会进任何月份的报表",IF(NOT(ISNUMBER($B2963)),"※日期是文本不是日期（像 2026.6.28 这种），按日期取数的报表全会漏掉这一笔",IF(AND($F2963&lt;&gt;"",$G2963&lt;&gt;""),"※收入和支出不能同时填",IF(AND(N($F2963)=0,N($G2963)=0),"※收入和支出都没填",IF(OR(N($F2963)&lt;0,N($G2963)&lt;0),"※金额不能填负数，方向反了就换一列填",IF($D2963="","※没填收支类别，分类报表会漏掉这一笔",IF(ISNA(MATCH($D2963,类别表,0)),"※收支类别不在【基础资料】的清单里",IF(AND($L2963="内部转账",$M2963=""),"△内部转账要在「对方账户」写上另一头",IF(AND($L2963="内部转账",$M2963=$C2963),"※对方账户跟本账户是同一个",IF(AND($L2963&lt;&gt;"内部转账",$M2963&lt;&gt;""),"△填了对方账户，但类别不是内部转账",IF(YEAR($B2963)&lt;&gt;管理年度,"△不是管理年度的单据，按月的三张报表里看不到",IF($H2963&lt;0,"△这一笔之后该账户余额成负数了，核一下",""))))))))))))))</f>
        <v/>
      </c>
    </row>
    <row r="2964" ht="16.5" spans="1:16">
      <c r="A2964" s="4" t="str">
        <f>IF($C2964="","",COUNTA($C$5:$C2964))</f>
        <v/>
      </c>
      <c r="B2964" s="52"/>
      <c r="C2964" s="53"/>
      <c r="D2964" s="53"/>
      <c r="E2964" s="32"/>
      <c r="F2964" s="54"/>
      <c r="G2964" s="54"/>
      <c r="H2964" s="24" t="str">
        <f>IFERROR(ROUND(VLOOKUP($C2964,基础资料!$B$5:$E$34,3,0)+SUMIF($C$5:$C2964,$C2964,$F$5:$F2964)-SUMIF($C$5:$C2964,$C2964,$G$5:$G2964),2),"")</f>
        <v/>
      </c>
      <c r="I2964" s="53"/>
      <c r="J2964" s="53"/>
      <c r="K2964" s="25" t="str">
        <f t="shared" si="46"/>
        <v/>
      </c>
      <c r="L2964" s="13" t="str">
        <f>IF($D2964="","",IFERROR(INDEX(类别属性,MATCH($D2964,类别表,0)),""))</f>
        <v/>
      </c>
      <c r="M2964" s="53"/>
      <c r="N2964" s="53"/>
      <c r="O2964" s="32"/>
      <c r="P2964" s="6" t="str">
        <f>IF($C2964="","",IF(ISNA(MATCH($C2964,账户表,0)),"※这个账户不在【基础资料】的账户档案里",IF($B2964="","※没填日期，这一笔不会进任何月份的报表",IF(NOT(ISNUMBER($B2964)),"※日期是文本不是日期（像 2026.6.28 这种），按日期取数的报表全会漏掉这一笔",IF(AND($F2964&lt;&gt;"",$G2964&lt;&gt;""),"※收入和支出不能同时填",IF(AND(N($F2964)=0,N($G2964)=0),"※收入和支出都没填",IF(OR(N($F2964)&lt;0,N($G2964)&lt;0),"※金额不能填负数，方向反了就换一列填",IF($D2964="","※没填收支类别，分类报表会漏掉这一笔",IF(ISNA(MATCH($D2964,类别表,0)),"※收支类别不在【基础资料】的清单里",IF(AND($L2964="内部转账",$M2964=""),"△内部转账要在「对方账户」写上另一头",IF(AND($L2964="内部转账",$M2964=$C2964),"※对方账户跟本账户是同一个",IF(AND($L2964&lt;&gt;"内部转账",$M2964&lt;&gt;""),"△填了对方账户，但类别不是内部转账",IF(YEAR($B2964)&lt;&gt;管理年度,"△不是管理年度的单据，按月的三张报表里看不到",IF($H2964&lt;0,"△这一笔之后该账户余额成负数了，核一下",""))))))))))))))</f>
        <v/>
      </c>
    </row>
    <row r="2965" ht="16.5" spans="1:16">
      <c r="A2965" s="4" t="str">
        <f>IF($C2965="","",COUNTA($C$5:$C2965))</f>
        <v/>
      </c>
      <c r="B2965" s="52"/>
      <c r="C2965" s="53"/>
      <c r="D2965" s="53"/>
      <c r="E2965" s="32"/>
      <c r="F2965" s="54"/>
      <c r="G2965" s="54"/>
      <c r="H2965" s="24" t="str">
        <f>IFERROR(ROUND(VLOOKUP($C2965,基础资料!$B$5:$E$34,3,0)+SUMIF($C$5:$C2965,$C2965,$F$5:$F2965)-SUMIF($C$5:$C2965,$C2965,$G$5:$G2965),2),"")</f>
        <v/>
      </c>
      <c r="I2965" s="53"/>
      <c r="J2965" s="53"/>
      <c r="K2965" s="25" t="str">
        <f t="shared" si="46"/>
        <v/>
      </c>
      <c r="L2965" s="13" t="str">
        <f>IF($D2965="","",IFERROR(INDEX(类别属性,MATCH($D2965,类别表,0)),""))</f>
        <v/>
      </c>
      <c r="M2965" s="53"/>
      <c r="N2965" s="53"/>
      <c r="O2965" s="32"/>
      <c r="P2965" s="6" t="str">
        <f>IF($C2965="","",IF(ISNA(MATCH($C2965,账户表,0)),"※这个账户不在【基础资料】的账户档案里",IF($B2965="","※没填日期，这一笔不会进任何月份的报表",IF(NOT(ISNUMBER($B2965)),"※日期是文本不是日期（像 2026.6.28 这种），按日期取数的报表全会漏掉这一笔",IF(AND($F2965&lt;&gt;"",$G2965&lt;&gt;""),"※收入和支出不能同时填",IF(AND(N($F2965)=0,N($G2965)=0),"※收入和支出都没填",IF(OR(N($F2965)&lt;0,N($G2965)&lt;0),"※金额不能填负数，方向反了就换一列填",IF($D2965="","※没填收支类别，分类报表会漏掉这一笔",IF(ISNA(MATCH($D2965,类别表,0)),"※收支类别不在【基础资料】的清单里",IF(AND($L2965="内部转账",$M2965=""),"△内部转账要在「对方账户」写上另一头",IF(AND($L2965="内部转账",$M2965=$C2965),"※对方账户跟本账户是同一个",IF(AND($L2965&lt;&gt;"内部转账",$M2965&lt;&gt;""),"△填了对方账户，但类别不是内部转账",IF(YEAR($B2965)&lt;&gt;管理年度,"△不是管理年度的单据，按月的三张报表里看不到",IF($H2965&lt;0,"△这一笔之后该账户余额成负数了，核一下",""))))))))))))))</f>
        <v/>
      </c>
    </row>
    <row r="2966" ht="16.5" spans="1:16">
      <c r="A2966" s="4" t="str">
        <f>IF($C2966="","",COUNTA($C$5:$C2966))</f>
        <v/>
      </c>
      <c r="B2966" s="52"/>
      <c r="C2966" s="53"/>
      <c r="D2966" s="53"/>
      <c r="E2966" s="32"/>
      <c r="F2966" s="54"/>
      <c r="G2966" s="54"/>
      <c r="H2966" s="24" t="str">
        <f>IFERROR(ROUND(VLOOKUP($C2966,基础资料!$B$5:$E$34,3,0)+SUMIF($C$5:$C2966,$C2966,$F$5:$F2966)-SUMIF($C$5:$C2966,$C2966,$G$5:$G2966),2),"")</f>
        <v/>
      </c>
      <c r="I2966" s="53"/>
      <c r="J2966" s="53"/>
      <c r="K2966" s="25" t="str">
        <f t="shared" si="46"/>
        <v/>
      </c>
      <c r="L2966" s="13" t="str">
        <f>IF($D2966="","",IFERROR(INDEX(类别属性,MATCH($D2966,类别表,0)),""))</f>
        <v/>
      </c>
      <c r="M2966" s="53"/>
      <c r="N2966" s="53"/>
      <c r="O2966" s="32"/>
      <c r="P2966" s="6" t="str">
        <f>IF($C2966="","",IF(ISNA(MATCH($C2966,账户表,0)),"※这个账户不在【基础资料】的账户档案里",IF($B2966="","※没填日期，这一笔不会进任何月份的报表",IF(NOT(ISNUMBER($B2966)),"※日期是文本不是日期（像 2026.6.28 这种），按日期取数的报表全会漏掉这一笔",IF(AND($F2966&lt;&gt;"",$G2966&lt;&gt;""),"※收入和支出不能同时填",IF(AND(N($F2966)=0,N($G2966)=0),"※收入和支出都没填",IF(OR(N($F2966)&lt;0,N($G2966)&lt;0),"※金额不能填负数，方向反了就换一列填",IF($D2966="","※没填收支类别，分类报表会漏掉这一笔",IF(ISNA(MATCH($D2966,类别表,0)),"※收支类别不在【基础资料】的清单里",IF(AND($L2966="内部转账",$M2966=""),"△内部转账要在「对方账户」写上另一头",IF(AND($L2966="内部转账",$M2966=$C2966),"※对方账户跟本账户是同一个",IF(AND($L2966&lt;&gt;"内部转账",$M2966&lt;&gt;""),"△填了对方账户，但类别不是内部转账",IF(YEAR($B2966)&lt;&gt;管理年度,"△不是管理年度的单据，按月的三张报表里看不到",IF($H2966&lt;0,"△这一笔之后该账户余额成负数了，核一下",""))))))))))))))</f>
        <v/>
      </c>
    </row>
    <row r="2967" ht="16.5" spans="1:16">
      <c r="A2967" s="4" t="str">
        <f>IF($C2967="","",COUNTA($C$5:$C2967))</f>
        <v/>
      </c>
      <c r="B2967" s="52"/>
      <c r="C2967" s="53"/>
      <c r="D2967" s="53"/>
      <c r="E2967" s="32"/>
      <c r="F2967" s="54"/>
      <c r="G2967" s="54"/>
      <c r="H2967" s="24" t="str">
        <f>IFERROR(ROUND(VLOOKUP($C2967,基础资料!$B$5:$E$34,3,0)+SUMIF($C$5:$C2967,$C2967,$F$5:$F2967)-SUMIF($C$5:$C2967,$C2967,$G$5:$G2967),2),"")</f>
        <v/>
      </c>
      <c r="I2967" s="53"/>
      <c r="J2967" s="53"/>
      <c r="K2967" s="25" t="str">
        <f t="shared" si="46"/>
        <v/>
      </c>
      <c r="L2967" s="13" t="str">
        <f>IF($D2967="","",IFERROR(INDEX(类别属性,MATCH($D2967,类别表,0)),""))</f>
        <v/>
      </c>
      <c r="M2967" s="53"/>
      <c r="N2967" s="53"/>
      <c r="O2967" s="32"/>
      <c r="P2967" s="6" t="str">
        <f>IF($C2967="","",IF(ISNA(MATCH($C2967,账户表,0)),"※这个账户不在【基础资料】的账户档案里",IF($B2967="","※没填日期，这一笔不会进任何月份的报表",IF(NOT(ISNUMBER($B2967)),"※日期是文本不是日期（像 2026.6.28 这种），按日期取数的报表全会漏掉这一笔",IF(AND($F2967&lt;&gt;"",$G2967&lt;&gt;""),"※收入和支出不能同时填",IF(AND(N($F2967)=0,N($G2967)=0),"※收入和支出都没填",IF(OR(N($F2967)&lt;0,N($G2967)&lt;0),"※金额不能填负数，方向反了就换一列填",IF($D2967="","※没填收支类别，分类报表会漏掉这一笔",IF(ISNA(MATCH($D2967,类别表,0)),"※收支类别不在【基础资料】的清单里",IF(AND($L2967="内部转账",$M2967=""),"△内部转账要在「对方账户」写上另一头",IF(AND($L2967="内部转账",$M2967=$C2967),"※对方账户跟本账户是同一个",IF(AND($L2967&lt;&gt;"内部转账",$M2967&lt;&gt;""),"△填了对方账户，但类别不是内部转账",IF(YEAR($B2967)&lt;&gt;管理年度,"△不是管理年度的单据，按月的三张报表里看不到",IF($H2967&lt;0,"△这一笔之后该账户余额成负数了，核一下",""))))))))))))))</f>
        <v/>
      </c>
    </row>
    <row r="2968" ht="16.5" spans="1:16">
      <c r="A2968" s="4" t="str">
        <f>IF($C2968="","",COUNTA($C$5:$C2968))</f>
        <v/>
      </c>
      <c r="B2968" s="52"/>
      <c r="C2968" s="53"/>
      <c r="D2968" s="53"/>
      <c r="E2968" s="32"/>
      <c r="F2968" s="54"/>
      <c r="G2968" s="54"/>
      <c r="H2968" s="24" t="str">
        <f>IFERROR(ROUND(VLOOKUP($C2968,基础资料!$B$5:$E$34,3,0)+SUMIF($C$5:$C2968,$C2968,$F$5:$F2968)-SUMIF($C$5:$C2968,$C2968,$G$5:$G2968),2),"")</f>
        <v/>
      </c>
      <c r="I2968" s="53"/>
      <c r="J2968" s="53"/>
      <c r="K2968" s="25" t="str">
        <f t="shared" si="46"/>
        <v/>
      </c>
      <c r="L2968" s="13" t="str">
        <f>IF($D2968="","",IFERROR(INDEX(类别属性,MATCH($D2968,类别表,0)),""))</f>
        <v/>
      </c>
      <c r="M2968" s="53"/>
      <c r="N2968" s="53"/>
      <c r="O2968" s="32"/>
      <c r="P2968" s="6" t="str">
        <f>IF($C2968="","",IF(ISNA(MATCH($C2968,账户表,0)),"※这个账户不在【基础资料】的账户档案里",IF($B2968="","※没填日期，这一笔不会进任何月份的报表",IF(NOT(ISNUMBER($B2968)),"※日期是文本不是日期（像 2026.6.28 这种），按日期取数的报表全会漏掉这一笔",IF(AND($F2968&lt;&gt;"",$G2968&lt;&gt;""),"※收入和支出不能同时填",IF(AND(N($F2968)=0,N($G2968)=0),"※收入和支出都没填",IF(OR(N($F2968)&lt;0,N($G2968)&lt;0),"※金额不能填负数，方向反了就换一列填",IF($D2968="","※没填收支类别，分类报表会漏掉这一笔",IF(ISNA(MATCH($D2968,类别表,0)),"※收支类别不在【基础资料】的清单里",IF(AND($L2968="内部转账",$M2968=""),"△内部转账要在「对方账户」写上另一头",IF(AND($L2968="内部转账",$M2968=$C2968),"※对方账户跟本账户是同一个",IF(AND($L2968&lt;&gt;"内部转账",$M2968&lt;&gt;""),"△填了对方账户，但类别不是内部转账",IF(YEAR($B2968)&lt;&gt;管理年度,"△不是管理年度的单据，按月的三张报表里看不到",IF($H2968&lt;0,"△这一笔之后该账户余额成负数了，核一下",""))))))))))))))</f>
        <v/>
      </c>
    </row>
    <row r="2969" ht="16.5" spans="1:16">
      <c r="A2969" s="4" t="str">
        <f>IF($C2969="","",COUNTA($C$5:$C2969))</f>
        <v/>
      </c>
      <c r="B2969" s="52"/>
      <c r="C2969" s="53"/>
      <c r="D2969" s="53"/>
      <c r="E2969" s="32"/>
      <c r="F2969" s="54"/>
      <c r="G2969" s="54"/>
      <c r="H2969" s="24" t="str">
        <f>IFERROR(ROUND(VLOOKUP($C2969,基础资料!$B$5:$E$34,3,0)+SUMIF($C$5:$C2969,$C2969,$F$5:$F2969)-SUMIF($C$5:$C2969,$C2969,$G$5:$G2969),2),"")</f>
        <v/>
      </c>
      <c r="I2969" s="53"/>
      <c r="J2969" s="53"/>
      <c r="K2969" s="25" t="str">
        <f t="shared" si="46"/>
        <v/>
      </c>
      <c r="L2969" s="13" t="str">
        <f>IF($D2969="","",IFERROR(INDEX(类别属性,MATCH($D2969,类别表,0)),""))</f>
        <v/>
      </c>
      <c r="M2969" s="53"/>
      <c r="N2969" s="53"/>
      <c r="O2969" s="32"/>
      <c r="P2969" s="6" t="str">
        <f>IF($C2969="","",IF(ISNA(MATCH($C2969,账户表,0)),"※这个账户不在【基础资料】的账户档案里",IF($B2969="","※没填日期，这一笔不会进任何月份的报表",IF(NOT(ISNUMBER($B2969)),"※日期是文本不是日期（像 2026.6.28 这种），按日期取数的报表全会漏掉这一笔",IF(AND($F2969&lt;&gt;"",$G2969&lt;&gt;""),"※收入和支出不能同时填",IF(AND(N($F2969)=0,N($G2969)=0),"※收入和支出都没填",IF(OR(N($F2969)&lt;0,N($G2969)&lt;0),"※金额不能填负数，方向反了就换一列填",IF($D2969="","※没填收支类别，分类报表会漏掉这一笔",IF(ISNA(MATCH($D2969,类别表,0)),"※收支类别不在【基础资料】的清单里",IF(AND($L2969="内部转账",$M2969=""),"△内部转账要在「对方账户」写上另一头",IF(AND($L2969="内部转账",$M2969=$C2969),"※对方账户跟本账户是同一个",IF(AND($L2969&lt;&gt;"内部转账",$M2969&lt;&gt;""),"△填了对方账户，但类别不是内部转账",IF(YEAR($B2969)&lt;&gt;管理年度,"△不是管理年度的单据，按月的三张报表里看不到",IF($H2969&lt;0,"△这一笔之后该账户余额成负数了，核一下",""))))))))))))))</f>
        <v/>
      </c>
    </row>
    <row r="2970" ht="16.5" spans="1:16">
      <c r="A2970" s="4" t="str">
        <f>IF($C2970="","",COUNTA($C$5:$C2970))</f>
        <v/>
      </c>
      <c r="B2970" s="52"/>
      <c r="C2970" s="53"/>
      <c r="D2970" s="53"/>
      <c r="E2970" s="32"/>
      <c r="F2970" s="54"/>
      <c r="G2970" s="54"/>
      <c r="H2970" s="24" t="str">
        <f>IFERROR(ROUND(VLOOKUP($C2970,基础资料!$B$5:$E$34,3,0)+SUMIF($C$5:$C2970,$C2970,$F$5:$F2970)-SUMIF($C$5:$C2970,$C2970,$G$5:$G2970),2),"")</f>
        <v/>
      </c>
      <c r="I2970" s="53"/>
      <c r="J2970" s="53"/>
      <c r="K2970" s="25" t="str">
        <f t="shared" si="46"/>
        <v/>
      </c>
      <c r="L2970" s="13" t="str">
        <f>IF($D2970="","",IFERROR(INDEX(类别属性,MATCH($D2970,类别表,0)),""))</f>
        <v/>
      </c>
      <c r="M2970" s="53"/>
      <c r="N2970" s="53"/>
      <c r="O2970" s="32"/>
      <c r="P2970" s="6" t="str">
        <f>IF($C2970="","",IF(ISNA(MATCH($C2970,账户表,0)),"※这个账户不在【基础资料】的账户档案里",IF($B2970="","※没填日期，这一笔不会进任何月份的报表",IF(NOT(ISNUMBER($B2970)),"※日期是文本不是日期（像 2026.6.28 这种），按日期取数的报表全会漏掉这一笔",IF(AND($F2970&lt;&gt;"",$G2970&lt;&gt;""),"※收入和支出不能同时填",IF(AND(N($F2970)=0,N($G2970)=0),"※收入和支出都没填",IF(OR(N($F2970)&lt;0,N($G2970)&lt;0),"※金额不能填负数，方向反了就换一列填",IF($D2970="","※没填收支类别，分类报表会漏掉这一笔",IF(ISNA(MATCH($D2970,类别表,0)),"※收支类别不在【基础资料】的清单里",IF(AND($L2970="内部转账",$M2970=""),"△内部转账要在「对方账户」写上另一头",IF(AND($L2970="内部转账",$M2970=$C2970),"※对方账户跟本账户是同一个",IF(AND($L2970&lt;&gt;"内部转账",$M2970&lt;&gt;""),"△填了对方账户，但类别不是内部转账",IF(YEAR($B2970)&lt;&gt;管理年度,"△不是管理年度的单据，按月的三张报表里看不到",IF($H2970&lt;0,"△这一笔之后该账户余额成负数了，核一下",""))))))))))))))</f>
        <v/>
      </c>
    </row>
    <row r="2971" ht="16.5" spans="1:16">
      <c r="A2971" s="4" t="str">
        <f>IF($C2971="","",COUNTA($C$5:$C2971))</f>
        <v/>
      </c>
      <c r="B2971" s="52"/>
      <c r="C2971" s="53"/>
      <c r="D2971" s="53"/>
      <c r="E2971" s="32"/>
      <c r="F2971" s="54"/>
      <c r="G2971" s="54"/>
      <c r="H2971" s="24" t="str">
        <f>IFERROR(ROUND(VLOOKUP($C2971,基础资料!$B$5:$E$34,3,0)+SUMIF($C$5:$C2971,$C2971,$F$5:$F2971)-SUMIF($C$5:$C2971,$C2971,$G$5:$G2971),2),"")</f>
        <v/>
      </c>
      <c r="I2971" s="53"/>
      <c r="J2971" s="53"/>
      <c r="K2971" s="25" t="str">
        <f t="shared" si="46"/>
        <v/>
      </c>
      <c r="L2971" s="13" t="str">
        <f>IF($D2971="","",IFERROR(INDEX(类别属性,MATCH($D2971,类别表,0)),""))</f>
        <v/>
      </c>
      <c r="M2971" s="53"/>
      <c r="N2971" s="53"/>
      <c r="O2971" s="32"/>
      <c r="P2971" s="6" t="str">
        <f>IF($C2971="","",IF(ISNA(MATCH($C2971,账户表,0)),"※这个账户不在【基础资料】的账户档案里",IF($B2971="","※没填日期，这一笔不会进任何月份的报表",IF(NOT(ISNUMBER($B2971)),"※日期是文本不是日期（像 2026.6.28 这种），按日期取数的报表全会漏掉这一笔",IF(AND($F2971&lt;&gt;"",$G2971&lt;&gt;""),"※收入和支出不能同时填",IF(AND(N($F2971)=0,N($G2971)=0),"※收入和支出都没填",IF(OR(N($F2971)&lt;0,N($G2971)&lt;0),"※金额不能填负数，方向反了就换一列填",IF($D2971="","※没填收支类别，分类报表会漏掉这一笔",IF(ISNA(MATCH($D2971,类别表,0)),"※收支类别不在【基础资料】的清单里",IF(AND($L2971="内部转账",$M2971=""),"△内部转账要在「对方账户」写上另一头",IF(AND($L2971="内部转账",$M2971=$C2971),"※对方账户跟本账户是同一个",IF(AND($L2971&lt;&gt;"内部转账",$M2971&lt;&gt;""),"△填了对方账户，但类别不是内部转账",IF(YEAR($B2971)&lt;&gt;管理年度,"△不是管理年度的单据，按月的三张报表里看不到",IF($H2971&lt;0,"△这一笔之后该账户余额成负数了，核一下",""))))))))))))))</f>
        <v/>
      </c>
    </row>
    <row r="2972" ht="16.5" spans="1:16">
      <c r="A2972" s="4" t="str">
        <f>IF($C2972="","",COUNTA($C$5:$C2972))</f>
        <v/>
      </c>
      <c r="B2972" s="52"/>
      <c r="C2972" s="53"/>
      <c r="D2972" s="53"/>
      <c r="E2972" s="32"/>
      <c r="F2972" s="54"/>
      <c r="G2972" s="54"/>
      <c r="H2972" s="24" t="str">
        <f>IFERROR(ROUND(VLOOKUP($C2972,基础资料!$B$5:$E$34,3,0)+SUMIF($C$5:$C2972,$C2972,$F$5:$F2972)-SUMIF($C$5:$C2972,$C2972,$G$5:$G2972),2),"")</f>
        <v/>
      </c>
      <c r="I2972" s="53"/>
      <c r="J2972" s="53"/>
      <c r="K2972" s="25" t="str">
        <f t="shared" si="46"/>
        <v/>
      </c>
      <c r="L2972" s="13" t="str">
        <f>IF($D2972="","",IFERROR(INDEX(类别属性,MATCH($D2972,类别表,0)),""))</f>
        <v/>
      </c>
      <c r="M2972" s="53"/>
      <c r="N2972" s="53"/>
      <c r="O2972" s="32"/>
      <c r="P2972" s="6" t="str">
        <f>IF($C2972="","",IF(ISNA(MATCH($C2972,账户表,0)),"※这个账户不在【基础资料】的账户档案里",IF($B2972="","※没填日期，这一笔不会进任何月份的报表",IF(NOT(ISNUMBER($B2972)),"※日期是文本不是日期（像 2026.6.28 这种），按日期取数的报表全会漏掉这一笔",IF(AND($F2972&lt;&gt;"",$G2972&lt;&gt;""),"※收入和支出不能同时填",IF(AND(N($F2972)=0,N($G2972)=0),"※收入和支出都没填",IF(OR(N($F2972)&lt;0,N($G2972)&lt;0),"※金额不能填负数，方向反了就换一列填",IF($D2972="","※没填收支类别，分类报表会漏掉这一笔",IF(ISNA(MATCH($D2972,类别表,0)),"※收支类别不在【基础资料】的清单里",IF(AND($L2972="内部转账",$M2972=""),"△内部转账要在「对方账户」写上另一头",IF(AND($L2972="内部转账",$M2972=$C2972),"※对方账户跟本账户是同一个",IF(AND($L2972&lt;&gt;"内部转账",$M2972&lt;&gt;""),"△填了对方账户，但类别不是内部转账",IF(YEAR($B2972)&lt;&gt;管理年度,"△不是管理年度的单据，按月的三张报表里看不到",IF($H2972&lt;0,"△这一笔之后该账户余额成负数了，核一下",""))))))))))))))</f>
        <v/>
      </c>
    </row>
    <row r="2973" ht="16.5" spans="1:16">
      <c r="A2973" s="4" t="str">
        <f>IF($C2973="","",COUNTA($C$5:$C2973))</f>
        <v/>
      </c>
      <c r="B2973" s="52"/>
      <c r="C2973" s="53"/>
      <c r="D2973" s="53"/>
      <c r="E2973" s="32"/>
      <c r="F2973" s="54"/>
      <c r="G2973" s="54"/>
      <c r="H2973" s="24" t="str">
        <f>IFERROR(ROUND(VLOOKUP($C2973,基础资料!$B$5:$E$34,3,0)+SUMIF($C$5:$C2973,$C2973,$F$5:$F2973)-SUMIF($C$5:$C2973,$C2973,$G$5:$G2973),2),"")</f>
        <v/>
      </c>
      <c r="I2973" s="53"/>
      <c r="J2973" s="53"/>
      <c r="K2973" s="25" t="str">
        <f t="shared" si="46"/>
        <v/>
      </c>
      <c r="L2973" s="13" t="str">
        <f>IF($D2973="","",IFERROR(INDEX(类别属性,MATCH($D2973,类别表,0)),""))</f>
        <v/>
      </c>
      <c r="M2973" s="53"/>
      <c r="N2973" s="53"/>
      <c r="O2973" s="32"/>
      <c r="P2973" s="6" t="str">
        <f>IF($C2973="","",IF(ISNA(MATCH($C2973,账户表,0)),"※这个账户不在【基础资料】的账户档案里",IF($B2973="","※没填日期，这一笔不会进任何月份的报表",IF(NOT(ISNUMBER($B2973)),"※日期是文本不是日期（像 2026.6.28 这种），按日期取数的报表全会漏掉这一笔",IF(AND($F2973&lt;&gt;"",$G2973&lt;&gt;""),"※收入和支出不能同时填",IF(AND(N($F2973)=0,N($G2973)=0),"※收入和支出都没填",IF(OR(N($F2973)&lt;0,N($G2973)&lt;0),"※金额不能填负数，方向反了就换一列填",IF($D2973="","※没填收支类别，分类报表会漏掉这一笔",IF(ISNA(MATCH($D2973,类别表,0)),"※收支类别不在【基础资料】的清单里",IF(AND($L2973="内部转账",$M2973=""),"△内部转账要在「对方账户」写上另一头",IF(AND($L2973="内部转账",$M2973=$C2973),"※对方账户跟本账户是同一个",IF(AND($L2973&lt;&gt;"内部转账",$M2973&lt;&gt;""),"△填了对方账户，但类别不是内部转账",IF(YEAR($B2973)&lt;&gt;管理年度,"△不是管理年度的单据，按月的三张报表里看不到",IF($H2973&lt;0,"△这一笔之后该账户余额成负数了，核一下",""))))))))))))))</f>
        <v/>
      </c>
    </row>
    <row r="2974" ht="16.5" spans="1:16">
      <c r="A2974" s="4" t="str">
        <f>IF($C2974="","",COUNTA($C$5:$C2974))</f>
        <v/>
      </c>
      <c r="B2974" s="52"/>
      <c r="C2974" s="53"/>
      <c r="D2974" s="53"/>
      <c r="E2974" s="32"/>
      <c r="F2974" s="54"/>
      <c r="G2974" s="54"/>
      <c r="H2974" s="24" t="str">
        <f>IFERROR(ROUND(VLOOKUP($C2974,基础资料!$B$5:$E$34,3,0)+SUMIF($C$5:$C2974,$C2974,$F$5:$F2974)-SUMIF($C$5:$C2974,$C2974,$G$5:$G2974),2),"")</f>
        <v/>
      </c>
      <c r="I2974" s="53"/>
      <c r="J2974" s="53"/>
      <c r="K2974" s="25" t="str">
        <f t="shared" si="46"/>
        <v/>
      </c>
      <c r="L2974" s="13" t="str">
        <f>IF($D2974="","",IFERROR(INDEX(类别属性,MATCH($D2974,类别表,0)),""))</f>
        <v/>
      </c>
      <c r="M2974" s="53"/>
      <c r="N2974" s="53"/>
      <c r="O2974" s="32"/>
      <c r="P2974" s="6" t="str">
        <f>IF($C2974="","",IF(ISNA(MATCH($C2974,账户表,0)),"※这个账户不在【基础资料】的账户档案里",IF($B2974="","※没填日期，这一笔不会进任何月份的报表",IF(NOT(ISNUMBER($B2974)),"※日期是文本不是日期（像 2026.6.28 这种），按日期取数的报表全会漏掉这一笔",IF(AND($F2974&lt;&gt;"",$G2974&lt;&gt;""),"※收入和支出不能同时填",IF(AND(N($F2974)=0,N($G2974)=0),"※收入和支出都没填",IF(OR(N($F2974)&lt;0,N($G2974)&lt;0),"※金额不能填负数，方向反了就换一列填",IF($D2974="","※没填收支类别，分类报表会漏掉这一笔",IF(ISNA(MATCH($D2974,类别表,0)),"※收支类别不在【基础资料】的清单里",IF(AND($L2974="内部转账",$M2974=""),"△内部转账要在「对方账户」写上另一头",IF(AND($L2974="内部转账",$M2974=$C2974),"※对方账户跟本账户是同一个",IF(AND($L2974&lt;&gt;"内部转账",$M2974&lt;&gt;""),"△填了对方账户，但类别不是内部转账",IF(YEAR($B2974)&lt;&gt;管理年度,"△不是管理年度的单据，按月的三张报表里看不到",IF($H2974&lt;0,"△这一笔之后该账户余额成负数了，核一下",""))))))))))))))</f>
        <v/>
      </c>
    </row>
    <row r="2975" ht="16.5" spans="1:16">
      <c r="A2975" s="4" t="str">
        <f>IF($C2975="","",COUNTA($C$5:$C2975))</f>
        <v/>
      </c>
      <c r="B2975" s="52"/>
      <c r="C2975" s="53"/>
      <c r="D2975" s="53"/>
      <c r="E2975" s="32"/>
      <c r="F2975" s="54"/>
      <c r="G2975" s="54"/>
      <c r="H2975" s="24" t="str">
        <f>IFERROR(ROUND(VLOOKUP($C2975,基础资料!$B$5:$E$34,3,0)+SUMIF($C$5:$C2975,$C2975,$F$5:$F2975)-SUMIF($C$5:$C2975,$C2975,$G$5:$G2975),2),"")</f>
        <v/>
      </c>
      <c r="I2975" s="53"/>
      <c r="J2975" s="53"/>
      <c r="K2975" s="25" t="str">
        <f t="shared" si="46"/>
        <v/>
      </c>
      <c r="L2975" s="13" t="str">
        <f>IF($D2975="","",IFERROR(INDEX(类别属性,MATCH($D2975,类别表,0)),""))</f>
        <v/>
      </c>
      <c r="M2975" s="53"/>
      <c r="N2975" s="53"/>
      <c r="O2975" s="32"/>
      <c r="P2975" s="6" t="str">
        <f>IF($C2975="","",IF(ISNA(MATCH($C2975,账户表,0)),"※这个账户不在【基础资料】的账户档案里",IF($B2975="","※没填日期，这一笔不会进任何月份的报表",IF(NOT(ISNUMBER($B2975)),"※日期是文本不是日期（像 2026.6.28 这种），按日期取数的报表全会漏掉这一笔",IF(AND($F2975&lt;&gt;"",$G2975&lt;&gt;""),"※收入和支出不能同时填",IF(AND(N($F2975)=0,N($G2975)=0),"※收入和支出都没填",IF(OR(N($F2975)&lt;0,N($G2975)&lt;0),"※金额不能填负数，方向反了就换一列填",IF($D2975="","※没填收支类别，分类报表会漏掉这一笔",IF(ISNA(MATCH($D2975,类别表,0)),"※收支类别不在【基础资料】的清单里",IF(AND($L2975="内部转账",$M2975=""),"△内部转账要在「对方账户」写上另一头",IF(AND($L2975="内部转账",$M2975=$C2975),"※对方账户跟本账户是同一个",IF(AND($L2975&lt;&gt;"内部转账",$M2975&lt;&gt;""),"△填了对方账户，但类别不是内部转账",IF(YEAR($B2975)&lt;&gt;管理年度,"△不是管理年度的单据，按月的三张报表里看不到",IF($H2975&lt;0,"△这一笔之后该账户余额成负数了，核一下",""))))))))))))))</f>
        <v/>
      </c>
    </row>
    <row r="2976" ht="16.5" spans="1:16">
      <c r="A2976" s="4" t="str">
        <f>IF($C2976="","",COUNTA($C$5:$C2976))</f>
        <v/>
      </c>
      <c r="B2976" s="52"/>
      <c r="C2976" s="53"/>
      <c r="D2976" s="53"/>
      <c r="E2976" s="32"/>
      <c r="F2976" s="54"/>
      <c r="G2976" s="54"/>
      <c r="H2976" s="24" t="str">
        <f>IFERROR(ROUND(VLOOKUP($C2976,基础资料!$B$5:$E$34,3,0)+SUMIF($C$5:$C2976,$C2976,$F$5:$F2976)-SUMIF($C$5:$C2976,$C2976,$G$5:$G2976),2),"")</f>
        <v/>
      </c>
      <c r="I2976" s="53"/>
      <c r="J2976" s="53"/>
      <c r="K2976" s="25" t="str">
        <f t="shared" si="46"/>
        <v/>
      </c>
      <c r="L2976" s="13" t="str">
        <f>IF($D2976="","",IFERROR(INDEX(类别属性,MATCH($D2976,类别表,0)),""))</f>
        <v/>
      </c>
      <c r="M2976" s="53"/>
      <c r="N2976" s="53"/>
      <c r="O2976" s="32"/>
      <c r="P2976" s="6" t="str">
        <f>IF($C2976="","",IF(ISNA(MATCH($C2976,账户表,0)),"※这个账户不在【基础资料】的账户档案里",IF($B2976="","※没填日期，这一笔不会进任何月份的报表",IF(NOT(ISNUMBER($B2976)),"※日期是文本不是日期（像 2026.6.28 这种），按日期取数的报表全会漏掉这一笔",IF(AND($F2976&lt;&gt;"",$G2976&lt;&gt;""),"※收入和支出不能同时填",IF(AND(N($F2976)=0,N($G2976)=0),"※收入和支出都没填",IF(OR(N($F2976)&lt;0,N($G2976)&lt;0),"※金额不能填负数，方向反了就换一列填",IF($D2976="","※没填收支类别，分类报表会漏掉这一笔",IF(ISNA(MATCH($D2976,类别表,0)),"※收支类别不在【基础资料】的清单里",IF(AND($L2976="内部转账",$M2976=""),"△内部转账要在「对方账户」写上另一头",IF(AND($L2976="内部转账",$M2976=$C2976),"※对方账户跟本账户是同一个",IF(AND($L2976&lt;&gt;"内部转账",$M2976&lt;&gt;""),"△填了对方账户，但类别不是内部转账",IF(YEAR($B2976)&lt;&gt;管理年度,"△不是管理年度的单据，按月的三张报表里看不到",IF($H2976&lt;0,"△这一笔之后该账户余额成负数了，核一下",""))))))))))))))</f>
        <v/>
      </c>
    </row>
    <row r="2977" ht="16.5" spans="1:16">
      <c r="A2977" s="4" t="str">
        <f>IF($C2977="","",COUNTA($C$5:$C2977))</f>
        <v/>
      </c>
      <c r="B2977" s="52"/>
      <c r="C2977" s="53"/>
      <c r="D2977" s="53"/>
      <c r="E2977" s="32"/>
      <c r="F2977" s="54"/>
      <c r="G2977" s="54"/>
      <c r="H2977" s="24" t="str">
        <f>IFERROR(ROUND(VLOOKUP($C2977,基础资料!$B$5:$E$34,3,0)+SUMIF($C$5:$C2977,$C2977,$F$5:$F2977)-SUMIF($C$5:$C2977,$C2977,$G$5:$G2977),2),"")</f>
        <v/>
      </c>
      <c r="I2977" s="53"/>
      <c r="J2977" s="53"/>
      <c r="K2977" s="25" t="str">
        <f t="shared" si="46"/>
        <v/>
      </c>
      <c r="L2977" s="13" t="str">
        <f>IF($D2977="","",IFERROR(INDEX(类别属性,MATCH($D2977,类别表,0)),""))</f>
        <v/>
      </c>
      <c r="M2977" s="53"/>
      <c r="N2977" s="53"/>
      <c r="O2977" s="32"/>
      <c r="P2977" s="6" t="str">
        <f>IF($C2977="","",IF(ISNA(MATCH($C2977,账户表,0)),"※这个账户不在【基础资料】的账户档案里",IF($B2977="","※没填日期，这一笔不会进任何月份的报表",IF(NOT(ISNUMBER($B2977)),"※日期是文本不是日期（像 2026.6.28 这种），按日期取数的报表全会漏掉这一笔",IF(AND($F2977&lt;&gt;"",$G2977&lt;&gt;""),"※收入和支出不能同时填",IF(AND(N($F2977)=0,N($G2977)=0),"※收入和支出都没填",IF(OR(N($F2977)&lt;0,N($G2977)&lt;0),"※金额不能填负数，方向反了就换一列填",IF($D2977="","※没填收支类别，分类报表会漏掉这一笔",IF(ISNA(MATCH($D2977,类别表,0)),"※收支类别不在【基础资料】的清单里",IF(AND($L2977="内部转账",$M2977=""),"△内部转账要在「对方账户」写上另一头",IF(AND($L2977="内部转账",$M2977=$C2977),"※对方账户跟本账户是同一个",IF(AND($L2977&lt;&gt;"内部转账",$M2977&lt;&gt;""),"△填了对方账户，但类别不是内部转账",IF(YEAR($B2977)&lt;&gt;管理年度,"△不是管理年度的单据，按月的三张报表里看不到",IF($H2977&lt;0,"△这一笔之后该账户余额成负数了，核一下",""))))))))))))))</f>
        <v/>
      </c>
    </row>
    <row r="2978" ht="16.5" spans="1:16">
      <c r="A2978" s="4" t="str">
        <f>IF($C2978="","",COUNTA($C$5:$C2978))</f>
        <v/>
      </c>
      <c r="B2978" s="52"/>
      <c r="C2978" s="53"/>
      <c r="D2978" s="53"/>
      <c r="E2978" s="32"/>
      <c r="F2978" s="54"/>
      <c r="G2978" s="54"/>
      <c r="H2978" s="24" t="str">
        <f>IFERROR(ROUND(VLOOKUP($C2978,基础资料!$B$5:$E$34,3,0)+SUMIF($C$5:$C2978,$C2978,$F$5:$F2978)-SUMIF($C$5:$C2978,$C2978,$G$5:$G2978),2),"")</f>
        <v/>
      </c>
      <c r="I2978" s="53"/>
      <c r="J2978" s="53"/>
      <c r="K2978" s="25" t="str">
        <f t="shared" si="46"/>
        <v/>
      </c>
      <c r="L2978" s="13" t="str">
        <f>IF($D2978="","",IFERROR(INDEX(类别属性,MATCH($D2978,类别表,0)),""))</f>
        <v/>
      </c>
      <c r="M2978" s="53"/>
      <c r="N2978" s="53"/>
      <c r="O2978" s="32"/>
      <c r="P2978" s="6" t="str">
        <f>IF($C2978="","",IF(ISNA(MATCH($C2978,账户表,0)),"※这个账户不在【基础资料】的账户档案里",IF($B2978="","※没填日期，这一笔不会进任何月份的报表",IF(NOT(ISNUMBER($B2978)),"※日期是文本不是日期（像 2026.6.28 这种），按日期取数的报表全会漏掉这一笔",IF(AND($F2978&lt;&gt;"",$G2978&lt;&gt;""),"※收入和支出不能同时填",IF(AND(N($F2978)=0,N($G2978)=0),"※收入和支出都没填",IF(OR(N($F2978)&lt;0,N($G2978)&lt;0),"※金额不能填负数，方向反了就换一列填",IF($D2978="","※没填收支类别，分类报表会漏掉这一笔",IF(ISNA(MATCH($D2978,类别表,0)),"※收支类别不在【基础资料】的清单里",IF(AND($L2978="内部转账",$M2978=""),"△内部转账要在「对方账户」写上另一头",IF(AND($L2978="内部转账",$M2978=$C2978),"※对方账户跟本账户是同一个",IF(AND($L2978&lt;&gt;"内部转账",$M2978&lt;&gt;""),"△填了对方账户，但类别不是内部转账",IF(YEAR($B2978)&lt;&gt;管理年度,"△不是管理年度的单据，按月的三张报表里看不到",IF($H2978&lt;0,"△这一笔之后该账户余额成负数了，核一下",""))))))))))))))</f>
        <v/>
      </c>
    </row>
    <row r="2979" ht="16.5" spans="1:16">
      <c r="A2979" s="4" t="str">
        <f>IF($C2979="","",COUNTA($C$5:$C2979))</f>
        <v/>
      </c>
      <c r="B2979" s="52"/>
      <c r="C2979" s="53"/>
      <c r="D2979" s="53"/>
      <c r="E2979" s="32"/>
      <c r="F2979" s="54"/>
      <c r="G2979" s="54"/>
      <c r="H2979" s="24" t="str">
        <f>IFERROR(ROUND(VLOOKUP($C2979,基础资料!$B$5:$E$34,3,0)+SUMIF($C$5:$C2979,$C2979,$F$5:$F2979)-SUMIF($C$5:$C2979,$C2979,$G$5:$G2979),2),"")</f>
        <v/>
      </c>
      <c r="I2979" s="53"/>
      <c r="J2979" s="53"/>
      <c r="K2979" s="25" t="str">
        <f t="shared" si="46"/>
        <v/>
      </c>
      <c r="L2979" s="13" t="str">
        <f>IF($D2979="","",IFERROR(INDEX(类别属性,MATCH($D2979,类别表,0)),""))</f>
        <v/>
      </c>
      <c r="M2979" s="53"/>
      <c r="N2979" s="53"/>
      <c r="O2979" s="32"/>
      <c r="P2979" s="6" t="str">
        <f>IF($C2979="","",IF(ISNA(MATCH($C2979,账户表,0)),"※这个账户不在【基础资料】的账户档案里",IF($B2979="","※没填日期，这一笔不会进任何月份的报表",IF(NOT(ISNUMBER($B2979)),"※日期是文本不是日期（像 2026.6.28 这种），按日期取数的报表全会漏掉这一笔",IF(AND($F2979&lt;&gt;"",$G2979&lt;&gt;""),"※收入和支出不能同时填",IF(AND(N($F2979)=0,N($G2979)=0),"※收入和支出都没填",IF(OR(N($F2979)&lt;0,N($G2979)&lt;0),"※金额不能填负数，方向反了就换一列填",IF($D2979="","※没填收支类别，分类报表会漏掉这一笔",IF(ISNA(MATCH($D2979,类别表,0)),"※收支类别不在【基础资料】的清单里",IF(AND($L2979="内部转账",$M2979=""),"△内部转账要在「对方账户」写上另一头",IF(AND($L2979="内部转账",$M2979=$C2979),"※对方账户跟本账户是同一个",IF(AND($L2979&lt;&gt;"内部转账",$M2979&lt;&gt;""),"△填了对方账户，但类别不是内部转账",IF(YEAR($B2979)&lt;&gt;管理年度,"△不是管理年度的单据，按月的三张报表里看不到",IF($H2979&lt;0,"△这一笔之后该账户余额成负数了，核一下",""))))))))))))))</f>
        <v/>
      </c>
    </row>
    <row r="2980" ht="16.5" spans="1:16">
      <c r="A2980" s="4" t="str">
        <f>IF($C2980="","",COUNTA($C$5:$C2980))</f>
        <v/>
      </c>
      <c r="B2980" s="52"/>
      <c r="C2980" s="53"/>
      <c r="D2980" s="53"/>
      <c r="E2980" s="32"/>
      <c r="F2980" s="54"/>
      <c r="G2980" s="54"/>
      <c r="H2980" s="24" t="str">
        <f>IFERROR(ROUND(VLOOKUP($C2980,基础资料!$B$5:$E$34,3,0)+SUMIF($C$5:$C2980,$C2980,$F$5:$F2980)-SUMIF($C$5:$C2980,$C2980,$G$5:$G2980),2),"")</f>
        <v/>
      </c>
      <c r="I2980" s="53"/>
      <c r="J2980" s="53"/>
      <c r="K2980" s="25" t="str">
        <f t="shared" si="46"/>
        <v/>
      </c>
      <c r="L2980" s="13" t="str">
        <f>IF($D2980="","",IFERROR(INDEX(类别属性,MATCH($D2980,类别表,0)),""))</f>
        <v/>
      </c>
      <c r="M2980" s="53"/>
      <c r="N2980" s="53"/>
      <c r="O2980" s="32"/>
      <c r="P2980" s="6" t="str">
        <f>IF($C2980="","",IF(ISNA(MATCH($C2980,账户表,0)),"※这个账户不在【基础资料】的账户档案里",IF($B2980="","※没填日期，这一笔不会进任何月份的报表",IF(NOT(ISNUMBER($B2980)),"※日期是文本不是日期（像 2026.6.28 这种），按日期取数的报表全会漏掉这一笔",IF(AND($F2980&lt;&gt;"",$G2980&lt;&gt;""),"※收入和支出不能同时填",IF(AND(N($F2980)=0,N($G2980)=0),"※收入和支出都没填",IF(OR(N($F2980)&lt;0,N($G2980)&lt;0),"※金额不能填负数，方向反了就换一列填",IF($D2980="","※没填收支类别，分类报表会漏掉这一笔",IF(ISNA(MATCH($D2980,类别表,0)),"※收支类别不在【基础资料】的清单里",IF(AND($L2980="内部转账",$M2980=""),"△内部转账要在「对方账户」写上另一头",IF(AND($L2980="内部转账",$M2980=$C2980),"※对方账户跟本账户是同一个",IF(AND($L2980&lt;&gt;"内部转账",$M2980&lt;&gt;""),"△填了对方账户，但类别不是内部转账",IF(YEAR($B2980)&lt;&gt;管理年度,"△不是管理年度的单据，按月的三张报表里看不到",IF($H2980&lt;0,"△这一笔之后该账户余额成负数了，核一下",""))))))))))))))</f>
        <v/>
      </c>
    </row>
    <row r="2981" ht="16.5" spans="1:16">
      <c r="A2981" s="4" t="str">
        <f>IF($C2981="","",COUNTA($C$5:$C2981))</f>
        <v/>
      </c>
      <c r="B2981" s="52"/>
      <c r="C2981" s="53"/>
      <c r="D2981" s="53"/>
      <c r="E2981" s="32"/>
      <c r="F2981" s="54"/>
      <c r="G2981" s="54"/>
      <c r="H2981" s="24" t="str">
        <f>IFERROR(ROUND(VLOOKUP($C2981,基础资料!$B$5:$E$34,3,0)+SUMIF($C$5:$C2981,$C2981,$F$5:$F2981)-SUMIF($C$5:$C2981,$C2981,$G$5:$G2981),2),"")</f>
        <v/>
      </c>
      <c r="I2981" s="53"/>
      <c r="J2981" s="53"/>
      <c r="K2981" s="25" t="str">
        <f t="shared" si="46"/>
        <v/>
      </c>
      <c r="L2981" s="13" t="str">
        <f>IF($D2981="","",IFERROR(INDEX(类别属性,MATCH($D2981,类别表,0)),""))</f>
        <v/>
      </c>
      <c r="M2981" s="53"/>
      <c r="N2981" s="53"/>
      <c r="O2981" s="32"/>
      <c r="P2981" s="6" t="str">
        <f>IF($C2981="","",IF(ISNA(MATCH($C2981,账户表,0)),"※这个账户不在【基础资料】的账户档案里",IF($B2981="","※没填日期，这一笔不会进任何月份的报表",IF(NOT(ISNUMBER($B2981)),"※日期是文本不是日期（像 2026.6.28 这种），按日期取数的报表全会漏掉这一笔",IF(AND($F2981&lt;&gt;"",$G2981&lt;&gt;""),"※收入和支出不能同时填",IF(AND(N($F2981)=0,N($G2981)=0),"※收入和支出都没填",IF(OR(N($F2981)&lt;0,N($G2981)&lt;0),"※金额不能填负数，方向反了就换一列填",IF($D2981="","※没填收支类别，分类报表会漏掉这一笔",IF(ISNA(MATCH($D2981,类别表,0)),"※收支类别不在【基础资料】的清单里",IF(AND($L2981="内部转账",$M2981=""),"△内部转账要在「对方账户」写上另一头",IF(AND($L2981="内部转账",$M2981=$C2981),"※对方账户跟本账户是同一个",IF(AND($L2981&lt;&gt;"内部转账",$M2981&lt;&gt;""),"△填了对方账户，但类别不是内部转账",IF(YEAR($B2981)&lt;&gt;管理年度,"△不是管理年度的单据，按月的三张报表里看不到",IF($H2981&lt;0,"△这一笔之后该账户余额成负数了，核一下",""))))))))))))))</f>
        <v/>
      </c>
    </row>
    <row r="2982" ht="16.5" spans="1:16">
      <c r="A2982" s="4" t="str">
        <f>IF($C2982="","",COUNTA($C$5:$C2982))</f>
        <v/>
      </c>
      <c r="B2982" s="52"/>
      <c r="C2982" s="53"/>
      <c r="D2982" s="53"/>
      <c r="E2982" s="32"/>
      <c r="F2982" s="54"/>
      <c r="G2982" s="54"/>
      <c r="H2982" s="24" t="str">
        <f>IFERROR(ROUND(VLOOKUP($C2982,基础资料!$B$5:$E$34,3,0)+SUMIF($C$5:$C2982,$C2982,$F$5:$F2982)-SUMIF($C$5:$C2982,$C2982,$G$5:$G2982),2),"")</f>
        <v/>
      </c>
      <c r="I2982" s="53"/>
      <c r="J2982" s="53"/>
      <c r="K2982" s="25" t="str">
        <f t="shared" si="46"/>
        <v/>
      </c>
      <c r="L2982" s="13" t="str">
        <f>IF($D2982="","",IFERROR(INDEX(类别属性,MATCH($D2982,类别表,0)),""))</f>
        <v/>
      </c>
      <c r="M2982" s="53"/>
      <c r="N2982" s="53"/>
      <c r="O2982" s="32"/>
      <c r="P2982" s="6" t="str">
        <f>IF($C2982="","",IF(ISNA(MATCH($C2982,账户表,0)),"※这个账户不在【基础资料】的账户档案里",IF($B2982="","※没填日期，这一笔不会进任何月份的报表",IF(NOT(ISNUMBER($B2982)),"※日期是文本不是日期（像 2026.6.28 这种），按日期取数的报表全会漏掉这一笔",IF(AND($F2982&lt;&gt;"",$G2982&lt;&gt;""),"※收入和支出不能同时填",IF(AND(N($F2982)=0,N($G2982)=0),"※收入和支出都没填",IF(OR(N($F2982)&lt;0,N($G2982)&lt;0),"※金额不能填负数，方向反了就换一列填",IF($D2982="","※没填收支类别，分类报表会漏掉这一笔",IF(ISNA(MATCH($D2982,类别表,0)),"※收支类别不在【基础资料】的清单里",IF(AND($L2982="内部转账",$M2982=""),"△内部转账要在「对方账户」写上另一头",IF(AND($L2982="内部转账",$M2982=$C2982),"※对方账户跟本账户是同一个",IF(AND($L2982&lt;&gt;"内部转账",$M2982&lt;&gt;""),"△填了对方账户，但类别不是内部转账",IF(YEAR($B2982)&lt;&gt;管理年度,"△不是管理年度的单据，按月的三张报表里看不到",IF($H2982&lt;0,"△这一笔之后该账户余额成负数了，核一下",""))))))))))))))</f>
        <v/>
      </c>
    </row>
    <row r="2983" ht="16.5" spans="1:16">
      <c r="A2983" s="4" t="str">
        <f>IF($C2983="","",COUNTA($C$5:$C2983))</f>
        <v/>
      </c>
      <c r="B2983" s="52"/>
      <c r="C2983" s="53"/>
      <c r="D2983" s="53"/>
      <c r="E2983" s="32"/>
      <c r="F2983" s="54"/>
      <c r="G2983" s="54"/>
      <c r="H2983" s="24" t="str">
        <f>IFERROR(ROUND(VLOOKUP($C2983,基础资料!$B$5:$E$34,3,0)+SUMIF($C$5:$C2983,$C2983,$F$5:$F2983)-SUMIF($C$5:$C2983,$C2983,$G$5:$G2983),2),"")</f>
        <v/>
      </c>
      <c r="I2983" s="53"/>
      <c r="J2983" s="53"/>
      <c r="K2983" s="25" t="str">
        <f t="shared" si="46"/>
        <v/>
      </c>
      <c r="L2983" s="13" t="str">
        <f>IF($D2983="","",IFERROR(INDEX(类别属性,MATCH($D2983,类别表,0)),""))</f>
        <v/>
      </c>
      <c r="M2983" s="53"/>
      <c r="N2983" s="53"/>
      <c r="O2983" s="32"/>
      <c r="P2983" s="6" t="str">
        <f>IF($C2983="","",IF(ISNA(MATCH($C2983,账户表,0)),"※这个账户不在【基础资料】的账户档案里",IF($B2983="","※没填日期，这一笔不会进任何月份的报表",IF(NOT(ISNUMBER($B2983)),"※日期是文本不是日期（像 2026.6.28 这种），按日期取数的报表全会漏掉这一笔",IF(AND($F2983&lt;&gt;"",$G2983&lt;&gt;""),"※收入和支出不能同时填",IF(AND(N($F2983)=0,N($G2983)=0),"※收入和支出都没填",IF(OR(N($F2983)&lt;0,N($G2983)&lt;0),"※金额不能填负数，方向反了就换一列填",IF($D2983="","※没填收支类别，分类报表会漏掉这一笔",IF(ISNA(MATCH($D2983,类别表,0)),"※收支类别不在【基础资料】的清单里",IF(AND($L2983="内部转账",$M2983=""),"△内部转账要在「对方账户」写上另一头",IF(AND($L2983="内部转账",$M2983=$C2983),"※对方账户跟本账户是同一个",IF(AND($L2983&lt;&gt;"内部转账",$M2983&lt;&gt;""),"△填了对方账户，但类别不是内部转账",IF(YEAR($B2983)&lt;&gt;管理年度,"△不是管理年度的单据，按月的三张报表里看不到",IF($H2983&lt;0,"△这一笔之后该账户余额成负数了，核一下",""))))))))))))))</f>
        <v/>
      </c>
    </row>
    <row r="2984" ht="16.5" spans="1:16">
      <c r="A2984" s="4" t="str">
        <f>IF($C2984="","",COUNTA($C$5:$C2984))</f>
        <v/>
      </c>
      <c r="B2984" s="52"/>
      <c r="C2984" s="53"/>
      <c r="D2984" s="53"/>
      <c r="E2984" s="32"/>
      <c r="F2984" s="54"/>
      <c r="G2984" s="54"/>
      <c r="H2984" s="24" t="str">
        <f>IFERROR(ROUND(VLOOKUP($C2984,基础资料!$B$5:$E$34,3,0)+SUMIF($C$5:$C2984,$C2984,$F$5:$F2984)-SUMIF($C$5:$C2984,$C2984,$G$5:$G2984),2),"")</f>
        <v/>
      </c>
      <c r="I2984" s="53"/>
      <c r="J2984" s="53"/>
      <c r="K2984" s="25" t="str">
        <f t="shared" si="46"/>
        <v/>
      </c>
      <c r="L2984" s="13" t="str">
        <f>IF($D2984="","",IFERROR(INDEX(类别属性,MATCH($D2984,类别表,0)),""))</f>
        <v/>
      </c>
      <c r="M2984" s="53"/>
      <c r="N2984" s="53"/>
      <c r="O2984" s="32"/>
      <c r="P2984" s="6" t="str">
        <f>IF($C2984="","",IF(ISNA(MATCH($C2984,账户表,0)),"※这个账户不在【基础资料】的账户档案里",IF($B2984="","※没填日期，这一笔不会进任何月份的报表",IF(NOT(ISNUMBER($B2984)),"※日期是文本不是日期（像 2026.6.28 这种），按日期取数的报表全会漏掉这一笔",IF(AND($F2984&lt;&gt;"",$G2984&lt;&gt;""),"※收入和支出不能同时填",IF(AND(N($F2984)=0,N($G2984)=0),"※收入和支出都没填",IF(OR(N($F2984)&lt;0,N($G2984)&lt;0),"※金额不能填负数，方向反了就换一列填",IF($D2984="","※没填收支类别，分类报表会漏掉这一笔",IF(ISNA(MATCH($D2984,类别表,0)),"※收支类别不在【基础资料】的清单里",IF(AND($L2984="内部转账",$M2984=""),"△内部转账要在「对方账户」写上另一头",IF(AND($L2984="内部转账",$M2984=$C2984),"※对方账户跟本账户是同一个",IF(AND($L2984&lt;&gt;"内部转账",$M2984&lt;&gt;""),"△填了对方账户，但类别不是内部转账",IF(YEAR($B2984)&lt;&gt;管理年度,"△不是管理年度的单据，按月的三张报表里看不到",IF($H2984&lt;0,"△这一笔之后该账户余额成负数了，核一下",""))))))))))))))</f>
        <v/>
      </c>
    </row>
    <row r="2985" ht="16.5" spans="1:16">
      <c r="A2985" s="4" t="str">
        <f>IF($C2985="","",COUNTA($C$5:$C2985))</f>
        <v/>
      </c>
      <c r="B2985" s="52"/>
      <c r="C2985" s="53"/>
      <c r="D2985" s="53"/>
      <c r="E2985" s="32"/>
      <c r="F2985" s="54"/>
      <c r="G2985" s="54"/>
      <c r="H2985" s="24" t="str">
        <f>IFERROR(ROUND(VLOOKUP($C2985,基础资料!$B$5:$E$34,3,0)+SUMIF($C$5:$C2985,$C2985,$F$5:$F2985)-SUMIF($C$5:$C2985,$C2985,$G$5:$G2985),2),"")</f>
        <v/>
      </c>
      <c r="I2985" s="53"/>
      <c r="J2985" s="53"/>
      <c r="K2985" s="25" t="str">
        <f t="shared" si="46"/>
        <v/>
      </c>
      <c r="L2985" s="13" t="str">
        <f>IF($D2985="","",IFERROR(INDEX(类别属性,MATCH($D2985,类别表,0)),""))</f>
        <v/>
      </c>
      <c r="M2985" s="53"/>
      <c r="N2985" s="53"/>
      <c r="O2985" s="32"/>
      <c r="P2985" s="6" t="str">
        <f>IF($C2985="","",IF(ISNA(MATCH($C2985,账户表,0)),"※这个账户不在【基础资料】的账户档案里",IF($B2985="","※没填日期，这一笔不会进任何月份的报表",IF(NOT(ISNUMBER($B2985)),"※日期是文本不是日期（像 2026.6.28 这种），按日期取数的报表全会漏掉这一笔",IF(AND($F2985&lt;&gt;"",$G2985&lt;&gt;""),"※收入和支出不能同时填",IF(AND(N($F2985)=0,N($G2985)=0),"※收入和支出都没填",IF(OR(N($F2985)&lt;0,N($G2985)&lt;0),"※金额不能填负数，方向反了就换一列填",IF($D2985="","※没填收支类别，分类报表会漏掉这一笔",IF(ISNA(MATCH($D2985,类别表,0)),"※收支类别不在【基础资料】的清单里",IF(AND($L2985="内部转账",$M2985=""),"△内部转账要在「对方账户」写上另一头",IF(AND($L2985="内部转账",$M2985=$C2985),"※对方账户跟本账户是同一个",IF(AND($L2985&lt;&gt;"内部转账",$M2985&lt;&gt;""),"△填了对方账户，但类别不是内部转账",IF(YEAR($B2985)&lt;&gt;管理年度,"△不是管理年度的单据，按月的三张报表里看不到",IF($H2985&lt;0,"△这一笔之后该账户余额成负数了，核一下",""))))))))))))))</f>
        <v/>
      </c>
    </row>
    <row r="2986" ht="16.5" spans="1:16">
      <c r="A2986" s="4" t="str">
        <f>IF($C2986="","",COUNTA($C$5:$C2986))</f>
        <v/>
      </c>
      <c r="B2986" s="52"/>
      <c r="C2986" s="53"/>
      <c r="D2986" s="53"/>
      <c r="E2986" s="32"/>
      <c r="F2986" s="54"/>
      <c r="G2986" s="54"/>
      <c r="H2986" s="24" t="str">
        <f>IFERROR(ROUND(VLOOKUP($C2986,基础资料!$B$5:$E$34,3,0)+SUMIF($C$5:$C2986,$C2986,$F$5:$F2986)-SUMIF($C$5:$C2986,$C2986,$G$5:$G2986),2),"")</f>
        <v/>
      </c>
      <c r="I2986" s="53"/>
      <c r="J2986" s="53"/>
      <c r="K2986" s="25" t="str">
        <f t="shared" si="46"/>
        <v/>
      </c>
      <c r="L2986" s="13" t="str">
        <f>IF($D2986="","",IFERROR(INDEX(类别属性,MATCH($D2986,类别表,0)),""))</f>
        <v/>
      </c>
      <c r="M2986" s="53"/>
      <c r="N2986" s="53"/>
      <c r="O2986" s="32"/>
      <c r="P2986" s="6" t="str">
        <f>IF($C2986="","",IF(ISNA(MATCH($C2986,账户表,0)),"※这个账户不在【基础资料】的账户档案里",IF($B2986="","※没填日期，这一笔不会进任何月份的报表",IF(NOT(ISNUMBER($B2986)),"※日期是文本不是日期（像 2026.6.28 这种），按日期取数的报表全会漏掉这一笔",IF(AND($F2986&lt;&gt;"",$G2986&lt;&gt;""),"※收入和支出不能同时填",IF(AND(N($F2986)=0,N($G2986)=0),"※收入和支出都没填",IF(OR(N($F2986)&lt;0,N($G2986)&lt;0),"※金额不能填负数，方向反了就换一列填",IF($D2986="","※没填收支类别，分类报表会漏掉这一笔",IF(ISNA(MATCH($D2986,类别表,0)),"※收支类别不在【基础资料】的清单里",IF(AND($L2986="内部转账",$M2986=""),"△内部转账要在「对方账户」写上另一头",IF(AND($L2986="内部转账",$M2986=$C2986),"※对方账户跟本账户是同一个",IF(AND($L2986&lt;&gt;"内部转账",$M2986&lt;&gt;""),"△填了对方账户，但类别不是内部转账",IF(YEAR($B2986)&lt;&gt;管理年度,"△不是管理年度的单据，按月的三张报表里看不到",IF($H2986&lt;0,"△这一笔之后该账户余额成负数了，核一下",""))))))))))))))</f>
        <v/>
      </c>
    </row>
    <row r="2987" ht="16.5" spans="1:16">
      <c r="A2987" s="4" t="str">
        <f>IF($C2987="","",COUNTA($C$5:$C2987))</f>
        <v/>
      </c>
      <c r="B2987" s="52"/>
      <c r="C2987" s="53"/>
      <c r="D2987" s="53"/>
      <c r="E2987" s="32"/>
      <c r="F2987" s="54"/>
      <c r="G2987" s="54"/>
      <c r="H2987" s="24" t="str">
        <f>IFERROR(ROUND(VLOOKUP($C2987,基础资料!$B$5:$E$34,3,0)+SUMIF($C$5:$C2987,$C2987,$F$5:$F2987)-SUMIF($C$5:$C2987,$C2987,$G$5:$G2987),2),"")</f>
        <v/>
      </c>
      <c r="I2987" s="53"/>
      <c r="J2987" s="53"/>
      <c r="K2987" s="25" t="str">
        <f t="shared" si="46"/>
        <v/>
      </c>
      <c r="L2987" s="13" t="str">
        <f>IF($D2987="","",IFERROR(INDEX(类别属性,MATCH($D2987,类别表,0)),""))</f>
        <v/>
      </c>
      <c r="M2987" s="53"/>
      <c r="N2987" s="53"/>
      <c r="O2987" s="32"/>
      <c r="P2987" s="6" t="str">
        <f>IF($C2987="","",IF(ISNA(MATCH($C2987,账户表,0)),"※这个账户不在【基础资料】的账户档案里",IF($B2987="","※没填日期，这一笔不会进任何月份的报表",IF(NOT(ISNUMBER($B2987)),"※日期是文本不是日期（像 2026.6.28 这种），按日期取数的报表全会漏掉这一笔",IF(AND($F2987&lt;&gt;"",$G2987&lt;&gt;""),"※收入和支出不能同时填",IF(AND(N($F2987)=0,N($G2987)=0),"※收入和支出都没填",IF(OR(N($F2987)&lt;0,N($G2987)&lt;0),"※金额不能填负数，方向反了就换一列填",IF($D2987="","※没填收支类别，分类报表会漏掉这一笔",IF(ISNA(MATCH($D2987,类别表,0)),"※收支类别不在【基础资料】的清单里",IF(AND($L2987="内部转账",$M2987=""),"△内部转账要在「对方账户」写上另一头",IF(AND($L2987="内部转账",$M2987=$C2987),"※对方账户跟本账户是同一个",IF(AND($L2987&lt;&gt;"内部转账",$M2987&lt;&gt;""),"△填了对方账户，但类别不是内部转账",IF(YEAR($B2987)&lt;&gt;管理年度,"△不是管理年度的单据，按月的三张报表里看不到",IF($H2987&lt;0,"△这一笔之后该账户余额成负数了，核一下",""))))))))))))))</f>
        <v/>
      </c>
    </row>
    <row r="2988" ht="16.5" spans="1:16">
      <c r="A2988" s="4" t="str">
        <f>IF($C2988="","",COUNTA($C$5:$C2988))</f>
        <v/>
      </c>
      <c r="B2988" s="52"/>
      <c r="C2988" s="53"/>
      <c r="D2988" s="53"/>
      <c r="E2988" s="32"/>
      <c r="F2988" s="54"/>
      <c r="G2988" s="54"/>
      <c r="H2988" s="24" t="str">
        <f>IFERROR(ROUND(VLOOKUP($C2988,基础资料!$B$5:$E$34,3,0)+SUMIF($C$5:$C2988,$C2988,$F$5:$F2988)-SUMIF($C$5:$C2988,$C2988,$G$5:$G2988),2),"")</f>
        <v/>
      </c>
      <c r="I2988" s="53"/>
      <c r="J2988" s="53"/>
      <c r="K2988" s="25" t="str">
        <f t="shared" si="46"/>
        <v/>
      </c>
      <c r="L2988" s="13" t="str">
        <f>IF($D2988="","",IFERROR(INDEX(类别属性,MATCH($D2988,类别表,0)),""))</f>
        <v/>
      </c>
      <c r="M2988" s="53"/>
      <c r="N2988" s="53"/>
      <c r="O2988" s="32"/>
      <c r="P2988" s="6" t="str">
        <f>IF($C2988="","",IF(ISNA(MATCH($C2988,账户表,0)),"※这个账户不在【基础资料】的账户档案里",IF($B2988="","※没填日期，这一笔不会进任何月份的报表",IF(NOT(ISNUMBER($B2988)),"※日期是文本不是日期（像 2026.6.28 这种），按日期取数的报表全会漏掉这一笔",IF(AND($F2988&lt;&gt;"",$G2988&lt;&gt;""),"※收入和支出不能同时填",IF(AND(N($F2988)=0,N($G2988)=0),"※收入和支出都没填",IF(OR(N($F2988)&lt;0,N($G2988)&lt;0),"※金额不能填负数，方向反了就换一列填",IF($D2988="","※没填收支类别，分类报表会漏掉这一笔",IF(ISNA(MATCH($D2988,类别表,0)),"※收支类别不在【基础资料】的清单里",IF(AND($L2988="内部转账",$M2988=""),"△内部转账要在「对方账户」写上另一头",IF(AND($L2988="内部转账",$M2988=$C2988),"※对方账户跟本账户是同一个",IF(AND($L2988&lt;&gt;"内部转账",$M2988&lt;&gt;""),"△填了对方账户，但类别不是内部转账",IF(YEAR($B2988)&lt;&gt;管理年度,"△不是管理年度的单据，按月的三张报表里看不到",IF($H2988&lt;0,"△这一笔之后该账户余额成负数了，核一下",""))))))))))))))</f>
        <v/>
      </c>
    </row>
    <row r="2989" ht="16.5" spans="1:16">
      <c r="A2989" s="4" t="str">
        <f>IF($C2989="","",COUNTA($C$5:$C2989))</f>
        <v/>
      </c>
      <c r="B2989" s="52"/>
      <c r="C2989" s="53"/>
      <c r="D2989" s="53"/>
      <c r="E2989" s="32"/>
      <c r="F2989" s="54"/>
      <c r="G2989" s="54"/>
      <c r="H2989" s="24" t="str">
        <f>IFERROR(ROUND(VLOOKUP($C2989,基础资料!$B$5:$E$34,3,0)+SUMIF($C$5:$C2989,$C2989,$F$5:$F2989)-SUMIF($C$5:$C2989,$C2989,$G$5:$G2989),2),"")</f>
        <v/>
      </c>
      <c r="I2989" s="53"/>
      <c r="J2989" s="53"/>
      <c r="K2989" s="25" t="str">
        <f t="shared" si="46"/>
        <v/>
      </c>
      <c r="L2989" s="13" t="str">
        <f>IF($D2989="","",IFERROR(INDEX(类别属性,MATCH($D2989,类别表,0)),""))</f>
        <v/>
      </c>
      <c r="M2989" s="53"/>
      <c r="N2989" s="53"/>
      <c r="O2989" s="32"/>
      <c r="P2989" s="6" t="str">
        <f>IF($C2989="","",IF(ISNA(MATCH($C2989,账户表,0)),"※这个账户不在【基础资料】的账户档案里",IF($B2989="","※没填日期，这一笔不会进任何月份的报表",IF(NOT(ISNUMBER($B2989)),"※日期是文本不是日期（像 2026.6.28 这种），按日期取数的报表全会漏掉这一笔",IF(AND($F2989&lt;&gt;"",$G2989&lt;&gt;""),"※收入和支出不能同时填",IF(AND(N($F2989)=0,N($G2989)=0),"※收入和支出都没填",IF(OR(N($F2989)&lt;0,N($G2989)&lt;0),"※金额不能填负数，方向反了就换一列填",IF($D2989="","※没填收支类别，分类报表会漏掉这一笔",IF(ISNA(MATCH($D2989,类别表,0)),"※收支类别不在【基础资料】的清单里",IF(AND($L2989="内部转账",$M2989=""),"△内部转账要在「对方账户」写上另一头",IF(AND($L2989="内部转账",$M2989=$C2989),"※对方账户跟本账户是同一个",IF(AND($L2989&lt;&gt;"内部转账",$M2989&lt;&gt;""),"△填了对方账户，但类别不是内部转账",IF(YEAR($B2989)&lt;&gt;管理年度,"△不是管理年度的单据，按月的三张报表里看不到",IF($H2989&lt;0,"△这一笔之后该账户余额成负数了，核一下",""))))))))))))))</f>
        <v/>
      </c>
    </row>
    <row r="2990" ht="16.5" spans="1:16">
      <c r="A2990" s="4" t="str">
        <f>IF($C2990="","",COUNTA($C$5:$C2990))</f>
        <v/>
      </c>
      <c r="B2990" s="52"/>
      <c r="C2990" s="53"/>
      <c r="D2990" s="53"/>
      <c r="E2990" s="32"/>
      <c r="F2990" s="54"/>
      <c r="G2990" s="54"/>
      <c r="H2990" s="24" t="str">
        <f>IFERROR(ROUND(VLOOKUP($C2990,基础资料!$B$5:$E$34,3,0)+SUMIF($C$5:$C2990,$C2990,$F$5:$F2990)-SUMIF($C$5:$C2990,$C2990,$G$5:$G2990),2),"")</f>
        <v/>
      </c>
      <c r="I2990" s="53"/>
      <c r="J2990" s="53"/>
      <c r="K2990" s="25" t="str">
        <f t="shared" si="46"/>
        <v/>
      </c>
      <c r="L2990" s="13" t="str">
        <f>IF($D2990="","",IFERROR(INDEX(类别属性,MATCH($D2990,类别表,0)),""))</f>
        <v/>
      </c>
      <c r="M2990" s="53"/>
      <c r="N2990" s="53"/>
      <c r="O2990" s="32"/>
      <c r="P2990" s="6" t="str">
        <f>IF($C2990="","",IF(ISNA(MATCH($C2990,账户表,0)),"※这个账户不在【基础资料】的账户档案里",IF($B2990="","※没填日期，这一笔不会进任何月份的报表",IF(NOT(ISNUMBER($B2990)),"※日期是文本不是日期（像 2026.6.28 这种），按日期取数的报表全会漏掉这一笔",IF(AND($F2990&lt;&gt;"",$G2990&lt;&gt;""),"※收入和支出不能同时填",IF(AND(N($F2990)=0,N($G2990)=0),"※收入和支出都没填",IF(OR(N($F2990)&lt;0,N($G2990)&lt;0),"※金额不能填负数，方向反了就换一列填",IF($D2990="","※没填收支类别，分类报表会漏掉这一笔",IF(ISNA(MATCH($D2990,类别表,0)),"※收支类别不在【基础资料】的清单里",IF(AND($L2990="内部转账",$M2990=""),"△内部转账要在「对方账户」写上另一头",IF(AND($L2990="内部转账",$M2990=$C2990),"※对方账户跟本账户是同一个",IF(AND($L2990&lt;&gt;"内部转账",$M2990&lt;&gt;""),"△填了对方账户，但类别不是内部转账",IF(YEAR($B2990)&lt;&gt;管理年度,"△不是管理年度的单据，按月的三张报表里看不到",IF($H2990&lt;0,"△这一笔之后该账户余额成负数了，核一下",""))))))))))))))</f>
        <v/>
      </c>
    </row>
    <row r="2991" ht="16.5" spans="1:16">
      <c r="A2991" s="4" t="str">
        <f>IF($C2991="","",COUNTA($C$5:$C2991))</f>
        <v/>
      </c>
      <c r="B2991" s="52"/>
      <c r="C2991" s="53"/>
      <c r="D2991" s="53"/>
      <c r="E2991" s="32"/>
      <c r="F2991" s="54"/>
      <c r="G2991" s="54"/>
      <c r="H2991" s="24" t="str">
        <f>IFERROR(ROUND(VLOOKUP($C2991,基础资料!$B$5:$E$34,3,0)+SUMIF($C$5:$C2991,$C2991,$F$5:$F2991)-SUMIF($C$5:$C2991,$C2991,$G$5:$G2991),2),"")</f>
        <v/>
      </c>
      <c r="I2991" s="53"/>
      <c r="J2991" s="53"/>
      <c r="K2991" s="25" t="str">
        <f t="shared" si="46"/>
        <v/>
      </c>
      <c r="L2991" s="13" t="str">
        <f>IF($D2991="","",IFERROR(INDEX(类别属性,MATCH($D2991,类别表,0)),""))</f>
        <v/>
      </c>
      <c r="M2991" s="53"/>
      <c r="N2991" s="53"/>
      <c r="O2991" s="32"/>
      <c r="P2991" s="6" t="str">
        <f>IF($C2991="","",IF(ISNA(MATCH($C2991,账户表,0)),"※这个账户不在【基础资料】的账户档案里",IF($B2991="","※没填日期，这一笔不会进任何月份的报表",IF(NOT(ISNUMBER($B2991)),"※日期是文本不是日期（像 2026.6.28 这种），按日期取数的报表全会漏掉这一笔",IF(AND($F2991&lt;&gt;"",$G2991&lt;&gt;""),"※收入和支出不能同时填",IF(AND(N($F2991)=0,N($G2991)=0),"※收入和支出都没填",IF(OR(N($F2991)&lt;0,N($G2991)&lt;0),"※金额不能填负数，方向反了就换一列填",IF($D2991="","※没填收支类别，分类报表会漏掉这一笔",IF(ISNA(MATCH($D2991,类别表,0)),"※收支类别不在【基础资料】的清单里",IF(AND($L2991="内部转账",$M2991=""),"△内部转账要在「对方账户」写上另一头",IF(AND($L2991="内部转账",$M2991=$C2991),"※对方账户跟本账户是同一个",IF(AND($L2991&lt;&gt;"内部转账",$M2991&lt;&gt;""),"△填了对方账户，但类别不是内部转账",IF(YEAR($B2991)&lt;&gt;管理年度,"△不是管理年度的单据，按月的三张报表里看不到",IF($H2991&lt;0,"△这一笔之后该账户余额成负数了，核一下",""))))))))))))))</f>
        <v/>
      </c>
    </row>
    <row r="2992" ht="16.5" spans="1:16">
      <c r="A2992" s="4" t="str">
        <f>IF($C2992="","",COUNTA($C$5:$C2992))</f>
        <v/>
      </c>
      <c r="B2992" s="52"/>
      <c r="C2992" s="53"/>
      <c r="D2992" s="53"/>
      <c r="E2992" s="32"/>
      <c r="F2992" s="54"/>
      <c r="G2992" s="54"/>
      <c r="H2992" s="24" t="str">
        <f>IFERROR(ROUND(VLOOKUP($C2992,基础资料!$B$5:$E$34,3,0)+SUMIF($C$5:$C2992,$C2992,$F$5:$F2992)-SUMIF($C$5:$C2992,$C2992,$G$5:$G2992),2),"")</f>
        <v/>
      </c>
      <c r="I2992" s="53"/>
      <c r="J2992" s="53"/>
      <c r="K2992" s="25" t="str">
        <f t="shared" si="46"/>
        <v/>
      </c>
      <c r="L2992" s="13" t="str">
        <f>IF($D2992="","",IFERROR(INDEX(类别属性,MATCH($D2992,类别表,0)),""))</f>
        <v/>
      </c>
      <c r="M2992" s="53"/>
      <c r="N2992" s="53"/>
      <c r="O2992" s="32"/>
      <c r="P2992" s="6" t="str">
        <f>IF($C2992="","",IF(ISNA(MATCH($C2992,账户表,0)),"※这个账户不在【基础资料】的账户档案里",IF($B2992="","※没填日期，这一笔不会进任何月份的报表",IF(NOT(ISNUMBER($B2992)),"※日期是文本不是日期（像 2026.6.28 这种），按日期取数的报表全会漏掉这一笔",IF(AND($F2992&lt;&gt;"",$G2992&lt;&gt;""),"※收入和支出不能同时填",IF(AND(N($F2992)=0,N($G2992)=0),"※收入和支出都没填",IF(OR(N($F2992)&lt;0,N($G2992)&lt;0),"※金额不能填负数，方向反了就换一列填",IF($D2992="","※没填收支类别，分类报表会漏掉这一笔",IF(ISNA(MATCH($D2992,类别表,0)),"※收支类别不在【基础资料】的清单里",IF(AND($L2992="内部转账",$M2992=""),"△内部转账要在「对方账户」写上另一头",IF(AND($L2992="内部转账",$M2992=$C2992),"※对方账户跟本账户是同一个",IF(AND($L2992&lt;&gt;"内部转账",$M2992&lt;&gt;""),"△填了对方账户，但类别不是内部转账",IF(YEAR($B2992)&lt;&gt;管理年度,"△不是管理年度的单据，按月的三张报表里看不到",IF($H2992&lt;0,"△这一笔之后该账户余额成负数了，核一下",""))))))))))))))</f>
        <v/>
      </c>
    </row>
    <row r="2993" ht="16.5" spans="1:16">
      <c r="A2993" s="4" t="str">
        <f>IF($C2993="","",COUNTA($C$5:$C2993))</f>
        <v/>
      </c>
      <c r="B2993" s="52"/>
      <c r="C2993" s="53"/>
      <c r="D2993" s="53"/>
      <c r="E2993" s="32"/>
      <c r="F2993" s="54"/>
      <c r="G2993" s="54"/>
      <c r="H2993" s="24" t="str">
        <f>IFERROR(ROUND(VLOOKUP($C2993,基础资料!$B$5:$E$34,3,0)+SUMIF($C$5:$C2993,$C2993,$F$5:$F2993)-SUMIF($C$5:$C2993,$C2993,$G$5:$G2993),2),"")</f>
        <v/>
      </c>
      <c r="I2993" s="53"/>
      <c r="J2993" s="53"/>
      <c r="K2993" s="25" t="str">
        <f t="shared" si="46"/>
        <v/>
      </c>
      <c r="L2993" s="13" t="str">
        <f>IF($D2993="","",IFERROR(INDEX(类别属性,MATCH($D2993,类别表,0)),""))</f>
        <v/>
      </c>
      <c r="M2993" s="53"/>
      <c r="N2993" s="53"/>
      <c r="O2993" s="32"/>
      <c r="P2993" s="6" t="str">
        <f>IF($C2993="","",IF(ISNA(MATCH($C2993,账户表,0)),"※这个账户不在【基础资料】的账户档案里",IF($B2993="","※没填日期，这一笔不会进任何月份的报表",IF(NOT(ISNUMBER($B2993)),"※日期是文本不是日期（像 2026.6.28 这种），按日期取数的报表全会漏掉这一笔",IF(AND($F2993&lt;&gt;"",$G2993&lt;&gt;""),"※收入和支出不能同时填",IF(AND(N($F2993)=0,N($G2993)=0),"※收入和支出都没填",IF(OR(N($F2993)&lt;0,N($G2993)&lt;0),"※金额不能填负数，方向反了就换一列填",IF($D2993="","※没填收支类别，分类报表会漏掉这一笔",IF(ISNA(MATCH($D2993,类别表,0)),"※收支类别不在【基础资料】的清单里",IF(AND($L2993="内部转账",$M2993=""),"△内部转账要在「对方账户」写上另一头",IF(AND($L2993="内部转账",$M2993=$C2993),"※对方账户跟本账户是同一个",IF(AND($L2993&lt;&gt;"内部转账",$M2993&lt;&gt;""),"△填了对方账户，但类别不是内部转账",IF(YEAR($B2993)&lt;&gt;管理年度,"△不是管理年度的单据，按月的三张报表里看不到",IF($H2993&lt;0,"△这一笔之后该账户余额成负数了，核一下",""))))))))))))))</f>
        <v/>
      </c>
    </row>
    <row r="2994" ht="16.5" spans="1:16">
      <c r="A2994" s="4" t="str">
        <f>IF($C2994="","",COUNTA($C$5:$C2994))</f>
        <v/>
      </c>
      <c r="B2994" s="52"/>
      <c r="C2994" s="53"/>
      <c r="D2994" s="53"/>
      <c r="E2994" s="32"/>
      <c r="F2994" s="54"/>
      <c r="G2994" s="54"/>
      <c r="H2994" s="24" t="str">
        <f>IFERROR(ROUND(VLOOKUP($C2994,基础资料!$B$5:$E$34,3,0)+SUMIF($C$5:$C2994,$C2994,$F$5:$F2994)-SUMIF($C$5:$C2994,$C2994,$G$5:$G2994),2),"")</f>
        <v/>
      </c>
      <c r="I2994" s="53"/>
      <c r="J2994" s="53"/>
      <c r="K2994" s="25" t="str">
        <f t="shared" si="46"/>
        <v/>
      </c>
      <c r="L2994" s="13" t="str">
        <f>IF($D2994="","",IFERROR(INDEX(类别属性,MATCH($D2994,类别表,0)),""))</f>
        <v/>
      </c>
      <c r="M2994" s="53"/>
      <c r="N2994" s="53"/>
      <c r="O2994" s="32"/>
      <c r="P2994" s="6" t="str">
        <f>IF($C2994="","",IF(ISNA(MATCH($C2994,账户表,0)),"※这个账户不在【基础资料】的账户档案里",IF($B2994="","※没填日期，这一笔不会进任何月份的报表",IF(NOT(ISNUMBER($B2994)),"※日期是文本不是日期（像 2026.6.28 这种），按日期取数的报表全会漏掉这一笔",IF(AND($F2994&lt;&gt;"",$G2994&lt;&gt;""),"※收入和支出不能同时填",IF(AND(N($F2994)=0,N($G2994)=0),"※收入和支出都没填",IF(OR(N($F2994)&lt;0,N($G2994)&lt;0),"※金额不能填负数，方向反了就换一列填",IF($D2994="","※没填收支类别，分类报表会漏掉这一笔",IF(ISNA(MATCH($D2994,类别表,0)),"※收支类别不在【基础资料】的清单里",IF(AND($L2994="内部转账",$M2994=""),"△内部转账要在「对方账户」写上另一头",IF(AND($L2994="内部转账",$M2994=$C2994),"※对方账户跟本账户是同一个",IF(AND($L2994&lt;&gt;"内部转账",$M2994&lt;&gt;""),"△填了对方账户，但类别不是内部转账",IF(YEAR($B2994)&lt;&gt;管理年度,"△不是管理年度的单据，按月的三张报表里看不到",IF($H2994&lt;0,"△这一笔之后该账户余额成负数了，核一下",""))))))))))))))</f>
        <v/>
      </c>
    </row>
    <row r="2995" ht="16.5" spans="1:16">
      <c r="A2995" s="4" t="str">
        <f>IF($C2995="","",COUNTA($C$5:$C2995))</f>
        <v/>
      </c>
      <c r="B2995" s="52"/>
      <c r="C2995" s="53"/>
      <c r="D2995" s="53"/>
      <c r="E2995" s="32"/>
      <c r="F2995" s="54"/>
      <c r="G2995" s="54"/>
      <c r="H2995" s="24" t="str">
        <f>IFERROR(ROUND(VLOOKUP($C2995,基础资料!$B$5:$E$34,3,0)+SUMIF($C$5:$C2995,$C2995,$F$5:$F2995)-SUMIF($C$5:$C2995,$C2995,$G$5:$G2995),2),"")</f>
        <v/>
      </c>
      <c r="I2995" s="53"/>
      <c r="J2995" s="53"/>
      <c r="K2995" s="25" t="str">
        <f t="shared" si="46"/>
        <v/>
      </c>
      <c r="L2995" s="13" t="str">
        <f>IF($D2995="","",IFERROR(INDEX(类别属性,MATCH($D2995,类别表,0)),""))</f>
        <v/>
      </c>
      <c r="M2995" s="53"/>
      <c r="N2995" s="53"/>
      <c r="O2995" s="32"/>
      <c r="P2995" s="6" t="str">
        <f>IF($C2995="","",IF(ISNA(MATCH($C2995,账户表,0)),"※这个账户不在【基础资料】的账户档案里",IF($B2995="","※没填日期，这一笔不会进任何月份的报表",IF(NOT(ISNUMBER($B2995)),"※日期是文本不是日期（像 2026.6.28 这种），按日期取数的报表全会漏掉这一笔",IF(AND($F2995&lt;&gt;"",$G2995&lt;&gt;""),"※收入和支出不能同时填",IF(AND(N($F2995)=0,N($G2995)=0),"※收入和支出都没填",IF(OR(N($F2995)&lt;0,N($G2995)&lt;0),"※金额不能填负数，方向反了就换一列填",IF($D2995="","※没填收支类别，分类报表会漏掉这一笔",IF(ISNA(MATCH($D2995,类别表,0)),"※收支类别不在【基础资料】的清单里",IF(AND($L2995="内部转账",$M2995=""),"△内部转账要在「对方账户」写上另一头",IF(AND($L2995="内部转账",$M2995=$C2995),"※对方账户跟本账户是同一个",IF(AND($L2995&lt;&gt;"内部转账",$M2995&lt;&gt;""),"△填了对方账户，但类别不是内部转账",IF(YEAR($B2995)&lt;&gt;管理年度,"△不是管理年度的单据，按月的三张报表里看不到",IF($H2995&lt;0,"△这一笔之后该账户余额成负数了，核一下",""))))))))))))))</f>
        <v/>
      </c>
    </row>
    <row r="2996" ht="16.5" spans="1:16">
      <c r="A2996" s="4" t="str">
        <f>IF($C2996="","",COUNTA($C$5:$C2996))</f>
        <v/>
      </c>
      <c r="B2996" s="52"/>
      <c r="C2996" s="53"/>
      <c r="D2996" s="53"/>
      <c r="E2996" s="32"/>
      <c r="F2996" s="54"/>
      <c r="G2996" s="54"/>
      <c r="H2996" s="24" t="str">
        <f>IFERROR(ROUND(VLOOKUP($C2996,基础资料!$B$5:$E$34,3,0)+SUMIF($C$5:$C2996,$C2996,$F$5:$F2996)-SUMIF($C$5:$C2996,$C2996,$G$5:$G2996),2),"")</f>
        <v/>
      </c>
      <c r="I2996" s="53"/>
      <c r="J2996" s="53"/>
      <c r="K2996" s="25" t="str">
        <f t="shared" si="46"/>
        <v/>
      </c>
      <c r="L2996" s="13" t="str">
        <f>IF($D2996="","",IFERROR(INDEX(类别属性,MATCH($D2996,类别表,0)),""))</f>
        <v/>
      </c>
      <c r="M2996" s="53"/>
      <c r="N2996" s="53"/>
      <c r="O2996" s="32"/>
      <c r="P2996" s="6" t="str">
        <f>IF($C2996="","",IF(ISNA(MATCH($C2996,账户表,0)),"※这个账户不在【基础资料】的账户档案里",IF($B2996="","※没填日期，这一笔不会进任何月份的报表",IF(NOT(ISNUMBER($B2996)),"※日期是文本不是日期（像 2026.6.28 这种），按日期取数的报表全会漏掉这一笔",IF(AND($F2996&lt;&gt;"",$G2996&lt;&gt;""),"※收入和支出不能同时填",IF(AND(N($F2996)=0,N($G2996)=0),"※收入和支出都没填",IF(OR(N($F2996)&lt;0,N($G2996)&lt;0),"※金额不能填负数，方向反了就换一列填",IF($D2996="","※没填收支类别，分类报表会漏掉这一笔",IF(ISNA(MATCH($D2996,类别表,0)),"※收支类别不在【基础资料】的清单里",IF(AND($L2996="内部转账",$M2996=""),"△内部转账要在「对方账户」写上另一头",IF(AND($L2996="内部转账",$M2996=$C2996),"※对方账户跟本账户是同一个",IF(AND($L2996&lt;&gt;"内部转账",$M2996&lt;&gt;""),"△填了对方账户，但类别不是内部转账",IF(YEAR($B2996)&lt;&gt;管理年度,"△不是管理年度的单据，按月的三张报表里看不到",IF($H2996&lt;0,"△这一笔之后该账户余额成负数了，核一下",""))))))))))))))</f>
        <v/>
      </c>
    </row>
    <row r="2997" ht="16.5" spans="1:16">
      <c r="A2997" s="4" t="str">
        <f>IF($C2997="","",COUNTA($C$5:$C2997))</f>
        <v/>
      </c>
      <c r="B2997" s="52"/>
      <c r="C2997" s="53"/>
      <c r="D2997" s="53"/>
      <c r="E2997" s="32"/>
      <c r="F2997" s="54"/>
      <c r="G2997" s="54"/>
      <c r="H2997" s="24" t="str">
        <f>IFERROR(ROUND(VLOOKUP($C2997,基础资料!$B$5:$E$34,3,0)+SUMIF($C$5:$C2997,$C2997,$F$5:$F2997)-SUMIF($C$5:$C2997,$C2997,$G$5:$G2997),2),"")</f>
        <v/>
      </c>
      <c r="I2997" s="53"/>
      <c r="J2997" s="53"/>
      <c r="K2997" s="25" t="str">
        <f t="shared" si="46"/>
        <v/>
      </c>
      <c r="L2997" s="13" t="str">
        <f>IF($D2997="","",IFERROR(INDEX(类别属性,MATCH($D2997,类别表,0)),""))</f>
        <v/>
      </c>
      <c r="M2997" s="53"/>
      <c r="N2997" s="53"/>
      <c r="O2997" s="32"/>
      <c r="P2997" s="6" t="str">
        <f>IF($C2997="","",IF(ISNA(MATCH($C2997,账户表,0)),"※这个账户不在【基础资料】的账户档案里",IF($B2997="","※没填日期，这一笔不会进任何月份的报表",IF(NOT(ISNUMBER($B2997)),"※日期是文本不是日期（像 2026.6.28 这种），按日期取数的报表全会漏掉这一笔",IF(AND($F2997&lt;&gt;"",$G2997&lt;&gt;""),"※收入和支出不能同时填",IF(AND(N($F2997)=0,N($G2997)=0),"※收入和支出都没填",IF(OR(N($F2997)&lt;0,N($G2997)&lt;0),"※金额不能填负数，方向反了就换一列填",IF($D2997="","※没填收支类别，分类报表会漏掉这一笔",IF(ISNA(MATCH($D2997,类别表,0)),"※收支类别不在【基础资料】的清单里",IF(AND($L2997="内部转账",$M2997=""),"△内部转账要在「对方账户」写上另一头",IF(AND($L2997="内部转账",$M2997=$C2997),"※对方账户跟本账户是同一个",IF(AND($L2997&lt;&gt;"内部转账",$M2997&lt;&gt;""),"△填了对方账户，但类别不是内部转账",IF(YEAR($B2997)&lt;&gt;管理年度,"△不是管理年度的单据，按月的三张报表里看不到",IF($H2997&lt;0,"△这一笔之后该账户余额成负数了，核一下",""))))))))))))))</f>
        <v/>
      </c>
    </row>
    <row r="2998" ht="16.5" spans="1:16">
      <c r="A2998" s="4" t="str">
        <f>IF($C2998="","",COUNTA($C$5:$C2998))</f>
        <v/>
      </c>
      <c r="B2998" s="52"/>
      <c r="C2998" s="53"/>
      <c r="D2998" s="53"/>
      <c r="E2998" s="32"/>
      <c r="F2998" s="54"/>
      <c r="G2998" s="54"/>
      <c r="H2998" s="24" t="str">
        <f>IFERROR(ROUND(VLOOKUP($C2998,基础资料!$B$5:$E$34,3,0)+SUMIF($C$5:$C2998,$C2998,$F$5:$F2998)-SUMIF($C$5:$C2998,$C2998,$G$5:$G2998),2),"")</f>
        <v/>
      </c>
      <c r="I2998" s="53"/>
      <c r="J2998" s="53"/>
      <c r="K2998" s="25" t="str">
        <f t="shared" si="46"/>
        <v/>
      </c>
      <c r="L2998" s="13" t="str">
        <f>IF($D2998="","",IFERROR(INDEX(类别属性,MATCH($D2998,类别表,0)),""))</f>
        <v/>
      </c>
      <c r="M2998" s="53"/>
      <c r="N2998" s="53"/>
      <c r="O2998" s="32"/>
      <c r="P2998" s="6" t="str">
        <f>IF($C2998="","",IF(ISNA(MATCH($C2998,账户表,0)),"※这个账户不在【基础资料】的账户档案里",IF($B2998="","※没填日期，这一笔不会进任何月份的报表",IF(NOT(ISNUMBER($B2998)),"※日期是文本不是日期（像 2026.6.28 这种），按日期取数的报表全会漏掉这一笔",IF(AND($F2998&lt;&gt;"",$G2998&lt;&gt;""),"※收入和支出不能同时填",IF(AND(N($F2998)=0,N($G2998)=0),"※收入和支出都没填",IF(OR(N($F2998)&lt;0,N($G2998)&lt;0),"※金额不能填负数，方向反了就换一列填",IF($D2998="","※没填收支类别，分类报表会漏掉这一笔",IF(ISNA(MATCH($D2998,类别表,0)),"※收支类别不在【基础资料】的清单里",IF(AND($L2998="内部转账",$M2998=""),"△内部转账要在「对方账户」写上另一头",IF(AND($L2998="内部转账",$M2998=$C2998),"※对方账户跟本账户是同一个",IF(AND($L2998&lt;&gt;"内部转账",$M2998&lt;&gt;""),"△填了对方账户，但类别不是内部转账",IF(YEAR($B2998)&lt;&gt;管理年度,"△不是管理年度的单据，按月的三张报表里看不到",IF($H2998&lt;0,"△这一笔之后该账户余额成负数了，核一下",""))))))))))))))</f>
        <v/>
      </c>
    </row>
    <row r="2999" ht="16.5" spans="1:16">
      <c r="A2999" s="4" t="str">
        <f>IF($C2999="","",COUNTA($C$5:$C2999))</f>
        <v/>
      </c>
      <c r="B2999" s="52"/>
      <c r="C2999" s="53"/>
      <c r="D2999" s="53"/>
      <c r="E2999" s="32"/>
      <c r="F2999" s="54"/>
      <c r="G2999" s="54"/>
      <c r="H2999" s="24" t="str">
        <f>IFERROR(ROUND(VLOOKUP($C2999,基础资料!$B$5:$E$34,3,0)+SUMIF($C$5:$C2999,$C2999,$F$5:$F2999)-SUMIF($C$5:$C2999,$C2999,$G$5:$G2999),2),"")</f>
        <v/>
      </c>
      <c r="I2999" s="53"/>
      <c r="J2999" s="53"/>
      <c r="K2999" s="25" t="str">
        <f t="shared" si="46"/>
        <v/>
      </c>
      <c r="L2999" s="13" t="str">
        <f>IF($D2999="","",IFERROR(INDEX(类别属性,MATCH($D2999,类别表,0)),""))</f>
        <v/>
      </c>
      <c r="M2999" s="53"/>
      <c r="N2999" s="53"/>
      <c r="O2999" s="32"/>
      <c r="P2999" s="6" t="str">
        <f>IF($C2999="","",IF(ISNA(MATCH($C2999,账户表,0)),"※这个账户不在【基础资料】的账户档案里",IF($B2999="","※没填日期，这一笔不会进任何月份的报表",IF(NOT(ISNUMBER($B2999)),"※日期是文本不是日期（像 2026.6.28 这种），按日期取数的报表全会漏掉这一笔",IF(AND($F2999&lt;&gt;"",$G2999&lt;&gt;""),"※收入和支出不能同时填",IF(AND(N($F2999)=0,N($G2999)=0),"※收入和支出都没填",IF(OR(N($F2999)&lt;0,N($G2999)&lt;0),"※金额不能填负数，方向反了就换一列填",IF($D2999="","※没填收支类别，分类报表会漏掉这一笔",IF(ISNA(MATCH($D2999,类别表,0)),"※收支类别不在【基础资料】的清单里",IF(AND($L2999="内部转账",$M2999=""),"△内部转账要在「对方账户」写上另一头",IF(AND($L2999="内部转账",$M2999=$C2999),"※对方账户跟本账户是同一个",IF(AND($L2999&lt;&gt;"内部转账",$M2999&lt;&gt;""),"△填了对方账户，但类别不是内部转账",IF(YEAR($B2999)&lt;&gt;管理年度,"△不是管理年度的单据，按月的三张报表里看不到",IF($H2999&lt;0,"△这一笔之后该账户余额成负数了，核一下",""))))))))))))))</f>
        <v/>
      </c>
    </row>
    <row r="3000" ht="16.5" spans="1:16">
      <c r="A3000" s="4" t="str">
        <f>IF($C3000="","",COUNTA($C$5:$C3000))</f>
        <v/>
      </c>
      <c r="B3000" s="52"/>
      <c r="C3000" s="53"/>
      <c r="D3000" s="53"/>
      <c r="E3000" s="32"/>
      <c r="F3000" s="54"/>
      <c r="G3000" s="54"/>
      <c r="H3000" s="24" t="str">
        <f>IFERROR(ROUND(VLOOKUP($C3000,基础资料!$B$5:$E$34,3,0)+SUMIF($C$5:$C3000,$C3000,$F$5:$F3000)-SUMIF($C$5:$C3000,$C3000,$G$5:$G3000),2),"")</f>
        <v/>
      </c>
      <c r="I3000" s="53"/>
      <c r="J3000" s="53"/>
      <c r="K3000" s="25" t="str">
        <f t="shared" si="46"/>
        <v/>
      </c>
      <c r="L3000" s="13" t="str">
        <f>IF($D3000="","",IFERROR(INDEX(类别属性,MATCH($D3000,类别表,0)),""))</f>
        <v/>
      </c>
      <c r="M3000" s="53"/>
      <c r="N3000" s="53"/>
      <c r="O3000" s="32"/>
      <c r="P3000" s="6" t="str">
        <f>IF($C3000="","",IF(ISNA(MATCH($C3000,账户表,0)),"※这个账户不在【基础资料】的账户档案里",IF($B3000="","※没填日期，这一笔不会进任何月份的报表",IF(NOT(ISNUMBER($B3000)),"※日期是文本不是日期（像 2026.6.28 这种），按日期取数的报表全会漏掉这一笔",IF(AND($F3000&lt;&gt;"",$G3000&lt;&gt;""),"※收入和支出不能同时填",IF(AND(N($F3000)=0,N($G3000)=0),"※收入和支出都没填",IF(OR(N($F3000)&lt;0,N($G3000)&lt;0),"※金额不能填负数，方向反了就换一列填",IF($D3000="","※没填收支类别，分类报表会漏掉这一笔",IF(ISNA(MATCH($D3000,类别表,0)),"※收支类别不在【基础资料】的清单里",IF(AND($L3000="内部转账",$M3000=""),"△内部转账要在「对方账户」写上另一头",IF(AND($L3000="内部转账",$M3000=$C3000),"※对方账户跟本账户是同一个",IF(AND($L3000&lt;&gt;"内部转账",$M3000&lt;&gt;""),"△填了对方账户，但类别不是内部转账",IF(YEAR($B3000)&lt;&gt;管理年度,"△不是管理年度的单据，按月的三张报表里看不到",IF($H3000&lt;0,"△这一笔之后该账户余额成负数了，核一下",""))))))))))))))</f>
        <v/>
      </c>
    </row>
    <row r="3001" ht="16.5" spans="1:16">
      <c r="A3001" s="4" t="str">
        <f>IF($C3001="","",COUNTA($C$5:$C3001))</f>
        <v/>
      </c>
      <c r="B3001" s="52"/>
      <c r="C3001" s="53"/>
      <c r="D3001" s="53"/>
      <c r="E3001" s="32"/>
      <c r="F3001" s="54"/>
      <c r="G3001" s="54"/>
      <c r="H3001" s="24" t="str">
        <f>IFERROR(ROUND(VLOOKUP($C3001,基础资料!$B$5:$E$34,3,0)+SUMIF($C$5:$C3001,$C3001,$F$5:$F3001)-SUMIF($C$5:$C3001,$C3001,$G$5:$G3001),2),"")</f>
        <v/>
      </c>
      <c r="I3001" s="53"/>
      <c r="J3001" s="53"/>
      <c r="K3001" s="25" t="str">
        <f t="shared" si="46"/>
        <v/>
      </c>
      <c r="L3001" s="13" t="str">
        <f>IF($D3001="","",IFERROR(INDEX(类别属性,MATCH($D3001,类别表,0)),""))</f>
        <v/>
      </c>
      <c r="M3001" s="53"/>
      <c r="N3001" s="53"/>
      <c r="O3001" s="32"/>
      <c r="P3001" s="6" t="str">
        <f>IF($C3001="","",IF(ISNA(MATCH($C3001,账户表,0)),"※这个账户不在【基础资料】的账户档案里",IF($B3001="","※没填日期，这一笔不会进任何月份的报表",IF(NOT(ISNUMBER($B3001)),"※日期是文本不是日期（像 2026.6.28 这种），按日期取数的报表全会漏掉这一笔",IF(AND($F3001&lt;&gt;"",$G3001&lt;&gt;""),"※收入和支出不能同时填",IF(AND(N($F3001)=0,N($G3001)=0),"※收入和支出都没填",IF(OR(N($F3001)&lt;0,N($G3001)&lt;0),"※金额不能填负数，方向反了就换一列填",IF($D3001="","※没填收支类别，分类报表会漏掉这一笔",IF(ISNA(MATCH($D3001,类别表,0)),"※收支类别不在【基础资料】的清单里",IF(AND($L3001="内部转账",$M3001=""),"△内部转账要在「对方账户」写上另一头",IF(AND($L3001="内部转账",$M3001=$C3001),"※对方账户跟本账户是同一个",IF(AND($L3001&lt;&gt;"内部转账",$M3001&lt;&gt;""),"△填了对方账户，但类别不是内部转账",IF(YEAR($B3001)&lt;&gt;管理年度,"△不是管理年度的单据，按月的三张报表里看不到",IF($H3001&lt;0,"△这一笔之后该账户余额成负数了，核一下",""))))))))))))))</f>
        <v/>
      </c>
    </row>
    <row r="3002" ht="16.5" spans="1:16">
      <c r="A3002" s="4" t="str">
        <f>IF($C3002="","",COUNTA($C$5:$C3002))</f>
        <v/>
      </c>
      <c r="B3002" s="52"/>
      <c r="C3002" s="53"/>
      <c r="D3002" s="53"/>
      <c r="E3002" s="32"/>
      <c r="F3002" s="54"/>
      <c r="G3002" s="54"/>
      <c r="H3002" s="24" t="str">
        <f>IFERROR(ROUND(VLOOKUP($C3002,基础资料!$B$5:$E$34,3,0)+SUMIF($C$5:$C3002,$C3002,$F$5:$F3002)-SUMIF($C$5:$C3002,$C3002,$G$5:$G3002),2),"")</f>
        <v/>
      </c>
      <c r="I3002" s="53"/>
      <c r="J3002" s="53"/>
      <c r="K3002" s="25" t="str">
        <f t="shared" si="46"/>
        <v/>
      </c>
      <c r="L3002" s="13" t="str">
        <f>IF($D3002="","",IFERROR(INDEX(类别属性,MATCH($D3002,类别表,0)),""))</f>
        <v/>
      </c>
      <c r="M3002" s="53"/>
      <c r="N3002" s="53"/>
      <c r="O3002" s="32"/>
      <c r="P3002" s="6" t="str">
        <f>IF($C3002="","",IF(ISNA(MATCH($C3002,账户表,0)),"※这个账户不在【基础资料】的账户档案里",IF($B3002="","※没填日期，这一笔不会进任何月份的报表",IF(NOT(ISNUMBER($B3002)),"※日期是文本不是日期（像 2026.6.28 这种），按日期取数的报表全会漏掉这一笔",IF(AND($F3002&lt;&gt;"",$G3002&lt;&gt;""),"※收入和支出不能同时填",IF(AND(N($F3002)=0,N($G3002)=0),"※收入和支出都没填",IF(OR(N($F3002)&lt;0,N($G3002)&lt;0),"※金额不能填负数，方向反了就换一列填",IF($D3002="","※没填收支类别，分类报表会漏掉这一笔",IF(ISNA(MATCH($D3002,类别表,0)),"※收支类别不在【基础资料】的清单里",IF(AND($L3002="内部转账",$M3002=""),"△内部转账要在「对方账户」写上另一头",IF(AND($L3002="内部转账",$M3002=$C3002),"※对方账户跟本账户是同一个",IF(AND($L3002&lt;&gt;"内部转账",$M3002&lt;&gt;""),"△填了对方账户，但类别不是内部转账",IF(YEAR($B3002)&lt;&gt;管理年度,"△不是管理年度的单据，按月的三张报表里看不到",IF($H3002&lt;0,"△这一笔之后该账户余额成负数了，核一下",""))))))))))))))</f>
        <v/>
      </c>
    </row>
    <row r="3003" ht="16.5" spans="1:16">
      <c r="A3003" s="4" t="str">
        <f>IF($C3003="","",COUNTA($C$5:$C3003))</f>
        <v/>
      </c>
      <c r="B3003" s="52"/>
      <c r="C3003" s="53"/>
      <c r="D3003" s="53"/>
      <c r="E3003" s="32"/>
      <c r="F3003" s="54"/>
      <c r="G3003" s="54"/>
      <c r="H3003" s="24" t="str">
        <f>IFERROR(ROUND(VLOOKUP($C3003,基础资料!$B$5:$E$34,3,0)+SUMIF($C$5:$C3003,$C3003,$F$5:$F3003)-SUMIF($C$5:$C3003,$C3003,$G$5:$G3003),2),"")</f>
        <v/>
      </c>
      <c r="I3003" s="53"/>
      <c r="J3003" s="53"/>
      <c r="K3003" s="25" t="str">
        <f t="shared" si="46"/>
        <v/>
      </c>
      <c r="L3003" s="13" t="str">
        <f>IF($D3003="","",IFERROR(INDEX(类别属性,MATCH($D3003,类别表,0)),""))</f>
        <v/>
      </c>
      <c r="M3003" s="53"/>
      <c r="N3003" s="53"/>
      <c r="O3003" s="32"/>
      <c r="P3003" s="6" t="str">
        <f>IF($C3003="","",IF(ISNA(MATCH($C3003,账户表,0)),"※这个账户不在【基础资料】的账户档案里",IF($B3003="","※没填日期，这一笔不会进任何月份的报表",IF(NOT(ISNUMBER($B3003)),"※日期是文本不是日期（像 2026.6.28 这种），按日期取数的报表全会漏掉这一笔",IF(AND($F3003&lt;&gt;"",$G3003&lt;&gt;""),"※收入和支出不能同时填",IF(AND(N($F3003)=0,N($G3003)=0),"※收入和支出都没填",IF(OR(N($F3003)&lt;0,N($G3003)&lt;0),"※金额不能填负数，方向反了就换一列填",IF($D3003="","※没填收支类别，分类报表会漏掉这一笔",IF(ISNA(MATCH($D3003,类别表,0)),"※收支类别不在【基础资料】的清单里",IF(AND($L3003="内部转账",$M3003=""),"△内部转账要在「对方账户」写上另一头",IF(AND($L3003="内部转账",$M3003=$C3003),"※对方账户跟本账户是同一个",IF(AND($L3003&lt;&gt;"内部转账",$M3003&lt;&gt;""),"△填了对方账户，但类别不是内部转账",IF(YEAR($B3003)&lt;&gt;管理年度,"△不是管理年度的单据，按月的三张报表里看不到",IF($H3003&lt;0,"△这一笔之后该账户余额成负数了，核一下",""))))))))))))))</f>
        <v/>
      </c>
    </row>
    <row r="3004" ht="16.5" spans="1:16">
      <c r="A3004" s="4" t="str">
        <f>IF($C3004="","",COUNTA($C$5:$C3004))</f>
        <v/>
      </c>
      <c r="B3004" s="52"/>
      <c r="C3004" s="53"/>
      <c r="D3004" s="53"/>
      <c r="E3004" s="32"/>
      <c r="F3004" s="54"/>
      <c r="G3004" s="54"/>
      <c r="H3004" s="24" t="str">
        <f>IFERROR(ROUND(VLOOKUP($C3004,基础资料!$B$5:$E$34,3,0)+SUMIF($C$5:$C3004,$C3004,$F$5:$F3004)-SUMIF($C$5:$C3004,$C3004,$G$5:$G3004),2),"")</f>
        <v/>
      </c>
      <c r="I3004" s="53"/>
      <c r="J3004" s="53"/>
      <c r="K3004" s="25" t="str">
        <f t="shared" si="46"/>
        <v/>
      </c>
      <c r="L3004" s="13" t="str">
        <f>IF($D3004="","",IFERROR(INDEX(类别属性,MATCH($D3004,类别表,0)),""))</f>
        <v/>
      </c>
      <c r="M3004" s="53"/>
      <c r="N3004" s="53"/>
      <c r="O3004" s="32"/>
      <c r="P3004" s="6" t="str">
        <f>IF($C3004="","",IF(ISNA(MATCH($C3004,账户表,0)),"※这个账户不在【基础资料】的账户档案里",IF($B3004="","※没填日期，这一笔不会进任何月份的报表",IF(NOT(ISNUMBER($B3004)),"※日期是文本不是日期（像 2026.6.28 这种），按日期取数的报表全会漏掉这一笔",IF(AND($F3004&lt;&gt;"",$G3004&lt;&gt;""),"※收入和支出不能同时填",IF(AND(N($F3004)=0,N($G3004)=0),"※收入和支出都没填",IF(OR(N($F3004)&lt;0,N($G3004)&lt;0),"※金额不能填负数，方向反了就换一列填",IF($D3004="","※没填收支类别，分类报表会漏掉这一笔",IF(ISNA(MATCH($D3004,类别表,0)),"※收支类别不在【基础资料】的清单里",IF(AND($L3004="内部转账",$M3004=""),"△内部转账要在「对方账户」写上另一头",IF(AND($L3004="内部转账",$M3004=$C3004),"※对方账户跟本账户是同一个",IF(AND($L3004&lt;&gt;"内部转账",$M3004&lt;&gt;""),"△填了对方账户，但类别不是内部转账",IF(YEAR($B3004)&lt;&gt;管理年度,"△不是管理年度的单据，按月的三张报表里看不到",IF($H3004&lt;0,"△这一笔之后该账户余额成负数了，核一下",""))))))))))))))</f>
        <v/>
      </c>
    </row>
    <row r="3005" ht="16.5" spans="1:16">
      <c r="A3005" s="4" t="str">
        <f>IF($C3005="","",COUNTA($C$5:$C3005))</f>
        <v/>
      </c>
      <c r="B3005" s="52"/>
      <c r="C3005" s="53"/>
      <c r="D3005" s="53"/>
      <c r="E3005" s="32"/>
      <c r="F3005" s="54"/>
      <c r="G3005" s="54"/>
      <c r="H3005" s="24" t="str">
        <f>IFERROR(ROUND(VLOOKUP($C3005,基础资料!$B$5:$E$34,3,0)+SUMIF($C$5:$C3005,$C3005,$F$5:$F3005)-SUMIF($C$5:$C3005,$C3005,$G$5:$G3005),2),"")</f>
        <v/>
      </c>
      <c r="I3005" s="53"/>
      <c r="J3005" s="53"/>
      <c r="K3005" s="25" t="str">
        <f t="shared" si="46"/>
        <v/>
      </c>
      <c r="L3005" s="13" t="str">
        <f>IF($D3005="","",IFERROR(INDEX(类别属性,MATCH($D3005,类别表,0)),""))</f>
        <v/>
      </c>
      <c r="M3005" s="53"/>
      <c r="N3005" s="53"/>
      <c r="O3005" s="32"/>
      <c r="P3005" s="6" t="str">
        <f>IF($C3005="","",IF(ISNA(MATCH($C3005,账户表,0)),"※这个账户不在【基础资料】的账户档案里",IF($B3005="","※没填日期，这一笔不会进任何月份的报表",IF(NOT(ISNUMBER($B3005)),"※日期是文本不是日期（像 2026.6.28 这种），按日期取数的报表全会漏掉这一笔",IF(AND($F3005&lt;&gt;"",$G3005&lt;&gt;""),"※收入和支出不能同时填",IF(AND(N($F3005)=0,N($G3005)=0),"※收入和支出都没填",IF(OR(N($F3005)&lt;0,N($G3005)&lt;0),"※金额不能填负数，方向反了就换一列填",IF($D3005="","※没填收支类别，分类报表会漏掉这一笔",IF(ISNA(MATCH($D3005,类别表,0)),"※收支类别不在【基础资料】的清单里",IF(AND($L3005="内部转账",$M3005=""),"△内部转账要在「对方账户」写上另一头",IF(AND($L3005="内部转账",$M3005=$C3005),"※对方账户跟本账户是同一个",IF(AND($L3005&lt;&gt;"内部转账",$M3005&lt;&gt;""),"△填了对方账户，但类别不是内部转账",IF(YEAR($B3005)&lt;&gt;管理年度,"△不是管理年度的单据，按月的三张报表里看不到",IF($H3005&lt;0,"△这一笔之后该账户余额成负数了，核一下",""))))))))))))))</f>
        <v/>
      </c>
    </row>
    <row r="3006" ht="16.5" spans="1:16">
      <c r="A3006" s="4" t="str">
        <f>IF($C3006="","",COUNTA($C$5:$C3006))</f>
        <v/>
      </c>
      <c r="B3006" s="52"/>
      <c r="C3006" s="53"/>
      <c r="D3006" s="53"/>
      <c r="E3006" s="32"/>
      <c r="F3006" s="54"/>
      <c r="G3006" s="54"/>
      <c r="H3006" s="24" t="str">
        <f>IFERROR(ROUND(VLOOKUP($C3006,基础资料!$B$5:$E$34,3,0)+SUMIF($C$5:$C3006,$C3006,$F$5:$F3006)-SUMIF($C$5:$C3006,$C3006,$G$5:$G3006),2),"")</f>
        <v/>
      </c>
      <c r="I3006" s="53"/>
      <c r="J3006" s="53"/>
      <c r="K3006" s="25" t="str">
        <f t="shared" si="46"/>
        <v/>
      </c>
      <c r="L3006" s="13" t="str">
        <f>IF($D3006="","",IFERROR(INDEX(类别属性,MATCH($D3006,类别表,0)),""))</f>
        <v/>
      </c>
      <c r="M3006" s="53"/>
      <c r="N3006" s="53"/>
      <c r="O3006" s="32"/>
      <c r="P3006" s="6" t="str">
        <f>IF($C3006="","",IF(ISNA(MATCH($C3006,账户表,0)),"※这个账户不在【基础资料】的账户档案里",IF($B3006="","※没填日期，这一笔不会进任何月份的报表",IF(NOT(ISNUMBER($B3006)),"※日期是文本不是日期（像 2026.6.28 这种），按日期取数的报表全会漏掉这一笔",IF(AND($F3006&lt;&gt;"",$G3006&lt;&gt;""),"※收入和支出不能同时填",IF(AND(N($F3006)=0,N($G3006)=0),"※收入和支出都没填",IF(OR(N($F3006)&lt;0,N($G3006)&lt;0),"※金额不能填负数，方向反了就换一列填",IF($D3006="","※没填收支类别，分类报表会漏掉这一笔",IF(ISNA(MATCH($D3006,类别表,0)),"※收支类别不在【基础资料】的清单里",IF(AND($L3006="内部转账",$M3006=""),"△内部转账要在「对方账户」写上另一头",IF(AND($L3006="内部转账",$M3006=$C3006),"※对方账户跟本账户是同一个",IF(AND($L3006&lt;&gt;"内部转账",$M3006&lt;&gt;""),"△填了对方账户，但类别不是内部转账",IF(YEAR($B3006)&lt;&gt;管理年度,"△不是管理年度的单据，按月的三张报表里看不到",IF($H3006&lt;0,"△这一笔之后该账户余额成负数了，核一下",""))))))))))))))</f>
        <v/>
      </c>
    </row>
    <row r="3007" ht="16.5" spans="1:16">
      <c r="A3007" s="4" t="str">
        <f>IF($C3007="","",COUNTA($C$5:$C3007))</f>
        <v/>
      </c>
      <c r="B3007" s="52"/>
      <c r="C3007" s="53"/>
      <c r="D3007" s="53"/>
      <c r="E3007" s="32"/>
      <c r="F3007" s="54"/>
      <c r="G3007" s="54"/>
      <c r="H3007" s="24" t="str">
        <f>IFERROR(ROUND(VLOOKUP($C3007,基础资料!$B$5:$E$34,3,0)+SUMIF($C$5:$C3007,$C3007,$F$5:$F3007)-SUMIF($C$5:$C3007,$C3007,$G$5:$G3007),2),"")</f>
        <v/>
      </c>
      <c r="I3007" s="53"/>
      <c r="J3007" s="53"/>
      <c r="K3007" s="25" t="str">
        <f t="shared" si="46"/>
        <v/>
      </c>
      <c r="L3007" s="13" t="str">
        <f>IF($D3007="","",IFERROR(INDEX(类别属性,MATCH($D3007,类别表,0)),""))</f>
        <v/>
      </c>
      <c r="M3007" s="53"/>
      <c r="N3007" s="53"/>
      <c r="O3007" s="32"/>
      <c r="P3007" s="6" t="str">
        <f>IF($C3007="","",IF(ISNA(MATCH($C3007,账户表,0)),"※这个账户不在【基础资料】的账户档案里",IF($B3007="","※没填日期，这一笔不会进任何月份的报表",IF(NOT(ISNUMBER($B3007)),"※日期是文本不是日期（像 2026.6.28 这种），按日期取数的报表全会漏掉这一笔",IF(AND($F3007&lt;&gt;"",$G3007&lt;&gt;""),"※收入和支出不能同时填",IF(AND(N($F3007)=0,N($G3007)=0),"※收入和支出都没填",IF(OR(N($F3007)&lt;0,N($G3007)&lt;0),"※金额不能填负数，方向反了就换一列填",IF($D3007="","※没填收支类别，分类报表会漏掉这一笔",IF(ISNA(MATCH($D3007,类别表,0)),"※收支类别不在【基础资料】的清单里",IF(AND($L3007="内部转账",$M3007=""),"△内部转账要在「对方账户」写上另一头",IF(AND($L3007="内部转账",$M3007=$C3007),"※对方账户跟本账户是同一个",IF(AND($L3007&lt;&gt;"内部转账",$M3007&lt;&gt;""),"△填了对方账户，但类别不是内部转账",IF(YEAR($B3007)&lt;&gt;管理年度,"△不是管理年度的单据，按月的三张报表里看不到",IF($H3007&lt;0,"△这一笔之后该账户余额成负数了，核一下",""))))))))))))))</f>
        <v/>
      </c>
    </row>
    <row r="3008" ht="16.5" spans="1:16">
      <c r="A3008" s="4" t="str">
        <f>IF($C3008="","",COUNTA($C$5:$C3008))</f>
        <v/>
      </c>
      <c r="B3008" s="52"/>
      <c r="C3008" s="53"/>
      <c r="D3008" s="53"/>
      <c r="E3008" s="32"/>
      <c r="F3008" s="54"/>
      <c r="G3008" s="54"/>
      <c r="H3008" s="24" t="str">
        <f>IFERROR(ROUND(VLOOKUP($C3008,基础资料!$B$5:$E$34,3,0)+SUMIF($C$5:$C3008,$C3008,$F$5:$F3008)-SUMIF($C$5:$C3008,$C3008,$G$5:$G3008),2),"")</f>
        <v/>
      </c>
      <c r="I3008" s="53"/>
      <c r="J3008" s="53"/>
      <c r="K3008" s="25" t="str">
        <f t="shared" si="46"/>
        <v/>
      </c>
      <c r="L3008" s="13" t="str">
        <f>IF($D3008="","",IFERROR(INDEX(类别属性,MATCH($D3008,类别表,0)),""))</f>
        <v/>
      </c>
      <c r="M3008" s="53"/>
      <c r="N3008" s="53"/>
      <c r="O3008" s="32"/>
      <c r="P3008" s="6" t="str">
        <f>IF($C3008="","",IF(ISNA(MATCH($C3008,账户表,0)),"※这个账户不在【基础资料】的账户档案里",IF($B3008="","※没填日期，这一笔不会进任何月份的报表",IF(NOT(ISNUMBER($B3008)),"※日期是文本不是日期（像 2026.6.28 这种），按日期取数的报表全会漏掉这一笔",IF(AND($F3008&lt;&gt;"",$G3008&lt;&gt;""),"※收入和支出不能同时填",IF(AND(N($F3008)=0,N($G3008)=0),"※收入和支出都没填",IF(OR(N($F3008)&lt;0,N($G3008)&lt;0),"※金额不能填负数，方向反了就换一列填",IF($D3008="","※没填收支类别，分类报表会漏掉这一笔",IF(ISNA(MATCH($D3008,类别表,0)),"※收支类别不在【基础资料】的清单里",IF(AND($L3008="内部转账",$M3008=""),"△内部转账要在「对方账户」写上另一头",IF(AND($L3008="内部转账",$M3008=$C3008),"※对方账户跟本账户是同一个",IF(AND($L3008&lt;&gt;"内部转账",$M3008&lt;&gt;""),"△填了对方账户，但类别不是内部转账",IF(YEAR($B3008)&lt;&gt;管理年度,"△不是管理年度的单据，按月的三张报表里看不到",IF($H3008&lt;0,"△这一笔之后该账户余额成负数了，核一下",""))))))))))))))</f>
        <v/>
      </c>
    </row>
    <row r="3009" ht="16.5" spans="1:16">
      <c r="A3009" s="4" t="str">
        <f>IF($C3009="","",COUNTA($C$5:$C3009))</f>
        <v/>
      </c>
      <c r="B3009" s="52"/>
      <c r="C3009" s="53"/>
      <c r="D3009" s="53"/>
      <c r="E3009" s="32"/>
      <c r="F3009" s="54"/>
      <c r="G3009" s="54"/>
      <c r="H3009" s="24" t="str">
        <f>IFERROR(ROUND(VLOOKUP($C3009,基础资料!$B$5:$E$34,3,0)+SUMIF($C$5:$C3009,$C3009,$F$5:$F3009)-SUMIF($C$5:$C3009,$C3009,$G$5:$G3009),2),"")</f>
        <v/>
      </c>
      <c r="I3009" s="53"/>
      <c r="J3009" s="53"/>
      <c r="K3009" s="25" t="str">
        <f t="shared" si="46"/>
        <v/>
      </c>
      <c r="L3009" s="13" t="str">
        <f>IF($D3009="","",IFERROR(INDEX(类别属性,MATCH($D3009,类别表,0)),""))</f>
        <v/>
      </c>
      <c r="M3009" s="53"/>
      <c r="N3009" s="53"/>
      <c r="O3009" s="32"/>
      <c r="P3009" s="6" t="str">
        <f>IF($C3009="","",IF(ISNA(MATCH($C3009,账户表,0)),"※这个账户不在【基础资料】的账户档案里",IF($B3009="","※没填日期，这一笔不会进任何月份的报表",IF(NOT(ISNUMBER($B3009)),"※日期是文本不是日期（像 2026.6.28 这种），按日期取数的报表全会漏掉这一笔",IF(AND($F3009&lt;&gt;"",$G3009&lt;&gt;""),"※收入和支出不能同时填",IF(AND(N($F3009)=0,N($G3009)=0),"※收入和支出都没填",IF(OR(N($F3009)&lt;0,N($G3009)&lt;0),"※金额不能填负数，方向反了就换一列填",IF($D3009="","※没填收支类别，分类报表会漏掉这一笔",IF(ISNA(MATCH($D3009,类别表,0)),"※收支类别不在【基础资料】的清单里",IF(AND($L3009="内部转账",$M3009=""),"△内部转账要在「对方账户」写上另一头",IF(AND($L3009="内部转账",$M3009=$C3009),"※对方账户跟本账户是同一个",IF(AND($L3009&lt;&gt;"内部转账",$M3009&lt;&gt;""),"△填了对方账户，但类别不是内部转账",IF(YEAR($B3009)&lt;&gt;管理年度,"△不是管理年度的单据，按月的三张报表里看不到",IF($H3009&lt;0,"△这一笔之后该账户余额成负数了，核一下",""))))))))))))))</f>
        <v/>
      </c>
    </row>
    <row r="3010" ht="16.5" spans="1:16">
      <c r="A3010" s="4" t="str">
        <f>IF($C3010="","",COUNTA($C$5:$C3010))</f>
        <v/>
      </c>
      <c r="B3010" s="52"/>
      <c r="C3010" s="53"/>
      <c r="D3010" s="53"/>
      <c r="E3010" s="32"/>
      <c r="F3010" s="54"/>
      <c r="G3010" s="54"/>
      <c r="H3010" s="24" t="str">
        <f>IFERROR(ROUND(VLOOKUP($C3010,基础资料!$B$5:$E$34,3,0)+SUMIF($C$5:$C3010,$C3010,$F$5:$F3010)-SUMIF($C$5:$C3010,$C3010,$G$5:$G3010),2),"")</f>
        <v/>
      </c>
      <c r="I3010" s="53"/>
      <c r="J3010" s="53"/>
      <c r="K3010" s="25" t="str">
        <f t="shared" si="46"/>
        <v/>
      </c>
      <c r="L3010" s="13" t="str">
        <f>IF($D3010="","",IFERROR(INDEX(类别属性,MATCH($D3010,类别表,0)),""))</f>
        <v/>
      </c>
      <c r="M3010" s="53"/>
      <c r="N3010" s="53"/>
      <c r="O3010" s="32"/>
      <c r="P3010" s="6" t="str">
        <f>IF($C3010="","",IF(ISNA(MATCH($C3010,账户表,0)),"※这个账户不在【基础资料】的账户档案里",IF($B3010="","※没填日期，这一笔不会进任何月份的报表",IF(NOT(ISNUMBER($B3010)),"※日期是文本不是日期（像 2026.6.28 这种），按日期取数的报表全会漏掉这一笔",IF(AND($F3010&lt;&gt;"",$G3010&lt;&gt;""),"※收入和支出不能同时填",IF(AND(N($F3010)=0,N($G3010)=0),"※收入和支出都没填",IF(OR(N($F3010)&lt;0,N($G3010)&lt;0),"※金额不能填负数，方向反了就换一列填",IF($D3010="","※没填收支类别，分类报表会漏掉这一笔",IF(ISNA(MATCH($D3010,类别表,0)),"※收支类别不在【基础资料】的清单里",IF(AND($L3010="内部转账",$M3010=""),"△内部转账要在「对方账户」写上另一头",IF(AND($L3010="内部转账",$M3010=$C3010),"※对方账户跟本账户是同一个",IF(AND($L3010&lt;&gt;"内部转账",$M3010&lt;&gt;""),"△填了对方账户，但类别不是内部转账",IF(YEAR($B3010)&lt;&gt;管理年度,"△不是管理年度的单据，按月的三张报表里看不到",IF($H3010&lt;0,"△这一笔之后该账户余额成负数了，核一下",""))))))))))))))</f>
        <v/>
      </c>
    </row>
    <row r="3011" ht="16.5" spans="1:16">
      <c r="A3011" s="4" t="str">
        <f>IF($C3011="","",COUNTA($C$5:$C3011))</f>
        <v/>
      </c>
      <c r="B3011" s="52"/>
      <c r="C3011" s="53"/>
      <c r="D3011" s="53"/>
      <c r="E3011" s="32"/>
      <c r="F3011" s="54"/>
      <c r="G3011" s="54"/>
      <c r="H3011" s="24" t="str">
        <f>IFERROR(ROUND(VLOOKUP($C3011,基础资料!$B$5:$E$34,3,0)+SUMIF($C$5:$C3011,$C3011,$F$5:$F3011)-SUMIF($C$5:$C3011,$C3011,$G$5:$G3011),2),"")</f>
        <v/>
      </c>
      <c r="I3011" s="53"/>
      <c r="J3011" s="53"/>
      <c r="K3011" s="25" t="str">
        <f t="shared" si="46"/>
        <v/>
      </c>
      <c r="L3011" s="13" t="str">
        <f>IF($D3011="","",IFERROR(INDEX(类别属性,MATCH($D3011,类别表,0)),""))</f>
        <v/>
      </c>
      <c r="M3011" s="53"/>
      <c r="N3011" s="53"/>
      <c r="O3011" s="32"/>
      <c r="P3011" s="6" t="str">
        <f>IF($C3011="","",IF(ISNA(MATCH($C3011,账户表,0)),"※这个账户不在【基础资料】的账户档案里",IF($B3011="","※没填日期，这一笔不会进任何月份的报表",IF(NOT(ISNUMBER($B3011)),"※日期是文本不是日期（像 2026.6.28 这种），按日期取数的报表全会漏掉这一笔",IF(AND($F3011&lt;&gt;"",$G3011&lt;&gt;""),"※收入和支出不能同时填",IF(AND(N($F3011)=0,N($G3011)=0),"※收入和支出都没填",IF(OR(N($F3011)&lt;0,N($G3011)&lt;0),"※金额不能填负数，方向反了就换一列填",IF($D3011="","※没填收支类别，分类报表会漏掉这一笔",IF(ISNA(MATCH($D3011,类别表,0)),"※收支类别不在【基础资料】的清单里",IF(AND($L3011="内部转账",$M3011=""),"△内部转账要在「对方账户」写上另一头",IF(AND($L3011="内部转账",$M3011=$C3011),"※对方账户跟本账户是同一个",IF(AND($L3011&lt;&gt;"内部转账",$M3011&lt;&gt;""),"△填了对方账户，但类别不是内部转账",IF(YEAR($B3011)&lt;&gt;管理年度,"△不是管理年度的单据，按月的三张报表里看不到",IF($H3011&lt;0,"△这一笔之后该账户余额成负数了，核一下",""))))))))))))))</f>
        <v/>
      </c>
    </row>
    <row r="3012" ht="16.5" spans="1:16">
      <c r="A3012" s="4" t="str">
        <f>IF($C3012="","",COUNTA($C$5:$C3012))</f>
        <v/>
      </c>
      <c r="B3012" s="52"/>
      <c r="C3012" s="53"/>
      <c r="D3012" s="53"/>
      <c r="E3012" s="32"/>
      <c r="F3012" s="54"/>
      <c r="G3012" s="54"/>
      <c r="H3012" s="24" t="str">
        <f>IFERROR(ROUND(VLOOKUP($C3012,基础资料!$B$5:$E$34,3,0)+SUMIF($C$5:$C3012,$C3012,$F$5:$F3012)-SUMIF($C$5:$C3012,$C3012,$G$5:$G3012),2),"")</f>
        <v/>
      </c>
      <c r="I3012" s="53"/>
      <c r="J3012" s="53"/>
      <c r="K3012" s="25" t="str">
        <f t="shared" si="46"/>
        <v/>
      </c>
      <c r="L3012" s="13" t="str">
        <f>IF($D3012="","",IFERROR(INDEX(类别属性,MATCH($D3012,类别表,0)),""))</f>
        <v/>
      </c>
      <c r="M3012" s="53"/>
      <c r="N3012" s="53"/>
      <c r="O3012" s="32"/>
      <c r="P3012" s="6" t="str">
        <f>IF($C3012="","",IF(ISNA(MATCH($C3012,账户表,0)),"※这个账户不在【基础资料】的账户档案里",IF($B3012="","※没填日期，这一笔不会进任何月份的报表",IF(NOT(ISNUMBER($B3012)),"※日期是文本不是日期（像 2026.6.28 这种），按日期取数的报表全会漏掉这一笔",IF(AND($F3012&lt;&gt;"",$G3012&lt;&gt;""),"※收入和支出不能同时填",IF(AND(N($F3012)=0,N($G3012)=0),"※收入和支出都没填",IF(OR(N($F3012)&lt;0,N($G3012)&lt;0),"※金额不能填负数，方向反了就换一列填",IF($D3012="","※没填收支类别，分类报表会漏掉这一笔",IF(ISNA(MATCH($D3012,类别表,0)),"※收支类别不在【基础资料】的清单里",IF(AND($L3012="内部转账",$M3012=""),"△内部转账要在「对方账户」写上另一头",IF(AND($L3012="内部转账",$M3012=$C3012),"※对方账户跟本账户是同一个",IF(AND($L3012&lt;&gt;"内部转账",$M3012&lt;&gt;""),"△填了对方账户，但类别不是内部转账",IF(YEAR($B3012)&lt;&gt;管理年度,"△不是管理年度的单据，按月的三张报表里看不到",IF($H3012&lt;0,"△这一笔之后该账户余额成负数了，核一下",""))))))))))))))</f>
        <v/>
      </c>
    </row>
    <row r="3013" ht="16.5" spans="1:16">
      <c r="A3013" s="4" t="str">
        <f>IF($C3013="","",COUNTA($C$5:$C3013))</f>
        <v/>
      </c>
      <c r="B3013" s="52"/>
      <c r="C3013" s="53"/>
      <c r="D3013" s="53"/>
      <c r="E3013" s="32"/>
      <c r="F3013" s="54"/>
      <c r="G3013" s="54"/>
      <c r="H3013" s="24" t="str">
        <f>IFERROR(ROUND(VLOOKUP($C3013,基础资料!$B$5:$E$34,3,0)+SUMIF($C$5:$C3013,$C3013,$F$5:$F3013)-SUMIF($C$5:$C3013,$C3013,$G$5:$G3013),2),"")</f>
        <v/>
      </c>
      <c r="I3013" s="53"/>
      <c r="J3013" s="53"/>
      <c r="K3013" s="25" t="str">
        <f t="shared" ref="K3013:K3076" si="47">IF(OR($B3013="",NOT(ISNUMBER($B3013))),"",--TEXT($B3013,"yyyymm"))</f>
        <v/>
      </c>
      <c r="L3013" s="13" t="str">
        <f>IF($D3013="","",IFERROR(INDEX(类别属性,MATCH($D3013,类别表,0)),""))</f>
        <v/>
      </c>
      <c r="M3013" s="53"/>
      <c r="N3013" s="53"/>
      <c r="O3013" s="32"/>
      <c r="P3013" s="6" t="str">
        <f>IF($C3013="","",IF(ISNA(MATCH($C3013,账户表,0)),"※这个账户不在【基础资料】的账户档案里",IF($B3013="","※没填日期，这一笔不会进任何月份的报表",IF(NOT(ISNUMBER($B3013)),"※日期是文本不是日期（像 2026.6.28 这种），按日期取数的报表全会漏掉这一笔",IF(AND($F3013&lt;&gt;"",$G3013&lt;&gt;""),"※收入和支出不能同时填",IF(AND(N($F3013)=0,N($G3013)=0),"※收入和支出都没填",IF(OR(N($F3013)&lt;0,N($G3013)&lt;0),"※金额不能填负数，方向反了就换一列填",IF($D3013="","※没填收支类别，分类报表会漏掉这一笔",IF(ISNA(MATCH($D3013,类别表,0)),"※收支类别不在【基础资料】的清单里",IF(AND($L3013="内部转账",$M3013=""),"△内部转账要在「对方账户」写上另一头",IF(AND($L3013="内部转账",$M3013=$C3013),"※对方账户跟本账户是同一个",IF(AND($L3013&lt;&gt;"内部转账",$M3013&lt;&gt;""),"△填了对方账户，但类别不是内部转账",IF(YEAR($B3013)&lt;&gt;管理年度,"△不是管理年度的单据，按月的三张报表里看不到",IF($H3013&lt;0,"△这一笔之后该账户余额成负数了，核一下",""))))))))))))))</f>
        <v/>
      </c>
    </row>
    <row r="3014" ht="16.5" spans="1:16">
      <c r="A3014" s="4" t="str">
        <f>IF($C3014="","",COUNTA($C$5:$C3014))</f>
        <v/>
      </c>
      <c r="B3014" s="52"/>
      <c r="C3014" s="53"/>
      <c r="D3014" s="53"/>
      <c r="E3014" s="32"/>
      <c r="F3014" s="54"/>
      <c r="G3014" s="54"/>
      <c r="H3014" s="24" t="str">
        <f>IFERROR(ROUND(VLOOKUP($C3014,基础资料!$B$5:$E$34,3,0)+SUMIF($C$5:$C3014,$C3014,$F$5:$F3014)-SUMIF($C$5:$C3014,$C3014,$G$5:$G3014),2),"")</f>
        <v/>
      </c>
      <c r="I3014" s="53"/>
      <c r="J3014" s="53"/>
      <c r="K3014" s="25" t="str">
        <f t="shared" si="47"/>
        <v/>
      </c>
      <c r="L3014" s="13" t="str">
        <f>IF($D3014="","",IFERROR(INDEX(类别属性,MATCH($D3014,类别表,0)),""))</f>
        <v/>
      </c>
      <c r="M3014" s="53"/>
      <c r="N3014" s="53"/>
      <c r="O3014" s="32"/>
      <c r="P3014" s="6" t="str">
        <f>IF($C3014="","",IF(ISNA(MATCH($C3014,账户表,0)),"※这个账户不在【基础资料】的账户档案里",IF($B3014="","※没填日期，这一笔不会进任何月份的报表",IF(NOT(ISNUMBER($B3014)),"※日期是文本不是日期（像 2026.6.28 这种），按日期取数的报表全会漏掉这一笔",IF(AND($F3014&lt;&gt;"",$G3014&lt;&gt;""),"※收入和支出不能同时填",IF(AND(N($F3014)=0,N($G3014)=0),"※收入和支出都没填",IF(OR(N($F3014)&lt;0,N($G3014)&lt;0),"※金额不能填负数，方向反了就换一列填",IF($D3014="","※没填收支类别，分类报表会漏掉这一笔",IF(ISNA(MATCH($D3014,类别表,0)),"※收支类别不在【基础资料】的清单里",IF(AND($L3014="内部转账",$M3014=""),"△内部转账要在「对方账户」写上另一头",IF(AND($L3014="内部转账",$M3014=$C3014),"※对方账户跟本账户是同一个",IF(AND($L3014&lt;&gt;"内部转账",$M3014&lt;&gt;""),"△填了对方账户，但类别不是内部转账",IF(YEAR($B3014)&lt;&gt;管理年度,"△不是管理年度的单据，按月的三张报表里看不到",IF($H3014&lt;0,"△这一笔之后该账户余额成负数了，核一下",""))))))))))))))</f>
        <v/>
      </c>
    </row>
    <row r="3015" ht="16.5" spans="1:16">
      <c r="A3015" s="4" t="str">
        <f>IF($C3015="","",COUNTA($C$5:$C3015))</f>
        <v/>
      </c>
      <c r="B3015" s="52"/>
      <c r="C3015" s="53"/>
      <c r="D3015" s="53"/>
      <c r="E3015" s="32"/>
      <c r="F3015" s="54"/>
      <c r="G3015" s="54"/>
      <c r="H3015" s="24" t="str">
        <f>IFERROR(ROUND(VLOOKUP($C3015,基础资料!$B$5:$E$34,3,0)+SUMIF($C$5:$C3015,$C3015,$F$5:$F3015)-SUMIF($C$5:$C3015,$C3015,$G$5:$G3015),2),"")</f>
        <v/>
      </c>
      <c r="I3015" s="53"/>
      <c r="J3015" s="53"/>
      <c r="K3015" s="25" t="str">
        <f t="shared" si="47"/>
        <v/>
      </c>
      <c r="L3015" s="13" t="str">
        <f>IF($D3015="","",IFERROR(INDEX(类别属性,MATCH($D3015,类别表,0)),""))</f>
        <v/>
      </c>
      <c r="M3015" s="53"/>
      <c r="N3015" s="53"/>
      <c r="O3015" s="32"/>
      <c r="P3015" s="6" t="str">
        <f>IF($C3015="","",IF(ISNA(MATCH($C3015,账户表,0)),"※这个账户不在【基础资料】的账户档案里",IF($B3015="","※没填日期，这一笔不会进任何月份的报表",IF(NOT(ISNUMBER($B3015)),"※日期是文本不是日期（像 2026.6.28 这种），按日期取数的报表全会漏掉这一笔",IF(AND($F3015&lt;&gt;"",$G3015&lt;&gt;""),"※收入和支出不能同时填",IF(AND(N($F3015)=0,N($G3015)=0),"※收入和支出都没填",IF(OR(N($F3015)&lt;0,N($G3015)&lt;0),"※金额不能填负数，方向反了就换一列填",IF($D3015="","※没填收支类别，分类报表会漏掉这一笔",IF(ISNA(MATCH($D3015,类别表,0)),"※收支类别不在【基础资料】的清单里",IF(AND($L3015="内部转账",$M3015=""),"△内部转账要在「对方账户」写上另一头",IF(AND($L3015="内部转账",$M3015=$C3015),"※对方账户跟本账户是同一个",IF(AND($L3015&lt;&gt;"内部转账",$M3015&lt;&gt;""),"△填了对方账户，但类别不是内部转账",IF(YEAR($B3015)&lt;&gt;管理年度,"△不是管理年度的单据，按月的三张报表里看不到",IF($H3015&lt;0,"△这一笔之后该账户余额成负数了，核一下",""))))))))))))))</f>
        <v/>
      </c>
    </row>
    <row r="3016" ht="16.5" spans="1:16">
      <c r="A3016" s="4" t="str">
        <f>IF($C3016="","",COUNTA($C$5:$C3016))</f>
        <v/>
      </c>
      <c r="B3016" s="52"/>
      <c r="C3016" s="53"/>
      <c r="D3016" s="53"/>
      <c r="E3016" s="32"/>
      <c r="F3016" s="54"/>
      <c r="G3016" s="54"/>
      <c r="H3016" s="24" t="str">
        <f>IFERROR(ROUND(VLOOKUP($C3016,基础资料!$B$5:$E$34,3,0)+SUMIF($C$5:$C3016,$C3016,$F$5:$F3016)-SUMIF($C$5:$C3016,$C3016,$G$5:$G3016),2),"")</f>
        <v/>
      </c>
      <c r="I3016" s="53"/>
      <c r="J3016" s="53"/>
      <c r="K3016" s="25" t="str">
        <f t="shared" si="47"/>
        <v/>
      </c>
      <c r="L3016" s="13" t="str">
        <f>IF($D3016="","",IFERROR(INDEX(类别属性,MATCH($D3016,类别表,0)),""))</f>
        <v/>
      </c>
      <c r="M3016" s="53"/>
      <c r="N3016" s="53"/>
      <c r="O3016" s="32"/>
      <c r="P3016" s="6" t="str">
        <f>IF($C3016="","",IF(ISNA(MATCH($C3016,账户表,0)),"※这个账户不在【基础资料】的账户档案里",IF($B3016="","※没填日期，这一笔不会进任何月份的报表",IF(NOT(ISNUMBER($B3016)),"※日期是文本不是日期（像 2026.6.28 这种），按日期取数的报表全会漏掉这一笔",IF(AND($F3016&lt;&gt;"",$G3016&lt;&gt;""),"※收入和支出不能同时填",IF(AND(N($F3016)=0,N($G3016)=0),"※收入和支出都没填",IF(OR(N($F3016)&lt;0,N($G3016)&lt;0),"※金额不能填负数，方向反了就换一列填",IF($D3016="","※没填收支类别，分类报表会漏掉这一笔",IF(ISNA(MATCH($D3016,类别表,0)),"※收支类别不在【基础资料】的清单里",IF(AND($L3016="内部转账",$M3016=""),"△内部转账要在「对方账户」写上另一头",IF(AND($L3016="内部转账",$M3016=$C3016),"※对方账户跟本账户是同一个",IF(AND($L3016&lt;&gt;"内部转账",$M3016&lt;&gt;""),"△填了对方账户，但类别不是内部转账",IF(YEAR($B3016)&lt;&gt;管理年度,"△不是管理年度的单据，按月的三张报表里看不到",IF($H3016&lt;0,"△这一笔之后该账户余额成负数了，核一下",""))))))))))))))</f>
        <v/>
      </c>
    </row>
    <row r="3017" ht="16.5" spans="1:16">
      <c r="A3017" s="4" t="str">
        <f>IF($C3017="","",COUNTA($C$5:$C3017))</f>
        <v/>
      </c>
      <c r="B3017" s="52"/>
      <c r="C3017" s="53"/>
      <c r="D3017" s="53"/>
      <c r="E3017" s="32"/>
      <c r="F3017" s="54"/>
      <c r="G3017" s="54"/>
      <c r="H3017" s="24" t="str">
        <f>IFERROR(ROUND(VLOOKUP($C3017,基础资料!$B$5:$E$34,3,0)+SUMIF($C$5:$C3017,$C3017,$F$5:$F3017)-SUMIF($C$5:$C3017,$C3017,$G$5:$G3017),2),"")</f>
        <v/>
      </c>
      <c r="I3017" s="53"/>
      <c r="J3017" s="53"/>
      <c r="K3017" s="25" t="str">
        <f t="shared" si="47"/>
        <v/>
      </c>
      <c r="L3017" s="13" t="str">
        <f>IF($D3017="","",IFERROR(INDEX(类别属性,MATCH($D3017,类别表,0)),""))</f>
        <v/>
      </c>
      <c r="M3017" s="53"/>
      <c r="N3017" s="53"/>
      <c r="O3017" s="32"/>
      <c r="P3017" s="6" t="str">
        <f>IF($C3017="","",IF(ISNA(MATCH($C3017,账户表,0)),"※这个账户不在【基础资料】的账户档案里",IF($B3017="","※没填日期，这一笔不会进任何月份的报表",IF(NOT(ISNUMBER($B3017)),"※日期是文本不是日期（像 2026.6.28 这种），按日期取数的报表全会漏掉这一笔",IF(AND($F3017&lt;&gt;"",$G3017&lt;&gt;""),"※收入和支出不能同时填",IF(AND(N($F3017)=0,N($G3017)=0),"※收入和支出都没填",IF(OR(N($F3017)&lt;0,N($G3017)&lt;0),"※金额不能填负数，方向反了就换一列填",IF($D3017="","※没填收支类别，分类报表会漏掉这一笔",IF(ISNA(MATCH($D3017,类别表,0)),"※收支类别不在【基础资料】的清单里",IF(AND($L3017="内部转账",$M3017=""),"△内部转账要在「对方账户」写上另一头",IF(AND($L3017="内部转账",$M3017=$C3017),"※对方账户跟本账户是同一个",IF(AND($L3017&lt;&gt;"内部转账",$M3017&lt;&gt;""),"△填了对方账户，但类别不是内部转账",IF(YEAR($B3017)&lt;&gt;管理年度,"△不是管理年度的单据，按月的三张报表里看不到",IF($H3017&lt;0,"△这一笔之后该账户余额成负数了，核一下",""))))))))))))))</f>
        <v/>
      </c>
    </row>
    <row r="3018" ht="16.5" spans="1:16">
      <c r="A3018" s="4" t="str">
        <f>IF($C3018="","",COUNTA($C$5:$C3018))</f>
        <v/>
      </c>
      <c r="B3018" s="52"/>
      <c r="C3018" s="53"/>
      <c r="D3018" s="53"/>
      <c r="E3018" s="32"/>
      <c r="F3018" s="54"/>
      <c r="G3018" s="54"/>
      <c r="H3018" s="24" t="str">
        <f>IFERROR(ROUND(VLOOKUP($C3018,基础资料!$B$5:$E$34,3,0)+SUMIF($C$5:$C3018,$C3018,$F$5:$F3018)-SUMIF($C$5:$C3018,$C3018,$G$5:$G3018),2),"")</f>
        <v/>
      </c>
      <c r="I3018" s="53"/>
      <c r="J3018" s="53"/>
      <c r="K3018" s="25" t="str">
        <f t="shared" si="47"/>
        <v/>
      </c>
      <c r="L3018" s="13" t="str">
        <f>IF($D3018="","",IFERROR(INDEX(类别属性,MATCH($D3018,类别表,0)),""))</f>
        <v/>
      </c>
      <c r="M3018" s="53"/>
      <c r="N3018" s="53"/>
      <c r="O3018" s="32"/>
      <c r="P3018" s="6" t="str">
        <f>IF($C3018="","",IF(ISNA(MATCH($C3018,账户表,0)),"※这个账户不在【基础资料】的账户档案里",IF($B3018="","※没填日期，这一笔不会进任何月份的报表",IF(NOT(ISNUMBER($B3018)),"※日期是文本不是日期（像 2026.6.28 这种），按日期取数的报表全会漏掉这一笔",IF(AND($F3018&lt;&gt;"",$G3018&lt;&gt;""),"※收入和支出不能同时填",IF(AND(N($F3018)=0,N($G3018)=0),"※收入和支出都没填",IF(OR(N($F3018)&lt;0,N($G3018)&lt;0),"※金额不能填负数，方向反了就换一列填",IF($D3018="","※没填收支类别，分类报表会漏掉这一笔",IF(ISNA(MATCH($D3018,类别表,0)),"※收支类别不在【基础资料】的清单里",IF(AND($L3018="内部转账",$M3018=""),"△内部转账要在「对方账户」写上另一头",IF(AND($L3018="内部转账",$M3018=$C3018),"※对方账户跟本账户是同一个",IF(AND($L3018&lt;&gt;"内部转账",$M3018&lt;&gt;""),"△填了对方账户，但类别不是内部转账",IF(YEAR($B3018)&lt;&gt;管理年度,"△不是管理年度的单据，按月的三张报表里看不到",IF($H3018&lt;0,"△这一笔之后该账户余额成负数了，核一下",""))))))))))))))</f>
        <v/>
      </c>
    </row>
    <row r="3019" ht="16.5" spans="1:16">
      <c r="A3019" s="4" t="str">
        <f>IF($C3019="","",COUNTA($C$5:$C3019))</f>
        <v/>
      </c>
      <c r="B3019" s="52"/>
      <c r="C3019" s="53"/>
      <c r="D3019" s="53"/>
      <c r="E3019" s="32"/>
      <c r="F3019" s="54"/>
      <c r="G3019" s="54"/>
      <c r="H3019" s="24" t="str">
        <f>IFERROR(ROUND(VLOOKUP($C3019,基础资料!$B$5:$E$34,3,0)+SUMIF($C$5:$C3019,$C3019,$F$5:$F3019)-SUMIF($C$5:$C3019,$C3019,$G$5:$G3019),2),"")</f>
        <v/>
      </c>
      <c r="I3019" s="53"/>
      <c r="J3019" s="53"/>
      <c r="K3019" s="25" t="str">
        <f t="shared" si="47"/>
        <v/>
      </c>
      <c r="L3019" s="13" t="str">
        <f>IF($D3019="","",IFERROR(INDEX(类别属性,MATCH($D3019,类别表,0)),""))</f>
        <v/>
      </c>
      <c r="M3019" s="53"/>
      <c r="N3019" s="53"/>
      <c r="O3019" s="32"/>
      <c r="P3019" s="6" t="str">
        <f>IF($C3019="","",IF(ISNA(MATCH($C3019,账户表,0)),"※这个账户不在【基础资料】的账户档案里",IF($B3019="","※没填日期，这一笔不会进任何月份的报表",IF(NOT(ISNUMBER($B3019)),"※日期是文本不是日期（像 2026.6.28 这种），按日期取数的报表全会漏掉这一笔",IF(AND($F3019&lt;&gt;"",$G3019&lt;&gt;""),"※收入和支出不能同时填",IF(AND(N($F3019)=0,N($G3019)=0),"※收入和支出都没填",IF(OR(N($F3019)&lt;0,N($G3019)&lt;0),"※金额不能填负数，方向反了就换一列填",IF($D3019="","※没填收支类别，分类报表会漏掉这一笔",IF(ISNA(MATCH($D3019,类别表,0)),"※收支类别不在【基础资料】的清单里",IF(AND($L3019="内部转账",$M3019=""),"△内部转账要在「对方账户」写上另一头",IF(AND($L3019="内部转账",$M3019=$C3019),"※对方账户跟本账户是同一个",IF(AND($L3019&lt;&gt;"内部转账",$M3019&lt;&gt;""),"△填了对方账户，但类别不是内部转账",IF(YEAR($B3019)&lt;&gt;管理年度,"△不是管理年度的单据，按月的三张报表里看不到",IF($H3019&lt;0,"△这一笔之后该账户余额成负数了，核一下",""))))))))))))))</f>
        <v/>
      </c>
    </row>
    <row r="3020" ht="16.5" spans="1:16">
      <c r="A3020" s="4" t="str">
        <f>IF($C3020="","",COUNTA($C$5:$C3020))</f>
        <v/>
      </c>
      <c r="B3020" s="52"/>
      <c r="C3020" s="53"/>
      <c r="D3020" s="53"/>
      <c r="E3020" s="32"/>
      <c r="F3020" s="54"/>
      <c r="G3020" s="54"/>
      <c r="H3020" s="24" t="str">
        <f>IFERROR(ROUND(VLOOKUP($C3020,基础资料!$B$5:$E$34,3,0)+SUMIF($C$5:$C3020,$C3020,$F$5:$F3020)-SUMIF($C$5:$C3020,$C3020,$G$5:$G3020),2),"")</f>
        <v/>
      </c>
      <c r="I3020" s="53"/>
      <c r="J3020" s="53"/>
      <c r="K3020" s="25" t="str">
        <f t="shared" si="47"/>
        <v/>
      </c>
      <c r="L3020" s="13" t="str">
        <f>IF($D3020="","",IFERROR(INDEX(类别属性,MATCH($D3020,类别表,0)),""))</f>
        <v/>
      </c>
      <c r="M3020" s="53"/>
      <c r="N3020" s="53"/>
      <c r="O3020" s="32"/>
      <c r="P3020" s="6" t="str">
        <f>IF($C3020="","",IF(ISNA(MATCH($C3020,账户表,0)),"※这个账户不在【基础资料】的账户档案里",IF($B3020="","※没填日期，这一笔不会进任何月份的报表",IF(NOT(ISNUMBER($B3020)),"※日期是文本不是日期（像 2026.6.28 这种），按日期取数的报表全会漏掉这一笔",IF(AND($F3020&lt;&gt;"",$G3020&lt;&gt;""),"※收入和支出不能同时填",IF(AND(N($F3020)=0,N($G3020)=0),"※收入和支出都没填",IF(OR(N($F3020)&lt;0,N($G3020)&lt;0),"※金额不能填负数，方向反了就换一列填",IF($D3020="","※没填收支类别，分类报表会漏掉这一笔",IF(ISNA(MATCH($D3020,类别表,0)),"※收支类别不在【基础资料】的清单里",IF(AND($L3020="内部转账",$M3020=""),"△内部转账要在「对方账户」写上另一头",IF(AND($L3020="内部转账",$M3020=$C3020),"※对方账户跟本账户是同一个",IF(AND($L3020&lt;&gt;"内部转账",$M3020&lt;&gt;""),"△填了对方账户，但类别不是内部转账",IF(YEAR($B3020)&lt;&gt;管理年度,"△不是管理年度的单据，按月的三张报表里看不到",IF($H3020&lt;0,"△这一笔之后该账户余额成负数了，核一下",""))))))))))))))</f>
        <v/>
      </c>
    </row>
    <row r="3021" ht="16.5" spans="1:16">
      <c r="A3021" s="4" t="str">
        <f>IF($C3021="","",COUNTA($C$5:$C3021))</f>
        <v/>
      </c>
      <c r="B3021" s="52"/>
      <c r="C3021" s="53"/>
      <c r="D3021" s="53"/>
      <c r="E3021" s="32"/>
      <c r="F3021" s="54"/>
      <c r="G3021" s="54"/>
      <c r="H3021" s="24" t="str">
        <f>IFERROR(ROUND(VLOOKUP($C3021,基础资料!$B$5:$E$34,3,0)+SUMIF($C$5:$C3021,$C3021,$F$5:$F3021)-SUMIF($C$5:$C3021,$C3021,$G$5:$G3021),2),"")</f>
        <v/>
      </c>
      <c r="I3021" s="53"/>
      <c r="J3021" s="53"/>
      <c r="K3021" s="25" t="str">
        <f t="shared" si="47"/>
        <v/>
      </c>
      <c r="L3021" s="13" t="str">
        <f>IF($D3021="","",IFERROR(INDEX(类别属性,MATCH($D3021,类别表,0)),""))</f>
        <v/>
      </c>
      <c r="M3021" s="53"/>
      <c r="N3021" s="53"/>
      <c r="O3021" s="32"/>
      <c r="P3021" s="6" t="str">
        <f>IF($C3021="","",IF(ISNA(MATCH($C3021,账户表,0)),"※这个账户不在【基础资料】的账户档案里",IF($B3021="","※没填日期，这一笔不会进任何月份的报表",IF(NOT(ISNUMBER($B3021)),"※日期是文本不是日期（像 2026.6.28 这种），按日期取数的报表全会漏掉这一笔",IF(AND($F3021&lt;&gt;"",$G3021&lt;&gt;""),"※收入和支出不能同时填",IF(AND(N($F3021)=0,N($G3021)=0),"※收入和支出都没填",IF(OR(N($F3021)&lt;0,N($G3021)&lt;0),"※金额不能填负数，方向反了就换一列填",IF($D3021="","※没填收支类别，分类报表会漏掉这一笔",IF(ISNA(MATCH($D3021,类别表,0)),"※收支类别不在【基础资料】的清单里",IF(AND($L3021="内部转账",$M3021=""),"△内部转账要在「对方账户」写上另一头",IF(AND($L3021="内部转账",$M3021=$C3021),"※对方账户跟本账户是同一个",IF(AND($L3021&lt;&gt;"内部转账",$M3021&lt;&gt;""),"△填了对方账户，但类别不是内部转账",IF(YEAR($B3021)&lt;&gt;管理年度,"△不是管理年度的单据，按月的三张报表里看不到",IF($H3021&lt;0,"△这一笔之后该账户余额成负数了，核一下",""))))))))))))))</f>
        <v/>
      </c>
    </row>
    <row r="3022" ht="16.5" spans="1:16">
      <c r="A3022" s="4" t="str">
        <f>IF($C3022="","",COUNTA($C$5:$C3022))</f>
        <v/>
      </c>
      <c r="B3022" s="52"/>
      <c r="C3022" s="53"/>
      <c r="D3022" s="53"/>
      <c r="E3022" s="32"/>
      <c r="F3022" s="54"/>
      <c r="G3022" s="54"/>
      <c r="H3022" s="24" t="str">
        <f>IFERROR(ROUND(VLOOKUP($C3022,基础资料!$B$5:$E$34,3,0)+SUMIF($C$5:$C3022,$C3022,$F$5:$F3022)-SUMIF($C$5:$C3022,$C3022,$G$5:$G3022),2),"")</f>
        <v/>
      </c>
      <c r="I3022" s="53"/>
      <c r="J3022" s="53"/>
      <c r="K3022" s="25" t="str">
        <f t="shared" si="47"/>
        <v/>
      </c>
      <c r="L3022" s="13" t="str">
        <f>IF($D3022="","",IFERROR(INDEX(类别属性,MATCH($D3022,类别表,0)),""))</f>
        <v/>
      </c>
      <c r="M3022" s="53"/>
      <c r="N3022" s="53"/>
      <c r="O3022" s="32"/>
      <c r="P3022" s="6" t="str">
        <f>IF($C3022="","",IF(ISNA(MATCH($C3022,账户表,0)),"※这个账户不在【基础资料】的账户档案里",IF($B3022="","※没填日期，这一笔不会进任何月份的报表",IF(NOT(ISNUMBER($B3022)),"※日期是文本不是日期（像 2026.6.28 这种），按日期取数的报表全会漏掉这一笔",IF(AND($F3022&lt;&gt;"",$G3022&lt;&gt;""),"※收入和支出不能同时填",IF(AND(N($F3022)=0,N($G3022)=0),"※收入和支出都没填",IF(OR(N($F3022)&lt;0,N($G3022)&lt;0),"※金额不能填负数，方向反了就换一列填",IF($D3022="","※没填收支类别，分类报表会漏掉这一笔",IF(ISNA(MATCH($D3022,类别表,0)),"※收支类别不在【基础资料】的清单里",IF(AND($L3022="内部转账",$M3022=""),"△内部转账要在「对方账户」写上另一头",IF(AND($L3022="内部转账",$M3022=$C3022),"※对方账户跟本账户是同一个",IF(AND($L3022&lt;&gt;"内部转账",$M3022&lt;&gt;""),"△填了对方账户，但类别不是内部转账",IF(YEAR($B3022)&lt;&gt;管理年度,"△不是管理年度的单据，按月的三张报表里看不到",IF($H3022&lt;0,"△这一笔之后该账户余额成负数了，核一下",""))))))))))))))</f>
        <v/>
      </c>
    </row>
    <row r="3023" ht="16.5" spans="1:16">
      <c r="A3023" s="4" t="str">
        <f>IF($C3023="","",COUNTA($C$5:$C3023))</f>
        <v/>
      </c>
      <c r="B3023" s="52"/>
      <c r="C3023" s="53"/>
      <c r="D3023" s="53"/>
      <c r="E3023" s="32"/>
      <c r="F3023" s="54"/>
      <c r="G3023" s="54"/>
      <c r="H3023" s="24" t="str">
        <f>IFERROR(ROUND(VLOOKUP($C3023,基础资料!$B$5:$E$34,3,0)+SUMIF($C$5:$C3023,$C3023,$F$5:$F3023)-SUMIF($C$5:$C3023,$C3023,$G$5:$G3023),2),"")</f>
        <v/>
      </c>
      <c r="I3023" s="53"/>
      <c r="J3023" s="53"/>
      <c r="K3023" s="25" t="str">
        <f t="shared" si="47"/>
        <v/>
      </c>
      <c r="L3023" s="13" t="str">
        <f>IF($D3023="","",IFERROR(INDEX(类别属性,MATCH($D3023,类别表,0)),""))</f>
        <v/>
      </c>
      <c r="M3023" s="53"/>
      <c r="N3023" s="53"/>
      <c r="O3023" s="32"/>
      <c r="P3023" s="6" t="str">
        <f>IF($C3023="","",IF(ISNA(MATCH($C3023,账户表,0)),"※这个账户不在【基础资料】的账户档案里",IF($B3023="","※没填日期，这一笔不会进任何月份的报表",IF(NOT(ISNUMBER($B3023)),"※日期是文本不是日期（像 2026.6.28 这种），按日期取数的报表全会漏掉这一笔",IF(AND($F3023&lt;&gt;"",$G3023&lt;&gt;""),"※收入和支出不能同时填",IF(AND(N($F3023)=0,N($G3023)=0),"※收入和支出都没填",IF(OR(N($F3023)&lt;0,N($G3023)&lt;0),"※金额不能填负数，方向反了就换一列填",IF($D3023="","※没填收支类别，分类报表会漏掉这一笔",IF(ISNA(MATCH($D3023,类别表,0)),"※收支类别不在【基础资料】的清单里",IF(AND($L3023="内部转账",$M3023=""),"△内部转账要在「对方账户」写上另一头",IF(AND($L3023="内部转账",$M3023=$C3023),"※对方账户跟本账户是同一个",IF(AND($L3023&lt;&gt;"内部转账",$M3023&lt;&gt;""),"△填了对方账户，但类别不是内部转账",IF(YEAR($B3023)&lt;&gt;管理年度,"△不是管理年度的单据，按月的三张报表里看不到",IF($H3023&lt;0,"△这一笔之后该账户余额成负数了，核一下",""))))))))))))))</f>
        <v/>
      </c>
    </row>
    <row r="3024" ht="16.5" spans="1:16">
      <c r="A3024" s="4" t="str">
        <f>IF($C3024="","",COUNTA($C$5:$C3024))</f>
        <v/>
      </c>
      <c r="B3024" s="52"/>
      <c r="C3024" s="53"/>
      <c r="D3024" s="53"/>
      <c r="E3024" s="32"/>
      <c r="F3024" s="54"/>
      <c r="G3024" s="54"/>
      <c r="H3024" s="24" t="str">
        <f>IFERROR(ROUND(VLOOKUP($C3024,基础资料!$B$5:$E$34,3,0)+SUMIF($C$5:$C3024,$C3024,$F$5:$F3024)-SUMIF($C$5:$C3024,$C3024,$G$5:$G3024),2),"")</f>
        <v/>
      </c>
      <c r="I3024" s="53"/>
      <c r="J3024" s="53"/>
      <c r="K3024" s="25" t="str">
        <f t="shared" si="47"/>
        <v/>
      </c>
      <c r="L3024" s="13" t="str">
        <f>IF($D3024="","",IFERROR(INDEX(类别属性,MATCH($D3024,类别表,0)),""))</f>
        <v/>
      </c>
      <c r="M3024" s="53"/>
      <c r="N3024" s="53"/>
      <c r="O3024" s="32"/>
      <c r="P3024" s="6" t="str">
        <f>IF($C3024="","",IF(ISNA(MATCH($C3024,账户表,0)),"※这个账户不在【基础资料】的账户档案里",IF($B3024="","※没填日期，这一笔不会进任何月份的报表",IF(NOT(ISNUMBER($B3024)),"※日期是文本不是日期（像 2026.6.28 这种），按日期取数的报表全会漏掉这一笔",IF(AND($F3024&lt;&gt;"",$G3024&lt;&gt;""),"※收入和支出不能同时填",IF(AND(N($F3024)=0,N($G3024)=0),"※收入和支出都没填",IF(OR(N($F3024)&lt;0,N($G3024)&lt;0),"※金额不能填负数，方向反了就换一列填",IF($D3024="","※没填收支类别，分类报表会漏掉这一笔",IF(ISNA(MATCH($D3024,类别表,0)),"※收支类别不在【基础资料】的清单里",IF(AND($L3024="内部转账",$M3024=""),"△内部转账要在「对方账户」写上另一头",IF(AND($L3024="内部转账",$M3024=$C3024),"※对方账户跟本账户是同一个",IF(AND($L3024&lt;&gt;"内部转账",$M3024&lt;&gt;""),"△填了对方账户，但类别不是内部转账",IF(YEAR($B3024)&lt;&gt;管理年度,"△不是管理年度的单据，按月的三张报表里看不到",IF($H3024&lt;0,"△这一笔之后该账户余额成负数了，核一下",""))))))))))))))</f>
        <v/>
      </c>
    </row>
    <row r="3025" ht="16.5" spans="1:16">
      <c r="A3025" s="4" t="str">
        <f>IF($C3025="","",COUNTA($C$5:$C3025))</f>
        <v/>
      </c>
      <c r="B3025" s="52"/>
      <c r="C3025" s="53"/>
      <c r="D3025" s="53"/>
      <c r="E3025" s="32"/>
      <c r="F3025" s="54"/>
      <c r="G3025" s="54"/>
      <c r="H3025" s="24" t="str">
        <f>IFERROR(ROUND(VLOOKUP($C3025,基础资料!$B$5:$E$34,3,0)+SUMIF($C$5:$C3025,$C3025,$F$5:$F3025)-SUMIF($C$5:$C3025,$C3025,$G$5:$G3025),2),"")</f>
        <v/>
      </c>
      <c r="I3025" s="53"/>
      <c r="J3025" s="53"/>
      <c r="K3025" s="25" t="str">
        <f t="shared" si="47"/>
        <v/>
      </c>
      <c r="L3025" s="13" t="str">
        <f>IF($D3025="","",IFERROR(INDEX(类别属性,MATCH($D3025,类别表,0)),""))</f>
        <v/>
      </c>
      <c r="M3025" s="53"/>
      <c r="N3025" s="53"/>
      <c r="O3025" s="32"/>
      <c r="P3025" s="6" t="str">
        <f>IF($C3025="","",IF(ISNA(MATCH($C3025,账户表,0)),"※这个账户不在【基础资料】的账户档案里",IF($B3025="","※没填日期，这一笔不会进任何月份的报表",IF(NOT(ISNUMBER($B3025)),"※日期是文本不是日期（像 2026.6.28 这种），按日期取数的报表全会漏掉这一笔",IF(AND($F3025&lt;&gt;"",$G3025&lt;&gt;""),"※收入和支出不能同时填",IF(AND(N($F3025)=0,N($G3025)=0),"※收入和支出都没填",IF(OR(N($F3025)&lt;0,N($G3025)&lt;0),"※金额不能填负数，方向反了就换一列填",IF($D3025="","※没填收支类别，分类报表会漏掉这一笔",IF(ISNA(MATCH($D3025,类别表,0)),"※收支类别不在【基础资料】的清单里",IF(AND($L3025="内部转账",$M3025=""),"△内部转账要在「对方账户」写上另一头",IF(AND($L3025="内部转账",$M3025=$C3025),"※对方账户跟本账户是同一个",IF(AND($L3025&lt;&gt;"内部转账",$M3025&lt;&gt;""),"△填了对方账户，但类别不是内部转账",IF(YEAR($B3025)&lt;&gt;管理年度,"△不是管理年度的单据，按月的三张报表里看不到",IF($H3025&lt;0,"△这一笔之后该账户余额成负数了，核一下",""))))))))))))))</f>
        <v/>
      </c>
    </row>
    <row r="3026" ht="16.5" spans="1:16">
      <c r="A3026" s="4" t="str">
        <f>IF($C3026="","",COUNTA($C$5:$C3026))</f>
        <v/>
      </c>
      <c r="B3026" s="52"/>
      <c r="C3026" s="53"/>
      <c r="D3026" s="53"/>
      <c r="E3026" s="32"/>
      <c r="F3026" s="54"/>
      <c r="G3026" s="54"/>
      <c r="H3026" s="24" t="str">
        <f>IFERROR(ROUND(VLOOKUP($C3026,基础资料!$B$5:$E$34,3,0)+SUMIF($C$5:$C3026,$C3026,$F$5:$F3026)-SUMIF($C$5:$C3026,$C3026,$G$5:$G3026),2),"")</f>
        <v/>
      </c>
      <c r="I3026" s="53"/>
      <c r="J3026" s="53"/>
      <c r="K3026" s="25" t="str">
        <f t="shared" si="47"/>
        <v/>
      </c>
      <c r="L3026" s="13" t="str">
        <f>IF($D3026="","",IFERROR(INDEX(类别属性,MATCH($D3026,类别表,0)),""))</f>
        <v/>
      </c>
      <c r="M3026" s="53"/>
      <c r="N3026" s="53"/>
      <c r="O3026" s="32"/>
      <c r="P3026" s="6" t="str">
        <f>IF($C3026="","",IF(ISNA(MATCH($C3026,账户表,0)),"※这个账户不在【基础资料】的账户档案里",IF($B3026="","※没填日期，这一笔不会进任何月份的报表",IF(NOT(ISNUMBER($B3026)),"※日期是文本不是日期（像 2026.6.28 这种），按日期取数的报表全会漏掉这一笔",IF(AND($F3026&lt;&gt;"",$G3026&lt;&gt;""),"※收入和支出不能同时填",IF(AND(N($F3026)=0,N($G3026)=0),"※收入和支出都没填",IF(OR(N($F3026)&lt;0,N($G3026)&lt;0),"※金额不能填负数，方向反了就换一列填",IF($D3026="","※没填收支类别，分类报表会漏掉这一笔",IF(ISNA(MATCH($D3026,类别表,0)),"※收支类别不在【基础资料】的清单里",IF(AND($L3026="内部转账",$M3026=""),"△内部转账要在「对方账户」写上另一头",IF(AND($L3026="内部转账",$M3026=$C3026),"※对方账户跟本账户是同一个",IF(AND($L3026&lt;&gt;"内部转账",$M3026&lt;&gt;""),"△填了对方账户，但类别不是内部转账",IF(YEAR($B3026)&lt;&gt;管理年度,"△不是管理年度的单据，按月的三张报表里看不到",IF($H3026&lt;0,"△这一笔之后该账户余额成负数了，核一下",""))))))))))))))</f>
        <v/>
      </c>
    </row>
    <row r="3027" ht="16.5" spans="1:16">
      <c r="A3027" s="4" t="str">
        <f>IF($C3027="","",COUNTA($C$5:$C3027))</f>
        <v/>
      </c>
      <c r="B3027" s="52"/>
      <c r="C3027" s="53"/>
      <c r="D3027" s="53"/>
      <c r="E3027" s="32"/>
      <c r="F3027" s="54"/>
      <c r="G3027" s="54"/>
      <c r="H3027" s="24" t="str">
        <f>IFERROR(ROUND(VLOOKUP($C3027,基础资料!$B$5:$E$34,3,0)+SUMIF($C$5:$C3027,$C3027,$F$5:$F3027)-SUMIF($C$5:$C3027,$C3027,$G$5:$G3027),2),"")</f>
        <v/>
      </c>
      <c r="I3027" s="53"/>
      <c r="J3027" s="53"/>
      <c r="K3027" s="25" t="str">
        <f t="shared" si="47"/>
        <v/>
      </c>
      <c r="L3027" s="13" t="str">
        <f>IF($D3027="","",IFERROR(INDEX(类别属性,MATCH($D3027,类别表,0)),""))</f>
        <v/>
      </c>
      <c r="M3027" s="53"/>
      <c r="N3027" s="53"/>
      <c r="O3027" s="32"/>
      <c r="P3027" s="6" t="str">
        <f>IF($C3027="","",IF(ISNA(MATCH($C3027,账户表,0)),"※这个账户不在【基础资料】的账户档案里",IF($B3027="","※没填日期，这一笔不会进任何月份的报表",IF(NOT(ISNUMBER($B3027)),"※日期是文本不是日期（像 2026.6.28 这种），按日期取数的报表全会漏掉这一笔",IF(AND($F3027&lt;&gt;"",$G3027&lt;&gt;""),"※收入和支出不能同时填",IF(AND(N($F3027)=0,N($G3027)=0),"※收入和支出都没填",IF(OR(N($F3027)&lt;0,N($G3027)&lt;0),"※金额不能填负数，方向反了就换一列填",IF($D3027="","※没填收支类别，分类报表会漏掉这一笔",IF(ISNA(MATCH($D3027,类别表,0)),"※收支类别不在【基础资料】的清单里",IF(AND($L3027="内部转账",$M3027=""),"△内部转账要在「对方账户」写上另一头",IF(AND($L3027="内部转账",$M3027=$C3027),"※对方账户跟本账户是同一个",IF(AND($L3027&lt;&gt;"内部转账",$M3027&lt;&gt;""),"△填了对方账户，但类别不是内部转账",IF(YEAR($B3027)&lt;&gt;管理年度,"△不是管理年度的单据，按月的三张报表里看不到",IF($H3027&lt;0,"△这一笔之后该账户余额成负数了，核一下",""))))))))))))))</f>
        <v/>
      </c>
    </row>
    <row r="3028" ht="16.5" spans="1:16">
      <c r="A3028" s="4" t="str">
        <f>IF($C3028="","",COUNTA($C$5:$C3028))</f>
        <v/>
      </c>
      <c r="B3028" s="52"/>
      <c r="C3028" s="53"/>
      <c r="D3028" s="53"/>
      <c r="E3028" s="32"/>
      <c r="F3028" s="54"/>
      <c r="G3028" s="54"/>
      <c r="H3028" s="24" t="str">
        <f>IFERROR(ROUND(VLOOKUP($C3028,基础资料!$B$5:$E$34,3,0)+SUMIF($C$5:$C3028,$C3028,$F$5:$F3028)-SUMIF($C$5:$C3028,$C3028,$G$5:$G3028),2),"")</f>
        <v/>
      </c>
      <c r="I3028" s="53"/>
      <c r="J3028" s="53"/>
      <c r="K3028" s="25" t="str">
        <f t="shared" si="47"/>
        <v/>
      </c>
      <c r="L3028" s="13" t="str">
        <f>IF($D3028="","",IFERROR(INDEX(类别属性,MATCH($D3028,类别表,0)),""))</f>
        <v/>
      </c>
      <c r="M3028" s="53"/>
      <c r="N3028" s="53"/>
      <c r="O3028" s="32"/>
      <c r="P3028" s="6" t="str">
        <f>IF($C3028="","",IF(ISNA(MATCH($C3028,账户表,0)),"※这个账户不在【基础资料】的账户档案里",IF($B3028="","※没填日期，这一笔不会进任何月份的报表",IF(NOT(ISNUMBER($B3028)),"※日期是文本不是日期（像 2026.6.28 这种），按日期取数的报表全会漏掉这一笔",IF(AND($F3028&lt;&gt;"",$G3028&lt;&gt;""),"※收入和支出不能同时填",IF(AND(N($F3028)=0,N($G3028)=0),"※收入和支出都没填",IF(OR(N($F3028)&lt;0,N($G3028)&lt;0),"※金额不能填负数，方向反了就换一列填",IF($D3028="","※没填收支类别，分类报表会漏掉这一笔",IF(ISNA(MATCH($D3028,类别表,0)),"※收支类别不在【基础资料】的清单里",IF(AND($L3028="内部转账",$M3028=""),"△内部转账要在「对方账户」写上另一头",IF(AND($L3028="内部转账",$M3028=$C3028),"※对方账户跟本账户是同一个",IF(AND($L3028&lt;&gt;"内部转账",$M3028&lt;&gt;""),"△填了对方账户，但类别不是内部转账",IF(YEAR($B3028)&lt;&gt;管理年度,"△不是管理年度的单据，按月的三张报表里看不到",IF($H3028&lt;0,"△这一笔之后该账户余额成负数了，核一下",""))))))))))))))</f>
        <v/>
      </c>
    </row>
    <row r="3029" ht="16.5" spans="1:16">
      <c r="A3029" s="4" t="str">
        <f>IF($C3029="","",COUNTA($C$5:$C3029))</f>
        <v/>
      </c>
      <c r="B3029" s="52"/>
      <c r="C3029" s="53"/>
      <c r="D3029" s="53"/>
      <c r="E3029" s="32"/>
      <c r="F3029" s="54"/>
      <c r="G3029" s="54"/>
      <c r="H3029" s="24" t="str">
        <f>IFERROR(ROUND(VLOOKUP($C3029,基础资料!$B$5:$E$34,3,0)+SUMIF($C$5:$C3029,$C3029,$F$5:$F3029)-SUMIF($C$5:$C3029,$C3029,$G$5:$G3029),2),"")</f>
        <v/>
      </c>
      <c r="I3029" s="53"/>
      <c r="J3029" s="53"/>
      <c r="K3029" s="25" t="str">
        <f t="shared" si="47"/>
        <v/>
      </c>
      <c r="L3029" s="13" t="str">
        <f>IF($D3029="","",IFERROR(INDEX(类别属性,MATCH($D3029,类别表,0)),""))</f>
        <v/>
      </c>
      <c r="M3029" s="53"/>
      <c r="N3029" s="53"/>
      <c r="O3029" s="32"/>
      <c r="P3029" s="6" t="str">
        <f>IF($C3029="","",IF(ISNA(MATCH($C3029,账户表,0)),"※这个账户不在【基础资料】的账户档案里",IF($B3029="","※没填日期，这一笔不会进任何月份的报表",IF(NOT(ISNUMBER($B3029)),"※日期是文本不是日期（像 2026.6.28 这种），按日期取数的报表全会漏掉这一笔",IF(AND($F3029&lt;&gt;"",$G3029&lt;&gt;""),"※收入和支出不能同时填",IF(AND(N($F3029)=0,N($G3029)=0),"※收入和支出都没填",IF(OR(N($F3029)&lt;0,N($G3029)&lt;0),"※金额不能填负数，方向反了就换一列填",IF($D3029="","※没填收支类别，分类报表会漏掉这一笔",IF(ISNA(MATCH($D3029,类别表,0)),"※收支类别不在【基础资料】的清单里",IF(AND($L3029="内部转账",$M3029=""),"△内部转账要在「对方账户」写上另一头",IF(AND($L3029="内部转账",$M3029=$C3029),"※对方账户跟本账户是同一个",IF(AND($L3029&lt;&gt;"内部转账",$M3029&lt;&gt;""),"△填了对方账户，但类别不是内部转账",IF(YEAR($B3029)&lt;&gt;管理年度,"△不是管理年度的单据，按月的三张报表里看不到",IF($H3029&lt;0,"△这一笔之后该账户余额成负数了，核一下",""))))))))))))))</f>
        <v/>
      </c>
    </row>
    <row r="3030" ht="16.5" spans="1:16">
      <c r="A3030" s="4" t="str">
        <f>IF($C3030="","",COUNTA($C$5:$C3030))</f>
        <v/>
      </c>
      <c r="B3030" s="52"/>
      <c r="C3030" s="53"/>
      <c r="D3030" s="53"/>
      <c r="E3030" s="32"/>
      <c r="F3030" s="54"/>
      <c r="G3030" s="54"/>
      <c r="H3030" s="24" t="str">
        <f>IFERROR(ROUND(VLOOKUP($C3030,基础资料!$B$5:$E$34,3,0)+SUMIF($C$5:$C3030,$C3030,$F$5:$F3030)-SUMIF($C$5:$C3030,$C3030,$G$5:$G3030),2),"")</f>
        <v/>
      </c>
      <c r="I3030" s="53"/>
      <c r="J3030" s="53"/>
      <c r="K3030" s="25" t="str">
        <f t="shared" si="47"/>
        <v/>
      </c>
      <c r="L3030" s="13" t="str">
        <f>IF($D3030="","",IFERROR(INDEX(类别属性,MATCH($D3030,类别表,0)),""))</f>
        <v/>
      </c>
      <c r="M3030" s="53"/>
      <c r="N3030" s="53"/>
      <c r="O3030" s="32"/>
      <c r="P3030" s="6" t="str">
        <f>IF($C3030="","",IF(ISNA(MATCH($C3030,账户表,0)),"※这个账户不在【基础资料】的账户档案里",IF($B3030="","※没填日期，这一笔不会进任何月份的报表",IF(NOT(ISNUMBER($B3030)),"※日期是文本不是日期（像 2026.6.28 这种），按日期取数的报表全会漏掉这一笔",IF(AND($F3030&lt;&gt;"",$G3030&lt;&gt;""),"※收入和支出不能同时填",IF(AND(N($F3030)=0,N($G3030)=0),"※收入和支出都没填",IF(OR(N($F3030)&lt;0,N($G3030)&lt;0),"※金额不能填负数，方向反了就换一列填",IF($D3030="","※没填收支类别，分类报表会漏掉这一笔",IF(ISNA(MATCH($D3030,类别表,0)),"※收支类别不在【基础资料】的清单里",IF(AND($L3030="内部转账",$M3030=""),"△内部转账要在「对方账户」写上另一头",IF(AND($L3030="内部转账",$M3030=$C3030),"※对方账户跟本账户是同一个",IF(AND($L3030&lt;&gt;"内部转账",$M3030&lt;&gt;""),"△填了对方账户，但类别不是内部转账",IF(YEAR($B3030)&lt;&gt;管理年度,"△不是管理年度的单据，按月的三张报表里看不到",IF($H3030&lt;0,"△这一笔之后该账户余额成负数了，核一下",""))))))))))))))</f>
        <v/>
      </c>
    </row>
    <row r="3031" ht="16.5" spans="1:16">
      <c r="A3031" s="4" t="str">
        <f>IF($C3031="","",COUNTA($C$5:$C3031))</f>
        <v/>
      </c>
      <c r="B3031" s="52"/>
      <c r="C3031" s="53"/>
      <c r="D3031" s="53"/>
      <c r="E3031" s="32"/>
      <c r="F3031" s="54"/>
      <c r="G3031" s="54"/>
      <c r="H3031" s="24" t="str">
        <f>IFERROR(ROUND(VLOOKUP($C3031,基础资料!$B$5:$E$34,3,0)+SUMIF($C$5:$C3031,$C3031,$F$5:$F3031)-SUMIF($C$5:$C3031,$C3031,$G$5:$G3031),2),"")</f>
        <v/>
      </c>
      <c r="I3031" s="53"/>
      <c r="J3031" s="53"/>
      <c r="K3031" s="25" t="str">
        <f t="shared" si="47"/>
        <v/>
      </c>
      <c r="L3031" s="13" t="str">
        <f>IF($D3031="","",IFERROR(INDEX(类别属性,MATCH($D3031,类别表,0)),""))</f>
        <v/>
      </c>
      <c r="M3031" s="53"/>
      <c r="N3031" s="53"/>
      <c r="O3031" s="32"/>
      <c r="P3031" s="6" t="str">
        <f>IF($C3031="","",IF(ISNA(MATCH($C3031,账户表,0)),"※这个账户不在【基础资料】的账户档案里",IF($B3031="","※没填日期，这一笔不会进任何月份的报表",IF(NOT(ISNUMBER($B3031)),"※日期是文本不是日期（像 2026.6.28 这种），按日期取数的报表全会漏掉这一笔",IF(AND($F3031&lt;&gt;"",$G3031&lt;&gt;""),"※收入和支出不能同时填",IF(AND(N($F3031)=0,N($G3031)=0),"※收入和支出都没填",IF(OR(N($F3031)&lt;0,N($G3031)&lt;0),"※金额不能填负数，方向反了就换一列填",IF($D3031="","※没填收支类别，分类报表会漏掉这一笔",IF(ISNA(MATCH($D3031,类别表,0)),"※收支类别不在【基础资料】的清单里",IF(AND($L3031="内部转账",$M3031=""),"△内部转账要在「对方账户」写上另一头",IF(AND($L3031="内部转账",$M3031=$C3031),"※对方账户跟本账户是同一个",IF(AND($L3031&lt;&gt;"内部转账",$M3031&lt;&gt;""),"△填了对方账户，但类别不是内部转账",IF(YEAR($B3031)&lt;&gt;管理年度,"△不是管理年度的单据，按月的三张报表里看不到",IF($H3031&lt;0,"△这一笔之后该账户余额成负数了，核一下",""))))))))))))))</f>
        <v/>
      </c>
    </row>
    <row r="3032" ht="16.5" spans="1:16">
      <c r="A3032" s="4" t="str">
        <f>IF($C3032="","",COUNTA($C$5:$C3032))</f>
        <v/>
      </c>
      <c r="B3032" s="52"/>
      <c r="C3032" s="53"/>
      <c r="D3032" s="53"/>
      <c r="E3032" s="32"/>
      <c r="F3032" s="54"/>
      <c r="G3032" s="54"/>
      <c r="H3032" s="24" t="str">
        <f>IFERROR(ROUND(VLOOKUP($C3032,基础资料!$B$5:$E$34,3,0)+SUMIF($C$5:$C3032,$C3032,$F$5:$F3032)-SUMIF($C$5:$C3032,$C3032,$G$5:$G3032),2),"")</f>
        <v/>
      </c>
      <c r="I3032" s="53"/>
      <c r="J3032" s="53"/>
      <c r="K3032" s="25" t="str">
        <f t="shared" si="47"/>
        <v/>
      </c>
      <c r="L3032" s="13" t="str">
        <f>IF($D3032="","",IFERROR(INDEX(类别属性,MATCH($D3032,类别表,0)),""))</f>
        <v/>
      </c>
      <c r="M3032" s="53"/>
      <c r="N3032" s="53"/>
      <c r="O3032" s="32"/>
      <c r="P3032" s="6" t="str">
        <f>IF($C3032="","",IF(ISNA(MATCH($C3032,账户表,0)),"※这个账户不在【基础资料】的账户档案里",IF($B3032="","※没填日期，这一笔不会进任何月份的报表",IF(NOT(ISNUMBER($B3032)),"※日期是文本不是日期（像 2026.6.28 这种），按日期取数的报表全会漏掉这一笔",IF(AND($F3032&lt;&gt;"",$G3032&lt;&gt;""),"※收入和支出不能同时填",IF(AND(N($F3032)=0,N($G3032)=0),"※收入和支出都没填",IF(OR(N($F3032)&lt;0,N($G3032)&lt;0),"※金额不能填负数，方向反了就换一列填",IF($D3032="","※没填收支类别，分类报表会漏掉这一笔",IF(ISNA(MATCH($D3032,类别表,0)),"※收支类别不在【基础资料】的清单里",IF(AND($L3032="内部转账",$M3032=""),"△内部转账要在「对方账户」写上另一头",IF(AND($L3032="内部转账",$M3032=$C3032),"※对方账户跟本账户是同一个",IF(AND($L3032&lt;&gt;"内部转账",$M3032&lt;&gt;""),"△填了对方账户，但类别不是内部转账",IF(YEAR($B3032)&lt;&gt;管理年度,"△不是管理年度的单据，按月的三张报表里看不到",IF($H3032&lt;0,"△这一笔之后该账户余额成负数了，核一下",""))))))))))))))</f>
        <v/>
      </c>
    </row>
    <row r="3033" ht="16.5" spans="1:16">
      <c r="A3033" s="4" t="str">
        <f>IF($C3033="","",COUNTA($C$5:$C3033))</f>
        <v/>
      </c>
      <c r="B3033" s="52"/>
      <c r="C3033" s="53"/>
      <c r="D3033" s="53"/>
      <c r="E3033" s="32"/>
      <c r="F3033" s="54"/>
      <c r="G3033" s="54"/>
      <c r="H3033" s="24" t="str">
        <f>IFERROR(ROUND(VLOOKUP($C3033,基础资料!$B$5:$E$34,3,0)+SUMIF($C$5:$C3033,$C3033,$F$5:$F3033)-SUMIF($C$5:$C3033,$C3033,$G$5:$G3033),2),"")</f>
        <v/>
      </c>
      <c r="I3033" s="53"/>
      <c r="J3033" s="53"/>
      <c r="K3033" s="25" t="str">
        <f t="shared" si="47"/>
        <v/>
      </c>
      <c r="L3033" s="13" t="str">
        <f>IF($D3033="","",IFERROR(INDEX(类别属性,MATCH($D3033,类别表,0)),""))</f>
        <v/>
      </c>
      <c r="M3033" s="53"/>
      <c r="N3033" s="53"/>
      <c r="O3033" s="32"/>
      <c r="P3033" s="6" t="str">
        <f>IF($C3033="","",IF(ISNA(MATCH($C3033,账户表,0)),"※这个账户不在【基础资料】的账户档案里",IF($B3033="","※没填日期，这一笔不会进任何月份的报表",IF(NOT(ISNUMBER($B3033)),"※日期是文本不是日期（像 2026.6.28 这种），按日期取数的报表全会漏掉这一笔",IF(AND($F3033&lt;&gt;"",$G3033&lt;&gt;""),"※收入和支出不能同时填",IF(AND(N($F3033)=0,N($G3033)=0),"※收入和支出都没填",IF(OR(N($F3033)&lt;0,N($G3033)&lt;0),"※金额不能填负数，方向反了就换一列填",IF($D3033="","※没填收支类别，分类报表会漏掉这一笔",IF(ISNA(MATCH($D3033,类别表,0)),"※收支类别不在【基础资料】的清单里",IF(AND($L3033="内部转账",$M3033=""),"△内部转账要在「对方账户」写上另一头",IF(AND($L3033="内部转账",$M3033=$C3033),"※对方账户跟本账户是同一个",IF(AND($L3033&lt;&gt;"内部转账",$M3033&lt;&gt;""),"△填了对方账户，但类别不是内部转账",IF(YEAR($B3033)&lt;&gt;管理年度,"△不是管理年度的单据，按月的三张报表里看不到",IF($H3033&lt;0,"△这一笔之后该账户余额成负数了，核一下",""))))))))))))))</f>
        <v/>
      </c>
    </row>
    <row r="3034" ht="16.5" spans="1:16">
      <c r="A3034" s="4" t="str">
        <f>IF($C3034="","",COUNTA($C$5:$C3034))</f>
        <v/>
      </c>
      <c r="B3034" s="52"/>
      <c r="C3034" s="53"/>
      <c r="D3034" s="53"/>
      <c r="E3034" s="32"/>
      <c r="F3034" s="54"/>
      <c r="G3034" s="54"/>
      <c r="H3034" s="24" t="str">
        <f>IFERROR(ROUND(VLOOKUP($C3034,基础资料!$B$5:$E$34,3,0)+SUMIF($C$5:$C3034,$C3034,$F$5:$F3034)-SUMIF($C$5:$C3034,$C3034,$G$5:$G3034),2),"")</f>
        <v/>
      </c>
      <c r="I3034" s="53"/>
      <c r="J3034" s="53"/>
      <c r="K3034" s="25" t="str">
        <f t="shared" si="47"/>
        <v/>
      </c>
      <c r="L3034" s="13" t="str">
        <f>IF($D3034="","",IFERROR(INDEX(类别属性,MATCH($D3034,类别表,0)),""))</f>
        <v/>
      </c>
      <c r="M3034" s="53"/>
      <c r="N3034" s="53"/>
      <c r="O3034" s="32"/>
      <c r="P3034" s="6" t="str">
        <f>IF($C3034="","",IF(ISNA(MATCH($C3034,账户表,0)),"※这个账户不在【基础资料】的账户档案里",IF($B3034="","※没填日期，这一笔不会进任何月份的报表",IF(NOT(ISNUMBER($B3034)),"※日期是文本不是日期（像 2026.6.28 这种），按日期取数的报表全会漏掉这一笔",IF(AND($F3034&lt;&gt;"",$G3034&lt;&gt;""),"※收入和支出不能同时填",IF(AND(N($F3034)=0,N($G3034)=0),"※收入和支出都没填",IF(OR(N($F3034)&lt;0,N($G3034)&lt;0),"※金额不能填负数，方向反了就换一列填",IF($D3034="","※没填收支类别，分类报表会漏掉这一笔",IF(ISNA(MATCH($D3034,类别表,0)),"※收支类别不在【基础资料】的清单里",IF(AND($L3034="内部转账",$M3034=""),"△内部转账要在「对方账户」写上另一头",IF(AND($L3034="内部转账",$M3034=$C3034),"※对方账户跟本账户是同一个",IF(AND($L3034&lt;&gt;"内部转账",$M3034&lt;&gt;""),"△填了对方账户，但类别不是内部转账",IF(YEAR($B3034)&lt;&gt;管理年度,"△不是管理年度的单据，按月的三张报表里看不到",IF($H3034&lt;0,"△这一笔之后该账户余额成负数了，核一下",""))))))))))))))</f>
        <v/>
      </c>
    </row>
    <row r="3035" ht="16.5" spans="1:16">
      <c r="A3035" s="4" t="str">
        <f>IF($C3035="","",COUNTA($C$5:$C3035))</f>
        <v/>
      </c>
      <c r="B3035" s="52"/>
      <c r="C3035" s="53"/>
      <c r="D3035" s="53"/>
      <c r="E3035" s="32"/>
      <c r="F3035" s="54"/>
      <c r="G3035" s="54"/>
      <c r="H3035" s="24" t="str">
        <f>IFERROR(ROUND(VLOOKUP($C3035,基础资料!$B$5:$E$34,3,0)+SUMIF($C$5:$C3035,$C3035,$F$5:$F3035)-SUMIF($C$5:$C3035,$C3035,$G$5:$G3035),2),"")</f>
        <v/>
      </c>
      <c r="I3035" s="53"/>
      <c r="J3035" s="53"/>
      <c r="K3035" s="25" t="str">
        <f t="shared" si="47"/>
        <v/>
      </c>
      <c r="L3035" s="13" t="str">
        <f>IF($D3035="","",IFERROR(INDEX(类别属性,MATCH($D3035,类别表,0)),""))</f>
        <v/>
      </c>
      <c r="M3035" s="53"/>
      <c r="N3035" s="53"/>
      <c r="O3035" s="32"/>
      <c r="P3035" s="6" t="str">
        <f>IF($C3035="","",IF(ISNA(MATCH($C3035,账户表,0)),"※这个账户不在【基础资料】的账户档案里",IF($B3035="","※没填日期，这一笔不会进任何月份的报表",IF(NOT(ISNUMBER($B3035)),"※日期是文本不是日期（像 2026.6.28 这种），按日期取数的报表全会漏掉这一笔",IF(AND($F3035&lt;&gt;"",$G3035&lt;&gt;""),"※收入和支出不能同时填",IF(AND(N($F3035)=0,N($G3035)=0),"※收入和支出都没填",IF(OR(N($F3035)&lt;0,N($G3035)&lt;0),"※金额不能填负数，方向反了就换一列填",IF($D3035="","※没填收支类别，分类报表会漏掉这一笔",IF(ISNA(MATCH($D3035,类别表,0)),"※收支类别不在【基础资料】的清单里",IF(AND($L3035="内部转账",$M3035=""),"△内部转账要在「对方账户」写上另一头",IF(AND($L3035="内部转账",$M3035=$C3035),"※对方账户跟本账户是同一个",IF(AND($L3035&lt;&gt;"内部转账",$M3035&lt;&gt;""),"△填了对方账户，但类别不是内部转账",IF(YEAR($B3035)&lt;&gt;管理年度,"△不是管理年度的单据，按月的三张报表里看不到",IF($H3035&lt;0,"△这一笔之后该账户余额成负数了，核一下",""))))))))))))))</f>
        <v/>
      </c>
    </row>
    <row r="3036" ht="16.5" spans="1:16">
      <c r="A3036" s="4" t="str">
        <f>IF($C3036="","",COUNTA($C$5:$C3036))</f>
        <v/>
      </c>
      <c r="B3036" s="52"/>
      <c r="C3036" s="53"/>
      <c r="D3036" s="53"/>
      <c r="E3036" s="32"/>
      <c r="F3036" s="54"/>
      <c r="G3036" s="54"/>
      <c r="H3036" s="24" t="str">
        <f>IFERROR(ROUND(VLOOKUP($C3036,基础资料!$B$5:$E$34,3,0)+SUMIF($C$5:$C3036,$C3036,$F$5:$F3036)-SUMIF($C$5:$C3036,$C3036,$G$5:$G3036),2),"")</f>
        <v/>
      </c>
      <c r="I3036" s="53"/>
      <c r="J3036" s="53"/>
      <c r="K3036" s="25" t="str">
        <f t="shared" si="47"/>
        <v/>
      </c>
      <c r="L3036" s="13" t="str">
        <f>IF($D3036="","",IFERROR(INDEX(类别属性,MATCH($D3036,类别表,0)),""))</f>
        <v/>
      </c>
      <c r="M3036" s="53"/>
      <c r="N3036" s="53"/>
      <c r="O3036" s="32"/>
      <c r="P3036" s="6" t="str">
        <f>IF($C3036="","",IF(ISNA(MATCH($C3036,账户表,0)),"※这个账户不在【基础资料】的账户档案里",IF($B3036="","※没填日期，这一笔不会进任何月份的报表",IF(NOT(ISNUMBER($B3036)),"※日期是文本不是日期（像 2026.6.28 这种），按日期取数的报表全会漏掉这一笔",IF(AND($F3036&lt;&gt;"",$G3036&lt;&gt;""),"※收入和支出不能同时填",IF(AND(N($F3036)=0,N($G3036)=0),"※收入和支出都没填",IF(OR(N($F3036)&lt;0,N($G3036)&lt;0),"※金额不能填负数，方向反了就换一列填",IF($D3036="","※没填收支类别，分类报表会漏掉这一笔",IF(ISNA(MATCH($D3036,类别表,0)),"※收支类别不在【基础资料】的清单里",IF(AND($L3036="内部转账",$M3036=""),"△内部转账要在「对方账户」写上另一头",IF(AND($L3036="内部转账",$M3036=$C3036),"※对方账户跟本账户是同一个",IF(AND($L3036&lt;&gt;"内部转账",$M3036&lt;&gt;""),"△填了对方账户，但类别不是内部转账",IF(YEAR($B3036)&lt;&gt;管理年度,"△不是管理年度的单据，按月的三张报表里看不到",IF($H3036&lt;0,"△这一笔之后该账户余额成负数了，核一下",""))))))))))))))</f>
        <v/>
      </c>
    </row>
    <row r="3037" ht="16.5" spans="1:16">
      <c r="A3037" s="4" t="str">
        <f>IF($C3037="","",COUNTA($C$5:$C3037))</f>
        <v/>
      </c>
      <c r="B3037" s="52"/>
      <c r="C3037" s="53"/>
      <c r="D3037" s="53"/>
      <c r="E3037" s="32"/>
      <c r="F3037" s="54"/>
      <c r="G3037" s="54"/>
      <c r="H3037" s="24" t="str">
        <f>IFERROR(ROUND(VLOOKUP($C3037,基础资料!$B$5:$E$34,3,0)+SUMIF($C$5:$C3037,$C3037,$F$5:$F3037)-SUMIF($C$5:$C3037,$C3037,$G$5:$G3037),2),"")</f>
        <v/>
      </c>
      <c r="I3037" s="53"/>
      <c r="J3037" s="53"/>
      <c r="K3037" s="25" t="str">
        <f t="shared" si="47"/>
        <v/>
      </c>
      <c r="L3037" s="13" t="str">
        <f>IF($D3037="","",IFERROR(INDEX(类别属性,MATCH($D3037,类别表,0)),""))</f>
        <v/>
      </c>
      <c r="M3037" s="53"/>
      <c r="N3037" s="53"/>
      <c r="O3037" s="32"/>
      <c r="P3037" s="6" t="str">
        <f>IF($C3037="","",IF(ISNA(MATCH($C3037,账户表,0)),"※这个账户不在【基础资料】的账户档案里",IF($B3037="","※没填日期，这一笔不会进任何月份的报表",IF(NOT(ISNUMBER($B3037)),"※日期是文本不是日期（像 2026.6.28 这种），按日期取数的报表全会漏掉这一笔",IF(AND($F3037&lt;&gt;"",$G3037&lt;&gt;""),"※收入和支出不能同时填",IF(AND(N($F3037)=0,N($G3037)=0),"※收入和支出都没填",IF(OR(N($F3037)&lt;0,N($G3037)&lt;0),"※金额不能填负数，方向反了就换一列填",IF($D3037="","※没填收支类别，分类报表会漏掉这一笔",IF(ISNA(MATCH($D3037,类别表,0)),"※收支类别不在【基础资料】的清单里",IF(AND($L3037="内部转账",$M3037=""),"△内部转账要在「对方账户」写上另一头",IF(AND($L3037="内部转账",$M3037=$C3037),"※对方账户跟本账户是同一个",IF(AND($L3037&lt;&gt;"内部转账",$M3037&lt;&gt;""),"△填了对方账户，但类别不是内部转账",IF(YEAR($B3037)&lt;&gt;管理年度,"△不是管理年度的单据，按月的三张报表里看不到",IF($H3037&lt;0,"△这一笔之后该账户余额成负数了，核一下",""))))))))))))))</f>
        <v/>
      </c>
    </row>
    <row r="3038" ht="16.5" spans="1:16">
      <c r="A3038" s="4" t="str">
        <f>IF($C3038="","",COUNTA($C$5:$C3038))</f>
        <v/>
      </c>
      <c r="B3038" s="52"/>
      <c r="C3038" s="53"/>
      <c r="D3038" s="53"/>
      <c r="E3038" s="32"/>
      <c r="F3038" s="54"/>
      <c r="G3038" s="54"/>
      <c r="H3038" s="24" t="str">
        <f>IFERROR(ROUND(VLOOKUP($C3038,基础资料!$B$5:$E$34,3,0)+SUMIF($C$5:$C3038,$C3038,$F$5:$F3038)-SUMIF($C$5:$C3038,$C3038,$G$5:$G3038),2),"")</f>
        <v/>
      </c>
      <c r="I3038" s="53"/>
      <c r="J3038" s="53"/>
      <c r="K3038" s="25" t="str">
        <f t="shared" si="47"/>
        <v/>
      </c>
      <c r="L3038" s="13" t="str">
        <f>IF($D3038="","",IFERROR(INDEX(类别属性,MATCH($D3038,类别表,0)),""))</f>
        <v/>
      </c>
      <c r="M3038" s="53"/>
      <c r="N3038" s="53"/>
      <c r="O3038" s="32"/>
      <c r="P3038" s="6" t="str">
        <f>IF($C3038="","",IF(ISNA(MATCH($C3038,账户表,0)),"※这个账户不在【基础资料】的账户档案里",IF($B3038="","※没填日期，这一笔不会进任何月份的报表",IF(NOT(ISNUMBER($B3038)),"※日期是文本不是日期（像 2026.6.28 这种），按日期取数的报表全会漏掉这一笔",IF(AND($F3038&lt;&gt;"",$G3038&lt;&gt;""),"※收入和支出不能同时填",IF(AND(N($F3038)=0,N($G3038)=0),"※收入和支出都没填",IF(OR(N($F3038)&lt;0,N($G3038)&lt;0),"※金额不能填负数，方向反了就换一列填",IF($D3038="","※没填收支类别，分类报表会漏掉这一笔",IF(ISNA(MATCH($D3038,类别表,0)),"※收支类别不在【基础资料】的清单里",IF(AND($L3038="内部转账",$M3038=""),"△内部转账要在「对方账户」写上另一头",IF(AND($L3038="内部转账",$M3038=$C3038),"※对方账户跟本账户是同一个",IF(AND($L3038&lt;&gt;"内部转账",$M3038&lt;&gt;""),"△填了对方账户，但类别不是内部转账",IF(YEAR($B3038)&lt;&gt;管理年度,"△不是管理年度的单据，按月的三张报表里看不到",IF($H3038&lt;0,"△这一笔之后该账户余额成负数了，核一下",""))))))))))))))</f>
        <v/>
      </c>
    </row>
    <row r="3039" ht="16.5" spans="1:16">
      <c r="A3039" s="4" t="str">
        <f>IF($C3039="","",COUNTA($C$5:$C3039))</f>
        <v/>
      </c>
      <c r="B3039" s="52"/>
      <c r="C3039" s="53"/>
      <c r="D3039" s="53"/>
      <c r="E3039" s="32"/>
      <c r="F3039" s="54"/>
      <c r="G3039" s="54"/>
      <c r="H3039" s="24" t="str">
        <f>IFERROR(ROUND(VLOOKUP($C3039,基础资料!$B$5:$E$34,3,0)+SUMIF($C$5:$C3039,$C3039,$F$5:$F3039)-SUMIF($C$5:$C3039,$C3039,$G$5:$G3039),2),"")</f>
        <v/>
      </c>
      <c r="I3039" s="53"/>
      <c r="J3039" s="53"/>
      <c r="K3039" s="25" t="str">
        <f t="shared" si="47"/>
        <v/>
      </c>
      <c r="L3039" s="13" t="str">
        <f>IF($D3039="","",IFERROR(INDEX(类别属性,MATCH($D3039,类别表,0)),""))</f>
        <v/>
      </c>
      <c r="M3039" s="53"/>
      <c r="N3039" s="53"/>
      <c r="O3039" s="32"/>
      <c r="P3039" s="6" t="str">
        <f>IF($C3039="","",IF(ISNA(MATCH($C3039,账户表,0)),"※这个账户不在【基础资料】的账户档案里",IF($B3039="","※没填日期，这一笔不会进任何月份的报表",IF(NOT(ISNUMBER($B3039)),"※日期是文本不是日期（像 2026.6.28 这种），按日期取数的报表全会漏掉这一笔",IF(AND($F3039&lt;&gt;"",$G3039&lt;&gt;""),"※收入和支出不能同时填",IF(AND(N($F3039)=0,N($G3039)=0),"※收入和支出都没填",IF(OR(N($F3039)&lt;0,N($G3039)&lt;0),"※金额不能填负数，方向反了就换一列填",IF($D3039="","※没填收支类别，分类报表会漏掉这一笔",IF(ISNA(MATCH($D3039,类别表,0)),"※收支类别不在【基础资料】的清单里",IF(AND($L3039="内部转账",$M3039=""),"△内部转账要在「对方账户」写上另一头",IF(AND($L3039="内部转账",$M3039=$C3039),"※对方账户跟本账户是同一个",IF(AND($L3039&lt;&gt;"内部转账",$M3039&lt;&gt;""),"△填了对方账户，但类别不是内部转账",IF(YEAR($B3039)&lt;&gt;管理年度,"△不是管理年度的单据，按月的三张报表里看不到",IF($H3039&lt;0,"△这一笔之后该账户余额成负数了，核一下",""))))))))))))))</f>
        <v/>
      </c>
    </row>
    <row r="3040" ht="16.5" spans="1:16">
      <c r="A3040" s="4" t="str">
        <f>IF($C3040="","",COUNTA($C$5:$C3040))</f>
        <v/>
      </c>
      <c r="B3040" s="52"/>
      <c r="C3040" s="53"/>
      <c r="D3040" s="53"/>
      <c r="E3040" s="32"/>
      <c r="F3040" s="54"/>
      <c r="G3040" s="54"/>
      <c r="H3040" s="24" t="str">
        <f>IFERROR(ROUND(VLOOKUP($C3040,基础资料!$B$5:$E$34,3,0)+SUMIF($C$5:$C3040,$C3040,$F$5:$F3040)-SUMIF($C$5:$C3040,$C3040,$G$5:$G3040),2),"")</f>
        <v/>
      </c>
      <c r="I3040" s="53"/>
      <c r="J3040" s="53"/>
      <c r="K3040" s="25" t="str">
        <f t="shared" si="47"/>
        <v/>
      </c>
      <c r="L3040" s="13" t="str">
        <f>IF($D3040="","",IFERROR(INDEX(类别属性,MATCH($D3040,类别表,0)),""))</f>
        <v/>
      </c>
      <c r="M3040" s="53"/>
      <c r="N3040" s="53"/>
      <c r="O3040" s="32"/>
      <c r="P3040" s="6" t="str">
        <f>IF($C3040="","",IF(ISNA(MATCH($C3040,账户表,0)),"※这个账户不在【基础资料】的账户档案里",IF($B3040="","※没填日期，这一笔不会进任何月份的报表",IF(NOT(ISNUMBER($B3040)),"※日期是文本不是日期（像 2026.6.28 这种），按日期取数的报表全会漏掉这一笔",IF(AND($F3040&lt;&gt;"",$G3040&lt;&gt;""),"※收入和支出不能同时填",IF(AND(N($F3040)=0,N($G3040)=0),"※收入和支出都没填",IF(OR(N($F3040)&lt;0,N($G3040)&lt;0),"※金额不能填负数，方向反了就换一列填",IF($D3040="","※没填收支类别，分类报表会漏掉这一笔",IF(ISNA(MATCH($D3040,类别表,0)),"※收支类别不在【基础资料】的清单里",IF(AND($L3040="内部转账",$M3040=""),"△内部转账要在「对方账户」写上另一头",IF(AND($L3040="内部转账",$M3040=$C3040),"※对方账户跟本账户是同一个",IF(AND($L3040&lt;&gt;"内部转账",$M3040&lt;&gt;""),"△填了对方账户，但类别不是内部转账",IF(YEAR($B3040)&lt;&gt;管理年度,"△不是管理年度的单据，按月的三张报表里看不到",IF($H3040&lt;0,"△这一笔之后该账户余额成负数了，核一下",""))))))))))))))</f>
        <v/>
      </c>
    </row>
    <row r="3041" ht="16.5" spans="1:16">
      <c r="A3041" s="4" t="str">
        <f>IF($C3041="","",COUNTA($C$5:$C3041))</f>
        <v/>
      </c>
      <c r="B3041" s="52"/>
      <c r="C3041" s="53"/>
      <c r="D3041" s="53"/>
      <c r="E3041" s="32"/>
      <c r="F3041" s="54"/>
      <c r="G3041" s="54"/>
      <c r="H3041" s="24" t="str">
        <f>IFERROR(ROUND(VLOOKUP($C3041,基础资料!$B$5:$E$34,3,0)+SUMIF($C$5:$C3041,$C3041,$F$5:$F3041)-SUMIF($C$5:$C3041,$C3041,$G$5:$G3041),2),"")</f>
        <v/>
      </c>
      <c r="I3041" s="53"/>
      <c r="J3041" s="53"/>
      <c r="K3041" s="25" t="str">
        <f t="shared" si="47"/>
        <v/>
      </c>
      <c r="L3041" s="13" t="str">
        <f>IF($D3041="","",IFERROR(INDEX(类别属性,MATCH($D3041,类别表,0)),""))</f>
        <v/>
      </c>
      <c r="M3041" s="53"/>
      <c r="N3041" s="53"/>
      <c r="O3041" s="32"/>
      <c r="P3041" s="6" t="str">
        <f>IF($C3041="","",IF(ISNA(MATCH($C3041,账户表,0)),"※这个账户不在【基础资料】的账户档案里",IF($B3041="","※没填日期，这一笔不会进任何月份的报表",IF(NOT(ISNUMBER($B3041)),"※日期是文本不是日期（像 2026.6.28 这种），按日期取数的报表全会漏掉这一笔",IF(AND($F3041&lt;&gt;"",$G3041&lt;&gt;""),"※收入和支出不能同时填",IF(AND(N($F3041)=0,N($G3041)=0),"※收入和支出都没填",IF(OR(N($F3041)&lt;0,N($G3041)&lt;0),"※金额不能填负数，方向反了就换一列填",IF($D3041="","※没填收支类别，分类报表会漏掉这一笔",IF(ISNA(MATCH($D3041,类别表,0)),"※收支类别不在【基础资料】的清单里",IF(AND($L3041="内部转账",$M3041=""),"△内部转账要在「对方账户」写上另一头",IF(AND($L3041="内部转账",$M3041=$C3041),"※对方账户跟本账户是同一个",IF(AND($L3041&lt;&gt;"内部转账",$M3041&lt;&gt;""),"△填了对方账户，但类别不是内部转账",IF(YEAR($B3041)&lt;&gt;管理年度,"△不是管理年度的单据，按月的三张报表里看不到",IF($H3041&lt;0,"△这一笔之后该账户余额成负数了，核一下",""))))))))))))))</f>
        <v/>
      </c>
    </row>
    <row r="3042" ht="16.5" spans="1:16">
      <c r="A3042" s="4" t="str">
        <f>IF($C3042="","",COUNTA($C$5:$C3042))</f>
        <v/>
      </c>
      <c r="B3042" s="52"/>
      <c r="C3042" s="53"/>
      <c r="D3042" s="53"/>
      <c r="E3042" s="32"/>
      <c r="F3042" s="54"/>
      <c r="G3042" s="54"/>
      <c r="H3042" s="24" t="str">
        <f>IFERROR(ROUND(VLOOKUP($C3042,基础资料!$B$5:$E$34,3,0)+SUMIF($C$5:$C3042,$C3042,$F$5:$F3042)-SUMIF($C$5:$C3042,$C3042,$G$5:$G3042),2),"")</f>
        <v/>
      </c>
      <c r="I3042" s="53"/>
      <c r="J3042" s="53"/>
      <c r="K3042" s="25" t="str">
        <f t="shared" si="47"/>
        <v/>
      </c>
      <c r="L3042" s="13" t="str">
        <f>IF($D3042="","",IFERROR(INDEX(类别属性,MATCH($D3042,类别表,0)),""))</f>
        <v/>
      </c>
      <c r="M3042" s="53"/>
      <c r="N3042" s="53"/>
      <c r="O3042" s="32"/>
      <c r="P3042" s="6" t="str">
        <f>IF($C3042="","",IF(ISNA(MATCH($C3042,账户表,0)),"※这个账户不在【基础资料】的账户档案里",IF($B3042="","※没填日期，这一笔不会进任何月份的报表",IF(NOT(ISNUMBER($B3042)),"※日期是文本不是日期（像 2026.6.28 这种），按日期取数的报表全会漏掉这一笔",IF(AND($F3042&lt;&gt;"",$G3042&lt;&gt;""),"※收入和支出不能同时填",IF(AND(N($F3042)=0,N($G3042)=0),"※收入和支出都没填",IF(OR(N($F3042)&lt;0,N($G3042)&lt;0),"※金额不能填负数，方向反了就换一列填",IF($D3042="","※没填收支类别，分类报表会漏掉这一笔",IF(ISNA(MATCH($D3042,类别表,0)),"※收支类别不在【基础资料】的清单里",IF(AND($L3042="内部转账",$M3042=""),"△内部转账要在「对方账户」写上另一头",IF(AND($L3042="内部转账",$M3042=$C3042),"※对方账户跟本账户是同一个",IF(AND($L3042&lt;&gt;"内部转账",$M3042&lt;&gt;""),"△填了对方账户，但类别不是内部转账",IF(YEAR($B3042)&lt;&gt;管理年度,"△不是管理年度的单据，按月的三张报表里看不到",IF($H3042&lt;0,"△这一笔之后该账户余额成负数了，核一下",""))))))))))))))</f>
        <v/>
      </c>
    </row>
    <row r="3043" ht="16.5" spans="1:16">
      <c r="A3043" s="4" t="str">
        <f>IF($C3043="","",COUNTA($C$5:$C3043))</f>
        <v/>
      </c>
      <c r="B3043" s="52"/>
      <c r="C3043" s="53"/>
      <c r="D3043" s="53"/>
      <c r="E3043" s="32"/>
      <c r="F3043" s="54"/>
      <c r="G3043" s="54"/>
      <c r="H3043" s="24" t="str">
        <f>IFERROR(ROUND(VLOOKUP($C3043,基础资料!$B$5:$E$34,3,0)+SUMIF($C$5:$C3043,$C3043,$F$5:$F3043)-SUMIF($C$5:$C3043,$C3043,$G$5:$G3043),2),"")</f>
        <v/>
      </c>
      <c r="I3043" s="53"/>
      <c r="J3043" s="53"/>
      <c r="K3043" s="25" t="str">
        <f t="shared" si="47"/>
        <v/>
      </c>
      <c r="L3043" s="13" t="str">
        <f>IF($D3043="","",IFERROR(INDEX(类别属性,MATCH($D3043,类别表,0)),""))</f>
        <v/>
      </c>
      <c r="M3043" s="53"/>
      <c r="N3043" s="53"/>
      <c r="O3043" s="32"/>
      <c r="P3043" s="6" t="str">
        <f>IF($C3043="","",IF(ISNA(MATCH($C3043,账户表,0)),"※这个账户不在【基础资料】的账户档案里",IF($B3043="","※没填日期，这一笔不会进任何月份的报表",IF(NOT(ISNUMBER($B3043)),"※日期是文本不是日期（像 2026.6.28 这种），按日期取数的报表全会漏掉这一笔",IF(AND($F3043&lt;&gt;"",$G3043&lt;&gt;""),"※收入和支出不能同时填",IF(AND(N($F3043)=0,N($G3043)=0),"※收入和支出都没填",IF(OR(N($F3043)&lt;0,N($G3043)&lt;0),"※金额不能填负数，方向反了就换一列填",IF($D3043="","※没填收支类别，分类报表会漏掉这一笔",IF(ISNA(MATCH($D3043,类别表,0)),"※收支类别不在【基础资料】的清单里",IF(AND($L3043="内部转账",$M3043=""),"△内部转账要在「对方账户」写上另一头",IF(AND($L3043="内部转账",$M3043=$C3043),"※对方账户跟本账户是同一个",IF(AND($L3043&lt;&gt;"内部转账",$M3043&lt;&gt;""),"△填了对方账户，但类别不是内部转账",IF(YEAR($B3043)&lt;&gt;管理年度,"△不是管理年度的单据，按月的三张报表里看不到",IF($H3043&lt;0,"△这一笔之后该账户余额成负数了，核一下",""))))))))))))))</f>
        <v/>
      </c>
    </row>
    <row r="3044" ht="16.5" spans="1:16">
      <c r="A3044" s="4" t="str">
        <f>IF($C3044="","",COUNTA($C$5:$C3044))</f>
        <v/>
      </c>
      <c r="B3044" s="52"/>
      <c r="C3044" s="53"/>
      <c r="D3044" s="53"/>
      <c r="E3044" s="32"/>
      <c r="F3044" s="54"/>
      <c r="G3044" s="54"/>
      <c r="H3044" s="24" t="str">
        <f>IFERROR(ROUND(VLOOKUP($C3044,基础资料!$B$5:$E$34,3,0)+SUMIF($C$5:$C3044,$C3044,$F$5:$F3044)-SUMIF($C$5:$C3044,$C3044,$G$5:$G3044),2),"")</f>
        <v/>
      </c>
      <c r="I3044" s="53"/>
      <c r="J3044" s="53"/>
      <c r="K3044" s="25" t="str">
        <f t="shared" si="47"/>
        <v/>
      </c>
      <c r="L3044" s="13" t="str">
        <f>IF($D3044="","",IFERROR(INDEX(类别属性,MATCH($D3044,类别表,0)),""))</f>
        <v/>
      </c>
      <c r="M3044" s="53"/>
      <c r="N3044" s="53"/>
      <c r="O3044" s="32"/>
      <c r="P3044" s="6" t="str">
        <f>IF($C3044="","",IF(ISNA(MATCH($C3044,账户表,0)),"※这个账户不在【基础资料】的账户档案里",IF($B3044="","※没填日期，这一笔不会进任何月份的报表",IF(NOT(ISNUMBER($B3044)),"※日期是文本不是日期（像 2026.6.28 这种），按日期取数的报表全会漏掉这一笔",IF(AND($F3044&lt;&gt;"",$G3044&lt;&gt;""),"※收入和支出不能同时填",IF(AND(N($F3044)=0,N($G3044)=0),"※收入和支出都没填",IF(OR(N($F3044)&lt;0,N($G3044)&lt;0),"※金额不能填负数，方向反了就换一列填",IF($D3044="","※没填收支类别，分类报表会漏掉这一笔",IF(ISNA(MATCH($D3044,类别表,0)),"※收支类别不在【基础资料】的清单里",IF(AND($L3044="内部转账",$M3044=""),"△内部转账要在「对方账户」写上另一头",IF(AND($L3044="内部转账",$M3044=$C3044),"※对方账户跟本账户是同一个",IF(AND($L3044&lt;&gt;"内部转账",$M3044&lt;&gt;""),"△填了对方账户，但类别不是内部转账",IF(YEAR($B3044)&lt;&gt;管理年度,"△不是管理年度的单据，按月的三张报表里看不到",IF($H3044&lt;0,"△这一笔之后该账户余额成负数了，核一下",""))))))))))))))</f>
        <v/>
      </c>
    </row>
    <row r="3045" ht="16.5" spans="1:16">
      <c r="A3045" s="4" t="str">
        <f>IF($C3045="","",COUNTA($C$5:$C3045))</f>
        <v/>
      </c>
      <c r="B3045" s="52"/>
      <c r="C3045" s="53"/>
      <c r="D3045" s="53"/>
      <c r="E3045" s="32"/>
      <c r="F3045" s="54"/>
      <c r="G3045" s="54"/>
      <c r="H3045" s="24" t="str">
        <f>IFERROR(ROUND(VLOOKUP($C3045,基础资料!$B$5:$E$34,3,0)+SUMIF($C$5:$C3045,$C3045,$F$5:$F3045)-SUMIF($C$5:$C3045,$C3045,$G$5:$G3045),2),"")</f>
        <v/>
      </c>
      <c r="I3045" s="53"/>
      <c r="J3045" s="53"/>
      <c r="K3045" s="25" t="str">
        <f t="shared" si="47"/>
        <v/>
      </c>
      <c r="L3045" s="13" t="str">
        <f>IF($D3045="","",IFERROR(INDEX(类别属性,MATCH($D3045,类别表,0)),""))</f>
        <v/>
      </c>
      <c r="M3045" s="53"/>
      <c r="N3045" s="53"/>
      <c r="O3045" s="32"/>
      <c r="P3045" s="6" t="str">
        <f>IF($C3045="","",IF(ISNA(MATCH($C3045,账户表,0)),"※这个账户不在【基础资料】的账户档案里",IF($B3045="","※没填日期，这一笔不会进任何月份的报表",IF(NOT(ISNUMBER($B3045)),"※日期是文本不是日期（像 2026.6.28 这种），按日期取数的报表全会漏掉这一笔",IF(AND($F3045&lt;&gt;"",$G3045&lt;&gt;""),"※收入和支出不能同时填",IF(AND(N($F3045)=0,N($G3045)=0),"※收入和支出都没填",IF(OR(N($F3045)&lt;0,N($G3045)&lt;0),"※金额不能填负数，方向反了就换一列填",IF($D3045="","※没填收支类别，分类报表会漏掉这一笔",IF(ISNA(MATCH($D3045,类别表,0)),"※收支类别不在【基础资料】的清单里",IF(AND($L3045="内部转账",$M3045=""),"△内部转账要在「对方账户」写上另一头",IF(AND($L3045="内部转账",$M3045=$C3045),"※对方账户跟本账户是同一个",IF(AND($L3045&lt;&gt;"内部转账",$M3045&lt;&gt;""),"△填了对方账户，但类别不是内部转账",IF(YEAR($B3045)&lt;&gt;管理年度,"△不是管理年度的单据，按月的三张报表里看不到",IF($H3045&lt;0,"△这一笔之后该账户余额成负数了，核一下",""))))))))))))))</f>
        <v/>
      </c>
    </row>
    <row r="3046" ht="16.5" spans="1:16">
      <c r="A3046" s="4" t="str">
        <f>IF($C3046="","",COUNTA($C$5:$C3046))</f>
        <v/>
      </c>
      <c r="B3046" s="52"/>
      <c r="C3046" s="53"/>
      <c r="D3046" s="53"/>
      <c r="E3046" s="32"/>
      <c r="F3046" s="54"/>
      <c r="G3046" s="54"/>
      <c r="H3046" s="24" t="str">
        <f>IFERROR(ROUND(VLOOKUP($C3046,基础资料!$B$5:$E$34,3,0)+SUMIF($C$5:$C3046,$C3046,$F$5:$F3046)-SUMIF($C$5:$C3046,$C3046,$G$5:$G3046),2),"")</f>
        <v/>
      </c>
      <c r="I3046" s="53"/>
      <c r="J3046" s="53"/>
      <c r="K3046" s="25" t="str">
        <f t="shared" si="47"/>
        <v/>
      </c>
      <c r="L3046" s="13" t="str">
        <f>IF($D3046="","",IFERROR(INDEX(类别属性,MATCH($D3046,类别表,0)),""))</f>
        <v/>
      </c>
      <c r="M3046" s="53"/>
      <c r="N3046" s="53"/>
      <c r="O3046" s="32"/>
      <c r="P3046" s="6" t="str">
        <f>IF($C3046="","",IF(ISNA(MATCH($C3046,账户表,0)),"※这个账户不在【基础资料】的账户档案里",IF($B3046="","※没填日期，这一笔不会进任何月份的报表",IF(NOT(ISNUMBER($B3046)),"※日期是文本不是日期（像 2026.6.28 这种），按日期取数的报表全会漏掉这一笔",IF(AND($F3046&lt;&gt;"",$G3046&lt;&gt;""),"※收入和支出不能同时填",IF(AND(N($F3046)=0,N($G3046)=0),"※收入和支出都没填",IF(OR(N($F3046)&lt;0,N($G3046)&lt;0),"※金额不能填负数，方向反了就换一列填",IF($D3046="","※没填收支类别，分类报表会漏掉这一笔",IF(ISNA(MATCH($D3046,类别表,0)),"※收支类别不在【基础资料】的清单里",IF(AND($L3046="内部转账",$M3046=""),"△内部转账要在「对方账户」写上另一头",IF(AND($L3046="内部转账",$M3046=$C3046),"※对方账户跟本账户是同一个",IF(AND($L3046&lt;&gt;"内部转账",$M3046&lt;&gt;""),"△填了对方账户，但类别不是内部转账",IF(YEAR($B3046)&lt;&gt;管理年度,"△不是管理年度的单据，按月的三张报表里看不到",IF($H3046&lt;0,"△这一笔之后该账户余额成负数了，核一下",""))))))))))))))</f>
        <v/>
      </c>
    </row>
    <row r="3047" ht="16.5" spans="1:16">
      <c r="A3047" s="4" t="str">
        <f>IF($C3047="","",COUNTA($C$5:$C3047))</f>
        <v/>
      </c>
      <c r="B3047" s="52"/>
      <c r="C3047" s="53"/>
      <c r="D3047" s="53"/>
      <c r="E3047" s="32"/>
      <c r="F3047" s="54"/>
      <c r="G3047" s="54"/>
      <c r="H3047" s="24" t="str">
        <f>IFERROR(ROUND(VLOOKUP($C3047,基础资料!$B$5:$E$34,3,0)+SUMIF($C$5:$C3047,$C3047,$F$5:$F3047)-SUMIF($C$5:$C3047,$C3047,$G$5:$G3047),2),"")</f>
        <v/>
      </c>
      <c r="I3047" s="53"/>
      <c r="J3047" s="53"/>
      <c r="K3047" s="25" t="str">
        <f t="shared" si="47"/>
        <v/>
      </c>
      <c r="L3047" s="13" t="str">
        <f>IF($D3047="","",IFERROR(INDEX(类别属性,MATCH($D3047,类别表,0)),""))</f>
        <v/>
      </c>
      <c r="M3047" s="53"/>
      <c r="N3047" s="53"/>
      <c r="O3047" s="32"/>
      <c r="P3047" s="6" t="str">
        <f>IF($C3047="","",IF(ISNA(MATCH($C3047,账户表,0)),"※这个账户不在【基础资料】的账户档案里",IF($B3047="","※没填日期，这一笔不会进任何月份的报表",IF(NOT(ISNUMBER($B3047)),"※日期是文本不是日期（像 2026.6.28 这种），按日期取数的报表全会漏掉这一笔",IF(AND($F3047&lt;&gt;"",$G3047&lt;&gt;""),"※收入和支出不能同时填",IF(AND(N($F3047)=0,N($G3047)=0),"※收入和支出都没填",IF(OR(N($F3047)&lt;0,N($G3047)&lt;0),"※金额不能填负数，方向反了就换一列填",IF($D3047="","※没填收支类别，分类报表会漏掉这一笔",IF(ISNA(MATCH($D3047,类别表,0)),"※收支类别不在【基础资料】的清单里",IF(AND($L3047="内部转账",$M3047=""),"△内部转账要在「对方账户」写上另一头",IF(AND($L3047="内部转账",$M3047=$C3047),"※对方账户跟本账户是同一个",IF(AND($L3047&lt;&gt;"内部转账",$M3047&lt;&gt;""),"△填了对方账户，但类别不是内部转账",IF(YEAR($B3047)&lt;&gt;管理年度,"△不是管理年度的单据，按月的三张报表里看不到",IF($H3047&lt;0,"△这一笔之后该账户余额成负数了，核一下",""))))))))))))))</f>
        <v/>
      </c>
    </row>
    <row r="3048" ht="16.5" spans="1:16">
      <c r="A3048" s="4" t="str">
        <f>IF($C3048="","",COUNTA($C$5:$C3048))</f>
        <v/>
      </c>
      <c r="B3048" s="52"/>
      <c r="C3048" s="53"/>
      <c r="D3048" s="53"/>
      <c r="E3048" s="32"/>
      <c r="F3048" s="54"/>
      <c r="G3048" s="54"/>
      <c r="H3048" s="24" t="str">
        <f>IFERROR(ROUND(VLOOKUP($C3048,基础资料!$B$5:$E$34,3,0)+SUMIF($C$5:$C3048,$C3048,$F$5:$F3048)-SUMIF($C$5:$C3048,$C3048,$G$5:$G3048),2),"")</f>
        <v/>
      </c>
      <c r="I3048" s="53"/>
      <c r="J3048" s="53"/>
      <c r="K3048" s="25" t="str">
        <f t="shared" si="47"/>
        <v/>
      </c>
      <c r="L3048" s="13" t="str">
        <f>IF($D3048="","",IFERROR(INDEX(类别属性,MATCH($D3048,类别表,0)),""))</f>
        <v/>
      </c>
      <c r="M3048" s="53"/>
      <c r="N3048" s="53"/>
      <c r="O3048" s="32"/>
      <c r="P3048" s="6" t="str">
        <f>IF($C3048="","",IF(ISNA(MATCH($C3048,账户表,0)),"※这个账户不在【基础资料】的账户档案里",IF($B3048="","※没填日期，这一笔不会进任何月份的报表",IF(NOT(ISNUMBER($B3048)),"※日期是文本不是日期（像 2026.6.28 这种），按日期取数的报表全会漏掉这一笔",IF(AND($F3048&lt;&gt;"",$G3048&lt;&gt;""),"※收入和支出不能同时填",IF(AND(N($F3048)=0,N($G3048)=0),"※收入和支出都没填",IF(OR(N($F3048)&lt;0,N($G3048)&lt;0),"※金额不能填负数，方向反了就换一列填",IF($D3048="","※没填收支类别，分类报表会漏掉这一笔",IF(ISNA(MATCH($D3048,类别表,0)),"※收支类别不在【基础资料】的清单里",IF(AND($L3048="内部转账",$M3048=""),"△内部转账要在「对方账户」写上另一头",IF(AND($L3048="内部转账",$M3048=$C3048),"※对方账户跟本账户是同一个",IF(AND($L3048&lt;&gt;"内部转账",$M3048&lt;&gt;""),"△填了对方账户，但类别不是内部转账",IF(YEAR($B3048)&lt;&gt;管理年度,"△不是管理年度的单据，按月的三张报表里看不到",IF($H3048&lt;0,"△这一笔之后该账户余额成负数了，核一下",""))))))))))))))</f>
        <v/>
      </c>
    </row>
    <row r="3049" ht="16.5" spans="1:16">
      <c r="A3049" s="4" t="str">
        <f>IF($C3049="","",COUNTA($C$5:$C3049))</f>
        <v/>
      </c>
      <c r="B3049" s="52"/>
      <c r="C3049" s="53"/>
      <c r="D3049" s="53"/>
      <c r="E3049" s="32"/>
      <c r="F3049" s="54"/>
      <c r="G3049" s="54"/>
      <c r="H3049" s="24" t="str">
        <f>IFERROR(ROUND(VLOOKUP($C3049,基础资料!$B$5:$E$34,3,0)+SUMIF($C$5:$C3049,$C3049,$F$5:$F3049)-SUMIF($C$5:$C3049,$C3049,$G$5:$G3049),2),"")</f>
        <v/>
      </c>
      <c r="I3049" s="53"/>
      <c r="J3049" s="53"/>
      <c r="K3049" s="25" t="str">
        <f t="shared" si="47"/>
        <v/>
      </c>
      <c r="L3049" s="13" t="str">
        <f>IF($D3049="","",IFERROR(INDEX(类别属性,MATCH($D3049,类别表,0)),""))</f>
        <v/>
      </c>
      <c r="M3049" s="53"/>
      <c r="N3049" s="53"/>
      <c r="O3049" s="32"/>
      <c r="P3049" s="6" t="str">
        <f>IF($C3049="","",IF(ISNA(MATCH($C3049,账户表,0)),"※这个账户不在【基础资料】的账户档案里",IF($B3049="","※没填日期，这一笔不会进任何月份的报表",IF(NOT(ISNUMBER($B3049)),"※日期是文本不是日期（像 2026.6.28 这种），按日期取数的报表全会漏掉这一笔",IF(AND($F3049&lt;&gt;"",$G3049&lt;&gt;""),"※收入和支出不能同时填",IF(AND(N($F3049)=0,N($G3049)=0),"※收入和支出都没填",IF(OR(N($F3049)&lt;0,N($G3049)&lt;0),"※金额不能填负数，方向反了就换一列填",IF($D3049="","※没填收支类别，分类报表会漏掉这一笔",IF(ISNA(MATCH($D3049,类别表,0)),"※收支类别不在【基础资料】的清单里",IF(AND($L3049="内部转账",$M3049=""),"△内部转账要在「对方账户」写上另一头",IF(AND($L3049="内部转账",$M3049=$C3049),"※对方账户跟本账户是同一个",IF(AND($L3049&lt;&gt;"内部转账",$M3049&lt;&gt;""),"△填了对方账户，但类别不是内部转账",IF(YEAR($B3049)&lt;&gt;管理年度,"△不是管理年度的单据，按月的三张报表里看不到",IF($H3049&lt;0,"△这一笔之后该账户余额成负数了，核一下",""))))))))))))))</f>
        <v/>
      </c>
    </row>
    <row r="3050" ht="16.5" spans="1:16">
      <c r="A3050" s="4" t="str">
        <f>IF($C3050="","",COUNTA($C$5:$C3050))</f>
        <v/>
      </c>
      <c r="B3050" s="52"/>
      <c r="C3050" s="53"/>
      <c r="D3050" s="53"/>
      <c r="E3050" s="32"/>
      <c r="F3050" s="54"/>
      <c r="G3050" s="54"/>
      <c r="H3050" s="24" t="str">
        <f>IFERROR(ROUND(VLOOKUP($C3050,基础资料!$B$5:$E$34,3,0)+SUMIF($C$5:$C3050,$C3050,$F$5:$F3050)-SUMIF($C$5:$C3050,$C3050,$G$5:$G3050),2),"")</f>
        <v/>
      </c>
      <c r="I3050" s="53"/>
      <c r="J3050" s="53"/>
      <c r="K3050" s="25" t="str">
        <f t="shared" si="47"/>
        <v/>
      </c>
      <c r="L3050" s="13" t="str">
        <f>IF($D3050="","",IFERROR(INDEX(类别属性,MATCH($D3050,类别表,0)),""))</f>
        <v/>
      </c>
      <c r="M3050" s="53"/>
      <c r="N3050" s="53"/>
      <c r="O3050" s="32"/>
      <c r="P3050" s="6" t="str">
        <f>IF($C3050="","",IF(ISNA(MATCH($C3050,账户表,0)),"※这个账户不在【基础资料】的账户档案里",IF($B3050="","※没填日期，这一笔不会进任何月份的报表",IF(NOT(ISNUMBER($B3050)),"※日期是文本不是日期（像 2026.6.28 这种），按日期取数的报表全会漏掉这一笔",IF(AND($F3050&lt;&gt;"",$G3050&lt;&gt;""),"※收入和支出不能同时填",IF(AND(N($F3050)=0,N($G3050)=0),"※收入和支出都没填",IF(OR(N($F3050)&lt;0,N($G3050)&lt;0),"※金额不能填负数，方向反了就换一列填",IF($D3050="","※没填收支类别，分类报表会漏掉这一笔",IF(ISNA(MATCH($D3050,类别表,0)),"※收支类别不在【基础资料】的清单里",IF(AND($L3050="内部转账",$M3050=""),"△内部转账要在「对方账户」写上另一头",IF(AND($L3050="内部转账",$M3050=$C3050),"※对方账户跟本账户是同一个",IF(AND($L3050&lt;&gt;"内部转账",$M3050&lt;&gt;""),"△填了对方账户，但类别不是内部转账",IF(YEAR($B3050)&lt;&gt;管理年度,"△不是管理年度的单据，按月的三张报表里看不到",IF($H3050&lt;0,"△这一笔之后该账户余额成负数了，核一下",""))))))))))))))</f>
        <v/>
      </c>
    </row>
    <row r="3051" ht="16.5" spans="1:16">
      <c r="A3051" s="4" t="str">
        <f>IF($C3051="","",COUNTA($C$5:$C3051))</f>
        <v/>
      </c>
      <c r="B3051" s="52"/>
      <c r="C3051" s="53"/>
      <c r="D3051" s="53"/>
      <c r="E3051" s="32"/>
      <c r="F3051" s="54"/>
      <c r="G3051" s="54"/>
      <c r="H3051" s="24" t="str">
        <f>IFERROR(ROUND(VLOOKUP($C3051,基础资料!$B$5:$E$34,3,0)+SUMIF($C$5:$C3051,$C3051,$F$5:$F3051)-SUMIF($C$5:$C3051,$C3051,$G$5:$G3051),2),"")</f>
        <v/>
      </c>
      <c r="I3051" s="53"/>
      <c r="J3051" s="53"/>
      <c r="K3051" s="25" t="str">
        <f t="shared" si="47"/>
        <v/>
      </c>
      <c r="L3051" s="13" t="str">
        <f>IF($D3051="","",IFERROR(INDEX(类别属性,MATCH($D3051,类别表,0)),""))</f>
        <v/>
      </c>
      <c r="M3051" s="53"/>
      <c r="N3051" s="53"/>
      <c r="O3051" s="32"/>
      <c r="P3051" s="6" t="str">
        <f>IF($C3051="","",IF(ISNA(MATCH($C3051,账户表,0)),"※这个账户不在【基础资料】的账户档案里",IF($B3051="","※没填日期，这一笔不会进任何月份的报表",IF(NOT(ISNUMBER($B3051)),"※日期是文本不是日期（像 2026.6.28 这种），按日期取数的报表全会漏掉这一笔",IF(AND($F3051&lt;&gt;"",$G3051&lt;&gt;""),"※收入和支出不能同时填",IF(AND(N($F3051)=0,N($G3051)=0),"※收入和支出都没填",IF(OR(N($F3051)&lt;0,N($G3051)&lt;0),"※金额不能填负数，方向反了就换一列填",IF($D3051="","※没填收支类别，分类报表会漏掉这一笔",IF(ISNA(MATCH($D3051,类别表,0)),"※收支类别不在【基础资料】的清单里",IF(AND($L3051="内部转账",$M3051=""),"△内部转账要在「对方账户」写上另一头",IF(AND($L3051="内部转账",$M3051=$C3051),"※对方账户跟本账户是同一个",IF(AND($L3051&lt;&gt;"内部转账",$M3051&lt;&gt;""),"△填了对方账户，但类别不是内部转账",IF(YEAR($B3051)&lt;&gt;管理年度,"△不是管理年度的单据，按月的三张报表里看不到",IF($H3051&lt;0,"△这一笔之后该账户余额成负数了，核一下",""))))))))))))))</f>
        <v/>
      </c>
    </row>
    <row r="3052" ht="16.5" spans="1:16">
      <c r="A3052" s="4" t="str">
        <f>IF($C3052="","",COUNTA($C$5:$C3052))</f>
        <v/>
      </c>
      <c r="B3052" s="52"/>
      <c r="C3052" s="53"/>
      <c r="D3052" s="53"/>
      <c r="E3052" s="32"/>
      <c r="F3052" s="54"/>
      <c r="G3052" s="54"/>
      <c r="H3052" s="24" t="str">
        <f>IFERROR(ROUND(VLOOKUP($C3052,基础资料!$B$5:$E$34,3,0)+SUMIF($C$5:$C3052,$C3052,$F$5:$F3052)-SUMIF($C$5:$C3052,$C3052,$G$5:$G3052),2),"")</f>
        <v/>
      </c>
      <c r="I3052" s="53"/>
      <c r="J3052" s="53"/>
      <c r="K3052" s="25" t="str">
        <f t="shared" si="47"/>
        <v/>
      </c>
      <c r="L3052" s="13" t="str">
        <f>IF($D3052="","",IFERROR(INDEX(类别属性,MATCH($D3052,类别表,0)),""))</f>
        <v/>
      </c>
      <c r="M3052" s="53"/>
      <c r="N3052" s="53"/>
      <c r="O3052" s="32"/>
      <c r="P3052" s="6" t="str">
        <f>IF($C3052="","",IF(ISNA(MATCH($C3052,账户表,0)),"※这个账户不在【基础资料】的账户档案里",IF($B3052="","※没填日期，这一笔不会进任何月份的报表",IF(NOT(ISNUMBER($B3052)),"※日期是文本不是日期（像 2026.6.28 这种），按日期取数的报表全会漏掉这一笔",IF(AND($F3052&lt;&gt;"",$G3052&lt;&gt;""),"※收入和支出不能同时填",IF(AND(N($F3052)=0,N($G3052)=0),"※收入和支出都没填",IF(OR(N($F3052)&lt;0,N($G3052)&lt;0),"※金额不能填负数，方向反了就换一列填",IF($D3052="","※没填收支类别，分类报表会漏掉这一笔",IF(ISNA(MATCH($D3052,类别表,0)),"※收支类别不在【基础资料】的清单里",IF(AND($L3052="内部转账",$M3052=""),"△内部转账要在「对方账户」写上另一头",IF(AND($L3052="内部转账",$M3052=$C3052),"※对方账户跟本账户是同一个",IF(AND($L3052&lt;&gt;"内部转账",$M3052&lt;&gt;""),"△填了对方账户，但类别不是内部转账",IF(YEAR($B3052)&lt;&gt;管理年度,"△不是管理年度的单据，按月的三张报表里看不到",IF($H3052&lt;0,"△这一笔之后该账户余额成负数了，核一下",""))))))))))))))</f>
        <v/>
      </c>
    </row>
    <row r="3053" ht="16.5" spans="1:16">
      <c r="A3053" s="4" t="str">
        <f>IF($C3053="","",COUNTA($C$5:$C3053))</f>
        <v/>
      </c>
      <c r="B3053" s="52"/>
      <c r="C3053" s="53"/>
      <c r="D3053" s="53"/>
      <c r="E3053" s="32"/>
      <c r="F3053" s="54"/>
      <c r="G3053" s="54"/>
      <c r="H3053" s="24" t="str">
        <f>IFERROR(ROUND(VLOOKUP($C3053,基础资料!$B$5:$E$34,3,0)+SUMIF($C$5:$C3053,$C3053,$F$5:$F3053)-SUMIF($C$5:$C3053,$C3053,$G$5:$G3053),2),"")</f>
        <v/>
      </c>
      <c r="I3053" s="53"/>
      <c r="J3053" s="53"/>
      <c r="K3053" s="25" t="str">
        <f t="shared" si="47"/>
        <v/>
      </c>
      <c r="L3053" s="13" t="str">
        <f>IF($D3053="","",IFERROR(INDEX(类别属性,MATCH($D3053,类别表,0)),""))</f>
        <v/>
      </c>
      <c r="M3053" s="53"/>
      <c r="N3053" s="53"/>
      <c r="O3053" s="32"/>
      <c r="P3053" s="6" t="str">
        <f>IF($C3053="","",IF(ISNA(MATCH($C3053,账户表,0)),"※这个账户不在【基础资料】的账户档案里",IF($B3053="","※没填日期，这一笔不会进任何月份的报表",IF(NOT(ISNUMBER($B3053)),"※日期是文本不是日期（像 2026.6.28 这种），按日期取数的报表全会漏掉这一笔",IF(AND($F3053&lt;&gt;"",$G3053&lt;&gt;""),"※收入和支出不能同时填",IF(AND(N($F3053)=0,N($G3053)=0),"※收入和支出都没填",IF(OR(N($F3053)&lt;0,N($G3053)&lt;0),"※金额不能填负数，方向反了就换一列填",IF($D3053="","※没填收支类别，分类报表会漏掉这一笔",IF(ISNA(MATCH($D3053,类别表,0)),"※收支类别不在【基础资料】的清单里",IF(AND($L3053="内部转账",$M3053=""),"△内部转账要在「对方账户」写上另一头",IF(AND($L3053="内部转账",$M3053=$C3053),"※对方账户跟本账户是同一个",IF(AND($L3053&lt;&gt;"内部转账",$M3053&lt;&gt;""),"△填了对方账户，但类别不是内部转账",IF(YEAR($B3053)&lt;&gt;管理年度,"△不是管理年度的单据，按月的三张报表里看不到",IF($H3053&lt;0,"△这一笔之后该账户余额成负数了，核一下",""))))))))))))))</f>
        <v/>
      </c>
    </row>
    <row r="3054" ht="16.5" spans="1:16">
      <c r="A3054" s="4" t="str">
        <f>IF($C3054="","",COUNTA($C$5:$C3054))</f>
        <v/>
      </c>
      <c r="B3054" s="52"/>
      <c r="C3054" s="53"/>
      <c r="D3054" s="53"/>
      <c r="E3054" s="32"/>
      <c r="F3054" s="54"/>
      <c r="G3054" s="54"/>
      <c r="H3054" s="24" t="str">
        <f>IFERROR(ROUND(VLOOKUP($C3054,基础资料!$B$5:$E$34,3,0)+SUMIF($C$5:$C3054,$C3054,$F$5:$F3054)-SUMIF($C$5:$C3054,$C3054,$G$5:$G3054),2),"")</f>
        <v/>
      </c>
      <c r="I3054" s="53"/>
      <c r="J3054" s="53"/>
      <c r="K3054" s="25" t="str">
        <f t="shared" si="47"/>
        <v/>
      </c>
      <c r="L3054" s="13" t="str">
        <f>IF($D3054="","",IFERROR(INDEX(类别属性,MATCH($D3054,类别表,0)),""))</f>
        <v/>
      </c>
      <c r="M3054" s="53"/>
      <c r="N3054" s="53"/>
      <c r="O3054" s="32"/>
      <c r="P3054" s="6" t="str">
        <f>IF($C3054="","",IF(ISNA(MATCH($C3054,账户表,0)),"※这个账户不在【基础资料】的账户档案里",IF($B3054="","※没填日期，这一笔不会进任何月份的报表",IF(NOT(ISNUMBER($B3054)),"※日期是文本不是日期（像 2026.6.28 这种），按日期取数的报表全会漏掉这一笔",IF(AND($F3054&lt;&gt;"",$G3054&lt;&gt;""),"※收入和支出不能同时填",IF(AND(N($F3054)=0,N($G3054)=0),"※收入和支出都没填",IF(OR(N($F3054)&lt;0,N($G3054)&lt;0),"※金额不能填负数，方向反了就换一列填",IF($D3054="","※没填收支类别，分类报表会漏掉这一笔",IF(ISNA(MATCH($D3054,类别表,0)),"※收支类别不在【基础资料】的清单里",IF(AND($L3054="内部转账",$M3054=""),"△内部转账要在「对方账户」写上另一头",IF(AND($L3054="内部转账",$M3054=$C3054),"※对方账户跟本账户是同一个",IF(AND($L3054&lt;&gt;"内部转账",$M3054&lt;&gt;""),"△填了对方账户，但类别不是内部转账",IF(YEAR($B3054)&lt;&gt;管理年度,"△不是管理年度的单据，按月的三张报表里看不到",IF($H3054&lt;0,"△这一笔之后该账户余额成负数了，核一下",""))))))))))))))</f>
        <v/>
      </c>
    </row>
    <row r="3055" ht="16.5" spans="1:16">
      <c r="A3055" s="4" t="str">
        <f>IF($C3055="","",COUNTA($C$5:$C3055))</f>
        <v/>
      </c>
      <c r="B3055" s="52"/>
      <c r="C3055" s="53"/>
      <c r="D3055" s="53"/>
      <c r="E3055" s="32"/>
      <c r="F3055" s="54"/>
      <c r="G3055" s="54"/>
      <c r="H3055" s="24" t="str">
        <f>IFERROR(ROUND(VLOOKUP($C3055,基础资料!$B$5:$E$34,3,0)+SUMIF($C$5:$C3055,$C3055,$F$5:$F3055)-SUMIF($C$5:$C3055,$C3055,$G$5:$G3055),2),"")</f>
        <v/>
      </c>
      <c r="I3055" s="53"/>
      <c r="J3055" s="53"/>
      <c r="K3055" s="25" t="str">
        <f t="shared" si="47"/>
        <v/>
      </c>
      <c r="L3055" s="13" t="str">
        <f>IF($D3055="","",IFERROR(INDEX(类别属性,MATCH($D3055,类别表,0)),""))</f>
        <v/>
      </c>
      <c r="M3055" s="53"/>
      <c r="N3055" s="53"/>
      <c r="O3055" s="32"/>
      <c r="P3055" s="6" t="str">
        <f>IF($C3055="","",IF(ISNA(MATCH($C3055,账户表,0)),"※这个账户不在【基础资料】的账户档案里",IF($B3055="","※没填日期，这一笔不会进任何月份的报表",IF(NOT(ISNUMBER($B3055)),"※日期是文本不是日期（像 2026.6.28 这种），按日期取数的报表全会漏掉这一笔",IF(AND($F3055&lt;&gt;"",$G3055&lt;&gt;""),"※收入和支出不能同时填",IF(AND(N($F3055)=0,N($G3055)=0),"※收入和支出都没填",IF(OR(N($F3055)&lt;0,N($G3055)&lt;0),"※金额不能填负数，方向反了就换一列填",IF($D3055="","※没填收支类别，分类报表会漏掉这一笔",IF(ISNA(MATCH($D3055,类别表,0)),"※收支类别不在【基础资料】的清单里",IF(AND($L3055="内部转账",$M3055=""),"△内部转账要在「对方账户」写上另一头",IF(AND($L3055="内部转账",$M3055=$C3055),"※对方账户跟本账户是同一个",IF(AND($L3055&lt;&gt;"内部转账",$M3055&lt;&gt;""),"△填了对方账户，但类别不是内部转账",IF(YEAR($B3055)&lt;&gt;管理年度,"△不是管理年度的单据，按月的三张报表里看不到",IF($H3055&lt;0,"△这一笔之后该账户余额成负数了，核一下",""))))))))))))))</f>
        <v/>
      </c>
    </row>
    <row r="3056" ht="16.5" spans="1:16">
      <c r="A3056" s="4" t="str">
        <f>IF($C3056="","",COUNTA($C$5:$C3056))</f>
        <v/>
      </c>
      <c r="B3056" s="52"/>
      <c r="C3056" s="53"/>
      <c r="D3056" s="53"/>
      <c r="E3056" s="32"/>
      <c r="F3056" s="54"/>
      <c r="G3056" s="54"/>
      <c r="H3056" s="24" t="str">
        <f>IFERROR(ROUND(VLOOKUP($C3056,基础资料!$B$5:$E$34,3,0)+SUMIF($C$5:$C3056,$C3056,$F$5:$F3056)-SUMIF($C$5:$C3056,$C3056,$G$5:$G3056),2),"")</f>
        <v/>
      </c>
      <c r="I3056" s="53"/>
      <c r="J3056" s="53"/>
      <c r="K3056" s="25" t="str">
        <f t="shared" si="47"/>
        <v/>
      </c>
      <c r="L3056" s="13" t="str">
        <f>IF($D3056="","",IFERROR(INDEX(类别属性,MATCH($D3056,类别表,0)),""))</f>
        <v/>
      </c>
      <c r="M3056" s="53"/>
      <c r="N3056" s="53"/>
      <c r="O3056" s="32"/>
      <c r="P3056" s="6" t="str">
        <f>IF($C3056="","",IF(ISNA(MATCH($C3056,账户表,0)),"※这个账户不在【基础资料】的账户档案里",IF($B3056="","※没填日期，这一笔不会进任何月份的报表",IF(NOT(ISNUMBER($B3056)),"※日期是文本不是日期（像 2026.6.28 这种），按日期取数的报表全会漏掉这一笔",IF(AND($F3056&lt;&gt;"",$G3056&lt;&gt;""),"※收入和支出不能同时填",IF(AND(N($F3056)=0,N($G3056)=0),"※收入和支出都没填",IF(OR(N($F3056)&lt;0,N($G3056)&lt;0),"※金额不能填负数，方向反了就换一列填",IF($D3056="","※没填收支类别，分类报表会漏掉这一笔",IF(ISNA(MATCH($D3056,类别表,0)),"※收支类别不在【基础资料】的清单里",IF(AND($L3056="内部转账",$M3056=""),"△内部转账要在「对方账户」写上另一头",IF(AND($L3056="内部转账",$M3056=$C3056),"※对方账户跟本账户是同一个",IF(AND($L3056&lt;&gt;"内部转账",$M3056&lt;&gt;""),"△填了对方账户，但类别不是内部转账",IF(YEAR($B3056)&lt;&gt;管理年度,"△不是管理年度的单据，按月的三张报表里看不到",IF($H3056&lt;0,"△这一笔之后该账户余额成负数了，核一下",""))))))))))))))</f>
        <v/>
      </c>
    </row>
    <row r="3057" ht="16.5" spans="1:16">
      <c r="A3057" s="4" t="str">
        <f>IF($C3057="","",COUNTA($C$5:$C3057))</f>
        <v/>
      </c>
      <c r="B3057" s="52"/>
      <c r="C3057" s="53"/>
      <c r="D3057" s="53"/>
      <c r="E3057" s="32"/>
      <c r="F3057" s="54"/>
      <c r="G3057" s="54"/>
      <c r="H3057" s="24" t="str">
        <f>IFERROR(ROUND(VLOOKUP($C3057,基础资料!$B$5:$E$34,3,0)+SUMIF($C$5:$C3057,$C3057,$F$5:$F3057)-SUMIF($C$5:$C3057,$C3057,$G$5:$G3057),2),"")</f>
        <v/>
      </c>
      <c r="I3057" s="53"/>
      <c r="J3057" s="53"/>
      <c r="K3057" s="25" t="str">
        <f t="shared" si="47"/>
        <v/>
      </c>
      <c r="L3057" s="13" t="str">
        <f>IF($D3057="","",IFERROR(INDEX(类别属性,MATCH($D3057,类别表,0)),""))</f>
        <v/>
      </c>
      <c r="M3057" s="53"/>
      <c r="N3057" s="53"/>
      <c r="O3057" s="32"/>
      <c r="P3057" s="6" t="str">
        <f>IF($C3057="","",IF(ISNA(MATCH($C3057,账户表,0)),"※这个账户不在【基础资料】的账户档案里",IF($B3057="","※没填日期，这一笔不会进任何月份的报表",IF(NOT(ISNUMBER($B3057)),"※日期是文本不是日期（像 2026.6.28 这种），按日期取数的报表全会漏掉这一笔",IF(AND($F3057&lt;&gt;"",$G3057&lt;&gt;""),"※收入和支出不能同时填",IF(AND(N($F3057)=0,N($G3057)=0),"※收入和支出都没填",IF(OR(N($F3057)&lt;0,N($G3057)&lt;0),"※金额不能填负数，方向反了就换一列填",IF($D3057="","※没填收支类别，分类报表会漏掉这一笔",IF(ISNA(MATCH($D3057,类别表,0)),"※收支类别不在【基础资料】的清单里",IF(AND($L3057="内部转账",$M3057=""),"△内部转账要在「对方账户」写上另一头",IF(AND($L3057="内部转账",$M3057=$C3057),"※对方账户跟本账户是同一个",IF(AND($L3057&lt;&gt;"内部转账",$M3057&lt;&gt;""),"△填了对方账户，但类别不是内部转账",IF(YEAR($B3057)&lt;&gt;管理年度,"△不是管理年度的单据，按月的三张报表里看不到",IF($H3057&lt;0,"△这一笔之后该账户余额成负数了，核一下",""))))))))))))))</f>
        <v/>
      </c>
    </row>
    <row r="3058" ht="16.5" spans="1:16">
      <c r="A3058" s="4" t="str">
        <f>IF($C3058="","",COUNTA($C$5:$C3058))</f>
        <v/>
      </c>
      <c r="B3058" s="52"/>
      <c r="C3058" s="53"/>
      <c r="D3058" s="53"/>
      <c r="E3058" s="32"/>
      <c r="F3058" s="54"/>
      <c r="G3058" s="54"/>
      <c r="H3058" s="24" t="str">
        <f>IFERROR(ROUND(VLOOKUP($C3058,基础资料!$B$5:$E$34,3,0)+SUMIF($C$5:$C3058,$C3058,$F$5:$F3058)-SUMIF($C$5:$C3058,$C3058,$G$5:$G3058),2),"")</f>
        <v/>
      </c>
      <c r="I3058" s="53"/>
      <c r="J3058" s="53"/>
      <c r="K3058" s="25" t="str">
        <f t="shared" si="47"/>
        <v/>
      </c>
      <c r="L3058" s="13" t="str">
        <f>IF($D3058="","",IFERROR(INDEX(类别属性,MATCH($D3058,类别表,0)),""))</f>
        <v/>
      </c>
      <c r="M3058" s="53"/>
      <c r="N3058" s="53"/>
      <c r="O3058" s="32"/>
      <c r="P3058" s="6" t="str">
        <f>IF($C3058="","",IF(ISNA(MATCH($C3058,账户表,0)),"※这个账户不在【基础资料】的账户档案里",IF($B3058="","※没填日期，这一笔不会进任何月份的报表",IF(NOT(ISNUMBER($B3058)),"※日期是文本不是日期（像 2026.6.28 这种），按日期取数的报表全会漏掉这一笔",IF(AND($F3058&lt;&gt;"",$G3058&lt;&gt;""),"※收入和支出不能同时填",IF(AND(N($F3058)=0,N($G3058)=0),"※收入和支出都没填",IF(OR(N($F3058)&lt;0,N($G3058)&lt;0),"※金额不能填负数，方向反了就换一列填",IF($D3058="","※没填收支类别，分类报表会漏掉这一笔",IF(ISNA(MATCH($D3058,类别表,0)),"※收支类别不在【基础资料】的清单里",IF(AND($L3058="内部转账",$M3058=""),"△内部转账要在「对方账户」写上另一头",IF(AND($L3058="内部转账",$M3058=$C3058),"※对方账户跟本账户是同一个",IF(AND($L3058&lt;&gt;"内部转账",$M3058&lt;&gt;""),"△填了对方账户，但类别不是内部转账",IF(YEAR($B3058)&lt;&gt;管理年度,"△不是管理年度的单据，按月的三张报表里看不到",IF($H3058&lt;0,"△这一笔之后该账户余额成负数了，核一下",""))))))))))))))</f>
        <v/>
      </c>
    </row>
    <row r="3059" ht="16.5" spans="1:16">
      <c r="A3059" s="4" t="str">
        <f>IF($C3059="","",COUNTA($C$5:$C3059))</f>
        <v/>
      </c>
      <c r="B3059" s="52"/>
      <c r="C3059" s="53"/>
      <c r="D3059" s="53"/>
      <c r="E3059" s="32"/>
      <c r="F3059" s="54"/>
      <c r="G3059" s="54"/>
      <c r="H3059" s="24" t="str">
        <f>IFERROR(ROUND(VLOOKUP($C3059,基础资料!$B$5:$E$34,3,0)+SUMIF($C$5:$C3059,$C3059,$F$5:$F3059)-SUMIF($C$5:$C3059,$C3059,$G$5:$G3059),2),"")</f>
        <v/>
      </c>
      <c r="I3059" s="53"/>
      <c r="J3059" s="53"/>
      <c r="K3059" s="25" t="str">
        <f t="shared" si="47"/>
        <v/>
      </c>
      <c r="L3059" s="13" t="str">
        <f>IF($D3059="","",IFERROR(INDEX(类别属性,MATCH($D3059,类别表,0)),""))</f>
        <v/>
      </c>
      <c r="M3059" s="53"/>
      <c r="N3059" s="53"/>
      <c r="O3059" s="32"/>
      <c r="P3059" s="6" t="str">
        <f>IF($C3059="","",IF(ISNA(MATCH($C3059,账户表,0)),"※这个账户不在【基础资料】的账户档案里",IF($B3059="","※没填日期，这一笔不会进任何月份的报表",IF(NOT(ISNUMBER($B3059)),"※日期是文本不是日期（像 2026.6.28 这种），按日期取数的报表全会漏掉这一笔",IF(AND($F3059&lt;&gt;"",$G3059&lt;&gt;""),"※收入和支出不能同时填",IF(AND(N($F3059)=0,N($G3059)=0),"※收入和支出都没填",IF(OR(N($F3059)&lt;0,N($G3059)&lt;0),"※金额不能填负数，方向反了就换一列填",IF($D3059="","※没填收支类别，分类报表会漏掉这一笔",IF(ISNA(MATCH($D3059,类别表,0)),"※收支类别不在【基础资料】的清单里",IF(AND($L3059="内部转账",$M3059=""),"△内部转账要在「对方账户」写上另一头",IF(AND($L3059="内部转账",$M3059=$C3059),"※对方账户跟本账户是同一个",IF(AND($L3059&lt;&gt;"内部转账",$M3059&lt;&gt;""),"△填了对方账户，但类别不是内部转账",IF(YEAR($B3059)&lt;&gt;管理年度,"△不是管理年度的单据，按月的三张报表里看不到",IF($H3059&lt;0,"△这一笔之后该账户余额成负数了，核一下",""))))))))))))))</f>
        <v/>
      </c>
    </row>
    <row r="3060" ht="16.5" spans="1:16">
      <c r="A3060" s="4" t="str">
        <f>IF($C3060="","",COUNTA($C$5:$C3060))</f>
        <v/>
      </c>
      <c r="B3060" s="52"/>
      <c r="C3060" s="53"/>
      <c r="D3060" s="53"/>
      <c r="E3060" s="32"/>
      <c r="F3060" s="54"/>
      <c r="G3060" s="54"/>
      <c r="H3060" s="24" t="str">
        <f>IFERROR(ROUND(VLOOKUP($C3060,基础资料!$B$5:$E$34,3,0)+SUMIF($C$5:$C3060,$C3060,$F$5:$F3060)-SUMIF($C$5:$C3060,$C3060,$G$5:$G3060),2),"")</f>
        <v/>
      </c>
      <c r="I3060" s="53"/>
      <c r="J3060" s="53"/>
      <c r="K3060" s="25" t="str">
        <f t="shared" si="47"/>
        <v/>
      </c>
      <c r="L3060" s="13" t="str">
        <f>IF($D3060="","",IFERROR(INDEX(类别属性,MATCH($D3060,类别表,0)),""))</f>
        <v/>
      </c>
      <c r="M3060" s="53"/>
      <c r="N3060" s="53"/>
      <c r="O3060" s="32"/>
      <c r="P3060" s="6" t="str">
        <f>IF($C3060="","",IF(ISNA(MATCH($C3060,账户表,0)),"※这个账户不在【基础资料】的账户档案里",IF($B3060="","※没填日期，这一笔不会进任何月份的报表",IF(NOT(ISNUMBER($B3060)),"※日期是文本不是日期（像 2026.6.28 这种），按日期取数的报表全会漏掉这一笔",IF(AND($F3060&lt;&gt;"",$G3060&lt;&gt;""),"※收入和支出不能同时填",IF(AND(N($F3060)=0,N($G3060)=0),"※收入和支出都没填",IF(OR(N($F3060)&lt;0,N($G3060)&lt;0),"※金额不能填负数，方向反了就换一列填",IF($D3060="","※没填收支类别，分类报表会漏掉这一笔",IF(ISNA(MATCH($D3060,类别表,0)),"※收支类别不在【基础资料】的清单里",IF(AND($L3060="内部转账",$M3060=""),"△内部转账要在「对方账户」写上另一头",IF(AND($L3060="内部转账",$M3060=$C3060),"※对方账户跟本账户是同一个",IF(AND($L3060&lt;&gt;"内部转账",$M3060&lt;&gt;""),"△填了对方账户，但类别不是内部转账",IF(YEAR($B3060)&lt;&gt;管理年度,"△不是管理年度的单据，按月的三张报表里看不到",IF($H3060&lt;0,"△这一笔之后该账户余额成负数了，核一下",""))))))))))))))</f>
        <v/>
      </c>
    </row>
    <row r="3061" ht="16.5" spans="1:16">
      <c r="A3061" s="4" t="str">
        <f>IF($C3061="","",COUNTA($C$5:$C3061))</f>
        <v/>
      </c>
      <c r="B3061" s="52"/>
      <c r="C3061" s="53"/>
      <c r="D3061" s="53"/>
      <c r="E3061" s="32"/>
      <c r="F3061" s="54"/>
      <c r="G3061" s="54"/>
      <c r="H3061" s="24" t="str">
        <f>IFERROR(ROUND(VLOOKUP($C3061,基础资料!$B$5:$E$34,3,0)+SUMIF($C$5:$C3061,$C3061,$F$5:$F3061)-SUMIF($C$5:$C3061,$C3061,$G$5:$G3061),2),"")</f>
        <v/>
      </c>
      <c r="I3061" s="53"/>
      <c r="J3061" s="53"/>
      <c r="K3061" s="25" t="str">
        <f t="shared" si="47"/>
        <v/>
      </c>
      <c r="L3061" s="13" t="str">
        <f>IF($D3061="","",IFERROR(INDEX(类别属性,MATCH($D3061,类别表,0)),""))</f>
        <v/>
      </c>
      <c r="M3061" s="53"/>
      <c r="N3061" s="53"/>
      <c r="O3061" s="32"/>
      <c r="P3061" s="6" t="str">
        <f>IF($C3061="","",IF(ISNA(MATCH($C3061,账户表,0)),"※这个账户不在【基础资料】的账户档案里",IF($B3061="","※没填日期，这一笔不会进任何月份的报表",IF(NOT(ISNUMBER($B3061)),"※日期是文本不是日期（像 2026.6.28 这种），按日期取数的报表全会漏掉这一笔",IF(AND($F3061&lt;&gt;"",$G3061&lt;&gt;""),"※收入和支出不能同时填",IF(AND(N($F3061)=0,N($G3061)=0),"※收入和支出都没填",IF(OR(N($F3061)&lt;0,N($G3061)&lt;0),"※金额不能填负数，方向反了就换一列填",IF($D3061="","※没填收支类别，分类报表会漏掉这一笔",IF(ISNA(MATCH($D3061,类别表,0)),"※收支类别不在【基础资料】的清单里",IF(AND($L3061="内部转账",$M3061=""),"△内部转账要在「对方账户」写上另一头",IF(AND($L3061="内部转账",$M3061=$C3061),"※对方账户跟本账户是同一个",IF(AND($L3061&lt;&gt;"内部转账",$M3061&lt;&gt;""),"△填了对方账户，但类别不是内部转账",IF(YEAR($B3061)&lt;&gt;管理年度,"△不是管理年度的单据，按月的三张报表里看不到",IF($H3061&lt;0,"△这一笔之后该账户余额成负数了，核一下",""))))))))))))))</f>
        <v/>
      </c>
    </row>
    <row r="3062" ht="16.5" spans="1:16">
      <c r="A3062" s="4" t="str">
        <f>IF($C3062="","",COUNTA($C$5:$C3062))</f>
        <v/>
      </c>
      <c r="B3062" s="52"/>
      <c r="C3062" s="53"/>
      <c r="D3062" s="53"/>
      <c r="E3062" s="32"/>
      <c r="F3062" s="54"/>
      <c r="G3062" s="54"/>
      <c r="H3062" s="24" t="str">
        <f>IFERROR(ROUND(VLOOKUP($C3062,基础资料!$B$5:$E$34,3,0)+SUMIF($C$5:$C3062,$C3062,$F$5:$F3062)-SUMIF($C$5:$C3062,$C3062,$G$5:$G3062),2),"")</f>
        <v/>
      </c>
      <c r="I3062" s="53"/>
      <c r="J3062" s="53"/>
      <c r="K3062" s="25" t="str">
        <f t="shared" si="47"/>
        <v/>
      </c>
      <c r="L3062" s="13" t="str">
        <f>IF($D3062="","",IFERROR(INDEX(类别属性,MATCH($D3062,类别表,0)),""))</f>
        <v/>
      </c>
      <c r="M3062" s="53"/>
      <c r="N3062" s="53"/>
      <c r="O3062" s="32"/>
      <c r="P3062" s="6" t="str">
        <f>IF($C3062="","",IF(ISNA(MATCH($C3062,账户表,0)),"※这个账户不在【基础资料】的账户档案里",IF($B3062="","※没填日期，这一笔不会进任何月份的报表",IF(NOT(ISNUMBER($B3062)),"※日期是文本不是日期（像 2026.6.28 这种），按日期取数的报表全会漏掉这一笔",IF(AND($F3062&lt;&gt;"",$G3062&lt;&gt;""),"※收入和支出不能同时填",IF(AND(N($F3062)=0,N($G3062)=0),"※收入和支出都没填",IF(OR(N($F3062)&lt;0,N($G3062)&lt;0),"※金额不能填负数，方向反了就换一列填",IF($D3062="","※没填收支类别，分类报表会漏掉这一笔",IF(ISNA(MATCH($D3062,类别表,0)),"※收支类别不在【基础资料】的清单里",IF(AND($L3062="内部转账",$M3062=""),"△内部转账要在「对方账户」写上另一头",IF(AND($L3062="内部转账",$M3062=$C3062),"※对方账户跟本账户是同一个",IF(AND($L3062&lt;&gt;"内部转账",$M3062&lt;&gt;""),"△填了对方账户，但类别不是内部转账",IF(YEAR($B3062)&lt;&gt;管理年度,"△不是管理年度的单据，按月的三张报表里看不到",IF($H3062&lt;0,"△这一笔之后该账户余额成负数了，核一下",""))))))))))))))</f>
        <v/>
      </c>
    </row>
    <row r="3063" ht="16.5" spans="1:16">
      <c r="A3063" s="4" t="str">
        <f>IF($C3063="","",COUNTA($C$5:$C3063))</f>
        <v/>
      </c>
      <c r="B3063" s="52"/>
      <c r="C3063" s="53"/>
      <c r="D3063" s="53"/>
      <c r="E3063" s="32"/>
      <c r="F3063" s="54"/>
      <c r="G3063" s="54"/>
      <c r="H3063" s="24" t="str">
        <f>IFERROR(ROUND(VLOOKUP($C3063,基础资料!$B$5:$E$34,3,0)+SUMIF($C$5:$C3063,$C3063,$F$5:$F3063)-SUMIF($C$5:$C3063,$C3063,$G$5:$G3063),2),"")</f>
        <v/>
      </c>
      <c r="I3063" s="53"/>
      <c r="J3063" s="53"/>
      <c r="K3063" s="25" t="str">
        <f t="shared" si="47"/>
        <v/>
      </c>
      <c r="L3063" s="13" t="str">
        <f>IF($D3063="","",IFERROR(INDEX(类别属性,MATCH($D3063,类别表,0)),""))</f>
        <v/>
      </c>
      <c r="M3063" s="53"/>
      <c r="N3063" s="53"/>
      <c r="O3063" s="32"/>
      <c r="P3063" s="6" t="str">
        <f>IF($C3063="","",IF(ISNA(MATCH($C3063,账户表,0)),"※这个账户不在【基础资料】的账户档案里",IF($B3063="","※没填日期，这一笔不会进任何月份的报表",IF(NOT(ISNUMBER($B3063)),"※日期是文本不是日期（像 2026.6.28 这种），按日期取数的报表全会漏掉这一笔",IF(AND($F3063&lt;&gt;"",$G3063&lt;&gt;""),"※收入和支出不能同时填",IF(AND(N($F3063)=0,N($G3063)=0),"※收入和支出都没填",IF(OR(N($F3063)&lt;0,N($G3063)&lt;0),"※金额不能填负数，方向反了就换一列填",IF($D3063="","※没填收支类别，分类报表会漏掉这一笔",IF(ISNA(MATCH($D3063,类别表,0)),"※收支类别不在【基础资料】的清单里",IF(AND($L3063="内部转账",$M3063=""),"△内部转账要在「对方账户」写上另一头",IF(AND($L3063="内部转账",$M3063=$C3063),"※对方账户跟本账户是同一个",IF(AND($L3063&lt;&gt;"内部转账",$M3063&lt;&gt;""),"△填了对方账户，但类别不是内部转账",IF(YEAR($B3063)&lt;&gt;管理年度,"△不是管理年度的单据，按月的三张报表里看不到",IF($H3063&lt;0,"△这一笔之后该账户余额成负数了，核一下",""))))))))))))))</f>
        <v/>
      </c>
    </row>
    <row r="3064" ht="16.5" spans="1:16">
      <c r="A3064" s="4" t="str">
        <f>IF($C3064="","",COUNTA($C$5:$C3064))</f>
        <v/>
      </c>
      <c r="B3064" s="52"/>
      <c r="C3064" s="53"/>
      <c r="D3064" s="53"/>
      <c r="E3064" s="32"/>
      <c r="F3064" s="54"/>
      <c r="G3064" s="54"/>
      <c r="H3064" s="24" t="str">
        <f>IFERROR(ROUND(VLOOKUP($C3064,基础资料!$B$5:$E$34,3,0)+SUMIF($C$5:$C3064,$C3064,$F$5:$F3064)-SUMIF($C$5:$C3064,$C3064,$G$5:$G3064),2),"")</f>
        <v/>
      </c>
      <c r="I3064" s="53"/>
      <c r="J3064" s="53"/>
      <c r="K3064" s="25" t="str">
        <f t="shared" si="47"/>
        <v/>
      </c>
      <c r="L3064" s="13" t="str">
        <f>IF($D3064="","",IFERROR(INDEX(类别属性,MATCH($D3064,类别表,0)),""))</f>
        <v/>
      </c>
      <c r="M3064" s="53"/>
      <c r="N3064" s="53"/>
      <c r="O3064" s="32"/>
      <c r="P3064" s="6" t="str">
        <f>IF($C3064="","",IF(ISNA(MATCH($C3064,账户表,0)),"※这个账户不在【基础资料】的账户档案里",IF($B3064="","※没填日期，这一笔不会进任何月份的报表",IF(NOT(ISNUMBER($B3064)),"※日期是文本不是日期（像 2026.6.28 这种），按日期取数的报表全会漏掉这一笔",IF(AND($F3064&lt;&gt;"",$G3064&lt;&gt;""),"※收入和支出不能同时填",IF(AND(N($F3064)=0,N($G3064)=0),"※收入和支出都没填",IF(OR(N($F3064)&lt;0,N($G3064)&lt;0),"※金额不能填负数，方向反了就换一列填",IF($D3064="","※没填收支类别，分类报表会漏掉这一笔",IF(ISNA(MATCH($D3064,类别表,0)),"※收支类别不在【基础资料】的清单里",IF(AND($L3064="内部转账",$M3064=""),"△内部转账要在「对方账户」写上另一头",IF(AND($L3064="内部转账",$M3064=$C3064),"※对方账户跟本账户是同一个",IF(AND($L3064&lt;&gt;"内部转账",$M3064&lt;&gt;""),"△填了对方账户，但类别不是内部转账",IF(YEAR($B3064)&lt;&gt;管理年度,"△不是管理年度的单据，按月的三张报表里看不到",IF($H3064&lt;0,"△这一笔之后该账户余额成负数了，核一下",""))))))))))))))</f>
        <v/>
      </c>
    </row>
    <row r="3065" ht="16.5" spans="1:16">
      <c r="A3065" s="4" t="str">
        <f>IF($C3065="","",COUNTA($C$5:$C3065))</f>
        <v/>
      </c>
      <c r="B3065" s="52"/>
      <c r="C3065" s="53"/>
      <c r="D3065" s="53"/>
      <c r="E3065" s="32"/>
      <c r="F3065" s="54"/>
      <c r="G3065" s="54"/>
      <c r="H3065" s="24" t="str">
        <f>IFERROR(ROUND(VLOOKUP($C3065,基础资料!$B$5:$E$34,3,0)+SUMIF($C$5:$C3065,$C3065,$F$5:$F3065)-SUMIF($C$5:$C3065,$C3065,$G$5:$G3065),2),"")</f>
        <v/>
      </c>
      <c r="I3065" s="53"/>
      <c r="J3065" s="53"/>
      <c r="K3065" s="25" t="str">
        <f t="shared" si="47"/>
        <v/>
      </c>
      <c r="L3065" s="13" t="str">
        <f>IF($D3065="","",IFERROR(INDEX(类别属性,MATCH($D3065,类别表,0)),""))</f>
        <v/>
      </c>
      <c r="M3065" s="53"/>
      <c r="N3065" s="53"/>
      <c r="O3065" s="32"/>
      <c r="P3065" s="6" t="str">
        <f>IF($C3065="","",IF(ISNA(MATCH($C3065,账户表,0)),"※这个账户不在【基础资料】的账户档案里",IF($B3065="","※没填日期，这一笔不会进任何月份的报表",IF(NOT(ISNUMBER($B3065)),"※日期是文本不是日期（像 2026.6.28 这种），按日期取数的报表全会漏掉这一笔",IF(AND($F3065&lt;&gt;"",$G3065&lt;&gt;""),"※收入和支出不能同时填",IF(AND(N($F3065)=0,N($G3065)=0),"※收入和支出都没填",IF(OR(N($F3065)&lt;0,N($G3065)&lt;0),"※金额不能填负数，方向反了就换一列填",IF($D3065="","※没填收支类别，分类报表会漏掉这一笔",IF(ISNA(MATCH($D3065,类别表,0)),"※收支类别不在【基础资料】的清单里",IF(AND($L3065="内部转账",$M3065=""),"△内部转账要在「对方账户」写上另一头",IF(AND($L3065="内部转账",$M3065=$C3065),"※对方账户跟本账户是同一个",IF(AND($L3065&lt;&gt;"内部转账",$M3065&lt;&gt;""),"△填了对方账户，但类别不是内部转账",IF(YEAR($B3065)&lt;&gt;管理年度,"△不是管理年度的单据，按月的三张报表里看不到",IF($H3065&lt;0,"△这一笔之后该账户余额成负数了，核一下",""))))))))))))))</f>
        <v/>
      </c>
    </row>
    <row r="3066" ht="16.5" spans="1:16">
      <c r="A3066" s="4" t="str">
        <f>IF($C3066="","",COUNTA($C$5:$C3066))</f>
        <v/>
      </c>
      <c r="B3066" s="52"/>
      <c r="C3066" s="53"/>
      <c r="D3066" s="53"/>
      <c r="E3066" s="32"/>
      <c r="F3066" s="54"/>
      <c r="G3066" s="54"/>
      <c r="H3066" s="24" t="str">
        <f>IFERROR(ROUND(VLOOKUP($C3066,基础资料!$B$5:$E$34,3,0)+SUMIF($C$5:$C3066,$C3066,$F$5:$F3066)-SUMIF($C$5:$C3066,$C3066,$G$5:$G3066),2),"")</f>
        <v/>
      </c>
      <c r="I3066" s="53"/>
      <c r="J3066" s="53"/>
      <c r="K3066" s="25" t="str">
        <f t="shared" si="47"/>
        <v/>
      </c>
      <c r="L3066" s="13" t="str">
        <f>IF($D3066="","",IFERROR(INDEX(类别属性,MATCH($D3066,类别表,0)),""))</f>
        <v/>
      </c>
      <c r="M3066" s="53"/>
      <c r="N3066" s="53"/>
      <c r="O3066" s="32"/>
      <c r="P3066" s="6" t="str">
        <f>IF($C3066="","",IF(ISNA(MATCH($C3066,账户表,0)),"※这个账户不在【基础资料】的账户档案里",IF($B3066="","※没填日期，这一笔不会进任何月份的报表",IF(NOT(ISNUMBER($B3066)),"※日期是文本不是日期（像 2026.6.28 这种），按日期取数的报表全会漏掉这一笔",IF(AND($F3066&lt;&gt;"",$G3066&lt;&gt;""),"※收入和支出不能同时填",IF(AND(N($F3066)=0,N($G3066)=0),"※收入和支出都没填",IF(OR(N($F3066)&lt;0,N($G3066)&lt;0),"※金额不能填负数，方向反了就换一列填",IF($D3066="","※没填收支类别，分类报表会漏掉这一笔",IF(ISNA(MATCH($D3066,类别表,0)),"※收支类别不在【基础资料】的清单里",IF(AND($L3066="内部转账",$M3066=""),"△内部转账要在「对方账户」写上另一头",IF(AND($L3066="内部转账",$M3066=$C3066),"※对方账户跟本账户是同一个",IF(AND($L3066&lt;&gt;"内部转账",$M3066&lt;&gt;""),"△填了对方账户，但类别不是内部转账",IF(YEAR($B3066)&lt;&gt;管理年度,"△不是管理年度的单据，按月的三张报表里看不到",IF($H3066&lt;0,"△这一笔之后该账户余额成负数了，核一下",""))))))))))))))</f>
        <v/>
      </c>
    </row>
    <row r="3067" ht="16.5" spans="1:16">
      <c r="A3067" s="4" t="str">
        <f>IF($C3067="","",COUNTA($C$5:$C3067))</f>
        <v/>
      </c>
      <c r="B3067" s="52"/>
      <c r="C3067" s="53"/>
      <c r="D3067" s="53"/>
      <c r="E3067" s="32"/>
      <c r="F3067" s="54"/>
      <c r="G3067" s="54"/>
      <c r="H3067" s="24" t="str">
        <f>IFERROR(ROUND(VLOOKUP($C3067,基础资料!$B$5:$E$34,3,0)+SUMIF($C$5:$C3067,$C3067,$F$5:$F3067)-SUMIF($C$5:$C3067,$C3067,$G$5:$G3067),2),"")</f>
        <v/>
      </c>
      <c r="I3067" s="53"/>
      <c r="J3067" s="53"/>
      <c r="K3067" s="25" t="str">
        <f t="shared" si="47"/>
        <v/>
      </c>
      <c r="L3067" s="13" t="str">
        <f>IF($D3067="","",IFERROR(INDEX(类别属性,MATCH($D3067,类别表,0)),""))</f>
        <v/>
      </c>
      <c r="M3067" s="53"/>
      <c r="N3067" s="53"/>
      <c r="O3067" s="32"/>
      <c r="P3067" s="6" t="str">
        <f>IF($C3067="","",IF(ISNA(MATCH($C3067,账户表,0)),"※这个账户不在【基础资料】的账户档案里",IF($B3067="","※没填日期，这一笔不会进任何月份的报表",IF(NOT(ISNUMBER($B3067)),"※日期是文本不是日期（像 2026.6.28 这种），按日期取数的报表全会漏掉这一笔",IF(AND($F3067&lt;&gt;"",$G3067&lt;&gt;""),"※收入和支出不能同时填",IF(AND(N($F3067)=0,N($G3067)=0),"※收入和支出都没填",IF(OR(N($F3067)&lt;0,N($G3067)&lt;0),"※金额不能填负数，方向反了就换一列填",IF($D3067="","※没填收支类别，分类报表会漏掉这一笔",IF(ISNA(MATCH($D3067,类别表,0)),"※收支类别不在【基础资料】的清单里",IF(AND($L3067="内部转账",$M3067=""),"△内部转账要在「对方账户」写上另一头",IF(AND($L3067="内部转账",$M3067=$C3067),"※对方账户跟本账户是同一个",IF(AND($L3067&lt;&gt;"内部转账",$M3067&lt;&gt;""),"△填了对方账户，但类别不是内部转账",IF(YEAR($B3067)&lt;&gt;管理年度,"△不是管理年度的单据，按月的三张报表里看不到",IF($H3067&lt;0,"△这一笔之后该账户余额成负数了，核一下",""))))))))))))))</f>
        <v/>
      </c>
    </row>
    <row r="3068" ht="16.5" spans="1:16">
      <c r="A3068" s="4" t="str">
        <f>IF($C3068="","",COUNTA($C$5:$C3068))</f>
        <v/>
      </c>
      <c r="B3068" s="52"/>
      <c r="C3068" s="53"/>
      <c r="D3068" s="53"/>
      <c r="E3068" s="32"/>
      <c r="F3068" s="54"/>
      <c r="G3068" s="54"/>
      <c r="H3068" s="24" t="str">
        <f>IFERROR(ROUND(VLOOKUP($C3068,基础资料!$B$5:$E$34,3,0)+SUMIF($C$5:$C3068,$C3068,$F$5:$F3068)-SUMIF($C$5:$C3068,$C3068,$G$5:$G3068),2),"")</f>
        <v/>
      </c>
      <c r="I3068" s="53"/>
      <c r="J3068" s="53"/>
      <c r="K3068" s="25" t="str">
        <f t="shared" si="47"/>
        <v/>
      </c>
      <c r="L3068" s="13" t="str">
        <f>IF($D3068="","",IFERROR(INDEX(类别属性,MATCH($D3068,类别表,0)),""))</f>
        <v/>
      </c>
      <c r="M3068" s="53"/>
      <c r="N3068" s="53"/>
      <c r="O3068" s="32"/>
      <c r="P3068" s="6" t="str">
        <f>IF($C3068="","",IF(ISNA(MATCH($C3068,账户表,0)),"※这个账户不在【基础资料】的账户档案里",IF($B3068="","※没填日期，这一笔不会进任何月份的报表",IF(NOT(ISNUMBER($B3068)),"※日期是文本不是日期（像 2026.6.28 这种），按日期取数的报表全会漏掉这一笔",IF(AND($F3068&lt;&gt;"",$G3068&lt;&gt;""),"※收入和支出不能同时填",IF(AND(N($F3068)=0,N($G3068)=0),"※收入和支出都没填",IF(OR(N($F3068)&lt;0,N($G3068)&lt;0),"※金额不能填负数，方向反了就换一列填",IF($D3068="","※没填收支类别，分类报表会漏掉这一笔",IF(ISNA(MATCH($D3068,类别表,0)),"※收支类别不在【基础资料】的清单里",IF(AND($L3068="内部转账",$M3068=""),"△内部转账要在「对方账户」写上另一头",IF(AND($L3068="内部转账",$M3068=$C3068),"※对方账户跟本账户是同一个",IF(AND($L3068&lt;&gt;"内部转账",$M3068&lt;&gt;""),"△填了对方账户，但类别不是内部转账",IF(YEAR($B3068)&lt;&gt;管理年度,"△不是管理年度的单据，按月的三张报表里看不到",IF($H3068&lt;0,"△这一笔之后该账户余额成负数了，核一下",""))))))))))))))</f>
        <v/>
      </c>
    </row>
    <row r="3069" ht="16.5" spans="1:16">
      <c r="A3069" s="4" t="str">
        <f>IF($C3069="","",COUNTA($C$5:$C3069))</f>
        <v/>
      </c>
      <c r="B3069" s="52"/>
      <c r="C3069" s="53"/>
      <c r="D3069" s="53"/>
      <c r="E3069" s="32"/>
      <c r="F3069" s="54"/>
      <c r="G3069" s="54"/>
      <c r="H3069" s="24" t="str">
        <f>IFERROR(ROUND(VLOOKUP($C3069,基础资料!$B$5:$E$34,3,0)+SUMIF($C$5:$C3069,$C3069,$F$5:$F3069)-SUMIF($C$5:$C3069,$C3069,$G$5:$G3069),2),"")</f>
        <v/>
      </c>
      <c r="I3069" s="53"/>
      <c r="J3069" s="53"/>
      <c r="K3069" s="25" t="str">
        <f t="shared" si="47"/>
        <v/>
      </c>
      <c r="L3069" s="13" t="str">
        <f>IF($D3069="","",IFERROR(INDEX(类别属性,MATCH($D3069,类别表,0)),""))</f>
        <v/>
      </c>
      <c r="M3069" s="53"/>
      <c r="N3069" s="53"/>
      <c r="O3069" s="32"/>
      <c r="P3069" s="6" t="str">
        <f>IF($C3069="","",IF(ISNA(MATCH($C3069,账户表,0)),"※这个账户不在【基础资料】的账户档案里",IF($B3069="","※没填日期，这一笔不会进任何月份的报表",IF(NOT(ISNUMBER($B3069)),"※日期是文本不是日期（像 2026.6.28 这种），按日期取数的报表全会漏掉这一笔",IF(AND($F3069&lt;&gt;"",$G3069&lt;&gt;""),"※收入和支出不能同时填",IF(AND(N($F3069)=0,N($G3069)=0),"※收入和支出都没填",IF(OR(N($F3069)&lt;0,N($G3069)&lt;0),"※金额不能填负数，方向反了就换一列填",IF($D3069="","※没填收支类别，分类报表会漏掉这一笔",IF(ISNA(MATCH($D3069,类别表,0)),"※收支类别不在【基础资料】的清单里",IF(AND($L3069="内部转账",$M3069=""),"△内部转账要在「对方账户」写上另一头",IF(AND($L3069="内部转账",$M3069=$C3069),"※对方账户跟本账户是同一个",IF(AND($L3069&lt;&gt;"内部转账",$M3069&lt;&gt;""),"△填了对方账户，但类别不是内部转账",IF(YEAR($B3069)&lt;&gt;管理年度,"△不是管理年度的单据，按月的三张报表里看不到",IF($H3069&lt;0,"△这一笔之后该账户余额成负数了，核一下",""))))))))))))))</f>
        <v/>
      </c>
    </row>
    <row r="3070" ht="16.5" spans="1:16">
      <c r="A3070" s="4" t="str">
        <f>IF($C3070="","",COUNTA($C$5:$C3070))</f>
        <v/>
      </c>
      <c r="B3070" s="52"/>
      <c r="C3070" s="53"/>
      <c r="D3070" s="53"/>
      <c r="E3070" s="32"/>
      <c r="F3070" s="54"/>
      <c r="G3070" s="54"/>
      <c r="H3070" s="24" t="str">
        <f>IFERROR(ROUND(VLOOKUP($C3070,基础资料!$B$5:$E$34,3,0)+SUMIF($C$5:$C3070,$C3070,$F$5:$F3070)-SUMIF($C$5:$C3070,$C3070,$G$5:$G3070),2),"")</f>
        <v/>
      </c>
      <c r="I3070" s="53"/>
      <c r="J3070" s="53"/>
      <c r="K3070" s="25" t="str">
        <f t="shared" si="47"/>
        <v/>
      </c>
      <c r="L3070" s="13" t="str">
        <f>IF($D3070="","",IFERROR(INDEX(类别属性,MATCH($D3070,类别表,0)),""))</f>
        <v/>
      </c>
      <c r="M3070" s="53"/>
      <c r="N3070" s="53"/>
      <c r="O3070" s="32"/>
      <c r="P3070" s="6" t="str">
        <f>IF($C3070="","",IF(ISNA(MATCH($C3070,账户表,0)),"※这个账户不在【基础资料】的账户档案里",IF($B3070="","※没填日期，这一笔不会进任何月份的报表",IF(NOT(ISNUMBER($B3070)),"※日期是文本不是日期（像 2026.6.28 这种），按日期取数的报表全会漏掉这一笔",IF(AND($F3070&lt;&gt;"",$G3070&lt;&gt;""),"※收入和支出不能同时填",IF(AND(N($F3070)=0,N($G3070)=0),"※收入和支出都没填",IF(OR(N($F3070)&lt;0,N($G3070)&lt;0),"※金额不能填负数，方向反了就换一列填",IF($D3070="","※没填收支类别，分类报表会漏掉这一笔",IF(ISNA(MATCH($D3070,类别表,0)),"※收支类别不在【基础资料】的清单里",IF(AND($L3070="内部转账",$M3070=""),"△内部转账要在「对方账户」写上另一头",IF(AND($L3070="内部转账",$M3070=$C3070),"※对方账户跟本账户是同一个",IF(AND($L3070&lt;&gt;"内部转账",$M3070&lt;&gt;""),"△填了对方账户，但类别不是内部转账",IF(YEAR($B3070)&lt;&gt;管理年度,"△不是管理年度的单据，按月的三张报表里看不到",IF($H3070&lt;0,"△这一笔之后该账户余额成负数了，核一下",""))))))))))))))</f>
        <v/>
      </c>
    </row>
    <row r="3071" ht="16.5" spans="1:16">
      <c r="A3071" s="4" t="str">
        <f>IF($C3071="","",COUNTA($C$5:$C3071))</f>
        <v/>
      </c>
      <c r="B3071" s="52"/>
      <c r="C3071" s="53"/>
      <c r="D3071" s="53"/>
      <c r="E3071" s="32"/>
      <c r="F3071" s="54"/>
      <c r="G3071" s="54"/>
      <c r="H3071" s="24" t="str">
        <f>IFERROR(ROUND(VLOOKUP($C3071,基础资料!$B$5:$E$34,3,0)+SUMIF($C$5:$C3071,$C3071,$F$5:$F3071)-SUMIF($C$5:$C3071,$C3071,$G$5:$G3071),2),"")</f>
        <v/>
      </c>
      <c r="I3071" s="53"/>
      <c r="J3071" s="53"/>
      <c r="K3071" s="25" t="str">
        <f t="shared" si="47"/>
        <v/>
      </c>
      <c r="L3071" s="13" t="str">
        <f>IF($D3071="","",IFERROR(INDEX(类别属性,MATCH($D3071,类别表,0)),""))</f>
        <v/>
      </c>
      <c r="M3071" s="53"/>
      <c r="N3071" s="53"/>
      <c r="O3071" s="32"/>
      <c r="P3071" s="6" t="str">
        <f>IF($C3071="","",IF(ISNA(MATCH($C3071,账户表,0)),"※这个账户不在【基础资料】的账户档案里",IF($B3071="","※没填日期，这一笔不会进任何月份的报表",IF(NOT(ISNUMBER($B3071)),"※日期是文本不是日期（像 2026.6.28 这种），按日期取数的报表全会漏掉这一笔",IF(AND($F3071&lt;&gt;"",$G3071&lt;&gt;""),"※收入和支出不能同时填",IF(AND(N($F3071)=0,N($G3071)=0),"※收入和支出都没填",IF(OR(N($F3071)&lt;0,N($G3071)&lt;0),"※金额不能填负数，方向反了就换一列填",IF($D3071="","※没填收支类别，分类报表会漏掉这一笔",IF(ISNA(MATCH($D3071,类别表,0)),"※收支类别不在【基础资料】的清单里",IF(AND($L3071="内部转账",$M3071=""),"△内部转账要在「对方账户」写上另一头",IF(AND($L3071="内部转账",$M3071=$C3071),"※对方账户跟本账户是同一个",IF(AND($L3071&lt;&gt;"内部转账",$M3071&lt;&gt;""),"△填了对方账户，但类别不是内部转账",IF(YEAR($B3071)&lt;&gt;管理年度,"△不是管理年度的单据，按月的三张报表里看不到",IF($H3071&lt;0,"△这一笔之后该账户余额成负数了，核一下",""))))))))))))))</f>
        <v/>
      </c>
    </row>
    <row r="3072" ht="16.5" spans="1:16">
      <c r="A3072" s="4" t="str">
        <f>IF($C3072="","",COUNTA($C$5:$C3072))</f>
        <v/>
      </c>
      <c r="B3072" s="52"/>
      <c r="C3072" s="53"/>
      <c r="D3072" s="53"/>
      <c r="E3072" s="32"/>
      <c r="F3072" s="54"/>
      <c r="G3072" s="54"/>
      <c r="H3072" s="24" t="str">
        <f>IFERROR(ROUND(VLOOKUP($C3072,基础资料!$B$5:$E$34,3,0)+SUMIF($C$5:$C3072,$C3072,$F$5:$F3072)-SUMIF($C$5:$C3072,$C3072,$G$5:$G3072),2),"")</f>
        <v/>
      </c>
      <c r="I3072" s="53"/>
      <c r="J3072" s="53"/>
      <c r="K3072" s="25" t="str">
        <f t="shared" si="47"/>
        <v/>
      </c>
      <c r="L3072" s="13" t="str">
        <f>IF($D3072="","",IFERROR(INDEX(类别属性,MATCH($D3072,类别表,0)),""))</f>
        <v/>
      </c>
      <c r="M3072" s="53"/>
      <c r="N3072" s="53"/>
      <c r="O3072" s="32"/>
      <c r="P3072" s="6" t="str">
        <f>IF($C3072="","",IF(ISNA(MATCH($C3072,账户表,0)),"※这个账户不在【基础资料】的账户档案里",IF($B3072="","※没填日期，这一笔不会进任何月份的报表",IF(NOT(ISNUMBER($B3072)),"※日期是文本不是日期（像 2026.6.28 这种），按日期取数的报表全会漏掉这一笔",IF(AND($F3072&lt;&gt;"",$G3072&lt;&gt;""),"※收入和支出不能同时填",IF(AND(N($F3072)=0,N($G3072)=0),"※收入和支出都没填",IF(OR(N($F3072)&lt;0,N($G3072)&lt;0),"※金额不能填负数，方向反了就换一列填",IF($D3072="","※没填收支类别，分类报表会漏掉这一笔",IF(ISNA(MATCH($D3072,类别表,0)),"※收支类别不在【基础资料】的清单里",IF(AND($L3072="内部转账",$M3072=""),"△内部转账要在「对方账户」写上另一头",IF(AND($L3072="内部转账",$M3072=$C3072),"※对方账户跟本账户是同一个",IF(AND($L3072&lt;&gt;"内部转账",$M3072&lt;&gt;""),"△填了对方账户，但类别不是内部转账",IF(YEAR($B3072)&lt;&gt;管理年度,"△不是管理年度的单据，按月的三张报表里看不到",IF($H3072&lt;0,"△这一笔之后该账户余额成负数了，核一下",""))))))))))))))</f>
        <v/>
      </c>
    </row>
    <row r="3073" ht="16.5" spans="1:16">
      <c r="A3073" s="4" t="str">
        <f>IF($C3073="","",COUNTA($C$5:$C3073))</f>
        <v/>
      </c>
      <c r="B3073" s="52"/>
      <c r="C3073" s="53"/>
      <c r="D3073" s="53"/>
      <c r="E3073" s="32"/>
      <c r="F3073" s="54"/>
      <c r="G3073" s="54"/>
      <c r="H3073" s="24" t="str">
        <f>IFERROR(ROUND(VLOOKUP($C3073,基础资料!$B$5:$E$34,3,0)+SUMIF($C$5:$C3073,$C3073,$F$5:$F3073)-SUMIF($C$5:$C3073,$C3073,$G$5:$G3073),2),"")</f>
        <v/>
      </c>
      <c r="I3073" s="53"/>
      <c r="J3073" s="53"/>
      <c r="K3073" s="25" t="str">
        <f t="shared" si="47"/>
        <v/>
      </c>
      <c r="L3073" s="13" t="str">
        <f>IF($D3073="","",IFERROR(INDEX(类别属性,MATCH($D3073,类别表,0)),""))</f>
        <v/>
      </c>
      <c r="M3073" s="53"/>
      <c r="N3073" s="53"/>
      <c r="O3073" s="32"/>
      <c r="P3073" s="6" t="str">
        <f>IF($C3073="","",IF(ISNA(MATCH($C3073,账户表,0)),"※这个账户不在【基础资料】的账户档案里",IF($B3073="","※没填日期，这一笔不会进任何月份的报表",IF(NOT(ISNUMBER($B3073)),"※日期是文本不是日期（像 2026.6.28 这种），按日期取数的报表全会漏掉这一笔",IF(AND($F3073&lt;&gt;"",$G3073&lt;&gt;""),"※收入和支出不能同时填",IF(AND(N($F3073)=0,N($G3073)=0),"※收入和支出都没填",IF(OR(N($F3073)&lt;0,N($G3073)&lt;0),"※金额不能填负数，方向反了就换一列填",IF($D3073="","※没填收支类别，分类报表会漏掉这一笔",IF(ISNA(MATCH($D3073,类别表,0)),"※收支类别不在【基础资料】的清单里",IF(AND($L3073="内部转账",$M3073=""),"△内部转账要在「对方账户」写上另一头",IF(AND($L3073="内部转账",$M3073=$C3073),"※对方账户跟本账户是同一个",IF(AND($L3073&lt;&gt;"内部转账",$M3073&lt;&gt;""),"△填了对方账户，但类别不是内部转账",IF(YEAR($B3073)&lt;&gt;管理年度,"△不是管理年度的单据，按月的三张报表里看不到",IF($H3073&lt;0,"△这一笔之后该账户余额成负数了，核一下",""))))))))))))))</f>
        <v/>
      </c>
    </row>
    <row r="3074" ht="16.5" spans="1:16">
      <c r="A3074" s="4" t="str">
        <f>IF($C3074="","",COUNTA($C$5:$C3074))</f>
        <v/>
      </c>
      <c r="B3074" s="52"/>
      <c r="C3074" s="53"/>
      <c r="D3074" s="53"/>
      <c r="E3074" s="32"/>
      <c r="F3074" s="54"/>
      <c r="G3074" s="54"/>
      <c r="H3074" s="24" t="str">
        <f>IFERROR(ROUND(VLOOKUP($C3074,基础资料!$B$5:$E$34,3,0)+SUMIF($C$5:$C3074,$C3074,$F$5:$F3074)-SUMIF($C$5:$C3074,$C3074,$G$5:$G3074),2),"")</f>
        <v/>
      </c>
      <c r="I3074" s="53"/>
      <c r="J3074" s="53"/>
      <c r="K3074" s="25" t="str">
        <f t="shared" si="47"/>
        <v/>
      </c>
      <c r="L3074" s="13" t="str">
        <f>IF($D3074="","",IFERROR(INDEX(类别属性,MATCH($D3074,类别表,0)),""))</f>
        <v/>
      </c>
      <c r="M3074" s="53"/>
      <c r="N3074" s="53"/>
      <c r="O3074" s="32"/>
      <c r="P3074" s="6" t="str">
        <f>IF($C3074="","",IF(ISNA(MATCH($C3074,账户表,0)),"※这个账户不在【基础资料】的账户档案里",IF($B3074="","※没填日期，这一笔不会进任何月份的报表",IF(NOT(ISNUMBER($B3074)),"※日期是文本不是日期（像 2026.6.28 这种），按日期取数的报表全会漏掉这一笔",IF(AND($F3074&lt;&gt;"",$G3074&lt;&gt;""),"※收入和支出不能同时填",IF(AND(N($F3074)=0,N($G3074)=0),"※收入和支出都没填",IF(OR(N($F3074)&lt;0,N($G3074)&lt;0),"※金额不能填负数，方向反了就换一列填",IF($D3074="","※没填收支类别，分类报表会漏掉这一笔",IF(ISNA(MATCH($D3074,类别表,0)),"※收支类别不在【基础资料】的清单里",IF(AND($L3074="内部转账",$M3074=""),"△内部转账要在「对方账户」写上另一头",IF(AND($L3074="内部转账",$M3074=$C3074),"※对方账户跟本账户是同一个",IF(AND($L3074&lt;&gt;"内部转账",$M3074&lt;&gt;""),"△填了对方账户，但类别不是内部转账",IF(YEAR($B3074)&lt;&gt;管理年度,"△不是管理年度的单据，按月的三张报表里看不到",IF($H3074&lt;0,"△这一笔之后该账户余额成负数了，核一下",""))))))))))))))</f>
        <v/>
      </c>
    </row>
    <row r="3075" ht="16.5" spans="1:16">
      <c r="A3075" s="4" t="str">
        <f>IF($C3075="","",COUNTA($C$5:$C3075))</f>
        <v/>
      </c>
      <c r="B3075" s="52"/>
      <c r="C3075" s="53"/>
      <c r="D3075" s="53"/>
      <c r="E3075" s="32"/>
      <c r="F3075" s="54"/>
      <c r="G3075" s="54"/>
      <c r="H3075" s="24" t="str">
        <f>IFERROR(ROUND(VLOOKUP($C3075,基础资料!$B$5:$E$34,3,0)+SUMIF($C$5:$C3075,$C3075,$F$5:$F3075)-SUMIF($C$5:$C3075,$C3075,$G$5:$G3075),2),"")</f>
        <v/>
      </c>
      <c r="I3075" s="53"/>
      <c r="J3075" s="53"/>
      <c r="K3075" s="25" t="str">
        <f t="shared" si="47"/>
        <v/>
      </c>
      <c r="L3075" s="13" t="str">
        <f>IF($D3075="","",IFERROR(INDEX(类别属性,MATCH($D3075,类别表,0)),""))</f>
        <v/>
      </c>
      <c r="M3075" s="53"/>
      <c r="N3075" s="53"/>
      <c r="O3075" s="32"/>
      <c r="P3075" s="6" t="str">
        <f>IF($C3075="","",IF(ISNA(MATCH($C3075,账户表,0)),"※这个账户不在【基础资料】的账户档案里",IF($B3075="","※没填日期，这一笔不会进任何月份的报表",IF(NOT(ISNUMBER($B3075)),"※日期是文本不是日期（像 2026.6.28 这种），按日期取数的报表全会漏掉这一笔",IF(AND($F3075&lt;&gt;"",$G3075&lt;&gt;""),"※收入和支出不能同时填",IF(AND(N($F3075)=0,N($G3075)=0),"※收入和支出都没填",IF(OR(N($F3075)&lt;0,N($G3075)&lt;0),"※金额不能填负数，方向反了就换一列填",IF($D3075="","※没填收支类别，分类报表会漏掉这一笔",IF(ISNA(MATCH($D3075,类别表,0)),"※收支类别不在【基础资料】的清单里",IF(AND($L3075="内部转账",$M3075=""),"△内部转账要在「对方账户」写上另一头",IF(AND($L3075="内部转账",$M3075=$C3075),"※对方账户跟本账户是同一个",IF(AND($L3075&lt;&gt;"内部转账",$M3075&lt;&gt;""),"△填了对方账户，但类别不是内部转账",IF(YEAR($B3075)&lt;&gt;管理年度,"△不是管理年度的单据，按月的三张报表里看不到",IF($H3075&lt;0,"△这一笔之后该账户余额成负数了，核一下",""))))))))))))))</f>
        <v/>
      </c>
    </row>
    <row r="3076" ht="16.5" spans="1:16">
      <c r="A3076" s="4" t="str">
        <f>IF($C3076="","",COUNTA($C$5:$C3076))</f>
        <v/>
      </c>
      <c r="B3076" s="52"/>
      <c r="C3076" s="53"/>
      <c r="D3076" s="53"/>
      <c r="E3076" s="32"/>
      <c r="F3076" s="54"/>
      <c r="G3076" s="54"/>
      <c r="H3076" s="24" t="str">
        <f>IFERROR(ROUND(VLOOKUP($C3076,基础资料!$B$5:$E$34,3,0)+SUMIF($C$5:$C3076,$C3076,$F$5:$F3076)-SUMIF($C$5:$C3076,$C3076,$G$5:$G3076),2),"")</f>
        <v/>
      </c>
      <c r="I3076" s="53"/>
      <c r="J3076" s="53"/>
      <c r="K3076" s="25" t="str">
        <f t="shared" si="47"/>
        <v/>
      </c>
      <c r="L3076" s="13" t="str">
        <f>IF($D3076="","",IFERROR(INDEX(类别属性,MATCH($D3076,类别表,0)),""))</f>
        <v/>
      </c>
      <c r="M3076" s="53"/>
      <c r="N3076" s="53"/>
      <c r="O3076" s="32"/>
      <c r="P3076" s="6" t="str">
        <f>IF($C3076="","",IF(ISNA(MATCH($C3076,账户表,0)),"※这个账户不在【基础资料】的账户档案里",IF($B3076="","※没填日期，这一笔不会进任何月份的报表",IF(NOT(ISNUMBER($B3076)),"※日期是文本不是日期（像 2026.6.28 这种），按日期取数的报表全会漏掉这一笔",IF(AND($F3076&lt;&gt;"",$G3076&lt;&gt;""),"※收入和支出不能同时填",IF(AND(N($F3076)=0,N($G3076)=0),"※收入和支出都没填",IF(OR(N($F3076)&lt;0,N($G3076)&lt;0),"※金额不能填负数，方向反了就换一列填",IF($D3076="","※没填收支类别，分类报表会漏掉这一笔",IF(ISNA(MATCH($D3076,类别表,0)),"※收支类别不在【基础资料】的清单里",IF(AND($L3076="内部转账",$M3076=""),"△内部转账要在「对方账户」写上另一头",IF(AND($L3076="内部转账",$M3076=$C3076),"※对方账户跟本账户是同一个",IF(AND($L3076&lt;&gt;"内部转账",$M3076&lt;&gt;""),"△填了对方账户，但类别不是内部转账",IF(YEAR($B3076)&lt;&gt;管理年度,"△不是管理年度的单据，按月的三张报表里看不到",IF($H3076&lt;0,"△这一笔之后该账户余额成负数了，核一下",""))))))))))))))</f>
        <v/>
      </c>
    </row>
    <row r="3077" ht="16.5" spans="1:16">
      <c r="A3077" s="4" t="str">
        <f>IF($C3077="","",COUNTA($C$5:$C3077))</f>
        <v/>
      </c>
      <c r="B3077" s="52"/>
      <c r="C3077" s="53"/>
      <c r="D3077" s="53"/>
      <c r="E3077" s="32"/>
      <c r="F3077" s="54"/>
      <c r="G3077" s="54"/>
      <c r="H3077" s="24" t="str">
        <f>IFERROR(ROUND(VLOOKUP($C3077,基础资料!$B$5:$E$34,3,0)+SUMIF($C$5:$C3077,$C3077,$F$5:$F3077)-SUMIF($C$5:$C3077,$C3077,$G$5:$G3077),2),"")</f>
        <v/>
      </c>
      <c r="I3077" s="53"/>
      <c r="J3077" s="53"/>
      <c r="K3077" s="25" t="str">
        <f t="shared" ref="K3077:K3140" si="48">IF(OR($B3077="",NOT(ISNUMBER($B3077))),"",--TEXT($B3077,"yyyymm"))</f>
        <v/>
      </c>
      <c r="L3077" s="13" t="str">
        <f>IF($D3077="","",IFERROR(INDEX(类别属性,MATCH($D3077,类别表,0)),""))</f>
        <v/>
      </c>
      <c r="M3077" s="53"/>
      <c r="N3077" s="53"/>
      <c r="O3077" s="32"/>
      <c r="P3077" s="6" t="str">
        <f>IF($C3077="","",IF(ISNA(MATCH($C3077,账户表,0)),"※这个账户不在【基础资料】的账户档案里",IF($B3077="","※没填日期，这一笔不会进任何月份的报表",IF(NOT(ISNUMBER($B3077)),"※日期是文本不是日期（像 2026.6.28 这种），按日期取数的报表全会漏掉这一笔",IF(AND($F3077&lt;&gt;"",$G3077&lt;&gt;""),"※收入和支出不能同时填",IF(AND(N($F3077)=0,N($G3077)=0),"※收入和支出都没填",IF(OR(N($F3077)&lt;0,N($G3077)&lt;0),"※金额不能填负数，方向反了就换一列填",IF($D3077="","※没填收支类别，分类报表会漏掉这一笔",IF(ISNA(MATCH($D3077,类别表,0)),"※收支类别不在【基础资料】的清单里",IF(AND($L3077="内部转账",$M3077=""),"△内部转账要在「对方账户」写上另一头",IF(AND($L3077="内部转账",$M3077=$C3077),"※对方账户跟本账户是同一个",IF(AND($L3077&lt;&gt;"内部转账",$M3077&lt;&gt;""),"△填了对方账户，但类别不是内部转账",IF(YEAR($B3077)&lt;&gt;管理年度,"△不是管理年度的单据，按月的三张报表里看不到",IF($H3077&lt;0,"△这一笔之后该账户余额成负数了，核一下",""))))))))))))))</f>
        <v/>
      </c>
    </row>
    <row r="3078" ht="16.5" spans="1:16">
      <c r="A3078" s="4" t="str">
        <f>IF($C3078="","",COUNTA($C$5:$C3078))</f>
        <v/>
      </c>
      <c r="B3078" s="52"/>
      <c r="C3078" s="53"/>
      <c r="D3078" s="53"/>
      <c r="E3078" s="32"/>
      <c r="F3078" s="54"/>
      <c r="G3078" s="54"/>
      <c r="H3078" s="24" t="str">
        <f>IFERROR(ROUND(VLOOKUP($C3078,基础资料!$B$5:$E$34,3,0)+SUMIF($C$5:$C3078,$C3078,$F$5:$F3078)-SUMIF($C$5:$C3078,$C3078,$G$5:$G3078),2),"")</f>
        <v/>
      </c>
      <c r="I3078" s="53"/>
      <c r="J3078" s="53"/>
      <c r="K3078" s="25" t="str">
        <f t="shared" si="48"/>
        <v/>
      </c>
      <c r="L3078" s="13" t="str">
        <f>IF($D3078="","",IFERROR(INDEX(类别属性,MATCH($D3078,类别表,0)),""))</f>
        <v/>
      </c>
      <c r="M3078" s="53"/>
      <c r="N3078" s="53"/>
      <c r="O3078" s="32"/>
      <c r="P3078" s="6" t="str">
        <f>IF($C3078="","",IF(ISNA(MATCH($C3078,账户表,0)),"※这个账户不在【基础资料】的账户档案里",IF($B3078="","※没填日期，这一笔不会进任何月份的报表",IF(NOT(ISNUMBER($B3078)),"※日期是文本不是日期（像 2026.6.28 这种），按日期取数的报表全会漏掉这一笔",IF(AND($F3078&lt;&gt;"",$G3078&lt;&gt;""),"※收入和支出不能同时填",IF(AND(N($F3078)=0,N($G3078)=0),"※收入和支出都没填",IF(OR(N($F3078)&lt;0,N($G3078)&lt;0),"※金额不能填负数，方向反了就换一列填",IF($D3078="","※没填收支类别，分类报表会漏掉这一笔",IF(ISNA(MATCH($D3078,类别表,0)),"※收支类别不在【基础资料】的清单里",IF(AND($L3078="内部转账",$M3078=""),"△内部转账要在「对方账户」写上另一头",IF(AND($L3078="内部转账",$M3078=$C3078),"※对方账户跟本账户是同一个",IF(AND($L3078&lt;&gt;"内部转账",$M3078&lt;&gt;""),"△填了对方账户，但类别不是内部转账",IF(YEAR($B3078)&lt;&gt;管理年度,"△不是管理年度的单据，按月的三张报表里看不到",IF($H3078&lt;0,"△这一笔之后该账户余额成负数了，核一下",""))))))))))))))</f>
        <v/>
      </c>
    </row>
    <row r="3079" ht="16.5" spans="1:16">
      <c r="A3079" s="4" t="str">
        <f>IF($C3079="","",COUNTA($C$5:$C3079))</f>
        <v/>
      </c>
      <c r="B3079" s="52"/>
      <c r="C3079" s="53"/>
      <c r="D3079" s="53"/>
      <c r="E3079" s="32"/>
      <c r="F3079" s="54"/>
      <c r="G3079" s="54"/>
      <c r="H3079" s="24" t="str">
        <f>IFERROR(ROUND(VLOOKUP($C3079,基础资料!$B$5:$E$34,3,0)+SUMIF($C$5:$C3079,$C3079,$F$5:$F3079)-SUMIF($C$5:$C3079,$C3079,$G$5:$G3079),2),"")</f>
        <v/>
      </c>
      <c r="I3079" s="53"/>
      <c r="J3079" s="53"/>
      <c r="K3079" s="25" t="str">
        <f t="shared" si="48"/>
        <v/>
      </c>
      <c r="L3079" s="13" t="str">
        <f>IF($D3079="","",IFERROR(INDEX(类别属性,MATCH($D3079,类别表,0)),""))</f>
        <v/>
      </c>
      <c r="M3079" s="53"/>
      <c r="N3079" s="53"/>
      <c r="O3079" s="32"/>
      <c r="P3079" s="6" t="str">
        <f>IF($C3079="","",IF(ISNA(MATCH($C3079,账户表,0)),"※这个账户不在【基础资料】的账户档案里",IF($B3079="","※没填日期，这一笔不会进任何月份的报表",IF(NOT(ISNUMBER($B3079)),"※日期是文本不是日期（像 2026.6.28 这种），按日期取数的报表全会漏掉这一笔",IF(AND($F3079&lt;&gt;"",$G3079&lt;&gt;""),"※收入和支出不能同时填",IF(AND(N($F3079)=0,N($G3079)=0),"※收入和支出都没填",IF(OR(N($F3079)&lt;0,N($G3079)&lt;0),"※金额不能填负数，方向反了就换一列填",IF($D3079="","※没填收支类别，分类报表会漏掉这一笔",IF(ISNA(MATCH($D3079,类别表,0)),"※收支类别不在【基础资料】的清单里",IF(AND($L3079="内部转账",$M3079=""),"△内部转账要在「对方账户」写上另一头",IF(AND($L3079="内部转账",$M3079=$C3079),"※对方账户跟本账户是同一个",IF(AND($L3079&lt;&gt;"内部转账",$M3079&lt;&gt;""),"△填了对方账户，但类别不是内部转账",IF(YEAR($B3079)&lt;&gt;管理年度,"△不是管理年度的单据，按月的三张报表里看不到",IF($H3079&lt;0,"△这一笔之后该账户余额成负数了，核一下",""))))))))))))))</f>
        <v/>
      </c>
    </row>
    <row r="3080" ht="16.5" spans="1:16">
      <c r="A3080" s="4" t="str">
        <f>IF($C3080="","",COUNTA($C$5:$C3080))</f>
        <v/>
      </c>
      <c r="B3080" s="52"/>
      <c r="C3080" s="53"/>
      <c r="D3080" s="53"/>
      <c r="E3080" s="32"/>
      <c r="F3080" s="54"/>
      <c r="G3080" s="54"/>
      <c r="H3080" s="24" t="str">
        <f>IFERROR(ROUND(VLOOKUP($C3080,基础资料!$B$5:$E$34,3,0)+SUMIF($C$5:$C3080,$C3080,$F$5:$F3080)-SUMIF($C$5:$C3080,$C3080,$G$5:$G3080),2),"")</f>
        <v/>
      </c>
      <c r="I3080" s="53"/>
      <c r="J3080" s="53"/>
      <c r="K3080" s="25" t="str">
        <f t="shared" si="48"/>
        <v/>
      </c>
      <c r="L3080" s="13" t="str">
        <f>IF($D3080="","",IFERROR(INDEX(类别属性,MATCH($D3080,类别表,0)),""))</f>
        <v/>
      </c>
      <c r="M3080" s="53"/>
      <c r="N3080" s="53"/>
      <c r="O3080" s="32"/>
      <c r="P3080" s="6" t="str">
        <f>IF($C3080="","",IF(ISNA(MATCH($C3080,账户表,0)),"※这个账户不在【基础资料】的账户档案里",IF($B3080="","※没填日期，这一笔不会进任何月份的报表",IF(NOT(ISNUMBER($B3080)),"※日期是文本不是日期（像 2026.6.28 这种），按日期取数的报表全会漏掉这一笔",IF(AND($F3080&lt;&gt;"",$G3080&lt;&gt;""),"※收入和支出不能同时填",IF(AND(N($F3080)=0,N($G3080)=0),"※收入和支出都没填",IF(OR(N($F3080)&lt;0,N($G3080)&lt;0),"※金额不能填负数，方向反了就换一列填",IF($D3080="","※没填收支类别，分类报表会漏掉这一笔",IF(ISNA(MATCH($D3080,类别表,0)),"※收支类别不在【基础资料】的清单里",IF(AND($L3080="内部转账",$M3080=""),"△内部转账要在「对方账户」写上另一头",IF(AND($L3080="内部转账",$M3080=$C3080),"※对方账户跟本账户是同一个",IF(AND($L3080&lt;&gt;"内部转账",$M3080&lt;&gt;""),"△填了对方账户，但类别不是内部转账",IF(YEAR($B3080)&lt;&gt;管理年度,"△不是管理年度的单据，按月的三张报表里看不到",IF($H3080&lt;0,"△这一笔之后该账户余额成负数了，核一下",""))))))))))))))</f>
        <v/>
      </c>
    </row>
    <row r="3081" ht="16.5" spans="1:16">
      <c r="A3081" s="4" t="str">
        <f>IF($C3081="","",COUNTA($C$5:$C3081))</f>
        <v/>
      </c>
      <c r="B3081" s="52"/>
      <c r="C3081" s="53"/>
      <c r="D3081" s="53"/>
      <c r="E3081" s="32"/>
      <c r="F3081" s="54"/>
      <c r="G3081" s="54"/>
      <c r="H3081" s="24" t="str">
        <f>IFERROR(ROUND(VLOOKUP($C3081,基础资料!$B$5:$E$34,3,0)+SUMIF($C$5:$C3081,$C3081,$F$5:$F3081)-SUMIF($C$5:$C3081,$C3081,$G$5:$G3081),2),"")</f>
        <v/>
      </c>
      <c r="I3081" s="53"/>
      <c r="J3081" s="53"/>
      <c r="K3081" s="25" t="str">
        <f t="shared" si="48"/>
        <v/>
      </c>
      <c r="L3081" s="13" t="str">
        <f>IF($D3081="","",IFERROR(INDEX(类别属性,MATCH($D3081,类别表,0)),""))</f>
        <v/>
      </c>
      <c r="M3081" s="53"/>
      <c r="N3081" s="53"/>
      <c r="O3081" s="32"/>
      <c r="P3081" s="6" t="str">
        <f>IF($C3081="","",IF(ISNA(MATCH($C3081,账户表,0)),"※这个账户不在【基础资料】的账户档案里",IF($B3081="","※没填日期，这一笔不会进任何月份的报表",IF(NOT(ISNUMBER($B3081)),"※日期是文本不是日期（像 2026.6.28 这种），按日期取数的报表全会漏掉这一笔",IF(AND($F3081&lt;&gt;"",$G3081&lt;&gt;""),"※收入和支出不能同时填",IF(AND(N($F3081)=0,N($G3081)=0),"※收入和支出都没填",IF(OR(N($F3081)&lt;0,N($G3081)&lt;0),"※金额不能填负数，方向反了就换一列填",IF($D3081="","※没填收支类别，分类报表会漏掉这一笔",IF(ISNA(MATCH($D3081,类别表,0)),"※收支类别不在【基础资料】的清单里",IF(AND($L3081="内部转账",$M3081=""),"△内部转账要在「对方账户」写上另一头",IF(AND($L3081="内部转账",$M3081=$C3081),"※对方账户跟本账户是同一个",IF(AND($L3081&lt;&gt;"内部转账",$M3081&lt;&gt;""),"△填了对方账户，但类别不是内部转账",IF(YEAR($B3081)&lt;&gt;管理年度,"△不是管理年度的单据，按月的三张报表里看不到",IF($H3081&lt;0,"△这一笔之后该账户余额成负数了，核一下",""))))))))))))))</f>
        <v/>
      </c>
    </row>
    <row r="3082" ht="16.5" spans="1:16">
      <c r="A3082" s="4" t="str">
        <f>IF($C3082="","",COUNTA($C$5:$C3082))</f>
        <v/>
      </c>
      <c r="B3082" s="52"/>
      <c r="C3082" s="53"/>
      <c r="D3082" s="53"/>
      <c r="E3082" s="32"/>
      <c r="F3082" s="54"/>
      <c r="G3082" s="54"/>
      <c r="H3082" s="24" t="str">
        <f>IFERROR(ROUND(VLOOKUP($C3082,基础资料!$B$5:$E$34,3,0)+SUMIF($C$5:$C3082,$C3082,$F$5:$F3082)-SUMIF($C$5:$C3082,$C3082,$G$5:$G3082),2),"")</f>
        <v/>
      </c>
      <c r="I3082" s="53"/>
      <c r="J3082" s="53"/>
      <c r="K3082" s="25" t="str">
        <f t="shared" si="48"/>
        <v/>
      </c>
      <c r="L3082" s="13" t="str">
        <f>IF($D3082="","",IFERROR(INDEX(类别属性,MATCH($D3082,类别表,0)),""))</f>
        <v/>
      </c>
      <c r="M3082" s="53"/>
      <c r="N3082" s="53"/>
      <c r="O3082" s="32"/>
      <c r="P3082" s="6" t="str">
        <f>IF($C3082="","",IF(ISNA(MATCH($C3082,账户表,0)),"※这个账户不在【基础资料】的账户档案里",IF($B3082="","※没填日期，这一笔不会进任何月份的报表",IF(NOT(ISNUMBER($B3082)),"※日期是文本不是日期（像 2026.6.28 这种），按日期取数的报表全会漏掉这一笔",IF(AND($F3082&lt;&gt;"",$G3082&lt;&gt;""),"※收入和支出不能同时填",IF(AND(N($F3082)=0,N($G3082)=0),"※收入和支出都没填",IF(OR(N($F3082)&lt;0,N($G3082)&lt;0),"※金额不能填负数，方向反了就换一列填",IF($D3082="","※没填收支类别，分类报表会漏掉这一笔",IF(ISNA(MATCH($D3082,类别表,0)),"※收支类别不在【基础资料】的清单里",IF(AND($L3082="内部转账",$M3082=""),"△内部转账要在「对方账户」写上另一头",IF(AND($L3082="内部转账",$M3082=$C3082),"※对方账户跟本账户是同一个",IF(AND($L3082&lt;&gt;"内部转账",$M3082&lt;&gt;""),"△填了对方账户，但类别不是内部转账",IF(YEAR($B3082)&lt;&gt;管理年度,"△不是管理年度的单据，按月的三张报表里看不到",IF($H3082&lt;0,"△这一笔之后该账户余额成负数了，核一下",""))))))))))))))</f>
        <v/>
      </c>
    </row>
    <row r="3083" ht="16.5" spans="1:16">
      <c r="A3083" s="4" t="str">
        <f>IF($C3083="","",COUNTA($C$5:$C3083))</f>
        <v/>
      </c>
      <c r="B3083" s="52"/>
      <c r="C3083" s="53"/>
      <c r="D3083" s="53"/>
      <c r="E3083" s="32"/>
      <c r="F3083" s="54"/>
      <c r="G3083" s="54"/>
      <c r="H3083" s="24" t="str">
        <f>IFERROR(ROUND(VLOOKUP($C3083,基础资料!$B$5:$E$34,3,0)+SUMIF($C$5:$C3083,$C3083,$F$5:$F3083)-SUMIF($C$5:$C3083,$C3083,$G$5:$G3083),2),"")</f>
        <v/>
      </c>
      <c r="I3083" s="53"/>
      <c r="J3083" s="53"/>
      <c r="K3083" s="25" t="str">
        <f t="shared" si="48"/>
        <v/>
      </c>
      <c r="L3083" s="13" t="str">
        <f>IF($D3083="","",IFERROR(INDEX(类别属性,MATCH($D3083,类别表,0)),""))</f>
        <v/>
      </c>
      <c r="M3083" s="53"/>
      <c r="N3083" s="53"/>
      <c r="O3083" s="32"/>
      <c r="P3083" s="6" t="str">
        <f>IF($C3083="","",IF(ISNA(MATCH($C3083,账户表,0)),"※这个账户不在【基础资料】的账户档案里",IF($B3083="","※没填日期，这一笔不会进任何月份的报表",IF(NOT(ISNUMBER($B3083)),"※日期是文本不是日期（像 2026.6.28 这种），按日期取数的报表全会漏掉这一笔",IF(AND($F3083&lt;&gt;"",$G3083&lt;&gt;""),"※收入和支出不能同时填",IF(AND(N($F3083)=0,N($G3083)=0),"※收入和支出都没填",IF(OR(N($F3083)&lt;0,N($G3083)&lt;0),"※金额不能填负数，方向反了就换一列填",IF($D3083="","※没填收支类别，分类报表会漏掉这一笔",IF(ISNA(MATCH($D3083,类别表,0)),"※收支类别不在【基础资料】的清单里",IF(AND($L3083="内部转账",$M3083=""),"△内部转账要在「对方账户」写上另一头",IF(AND($L3083="内部转账",$M3083=$C3083),"※对方账户跟本账户是同一个",IF(AND($L3083&lt;&gt;"内部转账",$M3083&lt;&gt;""),"△填了对方账户，但类别不是内部转账",IF(YEAR($B3083)&lt;&gt;管理年度,"△不是管理年度的单据，按月的三张报表里看不到",IF($H3083&lt;0,"△这一笔之后该账户余额成负数了，核一下",""))))))))))))))</f>
        <v/>
      </c>
    </row>
    <row r="3084" ht="16.5" spans="1:16">
      <c r="A3084" s="4" t="str">
        <f>IF($C3084="","",COUNTA($C$5:$C3084))</f>
        <v/>
      </c>
      <c r="B3084" s="52"/>
      <c r="C3084" s="53"/>
      <c r="D3084" s="53"/>
      <c r="E3084" s="32"/>
      <c r="F3084" s="54"/>
      <c r="G3084" s="54"/>
      <c r="H3084" s="24" t="str">
        <f>IFERROR(ROUND(VLOOKUP($C3084,基础资料!$B$5:$E$34,3,0)+SUMIF($C$5:$C3084,$C3084,$F$5:$F3084)-SUMIF($C$5:$C3084,$C3084,$G$5:$G3084),2),"")</f>
        <v/>
      </c>
      <c r="I3084" s="53"/>
      <c r="J3084" s="53"/>
      <c r="K3084" s="25" t="str">
        <f t="shared" si="48"/>
        <v/>
      </c>
      <c r="L3084" s="13" t="str">
        <f>IF($D3084="","",IFERROR(INDEX(类别属性,MATCH($D3084,类别表,0)),""))</f>
        <v/>
      </c>
      <c r="M3084" s="53"/>
      <c r="N3084" s="53"/>
      <c r="O3084" s="32"/>
      <c r="P3084" s="6" t="str">
        <f>IF($C3084="","",IF(ISNA(MATCH($C3084,账户表,0)),"※这个账户不在【基础资料】的账户档案里",IF($B3084="","※没填日期，这一笔不会进任何月份的报表",IF(NOT(ISNUMBER($B3084)),"※日期是文本不是日期（像 2026.6.28 这种），按日期取数的报表全会漏掉这一笔",IF(AND($F3084&lt;&gt;"",$G3084&lt;&gt;""),"※收入和支出不能同时填",IF(AND(N($F3084)=0,N($G3084)=0),"※收入和支出都没填",IF(OR(N($F3084)&lt;0,N($G3084)&lt;0),"※金额不能填负数，方向反了就换一列填",IF($D3084="","※没填收支类别，分类报表会漏掉这一笔",IF(ISNA(MATCH($D3084,类别表,0)),"※收支类别不在【基础资料】的清单里",IF(AND($L3084="内部转账",$M3084=""),"△内部转账要在「对方账户」写上另一头",IF(AND($L3084="内部转账",$M3084=$C3084),"※对方账户跟本账户是同一个",IF(AND($L3084&lt;&gt;"内部转账",$M3084&lt;&gt;""),"△填了对方账户，但类别不是内部转账",IF(YEAR($B3084)&lt;&gt;管理年度,"△不是管理年度的单据，按月的三张报表里看不到",IF($H3084&lt;0,"△这一笔之后该账户余额成负数了，核一下",""))))))))))))))</f>
        <v/>
      </c>
    </row>
    <row r="3085" ht="16.5" spans="1:16">
      <c r="A3085" s="4" t="str">
        <f>IF($C3085="","",COUNTA($C$5:$C3085))</f>
        <v/>
      </c>
      <c r="B3085" s="52"/>
      <c r="C3085" s="53"/>
      <c r="D3085" s="53"/>
      <c r="E3085" s="32"/>
      <c r="F3085" s="54"/>
      <c r="G3085" s="54"/>
      <c r="H3085" s="24" t="str">
        <f>IFERROR(ROUND(VLOOKUP($C3085,基础资料!$B$5:$E$34,3,0)+SUMIF($C$5:$C3085,$C3085,$F$5:$F3085)-SUMIF($C$5:$C3085,$C3085,$G$5:$G3085),2),"")</f>
        <v/>
      </c>
      <c r="I3085" s="53"/>
      <c r="J3085" s="53"/>
      <c r="K3085" s="25" t="str">
        <f t="shared" si="48"/>
        <v/>
      </c>
      <c r="L3085" s="13" t="str">
        <f>IF($D3085="","",IFERROR(INDEX(类别属性,MATCH($D3085,类别表,0)),""))</f>
        <v/>
      </c>
      <c r="M3085" s="53"/>
      <c r="N3085" s="53"/>
      <c r="O3085" s="32"/>
      <c r="P3085" s="6" t="str">
        <f>IF($C3085="","",IF(ISNA(MATCH($C3085,账户表,0)),"※这个账户不在【基础资料】的账户档案里",IF($B3085="","※没填日期，这一笔不会进任何月份的报表",IF(NOT(ISNUMBER($B3085)),"※日期是文本不是日期（像 2026.6.28 这种），按日期取数的报表全会漏掉这一笔",IF(AND($F3085&lt;&gt;"",$G3085&lt;&gt;""),"※收入和支出不能同时填",IF(AND(N($F3085)=0,N($G3085)=0),"※收入和支出都没填",IF(OR(N($F3085)&lt;0,N($G3085)&lt;0),"※金额不能填负数，方向反了就换一列填",IF($D3085="","※没填收支类别，分类报表会漏掉这一笔",IF(ISNA(MATCH($D3085,类别表,0)),"※收支类别不在【基础资料】的清单里",IF(AND($L3085="内部转账",$M3085=""),"△内部转账要在「对方账户」写上另一头",IF(AND($L3085="内部转账",$M3085=$C3085),"※对方账户跟本账户是同一个",IF(AND($L3085&lt;&gt;"内部转账",$M3085&lt;&gt;""),"△填了对方账户，但类别不是内部转账",IF(YEAR($B3085)&lt;&gt;管理年度,"△不是管理年度的单据，按月的三张报表里看不到",IF($H3085&lt;0,"△这一笔之后该账户余额成负数了，核一下",""))))))))))))))</f>
        <v/>
      </c>
    </row>
    <row r="3086" ht="16.5" spans="1:16">
      <c r="A3086" s="4" t="str">
        <f>IF($C3086="","",COUNTA($C$5:$C3086))</f>
        <v/>
      </c>
      <c r="B3086" s="52"/>
      <c r="C3086" s="53"/>
      <c r="D3086" s="53"/>
      <c r="E3086" s="32"/>
      <c r="F3086" s="54"/>
      <c r="G3086" s="54"/>
      <c r="H3086" s="24" t="str">
        <f>IFERROR(ROUND(VLOOKUP($C3086,基础资料!$B$5:$E$34,3,0)+SUMIF($C$5:$C3086,$C3086,$F$5:$F3086)-SUMIF($C$5:$C3086,$C3086,$G$5:$G3086),2),"")</f>
        <v/>
      </c>
      <c r="I3086" s="53"/>
      <c r="J3086" s="53"/>
      <c r="K3086" s="25" t="str">
        <f t="shared" si="48"/>
        <v/>
      </c>
      <c r="L3086" s="13" t="str">
        <f>IF($D3086="","",IFERROR(INDEX(类别属性,MATCH($D3086,类别表,0)),""))</f>
        <v/>
      </c>
      <c r="M3086" s="53"/>
      <c r="N3086" s="53"/>
      <c r="O3086" s="32"/>
      <c r="P3086" s="6" t="str">
        <f>IF($C3086="","",IF(ISNA(MATCH($C3086,账户表,0)),"※这个账户不在【基础资料】的账户档案里",IF($B3086="","※没填日期，这一笔不会进任何月份的报表",IF(NOT(ISNUMBER($B3086)),"※日期是文本不是日期（像 2026.6.28 这种），按日期取数的报表全会漏掉这一笔",IF(AND($F3086&lt;&gt;"",$G3086&lt;&gt;""),"※收入和支出不能同时填",IF(AND(N($F3086)=0,N($G3086)=0),"※收入和支出都没填",IF(OR(N($F3086)&lt;0,N($G3086)&lt;0),"※金额不能填负数，方向反了就换一列填",IF($D3086="","※没填收支类别，分类报表会漏掉这一笔",IF(ISNA(MATCH($D3086,类别表,0)),"※收支类别不在【基础资料】的清单里",IF(AND($L3086="内部转账",$M3086=""),"△内部转账要在「对方账户」写上另一头",IF(AND($L3086="内部转账",$M3086=$C3086),"※对方账户跟本账户是同一个",IF(AND($L3086&lt;&gt;"内部转账",$M3086&lt;&gt;""),"△填了对方账户，但类别不是内部转账",IF(YEAR($B3086)&lt;&gt;管理年度,"△不是管理年度的单据，按月的三张报表里看不到",IF($H3086&lt;0,"△这一笔之后该账户余额成负数了，核一下",""))))))))))))))</f>
        <v/>
      </c>
    </row>
    <row r="3087" ht="16.5" spans="1:16">
      <c r="A3087" s="4" t="str">
        <f>IF($C3087="","",COUNTA($C$5:$C3087))</f>
        <v/>
      </c>
      <c r="B3087" s="52"/>
      <c r="C3087" s="53"/>
      <c r="D3087" s="53"/>
      <c r="E3087" s="32"/>
      <c r="F3087" s="54"/>
      <c r="G3087" s="54"/>
      <c r="H3087" s="24" t="str">
        <f>IFERROR(ROUND(VLOOKUP($C3087,基础资料!$B$5:$E$34,3,0)+SUMIF($C$5:$C3087,$C3087,$F$5:$F3087)-SUMIF($C$5:$C3087,$C3087,$G$5:$G3087),2),"")</f>
        <v/>
      </c>
      <c r="I3087" s="53"/>
      <c r="J3087" s="53"/>
      <c r="K3087" s="25" t="str">
        <f t="shared" si="48"/>
        <v/>
      </c>
      <c r="L3087" s="13" t="str">
        <f>IF($D3087="","",IFERROR(INDEX(类别属性,MATCH($D3087,类别表,0)),""))</f>
        <v/>
      </c>
      <c r="M3087" s="53"/>
      <c r="N3087" s="53"/>
      <c r="O3087" s="32"/>
      <c r="P3087" s="6" t="str">
        <f>IF($C3087="","",IF(ISNA(MATCH($C3087,账户表,0)),"※这个账户不在【基础资料】的账户档案里",IF($B3087="","※没填日期，这一笔不会进任何月份的报表",IF(NOT(ISNUMBER($B3087)),"※日期是文本不是日期（像 2026.6.28 这种），按日期取数的报表全会漏掉这一笔",IF(AND($F3087&lt;&gt;"",$G3087&lt;&gt;""),"※收入和支出不能同时填",IF(AND(N($F3087)=0,N($G3087)=0),"※收入和支出都没填",IF(OR(N($F3087)&lt;0,N($G3087)&lt;0),"※金额不能填负数，方向反了就换一列填",IF($D3087="","※没填收支类别，分类报表会漏掉这一笔",IF(ISNA(MATCH($D3087,类别表,0)),"※收支类别不在【基础资料】的清单里",IF(AND($L3087="内部转账",$M3087=""),"△内部转账要在「对方账户」写上另一头",IF(AND($L3087="内部转账",$M3087=$C3087),"※对方账户跟本账户是同一个",IF(AND($L3087&lt;&gt;"内部转账",$M3087&lt;&gt;""),"△填了对方账户，但类别不是内部转账",IF(YEAR($B3087)&lt;&gt;管理年度,"△不是管理年度的单据，按月的三张报表里看不到",IF($H3087&lt;0,"△这一笔之后该账户余额成负数了，核一下",""))))))))))))))</f>
        <v/>
      </c>
    </row>
    <row r="3088" ht="16.5" spans="1:16">
      <c r="A3088" s="4" t="str">
        <f>IF($C3088="","",COUNTA($C$5:$C3088))</f>
        <v/>
      </c>
      <c r="B3088" s="52"/>
      <c r="C3088" s="53"/>
      <c r="D3088" s="53"/>
      <c r="E3088" s="32"/>
      <c r="F3088" s="54"/>
      <c r="G3088" s="54"/>
      <c r="H3088" s="24" t="str">
        <f>IFERROR(ROUND(VLOOKUP($C3088,基础资料!$B$5:$E$34,3,0)+SUMIF($C$5:$C3088,$C3088,$F$5:$F3088)-SUMIF($C$5:$C3088,$C3088,$G$5:$G3088),2),"")</f>
        <v/>
      </c>
      <c r="I3088" s="53"/>
      <c r="J3088" s="53"/>
      <c r="K3088" s="25" t="str">
        <f t="shared" si="48"/>
        <v/>
      </c>
      <c r="L3088" s="13" t="str">
        <f>IF($D3088="","",IFERROR(INDEX(类别属性,MATCH($D3088,类别表,0)),""))</f>
        <v/>
      </c>
      <c r="M3088" s="53"/>
      <c r="N3088" s="53"/>
      <c r="O3088" s="32"/>
      <c r="P3088" s="6" t="str">
        <f>IF($C3088="","",IF(ISNA(MATCH($C3088,账户表,0)),"※这个账户不在【基础资料】的账户档案里",IF($B3088="","※没填日期，这一笔不会进任何月份的报表",IF(NOT(ISNUMBER($B3088)),"※日期是文本不是日期（像 2026.6.28 这种），按日期取数的报表全会漏掉这一笔",IF(AND($F3088&lt;&gt;"",$G3088&lt;&gt;""),"※收入和支出不能同时填",IF(AND(N($F3088)=0,N($G3088)=0),"※收入和支出都没填",IF(OR(N($F3088)&lt;0,N($G3088)&lt;0),"※金额不能填负数，方向反了就换一列填",IF($D3088="","※没填收支类别，分类报表会漏掉这一笔",IF(ISNA(MATCH($D3088,类别表,0)),"※收支类别不在【基础资料】的清单里",IF(AND($L3088="内部转账",$M3088=""),"△内部转账要在「对方账户」写上另一头",IF(AND($L3088="内部转账",$M3088=$C3088),"※对方账户跟本账户是同一个",IF(AND($L3088&lt;&gt;"内部转账",$M3088&lt;&gt;""),"△填了对方账户，但类别不是内部转账",IF(YEAR($B3088)&lt;&gt;管理年度,"△不是管理年度的单据，按月的三张报表里看不到",IF($H3088&lt;0,"△这一笔之后该账户余额成负数了，核一下",""))))))))))))))</f>
        <v/>
      </c>
    </row>
    <row r="3089" ht="16.5" spans="1:16">
      <c r="A3089" s="4" t="str">
        <f>IF($C3089="","",COUNTA($C$5:$C3089))</f>
        <v/>
      </c>
      <c r="B3089" s="52"/>
      <c r="C3089" s="53"/>
      <c r="D3089" s="53"/>
      <c r="E3089" s="32"/>
      <c r="F3089" s="54"/>
      <c r="G3089" s="54"/>
      <c r="H3089" s="24" t="str">
        <f>IFERROR(ROUND(VLOOKUP($C3089,基础资料!$B$5:$E$34,3,0)+SUMIF($C$5:$C3089,$C3089,$F$5:$F3089)-SUMIF($C$5:$C3089,$C3089,$G$5:$G3089),2),"")</f>
        <v/>
      </c>
      <c r="I3089" s="53"/>
      <c r="J3089" s="53"/>
      <c r="K3089" s="25" t="str">
        <f t="shared" si="48"/>
        <v/>
      </c>
      <c r="L3089" s="13" t="str">
        <f>IF($D3089="","",IFERROR(INDEX(类别属性,MATCH($D3089,类别表,0)),""))</f>
        <v/>
      </c>
      <c r="M3089" s="53"/>
      <c r="N3089" s="53"/>
      <c r="O3089" s="32"/>
      <c r="P3089" s="6" t="str">
        <f>IF($C3089="","",IF(ISNA(MATCH($C3089,账户表,0)),"※这个账户不在【基础资料】的账户档案里",IF($B3089="","※没填日期，这一笔不会进任何月份的报表",IF(NOT(ISNUMBER($B3089)),"※日期是文本不是日期（像 2026.6.28 这种），按日期取数的报表全会漏掉这一笔",IF(AND($F3089&lt;&gt;"",$G3089&lt;&gt;""),"※收入和支出不能同时填",IF(AND(N($F3089)=0,N($G3089)=0),"※收入和支出都没填",IF(OR(N($F3089)&lt;0,N($G3089)&lt;0),"※金额不能填负数，方向反了就换一列填",IF($D3089="","※没填收支类别，分类报表会漏掉这一笔",IF(ISNA(MATCH($D3089,类别表,0)),"※收支类别不在【基础资料】的清单里",IF(AND($L3089="内部转账",$M3089=""),"△内部转账要在「对方账户」写上另一头",IF(AND($L3089="内部转账",$M3089=$C3089),"※对方账户跟本账户是同一个",IF(AND($L3089&lt;&gt;"内部转账",$M3089&lt;&gt;""),"△填了对方账户，但类别不是内部转账",IF(YEAR($B3089)&lt;&gt;管理年度,"△不是管理年度的单据，按月的三张报表里看不到",IF($H3089&lt;0,"△这一笔之后该账户余额成负数了，核一下",""))))))))))))))</f>
        <v/>
      </c>
    </row>
    <row r="3090" ht="16.5" spans="1:16">
      <c r="A3090" s="4" t="str">
        <f>IF($C3090="","",COUNTA($C$5:$C3090))</f>
        <v/>
      </c>
      <c r="B3090" s="52"/>
      <c r="C3090" s="53"/>
      <c r="D3090" s="53"/>
      <c r="E3090" s="32"/>
      <c r="F3090" s="54"/>
      <c r="G3090" s="54"/>
      <c r="H3090" s="24" t="str">
        <f>IFERROR(ROUND(VLOOKUP($C3090,基础资料!$B$5:$E$34,3,0)+SUMIF($C$5:$C3090,$C3090,$F$5:$F3090)-SUMIF($C$5:$C3090,$C3090,$G$5:$G3090),2),"")</f>
        <v/>
      </c>
      <c r="I3090" s="53"/>
      <c r="J3090" s="53"/>
      <c r="K3090" s="25" t="str">
        <f t="shared" si="48"/>
        <v/>
      </c>
      <c r="L3090" s="13" t="str">
        <f>IF($D3090="","",IFERROR(INDEX(类别属性,MATCH($D3090,类别表,0)),""))</f>
        <v/>
      </c>
      <c r="M3090" s="53"/>
      <c r="N3090" s="53"/>
      <c r="O3090" s="32"/>
      <c r="P3090" s="6" t="str">
        <f>IF($C3090="","",IF(ISNA(MATCH($C3090,账户表,0)),"※这个账户不在【基础资料】的账户档案里",IF($B3090="","※没填日期，这一笔不会进任何月份的报表",IF(NOT(ISNUMBER($B3090)),"※日期是文本不是日期（像 2026.6.28 这种），按日期取数的报表全会漏掉这一笔",IF(AND($F3090&lt;&gt;"",$G3090&lt;&gt;""),"※收入和支出不能同时填",IF(AND(N($F3090)=0,N($G3090)=0),"※收入和支出都没填",IF(OR(N($F3090)&lt;0,N($G3090)&lt;0),"※金额不能填负数，方向反了就换一列填",IF($D3090="","※没填收支类别，分类报表会漏掉这一笔",IF(ISNA(MATCH($D3090,类别表,0)),"※收支类别不在【基础资料】的清单里",IF(AND($L3090="内部转账",$M3090=""),"△内部转账要在「对方账户」写上另一头",IF(AND($L3090="内部转账",$M3090=$C3090),"※对方账户跟本账户是同一个",IF(AND($L3090&lt;&gt;"内部转账",$M3090&lt;&gt;""),"△填了对方账户，但类别不是内部转账",IF(YEAR($B3090)&lt;&gt;管理年度,"△不是管理年度的单据，按月的三张报表里看不到",IF($H3090&lt;0,"△这一笔之后该账户余额成负数了，核一下",""))))))))))))))</f>
        <v/>
      </c>
    </row>
    <row r="3091" ht="16.5" spans="1:16">
      <c r="A3091" s="4" t="str">
        <f>IF($C3091="","",COUNTA($C$5:$C3091))</f>
        <v/>
      </c>
      <c r="B3091" s="52"/>
      <c r="C3091" s="53"/>
      <c r="D3091" s="53"/>
      <c r="E3091" s="32"/>
      <c r="F3091" s="54"/>
      <c r="G3091" s="54"/>
      <c r="H3091" s="24" t="str">
        <f>IFERROR(ROUND(VLOOKUP($C3091,基础资料!$B$5:$E$34,3,0)+SUMIF($C$5:$C3091,$C3091,$F$5:$F3091)-SUMIF($C$5:$C3091,$C3091,$G$5:$G3091),2),"")</f>
        <v/>
      </c>
      <c r="I3091" s="53"/>
      <c r="J3091" s="53"/>
      <c r="K3091" s="25" t="str">
        <f t="shared" si="48"/>
        <v/>
      </c>
      <c r="L3091" s="13" t="str">
        <f>IF($D3091="","",IFERROR(INDEX(类别属性,MATCH($D3091,类别表,0)),""))</f>
        <v/>
      </c>
      <c r="M3091" s="53"/>
      <c r="N3091" s="53"/>
      <c r="O3091" s="32"/>
      <c r="P3091" s="6" t="str">
        <f>IF($C3091="","",IF(ISNA(MATCH($C3091,账户表,0)),"※这个账户不在【基础资料】的账户档案里",IF($B3091="","※没填日期，这一笔不会进任何月份的报表",IF(NOT(ISNUMBER($B3091)),"※日期是文本不是日期（像 2026.6.28 这种），按日期取数的报表全会漏掉这一笔",IF(AND($F3091&lt;&gt;"",$G3091&lt;&gt;""),"※收入和支出不能同时填",IF(AND(N($F3091)=0,N($G3091)=0),"※收入和支出都没填",IF(OR(N($F3091)&lt;0,N($G3091)&lt;0),"※金额不能填负数，方向反了就换一列填",IF($D3091="","※没填收支类别，分类报表会漏掉这一笔",IF(ISNA(MATCH($D3091,类别表,0)),"※收支类别不在【基础资料】的清单里",IF(AND($L3091="内部转账",$M3091=""),"△内部转账要在「对方账户」写上另一头",IF(AND($L3091="内部转账",$M3091=$C3091),"※对方账户跟本账户是同一个",IF(AND($L3091&lt;&gt;"内部转账",$M3091&lt;&gt;""),"△填了对方账户，但类别不是内部转账",IF(YEAR($B3091)&lt;&gt;管理年度,"△不是管理年度的单据，按月的三张报表里看不到",IF($H3091&lt;0,"△这一笔之后该账户余额成负数了，核一下",""))))))))))))))</f>
        <v/>
      </c>
    </row>
    <row r="3092" ht="16.5" spans="1:16">
      <c r="A3092" s="4" t="str">
        <f>IF($C3092="","",COUNTA($C$5:$C3092))</f>
        <v/>
      </c>
      <c r="B3092" s="52"/>
      <c r="C3092" s="53"/>
      <c r="D3092" s="53"/>
      <c r="E3092" s="32"/>
      <c r="F3092" s="54"/>
      <c r="G3092" s="54"/>
      <c r="H3092" s="24" t="str">
        <f>IFERROR(ROUND(VLOOKUP($C3092,基础资料!$B$5:$E$34,3,0)+SUMIF($C$5:$C3092,$C3092,$F$5:$F3092)-SUMIF($C$5:$C3092,$C3092,$G$5:$G3092),2),"")</f>
        <v/>
      </c>
      <c r="I3092" s="53"/>
      <c r="J3092" s="53"/>
      <c r="K3092" s="25" t="str">
        <f t="shared" si="48"/>
        <v/>
      </c>
      <c r="L3092" s="13" t="str">
        <f>IF($D3092="","",IFERROR(INDEX(类别属性,MATCH($D3092,类别表,0)),""))</f>
        <v/>
      </c>
      <c r="M3092" s="53"/>
      <c r="N3092" s="53"/>
      <c r="O3092" s="32"/>
      <c r="P3092" s="6" t="str">
        <f>IF($C3092="","",IF(ISNA(MATCH($C3092,账户表,0)),"※这个账户不在【基础资料】的账户档案里",IF($B3092="","※没填日期，这一笔不会进任何月份的报表",IF(NOT(ISNUMBER($B3092)),"※日期是文本不是日期（像 2026.6.28 这种），按日期取数的报表全会漏掉这一笔",IF(AND($F3092&lt;&gt;"",$G3092&lt;&gt;""),"※收入和支出不能同时填",IF(AND(N($F3092)=0,N($G3092)=0),"※收入和支出都没填",IF(OR(N($F3092)&lt;0,N($G3092)&lt;0),"※金额不能填负数，方向反了就换一列填",IF($D3092="","※没填收支类别，分类报表会漏掉这一笔",IF(ISNA(MATCH($D3092,类别表,0)),"※收支类别不在【基础资料】的清单里",IF(AND($L3092="内部转账",$M3092=""),"△内部转账要在「对方账户」写上另一头",IF(AND($L3092="内部转账",$M3092=$C3092),"※对方账户跟本账户是同一个",IF(AND($L3092&lt;&gt;"内部转账",$M3092&lt;&gt;""),"△填了对方账户，但类别不是内部转账",IF(YEAR($B3092)&lt;&gt;管理年度,"△不是管理年度的单据，按月的三张报表里看不到",IF($H3092&lt;0,"△这一笔之后该账户余额成负数了，核一下",""))))))))))))))</f>
        <v/>
      </c>
    </row>
    <row r="3093" ht="16.5" spans="1:16">
      <c r="A3093" s="4" t="str">
        <f>IF($C3093="","",COUNTA($C$5:$C3093))</f>
        <v/>
      </c>
      <c r="B3093" s="52"/>
      <c r="C3093" s="53"/>
      <c r="D3093" s="53"/>
      <c r="E3093" s="32"/>
      <c r="F3093" s="54"/>
      <c r="G3093" s="54"/>
      <c r="H3093" s="24" t="str">
        <f>IFERROR(ROUND(VLOOKUP($C3093,基础资料!$B$5:$E$34,3,0)+SUMIF($C$5:$C3093,$C3093,$F$5:$F3093)-SUMIF($C$5:$C3093,$C3093,$G$5:$G3093),2),"")</f>
        <v/>
      </c>
      <c r="I3093" s="53"/>
      <c r="J3093" s="53"/>
      <c r="K3093" s="25" t="str">
        <f t="shared" si="48"/>
        <v/>
      </c>
      <c r="L3093" s="13" t="str">
        <f>IF($D3093="","",IFERROR(INDEX(类别属性,MATCH($D3093,类别表,0)),""))</f>
        <v/>
      </c>
      <c r="M3093" s="53"/>
      <c r="N3093" s="53"/>
      <c r="O3093" s="32"/>
      <c r="P3093" s="6" t="str">
        <f>IF($C3093="","",IF(ISNA(MATCH($C3093,账户表,0)),"※这个账户不在【基础资料】的账户档案里",IF($B3093="","※没填日期，这一笔不会进任何月份的报表",IF(NOT(ISNUMBER($B3093)),"※日期是文本不是日期（像 2026.6.28 这种），按日期取数的报表全会漏掉这一笔",IF(AND($F3093&lt;&gt;"",$G3093&lt;&gt;""),"※收入和支出不能同时填",IF(AND(N($F3093)=0,N($G3093)=0),"※收入和支出都没填",IF(OR(N($F3093)&lt;0,N($G3093)&lt;0),"※金额不能填负数，方向反了就换一列填",IF($D3093="","※没填收支类别，分类报表会漏掉这一笔",IF(ISNA(MATCH($D3093,类别表,0)),"※收支类别不在【基础资料】的清单里",IF(AND($L3093="内部转账",$M3093=""),"△内部转账要在「对方账户」写上另一头",IF(AND($L3093="内部转账",$M3093=$C3093),"※对方账户跟本账户是同一个",IF(AND($L3093&lt;&gt;"内部转账",$M3093&lt;&gt;""),"△填了对方账户，但类别不是内部转账",IF(YEAR($B3093)&lt;&gt;管理年度,"△不是管理年度的单据，按月的三张报表里看不到",IF($H3093&lt;0,"△这一笔之后该账户余额成负数了，核一下",""))))))))))))))</f>
        <v/>
      </c>
    </row>
    <row r="3094" ht="16.5" spans="1:16">
      <c r="A3094" s="4" t="str">
        <f>IF($C3094="","",COUNTA($C$5:$C3094))</f>
        <v/>
      </c>
      <c r="B3094" s="52"/>
      <c r="C3094" s="53"/>
      <c r="D3094" s="53"/>
      <c r="E3094" s="32"/>
      <c r="F3094" s="54"/>
      <c r="G3094" s="54"/>
      <c r="H3094" s="24" t="str">
        <f>IFERROR(ROUND(VLOOKUP($C3094,基础资料!$B$5:$E$34,3,0)+SUMIF($C$5:$C3094,$C3094,$F$5:$F3094)-SUMIF($C$5:$C3094,$C3094,$G$5:$G3094),2),"")</f>
        <v/>
      </c>
      <c r="I3094" s="53"/>
      <c r="J3094" s="53"/>
      <c r="K3094" s="25" t="str">
        <f t="shared" si="48"/>
        <v/>
      </c>
      <c r="L3094" s="13" t="str">
        <f>IF($D3094="","",IFERROR(INDEX(类别属性,MATCH($D3094,类别表,0)),""))</f>
        <v/>
      </c>
      <c r="M3094" s="53"/>
      <c r="N3094" s="53"/>
      <c r="O3094" s="32"/>
      <c r="P3094" s="6" t="str">
        <f>IF($C3094="","",IF(ISNA(MATCH($C3094,账户表,0)),"※这个账户不在【基础资料】的账户档案里",IF($B3094="","※没填日期，这一笔不会进任何月份的报表",IF(NOT(ISNUMBER($B3094)),"※日期是文本不是日期（像 2026.6.28 这种），按日期取数的报表全会漏掉这一笔",IF(AND($F3094&lt;&gt;"",$G3094&lt;&gt;""),"※收入和支出不能同时填",IF(AND(N($F3094)=0,N($G3094)=0),"※收入和支出都没填",IF(OR(N($F3094)&lt;0,N($G3094)&lt;0),"※金额不能填负数，方向反了就换一列填",IF($D3094="","※没填收支类别，分类报表会漏掉这一笔",IF(ISNA(MATCH($D3094,类别表,0)),"※收支类别不在【基础资料】的清单里",IF(AND($L3094="内部转账",$M3094=""),"△内部转账要在「对方账户」写上另一头",IF(AND($L3094="内部转账",$M3094=$C3094),"※对方账户跟本账户是同一个",IF(AND($L3094&lt;&gt;"内部转账",$M3094&lt;&gt;""),"△填了对方账户，但类别不是内部转账",IF(YEAR($B3094)&lt;&gt;管理年度,"△不是管理年度的单据，按月的三张报表里看不到",IF($H3094&lt;0,"△这一笔之后该账户余额成负数了，核一下",""))))))))))))))</f>
        <v/>
      </c>
    </row>
    <row r="3095" ht="16.5" spans="1:16">
      <c r="A3095" s="4" t="str">
        <f>IF($C3095="","",COUNTA($C$5:$C3095))</f>
        <v/>
      </c>
      <c r="B3095" s="52"/>
      <c r="C3095" s="53"/>
      <c r="D3095" s="53"/>
      <c r="E3095" s="32"/>
      <c r="F3095" s="54"/>
      <c r="G3095" s="54"/>
      <c r="H3095" s="24" t="str">
        <f>IFERROR(ROUND(VLOOKUP($C3095,基础资料!$B$5:$E$34,3,0)+SUMIF($C$5:$C3095,$C3095,$F$5:$F3095)-SUMIF($C$5:$C3095,$C3095,$G$5:$G3095),2),"")</f>
        <v/>
      </c>
      <c r="I3095" s="53"/>
      <c r="J3095" s="53"/>
      <c r="K3095" s="25" t="str">
        <f t="shared" si="48"/>
        <v/>
      </c>
      <c r="L3095" s="13" t="str">
        <f>IF($D3095="","",IFERROR(INDEX(类别属性,MATCH($D3095,类别表,0)),""))</f>
        <v/>
      </c>
      <c r="M3095" s="53"/>
      <c r="N3095" s="53"/>
      <c r="O3095" s="32"/>
      <c r="P3095" s="6" t="str">
        <f>IF($C3095="","",IF(ISNA(MATCH($C3095,账户表,0)),"※这个账户不在【基础资料】的账户档案里",IF($B3095="","※没填日期，这一笔不会进任何月份的报表",IF(NOT(ISNUMBER($B3095)),"※日期是文本不是日期（像 2026.6.28 这种），按日期取数的报表全会漏掉这一笔",IF(AND($F3095&lt;&gt;"",$G3095&lt;&gt;""),"※收入和支出不能同时填",IF(AND(N($F3095)=0,N($G3095)=0),"※收入和支出都没填",IF(OR(N($F3095)&lt;0,N($G3095)&lt;0),"※金额不能填负数，方向反了就换一列填",IF($D3095="","※没填收支类别，分类报表会漏掉这一笔",IF(ISNA(MATCH($D3095,类别表,0)),"※收支类别不在【基础资料】的清单里",IF(AND($L3095="内部转账",$M3095=""),"△内部转账要在「对方账户」写上另一头",IF(AND($L3095="内部转账",$M3095=$C3095),"※对方账户跟本账户是同一个",IF(AND($L3095&lt;&gt;"内部转账",$M3095&lt;&gt;""),"△填了对方账户，但类别不是内部转账",IF(YEAR($B3095)&lt;&gt;管理年度,"△不是管理年度的单据，按月的三张报表里看不到",IF($H3095&lt;0,"△这一笔之后该账户余额成负数了，核一下",""))))))))))))))</f>
        <v/>
      </c>
    </row>
    <row r="3096" ht="16.5" spans="1:16">
      <c r="A3096" s="4" t="str">
        <f>IF($C3096="","",COUNTA($C$5:$C3096))</f>
        <v/>
      </c>
      <c r="B3096" s="52"/>
      <c r="C3096" s="53"/>
      <c r="D3096" s="53"/>
      <c r="E3096" s="32"/>
      <c r="F3096" s="54"/>
      <c r="G3096" s="54"/>
      <c r="H3096" s="24" t="str">
        <f>IFERROR(ROUND(VLOOKUP($C3096,基础资料!$B$5:$E$34,3,0)+SUMIF($C$5:$C3096,$C3096,$F$5:$F3096)-SUMIF($C$5:$C3096,$C3096,$G$5:$G3096),2),"")</f>
        <v/>
      </c>
      <c r="I3096" s="53"/>
      <c r="J3096" s="53"/>
      <c r="K3096" s="25" t="str">
        <f t="shared" si="48"/>
        <v/>
      </c>
      <c r="L3096" s="13" t="str">
        <f>IF($D3096="","",IFERROR(INDEX(类别属性,MATCH($D3096,类别表,0)),""))</f>
        <v/>
      </c>
      <c r="M3096" s="53"/>
      <c r="N3096" s="53"/>
      <c r="O3096" s="32"/>
      <c r="P3096" s="6" t="str">
        <f>IF($C3096="","",IF(ISNA(MATCH($C3096,账户表,0)),"※这个账户不在【基础资料】的账户档案里",IF($B3096="","※没填日期，这一笔不会进任何月份的报表",IF(NOT(ISNUMBER($B3096)),"※日期是文本不是日期（像 2026.6.28 这种），按日期取数的报表全会漏掉这一笔",IF(AND($F3096&lt;&gt;"",$G3096&lt;&gt;""),"※收入和支出不能同时填",IF(AND(N($F3096)=0,N($G3096)=0),"※收入和支出都没填",IF(OR(N($F3096)&lt;0,N($G3096)&lt;0),"※金额不能填负数，方向反了就换一列填",IF($D3096="","※没填收支类别，分类报表会漏掉这一笔",IF(ISNA(MATCH($D3096,类别表,0)),"※收支类别不在【基础资料】的清单里",IF(AND($L3096="内部转账",$M3096=""),"△内部转账要在「对方账户」写上另一头",IF(AND($L3096="内部转账",$M3096=$C3096),"※对方账户跟本账户是同一个",IF(AND($L3096&lt;&gt;"内部转账",$M3096&lt;&gt;""),"△填了对方账户，但类别不是内部转账",IF(YEAR($B3096)&lt;&gt;管理年度,"△不是管理年度的单据，按月的三张报表里看不到",IF($H3096&lt;0,"△这一笔之后该账户余额成负数了，核一下",""))))))))))))))</f>
        <v/>
      </c>
    </row>
    <row r="3097" ht="16.5" spans="1:16">
      <c r="A3097" s="4" t="str">
        <f>IF($C3097="","",COUNTA($C$5:$C3097))</f>
        <v/>
      </c>
      <c r="B3097" s="52"/>
      <c r="C3097" s="53"/>
      <c r="D3097" s="53"/>
      <c r="E3097" s="32"/>
      <c r="F3097" s="54"/>
      <c r="G3097" s="54"/>
      <c r="H3097" s="24" t="str">
        <f>IFERROR(ROUND(VLOOKUP($C3097,基础资料!$B$5:$E$34,3,0)+SUMIF($C$5:$C3097,$C3097,$F$5:$F3097)-SUMIF($C$5:$C3097,$C3097,$G$5:$G3097),2),"")</f>
        <v/>
      </c>
      <c r="I3097" s="53"/>
      <c r="J3097" s="53"/>
      <c r="K3097" s="25" t="str">
        <f t="shared" si="48"/>
        <v/>
      </c>
      <c r="L3097" s="13" t="str">
        <f>IF($D3097="","",IFERROR(INDEX(类别属性,MATCH($D3097,类别表,0)),""))</f>
        <v/>
      </c>
      <c r="M3097" s="53"/>
      <c r="N3097" s="53"/>
      <c r="O3097" s="32"/>
      <c r="P3097" s="6" t="str">
        <f>IF($C3097="","",IF(ISNA(MATCH($C3097,账户表,0)),"※这个账户不在【基础资料】的账户档案里",IF($B3097="","※没填日期，这一笔不会进任何月份的报表",IF(NOT(ISNUMBER($B3097)),"※日期是文本不是日期（像 2026.6.28 这种），按日期取数的报表全会漏掉这一笔",IF(AND($F3097&lt;&gt;"",$G3097&lt;&gt;""),"※收入和支出不能同时填",IF(AND(N($F3097)=0,N($G3097)=0),"※收入和支出都没填",IF(OR(N($F3097)&lt;0,N($G3097)&lt;0),"※金额不能填负数，方向反了就换一列填",IF($D3097="","※没填收支类别，分类报表会漏掉这一笔",IF(ISNA(MATCH($D3097,类别表,0)),"※收支类别不在【基础资料】的清单里",IF(AND($L3097="内部转账",$M3097=""),"△内部转账要在「对方账户」写上另一头",IF(AND($L3097="内部转账",$M3097=$C3097),"※对方账户跟本账户是同一个",IF(AND($L3097&lt;&gt;"内部转账",$M3097&lt;&gt;""),"△填了对方账户，但类别不是内部转账",IF(YEAR($B3097)&lt;&gt;管理年度,"△不是管理年度的单据，按月的三张报表里看不到",IF($H3097&lt;0,"△这一笔之后该账户余额成负数了，核一下",""))))))))))))))</f>
        <v/>
      </c>
    </row>
    <row r="3098" ht="16.5" spans="1:16">
      <c r="A3098" s="4" t="str">
        <f>IF($C3098="","",COUNTA($C$5:$C3098))</f>
        <v/>
      </c>
      <c r="B3098" s="52"/>
      <c r="C3098" s="53"/>
      <c r="D3098" s="53"/>
      <c r="E3098" s="32"/>
      <c r="F3098" s="54"/>
      <c r="G3098" s="54"/>
      <c r="H3098" s="24" t="str">
        <f>IFERROR(ROUND(VLOOKUP($C3098,基础资料!$B$5:$E$34,3,0)+SUMIF($C$5:$C3098,$C3098,$F$5:$F3098)-SUMIF($C$5:$C3098,$C3098,$G$5:$G3098),2),"")</f>
        <v/>
      </c>
      <c r="I3098" s="53"/>
      <c r="J3098" s="53"/>
      <c r="K3098" s="25" t="str">
        <f t="shared" si="48"/>
        <v/>
      </c>
      <c r="L3098" s="13" t="str">
        <f>IF($D3098="","",IFERROR(INDEX(类别属性,MATCH($D3098,类别表,0)),""))</f>
        <v/>
      </c>
      <c r="M3098" s="53"/>
      <c r="N3098" s="53"/>
      <c r="O3098" s="32"/>
      <c r="P3098" s="6" t="str">
        <f>IF($C3098="","",IF(ISNA(MATCH($C3098,账户表,0)),"※这个账户不在【基础资料】的账户档案里",IF($B3098="","※没填日期，这一笔不会进任何月份的报表",IF(NOT(ISNUMBER($B3098)),"※日期是文本不是日期（像 2026.6.28 这种），按日期取数的报表全会漏掉这一笔",IF(AND($F3098&lt;&gt;"",$G3098&lt;&gt;""),"※收入和支出不能同时填",IF(AND(N($F3098)=0,N($G3098)=0),"※收入和支出都没填",IF(OR(N($F3098)&lt;0,N($G3098)&lt;0),"※金额不能填负数，方向反了就换一列填",IF($D3098="","※没填收支类别，分类报表会漏掉这一笔",IF(ISNA(MATCH($D3098,类别表,0)),"※收支类别不在【基础资料】的清单里",IF(AND($L3098="内部转账",$M3098=""),"△内部转账要在「对方账户」写上另一头",IF(AND($L3098="内部转账",$M3098=$C3098),"※对方账户跟本账户是同一个",IF(AND($L3098&lt;&gt;"内部转账",$M3098&lt;&gt;""),"△填了对方账户，但类别不是内部转账",IF(YEAR($B3098)&lt;&gt;管理年度,"△不是管理年度的单据，按月的三张报表里看不到",IF($H3098&lt;0,"△这一笔之后该账户余额成负数了，核一下",""))))))))))))))</f>
        <v/>
      </c>
    </row>
    <row r="3099" ht="16.5" spans="1:16">
      <c r="A3099" s="4" t="str">
        <f>IF($C3099="","",COUNTA($C$5:$C3099))</f>
        <v/>
      </c>
      <c r="B3099" s="52"/>
      <c r="C3099" s="53"/>
      <c r="D3099" s="53"/>
      <c r="E3099" s="32"/>
      <c r="F3099" s="54"/>
      <c r="G3099" s="54"/>
      <c r="H3099" s="24" t="str">
        <f>IFERROR(ROUND(VLOOKUP($C3099,基础资料!$B$5:$E$34,3,0)+SUMIF($C$5:$C3099,$C3099,$F$5:$F3099)-SUMIF($C$5:$C3099,$C3099,$G$5:$G3099),2),"")</f>
        <v/>
      </c>
      <c r="I3099" s="53"/>
      <c r="J3099" s="53"/>
      <c r="K3099" s="25" t="str">
        <f t="shared" si="48"/>
        <v/>
      </c>
      <c r="L3099" s="13" t="str">
        <f>IF($D3099="","",IFERROR(INDEX(类别属性,MATCH($D3099,类别表,0)),""))</f>
        <v/>
      </c>
      <c r="M3099" s="53"/>
      <c r="N3099" s="53"/>
      <c r="O3099" s="32"/>
      <c r="P3099" s="6" t="str">
        <f>IF($C3099="","",IF(ISNA(MATCH($C3099,账户表,0)),"※这个账户不在【基础资料】的账户档案里",IF($B3099="","※没填日期，这一笔不会进任何月份的报表",IF(NOT(ISNUMBER($B3099)),"※日期是文本不是日期（像 2026.6.28 这种），按日期取数的报表全会漏掉这一笔",IF(AND($F3099&lt;&gt;"",$G3099&lt;&gt;""),"※收入和支出不能同时填",IF(AND(N($F3099)=0,N($G3099)=0),"※收入和支出都没填",IF(OR(N($F3099)&lt;0,N($G3099)&lt;0),"※金额不能填负数，方向反了就换一列填",IF($D3099="","※没填收支类别，分类报表会漏掉这一笔",IF(ISNA(MATCH($D3099,类别表,0)),"※收支类别不在【基础资料】的清单里",IF(AND($L3099="内部转账",$M3099=""),"△内部转账要在「对方账户」写上另一头",IF(AND($L3099="内部转账",$M3099=$C3099),"※对方账户跟本账户是同一个",IF(AND($L3099&lt;&gt;"内部转账",$M3099&lt;&gt;""),"△填了对方账户，但类别不是内部转账",IF(YEAR($B3099)&lt;&gt;管理年度,"△不是管理年度的单据，按月的三张报表里看不到",IF($H3099&lt;0,"△这一笔之后该账户余额成负数了，核一下",""))))))))))))))</f>
        <v/>
      </c>
    </row>
    <row r="3100" ht="16.5" spans="1:16">
      <c r="A3100" s="4" t="str">
        <f>IF($C3100="","",COUNTA($C$5:$C3100))</f>
        <v/>
      </c>
      <c r="B3100" s="52"/>
      <c r="C3100" s="53"/>
      <c r="D3100" s="53"/>
      <c r="E3100" s="32"/>
      <c r="F3100" s="54"/>
      <c r="G3100" s="54"/>
      <c r="H3100" s="24" t="str">
        <f>IFERROR(ROUND(VLOOKUP($C3100,基础资料!$B$5:$E$34,3,0)+SUMIF($C$5:$C3100,$C3100,$F$5:$F3100)-SUMIF($C$5:$C3100,$C3100,$G$5:$G3100),2),"")</f>
        <v/>
      </c>
      <c r="I3100" s="53"/>
      <c r="J3100" s="53"/>
      <c r="K3100" s="25" t="str">
        <f t="shared" si="48"/>
        <v/>
      </c>
      <c r="L3100" s="13" t="str">
        <f>IF($D3100="","",IFERROR(INDEX(类别属性,MATCH($D3100,类别表,0)),""))</f>
        <v/>
      </c>
      <c r="M3100" s="53"/>
      <c r="N3100" s="53"/>
      <c r="O3100" s="32"/>
      <c r="P3100" s="6" t="str">
        <f>IF($C3100="","",IF(ISNA(MATCH($C3100,账户表,0)),"※这个账户不在【基础资料】的账户档案里",IF($B3100="","※没填日期，这一笔不会进任何月份的报表",IF(NOT(ISNUMBER($B3100)),"※日期是文本不是日期（像 2026.6.28 这种），按日期取数的报表全会漏掉这一笔",IF(AND($F3100&lt;&gt;"",$G3100&lt;&gt;""),"※收入和支出不能同时填",IF(AND(N($F3100)=0,N($G3100)=0),"※收入和支出都没填",IF(OR(N($F3100)&lt;0,N($G3100)&lt;0),"※金额不能填负数，方向反了就换一列填",IF($D3100="","※没填收支类别，分类报表会漏掉这一笔",IF(ISNA(MATCH($D3100,类别表,0)),"※收支类别不在【基础资料】的清单里",IF(AND($L3100="内部转账",$M3100=""),"△内部转账要在「对方账户」写上另一头",IF(AND($L3100="内部转账",$M3100=$C3100),"※对方账户跟本账户是同一个",IF(AND($L3100&lt;&gt;"内部转账",$M3100&lt;&gt;""),"△填了对方账户，但类别不是内部转账",IF(YEAR($B3100)&lt;&gt;管理年度,"△不是管理年度的单据，按月的三张报表里看不到",IF($H3100&lt;0,"△这一笔之后该账户余额成负数了，核一下",""))))))))))))))</f>
        <v/>
      </c>
    </row>
    <row r="3101" ht="16.5" spans="1:16">
      <c r="A3101" s="4" t="str">
        <f>IF($C3101="","",COUNTA($C$5:$C3101))</f>
        <v/>
      </c>
      <c r="B3101" s="52"/>
      <c r="C3101" s="53"/>
      <c r="D3101" s="53"/>
      <c r="E3101" s="32"/>
      <c r="F3101" s="54"/>
      <c r="G3101" s="54"/>
      <c r="H3101" s="24" t="str">
        <f>IFERROR(ROUND(VLOOKUP($C3101,基础资料!$B$5:$E$34,3,0)+SUMIF($C$5:$C3101,$C3101,$F$5:$F3101)-SUMIF($C$5:$C3101,$C3101,$G$5:$G3101),2),"")</f>
        <v/>
      </c>
      <c r="I3101" s="53"/>
      <c r="J3101" s="53"/>
      <c r="K3101" s="25" t="str">
        <f t="shared" si="48"/>
        <v/>
      </c>
      <c r="L3101" s="13" t="str">
        <f>IF($D3101="","",IFERROR(INDEX(类别属性,MATCH($D3101,类别表,0)),""))</f>
        <v/>
      </c>
      <c r="M3101" s="53"/>
      <c r="N3101" s="53"/>
      <c r="O3101" s="32"/>
      <c r="P3101" s="6" t="str">
        <f>IF($C3101="","",IF(ISNA(MATCH($C3101,账户表,0)),"※这个账户不在【基础资料】的账户档案里",IF($B3101="","※没填日期，这一笔不会进任何月份的报表",IF(NOT(ISNUMBER($B3101)),"※日期是文本不是日期（像 2026.6.28 这种），按日期取数的报表全会漏掉这一笔",IF(AND($F3101&lt;&gt;"",$G3101&lt;&gt;""),"※收入和支出不能同时填",IF(AND(N($F3101)=0,N($G3101)=0),"※收入和支出都没填",IF(OR(N($F3101)&lt;0,N($G3101)&lt;0),"※金额不能填负数，方向反了就换一列填",IF($D3101="","※没填收支类别，分类报表会漏掉这一笔",IF(ISNA(MATCH($D3101,类别表,0)),"※收支类别不在【基础资料】的清单里",IF(AND($L3101="内部转账",$M3101=""),"△内部转账要在「对方账户」写上另一头",IF(AND($L3101="内部转账",$M3101=$C3101),"※对方账户跟本账户是同一个",IF(AND($L3101&lt;&gt;"内部转账",$M3101&lt;&gt;""),"△填了对方账户，但类别不是内部转账",IF(YEAR($B3101)&lt;&gt;管理年度,"△不是管理年度的单据，按月的三张报表里看不到",IF($H3101&lt;0,"△这一笔之后该账户余额成负数了，核一下",""))))))))))))))</f>
        <v/>
      </c>
    </row>
    <row r="3102" ht="16.5" spans="1:16">
      <c r="A3102" s="4" t="str">
        <f>IF($C3102="","",COUNTA($C$5:$C3102))</f>
        <v/>
      </c>
      <c r="B3102" s="52"/>
      <c r="C3102" s="53"/>
      <c r="D3102" s="53"/>
      <c r="E3102" s="32"/>
      <c r="F3102" s="54"/>
      <c r="G3102" s="54"/>
      <c r="H3102" s="24" t="str">
        <f>IFERROR(ROUND(VLOOKUP($C3102,基础资料!$B$5:$E$34,3,0)+SUMIF($C$5:$C3102,$C3102,$F$5:$F3102)-SUMIF($C$5:$C3102,$C3102,$G$5:$G3102),2),"")</f>
        <v/>
      </c>
      <c r="I3102" s="53"/>
      <c r="J3102" s="53"/>
      <c r="K3102" s="25" t="str">
        <f t="shared" si="48"/>
        <v/>
      </c>
      <c r="L3102" s="13" t="str">
        <f>IF($D3102="","",IFERROR(INDEX(类别属性,MATCH($D3102,类别表,0)),""))</f>
        <v/>
      </c>
      <c r="M3102" s="53"/>
      <c r="N3102" s="53"/>
      <c r="O3102" s="32"/>
      <c r="P3102" s="6" t="str">
        <f>IF($C3102="","",IF(ISNA(MATCH($C3102,账户表,0)),"※这个账户不在【基础资料】的账户档案里",IF($B3102="","※没填日期，这一笔不会进任何月份的报表",IF(NOT(ISNUMBER($B3102)),"※日期是文本不是日期（像 2026.6.28 这种），按日期取数的报表全会漏掉这一笔",IF(AND($F3102&lt;&gt;"",$G3102&lt;&gt;""),"※收入和支出不能同时填",IF(AND(N($F3102)=0,N($G3102)=0),"※收入和支出都没填",IF(OR(N($F3102)&lt;0,N($G3102)&lt;0),"※金额不能填负数，方向反了就换一列填",IF($D3102="","※没填收支类别，分类报表会漏掉这一笔",IF(ISNA(MATCH($D3102,类别表,0)),"※收支类别不在【基础资料】的清单里",IF(AND($L3102="内部转账",$M3102=""),"△内部转账要在「对方账户」写上另一头",IF(AND($L3102="内部转账",$M3102=$C3102),"※对方账户跟本账户是同一个",IF(AND($L3102&lt;&gt;"内部转账",$M3102&lt;&gt;""),"△填了对方账户，但类别不是内部转账",IF(YEAR($B3102)&lt;&gt;管理年度,"△不是管理年度的单据，按月的三张报表里看不到",IF($H3102&lt;0,"△这一笔之后该账户余额成负数了，核一下",""))))))))))))))</f>
        <v/>
      </c>
    </row>
    <row r="3103" ht="16.5" spans="1:16">
      <c r="A3103" s="4" t="str">
        <f>IF($C3103="","",COUNTA($C$5:$C3103))</f>
        <v/>
      </c>
      <c r="B3103" s="52"/>
      <c r="C3103" s="53"/>
      <c r="D3103" s="53"/>
      <c r="E3103" s="32"/>
      <c r="F3103" s="54"/>
      <c r="G3103" s="54"/>
      <c r="H3103" s="24" t="str">
        <f>IFERROR(ROUND(VLOOKUP($C3103,基础资料!$B$5:$E$34,3,0)+SUMIF($C$5:$C3103,$C3103,$F$5:$F3103)-SUMIF($C$5:$C3103,$C3103,$G$5:$G3103),2),"")</f>
        <v/>
      </c>
      <c r="I3103" s="53"/>
      <c r="J3103" s="53"/>
      <c r="K3103" s="25" t="str">
        <f t="shared" si="48"/>
        <v/>
      </c>
      <c r="L3103" s="13" t="str">
        <f>IF($D3103="","",IFERROR(INDEX(类别属性,MATCH($D3103,类别表,0)),""))</f>
        <v/>
      </c>
      <c r="M3103" s="53"/>
      <c r="N3103" s="53"/>
      <c r="O3103" s="32"/>
      <c r="P3103" s="6" t="str">
        <f>IF($C3103="","",IF(ISNA(MATCH($C3103,账户表,0)),"※这个账户不在【基础资料】的账户档案里",IF($B3103="","※没填日期，这一笔不会进任何月份的报表",IF(NOT(ISNUMBER($B3103)),"※日期是文本不是日期（像 2026.6.28 这种），按日期取数的报表全会漏掉这一笔",IF(AND($F3103&lt;&gt;"",$G3103&lt;&gt;""),"※收入和支出不能同时填",IF(AND(N($F3103)=0,N($G3103)=0),"※收入和支出都没填",IF(OR(N($F3103)&lt;0,N($G3103)&lt;0),"※金额不能填负数，方向反了就换一列填",IF($D3103="","※没填收支类别，分类报表会漏掉这一笔",IF(ISNA(MATCH($D3103,类别表,0)),"※收支类别不在【基础资料】的清单里",IF(AND($L3103="内部转账",$M3103=""),"△内部转账要在「对方账户」写上另一头",IF(AND($L3103="内部转账",$M3103=$C3103),"※对方账户跟本账户是同一个",IF(AND($L3103&lt;&gt;"内部转账",$M3103&lt;&gt;""),"△填了对方账户，但类别不是内部转账",IF(YEAR($B3103)&lt;&gt;管理年度,"△不是管理年度的单据，按月的三张报表里看不到",IF($H3103&lt;0,"△这一笔之后该账户余额成负数了，核一下",""))))))))))))))</f>
        <v/>
      </c>
    </row>
    <row r="3104" ht="16.5" spans="1:16">
      <c r="A3104" s="4" t="str">
        <f>IF($C3104="","",COUNTA($C$5:$C3104))</f>
        <v/>
      </c>
      <c r="B3104" s="52"/>
      <c r="C3104" s="53"/>
      <c r="D3104" s="53"/>
      <c r="E3104" s="32"/>
      <c r="F3104" s="54"/>
      <c r="G3104" s="54"/>
      <c r="H3104" s="24" t="str">
        <f>IFERROR(ROUND(VLOOKUP($C3104,基础资料!$B$5:$E$34,3,0)+SUMIF($C$5:$C3104,$C3104,$F$5:$F3104)-SUMIF($C$5:$C3104,$C3104,$G$5:$G3104),2),"")</f>
        <v/>
      </c>
      <c r="I3104" s="53"/>
      <c r="J3104" s="53"/>
      <c r="K3104" s="25" t="str">
        <f t="shared" si="48"/>
        <v/>
      </c>
      <c r="L3104" s="13" t="str">
        <f>IF($D3104="","",IFERROR(INDEX(类别属性,MATCH($D3104,类别表,0)),""))</f>
        <v/>
      </c>
      <c r="M3104" s="53"/>
      <c r="N3104" s="53"/>
      <c r="O3104" s="32"/>
      <c r="P3104" s="6" t="str">
        <f>IF($C3104="","",IF(ISNA(MATCH($C3104,账户表,0)),"※这个账户不在【基础资料】的账户档案里",IF($B3104="","※没填日期，这一笔不会进任何月份的报表",IF(NOT(ISNUMBER($B3104)),"※日期是文本不是日期（像 2026.6.28 这种），按日期取数的报表全会漏掉这一笔",IF(AND($F3104&lt;&gt;"",$G3104&lt;&gt;""),"※收入和支出不能同时填",IF(AND(N($F3104)=0,N($G3104)=0),"※收入和支出都没填",IF(OR(N($F3104)&lt;0,N($G3104)&lt;0),"※金额不能填负数，方向反了就换一列填",IF($D3104="","※没填收支类别，分类报表会漏掉这一笔",IF(ISNA(MATCH($D3104,类别表,0)),"※收支类别不在【基础资料】的清单里",IF(AND($L3104="内部转账",$M3104=""),"△内部转账要在「对方账户」写上另一头",IF(AND($L3104="内部转账",$M3104=$C3104),"※对方账户跟本账户是同一个",IF(AND($L3104&lt;&gt;"内部转账",$M3104&lt;&gt;""),"△填了对方账户，但类别不是内部转账",IF(YEAR($B3104)&lt;&gt;管理年度,"△不是管理年度的单据，按月的三张报表里看不到",IF($H3104&lt;0,"△这一笔之后该账户余额成负数了，核一下",""))))))))))))))</f>
        <v/>
      </c>
    </row>
    <row r="3105" ht="16.5" spans="1:16">
      <c r="A3105" s="4" t="str">
        <f>IF($C3105="","",COUNTA($C$5:$C3105))</f>
        <v/>
      </c>
      <c r="B3105" s="52"/>
      <c r="C3105" s="53"/>
      <c r="D3105" s="53"/>
      <c r="E3105" s="32"/>
      <c r="F3105" s="54"/>
      <c r="G3105" s="54"/>
      <c r="H3105" s="24" t="str">
        <f>IFERROR(ROUND(VLOOKUP($C3105,基础资料!$B$5:$E$34,3,0)+SUMIF($C$5:$C3105,$C3105,$F$5:$F3105)-SUMIF($C$5:$C3105,$C3105,$G$5:$G3105),2),"")</f>
        <v/>
      </c>
      <c r="I3105" s="53"/>
      <c r="J3105" s="53"/>
      <c r="K3105" s="25" t="str">
        <f t="shared" si="48"/>
        <v/>
      </c>
      <c r="L3105" s="13" t="str">
        <f>IF($D3105="","",IFERROR(INDEX(类别属性,MATCH($D3105,类别表,0)),""))</f>
        <v/>
      </c>
      <c r="M3105" s="53"/>
      <c r="N3105" s="53"/>
      <c r="O3105" s="32"/>
      <c r="P3105" s="6" t="str">
        <f>IF($C3105="","",IF(ISNA(MATCH($C3105,账户表,0)),"※这个账户不在【基础资料】的账户档案里",IF($B3105="","※没填日期，这一笔不会进任何月份的报表",IF(NOT(ISNUMBER($B3105)),"※日期是文本不是日期（像 2026.6.28 这种），按日期取数的报表全会漏掉这一笔",IF(AND($F3105&lt;&gt;"",$G3105&lt;&gt;""),"※收入和支出不能同时填",IF(AND(N($F3105)=0,N($G3105)=0),"※收入和支出都没填",IF(OR(N($F3105)&lt;0,N($G3105)&lt;0),"※金额不能填负数，方向反了就换一列填",IF($D3105="","※没填收支类别，分类报表会漏掉这一笔",IF(ISNA(MATCH($D3105,类别表,0)),"※收支类别不在【基础资料】的清单里",IF(AND($L3105="内部转账",$M3105=""),"△内部转账要在「对方账户」写上另一头",IF(AND($L3105="内部转账",$M3105=$C3105),"※对方账户跟本账户是同一个",IF(AND($L3105&lt;&gt;"内部转账",$M3105&lt;&gt;""),"△填了对方账户，但类别不是内部转账",IF(YEAR($B3105)&lt;&gt;管理年度,"△不是管理年度的单据，按月的三张报表里看不到",IF($H3105&lt;0,"△这一笔之后该账户余额成负数了，核一下",""))))))))))))))</f>
        <v/>
      </c>
    </row>
    <row r="3106" ht="16.5" spans="1:16">
      <c r="A3106" s="4" t="str">
        <f>IF($C3106="","",COUNTA($C$5:$C3106))</f>
        <v/>
      </c>
      <c r="B3106" s="52"/>
      <c r="C3106" s="53"/>
      <c r="D3106" s="53"/>
      <c r="E3106" s="32"/>
      <c r="F3106" s="54"/>
      <c r="G3106" s="54"/>
      <c r="H3106" s="24" t="str">
        <f>IFERROR(ROUND(VLOOKUP($C3106,基础资料!$B$5:$E$34,3,0)+SUMIF($C$5:$C3106,$C3106,$F$5:$F3106)-SUMIF($C$5:$C3106,$C3106,$G$5:$G3106),2),"")</f>
        <v/>
      </c>
      <c r="I3106" s="53"/>
      <c r="J3106" s="53"/>
      <c r="K3106" s="25" t="str">
        <f t="shared" si="48"/>
        <v/>
      </c>
      <c r="L3106" s="13" t="str">
        <f>IF($D3106="","",IFERROR(INDEX(类别属性,MATCH($D3106,类别表,0)),""))</f>
        <v/>
      </c>
      <c r="M3106" s="53"/>
      <c r="N3106" s="53"/>
      <c r="O3106" s="32"/>
      <c r="P3106" s="6" t="str">
        <f>IF($C3106="","",IF(ISNA(MATCH($C3106,账户表,0)),"※这个账户不在【基础资料】的账户档案里",IF($B3106="","※没填日期，这一笔不会进任何月份的报表",IF(NOT(ISNUMBER($B3106)),"※日期是文本不是日期（像 2026.6.28 这种），按日期取数的报表全会漏掉这一笔",IF(AND($F3106&lt;&gt;"",$G3106&lt;&gt;""),"※收入和支出不能同时填",IF(AND(N($F3106)=0,N($G3106)=0),"※收入和支出都没填",IF(OR(N($F3106)&lt;0,N($G3106)&lt;0),"※金额不能填负数，方向反了就换一列填",IF($D3106="","※没填收支类别，分类报表会漏掉这一笔",IF(ISNA(MATCH($D3106,类别表,0)),"※收支类别不在【基础资料】的清单里",IF(AND($L3106="内部转账",$M3106=""),"△内部转账要在「对方账户」写上另一头",IF(AND($L3106="内部转账",$M3106=$C3106),"※对方账户跟本账户是同一个",IF(AND($L3106&lt;&gt;"内部转账",$M3106&lt;&gt;""),"△填了对方账户，但类别不是内部转账",IF(YEAR($B3106)&lt;&gt;管理年度,"△不是管理年度的单据，按月的三张报表里看不到",IF($H3106&lt;0,"△这一笔之后该账户余额成负数了，核一下",""))))))))))))))</f>
        <v/>
      </c>
    </row>
    <row r="3107" ht="16.5" spans="1:16">
      <c r="A3107" s="4" t="str">
        <f>IF($C3107="","",COUNTA($C$5:$C3107))</f>
        <v/>
      </c>
      <c r="B3107" s="52"/>
      <c r="C3107" s="53"/>
      <c r="D3107" s="53"/>
      <c r="E3107" s="32"/>
      <c r="F3107" s="54"/>
      <c r="G3107" s="54"/>
      <c r="H3107" s="24" t="str">
        <f>IFERROR(ROUND(VLOOKUP($C3107,基础资料!$B$5:$E$34,3,0)+SUMIF($C$5:$C3107,$C3107,$F$5:$F3107)-SUMIF($C$5:$C3107,$C3107,$G$5:$G3107),2),"")</f>
        <v/>
      </c>
      <c r="I3107" s="53"/>
      <c r="J3107" s="53"/>
      <c r="K3107" s="25" t="str">
        <f t="shared" si="48"/>
        <v/>
      </c>
      <c r="L3107" s="13" t="str">
        <f>IF($D3107="","",IFERROR(INDEX(类别属性,MATCH($D3107,类别表,0)),""))</f>
        <v/>
      </c>
      <c r="M3107" s="53"/>
      <c r="N3107" s="53"/>
      <c r="O3107" s="32"/>
      <c r="P3107" s="6" t="str">
        <f>IF($C3107="","",IF(ISNA(MATCH($C3107,账户表,0)),"※这个账户不在【基础资料】的账户档案里",IF($B3107="","※没填日期，这一笔不会进任何月份的报表",IF(NOT(ISNUMBER($B3107)),"※日期是文本不是日期（像 2026.6.28 这种），按日期取数的报表全会漏掉这一笔",IF(AND($F3107&lt;&gt;"",$G3107&lt;&gt;""),"※收入和支出不能同时填",IF(AND(N($F3107)=0,N($G3107)=0),"※收入和支出都没填",IF(OR(N($F3107)&lt;0,N($G3107)&lt;0),"※金额不能填负数，方向反了就换一列填",IF($D3107="","※没填收支类别，分类报表会漏掉这一笔",IF(ISNA(MATCH($D3107,类别表,0)),"※收支类别不在【基础资料】的清单里",IF(AND($L3107="内部转账",$M3107=""),"△内部转账要在「对方账户」写上另一头",IF(AND($L3107="内部转账",$M3107=$C3107),"※对方账户跟本账户是同一个",IF(AND($L3107&lt;&gt;"内部转账",$M3107&lt;&gt;""),"△填了对方账户，但类别不是内部转账",IF(YEAR($B3107)&lt;&gt;管理年度,"△不是管理年度的单据，按月的三张报表里看不到",IF($H3107&lt;0,"△这一笔之后该账户余额成负数了，核一下",""))))))))))))))</f>
        <v/>
      </c>
    </row>
    <row r="3108" ht="16.5" spans="1:16">
      <c r="A3108" s="4" t="str">
        <f>IF($C3108="","",COUNTA($C$5:$C3108))</f>
        <v/>
      </c>
      <c r="B3108" s="52"/>
      <c r="C3108" s="53"/>
      <c r="D3108" s="53"/>
      <c r="E3108" s="32"/>
      <c r="F3108" s="54"/>
      <c r="G3108" s="54"/>
      <c r="H3108" s="24" t="str">
        <f>IFERROR(ROUND(VLOOKUP($C3108,基础资料!$B$5:$E$34,3,0)+SUMIF($C$5:$C3108,$C3108,$F$5:$F3108)-SUMIF($C$5:$C3108,$C3108,$G$5:$G3108),2),"")</f>
        <v/>
      </c>
      <c r="I3108" s="53"/>
      <c r="J3108" s="53"/>
      <c r="K3108" s="25" t="str">
        <f t="shared" si="48"/>
        <v/>
      </c>
      <c r="L3108" s="13" t="str">
        <f>IF($D3108="","",IFERROR(INDEX(类别属性,MATCH($D3108,类别表,0)),""))</f>
        <v/>
      </c>
      <c r="M3108" s="53"/>
      <c r="N3108" s="53"/>
      <c r="O3108" s="32"/>
      <c r="P3108" s="6" t="str">
        <f>IF($C3108="","",IF(ISNA(MATCH($C3108,账户表,0)),"※这个账户不在【基础资料】的账户档案里",IF($B3108="","※没填日期，这一笔不会进任何月份的报表",IF(NOT(ISNUMBER($B3108)),"※日期是文本不是日期（像 2026.6.28 这种），按日期取数的报表全会漏掉这一笔",IF(AND($F3108&lt;&gt;"",$G3108&lt;&gt;""),"※收入和支出不能同时填",IF(AND(N($F3108)=0,N($G3108)=0),"※收入和支出都没填",IF(OR(N($F3108)&lt;0,N($G3108)&lt;0),"※金额不能填负数，方向反了就换一列填",IF($D3108="","※没填收支类别，分类报表会漏掉这一笔",IF(ISNA(MATCH($D3108,类别表,0)),"※收支类别不在【基础资料】的清单里",IF(AND($L3108="内部转账",$M3108=""),"△内部转账要在「对方账户」写上另一头",IF(AND($L3108="内部转账",$M3108=$C3108),"※对方账户跟本账户是同一个",IF(AND($L3108&lt;&gt;"内部转账",$M3108&lt;&gt;""),"△填了对方账户，但类别不是内部转账",IF(YEAR($B3108)&lt;&gt;管理年度,"△不是管理年度的单据，按月的三张报表里看不到",IF($H3108&lt;0,"△这一笔之后该账户余额成负数了，核一下",""))))))))))))))</f>
        <v/>
      </c>
    </row>
    <row r="3109" ht="16.5" spans="1:16">
      <c r="A3109" s="4" t="str">
        <f>IF($C3109="","",COUNTA($C$5:$C3109))</f>
        <v/>
      </c>
      <c r="B3109" s="52"/>
      <c r="C3109" s="53"/>
      <c r="D3109" s="53"/>
      <c r="E3109" s="32"/>
      <c r="F3109" s="54"/>
      <c r="G3109" s="54"/>
      <c r="H3109" s="24" t="str">
        <f>IFERROR(ROUND(VLOOKUP($C3109,基础资料!$B$5:$E$34,3,0)+SUMIF($C$5:$C3109,$C3109,$F$5:$F3109)-SUMIF($C$5:$C3109,$C3109,$G$5:$G3109),2),"")</f>
        <v/>
      </c>
      <c r="I3109" s="53"/>
      <c r="J3109" s="53"/>
      <c r="K3109" s="25" t="str">
        <f t="shared" si="48"/>
        <v/>
      </c>
      <c r="L3109" s="13" t="str">
        <f>IF($D3109="","",IFERROR(INDEX(类别属性,MATCH($D3109,类别表,0)),""))</f>
        <v/>
      </c>
      <c r="M3109" s="53"/>
      <c r="N3109" s="53"/>
      <c r="O3109" s="32"/>
      <c r="P3109" s="6" t="str">
        <f>IF($C3109="","",IF(ISNA(MATCH($C3109,账户表,0)),"※这个账户不在【基础资料】的账户档案里",IF($B3109="","※没填日期，这一笔不会进任何月份的报表",IF(NOT(ISNUMBER($B3109)),"※日期是文本不是日期（像 2026.6.28 这种），按日期取数的报表全会漏掉这一笔",IF(AND($F3109&lt;&gt;"",$G3109&lt;&gt;""),"※收入和支出不能同时填",IF(AND(N($F3109)=0,N($G3109)=0),"※收入和支出都没填",IF(OR(N($F3109)&lt;0,N($G3109)&lt;0),"※金额不能填负数，方向反了就换一列填",IF($D3109="","※没填收支类别，分类报表会漏掉这一笔",IF(ISNA(MATCH($D3109,类别表,0)),"※收支类别不在【基础资料】的清单里",IF(AND($L3109="内部转账",$M3109=""),"△内部转账要在「对方账户」写上另一头",IF(AND($L3109="内部转账",$M3109=$C3109),"※对方账户跟本账户是同一个",IF(AND($L3109&lt;&gt;"内部转账",$M3109&lt;&gt;""),"△填了对方账户，但类别不是内部转账",IF(YEAR($B3109)&lt;&gt;管理年度,"△不是管理年度的单据，按月的三张报表里看不到",IF($H3109&lt;0,"△这一笔之后该账户余额成负数了，核一下",""))))))))))))))</f>
        <v/>
      </c>
    </row>
    <row r="3110" ht="16.5" spans="1:16">
      <c r="A3110" s="4" t="str">
        <f>IF($C3110="","",COUNTA($C$5:$C3110))</f>
        <v/>
      </c>
      <c r="B3110" s="52"/>
      <c r="C3110" s="53"/>
      <c r="D3110" s="53"/>
      <c r="E3110" s="32"/>
      <c r="F3110" s="54"/>
      <c r="G3110" s="54"/>
      <c r="H3110" s="24" t="str">
        <f>IFERROR(ROUND(VLOOKUP($C3110,基础资料!$B$5:$E$34,3,0)+SUMIF($C$5:$C3110,$C3110,$F$5:$F3110)-SUMIF($C$5:$C3110,$C3110,$G$5:$G3110),2),"")</f>
        <v/>
      </c>
      <c r="I3110" s="53"/>
      <c r="J3110" s="53"/>
      <c r="K3110" s="25" t="str">
        <f t="shared" si="48"/>
        <v/>
      </c>
      <c r="L3110" s="13" t="str">
        <f>IF($D3110="","",IFERROR(INDEX(类别属性,MATCH($D3110,类别表,0)),""))</f>
        <v/>
      </c>
      <c r="M3110" s="53"/>
      <c r="N3110" s="53"/>
      <c r="O3110" s="32"/>
      <c r="P3110" s="6" t="str">
        <f>IF($C3110="","",IF(ISNA(MATCH($C3110,账户表,0)),"※这个账户不在【基础资料】的账户档案里",IF($B3110="","※没填日期，这一笔不会进任何月份的报表",IF(NOT(ISNUMBER($B3110)),"※日期是文本不是日期（像 2026.6.28 这种），按日期取数的报表全会漏掉这一笔",IF(AND($F3110&lt;&gt;"",$G3110&lt;&gt;""),"※收入和支出不能同时填",IF(AND(N($F3110)=0,N($G3110)=0),"※收入和支出都没填",IF(OR(N($F3110)&lt;0,N($G3110)&lt;0),"※金额不能填负数，方向反了就换一列填",IF($D3110="","※没填收支类别，分类报表会漏掉这一笔",IF(ISNA(MATCH($D3110,类别表,0)),"※收支类别不在【基础资料】的清单里",IF(AND($L3110="内部转账",$M3110=""),"△内部转账要在「对方账户」写上另一头",IF(AND($L3110="内部转账",$M3110=$C3110),"※对方账户跟本账户是同一个",IF(AND($L3110&lt;&gt;"内部转账",$M3110&lt;&gt;""),"△填了对方账户，但类别不是内部转账",IF(YEAR($B3110)&lt;&gt;管理年度,"△不是管理年度的单据，按月的三张报表里看不到",IF($H3110&lt;0,"△这一笔之后该账户余额成负数了，核一下",""))))))))))))))</f>
        <v/>
      </c>
    </row>
    <row r="3111" ht="16.5" spans="1:16">
      <c r="A3111" s="4" t="str">
        <f>IF($C3111="","",COUNTA($C$5:$C3111))</f>
        <v/>
      </c>
      <c r="B3111" s="52"/>
      <c r="C3111" s="53"/>
      <c r="D3111" s="53"/>
      <c r="E3111" s="32"/>
      <c r="F3111" s="54"/>
      <c r="G3111" s="54"/>
      <c r="H3111" s="24" t="str">
        <f>IFERROR(ROUND(VLOOKUP($C3111,基础资料!$B$5:$E$34,3,0)+SUMIF($C$5:$C3111,$C3111,$F$5:$F3111)-SUMIF($C$5:$C3111,$C3111,$G$5:$G3111),2),"")</f>
        <v/>
      </c>
      <c r="I3111" s="53"/>
      <c r="J3111" s="53"/>
      <c r="K3111" s="25" t="str">
        <f t="shared" si="48"/>
        <v/>
      </c>
      <c r="L3111" s="13" t="str">
        <f>IF($D3111="","",IFERROR(INDEX(类别属性,MATCH($D3111,类别表,0)),""))</f>
        <v/>
      </c>
      <c r="M3111" s="53"/>
      <c r="N3111" s="53"/>
      <c r="O3111" s="32"/>
      <c r="P3111" s="6" t="str">
        <f>IF($C3111="","",IF(ISNA(MATCH($C3111,账户表,0)),"※这个账户不在【基础资料】的账户档案里",IF($B3111="","※没填日期，这一笔不会进任何月份的报表",IF(NOT(ISNUMBER($B3111)),"※日期是文本不是日期（像 2026.6.28 这种），按日期取数的报表全会漏掉这一笔",IF(AND($F3111&lt;&gt;"",$G3111&lt;&gt;""),"※收入和支出不能同时填",IF(AND(N($F3111)=0,N($G3111)=0),"※收入和支出都没填",IF(OR(N($F3111)&lt;0,N($G3111)&lt;0),"※金额不能填负数，方向反了就换一列填",IF($D3111="","※没填收支类别，分类报表会漏掉这一笔",IF(ISNA(MATCH($D3111,类别表,0)),"※收支类别不在【基础资料】的清单里",IF(AND($L3111="内部转账",$M3111=""),"△内部转账要在「对方账户」写上另一头",IF(AND($L3111="内部转账",$M3111=$C3111),"※对方账户跟本账户是同一个",IF(AND($L3111&lt;&gt;"内部转账",$M3111&lt;&gt;""),"△填了对方账户，但类别不是内部转账",IF(YEAR($B3111)&lt;&gt;管理年度,"△不是管理年度的单据，按月的三张报表里看不到",IF($H3111&lt;0,"△这一笔之后该账户余额成负数了，核一下",""))))))))))))))</f>
        <v/>
      </c>
    </row>
    <row r="3112" ht="16.5" spans="1:16">
      <c r="A3112" s="4" t="str">
        <f>IF($C3112="","",COUNTA($C$5:$C3112))</f>
        <v/>
      </c>
      <c r="B3112" s="52"/>
      <c r="C3112" s="53"/>
      <c r="D3112" s="53"/>
      <c r="E3112" s="32"/>
      <c r="F3112" s="54"/>
      <c r="G3112" s="54"/>
      <c r="H3112" s="24" t="str">
        <f>IFERROR(ROUND(VLOOKUP($C3112,基础资料!$B$5:$E$34,3,0)+SUMIF($C$5:$C3112,$C3112,$F$5:$F3112)-SUMIF($C$5:$C3112,$C3112,$G$5:$G3112),2),"")</f>
        <v/>
      </c>
      <c r="I3112" s="53"/>
      <c r="J3112" s="53"/>
      <c r="K3112" s="25" t="str">
        <f t="shared" si="48"/>
        <v/>
      </c>
      <c r="L3112" s="13" t="str">
        <f>IF($D3112="","",IFERROR(INDEX(类别属性,MATCH($D3112,类别表,0)),""))</f>
        <v/>
      </c>
      <c r="M3112" s="53"/>
      <c r="N3112" s="53"/>
      <c r="O3112" s="32"/>
      <c r="P3112" s="6" t="str">
        <f>IF($C3112="","",IF(ISNA(MATCH($C3112,账户表,0)),"※这个账户不在【基础资料】的账户档案里",IF($B3112="","※没填日期，这一笔不会进任何月份的报表",IF(NOT(ISNUMBER($B3112)),"※日期是文本不是日期（像 2026.6.28 这种），按日期取数的报表全会漏掉这一笔",IF(AND($F3112&lt;&gt;"",$G3112&lt;&gt;""),"※收入和支出不能同时填",IF(AND(N($F3112)=0,N($G3112)=0),"※收入和支出都没填",IF(OR(N($F3112)&lt;0,N($G3112)&lt;0),"※金额不能填负数，方向反了就换一列填",IF($D3112="","※没填收支类别，分类报表会漏掉这一笔",IF(ISNA(MATCH($D3112,类别表,0)),"※收支类别不在【基础资料】的清单里",IF(AND($L3112="内部转账",$M3112=""),"△内部转账要在「对方账户」写上另一头",IF(AND($L3112="内部转账",$M3112=$C3112),"※对方账户跟本账户是同一个",IF(AND($L3112&lt;&gt;"内部转账",$M3112&lt;&gt;""),"△填了对方账户，但类别不是内部转账",IF(YEAR($B3112)&lt;&gt;管理年度,"△不是管理年度的单据，按月的三张报表里看不到",IF($H3112&lt;0,"△这一笔之后该账户余额成负数了，核一下",""))))))))))))))</f>
        <v/>
      </c>
    </row>
    <row r="3113" ht="16.5" spans="1:16">
      <c r="A3113" s="4" t="str">
        <f>IF($C3113="","",COUNTA($C$5:$C3113))</f>
        <v/>
      </c>
      <c r="B3113" s="52"/>
      <c r="C3113" s="53"/>
      <c r="D3113" s="53"/>
      <c r="E3113" s="32"/>
      <c r="F3113" s="54"/>
      <c r="G3113" s="54"/>
      <c r="H3113" s="24" t="str">
        <f>IFERROR(ROUND(VLOOKUP($C3113,基础资料!$B$5:$E$34,3,0)+SUMIF($C$5:$C3113,$C3113,$F$5:$F3113)-SUMIF($C$5:$C3113,$C3113,$G$5:$G3113),2),"")</f>
        <v/>
      </c>
      <c r="I3113" s="53"/>
      <c r="J3113" s="53"/>
      <c r="K3113" s="25" t="str">
        <f t="shared" si="48"/>
        <v/>
      </c>
      <c r="L3113" s="13" t="str">
        <f>IF($D3113="","",IFERROR(INDEX(类别属性,MATCH($D3113,类别表,0)),""))</f>
        <v/>
      </c>
      <c r="M3113" s="53"/>
      <c r="N3113" s="53"/>
      <c r="O3113" s="32"/>
      <c r="P3113" s="6" t="str">
        <f>IF($C3113="","",IF(ISNA(MATCH($C3113,账户表,0)),"※这个账户不在【基础资料】的账户档案里",IF($B3113="","※没填日期，这一笔不会进任何月份的报表",IF(NOT(ISNUMBER($B3113)),"※日期是文本不是日期（像 2026.6.28 这种），按日期取数的报表全会漏掉这一笔",IF(AND($F3113&lt;&gt;"",$G3113&lt;&gt;""),"※收入和支出不能同时填",IF(AND(N($F3113)=0,N($G3113)=0),"※收入和支出都没填",IF(OR(N($F3113)&lt;0,N($G3113)&lt;0),"※金额不能填负数，方向反了就换一列填",IF($D3113="","※没填收支类别，分类报表会漏掉这一笔",IF(ISNA(MATCH($D3113,类别表,0)),"※收支类别不在【基础资料】的清单里",IF(AND($L3113="内部转账",$M3113=""),"△内部转账要在「对方账户」写上另一头",IF(AND($L3113="内部转账",$M3113=$C3113),"※对方账户跟本账户是同一个",IF(AND($L3113&lt;&gt;"内部转账",$M3113&lt;&gt;""),"△填了对方账户，但类别不是内部转账",IF(YEAR($B3113)&lt;&gt;管理年度,"△不是管理年度的单据，按月的三张报表里看不到",IF($H3113&lt;0,"△这一笔之后该账户余额成负数了，核一下",""))))))))))))))</f>
        <v/>
      </c>
    </row>
    <row r="3114" ht="16.5" spans="1:16">
      <c r="A3114" s="4" t="str">
        <f>IF($C3114="","",COUNTA($C$5:$C3114))</f>
        <v/>
      </c>
      <c r="B3114" s="52"/>
      <c r="C3114" s="53"/>
      <c r="D3114" s="53"/>
      <c r="E3114" s="32"/>
      <c r="F3114" s="54"/>
      <c r="G3114" s="54"/>
      <c r="H3114" s="24" t="str">
        <f>IFERROR(ROUND(VLOOKUP($C3114,基础资料!$B$5:$E$34,3,0)+SUMIF($C$5:$C3114,$C3114,$F$5:$F3114)-SUMIF($C$5:$C3114,$C3114,$G$5:$G3114),2),"")</f>
        <v/>
      </c>
      <c r="I3114" s="53"/>
      <c r="J3114" s="53"/>
      <c r="K3114" s="25" t="str">
        <f t="shared" si="48"/>
        <v/>
      </c>
      <c r="L3114" s="13" t="str">
        <f>IF($D3114="","",IFERROR(INDEX(类别属性,MATCH($D3114,类别表,0)),""))</f>
        <v/>
      </c>
      <c r="M3114" s="53"/>
      <c r="N3114" s="53"/>
      <c r="O3114" s="32"/>
      <c r="P3114" s="6" t="str">
        <f>IF($C3114="","",IF(ISNA(MATCH($C3114,账户表,0)),"※这个账户不在【基础资料】的账户档案里",IF($B3114="","※没填日期，这一笔不会进任何月份的报表",IF(NOT(ISNUMBER($B3114)),"※日期是文本不是日期（像 2026.6.28 这种），按日期取数的报表全会漏掉这一笔",IF(AND($F3114&lt;&gt;"",$G3114&lt;&gt;""),"※收入和支出不能同时填",IF(AND(N($F3114)=0,N($G3114)=0),"※收入和支出都没填",IF(OR(N($F3114)&lt;0,N($G3114)&lt;0),"※金额不能填负数，方向反了就换一列填",IF($D3114="","※没填收支类别，分类报表会漏掉这一笔",IF(ISNA(MATCH($D3114,类别表,0)),"※收支类别不在【基础资料】的清单里",IF(AND($L3114="内部转账",$M3114=""),"△内部转账要在「对方账户」写上另一头",IF(AND($L3114="内部转账",$M3114=$C3114),"※对方账户跟本账户是同一个",IF(AND($L3114&lt;&gt;"内部转账",$M3114&lt;&gt;""),"△填了对方账户，但类别不是内部转账",IF(YEAR($B3114)&lt;&gt;管理年度,"△不是管理年度的单据，按月的三张报表里看不到",IF($H3114&lt;0,"△这一笔之后该账户余额成负数了，核一下",""))))))))))))))</f>
        <v/>
      </c>
    </row>
    <row r="3115" ht="16.5" spans="1:16">
      <c r="A3115" s="4" t="str">
        <f>IF($C3115="","",COUNTA($C$5:$C3115))</f>
        <v/>
      </c>
      <c r="B3115" s="52"/>
      <c r="C3115" s="53"/>
      <c r="D3115" s="53"/>
      <c r="E3115" s="32"/>
      <c r="F3115" s="54"/>
      <c r="G3115" s="54"/>
      <c r="H3115" s="24" t="str">
        <f>IFERROR(ROUND(VLOOKUP($C3115,基础资料!$B$5:$E$34,3,0)+SUMIF($C$5:$C3115,$C3115,$F$5:$F3115)-SUMIF($C$5:$C3115,$C3115,$G$5:$G3115),2),"")</f>
        <v/>
      </c>
      <c r="I3115" s="53"/>
      <c r="J3115" s="53"/>
      <c r="K3115" s="25" t="str">
        <f t="shared" si="48"/>
        <v/>
      </c>
      <c r="L3115" s="13" t="str">
        <f>IF($D3115="","",IFERROR(INDEX(类别属性,MATCH($D3115,类别表,0)),""))</f>
        <v/>
      </c>
      <c r="M3115" s="53"/>
      <c r="N3115" s="53"/>
      <c r="O3115" s="32"/>
      <c r="P3115" s="6" t="str">
        <f>IF($C3115="","",IF(ISNA(MATCH($C3115,账户表,0)),"※这个账户不在【基础资料】的账户档案里",IF($B3115="","※没填日期，这一笔不会进任何月份的报表",IF(NOT(ISNUMBER($B3115)),"※日期是文本不是日期（像 2026.6.28 这种），按日期取数的报表全会漏掉这一笔",IF(AND($F3115&lt;&gt;"",$G3115&lt;&gt;""),"※收入和支出不能同时填",IF(AND(N($F3115)=0,N($G3115)=0),"※收入和支出都没填",IF(OR(N($F3115)&lt;0,N($G3115)&lt;0),"※金额不能填负数，方向反了就换一列填",IF($D3115="","※没填收支类别，分类报表会漏掉这一笔",IF(ISNA(MATCH($D3115,类别表,0)),"※收支类别不在【基础资料】的清单里",IF(AND($L3115="内部转账",$M3115=""),"△内部转账要在「对方账户」写上另一头",IF(AND($L3115="内部转账",$M3115=$C3115),"※对方账户跟本账户是同一个",IF(AND($L3115&lt;&gt;"内部转账",$M3115&lt;&gt;""),"△填了对方账户，但类别不是内部转账",IF(YEAR($B3115)&lt;&gt;管理年度,"△不是管理年度的单据，按月的三张报表里看不到",IF($H3115&lt;0,"△这一笔之后该账户余额成负数了，核一下",""))))))))))))))</f>
        <v/>
      </c>
    </row>
    <row r="3116" ht="16.5" spans="1:16">
      <c r="A3116" s="4" t="str">
        <f>IF($C3116="","",COUNTA($C$5:$C3116))</f>
        <v/>
      </c>
      <c r="B3116" s="52"/>
      <c r="C3116" s="53"/>
      <c r="D3116" s="53"/>
      <c r="E3116" s="32"/>
      <c r="F3116" s="54"/>
      <c r="G3116" s="54"/>
      <c r="H3116" s="24" t="str">
        <f>IFERROR(ROUND(VLOOKUP($C3116,基础资料!$B$5:$E$34,3,0)+SUMIF($C$5:$C3116,$C3116,$F$5:$F3116)-SUMIF($C$5:$C3116,$C3116,$G$5:$G3116),2),"")</f>
        <v/>
      </c>
      <c r="I3116" s="53"/>
      <c r="J3116" s="53"/>
      <c r="K3116" s="25" t="str">
        <f t="shared" si="48"/>
        <v/>
      </c>
      <c r="L3116" s="13" t="str">
        <f>IF($D3116="","",IFERROR(INDEX(类别属性,MATCH($D3116,类别表,0)),""))</f>
        <v/>
      </c>
      <c r="M3116" s="53"/>
      <c r="N3116" s="53"/>
      <c r="O3116" s="32"/>
      <c r="P3116" s="6" t="str">
        <f>IF($C3116="","",IF(ISNA(MATCH($C3116,账户表,0)),"※这个账户不在【基础资料】的账户档案里",IF($B3116="","※没填日期，这一笔不会进任何月份的报表",IF(NOT(ISNUMBER($B3116)),"※日期是文本不是日期（像 2026.6.28 这种），按日期取数的报表全会漏掉这一笔",IF(AND($F3116&lt;&gt;"",$G3116&lt;&gt;""),"※收入和支出不能同时填",IF(AND(N($F3116)=0,N($G3116)=0),"※收入和支出都没填",IF(OR(N($F3116)&lt;0,N($G3116)&lt;0),"※金额不能填负数，方向反了就换一列填",IF($D3116="","※没填收支类别，分类报表会漏掉这一笔",IF(ISNA(MATCH($D3116,类别表,0)),"※收支类别不在【基础资料】的清单里",IF(AND($L3116="内部转账",$M3116=""),"△内部转账要在「对方账户」写上另一头",IF(AND($L3116="内部转账",$M3116=$C3116),"※对方账户跟本账户是同一个",IF(AND($L3116&lt;&gt;"内部转账",$M3116&lt;&gt;""),"△填了对方账户，但类别不是内部转账",IF(YEAR($B3116)&lt;&gt;管理年度,"△不是管理年度的单据，按月的三张报表里看不到",IF($H3116&lt;0,"△这一笔之后该账户余额成负数了，核一下",""))))))))))))))</f>
        <v/>
      </c>
    </row>
    <row r="3117" ht="16.5" spans="1:16">
      <c r="A3117" s="4" t="str">
        <f>IF($C3117="","",COUNTA($C$5:$C3117))</f>
        <v/>
      </c>
      <c r="B3117" s="52"/>
      <c r="C3117" s="53"/>
      <c r="D3117" s="53"/>
      <c r="E3117" s="32"/>
      <c r="F3117" s="54"/>
      <c r="G3117" s="54"/>
      <c r="H3117" s="24" t="str">
        <f>IFERROR(ROUND(VLOOKUP($C3117,基础资料!$B$5:$E$34,3,0)+SUMIF($C$5:$C3117,$C3117,$F$5:$F3117)-SUMIF($C$5:$C3117,$C3117,$G$5:$G3117),2),"")</f>
        <v/>
      </c>
      <c r="I3117" s="53"/>
      <c r="J3117" s="53"/>
      <c r="K3117" s="25" t="str">
        <f t="shared" si="48"/>
        <v/>
      </c>
      <c r="L3117" s="13" t="str">
        <f>IF($D3117="","",IFERROR(INDEX(类别属性,MATCH($D3117,类别表,0)),""))</f>
        <v/>
      </c>
      <c r="M3117" s="53"/>
      <c r="N3117" s="53"/>
      <c r="O3117" s="32"/>
      <c r="P3117" s="6" t="str">
        <f>IF($C3117="","",IF(ISNA(MATCH($C3117,账户表,0)),"※这个账户不在【基础资料】的账户档案里",IF($B3117="","※没填日期，这一笔不会进任何月份的报表",IF(NOT(ISNUMBER($B3117)),"※日期是文本不是日期（像 2026.6.28 这种），按日期取数的报表全会漏掉这一笔",IF(AND($F3117&lt;&gt;"",$G3117&lt;&gt;""),"※收入和支出不能同时填",IF(AND(N($F3117)=0,N($G3117)=0),"※收入和支出都没填",IF(OR(N($F3117)&lt;0,N($G3117)&lt;0),"※金额不能填负数，方向反了就换一列填",IF($D3117="","※没填收支类别，分类报表会漏掉这一笔",IF(ISNA(MATCH($D3117,类别表,0)),"※收支类别不在【基础资料】的清单里",IF(AND($L3117="内部转账",$M3117=""),"△内部转账要在「对方账户」写上另一头",IF(AND($L3117="内部转账",$M3117=$C3117),"※对方账户跟本账户是同一个",IF(AND($L3117&lt;&gt;"内部转账",$M3117&lt;&gt;""),"△填了对方账户，但类别不是内部转账",IF(YEAR($B3117)&lt;&gt;管理年度,"△不是管理年度的单据，按月的三张报表里看不到",IF($H3117&lt;0,"△这一笔之后该账户余额成负数了，核一下",""))))))))))))))</f>
        <v/>
      </c>
    </row>
    <row r="3118" ht="16.5" spans="1:16">
      <c r="A3118" s="4" t="str">
        <f>IF($C3118="","",COUNTA($C$5:$C3118))</f>
        <v/>
      </c>
      <c r="B3118" s="52"/>
      <c r="C3118" s="53"/>
      <c r="D3118" s="53"/>
      <c r="E3118" s="32"/>
      <c r="F3118" s="54"/>
      <c r="G3118" s="54"/>
      <c r="H3118" s="24" t="str">
        <f>IFERROR(ROUND(VLOOKUP($C3118,基础资料!$B$5:$E$34,3,0)+SUMIF($C$5:$C3118,$C3118,$F$5:$F3118)-SUMIF($C$5:$C3118,$C3118,$G$5:$G3118),2),"")</f>
        <v/>
      </c>
      <c r="I3118" s="53"/>
      <c r="J3118" s="53"/>
      <c r="K3118" s="25" t="str">
        <f t="shared" si="48"/>
        <v/>
      </c>
      <c r="L3118" s="13" t="str">
        <f>IF($D3118="","",IFERROR(INDEX(类别属性,MATCH($D3118,类别表,0)),""))</f>
        <v/>
      </c>
      <c r="M3118" s="53"/>
      <c r="N3118" s="53"/>
      <c r="O3118" s="32"/>
      <c r="P3118" s="6" t="str">
        <f>IF($C3118="","",IF(ISNA(MATCH($C3118,账户表,0)),"※这个账户不在【基础资料】的账户档案里",IF($B3118="","※没填日期，这一笔不会进任何月份的报表",IF(NOT(ISNUMBER($B3118)),"※日期是文本不是日期（像 2026.6.28 这种），按日期取数的报表全会漏掉这一笔",IF(AND($F3118&lt;&gt;"",$G3118&lt;&gt;""),"※收入和支出不能同时填",IF(AND(N($F3118)=0,N($G3118)=0),"※收入和支出都没填",IF(OR(N($F3118)&lt;0,N($G3118)&lt;0),"※金额不能填负数，方向反了就换一列填",IF($D3118="","※没填收支类别，分类报表会漏掉这一笔",IF(ISNA(MATCH($D3118,类别表,0)),"※收支类别不在【基础资料】的清单里",IF(AND($L3118="内部转账",$M3118=""),"△内部转账要在「对方账户」写上另一头",IF(AND($L3118="内部转账",$M3118=$C3118),"※对方账户跟本账户是同一个",IF(AND($L3118&lt;&gt;"内部转账",$M3118&lt;&gt;""),"△填了对方账户，但类别不是内部转账",IF(YEAR($B3118)&lt;&gt;管理年度,"△不是管理年度的单据，按月的三张报表里看不到",IF($H3118&lt;0,"△这一笔之后该账户余额成负数了，核一下",""))))))))))))))</f>
        <v/>
      </c>
    </row>
    <row r="3119" ht="16.5" spans="1:16">
      <c r="A3119" s="4" t="str">
        <f>IF($C3119="","",COUNTA($C$5:$C3119))</f>
        <v/>
      </c>
      <c r="B3119" s="52"/>
      <c r="C3119" s="53"/>
      <c r="D3119" s="53"/>
      <c r="E3119" s="32"/>
      <c r="F3119" s="54"/>
      <c r="G3119" s="54"/>
      <c r="H3119" s="24" t="str">
        <f>IFERROR(ROUND(VLOOKUP($C3119,基础资料!$B$5:$E$34,3,0)+SUMIF($C$5:$C3119,$C3119,$F$5:$F3119)-SUMIF($C$5:$C3119,$C3119,$G$5:$G3119),2),"")</f>
        <v/>
      </c>
      <c r="I3119" s="53"/>
      <c r="J3119" s="53"/>
      <c r="K3119" s="25" t="str">
        <f t="shared" si="48"/>
        <v/>
      </c>
      <c r="L3119" s="13" t="str">
        <f>IF($D3119="","",IFERROR(INDEX(类别属性,MATCH($D3119,类别表,0)),""))</f>
        <v/>
      </c>
      <c r="M3119" s="53"/>
      <c r="N3119" s="53"/>
      <c r="O3119" s="32"/>
      <c r="P3119" s="6" t="str">
        <f>IF($C3119="","",IF(ISNA(MATCH($C3119,账户表,0)),"※这个账户不在【基础资料】的账户档案里",IF($B3119="","※没填日期，这一笔不会进任何月份的报表",IF(NOT(ISNUMBER($B3119)),"※日期是文本不是日期（像 2026.6.28 这种），按日期取数的报表全会漏掉这一笔",IF(AND($F3119&lt;&gt;"",$G3119&lt;&gt;""),"※收入和支出不能同时填",IF(AND(N($F3119)=0,N($G3119)=0),"※收入和支出都没填",IF(OR(N($F3119)&lt;0,N($G3119)&lt;0),"※金额不能填负数，方向反了就换一列填",IF($D3119="","※没填收支类别，分类报表会漏掉这一笔",IF(ISNA(MATCH($D3119,类别表,0)),"※收支类别不在【基础资料】的清单里",IF(AND($L3119="内部转账",$M3119=""),"△内部转账要在「对方账户」写上另一头",IF(AND($L3119="内部转账",$M3119=$C3119),"※对方账户跟本账户是同一个",IF(AND($L3119&lt;&gt;"内部转账",$M3119&lt;&gt;""),"△填了对方账户，但类别不是内部转账",IF(YEAR($B3119)&lt;&gt;管理年度,"△不是管理年度的单据，按月的三张报表里看不到",IF($H3119&lt;0,"△这一笔之后该账户余额成负数了，核一下",""))))))))))))))</f>
        <v/>
      </c>
    </row>
    <row r="3120" ht="16.5" spans="1:16">
      <c r="A3120" s="4" t="str">
        <f>IF($C3120="","",COUNTA($C$5:$C3120))</f>
        <v/>
      </c>
      <c r="B3120" s="52"/>
      <c r="C3120" s="53"/>
      <c r="D3120" s="53"/>
      <c r="E3120" s="32"/>
      <c r="F3120" s="54"/>
      <c r="G3120" s="54"/>
      <c r="H3120" s="24" t="str">
        <f>IFERROR(ROUND(VLOOKUP($C3120,基础资料!$B$5:$E$34,3,0)+SUMIF($C$5:$C3120,$C3120,$F$5:$F3120)-SUMIF($C$5:$C3120,$C3120,$G$5:$G3120),2),"")</f>
        <v/>
      </c>
      <c r="I3120" s="53"/>
      <c r="J3120" s="53"/>
      <c r="K3120" s="25" t="str">
        <f t="shared" si="48"/>
        <v/>
      </c>
      <c r="L3120" s="13" t="str">
        <f>IF($D3120="","",IFERROR(INDEX(类别属性,MATCH($D3120,类别表,0)),""))</f>
        <v/>
      </c>
      <c r="M3120" s="53"/>
      <c r="N3120" s="53"/>
      <c r="O3120" s="32"/>
      <c r="P3120" s="6" t="str">
        <f>IF($C3120="","",IF(ISNA(MATCH($C3120,账户表,0)),"※这个账户不在【基础资料】的账户档案里",IF($B3120="","※没填日期，这一笔不会进任何月份的报表",IF(NOT(ISNUMBER($B3120)),"※日期是文本不是日期（像 2026.6.28 这种），按日期取数的报表全会漏掉这一笔",IF(AND($F3120&lt;&gt;"",$G3120&lt;&gt;""),"※收入和支出不能同时填",IF(AND(N($F3120)=0,N($G3120)=0),"※收入和支出都没填",IF(OR(N($F3120)&lt;0,N($G3120)&lt;0),"※金额不能填负数，方向反了就换一列填",IF($D3120="","※没填收支类别，分类报表会漏掉这一笔",IF(ISNA(MATCH($D3120,类别表,0)),"※收支类别不在【基础资料】的清单里",IF(AND($L3120="内部转账",$M3120=""),"△内部转账要在「对方账户」写上另一头",IF(AND($L3120="内部转账",$M3120=$C3120),"※对方账户跟本账户是同一个",IF(AND($L3120&lt;&gt;"内部转账",$M3120&lt;&gt;""),"△填了对方账户，但类别不是内部转账",IF(YEAR($B3120)&lt;&gt;管理年度,"△不是管理年度的单据，按月的三张报表里看不到",IF($H3120&lt;0,"△这一笔之后该账户余额成负数了，核一下",""))))))))))))))</f>
        <v/>
      </c>
    </row>
    <row r="3121" ht="16.5" spans="1:16">
      <c r="A3121" s="4" t="str">
        <f>IF($C3121="","",COUNTA($C$5:$C3121))</f>
        <v/>
      </c>
      <c r="B3121" s="52"/>
      <c r="C3121" s="53"/>
      <c r="D3121" s="53"/>
      <c r="E3121" s="32"/>
      <c r="F3121" s="54"/>
      <c r="G3121" s="54"/>
      <c r="H3121" s="24" t="str">
        <f>IFERROR(ROUND(VLOOKUP($C3121,基础资料!$B$5:$E$34,3,0)+SUMIF($C$5:$C3121,$C3121,$F$5:$F3121)-SUMIF($C$5:$C3121,$C3121,$G$5:$G3121),2),"")</f>
        <v/>
      </c>
      <c r="I3121" s="53"/>
      <c r="J3121" s="53"/>
      <c r="K3121" s="25" t="str">
        <f t="shared" si="48"/>
        <v/>
      </c>
      <c r="L3121" s="13" t="str">
        <f>IF($D3121="","",IFERROR(INDEX(类别属性,MATCH($D3121,类别表,0)),""))</f>
        <v/>
      </c>
      <c r="M3121" s="53"/>
      <c r="N3121" s="53"/>
      <c r="O3121" s="32"/>
      <c r="P3121" s="6" t="str">
        <f>IF($C3121="","",IF(ISNA(MATCH($C3121,账户表,0)),"※这个账户不在【基础资料】的账户档案里",IF($B3121="","※没填日期，这一笔不会进任何月份的报表",IF(NOT(ISNUMBER($B3121)),"※日期是文本不是日期（像 2026.6.28 这种），按日期取数的报表全会漏掉这一笔",IF(AND($F3121&lt;&gt;"",$G3121&lt;&gt;""),"※收入和支出不能同时填",IF(AND(N($F3121)=0,N($G3121)=0),"※收入和支出都没填",IF(OR(N($F3121)&lt;0,N($G3121)&lt;0),"※金额不能填负数，方向反了就换一列填",IF($D3121="","※没填收支类别，分类报表会漏掉这一笔",IF(ISNA(MATCH($D3121,类别表,0)),"※收支类别不在【基础资料】的清单里",IF(AND($L3121="内部转账",$M3121=""),"△内部转账要在「对方账户」写上另一头",IF(AND($L3121="内部转账",$M3121=$C3121),"※对方账户跟本账户是同一个",IF(AND($L3121&lt;&gt;"内部转账",$M3121&lt;&gt;""),"△填了对方账户，但类别不是内部转账",IF(YEAR($B3121)&lt;&gt;管理年度,"△不是管理年度的单据，按月的三张报表里看不到",IF($H3121&lt;0,"△这一笔之后该账户余额成负数了，核一下",""))))))))))))))</f>
        <v/>
      </c>
    </row>
    <row r="3122" ht="16.5" spans="1:16">
      <c r="A3122" s="4" t="str">
        <f>IF($C3122="","",COUNTA($C$5:$C3122))</f>
        <v/>
      </c>
      <c r="B3122" s="52"/>
      <c r="C3122" s="53"/>
      <c r="D3122" s="53"/>
      <c r="E3122" s="32"/>
      <c r="F3122" s="54"/>
      <c r="G3122" s="54"/>
      <c r="H3122" s="24" t="str">
        <f>IFERROR(ROUND(VLOOKUP($C3122,基础资料!$B$5:$E$34,3,0)+SUMIF($C$5:$C3122,$C3122,$F$5:$F3122)-SUMIF($C$5:$C3122,$C3122,$G$5:$G3122),2),"")</f>
        <v/>
      </c>
      <c r="I3122" s="53"/>
      <c r="J3122" s="53"/>
      <c r="K3122" s="25" t="str">
        <f t="shared" si="48"/>
        <v/>
      </c>
      <c r="L3122" s="13" t="str">
        <f>IF($D3122="","",IFERROR(INDEX(类别属性,MATCH($D3122,类别表,0)),""))</f>
        <v/>
      </c>
      <c r="M3122" s="53"/>
      <c r="N3122" s="53"/>
      <c r="O3122" s="32"/>
      <c r="P3122" s="6" t="str">
        <f>IF($C3122="","",IF(ISNA(MATCH($C3122,账户表,0)),"※这个账户不在【基础资料】的账户档案里",IF($B3122="","※没填日期，这一笔不会进任何月份的报表",IF(NOT(ISNUMBER($B3122)),"※日期是文本不是日期（像 2026.6.28 这种），按日期取数的报表全会漏掉这一笔",IF(AND($F3122&lt;&gt;"",$G3122&lt;&gt;""),"※收入和支出不能同时填",IF(AND(N($F3122)=0,N($G3122)=0),"※收入和支出都没填",IF(OR(N($F3122)&lt;0,N($G3122)&lt;0),"※金额不能填负数，方向反了就换一列填",IF($D3122="","※没填收支类别，分类报表会漏掉这一笔",IF(ISNA(MATCH($D3122,类别表,0)),"※收支类别不在【基础资料】的清单里",IF(AND($L3122="内部转账",$M3122=""),"△内部转账要在「对方账户」写上另一头",IF(AND($L3122="内部转账",$M3122=$C3122),"※对方账户跟本账户是同一个",IF(AND($L3122&lt;&gt;"内部转账",$M3122&lt;&gt;""),"△填了对方账户，但类别不是内部转账",IF(YEAR($B3122)&lt;&gt;管理年度,"△不是管理年度的单据，按月的三张报表里看不到",IF($H3122&lt;0,"△这一笔之后该账户余额成负数了，核一下",""))))))))))))))</f>
        <v/>
      </c>
    </row>
    <row r="3123" ht="16.5" spans="1:16">
      <c r="A3123" s="4" t="str">
        <f>IF($C3123="","",COUNTA($C$5:$C3123))</f>
        <v/>
      </c>
      <c r="B3123" s="52"/>
      <c r="C3123" s="53"/>
      <c r="D3123" s="53"/>
      <c r="E3123" s="32"/>
      <c r="F3123" s="54"/>
      <c r="G3123" s="54"/>
      <c r="H3123" s="24" t="str">
        <f>IFERROR(ROUND(VLOOKUP($C3123,基础资料!$B$5:$E$34,3,0)+SUMIF($C$5:$C3123,$C3123,$F$5:$F3123)-SUMIF($C$5:$C3123,$C3123,$G$5:$G3123),2),"")</f>
        <v/>
      </c>
      <c r="I3123" s="53"/>
      <c r="J3123" s="53"/>
      <c r="K3123" s="25" t="str">
        <f t="shared" si="48"/>
        <v/>
      </c>
      <c r="L3123" s="13" t="str">
        <f>IF($D3123="","",IFERROR(INDEX(类别属性,MATCH($D3123,类别表,0)),""))</f>
        <v/>
      </c>
      <c r="M3123" s="53"/>
      <c r="N3123" s="53"/>
      <c r="O3123" s="32"/>
      <c r="P3123" s="6" t="str">
        <f>IF($C3123="","",IF(ISNA(MATCH($C3123,账户表,0)),"※这个账户不在【基础资料】的账户档案里",IF($B3123="","※没填日期，这一笔不会进任何月份的报表",IF(NOT(ISNUMBER($B3123)),"※日期是文本不是日期（像 2026.6.28 这种），按日期取数的报表全会漏掉这一笔",IF(AND($F3123&lt;&gt;"",$G3123&lt;&gt;""),"※收入和支出不能同时填",IF(AND(N($F3123)=0,N($G3123)=0),"※收入和支出都没填",IF(OR(N($F3123)&lt;0,N($G3123)&lt;0),"※金额不能填负数，方向反了就换一列填",IF($D3123="","※没填收支类别，分类报表会漏掉这一笔",IF(ISNA(MATCH($D3123,类别表,0)),"※收支类别不在【基础资料】的清单里",IF(AND($L3123="内部转账",$M3123=""),"△内部转账要在「对方账户」写上另一头",IF(AND($L3123="内部转账",$M3123=$C3123),"※对方账户跟本账户是同一个",IF(AND($L3123&lt;&gt;"内部转账",$M3123&lt;&gt;""),"△填了对方账户，但类别不是内部转账",IF(YEAR($B3123)&lt;&gt;管理年度,"△不是管理年度的单据，按月的三张报表里看不到",IF($H3123&lt;0,"△这一笔之后该账户余额成负数了，核一下",""))))))))))))))</f>
        <v/>
      </c>
    </row>
    <row r="3124" ht="16.5" spans="1:16">
      <c r="A3124" s="4" t="str">
        <f>IF($C3124="","",COUNTA($C$5:$C3124))</f>
        <v/>
      </c>
      <c r="B3124" s="52"/>
      <c r="C3124" s="53"/>
      <c r="D3124" s="53"/>
      <c r="E3124" s="32"/>
      <c r="F3124" s="54"/>
      <c r="G3124" s="54"/>
      <c r="H3124" s="24" t="str">
        <f>IFERROR(ROUND(VLOOKUP($C3124,基础资料!$B$5:$E$34,3,0)+SUMIF($C$5:$C3124,$C3124,$F$5:$F3124)-SUMIF($C$5:$C3124,$C3124,$G$5:$G3124),2),"")</f>
        <v/>
      </c>
      <c r="I3124" s="53"/>
      <c r="J3124" s="53"/>
      <c r="K3124" s="25" t="str">
        <f t="shared" si="48"/>
        <v/>
      </c>
      <c r="L3124" s="13" t="str">
        <f>IF($D3124="","",IFERROR(INDEX(类别属性,MATCH($D3124,类别表,0)),""))</f>
        <v/>
      </c>
      <c r="M3124" s="53"/>
      <c r="N3124" s="53"/>
      <c r="O3124" s="32"/>
      <c r="P3124" s="6" t="str">
        <f>IF($C3124="","",IF(ISNA(MATCH($C3124,账户表,0)),"※这个账户不在【基础资料】的账户档案里",IF($B3124="","※没填日期，这一笔不会进任何月份的报表",IF(NOT(ISNUMBER($B3124)),"※日期是文本不是日期（像 2026.6.28 这种），按日期取数的报表全会漏掉这一笔",IF(AND($F3124&lt;&gt;"",$G3124&lt;&gt;""),"※收入和支出不能同时填",IF(AND(N($F3124)=0,N($G3124)=0),"※收入和支出都没填",IF(OR(N($F3124)&lt;0,N($G3124)&lt;0),"※金额不能填负数，方向反了就换一列填",IF($D3124="","※没填收支类别，分类报表会漏掉这一笔",IF(ISNA(MATCH($D3124,类别表,0)),"※收支类别不在【基础资料】的清单里",IF(AND($L3124="内部转账",$M3124=""),"△内部转账要在「对方账户」写上另一头",IF(AND($L3124="内部转账",$M3124=$C3124),"※对方账户跟本账户是同一个",IF(AND($L3124&lt;&gt;"内部转账",$M3124&lt;&gt;""),"△填了对方账户，但类别不是内部转账",IF(YEAR($B3124)&lt;&gt;管理年度,"△不是管理年度的单据，按月的三张报表里看不到",IF($H3124&lt;0,"△这一笔之后该账户余额成负数了，核一下",""))))))))))))))</f>
        <v/>
      </c>
    </row>
    <row r="3125" ht="16.5" spans="1:16">
      <c r="A3125" s="4" t="str">
        <f>IF($C3125="","",COUNTA($C$5:$C3125))</f>
        <v/>
      </c>
      <c r="B3125" s="52"/>
      <c r="C3125" s="53"/>
      <c r="D3125" s="53"/>
      <c r="E3125" s="32"/>
      <c r="F3125" s="54"/>
      <c r="G3125" s="54"/>
      <c r="H3125" s="24" t="str">
        <f>IFERROR(ROUND(VLOOKUP($C3125,基础资料!$B$5:$E$34,3,0)+SUMIF($C$5:$C3125,$C3125,$F$5:$F3125)-SUMIF($C$5:$C3125,$C3125,$G$5:$G3125),2),"")</f>
        <v/>
      </c>
      <c r="I3125" s="53"/>
      <c r="J3125" s="53"/>
      <c r="K3125" s="25" t="str">
        <f t="shared" si="48"/>
        <v/>
      </c>
      <c r="L3125" s="13" t="str">
        <f>IF($D3125="","",IFERROR(INDEX(类别属性,MATCH($D3125,类别表,0)),""))</f>
        <v/>
      </c>
      <c r="M3125" s="53"/>
      <c r="N3125" s="53"/>
      <c r="O3125" s="32"/>
      <c r="P3125" s="6" t="str">
        <f>IF($C3125="","",IF(ISNA(MATCH($C3125,账户表,0)),"※这个账户不在【基础资料】的账户档案里",IF($B3125="","※没填日期，这一笔不会进任何月份的报表",IF(NOT(ISNUMBER($B3125)),"※日期是文本不是日期（像 2026.6.28 这种），按日期取数的报表全会漏掉这一笔",IF(AND($F3125&lt;&gt;"",$G3125&lt;&gt;""),"※收入和支出不能同时填",IF(AND(N($F3125)=0,N($G3125)=0),"※收入和支出都没填",IF(OR(N($F3125)&lt;0,N($G3125)&lt;0),"※金额不能填负数，方向反了就换一列填",IF($D3125="","※没填收支类别，分类报表会漏掉这一笔",IF(ISNA(MATCH($D3125,类别表,0)),"※收支类别不在【基础资料】的清单里",IF(AND($L3125="内部转账",$M3125=""),"△内部转账要在「对方账户」写上另一头",IF(AND($L3125="内部转账",$M3125=$C3125),"※对方账户跟本账户是同一个",IF(AND($L3125&lt;&gt;"内部转账",$M3125&lt;&gt;""),"△填了对方账户，但类别不是内部转账",IF(YEAR($B3125)&lt;&gt;管理年度,"△不是管理年度的单据，按月的三张报表里看不到",IF($H3125&lt;0,"△这一笔之后该账户余额成负数了，核一下",""))))))))))))))</f>
        <v/>
      </c>
    </row>
    <row r="3126" ht="16.5" spans="1:16">
      <c r="A3126" s="4" t="str">
        <f>IF($C3126="","",COUNTA($C$5:$C3126))</f>
        <v/>
      </c>
      <c r="B3126" s="52"/>
      <c r="C3126" s="53"/>
      <c r="D3126" s="53"/>
      <c r="E3126" s="32"/>
      <c r="F3126" s="54"/>
      <c r="G3126" s="54"/>
      <c r="H3126" s="24" t="str">
        <f>IFERROR(ROUND(VLOOKUP($C3126,基础资料!$B$5:$E$34,3,0)+SUMIF($C$5:$C3126,$C3126,$F$5:$F3126)-SUMIF($C$5:$C3126,$C3126,$G$5:$G3126),2),"")</f>
        <v/>
      </c>
      <c r="I3126" s="53"/>
      <c r="J3126" s="53"/>
      <c r="K3126" s="25" t="str">
        <f t="shared" si="48"/>
        <v/>
      </c>
      <c r="L3126" s="13" t="str">
        <f>IF($D3126="","",IFERROR(INDEX(类别属性,MATCH($D3126,类别表,0)),""))</f>
        <v/>
      </c>
      <c r="M3126" s="53"/>
      <c r="N3126" s="53"/>
      <c r="O3126" s="32"/>
      <c r="P3126" s="6" t="str">
        <f>IF($C3126="","",IF(ISNA(MATCH($C3126,账户表,0)),"※这个账户不在【基础资料】的账户档案里",IF($B3126="","※没填日期，这一笔不会进任何月份的报表",IF(NOT(ISNUMBER($B3126)),"※日期是文本不是日期（像 2026.6.28 这种），按日期取数的报表全会漏掉这一笔",IF(AND($F3126&lt;&gt;"",$G3126&lt;&gt;""),"※收入和支出不能同时填",IF(AND(N($F3126)=0,N($G3126)=0),"※收入和支出都没填",IF(OR(N($F3126)&lt;0,N($G3126)&lt;0),"※金额不能填负数，方向反了就换一列填",IF($D3126="","※没填收支类别，分类报表会漏掉这一笔",IF(ISNA(MATCH($D3126,类别表,0)),"※收支类别不在【基础资料】的清单里",IF(AND($L3126="内部转账",$M3126=""),"△内部转账要在「对方账户」写上另一头",IF(AND($L3126="内部转账",$M3126=$C3126),"※对方账户跟本账户是同一个",IF(AND($L3126&lt;&gt;"内部转账",$M3126&lt;&gt;""),"△填了对方账户，但类别不是内部转账",IF(YEAR($B3126)&lt;&gt;管理年度,"△不是管理年度的单据，按月的三张报表里看不到",IF($H3126&lt;0,"△这一笔之后该账户余额成负数了，核一下",""))))))))))))))</f>
        <v/>
      </c>
    </row>
    <row r="3127" ht="16.5" spans="1:16">
      <c r="A3127" s="4" t="str">
        <f>IF($C3127="","",COUNTA($C$5:$C3127))</f>
        <v/>
      </c>
      <c r="B3127" s="52"/>
      <c r="C3127" s="53"/>
      <c r="D3127" s="53"/>
      <c r="E3127" s="32"/>
      <c r="F3127" s="54"/>
      <c r="G3127" s="54"/>
      <c r="H3127" s="24" t="str">
        <f>IFERROR(ROUND(VLOOKUP($C3127,基础资料!$B$5:$E$34,3,0)+SUMIF($C$5:$C3127,$C3127,$F$5:$F3127)-SUMIF($C$5:$C3127,$C3127,$G$5:$G3127),2),"")</f>
        <v/>
      </c>
      <c r="I3127" s="53"/>
      <c r="J3127" s="53"/>
      <c r="K3127" s="25" t="str">
        <f t="shared" si="48"/>
        <v/>
      </c>
      <c r="L3127" s="13" t="str">
        <f>IF($D3127="","",IFERROR(INDEX(类别属性,MATCH($D3127,类别表,0)),""))</f>
        <v/>
      </c>
      <c r="M3127" s="53"/>
      <c r="N3127" s="53"/>
      <c r="O3127" s="32"/>
      <c r="P3127" s="6" t="str">
        <f>IF($C3127="","",IF(ISNA(MATCH($C3127,账户表,0)),"※这个账户不在【基础资料】的账户档案里",IF($B3127="","※没填日期，这一笔不会进任何月份的报表",IF(NOT(ISNUMBER($B3127)),"※日期是文本不是日期（像 2026.6.28 这种），按日期取数的报表全会漏掉这一笔",IF(AND($F3127&lt;&gt;"",$G3127&lt;&gt;""),"※收入和支出不能同时填",IF(AND(N($F3127)=0,N($G3127)=0),"※收入和支出都没填",IF(OR(N($F3127)&lt;0,N($G3127)&lt;0),"※金额不能填负数，方向反了就换一列填",IF($D3127="","※没填收支类别，分类报表会漏掉这一笔",IF(ISNA(MATCH($D3127,类别表,0)),"※收支类别不在【基础资料】的清单里",IF(AND($L3127="内部转账",$M3127=""),"△内部转账要在「对方账户」写上另一头",IF(AND($L3127="内部转账",$M3127=$C3127),"※对方账户跟本账户是同一个",IF(AND($L3127&lt;&gt;"内部转账",$M3127&lt;&gt;""),"△填了对方账户，但类别不是内部转账",IF(YEAR($B3127)&lt;&gt;管理年度,"△不是管理年度的单据，按月的三张报表里看不到",IF($H3127&lt;0,"△这一笔之后该账户余额成负数了，核一下",""))))))))))))))</f>
        <v/>
      </c>
    </row>
    <row r="3128" ht="16.5" spans="1:16">
      <c r="A3128" s="4" t="str">
        <f>IF($C3128="","",COUNTA($C$5:$C3128))</f>
        <v/>
      </c>
      <c r="B3128" s="52"/>
      <c r="C3128" s="53"/>
      <c r="D3128" s="53"/>
      <c r="E3128" s="32"/>
      <c r="F3128" s="54"/>
      <c r="G3128" s="54"/>
      <c r="H3128" s="24" t="str">
        <f>IFERROR(ROUND(VLOOKUP($C3128,基础资料!$B$5:$E$34,3,0)+SUMIF($C$5:$C3128,$C3128,$F$5:$F3128)-SUMIF($C$5:$C3128,$C3128,$G$5:$G3128),2),"")</f>
        <v/>
      </c>
      <c r="I3128" s="53"/>
      <c r="J3128" s="53"/>
      <c r="K3128" s="25" t="str">
        <f t="shared" si="48"/>
        <v/>
      </c>
      <c r="L3128" s="13" t="str">
        <f>IF($D3128="","",IFERROR(INDEX(类别属性,MATCH($D3128,类别表,0)),""))</f>
        <v/>
      </c>
      <c r="M3128" s="53"/>
      <c r="N3128" s="53"/>
      <c r="O3128" s="32"/>
      <c r="P3128" s="6" t="str">
        <f>IF($C3128="","",IF(ISNA(MATCH($C3128,账户表,0)),"※这个账户不在【基础资料】的账户档案里",IF($B3128="","※没填日期，这一笔不会进任何月份的报表",IF(NOT(ISNUMBER($B3128)),"※日期是文本不是日期（像 2026.6.28 这种），按日期取数的报表全会漏掉这一笔",IF(AND($F3128&lt;&gt;"",$G3128&lt;&gt;""),"※收入和支出不能同时填",IF(AND(N($F3128)=0,N($G3128)=0),"※收入和支出都没填",IF(OR(N($F3128)&lt;0,N($G3128)&lt;0),"※金额不能填负数，方向反了就换一列填",IF($D3128="","※没填收支类别，分类报表会漏掉这一笔",IF(ISNA(MATCH($D3128,类别表,0)),"※收支类别不在【基础资料】的清单里",IF(AND($L3128="内部转账",$M3128=""),"△内部转账要在「对方账户」写上另一头",IF(AND($L3128="内部转账",$M3128=$C3128),"※对方账户跟本账户是同一个",IF(AND($L3128&lt;&gt;"内部转账",$M3128&lt;&gt;""),"△填了对方账户，但类别不是内部转账",IF(YEAR($B3128)&lt;&gt;管理年度,"△不是管理年度的单据，按月的三张报表里看不到",IF($H3128&lt;0,"△这一笔之后该账户余额成负数了，核一下",""))))))))))))))</f>
        <v/>
      </c>
    </row>
    <row r="3129" ht="16.5" spans="1:16">
      <c r="A3129" s="4" t="str">
        <f>IF($C3129="","",COUNTA($C$5:$C3129))</f>
        <v/>
      </c>
      <c r="B3129" s="52"/>
      <c r="C3129" s="53"/>
      <c r="D3129" s="53"/>
      <c r="E3129" s="32"/>
      <c r="F3129" s="54"/>
      <c r="G3129" s="54"/>
      <c r="H3129" s="24" t="str">
        <f>IFERROR(ROUND(VLOOKUP($C3129,基础资料!$B$5:$E$34,3,0)+SUMIF($C$5:$C3129,$C3129,$F$5:$F3129)-SUMIF($C$5:$C3129,$C3129,$G$5:$G3129),2),"")</f>
        <v/>
      </c>
      <c r="I3129" s="53"/>
      <c r="J3129" s="53"/>
      <c r="K3129" s="25" t="str">
        <f t="shared" si="48"/>
        <v/>
      </c>
      <c r="L3129" s="13" t="str">
        <f>IF($D3129="","",IFERROR(INDEX(类别属性,MATCH($D3129,类别表,0)),""))</f>
        <v/>
      </c>
      <c r="M3129" s="53"/>
      <c r="N3129" s="53"/>
      <c r="O3129" s="32"/>
      <c r="P3129" s="6" t="str">
        <f>IF($C3129="","",IF(ISNA(MATCH($C3129,账户表,0)),"※这个账户不在【基础资料】的账户档案里",IF($B3129="","※没填日期，这一笔不会进任何月份的报表",IF(NOT(ISNUMBER($B3129)),"※日期是文本不是日期（像 2026.6.28 这种），按日期取数的报表全会漏掉这一笔",IF(AND($F3129&lt;&gt;"",$G3129&lt;&gt;""),"※收入和支出不能同时填",IF(AND(N($F3129)=0,N($G3129)=0),"※收入和支出都没填",IF(OR(N($F3129)&lt;0,N($G3129)&lt;0),"※金额不能填负数，方向反了就换一列填",IF($D3129="","※没填收支类别，分类报表会漏掉这一笔",IF(ISNA(MATCH($D3129,类别表,0)),"※收支类别不在【基础资料】的清单里",IF(AND($L3129="内部转账",$M3129=""),"△内部转账要在「对方账户」写上另一头",IF(AND($L3129="内部转账",$M3129=$C3129),"※对方账户跟本账户是同一个",IF(AND($L3129&lt;&gt;"内部转账",$M3129&lt;&gt;""),"△填了对方账户，但类别不是内部转账",IF(YEAR($B3129)&lt;&gt;管理年度,"△不是管理年度的单据，按月的三张报表里看不到",IF($H3129&lt;0,"△这一笔之后该账户余额成负数了，核一下",""))))))))))))))</f>
        <v/>
      </c>
    </row>
    <row r="3130" ht="16.5" spans="1:16">
      <c r="A3130" s="4" t="str">
        <f>IF($C3130="","",COUNTA($C$5:$C3130))</f>
        <v/>
      </c>
      <c r="B3130" s="52"/>
      <c r="C3130" s="53"/>
      <c r="D3130" s="53"/>
      <c r="E3130" s="32"/>
      <c r="F3130" s="54"/>
      <c r="G3130" s="54"/>
      <c r="H3130" s="24" t="str">
        <f>IFERROR(ROUND(VLOOKUP($C3130,基础资料!$B$5:$E$34,3,0)+SUMIF($C$5:$C3130,$C3130,$F$5:$F3130)-SUMIF($C$5:$C3130,$C3130,$G$5:$G3130),2),"")</f>
        <v/>
      </c>
      <c r="I3130" s="53"/>
      <c r="J3130" s="53"/>
      <c r="K3130" s="25" t="str">
        <f t="shared" si="48"/>
        <v/>
      </c>
      <c r="L3130" s="13" t="str">
        <f>IF($D3130="","",IFERROR(INDEX(类别属性,MATCH($D3130,类别表,0)),""))</f>
        <v/>
      </c>
      <c r="M3130" s="53"/>
      <c r="N3130" s="53"/>
      <c r="O3130" s="32"/>
      <c r="P3130" s="6" t="str">
        <f>IF($C3130="","",IF(ISNA(MATCH($C3130,账户表,0)),"※这个账户不在【基础资料】的账户档案里",IF($B3130="","※没填日期，这一笔不会进任何月份的报表",IF(NOT(ISNUMBER($B3130)),"※日期是文本不是日期（像 2026.6.28 这种），按日期取数的报表全会漏掉这一笔",IF(AND($F3130&lt;&gt;"",$G3130&lt;&gt;""),"※收入和支出不能同时填",IF(AND(N($F3130)=0,N($G3130)=0),"※收入和支出都没填",IF(OR(N($F3130)&lt;0,N($G3130)&lt;0),"※金额不能填负数，方向反了就换一列填",IF($D3130="","※没填收支类别，分类报表会漏掉这一笔",IF(ISNA(MATCH($D3130,类别表,0)),"※收支类别不在【基础资料】的清单里",IF(AND($L3130="内部转账",$M3130=""),"△内部转账要在「对方账户」写上另一头",IF(AND($L3130="内部转账",$M3130=$C3130),"※对方账户跟本账户是同一个",IF(AND($L3130&lt;&gt;"内部转账",$M3130&lt;&gt;""),"△填了对方账户，但类别不是内部转账",IF(YEAR($B3130)&lt;&gt;管理年度,"△不是管理年度的单据，按月的三张报表里看不到",IF($H3130&lt;0,"△这一笔之后该账户余额成负数了，核一下",""))))))))))))))</f>
        <v/>
      </c>
    </row>
    <row r="3131" ht="16.5" spans="1:16">
      <c r="A3131" s="4" t="str">
        <f>IF($C3131="","",COUNTA($C$5:$C3131))</f>
        <v/>
      </c>
      <c r="B3131" s="52"/>
      <c r="C3131" s="53"/>
      <c r="D3131" s="53"/>
      <c r="E3131" s="32"/>
      <c r="F3131" s="54"/>
      <c r="G3131" s="54"/>
      <c r="H3131" s="24" t="str">
        <f>IFERROR(ROUND(VLOOKUP($C3131,基础资料!$B$5:$E$34,3,0)+SUMIF($C$5:$C3131,$C3131,$F$5:$F3131)-SUMIF($C$5:$C3131,$C3131,$G$5:$G3131),2),"")</f>
        <v/>
      </c>
      <c r="I3131" s="53"/>
      <c r="J3131" s="53"/>
      <c r="K3131" s="25" t="str">
        <f t="shared" si="48"/>
        <v/>
      </c>
      <c r="L3131" s="13" t="str">
        <f>IF($D3131="","",IFERROR(INDEX(类别属性,MATCH($D3131,类别表,0)),""))</f>
        <v/>
      </c>
      <c r="M3131" s="53"/>
      <c r="N3131" s="53"/>
      <c r="O3131" s="32"/>
      <c r="P3131" s="6" t="str">
        <f>IF($C3131="","",IF(ISNA(MATCH($C3131,账户表,0)),"※这个账户不在【基础资料】的账户档案里",IF($B3131="","※没填日期，这一笔不会进任何月份的报表",IF(NOT(ISNUMBER($B3131)),"※日期是文本不是日期（像 2026.6.28 这种），按日期取数的报表全会漏掉这一笔",IF(AND($F3131&lt;&gt;"",$G3131&lt;&gt;""),"※收入和支出不能同时填",IF(AND(N($F3131)=0,N($G3131)=0),"※收入和支出都没填",IF(OR(N($F3131)&lt;0,N($G3131)&lt;0),"※金额不能填负数，方向反了就换一列填",IF($D3131="","※没填收支类别，分类报表会漏掉这一笔",IF(ISNA(MATCH($D3131,类别表,0)),"※收支类别不在【基础资料】的清单里",IF(AND($L3131="内部转账",$M3131=""),"△内部转账要在「对方账户」写上另一头",IF(AND($L3131="内部转账",$M3131=$C3131),"※对方账户跟本账户是同一个",IF(AND($L3131&lt;&gt;"内部转账",$M3131&lt;&gt;""),"△填了对方账户，但类别不是内部转账",IF(YEAR($B3131)&lt;&gt;管理年度,"△不是管理年度的单据，按月的三张报表里看不到",IF($H3131&lt;0,"△这一笔之后该账户余额成负数了，核一下",""))))))))))))))</f>
        <v/>
      </c>
    </row>
    <row r="3132" ht="16.5" spans="1:16">
      <c r="A3132" s="4" t="str">
        <f>IF($C3132="","",COUNTA($C$5:$C3132))</f>
        <v/>
      </c>
      <c r="B3132" s="52"/>
      <c r="C3132" s="53"/>
      <c r="D3132" s="53"/>
      <c r="E3132" s="32"/>
      <c r="F3132" s="54"/>
      <c r="G3132" s="54"/>
      <c r="H3132" s="24" t="str">
        <f>IFERROR(ROUND(VLOOKUP($C3132,基础资料!$B$5:$E$34,3,0)+SUMIF($C$5:$C3132,$C3132,$F$5:$F3132)-SUMIF($C$5:$C3132,$C3132,$G$5:$G3132),2),"")</f>
        <v/>
      </c>
      <c r="I3132" s="53"/>
      <c r="J3132" s="53"/>
      <c r="K3132" s="25" t="str">
        <f t="shared" si="48"/>
        <v/>
      </c>
      <c r="L3132" s="13" t="str">
        <f>IF($D3132="","",IFERROR(INDEX(类别属性,MATCH($D3132,类别表,0)),""))</f>
        <v/>
      </c>
      <c r="M3132" s="53"/>
      <c r="N3132" s="53"/>
      <c r="O3132" s="32"/>
      <c r="P3132" s="6" t="str">
        <f>IF($C3132="","",IF(ISNA(MATCH($C3132,账户表,0)),"※这个账户不在【基础资料】的账户档案里",IF($B3132="","※没填日期，这一笔不会进任何月份的报表",IF(NOT(ISNUMBER($B3132)),"※日期是文本不是日期（像 2026.6.28 这种），按日期取数的报表全会漏掉这一笔",IF(AND($F3132&lt;&gt;"",$G3132&lt;&gt;""),"※收入和支出不能同时填",IF(AND(N($F3132)=0,N($G3132)=0),"※收入和支出都没填",IF(OR(N($F3132)&lt;0,N($G3132)&lt;0),"※金额不能填负数，方向反了就换一列填",IF($D3132="","※没填收支类别，分类报表会漏掉这一笔",IF(ISNA(MATCH($D3132,类别表,0)),"※收支类别不在【基础资料】的清单里",IF(AND($L3132="内部转账",$M3132=""),"△内部转账要在「对方账户」写上另一头",IF(AND($L3132="内部转账",$M3132=$C3132),"※对方账户跟本账户是同一个",IF(AND($L3132&lt;&gt;"内部转账",$M3132&lt;&gt;""),"△填了对方账户，但类别不是内部转账",IF(YEAR($B3132)&lt;&gt;管理年度,"△不是管理年度的单据，按月的三张报表里看不到",IF($H3132&lt;0,"△这一笔之后该账户余额成负数了，核一下",""))))))))))))))</f>
        <v/>
      </c>
    </row>
    <row r="3133" ht="16.5" spans="1:16">
      <c r="A3133" s="4" t="str">
        <f>IF($C3133="","",COUNTA($C$5:$C3133))</f>
        <v/>
      </c>
      <c r="B3133" s="52"/>
      <c r="C3133" s="53"/>
      <c r="D3133" s="53"/>
      <c r="E3133" s="32"/>
      <c r="F3133" s="54"/>
      <c r="G3133" s="54"/>
      <c r="H3133" s="24" t="str">
        <f>IFERROR(ROUND(VLOOKUP($C3133,基础资料!$B$5:$E$34,3,0)+SUMIF($C$5:$C3133,$C3133,$F$5:$F3133)-SUMIF($C$5:$C3133,$C3133,$G$5:$G3133),2),"")</f>
        <v/>
      </c>
      <c r="I3133" s="53"/>
      <c r="J3133" s="53"/>
      <c r="K3133" s="25" t="str">
        <f t="shared" si="48"/>
        <v/>
      </c>
      <c r="L3133" s="13" t="str">
        <f>IF($D3133="","",IFERROR(INDEX(类别属性,MATCH($D3133,类别表,0)),""))</f>
        <v/>
      </c>
      <c r="M3133" s="53"/>
      <c r="N3133" s="53"/>
      <c r="O3133" s="32"/>
      <c r="P3133" s="6" t="str">
        <f>IF($C3133="","",IF(ISNA(MATCH($C3133,账户表,0)),"※这个账户不在【基础资料】的账户档案里",IF($B3133="","※没填日期，这一笔不会进任何月份的报表",IF(NOT(ISNUMBER($B3133)),"※日期是文本不是日期（像 2026.6.28 这种），按日期取数的报表全会漏掉这一笔",IF(AND($F3133&lt;&gt;"",$G3133&lt;&gt;""),"※收入和支出不能同时填",IF(AND(N($F3133)=0,N($G3133)=0),"※收入和支出都没填",IF(OR(N($F3133)&lt;0,N($G3133)&lt;0),"※金额不能填负数，方向反了就换一列填",IF($D3133="","※没填收支类别，分类报表会漏掉这一笔",IF(ISNA(MATCH($D3133,类别表,0)),"※收支类别不在【基础资料】的清单里",IF(AND($L3133="内部转账",$M3133=""),"△内部转账要在「对方账户」写上另一头",IF(AND($L3133="内部转账",$M3133=$C3133),"※对方账户跟本账户是同一个",IF(AND($L3133&lt;&gt;"内部转账",$M3133&lt;&gt;""),"△填了对方账户，但类别不是内部转账",IF(YEAR($B3133)&lt;&gt;管理年度,"△不是管理年度的单据，按月的三张报表里看不到",IF($H3133&lt;0,"△这一笔之后该账户余额成负数了，核一下",""))))))))))))))</f>
        <v/>
      </c>
    </row>
    <row r="3134" ht="16.5" spans="1:16">
      <c r="A3134" s="4" t="str">
        <f>IF($C3134="","",COUNTA($C$5:$C3134))</f>
        <v/>
      </c>
      <c r="B3134" s="52"/>
      <c r="C3134" s="53"/>
      <c r="D3134" s="53"/>
      <c r="E3134" s="32"/>
      <c r="F3134" s="54"/>
      <c r="G3134" s="54"/>
      <c r="H3134" s="24" t="str">
        <f>IFERROR(ROUND(VLOOKUP($C3134,基础资料!$B$5:$E$34,3,0)+SUMIF($C$5:$C3134,$C3134,$F$5:$F3134)-SUMIF($C$5:$C3134,$C3134,$G$5:$G3134),2),"")</f>
        <v/>
      </c>
      <c r="I3134" s="53"/>
      <c r="J3134" s="53"/>
      <c r="K3134" s="25" t="str">
        <f t="shared" si="48"/>
        <v/>
      </c>
      <c r="L3134" s="13" t="str">
        <f>IF($D3134="","",IFERROR(INDEX(类别属性,MATCH($D3134,类别表,0)),""))</f>
        <v/>
      </c>
      <c r="M3134" s="53"/>
      <c r="N3134" s="53"/>
      <c r="O3134" s="32"/>
      <c r="P3134" s="6" t="str">
        <f>IF($C3134="","",IF(ISNA(MATCH($C3134,账户表,0)),"※这个账户不在【基础资料】的账户档案里",IF($B3134="","※没填日期，这一笔不会进任何月份的报表",IF(NOT(ISNUMBER($B3134)),"※日期是文本不是日期（像 2026.6.28 这种），按日期取数的报表全会漏掉这一笔",IF(AND($F3134&lt;&gt;"",$G3134&lt;&gt;""),"※收入和支出不能同时填",IF(AND(N($F3134)=0,N($G3134)=0),"※收入和支出都没填",IF(OR(N($F3134)&lt;0,N($G3134)&lt;0),"※金额不能填负数，方向反了就换一列填",IF($D3134="","※没填收支类别，分类报表会漏掉这一笔",IF(ISNA(MATCH($D3134,类别表,0)),"※收支类别不在【基础资料】的清单里",IF(AND($L3134="内部转账",$M3134=""),"△内部转账要在「对方账户」写上另一头",IF(AND($L3134="内部转账",$M3134=$C3134),"※对方账户跟本账户是同一个",IF(AND($L3134&lt;&gt;"内部转账",$M3134&lt;&gt;""),"△填了对方账户，但类别不是内部转账",IF(YEAR($B3134)&lt;&gt;管理年度,"△不是管理年度的单据，按月的三张报表里看不到",IF($H3134&lt;0,"△这一笔之后该账户余额成负数了，核一下",""))))))))))))))</f>
        <v/>
      </c>
    </row>
    <row r="3135" ht="16.5" spans="1:16">
      <c r="A3135" s="4" t="str">
        <f>IF($C3135="","",COUNTA($C$5:$C3135))</f>
        <v/>
      </c>
      <c r="B3135" s="52"/>
      <c r="C3135" s="53"/>
      <c r="D3135" s="53"/>
      <c r="E3135" s="32"/>
      <c r="F3135" s="54"/>
      <c r="G3135" s="54"/>
      <c r="H3135" s="24" t="str">
        <f>IFERROR(ROUND(VLOOKUP($C3135,基础资料!$B$5:$E$34,3,0)+SUMIF($C$5:$C3135,$C3135,$F$5:$F3135)-SUMIF($C$5:$C3135,$C3135,$G$5:$G3135),2),"")</f>
        <v/>
      </c>
      <c r="I3135" s="53"/>
      <c r="J3135" s="53"/>
      <c r="K3135" s="25" t="str">
        <f t="shared" si="48"/>
        <v/>
      </c>
      <c r="L3135" s="13" t="str">
        <f>IF($D3135="","",IFERROR(INDEX(类别属性,MATCH($D3135,类别表,0)),""))</f>
        <v/>
      </c>
      <c r="M3135" s="53"/>
      <c r="N3135" s="53"/>
      <c r="O3135" s="32"/>
      <c r="P3135" s="6" t="str">
        <f>IF($C3135="","",IF(ISNA(MATCH($C3135,账户表,0)),"※这个账户不在【基础资料】的账户档案里",IF($B3135="","※没填日期，这一笔不会进任何月份的报表",IF(NOT(ISNUMBER($B3135)),"※日期是文本不是日期（像 2026.6.28 这种），按日期取数的报表全会漏掉这一笔",IF(AND($F3135&lt;&gt;"",$G3135&lt;&gt;""),"※收入和支出不能同时填",IF(AND(N($F3135)=0,N($G3135)=0),"※收入和支出都没填",IF(OR(N($F3135)&lt;0,N($G3135)&lt;0),"※金额不能填负数，方向反了就换一列填",IF($D3135="","※没填收支类别，分类报表会漏掉这一笔",IF(ISNA(MATCH($D3135,类别表,0)),"※收支类别不在【基础资料】的清单里",IF(AND($L3135="内部转账",$M3135=""),"△内部转账要在「对方账户」写上另一头",IF(AND($L3135="内部转账",$M3135=$C3135),"※对方账户跟本账户是同一个",IF(AND($L3135&lt;&gt;"内部转账",$M3135&lt;&gt;""),"△填了对方账户，但类别不是内部转账",IF(YEAR($B3135)&lt;&gt;管理年度,"△不是管理年度的单据，按月的三张报表里看不到",IF($H3135&lt;0,"△这一笔之后该账户余额成负数了，核一下",""))))))))))))))</f>
        <v/>
      </c>
    </row>
    <row r="3136" ht="16.5" spans="1:16">
      <c r="A3136" s="4" t="str">
        <f>IF($C3136="","",COUNTA($C$5:$C3136))</f>
        <v/>
      </c>
      <c r="B3136" s="52"/>
      <c r="C3136" s="53"/>
      <c r="D3136" s="53"/>
      <c r="E3136" s="32"/>
      <c r="F3136" s="54"/>
      <c r="G3136" s="54"/>
      <c r="H3136" s="24" t="str">
        <f>IFERROR(ROUND(VLOOKUP($C3136,基础资料!$B$5:$E$34,3,0)+SUMIF($C$5:$C3136,$C3136,$F$5:$F3136)-SUMIF($C$5:$C3136,$C3136,$G$5:$G3136),2),"")</f>
        <v/>
      </c>
      <c r="I3136" s="53"/>
      <c r="J3136" s="53"/>
      <c r="K3136" s="25" t="str">
        <f t="shared" si="48"/>
        <v/>
      </c>
      <c r="L3136" s="13" t="str">
        <f>IF($D3136="","",IFERROR(INDEX(类别属性,MATCH($D3136,类别表,0)),""))</f>
        <v/>
      </c>
      <c r="M3136" s="53"/>
      <c r="N3136" s="53"/>
      <c r="O3136" s="32"/>
      <c r="P3136" s="6" t="str">
        <f>IF($C3136="","",IF(ISNA(MATCH($C3136,账户表,0)),"※这个账户不在【基础资料】的账户档案里",IF($B3136="","※没填日期，这一笔不会进任何月份的报表",IF(NOT(ISNUMBER($B3136)),"※日期是文本不是日期（像 2026.6.28 这种），按日期取数的报表全会漏掉这一笔",IF(AND($F3136&lt;&gt;"",$G3136&lt;&gt;""),"※收入和支出不能同时填",IF(AND(N($F3136)=0,N($G3136)=0),"※收入和支出都没填",IF(OR(N($F3136)&lt;0,N($G3136)&lt;0),"※金额不能填负数，方向反了就换一列填",IF($D3136="","※没填收支类别，分类报表会漏掉这一笔",IF(ISNA(MATCH($D3136,类别表,0)),"※收支类别不在【基础资料】的清单里",IF(AND($L3136="内部转账",$M3136=""),"△内部转账要在「对方账户」写上另一头",IF(AND($L3136="内部转账",$M3136=$C3136),"※对方账户跟本账户是同一个",IF(AND($L3136&lt;&gt;"内部转账",$M3136&lt;&gt;""),"△填了对方账户，但类别不是内部转账",IF(YEAR($B3136)&lt;&gt;管理年度,"△不是管理年度的单据，按月的三张报表里看不到",IF($H3136&lt;0,"△这一笔之后该账户余额成负数了，核一下",""))))))))))))))</f>
        <v/>
      </c>
    </row>
    <row r="3137" ht="16.5" spans="1:16">
      <c r="A3137" s="4" t="str">
        <f>IF($C3137="","",COUNTA($C$5:$C3137))</f>
        <v/>
      </c>
      <c r="B3137" s="52"/>
      <c r="C3137" s="53"/>
      <c r="D3137" s="53"/>
      <c r="E3137" s="32"/>
      <c r="F3137" s="54"/>
      <c r="G3137" s="54"/>
      <c r="H3137" s="24" t="str">
        <f>IFERROR(ROUND(VLOOKUP($C3137,基础资料!$B$5:$E$34,3,0)+SUMIF($C$5:$C3137,$C3137,$F$5:$F3137)-SUMIF($C$5:$C3137,$C3137,$G$5:$G3137),2),"")</f>
        <v/>
      </c>
      <c r="I3137" s="53"/>
      <c r="J3137" s="53"/>
      <c r="K3137" s="25" t="str">
        <f t="shared" si="48"/>
        <v/>
      </c>
      <c r="L3137" s="13" t="str">
        <f>IF($D3137="","",IFERROR(INDEX(类别属性,MATCH($D3137,类别表,0)),""))</f>
        <v/>
      </c>
      <c r="M3137" s="53"/>
      <c r="N3137" s="53"/>
      <c r="O3137" s="32"/>
      <c r="P3137" s="6" t="str">
        <f>IF($C3137="","",IF(ISNA(MATCH($C3137,账户表,0)),"※这个账户不在【基础资料】的账户档案里",IF($B3137="","※没填日期，这一笔不会进任何月份的报表",IF(NOT(ISNUMBER($B3137)),"※日期是文本不是日期（像 2026.6.28 这种），按日期取数的报表全会漏掉这一笔",IF(AND($F3137&lt;&gt;"",$G3137&lt;&gt;""),"※收入和支出不能同时填",IF(AND(N($F3137)=0,N($G3137)=0),"※收入和支出都没填",IF(OR(N($F3137)&lt;0,N($G3137)&lt;0),"※金额不能填负数，方向反了就换一列填",IF($D3137="","※没填收支类别，分类报表会漏掉这一笔",IF(ISNA(MATCH($D3137,类别表,0)),"※收支类别不在【基础资料】的清单里",IF(AND($L3137="内部转账",$M3137=""),"△内部转账要在「对方账户」写上另一头",IF(AND($L3137="内部转账",$M3137=$C3137),"※对方账户跟本账户是同一个",IF(AND($L3137&lt;&gt;"内部转账",$M3137&lt;&gt;""),"△填了对方账户，但类别不是内部转账",IF(YEAR($B3137)&lt;&gt;管理年度,"△不是管理年度的单据，按月的三张报表里看不到",IF($H3137&lt;0,"△这一笔之后该账户余额成负数了，核一下",""))))))))))))))</f>
        <v/>
      </c>
    </row>
    <row r="3138" ht="16.5" spans="1:16">
      <c r="A3138" s="4" t="str">
        <f>IF($C3138="","",COUNTA($C$5:$C3138))</f>
        <v/>
      </c>
      <c r="B3138" s="52"/>
      <c r="C3138" s="53"/>
      <c r="D3138" s="53"/>
      <c r="E3138" s="32"/>
      <c r="F3138" s="54"/>
      <c r="G3138" s="54"/>
      <c r="H3138" s="24" t="str">
        <f>IFERROR(ROUND(VLOOKUP($C3138,基础资料!$B$5:$E$34,3,0)+SUMIF($C$5:$C3138,$C3138,$F$5:$F3138)-SUMIF($C$5:$C3138,$C3138,$G$5:$G3138),2),"")</f>
        <v/>
      </c>
      <c r="I3138" s="53"/>
      <c r="J3138" s="53"/>
      <c r="K3138" s="25" t="str">
        <f t="shared" si="48"/>
        <v/>
      </c>
      <c r="L3138" s="13" t="str">
        <f>IF($D3138="","",IFERROR(INDEX(类别属性,MATCH($D3138,类别表,0)),""))</f>
        <v/>
      </c>
      <c r="M3138" s="53"/>
      <c r="N3138" s="53"/>
      <c r="O3138" s="32"/>
      <c r="P3138" s="6" t="str">
        <f>IF($C3138="","",IF(ISNA(MATCH($C3138,账户表,0)),"※这个账户不在【基础资料】的账户档案里",IF($B3138="","※没填日期，这一笔不会进任何月份的报表",IF(NOT(ISNUMBER($B3138)),"※日期是文本不是日期（像 2026.6.28 这种），按日期取数的报表全会漏掉这一笔",IF(AND($F3138&lt;&gt;"",$G3138&lt;&gt;""),"※收入和支出不能同时填",IF(AND(N($F3138)=0,N($G3138)=0),"※收入和支出都没填",IF(OR(N($F3138)&lt;0,N($G3138)&lt;0),"※金额不能填负数，方向反了就换一列填",IF($D3138="","※没填收支类别，分类报表会漏掉这一笔",IF(ISNA(MATCH($D3138,类别表,0)),"※收支类别不在【基础资料】的清单里",IF(AND($L3138="内部转账",$M3138=""),"△内部转账要在「对方账户」写上另一头",IF(AND($L3138="内部转账",$M3138=$C3138),"※对方账户跟本账户是同一个",IF(AND($L3138&lt;&gt;"内部转账",$M3138&lt;&gt;""),"△填了对方账户，但类别不是内部转账",IF(YEAR($B3138)&lt;&gt;管理年度,"△不是管理年度的单据，按月的三张报表里看不到",IF($H3138&lt;0,"△这一笔之后该账户余额成负数了，核一下",""))))))))))))))</f>
        <v/>
      </c>
    </row>
    <row r="3139" ht="16.5" spans="1:16">
      <c r="A3139" s="4" t="str">
        <f>IF($C3139="","",COUNTA($C$5:$C3139))</f>
        <v/>
      </c>
      <c r="B3139" s="52"/>
      <c r="C3139" s="53"/>
      <c r="D3139" s="53"/>
      <c r="E3139" s="32"/>
      <c r="F3139" s="54"/>
      <c r="G3139" s="54"/>
      <c r="H3139" s="24" t="str">
        <f>IFERROR(ROUND(VLOOKUP($C3139,基础资料!$B$5:$E$34,3,0)+SUMIF($C$5:$C3139,$C3139,$F$5:$F3139)-SUMIF($C$5:$C3139,$C3139,$G$5:$G3139),2),"")</f>
        <v/>
      </c>
      <c r="I3139" s="53"/>
      <c r="J3139" s="53"/>
      <c r="K3139" s="25" t="str">
        <f t="shared" si="48"/>
        <v/>
      </c>
      <c r="L3139" s="13" t="str">
        <f>IF($D3139="","",IFERROR(INDEX(类别属性,MATCH($D3139,类别表,0)),""))</f>
        <v/>
      </c>
      <c r="M3139" s="53"/>
      <c r="N3139" s="53"/>
      <c r="O3139" s="32"/>
      <c r="P3139" s="6" t="str">
        <f>IF($C3139="","",IF(ISNA(MATCH($C3139,账户表,0)),"※这个账户不在【基础资料】的账户档案里",IF($B3139="","※没填日期，这一笔不会进任何月份的报表",IF(NOT(ISNUMBER($B3139)),"※日期是文本不是日期（像 2026.6.28 这种），按日期取数的报表全会漏掉这一笔",IF(AND($F3139&lt;&gt;"",$G3139&lt;&gt;""),"※收入和支出不能同时填",IF(AND(N($F3139)=0,N($G3139)=0),"※收入和支出都没填",IF(OR(N($F3139)&lt;0,N($G3139)&lt;0),"※金额不能填负数，方向反了就换一列填",IF($D3139="","※没填收支类别，分类报表会漏掉这一笔",IF(ISNA(MATCH($D3139,类别表,0)),"※收支类别不在【基础资料】的清单里",IF(AND($L3139="内部转账",$M3139=""),"△内部转账要在「对方账户」写上另一头",IF(AND($L3139="内部转账",$M3139=$C3139),"※对方账户跟本账户是同一个",IF(AND($L3139&lt;&gt;"内部转账",$M3139&lt;&gt;""),"△填了对方账户，但类别不是内部转账",IF(YEAR($B3139)&lt;&gt;管理年度,"△不是管理年度的单据，按月的三张报表里看不到",IF($H3139&lt;0,"△这一笔之后该账户余额成负数了，核一下",""))))))))))))))</f>
        <v/>
      </c>
    </row>
    <row r="3140" ht="16.5" spans="1:16">
      <c r="A3140" s="4" t="str">
        <f>IF($C3140="","",COUNTA($C$5:$C3140))</f>
        <v/>
      </c>
      <c r="B3140" s="52"/>
      <c r="C3140" s="53"/>
      <c r="D3140" s="53"/>
      <c r="E3140" s="32"/>
      <c r="F3140" s="54"/>
      <c r="G3140" s="54"/>
      <c r="H3140" s="24" t="str">
        <f>IFERROR(ROUND(VLOOKUP($C3140,基础资料!$B$5:$E$34,3,0)+SUMIF($C$5:$C3140,$C3140,$F$5:$F3140)-SUMIF($C$5:$C3140,$C3140,$G$5:$G3140),2),"")</f>
        <v/>
      </c>
      <c r="I3140" s="53"/>
      <c r="J3140" s="53"/>
      <c r="K3140" s="25" t="str">
        <f t="shared" si="48"/>
        <v/>
      </c>
      <c r="L3140" s="13" t="str">
        <f>IF($D3140="","",IFERROR(INDEX(类别属性,MATCH($D3140,类别表,0)),""))</f>
        <v/>
      </c>
      <c r="M3140" s="53"/>
      <c r="N3140" s="53"/>
      <c r="O3140" s="32"/>
      <c r="P3140" s="6" t="str">
        <f>IF($C3140="","",IF(ISNA(MATCH($C3140,账户表,0)),"※这个账户不在【基础资料】的账户档案里",IF($B3140="","※没填日期，这一笔不会进任何月份的报表",IF(NOT(ISNUMBER($B3140)),"※日期是文本不是日期（像 2026.6.28 这种），按日期取数的报表全会漏掉这一笔",IF(AND($F3140&lt;&gt;"",$G3140&lt;&gt;""),"※收入和支出不能同时填",IF(AND(N($F3140)=0,N($G3140)=0),"※收入和支出都没填",IF(OR(N($F3140)&lt;0,N($G3140)&lt;0),"※金额不能填负数，方向反了就换一列填",IF($D3140="","※没填收支类别，分类报表会漏掉这一笔",IF(ISNA(MATCH($D3140,类别表,0)),"※收支类别不在【基础资料】的清单里",IF(AND($L3140="内部转账",$M3140=""),"△内部转账要在「对方账户」写上另一头",IF(AND($L3140="内部转账",$M3140=$C3140),"※对方账户跟本账户是同一个",IF(AND($L3140&lt;&gt;"内部转账",$M3140&lt;&gt;""),"△填了对方账户，但类别不是内部转账",IF(YEAR($B3140)&lt;&gt;管理年度,"△不是管理年度的单据，按月的三张报表里看不到",IF($H3140&lt;0,"△这一笔之后该账户余额成负数了，核一下",""))))))))))))))</f>
        <v/>
      </c>
    </row>
    <row r="3141" ht="16.5" spans="1:16">
      <c r="A3141" s="4" t="str">
        <f>IF($C3141="","",COUNTA($C$5:$C3141))</f>
        <v/>
      </c>
      <c r="B3141" s="52"/>
      <c r="C3141" s="53"/>
      <c r="D3141" s="53"/>
      <c r="E3141" s="32"/>
      <c r="F3141" s="54"/>
      <c r="G3141" s="54"/>
      <c r="H3141" s="24" t="str">
        <f>IFERROR(ROUND(VLOOKUP($C3141,基础资料!$B$5:$E$34,3,0)+SUMIF($C$5:$C3141,$C3141,$F$5:$F3141)-SUMIF($C$5:$C3141,$C3141,$G$5:$G3141),2),"")</f>
        <v/>
      </c>
      <c r="I3141" s="53"/>
      <c r="J3141" s="53"/>
      <c r="K3141" s="25" t="str">
        <f t="shared" ref="K3141:K3204" si="49">IF(OR($B3141="",NOT(ISNUMBER($B3141))),"",--TEXT($B3141,"yyyymm"))</f>
        <v/>
      </c>
      <c r="L3141" s="13" t="str">
        <f>IF($D3141="","",IFERROR(INDEX(类别属性,MATCH($D3141,类别表,0)),""))</f>
        <v/>
      </c>
      <c r="M3141" s="53"/>
      <c r="N3141" s="53"/>
      <c r="O3141" s="32"/>
      <c r="P3141" s="6" t="str">
        <f>IF($C3141="","",IF(ISNA(MATCH($C3141,账户表,0)),"※这个账户不在【基础资料】的账户档案里",IF($B3141="","※没填日期，这一笔不会进任何月份的报表",IF(NOT(ISNUMBER($B3141)),"※日期是文本不是日期（像 2026.6.28 这种），按日期取数的报表全会漏掉这一笔",IF(AND($F3141&lt;&gt;"",$G3141&lt;&gt;""),"※收入和支出不能同时填",IF(AND(N($F3141)=0,N($G3141)=0),"※收入和支出都没填",IF(OR(N($F3141)&lt;0,N($G3141)&lt;0),"※金额不能填负数，方向反了就换一列填",IF($D3141="","※没填收支类别，分类报表会漏掉这一笔",IF(ISNA(MATCH($D3141,类别表,0)),"※收支类别不在【基础资料】的清单里",IF(AND($L3141="内部转账",$M3141=""),"△内部转账要在「对方账户」写上另一头",IF(AND($L3141="内部转账",$M3141=$C3141),"※对方账户跟本账户是同一个",IF(AND($L3141&lt;&gt;"内部转账",$M3141&lt;&gt;""),"△填了对方账户，但类别不是内部转账",IF(YEAR($B3141)&lt;&gt;管理年度,"△不是管理年度的单据，按月的三张报表里看不到",IF($H3141&lt;0,"△这一笔之后该账户余额成负数了，核一下",""))))))))))))))</f>
        <v/>
      </c>
    </row>
    <row r="3142" ht="16.5" spans="1:16">
      <c r="A3142" s="4" t="str">
        <f>IF($C3142="","",COUNTA($C$5:$C3142))</f>
        <v/>
      </c>
      <c r="B3142" s="52"/>
      <c r="C3142" s="53"/>
      <c r="D3142" s="53"/>
      <c r="E3142" s="32"/>
      <c r="F3142" s="54"/>
      <c r="G3142" s="54"/>
      <c r="H3142" s="24" t="str">
        <f>IFERROR(ROUND(VLOOKUP($C3142,基础资料!$B$5:$E$34,3,0)+SUMIF($C$5:$C3142,$C3142,$F$5:$F3142)-SUMIF($C$5:$C3142,$C3142,$G$5:$G3142),2),"")</f>
        <v/>
      </c>
      <c r="I3142" s="53"/>
      <c r="J3142" s="53"/>
      <c r="K3142" s="25" t="str">
        <f t="shared" si="49"/>
        <v/>
      </c>
      <c r="L3142" s="13" t="str">
        <f>IF($D3142="","",IFERROR(INDEX(类别属性,MATCH($D3142,类别表,0)),""))</f>
        <v/>
      </c>
      <c r="M3142" s="53"/>
      <c r="N3142" s="53"/>
      <c r="O3142" s="32"/>
      <c r="P3142" s="6" t="str">
        <f>IF($C3142="","",IF(ISNA(MATCH($C3142,账户表,0)),"※这个账户不在【基础资料】的账户档案里",IF($B3142="","※没填日期，这一笔不会进任何月份的报表",IF(NOT(ISNUMBER($B3142)),"※日期是文本不是日期（像 2026.6.28 这种），按日期取数的报表全会漏掉这一笔",IF(AND($F3142&lt;&gt;"",$G3142&lt;&gt;""),"※收入和支出不能同时填",IF(AND(N($F3142)=0,N($G3142)=0),"※收入和支出都没填",IF(OR(N($F3142)&lt;0,N($G3142)&lt;0),"※金额不能填负数，方向反了就换一列填",IF($D3142="","※没填收支类别，分类报表会漏掉这一笔",IF(ISNA(MATCH($D3142,类别表,0)),"※收支类别不在【基础资料】的清单里",IF(AND($L3142="内部转账",$M3142=""),"△内部转账要在「对方账户」写上另一头",IF(AND($L3142="内部转账",$M3142=$C3142),"※对方账户跟本账户是同一个",IF(AND($L3142&lt;&gt;"内部转账",$M3142&lt;&gt;""),"△填了对方账户，但类别不是内部转账",IF(YEAR($B3142)&lt;&gt;管理年度,"△不是管理年度的单据，按月的三张报表里看不到",IF($H3142&lt;0,"△这一笔之后该账户余额成负数了，核一下",""))))))))))))))</f>
        <v/>
      </c>
    </row>
    <row r="3143" ht="16.5" spans="1:16">
      <c r="A3143" s="4" t="str">
        <f>IF($C3143="","",COUNTA($C$5:$C3143))</f>
        <v/>
      </c>
      <c r="B3143" s="52"/>
      <c r="C3143" s="53"/>
      <c r="D3143" s="53"/>
      <c r="E3143" s="32"/>
      <c r="F3143" s="54"/>
      <c r="G3143" s="54"/>
      <c r="H3143" s="24" t="str">
        <f>IFERROR(ROUND(VLOOKUP($C3143,基础资料!$B$5:$E$34,3,0)+SUMIF($C$5:$C3143,$C3143,$F$5:$F3143)-SUMIF($C$5:$C3143,$C3143,$G$5:$G3143),2),"")</f>
        <v/>
      </c>
      <c r="I3143" s="53"/>
      <c r="J3143" s="53"/>
      <c r="K3143" s="25" t="str">
        <f t="shared" si="49"/>
        <v/>
      </c>
      <c r="L3143" s="13" t="str">
        <f>IF($D3143="","",IFERROR(INDEX(类别属性,MATCH($D3143,类别表,0)),""))</f>
        <v/>
      </c>
      <c r="M3143" s="53"/>
      <c r="N3143" s="53"/>
      <c r="O3143" s="32"/>
      <c r="P3143" s="6" t="str">
        <f>IF($C3143="","",IF(ISNA(MATCH($C3143,账户表,0)),"※这个账户不在【基础资料】的账户档案里",IF($B3143="","※没填日期，这一笔不会进任何月份的报表",IF(NOT(ISNUMBER($B3143)),"※日期是文本不是日期（像 2026.6.28 这种），按日期取数的报表全会漏掉这一笔",IF(AND($F3143&lt;&gt;"",$G3143&lt;&gt;""),"※收入和支出不能同时填",IF(AND(N($F3143)=0,N($G3143)=0),"※收入和支出都没填",IF(OR(N($F3143)&lt;0,N($G3143)&lt;0),"※金额不能填负数，方向反了就换一列填",IF($D3143="","※没填收支类别，分类报表会漏掉这一笔",IF(ISNA(MATCH($D3143,类别表,0)),"※收支类别不在【基础资料】的清单里",IF(AND($L3143="内部转账",$M3143=""),"△内部转账要在「对方账户」写上另一头",IF(AND($L3143="内部转账",$M3143=$C3143),"※对方账户跟本账户是同一个",IF(AND($L3143&lt;&gt;"内部转账",$M3143&lt;&gt;""),"△填了对方账户，但类别不是内部转账",IF(YEAR($B3143)&lt;&gt;管理年度,"△不是管理年度的单据，按月的三张报表里看不到",IF($H3143&lt;0,"△这一笔之后该账户余额成负数了，核一下",""))))))))))))))</f>
        <v/>
      </c>
    </row>
    <row r="3144" ht="16.5" spans="1:16">
      <c r="A3144" s="4" t="str">
        <f>IF($C3144="","",COUNTA($C$5:$C3144))</f>
        <v/>
      </c>
      <c r="B3144" s="52"/>
      <c r="C3144" s="53"/>
      <c r="D3144" s="53"/>
      <c r="E3144" s="32"/>
      <c r="F3144" s="54"/>
      <c r="G3144" s="54"/>
      <c r="H3144" s="24" t="str">
        <f>IFERROR(ROUND(VLOOKUP($C3144,基础资料!$B$5:$E$34,3,0)+SUMIF($C$5:$C3144,$C3144,$F$5:$F3144)-SUMIF($C$5:$C3144,$C3144,$G$5:$G3144),2),"")</f>
        <v/>
      </c>
      <c r="I3144" s="53"/>
      <c r="J3144" s="53"/>
      <c r="K3144" s="25" t="str">
        <f t="shared" si="49"/>
        <v/>
      </c>
      <c r="L3144" s="13" t="str">
        <f>IF($D3144="","",IFERROR(INDEX(类别属性,MATCH($D3144,类别表,0)),""))</f>
        <v/>
      </c>
      <c r="M3144" s="53"/>
      <c r="N3144" s="53"/>
      <c r="O3144" s="32"/>
      <c r="P3144" s="6" t="str">
        <f>IF($C3144="","",IF(ISNA(MATCH($C3144,账户表,0)),"※这个账户不在【基础资料】的账户档案里",IF($B3144="","※没填日期，这一笔不会进任何月份的报表",IF(NOT(ISNUMBER($B3144)),"※日期是文本不是日期（像 2026.6.28 这种），按日期取数的报表全会漏掉这一笔",IF(AND($F3144&lt;&gt;"",$G3144&lt;&gt;""),"※收入和支出不能同时填",IF(AND(N($F3144)=0,N($G3144)=0),"※收入和支出都没填",IF(OR(N($F3144)&lt;0,N($G3144)&lt;0),"※金额不能填负数，方向反了就换一列填",IF($D3144="","※没填收支类别，分类报表会漏掉这一笔",IF(ISNA(MATCH($D3144,类别表,0)),"※收支类别不在【基础资料】的清单里",IF(AND($L3144="内部转账",$M3144=""),"△内部转账要在「对方账户」写上另一头",IF(AND($L3144="内部转账",$M3144=$C3144),"※对方账户跟本账户是同一个",IF(AND($L3144&lt;&gt;"内部转账",$M3144&lt;&gt;""),"△填了对方账户，但类别不是内部转账",IF(YEAR($B3144)&lt;&gt;管理年度,"△不是管理年度的单据，按月的三张报表里看不到",IF($H3144&lt;0,"△这一笔之后该账户余额成负数了，核一下",""))))))))))))))</f>
        <v/>
      </c>
    </row>
    <row r="3145" ht="16.5" spans="1:16">
      <c r="A3145" s="4" t="str">
        <f>IF($C3145="","",COUNTA($C$5:$C3145))</f>
        <v/>
      </c>
      <c r="B3145" s="52"/>
      <c r="C3145" s="53"/>
      <c r="D3145" s="53"/>
      <c r="E3145" s="32"/>
      <c r="F3145" s="54"/>
      <c r="G3145" s="54"/>
      <c r="H3145" s="24" t="str">
        <f>IFERROR(ROUND(VLOOKUP($C3145,基础资料!$B$5:$E$34,3,0)+SUMIF($C$5:$C3145,$C3145,$F$5:$F3145)-SUMIF($C$5:$C3145,$C3145,$G$5:$G3145),2),"")</f>
        <v/>
      </c>
      <c r="I3145" s="53"/>
      <c r="J3145" s="53"/>
      <c r="K3145" s="25" t="str">
        <f t="shared" si="49"/>
        <v/>
      </c>
      <c r="L3145" s="13" t="str">
        <f>IF($D3145="","",IFERROR(INDEX(类别属性,MATCH($D3145,类别表,0)),""))</f>
        <v/>
      </c>
      <c r="M3145" s="53"/>
      <c r="N3145" s="53"/>
      <c r="O3145" s="32"/>
      <c r="P3145" s="6" t="str">
        <f>IF($C3145="","",IF(ISNA(MATCH($C3145,账户表,0)),"※这个账户不在【基础资料】的账户档案里",IF($B3145="","※没填日期，这一笔不会进任何月份的报表",IF(NOT(ISNUMBER($B3145)),"※日期是文本不是日期（像 2026.6.28 这种），按日期取数的报表全会漏掉这一笔",IF(AND($F3145&lt;&gt;"",$G3145&lt;&gt;""),"※收入和支出不能同时填",IF(AND(N($F3145)=0,N($G3145)=0),"※收入和支出都没填",IF(OR(N($F3145)&lt;0,N($G3145)&lt;0),"※金额不能填负数，方向反了就换一列填",IF($D3145="","※没填收支类别，分类报表会漏掉这一笔",IF(ISNA(MATCH($D3145,类别表,0)),"※收支类别不在【基础资料】的清单里",IF(AND($L3145="内部转账",$M3145=""),"△内部转账要在「对方账户」写上另一头",IF(AND($L3145="内部转账",$M3145=$C3145),"※对方账户跟本账户是同一个",IF(AND($L3145&lt;&gt;"内部转账",$M3145&lt;&gt;""),"△填了对方账户，但类别不是内部转账",IF(YEAR($B3145)&lt;&gt;管理年度,"△不是管理年度的单据，按月的三张报表里看不到",IF($H3145&lt;0,"△这一笔之后该账户余额成负数了，核一下",""))))))))))))))</f>
        <v/>
      </c>
    </row>
    <row r="3146" ht="16.5" spans="1:16">
      <c r="A3146" s="4" t="str">
        <f>IF($C3146="","",COUNTA($C$5:$C3146))</f>
        <v/>
      </c>
      <c r="B3146" s="52"/>
      <c r="C3146" s="53"/>
      <c r="D3146" s="53"/>
      <c r="E3146" s="32"/>
      <c r="F3146" s="54"/>
      <c r="G3146" s="54"/>
      <c r="H3146" s="24" t="str">
        <f>IFERROR(ROUND(VLOOKUP($C3146,基础资料!$B$5:$E$34,3,0)+SUMIF($C$5:$C3146,$C3146,$F$5:$F3146)-SUMIF($C$5:$C3146,$C3146,$G$5:$G3146),2),"")</f>
        <v/>
      </c>
      <c r="I3146" s="53"/>
      <c r="J3146" s="53"/>
      <c r="K3146" s="25" t="str">
        <f t="shared" si="49"/>
        <v/>
      </c>
      <c r="L3146" s="13" t="str">
        <f>IF($D3146="","",IFERROR(INDEX(类别属性,MATCH($D3146,类别表,0)),""))</f>
        <v/>
      </c>
      <c r="M3146" s="53"/>
      <c r="N3146" s="53"/>
      <c r="O3146" s="32"/>
      <c r="P3146" s="6" t="str">
        <f>IF($C3146="","",IF(ISNA(MATCH($C3146,账户表,0)),"※这个账户不在【基础资料】的账户档案里",IF($B3146="","※没填日期，这一笔不会进任何月份的报表",IF(NOT(ISNUMBER($B3146)),"※日期是文本不是日期（像 2026.6.28 这种），按日期取数的报表全会漏掉这一笔",IF(AND($F3146&lt;&gt;"",$G3146&lt;&gt;""),"※收入和支出不能同时填",IF(AND(N($F3146)=0,N($G3146)=0),"※收入和支出都没填",IF(OR(N($F3146)&lt;0,N($G3146)&lt;0),"※金额不能填负数，方向反了就换一列填",IF($D3146="","※没填收支类别，分类报表会漏掉这一笔",IF(ISNA(MATCH($D3146,类别表,0)),"※收支类别不在【基础资料】的清单里",IF(AND($L3146="内部转账",$M3146=""),"△内部转账要在「对方账户」写上另一头",IF(AND($L3146="内部转账",$M3146=$C3146),"※对方账户跟本账户是同一个",IF(AND($L3146&lt;&gt;"内部转账",$M3146&lt;&gt;""),"△填了对方账户，但类别不是内部转账",IF(YEAR($B3146)&lt;&gt;管理年度,"△不是管理年度的单据，按月的三张报表里看不到",IF($H3146&lt;0,"△这一笔之后该账户余额成负数了，核一下",""))))))))))))))</f>
        <v/>
      </c>
    </row>
    <row r="3147" ht="16.5" spans="1:16">
      <c r="A3147" s="4" t="str">
        <f>IF($C3147="","",COUNTA($C$5:$C3147))</f>
        <v/>
      </c>
      <c r="B3147" s="52"/>
      <c r="C3147" s="53"/>
      <c r="D3147" s="53"/>
      <c r="E3147" s="32"/>
      <c r="F3147" s="54"/>
      <c r="G3147" s="54"/>
      <c r="H3147" s="24" t="str">
        <f>IFERROR(ROUND(VLOOKUP($C3147,基础资料!$B$5:$E$34,3,0)+SUMIF($C$5:$C3147,$C3147,$F$5:$F3147)-SUMIF($C$5:$C3147,$C3147,$G$5:$G3147),2),"")</f>
        <v/>
      </c>
      <c r="I3147" s="53"/>
      <c r="J3147" s="53"/>
      <c r="K3147" s="25" t="str">
        <f t="shared" si="49"/>
        <v/>
      </c>
      <c r="L3147" s="13" t="str">
        <f>IF($D3147="","",IFERROR(INDEX(类别属性,MATCH($D3147,类别表,0)),""))</f>
        <v/>
      </c>
      <c r="M3147" s="53"/>
      <c r="N3147" s="53"/>
      <c r="O3147" s="32"/>
      <c r="P3147" s="6" t="str">
        <f>IF($C3147="","",IF(ISNA(MATCH($C3147,账户表,0)),"※这个账户不在【基础资料】的账户档案里",IF($B3147="","※没填日期，这一笔不会进任何月份的报表",IF(NOT(ISNUMBER($B3147)),"※日期是文本不是日期（像 2026.6.28 这种），按日期取数的报表全会漏掉这一笔",IF(AND($F3147&lt;&gt;"",$G3147&lt;&gt;""),"※收入和支出不能同时填",IF(AND(N($F3147)=0,N($G3147)=0),"※收入和支出都没填",IF(OR(N($F3147)&lt;0,N($G3147)&lt;0),"※金额不能填负数，方向反了就换一列填",IF($D3147="","※没填收支类别，分类报表会漏掉这一笔",IF(ISNA(MATCH($D3147,类别表,0)),"※收支类别不在【基础资料】的清单里",IF(AND($L3147="内部转账",$M3147=""),"△内部转账要在「对方账户」写上另一头",IF(AND($L3147="内部转账",$M3147=$C3147),"※对方账户跟本账户是同一个",IF(AND($L3147&lt;&gt;"内部转账",$M3147&lt;&gt;""),"△填了对方账户，但类别不是内部转账",IF(YEAR($B3147)&lt;&gt;管理年度,"△不是管理年度的单据，按月的三张报表里看不到",IF($H3147&lt;0,"△这一笔之后该账户余额成负数了，核一下",""))))))))))))))</f>
        <v/>
      </c>
    </row>
    <row r="3148" ht="16.5" spans="1:16">
      <c r="A3148" s="4" t="str">
        <f>IF($C3148="","",COUNTA($C$5:$C3148))</f>
        <v/>
      </c>
      <c r="B3148" s="52"/>
      <c r="C3148" s="53"/>
      <c r="D3148" s="53"/>
      <c r="E3148" s="32"/>
      <c r="F3148" s="54"/>
      <c r="G3148" s="54"/>
      <c r="H3148" s="24" t="str">
        <f>IFERROR(ROUND(VLOOKUP($C3148,基础资料!$B$5:$E$34,3,0)+SUMIF($C$5:$C3148,$C3148,$F$5:$F3148)-SUMIF($C$5:$C3148,$C3148,$G$5:$G3148),2),"")</f>
        <v/>
      </c>
      <c r="I3148" s="53"/>
      <c r="J3148" s="53"/>
      <c r="K3148" s="25" t="str">
        <f t="shared" si="49"/>
        <v/>
      </c>
      <c r="L3148" s="13" t="str">
        <f>IF($D3148="","",IFERROR(INDEX(类别属性,MATCH($D3148,类别表,0)),""))</f>
        <v/>
      </c>
      <c r="M3148" s="53"/>
      <c r="N3148" s="53"/>
      <c r="O3148" s="32"/>
      <c r="P3148" s="6" t="str">
        <f>IF($C3148="","",IF(ISNA(MATCH($C3148,账户表,0)),"※这个账户不在【基础资料】的账户档案里",IF($B3148="","※没填日期，这一笔不会进任何月份的报表",IF(NOT(ISNUMBER($B3148)),"※日期是文本不是日期（像 2026.6.28 这种），按日期取数的报表全会漏掉这一笔",IF(AND($F3148&lt;&gt;"",$G3148&lt;&gt;""),"※收入和支出不能同时填",IF(AND(N($F3148)=0,N($G3148)=0),"※收入和支出都没填",IF(OR(N($F3148)&lt;0,N($G3148)&lt;0),"※金额不能填负数，方向反了就换一列填",IF($D3148="","※没填收支类别，分类报表会漏掉这一笔",IF(ISNA(MATCH($D3148,类别表,0)),"※收支类别不在【基础资料】的清单里",IF(AND($L3148="内部转账",$M3148=""),"△内部转账要在「对方账户」写上另一头",IF(AND($L3148="内部转账",$M3148=$C3148),"※对方账户跟本账户是同一个",IF(AND($L3148&lt;&gt;"内部转账",$M3148&lt;&gt;""),"△填了对方账户，但类别不是内部转账",IF(YEAR($B3148)&lt;&gt;管理年度,"△不是管理年度的单据，按月的三张报表里看不到",IF($H3148&lt;0,"△这一笔之后该账户余额成负数了，核一下",""))))))))))))))</f>
        <v/>
      </c>
    </row>
    <row r="3149" ht="16.5" spans="1:16">
      <c r="A3149" s="4" t="str">
        <f>IF($C3149="","",COUNTA($C$5:$C3149))</f>
        <v/>
      </c>
      <c r="B3149" s="52"/>
      <c r="C3149" s="53"/>
      <c r="D3149" s="53"/>
      <c r="E3149" s="32"/>
      <c r="F3149" s="54"/>
      <c r="G3149" s="54"/>
      <c r="H3149" s="24" t="str">
        <f>IFERROR(ROUND(VLOOKUP($C3149,基础资料!$B$5:$E$34,3,0)+SUMIF($C$5:$C3149,$C3149,$F$5:$F3149)-SUMIF($C$5:$C3149,$C3149,$G$5:$G3149),2),"")</f>
        <v/>
      </c>
      <c r="I3149" s="53"/>
      <c r="J3149" s="53"/>
      <c r="K3149" s="25" t="str">
        <f t="shared" si="49"/>
        <v/>
      </c>
      <c r="L3149" s="13" t="str">
        <f>IF($D3149="","",IFERROR(INDEX(类别属性,MATCH($D3149,类别表,0)),""))</f>
        <v/>
      </c>
      <c r="M3149" s="53"/>
      <c r="N3149" s="53"/>
      <c r="O3149" s="32"/>
      <c r="P3149" s="6" t="str">
        <f>IF($C3149="","",IF(ISNA(MATCH($C3149,账户表,0)),"※这个账户不在【基础资料】的账户档案里",IF($B3149="","※没填日期，这一笔不会进任何月份的报表",IF(NOT(ISNUMBER($B3149)),"※日期是文本不是日期（像 2026.6.28 这种），按日期取数的报表全会漏掉这一笔",IF(AND($F3149&lt;&gt;"",$G3149&lt;&gt;""),"※收入和支出不能同时填",IF(AND(N($F3149)=0,N($G3149)=0),"※收入和支出都没填",IF(OR(N($F3149)&lt;0,N($G3149)&lt;0),"※金额不能填负数，方向反了就换一列填",IF($D3149="","※没填收支类别，分类报表会漏掉这一笔",IF(ISNA(MATCH($D3149,类别表,0)),"※收支类别不在【基础资料】的清单里",IF(AND($L3149="内部转账",$M3149=""),"△内部转账要在「对方账户」写上另一头",IF(AND($L3149="内部转账",$M3149=$C3149),"※对方账户跟本账户是同一个",IF(AND($L3149&lt;&gt;"内部转账",$M3149&lt;&gt;""),"△填了对方账户，但类别不是内部转账",IF(YEAR($B3149)&lt;&gt;管理年度,"△不是管理年度的单据，按月的三张报表里看不到",IF($H3149&lt;0,"△这一笔之后该账户余额成负数了，核一下",""))))))))))))))</f>
        <v/>
      </c>
    </row>
    <row r="3150" ht="16.5" spans="1:16">
      <c r="A3150" s="4" t="str">
        <f>IF($C3150="","",COUNTA($C$5:$C3150))</f>
        <v/>
      </c>
      <c r="B3150" s="52"/>
      <c r="C3150" s="53"/>
      <c r="D3150" s="53"/>
      <c r="E3150" s="32"/>
      <c r="F3150" s="54"/>
      <c r="G3150" s="54"/>
      <c r="H3150" s="24" t="str">
        <f>IFERROR(ROUND(VLOOKUP($C3150,基础资料!$B$5:$E$34,3,0)+SUMIF($C$5:$C3150,$C3150,$F$5:$F3150)-SUMIF($C$5:$C3150,$C3150,$G$5:$G3150),2),"")</f>
        <v/>
      </c>
      <c r="I3150" s="53"/>
      <c r="J3150" s="53"/>
      <c r="K3150" s="25" t="str">
        <f t="shared" si="49"/>
        <v/>
      </c>
      <c r="L3150" s="13" t="str">
        <f>IF($D3150="","",IFERROR(INDEX(类别属性,MATCH($D3150,类别表,0)),""))</f>
        <v/>
      </c>
      <c r="M3150" s="53"/>
      <c r="N3150" s="53"/>
      <c r="O3150" s="32"/>
      <c r="P3150" s="6" t="str">
        <f>IF($C3150="","",IF(ISNA(MATCH($C3150,账户表,0)),"※这个账户不在【基础资料】的账户档案里",IF($B3150="","※没填日期，这一笔不会进任何月份的报表",IF(NOT(ISNUMBER($B3150)),"※日期是文本不是日期（像 2026.6.28 这种），按日期取数的报表全会漏掉这一笔",IF(AND($F3150&lt;&gt;"",$G3150&lt;&gt;""),"※收入和支出不能同时填",IF(AND(N($F3150)=0,N($G3150)=0),"※收入和支出都没填",IF(OR(N($F3150)&lt;0,N($G3150)&lt;0),"※金额不能填负数，方向反了就换一列填",IF($D3150="","※没填收支类别，分类报表会漏掉这一笔",IF(ISNA(MATCH($D3150,类别表,0)),"※收支类别不在【基础资料】的清单里",IF(AND($L3150="内部转账",$M3150=""),"△内部转账要在「对方账户」写上另一头",IF(AND($L3150="内部转账",$M3150=$C3150),"※对方账户跟本账户是同一个",IF(AND($L3150&lt;&gt;"内部转账",$M3150&lt;&gt;""),"△填了对方账户，但类别不是内部转账",IF(YEAR($B3150)&lt;&gt;管理年度,"△不是管理年度的单据，按月的三张报表里看不到",IF($H3150&lt;0,"△这一笔之后该账户余额成负数了，核一下",""))))))))))))))</f>
        <v/>
      </c>
    </row>
    <row r="3151" ht="16.5" spans="1:16">
      <c r="A3151" s="4" t="str">
        <f>IF($C3151="","",COUNTA($C$5:$C3151))</f>
        <v/>
      </c>
      <c r="B3151" s="52"/>
      <c r="C3151" s="53"/>
      <c r="D3151" s="53"/>
      <c r="E3151" s="32"/>
      <c r="F3151" s="54"/>
      <c r="G3151" s="54"/>
      <c r="H3151" s="24" t="str">
        <f>IFERROR(ROUND(VLOOKUP($C3151,基础资料!$B$5:$E$34,3,0)+SUMIF($C$5:$C3151,$C3151,$F$5:$F3151)-SUMIF($C$5:$C3151,$C3151,$G$5:$G3151),2),"")</f>
        <v/>
      </c>
      <c r="I3151" s="53"/>
      <c r="J3151" s="53"/>
      <c r="K3151" s="25" t="str">
        <f t="shared" si="49"/>
        <v/>
      </c>
      <c r="L3151" s="13" t="str">
        <f>IF($D3151="","",IFERROR(INDEX(类别属性,MATCH($D3151,类别表,0)),""))</f>
        <v/>
      </c>
      <c r="M3151" s="53"/>
      <c r="N3151" s="53"/>
      <c r="O3151" s="32"/>
      <c r="P3151" s="6" t="str">
        <f>IF($C3151="","",IF(ISNA(MATCH($C3151,账户表,0)),"※这个账户不在【基础资料】的账户档案里",IF($B3151="","※没填日期，这一笔不会进任何月份的报表",IF(NOT(ISNUMBER($B3151)),"※日期是文本不是日期（像 2026.6.28 这种），按日期取数的报表全会漏掉这一笔",IF(AND($F3151&lt;&gt;"",$G3151&lt;&gt;""),"※收入和支出不能同时填",IF(AND(N($F3151)=0,N($G3151)=0),"※收入和支出都没填",IF(OR(N($F3151)&lt;0,N($G3151)&lt;0),"※金额不能填负数，方向反了就换一列填",IF($D3151="","※没填收支类别，分类报表会漏掉这一笔",IF(ISNA(MATCH($D3151,类别表,0)),"※收支类别不在【基础资料】的清单里",IF(AND($L3151="内部转账",$M3151=""),"△内部转账要在「对方账户」写上另一头",IF(AND($L3151="内部转账",$M3151=$C3151),"※对方账户跟本账户是同一个",IF(AND($L3151&lt;&gt;"内部转账",$M3151&lt;&gt;""),"△填了对方账户，但类别不是内部转账",IF(YEAR($B3151)&lt;&gt;管理年度,"△不是管理年度的单据，按月的三张报表里看不到",IF($H3151&lt;0,"△这一笔之后该账户余额成负数了，核一下",""))))))))))))))</f>
        <v/>
      </c>
    </row>
    <row r="3152" ht="16.5" spans="1:16">
      <c r="A3152" s="4" t="str">
        <f>IF($C3152="","",COUNTA($C$5:$C3152))</f>
        <v/>
      </c>
      <c r="B3152" s="52"/>
      <c r="C3152" s="53"/>
      <c r="D3152" s="53"/>
      <c r="E3152" s="32"/>
      <c r="F3152" s="54"/>
      <c r="G3152" s="54"/>
      <c r="H3152" s="24" t="str">
        <f>IFERROR(ROUND(VLOOKUP($C3152,基础资料!$B$5:$E$34,3,0)+SUMIF($C$5:$C3152,$C3152,$F$5:$F3152)-SUMIF($C$5:$C3152,$C3152,$G$5:$G3152),2),"")</f>
        <v/>
      </c>
      <c r="I3152" s="53"/>
      <c r="J3152" s="53"/>
      <c r="K3152" s="25" t="str">
        <f t="shared" si="49"/>
        <v/>
      </c>
      <c r="L3152" s="13" t="str">
        <f>IF($D3152="","",IFERROR(INDEX(类别属性,MATCH($D3152,类别表,0)),""))</f>
        <v/>
      </c>
      <c r="M3152" s="53"/>
      <c r="N3152" s="53"/>
      <c r="O3152" s="32"/>
      <c r="P3152" s="6" t="str">
        <f>IF($C3152="","",IF(ISNA(MATCH($C3152,账户表,0)),"※这个账户不在【基础资料】的账户档案里",IF($B3152="","※没填日期，这一笔不会进任何月份的报表",IF(NOT(ISNUMBER($B3152)),"※日期是文本不是日期（像 2026.6.28 这种），按日期取数的报表全会漏掉这一笔",IF(AND($F3152&lt;&gt;"",$G3152&lt;&gt;""),"※收入和支出不能同时填",IF(AND(N($F3152)=0,N($G3152)=0),"※收入和支出都没填",IF(OR(N($F3152)&lt;0,N($G3152)&lt;0),"※金额不能填负数，方向反了就换一列填",IF($D3152="","※没填收支类别，分类报表会漏掉这一笔",IF(ISNA(MATCH($D3152,类别表,0)),"※收支类别不在【基础资料】的清单里",IF(AND($L3152="内部转账",$M3152=""),"△内部转账要在「对方账户」写上另一头",IF(AND($L3152="内部转账",$M3152=$C3152),"※对方账户跟本账户是同一个",IF(AND($L3152&lt;&gt;"内部转账",$M3152&lt;&gt;""),"△填了对方账户，但类别不是内部转账",IF(YEAR($B3152)&lt;&gt;管理年度,"△不是管理年度的单据，按月的三张报表里看不到",IF($H3152&lt;0,"△这一笔之后该账户余额成负数了，核一下",""))))))))))))))</f>
        <v/>
      </c>
    </row>
    <row r="3153" ht="16.5" spans="1:16">
      <c r="A3153" s="4" t="str">
        <f>IF($C3153="","",COUNTA($C$5:$C3153))</f>
        <v/>
      </c>
      <c r="B3153" s="52"/>
      <c r="C3153" s="53"/>
      <c r="D3153" s="53"/>
      <c r="E3153" s="32"/>
      <c r="F3153" s="54"/>
      <c r="G3153" s="54"/>
      <c r="H3153" s="24" t="str">
        <f>IFERROR(ROUND(VLOOKUP($C3153,基础资料!$B$5:$E$34,3,0)+SUMIF($C$5:$C3153,$C3153,$F$5:$F3153)-SUMIF($C$5:$C3153,$C3153,$G$5:$G3153),2),"")</f>
        <v/>
      </c>
      <c r="I3153" s="53"/>
      <c r="J3153" s="53"/>
      <c r="K3153" s="25" t="str">
        <f t="shared" si="49"/>
        <v/>
      </c>
      <c r="L3153" s="13" t="str">
        <f>IF($D3153="","",IFERROR(INDEX(类别属性,MATCH($D3153,类别表,0)),""))</f>
        <v/>
      </c>
      <c r="M3153" s="53"/>
      <c r="N3153" s="53"/>
      <c r="O3153" s="32"/>
      <c r="P3153" s="6" t="str">
        <f>IF($C3153="","",IF(ISNA(MATCH($C3153,账户表,0)),"※这个账户不在【基础资料】的账户档案里",IF($B3153="","※没填日期，这一笔不会进任何月份的报表",IF(NOT(ISNUMBER($B3153)),"※日期是文本不是日期（像 2026.6.28 这种），按日期取数的报表全会漏掉这一笔",IF(AND($F3153&lt;&gt;"",$G3153&lt;&gt;""),"※收入和支出不能同时填",IF(AND(N($F3153)=0,N($G3153)=0),"※收入和支出都没填",IF(OR(N($F3153)&lt;0,N($G3153)&lt;0),"※金额不能填负数，方向反了就换一列填",IF($D3153="","※没填收支类别，分类报表会漏掉这一笔",IF(ISNA(MATCH($D3153,类别表,0)),"※收支类别不在【基础资料】的清单里",IF(AND($L3153="内部转账",$M3153=""),"△内部转账要在「对方账户」写上另一头",IF(AND($L3153="内部转账",$M3153=$C3153),"※对方账户跟本账户是同一个",IF(AND($L3153&lt;&gt;"内部转账",$M3153&lt;&gt;""),"△填了对方账户，但类别不是内部转账",IF(YEAR($B3153)&lt;&gt;管理年度,"△不是管理年度的单据，按月的三张报表里看不到",IF($H3153&lt;0,"△这一笔之后该账户余额成负数了，核一下",""))))))))))))))</f>
        <v/>
      </c>
    </row>
    <row r="3154" ht="16.5" spans="1:16">
      <c r="A3154" s="4" t="str">
        <f>IF($C3154="","",COUNTA($C$5:$C3154))</f>
        <v/>
      </c>
      <c r="B3154" s="52"/>
      <c r="C3154" s="53"/>
      <c r="D3154" s="53"/>
      <c r="E3154" s="32"/>
      <c r="F3154" s="54"/>
      <c r="G3154" s="54"/>
      <c r="H3154" s="24" t="str">
        <f>IFERROR(ROUND(VLOOKUP($C3154,基础资料!$B$5:$E$34,3,0)+SUMIF($C$5:$C3154,$C3154,$F$5:$F3154)-SUMIF($C$5:$C3154,$C3154,$G$5:$G3154),2),"")</f>
        <v/>
      </c>
      <c r="I3154" s="53"/>
      <c r="J3154" s="53"/>
      <c r="K3154" s="25" t="str">
        <f t="shared" si="49"/>
        <v/>
      </c>
      <c r="L3154" s="13" t="str">
        <f>IF($D3154="","",IFERROR(INDEX(类别属性,MATCH($D3154,类别表,0)),""))</f>
        <v/>
      </c>
      <c r="M3154" s="53"/>
      <c r="N3154" s="53"/>
      <c r="O3154" s="32"/>
      <c r="P3154" s="6" t="str">
        <f>IF($C3154="","",IF(ISNA(MATCH($C3154,账户表,0)),"※这个账户不在【基础资料】的账户档案里",IF($B3154="","※没填日期，这一笔不会进任何月份的报表",IF(NOT(ISNUMBER($B3154)),"※日期是文本不是日期（像 2026.6.28 这种），按日期取数的报表全会漏掉这一笔",IF(AND($F3154&lt;&gt;"",$G3154&lt;&gt;""),"※收入和支出不能同时填",IF(AND(N($F3154)=0,N($G3154)=0),"※收入和支出都没填",IF(OR(N($F3154)&lt;0,N($G3154)&lt;0),"※金额不能填负数，方向反了就换一列填",IF($D3154="","※没填收支类别，分类报表会漏掉这一笔",IF(ISNA(MATCH($D3154,类别表,0)),"※收支类别不在【基础资料】的清单里",IF(AND($L3154="内部转账",$M3154=""),"△内部转账要在「对方账户」写上另一头",IF(AND($L3154="内部转账",$M3154=$C3154),"※对方账户跟本账户是同一个",IF(AND($L3154&lt;&gt;"内部转账",$M3154&lt;&gt;""),"△填了对方账户，但类别不是内部转账",IF(YEAR($B3154)&lt;&gt;管理年度,"△不是管理年度的单据，按月的三张报表里看不到",IF($H3154&lt;0,"△这一笔之后该账户余额成负数了，核一下",""))))))))))))))</f>
        <v/>
      </c>
    </row>
    <row r="3155" ht="16.5" spans="1:16">
      <c r="A3155" s="4" t="str">
        <f>IF($C3155="","",COUNTA($C$5:$C3155))</f>
        <v/>
      </c>
      <c r="B3155" s="52"/>
      <c r="C3155" s="53"/>
      <c r="D3155" s="53"/>
      <c r="E3155" s="32"/>
      <c r="F3155" s="54"/>
      <c r="G3155" s="54"/>
      <c r="H3155" s="24" t="str">
        <f>IFERROR(ROUND(VLOOKUP($C3155,基础资料!$B$5:$E$34,3,0)+SUMIF($C$5:$C3155,$C3155,$F$5:$F3155)-SUMIF($C$5:$C3155,$C3155,$G$5:$G3155),2),"")</f>
        <v/>
      </c>
      <c r="I3155" s="53"/>
      <c r="J3155" s="53"/>
      <c r="K3155" s="25" t="str">
        <f t="shared" si="49"/>
        <v/>
      </c>
      <c r="L3155" s="13" t="str">
        <f>IF($D3155="","",IFERROR(INDEX(类别属性,MATCH($D3155,类别表,0)),""))</f>
        <v/>
      </c>
      <c r="M3155" s="53"/>
      <c r="N3155" s="53"/>
      <c r="O3155" s="32"/>
      <c r="P3155" s="6" t="str">
        <f>IF($C3155="","",IF(ISNA(MATCH($C3155,账户表,0)),"※这个账户不在【基础资料】的账户档案里",IF($B3155="","※没填日期，这一笔不会进任何月份的报表",IF(NOT(ISNUMBER($B3155)),"※日期是文本不是日期（像 2026.6.28 这种），按日期取数的报表全会漏掉这一笔",IF(AND($F3155&lt;&gt;"",$G3155&lt;&gt;""),"※收入和支出不能同时填",IF(AND(N($F3155)=0,N($G3155)=0),"※收入和支出都没填",IF(OR(N($F3155)&lt;0,N($G3155)&lt;0),"※金额不能填负数，方向反了就换一列填",IF($D3155="","※没填收支类别，分类报表会漏掉这一笔",IF(ISNA(MATCH($D3155,类别表,0)),"※收支类别不在【基础资料】的清单里",IF(AND($L3155="内部转账",$M3155=""),"△内部转账要在「对方账户」写上另一头",IF(AND($L3155="内部转账",$M3155=$C3155),"※对方账户跟本账户是同一个",IF(AND($L3155&lt;&gt;"内部转账",$M3155&lt;&gt;""),"△填了对方账户，但类别不是内部转账",IF(YEAR($B3155)&lt;&gt;管理年度,"△不是管理年度的单据，按月的三张报表里看不到",IF($H3155&lt;0,"△这一笔之后该账户余额成负数了，核一下",""))))))))))))))</f>
        <v/>
      </c>
    </row>
    <row r="3156" ht="16.5" spans="1:16">
      <c r="A3156" s="4" t="str">
        <f>IF($C3156="","",COUNTA($C$5:$C3156))</f>
        <v/>
      </c>
      <c r="B3156" s="52"/>
      <c r="C3156" s="53"/>
      <c r="D3156" s="53"/>
      <c r="E3156" s="32"/>
      <c r="F3156" s="54"/>
      <c r="G3156" s="54"/>
      <c r="H3156" s="24" t="str">
        <f>IFERROR(ROUND(VLOOKUP($C3156,基础资料!$B$5:$E$34,3,0)+SUMIF($C$5:$C3156,$C3156,$F$5:$F3156)-SUMIF($C$5:$C3156,$C3156,$G$5:$G3156),2),"")</f>
        <v/>
      </c>
      <c r="I3156" s="53"/>
      <c r="J3156" s="53"/>
      <c r="K3156" s="25" t="str">
        <f t="shared" si="49"/>
        <v/>
      </c>
      <c r="L3156" s="13" t="str">
        <f>IF($D3156="","",IFERROR(INDEX(类别属性,MATCH($D3156,类别表,0)),""))</f>
        <v/>
      </c>
      <c r="M3156" s="53"/>
      <c r="N3156" s="53"/>
      <c r="O3156" s="32"/>
      <c r="P3156" s="6" t="str">
        <f>IF($C3156="","",IF(ISNA(MATCH($C3156,账户表,0)),"※这个账户不在【基础资料】的账户档案里",IF($B3156="","※没填日期，这一笔不会进任何月份的报表",IF(NOT(ISNUMBER($B3156)),"※日期是文本不是日期（像 2026.6.28 这种），按日期取数的报表全会漏掉这一笔",IF(AND($F3156&lt;&gt;"",$G3156&lt;&gt;""),"※收入和支出不能同时填",IF(AND(N($F3156)=0,N($G3156)=0),"※收入和支出都没填",IF(OR(N($F3156)&lt;0,N($G3156)&lt;0),"※金额不能填负数，方向反了就换一列填",IF($D3156="","※没填收支类别，分类报表会漏掉这一笔",IF(ISNA(MATCH($D3156,类别表,0)),"※收支类别不在【基础资料】的清单里",IF(AND($L3156="内部转账",$M3156=""),"△内部转账要在「对方账户」写上另一头",IF(AND($L3156="内部转账",$M3156=$C3156),"※对方账户跟本账户是同一个",IF(AND($L3156&lt;&gt;"内部转账",$M3156&lt;&gt;""),"△填了对方账户，但类别不是内部转账",IF(YEAR($B3156)&lt;&gt;管理年度,"△不是管理年度的单据，按月的三张报表里看不到",IF($H3156&lt;0,"△这一笔之后该账户余额成负数了，核一下",""))))))))))))))</f>
        <v/>
      </c>
    </row>
    <row r="3157" ht="16.5" spans="1:16">
      <c r="A3157" s="4" t="str">
        <f>IF($C3157="","",COUNTA($C$5:$C3157))</f>
        <v/>
      </c>
      <c r="B3157" s="52"/>
      <c r="C3157" s="53"/>
      <c r="D3157" s="53"/>
      <c r="E3157" s="32"/>
      <c r="F3157" s="54"/>
      <c r="G3157" s="54"/>
      <c r="H3157" s="24" t="str">
        <f>IFERROR(ROUND(VLOOKUP($C3157,基础资料!$B$5:$E$34,3,0)+SUMIF($C$5:$C3157,$C3157,$F$5:$F3157)-SUMIF($C$5:$C3157,$C3157,$G$5:$G3157),2),"")</f>
        <v/>
      </c>
      <c r="I3157" s="53"/>
      <c r="J3157" s="53"/>
      <c r="K3157" s="25" t="str">
        <f t="shared" si="49"/>
        <v/>
      </c>
      <c r="L3157" s="13" t="str">
        <f>IF($D3157="","",IFERROR(INDEX(类别属性,MATCH($D3157,类别表,0)),""))</f>
        <v/>
      </c>
      <c r="M3157" s="53"/>
      <c r="N3157" s="53"/>
      <c r="O3157" s="32"/>
      <c r="P3157" s="6" t="str">
        <f>IF($C3157="","",IF(ISNA(MATCH($C3157,账户表,0)),"※这个账户不在【基础资料】的账户档案里",IF($B3157="","※没填日期，这一笔不会进任何月份的报表",IF(NOT(ISNUMBER($B3157)),"※日期是文本不是日期（像 2026.6.28 这种），按日期取数的报表全会漏掉这一笔",IF(AND($F3157&lt;&gt;"",$G3157&lt;&gt;""),"※收入和支出不能同时填",IF(AND(N($F3157)=0,N($G3157)=0),"※收入和支出都没填",IF(OR(N($F3157)&lt;0,N($G3157)&lt;0),"※金额不能填负数，方向反了就换一列填",IF($D3157="","※没填收支类别，分类报表会漏掉这一笔",IF(ISNA(MATCH($D3157,类别表,0)),"※收支类别不在【基础资料】的清单里",IF(AND($L3157="内部转账",$M3157=""),"△内部转账要在「对方账户」写上另一头",IF(AND($L3157="内部转账",$M3157=$C3157),"※对方账户跟本账户是同一个",IF(AND($L3157&lt;&gt;"内部转账",$M3157&lt;&gt;""),"△填了对方账户，但类别不是内部转账",IF(YEAR($B3157)&lt;&gt;管理年度,"△不是管理年度的单据，按月的三张报表里看不到",IF($H3157&lt;0,"△这一笔之后该账户余额成负数了，核一下",""))))))))))))))</f>
        <v/>
      </c>
    </row>
    <row r="3158" ht="16.5" spans="1:16">
      <c r="A3158" s="4" t="str">
        <f>IF($C3158="","",COUNTA($C$5:$C3158))</f>
        <v/>
      </c>
      <c r="B3158" s="52"/>
      <c r="C3158" s="53"/>
      <c r="D3158" s="53"/>
      <c r="E3158" s="32"/>
      <c r="F3158" s="54"/>
      <c r="G3158" s="54"/>
      <c r="H3158" s="24" t="str">
        <f>IFERROR(ROUND(VLOOKUP($C3158,基础资料!$B$5:$E$34,3,0)+SUMIF($C$5:$C3158,$C3158,$F$5:$F3158)-SUMIF($C$5:$C3158,$C3158,$G$5:$G3158),2),"")</f>
        <v/>
      </c>
      <c r="I3158" s="53"/>
      <c r="J3158" s="53"/>
      <c r="K3158" s="25" t="str">
        <f t="shared" si="49"/>
        <v/>
      </c>
      <c r="L3158" s="13" t="str">
        <f>IF($D3158="","",IFERROR(INDEX(类别属性,MATCH($D3158,类别表,0)),""))</f>
        <v/>
      </c>
      <c r="M3158" s="53"/>
      <c r="N3158" s="53"/>
      <c r="O3158" s="32"/>
      <c r="P3158" s="6" t="str">
        <f>IF($C3158="","",IF(ISNA(MATCH($C3158,账户表,0)),"※这个账户不在【基础资料】的账户档案里",IF($B3158="","※没填日期，这一笔不会进任何月份的报表",IF(NOT(ISNUMBER($B3158)),"※日期是文本不是日期（像 2026.6.28 这种），按日期取数的报表全会漏掉这一笔",IF(AND($F3158&lt;&gt;"",$G3158&lt;&gt;""),"※收入和支出不能同时填",IF(AND(N($F3158)=0,N($G3158)=0),"※收入和支出都没填",IF(OR(N($F3158)&lt;0,N($G3158)&lt;0),"※金额不能填负数，方向反了就换一列填",IF($D3158="","※没填收支类别，分类报表会漏掉这一笔",IF(ISNA(MATCH($D3158,类别表,0)),"※收支类别不在【基础资料】的清单里",IF(AND($L3158="内部转账",$M3158=""),"△内部转账要在「对方账户」写上另一头",IF(AND($L3158="内部转账",$M3158=$C3158),"※对方账户跟本账户是同一个",IF(AND($L3158&lt;&gt;"内部转账",$M3158&lt;&gt;""),"△填了对方账户，但类别不是内部转账",IF(YEAR($B3158)&lt;&gt;管理年度,"△不是管理年度的单据，按月的三张报表里看不到",IF($H3158&lt;0,"△这一笔之后该账户余额成负数了，核一下",""))))))))))))))</f>
        <v/>
      </c>
    </row>
    <row r="3159" ht="16.5" spans="1:16">
      <c r="A3159" s="4" t="str">
        <f>IF($C3159="","",COUNTA($C$5:$C3159))</f>
        <v/>
      </c>
      <c r="B3159" s="52"/>
      <c r="C3159" s="53"/>
      <c r="D3159" s="53"/>
      <c r="E3159" s="32"/>
      <c r="F3159" s="54"/>
      <c r="G3159" s="54"/>
      <c r="H3159" s="24" t="str">
        <f>IFERROR(ROUND(VLOOKUP($C3159,基础资料!$B$5:$E$34,3,0)+SUMIF($C$5:$C3159,$C3159,$F$5:$F3159)-SUMIF($C$5:$C3159,$C3159,$G$5:$G3159),2),"")</f>
        <v/>
      </c>
      <c r="I3159" s="53"/>
      <c r="J3159" s="53"/>
      <c r="K3159" s="25" t="str">
        <f t="shared" si="49"/>
        <v/>
      </c>
      <c r="L3159" s="13" t="str">
        <f>IF($D3159="","",IFERROR(INDEX(类别属性,MATCH($D3159,类别表,0)),""))</f>
        <v/>
      </c>
      <c r="M3159" s="53"/>
      <c r="N3159" s="53"/>
      <c r="O3159" s="32"/>
      <c r="P3159" s="6" t="str">
        <f>IF($C3159="","",IF(ISNA(MATCH($C3159,账户表,0)),"※这个账户不在【基础资料】的账户档案里",IF($B3159="","※没填日期，这一笔不会进任何月份的报表",IF(NOT(ISNUMBER($B3159)),"※日期是文本不是日期（像 2026.6.28 这种），按日期取数的报表全会漏掉这一笔",IF(AND($F3159&lt;&gt;"",$G3159&lt;&gt;""),"※收入和支出不能同时填",IF(AND(N($F3159)=0,N($G3159)=0),"※收入和支出都没填",IF(OR(N($F3159)&lt;0,N($G3159)&lt;0),"※金额不能填负数，方向反了就换一列填",IF($D3159="","※没填收支类别，分类报表会漏掉这一笔",IF(ISNA(MATCH($D3159,类别表,0)),"※收支类别不在【基础资料】的清单里",IF(AND($L3159="内部转账",$M3159=""),"△内部转账要在「对方账户」写上另一头",IF(AND($L3159="内部转账",$M3159=$C3159),"※对方账户跟本账户是同一个",IF(AND($L3159&lt;&gt;"内部转账",$M3159&lt;&gt;""),"△填了对方账户，但类别不是内部转账",IF(YEAR($B3159)&lt;&gt;管理年度,"△不是管理年度的单据，按月的三张报表里看不到",IF($H3159&lt;0,"△这一笔之后该账户余额成负数了，核一下",""))))))))))))))</f>
        <v/>
      </c>
    </row>
    <row r="3160" ht="16.5" spans="1:16">
      <c r="A3160" s="4" t="str">
        <f>IF($C3160="","",COUNTA($C$5:$C3160))</f>
        <v/>
      </c>
      <c r="B3160" s="52"/>
      <c r="C3160" s="53"/>
      <c r="D3160" s="53"/>
      <c r="E3160" s="32"/>
      <c r="F3160" s="54"/>
      <c r="G3160" s="54"/>
      <c r="H3160" s="24" t="str">
        <f>IFERROR(ROUND(VLOOKUP($C3160,基础资料!$B$5:$E$34,3,0)+SUMIF($C$5:$C3160,$C3160,$F$5:$F3160)-SUMIF($C$5:$C3160,$C3160,$G$5:$G3160),2),"")</f>
        <v/>
      </c>
      <c r="I3160" s="53"/>
      <c r="J3160" s="53"/>
      <c r="K3160" s="25" t="str">
        <f t="shared" si="49"/>
        <v/>
      </c>
      <c r="L3160" s="13" t="str">
        <f>IF($D3160="","",IFERROR(INDEX(类别属性,MATCH($D3160,类别表,0)),""))</f>
        <v/>
      </c>
      <c r="M3160" s="53"/>
      <c r="N3160" s="53"/>
      <c r="O3160" s="32"/>
      <c r="P3160" s="6" t="str">
        <f>IF($C3160="","",IF(ISNA(MATCH($C3160,账户表,0)),"※这个账户不在【基础资料】的账户档案里",IF($B3160="","※没填日期，这一笔不会进任何月份的报表",IF(NOT(ISNUMBER($B3160)),"※日期是文本不是日期（像 2026.6.28 这种），按日期取数的报表全会漏掉这一笔",IF(AND($F3160&lt;&gt;"",$G3160&lt;&gt;""),"※收入和支出不能同时填",IF(AND(N($F3160)=0,N($G3160)=0),"※收入和支出都没填",IF(OR(N($F3160)&lt;0,N($G3160)&lt;0),"※金额不能填负数，方向反了就换一列填",IF($D3160="","※没填收支类别，分类报表会漏掉这一笔",IF(ISNA(MATCH($D3160,类别表,0)),"※收支类别不在【基础资料】的清单里",IF(AND($L3160="内部转账",$M3160=""),"△内部转账要在「对方账户」写上另一头",IF(AND($L3160="内部转账",$M3160=$C3160),"※对方账户跟本账户是同一个",IF(AND($L3160&lt;&gt;"内部转账",$M3160&lt;&gt;""),"△填了对方账户，但类别不是内部转账",IF(YEAR($B3160)&lt;&gt;管理年度,"△不是管理年度的单据，按月的三张报表里看不到",IF($H3160&lt;0,"△这一笔之后该账户余额成负数了，核一下",""))))))))))))))</f>
        <v/>
      </c>
    </row>
    <row r="3161" ht="16.5" spans="1:16">
      <c r="A3161" s="4" t="str">
        <f>IF($C3161="","",COUNTA($C$5:$C3161))</f>
        <v/>
      </c>
      <c r="B3161" s="52"/>
      <c r="C3161" s="53"/>
      <c r="D3161" s="53"/>
      <c r="E3161" s="32"/>
      <c r="F3161" s="54"/>
      <c r="G3161" s="54"/>
      <c r="H3161" s="24" t="str">
        <f>IFERROR(ROUND(VLOOKUP($C3161,基础资料!$B$5:$E$34,3,0)+SUMIF($C$5:$C3161,$C3161,$F$5:$F3161)-SUMIF($C$5:$C3161,$C3161,$G$5:$G3161),2),"")</f>
        <v/>
      </c>
      <c r="I3161" s="53"/>
      <c r="J3161" s="53"/>
      <c r="K3161" s="25" t="str">
        <f t="shared" si="49"/>
        <v/>
      </c>
      <c r="L3161" s="13" t="str">
        <f>IF($D3161="","",IFERROR(INDEX(类别属性,MATCH($D3161,类别表,0)),""))</f>
        <v/>
      </c>
      <c r="M3161" s="53"/>
      <c r="N3161" s="53"/>
      <c r="O3161" s="32"/>
      <c r="P3161" s="6" t="str">
        <f>IF($C3161="","",IF(ISNA(MATCH($C3161,账户表,0)),"※这个账户不在【基础资料】的账户档案里",IF($B3161="","※没填日期，这一笔不会进任何月份的报表",IF(NOT(ISNUMBER($B3161)),"※日期是文本不是日期（像 2026.6.28 这种），按日期取数的报表全会漏掉这一笔",IF(AND($F3161&lt;&gt;"",$G3161&lt;&gt;""),"※收入和支出不能同时填",IF(AND(N($F3161)=0,N($G3161)=0),"※收入和支出都没填",IF(OR(N($F3161)&lt;0,N($G3161)&lt;0),"※金额不能填负数，方向反了就换一列填",IF($D3161="","※没填收支类别，分类报表会漏掉这一笔",IF(ISNA(MATCH($D3161,类别表,0)),"※收支类别不在【基础资料】的清单里",IF(AND($L3161="内部转账",$M3161=""),"△内部转账要在「对方账户」写上另一头",IF(AND($L3161="内部转账",$M3161=$C3161),"※对方账户跟本账户是同一个",IF(AND($L3161&lt;&gt;"内部转账",$M3161&lt;&gt;""),"△填了对方账户，但类别不是内部转账",IF(YEAR($B3161)&lt;&gt;管理年度,"△不是管理年度的单据，按月的三张报表里看不到",IF($H3161&lt;0,"△这一笔之后该账户余额成负数了，核一下",""))))))))))))))</f>
        <v/>
      </c>
    </row>
    <row r="3162" ht="16.5" spans="1:16">
      <c r="A3162" s="4" t="str">
        <f>IF($C3162="","",COUNTA($C$5:$C3162))</f>
        <v/>
      </c>
      <c r="B3162" s="52"/>
      <c r="C3162" s="53"/>
      <c r="D3162" s="53"/>
      <c r="E3162" s="32"/>
      <c r="F3162" s="54"/>
      <c r="G3162" s="54"/>
      <c r="H3162" s="24" t="str">
        <f>IFERROR(ROUND(VLOOKUP($C3162,基础资料!$B$5:$E$34,3,0)+SUMIF($C$5:$C3162,$C3162,$F$5:$F3162)-SUMIF($C$5:$C3162,$C3162,$G$5:$G3162),2),"")</f>
        <v/>
      </c>
      <c r="I3162" s="53"/>
      <c r="J3162" s="53"/>
      <c r="K3162" s="25" t="str">
        <f t="shared" si="49"/>
        <v/>
      </c>
      <c r="L3162" s="13" t="str">
        <f>IF($D3162="","",IFERROR(INDEX(类别属性,MATCH($D3162,类别表,0)),""))</f>
        <v/>
      </c>
      <c r="M3162" s="53"/>
      <c r="N3162" s="53"/>
      <c r="O3162" s="32"/>
      <c r="P3162" s="6" t="str">
        <f>IF($C3162="","",IF(ISNA(MATCH($C3162,账户表,0)),"※这个账户不在【基础资料】的账户档案里",IF($B3162="","※没填日期，这一笔不会进任何月份的报表",IF(NOT(ISNUMBER($B3162)),"※日期是文本不是日期（像 2026.6.28 这种），按日期取数的报表全会漏掉这一笔",IF(AND($F3162&lt;&gt;"",$G3162&lt;&gt;""),"※收入和支出不能同时填",IF(AND(N($F3162)=0,N($G3162)=0),"※收入和支出都没填",IF(OR(N($F3162)&lt;0,N($G3162)&lt;0),"※金额不能填负数，方向反了就换一列填",IF($D3162="","※没填收支类别，分类报表会漏掉这一笔",IF(ISNA(MATCH($D3162,类别表,0)),"※收支类别不在【基础资料】的清单里",IF(AND($L3162="内部转账",$M3162=""),"△内部转账要在「对方账户」写上另一头",IF(AND($L3162="内部转账",$M3162=$C3162),"※对方账户跟本账户是同一个",IF(AND($L3162&lt;&gt;"内部转账",$M3162&lt;&gt;""),"△填了对方账户，但类别不是内部转账",IF(YEAR($B3162)&lt;&gt;管理年度,"△不是管理年度的单据，按月的三张报表里看不到",IF($H3162&lt;0,"△这一笔之后该账户余额成负数了，核一下",""))))))))))))))</f>
        <v/>
      </c>
    </row>
    <row r="3163" ht="16.5" spans="1:16">
      <c r="A3163" s="4" t="str">
        <f>IF($C3163="","",COUNTA($C$5:$C3163))</f>
        <v/>
      </c>
      <c r="B3163" s="52"/>
      <c r="C3163" s="53"/>
      <c r="D3163" s="53"/>
      <c r="E3163" s="32"/>
      <c r="F3163" s="54"/>
      <c r="G3163" s="54"/>
      <c r="H3163" s="24" t="str">
        <f>IFERROR(ROUND(VLOOKUP($C3163,基础资料!$B$5:$E$34,3,0)+SUMIF($C$5:$C3163,$C3163,$F$5:$F3163)-SUMIF($C$5:$C3163,$C3163,$G$5:$G3163),2),"")</f>
        <v/>
      </c>
      <c r="I3163" s="53"/>
      <c r="J3163" s="53"/>
      <c r="K3163" s="25" t="str">
        <f t="shared" si="49"/>
        <v/>
      </c>
      <c r="L3163" s="13" t="str">
        <f>IF($D3163="","",IFERROR(INDEX(类别属性,MATCH($D3163,类别表,0)),""))</f>
        <v/>
      </c>
      <c r="M3163" s="53"/>
      <c r="N3163" s="53"/>
      <c r="O3163" s="32"/>
      <c r="P3163" s="6" t="str">
        <f>IF($C3163="","",IF(ISNA(MATCH($C3163,账户表,0)),"※这个账户不在【基础资料】的账户档案里",IF($B3163="","※没填日期，这一笔不会进任何月份的报表",IF(NOT(ISNUMBER($B3163)),"※日期是文本不是日期（像 2026.6.28 这种），按日期取数的报表全会漏掉这一笔",IF(AND($F3163&lt;&gt;"",$G3163&lt;&gt;""),"※收入和支出不能同时填",IF(AND(N($F3163)=0,N($G3163)=0),"※收入和支出都没填",IF(OR(N($F3163)&lt;0,N($G3163)&lt;0),"※金额不能填负数，方向反了就换一列填",IF($D3163="","※没填收支类别，分类报表会漏掉这一笔",IF(ISNA(MATCH($D3163,类别表,0)),"※收支类别不在【基础资料】的清单里",IF(AND($L3163="内部转账",$M3163=""),"△内部转账要在「对方账户」写上另一头",IF(AND($L3163="内部转账",$M3163=$C3163),"※对方账户跟本账户是同一个",IF(AND($L3163&lt;&gt;"内部转账",$M3163&lt;&gt;""),"△填了对方账户，但类别不是内部转账",IF(YEAR($B3163)&lt;&gt;管理年度,"△不是管理年度的单据，按月的三张报表里看不到",IF($H3163&lt;0,"△这一笔之后该账户余额成负数了，核一下",""))))))))))))))</f>
        <v/>
      </c>
    </row>
    <row r="3164" ht="16.5" spans="1:16">
      <c r="A3164" s="4" t="str">
        <f>IF($C3164="","",COUNTA($C$5:$C3164))</f>
        <v/>
      </c>
      <c r="B3164" s="52"/>
      <c r="C3164" s="53"/>
      <c r="D3164" s="53"/>
      <c r="E3164" s="32"/>
      <c r="F3164" s="54"/>
      <c r="G3164" s="54"/>
      <c r="H3164" s="24" t="str">
        <f>IFERROR(ROUND(VLOOKUP($C3164,基础资料!$B$5:$E$34,3,0)+SUMIF($C$5:$C3164,$C3164,$F$5:$F3164)-SUMIF($C$5:$C3164,$C3164,$G$5:$G3164),2),"")</f>
        <v/>
      </c>
      <c r="I3164" s="53"/>
      <c r="J3164" s="53"/>
      <c r="K3164" s="25" t="str">
        <f t="shared" si="49"/>
        <v/>
      </c>
      <c r="L3164" s="13" t="str">
        <f>IF($D3164="","",IFERROR(INDEX(类别属性,MATCH($D3164,类别表,0)),""))</f>
        <v/>
      </c>
      <c r="M3164" s="53"/>
      <c r="N3164" s="53"/>
      <c r="O3164" s="32"/>
      <c r="P3164" s="6" t="str">
        <f>IF($C3164="","",IF(ISNA(MATCH($C3164,账户表,0)),"※这个账户不在【基础资料】的账户档案里",IF($B3164="","※没填日期，这一笔不会进任何月份的报表",IF(NOT(ISNUMBER($B3164)),"※日期是文本不是日期（像 2026.6.28 这种），按日期取数的报表全会漏掉这一笔",IF(AND($F3164&lt;&gt;"",$G3164&lt;&gt;""),"※收入和支出不能同时填",IF(AND(N($F3164)=0,N($G3164)=0),"※收入和支出都没填",IF(OR(N($F3164)&lt;0,N($G3164)&lt;0),"※金额不能填负数，方向反了就换一列填",IF($D3164="","※没填收支类别，分类报表会漏掉这一笔",IF(ISNA(MATCH($D3164,类别表,0)),"※收支类别不在【基础资料】的清单里",IF(AND($L3164="内部转账",$M3164=""),"△内部转账要在「对方账户」写上另一头",IF(AND($L3164="内部转账",$M3164=$C3164),"※对方账户跟本账户是同一个",IF(AND($L3164&lt;&gt;"内部转账",$M3164&lt;&gt;""),"△填了对方账户，但类别不是内部转账",IF(YEAR($B3164)&lt;&gt;管理年度,"△不是管理年度的单据，按月的三张报表里看不到",IF($H3164&lt;0,"△这一笔之后该账户余额成负数了，核一下",""))))))))))))))</f>
        <v/>
      </c>
    </row>
    <row r="3165" ht="16.5" spans="1:16">
      <c r="A3165" s="4" t="str">
        <f>IF($C3165="","",COUNTA($C$5:$C3165))</f>
        <v/>
      </c>
      <c r="B3165" s="52"/>
      <c r="C3165" s="53"/>
      <c r="D3165" s="53"/>
      <c r="E3165" s="32"/>
      <c r="F3165" s="54"/>
      <c r="G3165" s="54"/>
      <c r="H3165" s="24" t="str">
        <f>IFERROR(ROUND(VLOOKUP($C3165,基础资料!$B$5:$E$34,3,0)+SUMIF($C$5:$C3165,$C3165,$F$5:$F3165)-SUMIF($C$5:$C3165,$C3165,$G$5:$G3165),2),"")</f>
        <v/>
      </c>
      <c r="I3165" s="53"/>
      <c r="J3165" s="53"/>
      <c r="K3165" s="25" t="str">
        <f t="shared" si="49"/>
        <v/>
      </c>
      <c r="L3165" s="13" t="str">
        <f>IF($D3165="","",IFERROR(INDEX(类别属性,MATCH($D3165,类别表,0)),""))</f>
        <v/>
      </c>
      <c r="M3165" s="53"/>
      <c r="N3165" s="53"/>
      <c r="O3165" s="32"/>
      <c r="P3165" s="6" t="str">
        <f>IF($C3165="","",IF(ISNA(MATCH($C3165,账户表,0)),"※这个账户不在【基础资料】的账户档案里",IF($B3165="","※没填日期，这一笔不会进任何月份的报表",IF(NOT(ISNUMBER($B3165)),"※日期是文本不是日期（像 2026.6.28 这种），按日期取数的报表全会漏掉这一笔",IF(AND($F3165&lt;&gt;"",$G3165&lt;&gt;""),"※收入和支出不能同时填",IF(AND(N($F3165)=0,N($G3165)=0),"※收入和支出都没填",IF(OR(N($F3165)&lt;0,N($G3165)&lt;0),"※金额不能填负数，方向反了就换一列填",IF($D3165="","※没填收支类别，分类报表会漏掉这一笔",IF(ISNA(MATCH($D3165,类别表,0)),"※收支类别不在【基础资料】的清单里",IF(AND($L3165="内部转账",$M3165=""),"△内部转账要在「对方账户」写上另一头",IF(AND($L3165="内部转账",$M3165=$C3165),"※对方账户跟本账户是同一个",IF(AND($L3165&lt;&gt;"内部转账",$M3165&lt;&gt;""),"△填了对方账户，但类别不是内部转账",IF(YEAR($B3165)&lt;&gt;管理年度,"△不是管理年度的单据，按月的三张报表里看不到",IF($H3165&lt;0,"△这一笔之后该账户余额成负数了，核一下",""))))))))))))))</f>
        <v/>
      </c>
    </row>
    <row r="3166" ht="16.5" spans="1:16">
      <c r="A3166" s="4" t="str">
        <f>IF($C3166="","",COUNTA($C$5:$C3166))</f>
        <v/>
      </c>
      <c r="B3166" s="52"/>
      <c r="C3166" s="53"/>
      <c r="D3166" s="53"/>
      <c r="E3166" s="32"/>
      <c r="F3166" s="54"/>
      <c r="G3166" s="54"/>
      <c r="H3166" s="24" t="str">
        <f>IFERROR(ROUND(VLOOKUP($C3166,基础资料!$B$5:$E$34,3,0)+SUMIF($C$5:$C3166,$C3166,$F$5:$F3166)-SUMIF($C$5:$C3166,$C3166,$G$5:$G3166),2),"")</f>
        <v/>
      </c>
      <c r="I3166" s="53"/>
      <c r="J3166" s="53"/>
      <c r="K3166" s="25" t="str">
        <f t="shared" si="49"/>
        <v/>
      </c>
      <c r="L3166" s="13" t="str">
        <f>IF($D3166="","",IFERROR(INDEX(类别属性,MATCH($D3166,类别表,0)),""))</f>
        <v/>
      </c>
      <c r="M3166" s="53"/>
      <c r="N3166" s="53"/>
      <c r="O3166" s="32"/>
      <c r="P3166" s="6" t="str">
        <f>IF($C3166="","",IF(ISNA(MATCH($C3166,账户表,0)),"※这个账户不在【基础资料】的账户档案里",IF($B3166="","※没填日期，这一笔不会进任何月份的报表",IF(NOT(ISNUMBER($B3166)),"※日期是文本不是日期（像 2026.6.28 这种），按日期取数的报表全会漏掉这一笔",IF(AND($F3166&lt;&gt;"",$G3166&lt;&gt;""),"※收入和支出不能同时填",IF(AND(N($F3166)=0,N($G3166)=0),"※收入和支出都没填",IF(OR(N($F3166)&lt;0,N($G3166)&lt;0),"※金额不能填负数，方向反了就换一列填",IF($D3166="","※没填收支类别，分类报表会漏掉这一笔",IF(ISNA(MATCH($D3166,类别表,0)),"※收支类别不在【基础资料】的清单里",IF(AND($L3166="内部转账",$M3166=""),"△内部转账要在「对方账户」写上另一头",IF(AND($L3166="内部转账",$M3166=$C3166),"※对方账户跟本账户是同一个",IF(AND($L3166&lt;&gt;"内部转账",$M3166&lt;&gt;""),"△填了对方账户，但类别不是内部转账",IF(YEAR($B3166)&lt;&gt;管理年度,"△不是管理年度的单据，按月的三张报表里看不到",IF($H3166&lt;0,"△这一笔之后该账户余额成负数了，核一下",""))))))))))))))</f>
        <v/>
      </c>
    </row>
    <row r="3167" ht="16.5" spans="1:16">
      <c r="A3167" s="4" t="str">
        <f>IF($C3167="","",COUNTA($C$5:$C3167))</f>
        <v/>
      </c>
      <c r="B3167" s="52"/>
      <c r="C3167" s="53"/>
      <c r="D3167" s="53"/>
      <c r="E3167" s="32"/>
      <c r="F3167" s="54"/>
      <c r="G3167" s="54"/>
      <c r="H3167" s="24" t="str">
        <f>IFERROR(ROUND(VLOOKUP($C3167,基础资料!$B$5:$E$34,3,0)+SUMIF($C$5:$C3167,$C3167,$F$5:$F3167)-SUMIF($C$5:$C3167,$C3167,$G$5:$G3167),2),"")</f>
        <v/>
      </c>
      <c r="I3167" s="53"/>
      <c r="J3167" s="53"/>
      <c r="K3167" s="25" t="str">
        <f t="shared" si="49"/>
        <v/>
      </c>
      <c r="L3167" s="13" t="str">
        <f>IF($D3167="","",IFERROR(INDEX(类别属性,MATCH($D3167,类别表,0)),""))</f>
        <v/>
      </c>
      <c r="M3167" s="53"/>
      <c r="N3167" s="53"/>
      <c r="O3167" s="32"/>
      <c r="P3167" s="6" t="str">
        <f>IF($C3167="","",IF(ISNA(MATCH($C3167,账户表,0)),"※这个账户不在【基础资料】的账户档案里",IF($B3167="","※没填日期，这一笔不会进任何月份的报表",IF(NOT(ISNUMBER($B3167)),"※日期是文本不是日期（像 2026.6.28 这种），按日期取数的报表全会漏掉这一笔",IF(AND($F3167&lt;&gt;"",$G3167&lt;&gt;""),"※收入和支出不能同时填",IF(AND(N($F3167)=0,N($G3167)=0),"※收入和支出都没填",IF(OR(N($F3167)&lt;0,N($G3167)&lt;0),"※金额不能填负数，方向反了就换一列填",IF($D3167="","※没填收支类别，分类报表会漏掉这一笔",IF(ISNA(MATCH($D3167,类别表,0)),"※收支类别不在【基础资料】的清单里",IF(AND($L3167="内部转账",$M3167=""),"△内部转账要在「对方账户」写上另一头",IF(AND($L3167="内部转账",$M3167=$C3167),"※对方账户跟本账户是同一个",IF(AND($L3167&lt;&gt;"内部转账",$M3167&lt;&gt;""),"△填了对方账户，但类别不是内部转账",IF(YEAR($B3167)&lt;&gt;管理年度,"△不是管理年度的单据，按月的三张报表里看不到",IF($H3167&lt;0,"△这一笔之后该账户余额成负数了，核一下",""))))))))))))))</f>
        <v/>
      </c>
    </row>
    <row r="3168" ht="16.5" spans="1:16">
      <c r="A3168" s="4" t="str">
        <f>IF($C3168="","",COUNTA($C$5:$C3168))</f>
        <v/>
      </c>
      <c r="B3168" s="52"/>
      <c r="C3168" s="53"/>
      <c r="D3168" s="53"/>
      <c r="E3168" s="32"/>
      <c r="F3168" s="54"/>
      <c r="G3168" s="54"/>
      <c r="H3168" s="24" t="str">
        <f>IFERROR(ROUND(VLOOKUP($C3168,基础资料!$B$5:$E$34,3,0)+SUMIF($C$5:$C3168,$C3168,$F$5:$F3168)-SUMIF($C$5:$C3168,$C3168,$G$5:$G3168),2),"")</f>
        <v/>
      </c>
      <c r="I3168" s="53"/>
      <c r="J3168" s="53"/>
      <c r="K3168" s="25" t="str">
        <f t="shared" si="49"/>
        <v/>
      </c>
      <c r="L3168" s="13" t="str">
        <f>IF($D3168="","",IFERROR(INDEX(类别属性,MATCH($D3168,类别表,0)),""))</f>
        <v/>
      </c>
      <c r="M3168" s="53"/>
      <c r="N3168" s="53"/>
      <c r="O3168" s="32"/>
      <c r="P3168" s="6" t="str">
        <f>IF($C3168="","",IF(ISNA(MATCH($C3168,账户表,0)),"※这个账户不在【基础资料】的账户档案里",IF($B3168="","※没填日期，这一笔不会进任何月份的报表",IF(NOT(ISNUMBER($B3168)),"※日期是文本不是日期（像 2026.6.28 这种），按日期取数的报表全会漏掉这一笔",IF(AND($F3168&lt;&gt;"",$G3168&lt;&gt;""),"※收入和支出不能同时填",IF(AND(N($F3168)=0,N($G3168)=0),"※收入和支出都没填",IF(OR(N($F3168)&lt;0,N($G3168)&lt;0),"※金额不能填负数，方向反了就换一列填",IF($D3168="","※没填收支类别，分类报表会漏掉这一笔",IF(ISNA(MATCH($D3168,类别表,0)),"※收支类别不在【基础资料】的清单里",IF(AND($L3168="内部转账",$M3168=""),"△内部转账要在「对方账户」写上另一头",IF(AND($L3168="内部转账",$M3168=$C3168),"※对方账户跟本账户是同一个",IF(AND($L3168&lt;&gt;"内部转账",$M3168&lt;&gt;""),"△填了对方账户，但类别不是内部转账",IF(YEAR($B3168)&lt;&gt;管理年度,"△不是管理年度的单据，按月的三张报表里看不到",IF($H3168&lt;0,"△这一笔之后该账户余额成负数了，核一下",""))))))))))))))</f>
        <v/>
      </c>
    </row>
    <row r="3169" ht="16.5" spans="1:16">
      <c r="A3169" s="4" t="str">
        <f>IF($C3169="","",COUNTA($C$5:$C3169))</f>
        <v/>
      </c>
      <c r="B3169" s="52"/>
      <c r="C3169" s="53"/>
      <c r="D3169" s="53"/>
      <c r="E3169" s="32"/>
      <c r="F3169" s="54"/>
      <c r="G3169" s="54"/>
      <c r="H3169" s="24" t="str">
        <f>IFERROR(ROUND(VLOOKUP($C3169,基础资料!$B$5:$E$34,3,0)+SUMIF($C$5:$C3169,$C3169,$F$5:$F3169)-SUMIF($C$5:$C3169,$C3169,$G$5:$G3169),2),"")</f>
        <v/>
      </c>
      <c r="I3169" s="53"/>
      <c r="J3169" s="53"/>
      <c r="K3169" s="25" t="str">
        <f t="shared" si="49"/>
        <v/>
      </c>
      <c r="L3169" s="13" t="str">
        <f>IF($D3169="","",IFERROR(INDEX(类别属性,MATCH($D3169,类别表,0)),""))</f>
        <v/>
      </c>
      <c r="M3169" s="53"/>
      <c r="N3169" s="53"/>
      <c r="O3169" s="32"/>
      <c r="P3169" s="6" t="str">
        <f>IF($C3169="","",IF(ISNA(MATCH($C3169,账户表,0)),"※这个账户不在【基础资料】的账户档案里",IF($B3169="","※没填日期，这一笔不会进任何月份的报表",IF(NOT(ISNUMBER($B3169)),"※日期是文本不是日期（像 2026.6.28 这种），按日期取数的报表全会漏掉这一笔",IF(AND($F3169&lt;&gt;"",$G3169&lt;&gt;""),"※收入和支出不能同时填",IF(AND(N($F3169)=0,N($G3169)=0),"※收入和支出都没填",IF(OR(N($F3169)&lt;0,N($G3169)&lt;0),"※金额不能填负数，方向反了就换一列填",IF($D3169="","※没填收支类别，分类报表会漏掉这一笔",IF(ISNA(MATCH($D3169,类别表,0)),"※收支类别不在【基础资料】的清单里",IF(AND($L3169="内部转账",$M3169=""),"△内部转账要在「对方账户」写上另一头",IF(AND($L3169="内部转账",$M3169=$C3169),"※对方账户跟本账户是同一个",IF(AND($L3169&lt;&gt;"内部转账",$M3169&lt;&gt;""),"△填了对方账户，但类别不是内部转账",IF(YEAR($B3169)&lt;&gt;管理年度,"△不是管理年度的单据，按月的三张报表里看不到",IF($H3169&lt;0,"△这一笔之后该账户余额成负数了，核一下",""))))))))))))))</f>
        <v/>
      </c>
    </row>
    <row r="3170" ht="16.5" spans="1:16">
      <c r="A3170" s="4" t="str">
        <f>IF($C3170="","",COUNTA($C$5:$C3170))</f>
        <v/>
      </c>
      <c r="B3170" s="52"/>
      <c r="C3170" s="53"/>
      <c r="D3170" s="53"/>
      <c r="E3170" s="32"/>
      <c r="F3170" s="54"/>
      <c r="G3170" s="54"/>
      <c r="H3170" s="24" t="str">
        <f>IFERROR(ROUND(VLOOKUP($C3170,基础资料!$B$5:$E$34,3,0)+SUMIF($C$5:$C3170,$C3170,$F$5:$F3170)-SUMIF($C$5:$C3170,$C3170,$G$5:$G3170),2),"")</f>
        <v/>
      </c>
      <c r="I3170" s="53"/>
      <c r="J3170" s="53"/>
      <c r="K3170" s="25" t="str">
        <f t="shared" si="49"/>
        <v/>
      </c>
      <c r="L3170" s="13" t="str">
        <f>IF($D3170="","",IFERROR(INDEX(类别属性,MATCH($D3170,类别表,0)),""))</f>
        <v/>
      </c>
      <c r="M3170" s="53"/>
      <c r="N3170" s="53"/>
      <c r="O3170" s="32"/>
      <c r="P3170" s="6" t="str">
        <f>IF($C3170="","",IF(ISNA(MATCH($C3170,账户表,0)),"※这个账户不在【基础资料】的账户档案里",IF($B3170="","※没填日期，这一笔不会进任何月份的报表",IF(NOT(ISNUMBER($B3170)),"※日期是文本不是日期（像 2026.6.28 这种），按日期取数的报表全会漏掉这一笔",IF(AND($F3170&lt;&gt;"",$G3170&lt;&gt;""),"※收入和支出不能同时填",IF(AND(N($F3170)=0,N($G3170)=0),"※收入和支出都没填",IF(OR(N($F3170)&lt;0,N($G3170)&lt;0),"※金额不能填负数，方向反了就换一列填",IF($D3170="","※没填收支类别，分类报表会漏掉这一笔",IF(ISNA(MATCH($D3170,类别表,0)),"※收支类别不在【基础资料】的清单里",IF(AND($L3170="内部转账",$M3170=""),"△内部转账要在「对方账户」写上另一头",IF(AND($L3170="内部转账",$M3170=$C3170),"※对方账户跟本账户是同一个",IF(AND($L3170&lt;&gt;"内部转账",$M3170&lt;&gt;""),"△填了对方账户，但类别不是内部转账",IF(YEAR($B3170)&lt;&gt;管理年度,"△不是管理年度的单据，按月的三张报表里看不到",IF($H3170&lt;0,"△这一笔之后该账户余额成负数了，核一下",""))))))))))))))</f>
        <v/>
      </c>
    </row>
    <row r="3171" ht="16.5" spans="1:16">
      <c r="A3171" s="4" t="str">
        <f>IF($C3171="","",COUNTA($C$5:$C3171))</f>
        <v/>
      </c>
      <c r="B3171" s="52"/>
      <c r="C3171" s="53"/>
      <c r="D3171" s="53"/>
      <c r="E3171" s="32"/>
      <c r="F3171" s="54"/>
      <c r="G3171" s="54"/>
      <c r="H3171" s="24" t="str">
        <f>IFERROR(ROUND(VLOOKUP($C3171,基础资料!$B$5:$E$34,3,0)+SUMIF($C$5:$C3171,$C3171,$F$5:$F3171)-SUMIF($C$5:$C3171,$C3171,$G$5:$G3171),2),"")</f>
        <v/>
      </c>
      <c r="I3171" s="53"/>
      <c r="J3171" s="53"/>
      <c r="K3171" s="25" t="str">
        <f t="shared" si="49"/>
        <v/>
      </c>
      <c r="L3171" s="13" t="str">
        <f>IF($D3171="","",IFERROR(INDEX(类别属性,MATCH($D3171,类别表,0)),""))</f>
        <v/>
      </c>
      <c r="M3171" s="53"/>
      <c r="N3171" s="53"/>
      <c r="O3171" s="32"/>
      <c r="P3171" s="6" t="str">
        <f>IF($C3171="","",IF(ISNA(MATCH($C3171,账户表,0)),"※这个账户不在【基础资料】的账户档案里",IF($B3171="","※没填日期，这一笔不会进任何月份的报表",IF(NOT(ISNUMBER($B3171)),"※日期是文本不是日期（像 2026.6.28 这种），按日期取数的报表全会漏掉这一笔",IF(AND($F3171&lt;&gt;"",$G3171&lt;&gt;""),"※收入和支出不能同时填",IF(AND(N($F3171)=0,N($G3171)=0),"※收入和支出都没填",IF(OR(N($F3171)&lt;0,N($G3171)&lt;0),"※金额不能填负数，方向反了就换一列填",IF($D3171="","※没填收支类别，分类报表会漏掉这一笔",IF(ISNA(MATCH($D3171,类别表,0)),"※收支类别不在【基础资料】的清单里",IF(AND($L3171="内部转账",$M3171=""),"△内部转账要在「对方账户」写上另一头",IF(AND($L3171="内部转账",$M3171=$C3171),"※对方账户跟本账户是同一个",IF(AND($L3171&lt;&gt;"内部转账",$M3171&lt;&gt;""),"△填了对方账户，但类别不是内部转账",IF(YEAR($B3171)&lt;&gt;管理年度,"△不是管理年度的单据，按月的三张报表里看不到",IF($H3171&lt;0,"△这一笔之后该账户余额成负数了，核一下",""))))))))))))))</f>
        <v/>
      </c>
    </row>
    <row r="3172" ht="16.5" spans="1:16">
      <c r="A3172" s="4" t="str">
        <f>IF($C3172="","",COUNTA($C$5:$C3172))</f>
        <v/>
      </c>
      <c r="B3172" s="52"/>
      <c r="C3172" s="53"/>
      <c r="D3172" s="53"/>
      <c r="E3172" s="32"/>
      <c r="F3172" s="54"/>
      <c r="G3172" s="54"/>
      <c r="H3172" s="24" t="str">
        <f>IFERROR(ROUND(VLOOKUP($C3172,基础资料!$B$5:$E$34,3,0)+SUMIF($C$5:$C3172,$C3172,$F$5:$F3172)-SUMIF($C$5:$C3172,$C3172,$G$5:$G3172),2),"")</f>
        <v/>
      </c>
      <c r="I3172" s="53"/>
      <c r="J3172" s="53"/>
      <c r="K3172" s="25" t="str">
        <f t="shared" si="49"/>
        <v/>
      </c>
      <c r="L3172" s="13" t="str">
        <f>IF($D3172="","",IFERROR(INDEX(类别属性,MATCH($D3172,类别表,0)),""))</f>
        <v/>
      </c>
      <c r="M3172" s="53"/>
      <c r="N3172" s="53"/>
      <c r="O3172" s="32"/>
      <c r="P3172" s="6" t="str">
        <f>IF($C3172="","",IF(ISNA(MATCH($C3172,账户表,0)),"※这个账户不在【基础资料】的账户档案里",IF($B3172="","※没填日期，这一笔不会进任何月份的报表",IF(NOT(ISNUMBER($B3172)),"※日期是文本不是日期（像 2026.6.28 这种），按日期取数的报表全会漏掉这一笔",IF(AND($F3172&lt;&gt;"",$G3172&lt;&gt;""),"※收入和支出不能同时填",IF(AND(N($F3172)=0,N($G3172)=0),"※收入和支出都没填",IF(OR(N($F3172)&lt;0,N($G3172)&lt;0),"※金额不能填负数，方向反了就换一列填",IF($D3172="","※没填收支类别，分类报表会漏掉这一笔",IF(ISNA(MATCH($D3172,类别表,0)),"※收支类别不在【基础资料】的清单里",IF(AND($L3172="内部转账",$M3172=""),"△内部转账要在「对方账户」写上另一头",IF(AND($L3172="内部转账",$M3172=$C3172),"※对方账户跟本账户是同一个",IF(AND($L3172&lt;&gt;"内部转账",$M3172&lt;&gt;""),"△填了对方账户，但类别不是内部转账",IF(YEAR($B3172)&lt;&gt;管理年度,"△不是管理年度的单据，按月的三张报表里看不到",IF($H3172&lt;0,"△这一笔之后该账户余额成负数了，核一下",""))))))))))))))</f>
        <v/>
      </c>
    </row>
    <row r="3173" ht="16.5" spans="1:16">
      <c r="A3173" s="4" t="str">
        <f>IF($C3173="","",COUNTA($C$5:$C3173))</f>
        <v/>
      </c>
      <c r="B3173" s="52"/>
      <c r="C3173" s="53"/>
      <c r="D3173" s="53"/>
      <c r="E3173" s="32"/>
      <c r="F3173" s="54"/>
      <c r="G3173" s="54"/>
      <c r="H3173" s="24" t="str">
        <f>IFERROR(ROUND(VLOOKUP($C3173,基础资料!$B$5:$E$34,3,0)+SUMIF($C$5:$C3173,$C3173,$F$5:$F3173)-SUMIF($C$5:$C3173,$C3173,$G$5:$G3173),2),"")</f>
        <v/>
      </c>
      <c r="I3173" s="53"/>
      <c r="J3173" s="53"/>
      <c r="K3173" s="25" t="str">
        <f t="shared" si="49"/>
        <v/>
      </c>
      <c r="L3173" s="13" t="str">
        <f>IF($D3173="","",IFERROR(INDEX(类别属性,MATCH($D3173,类别表,0)),""))</f>
        <v/>
      </c>
      <c r="M3173" s="53"/>
      <c r="N3173" s="53"/>
      <c r="O3173" s="32"/>
      <c r="P3173" s="6" t="str">
        <f>IF($C3173="","",IF(ISNA(MATCH($C3173,账户表,0)),"※这个账户不在【基础资料】的账户档案里",IF($B3173="","※没填日期，这一笔不会进任何月份的报表",IF(NOT(ISNUMBER($B3173)),"※日期是文本不是日期（像 2026.6.28 这种），按日期取数的报表全会漏掉这一笔",IF(AND($F3173&lt;&gt;"",$G3173&lt;&gt;""),"※收入和支出不能同时填",IF(AND(N($F3173)=0,N($G3173)=0),"※收入和支出都没填",IF(OR(N($F3173)&lt;0,N($G3173)&lt;0),"※金额不能填负数，方向反了就换一列填",IF($D3173="","※没填收支类别，分类报表会漏掉这一笔",IF(ISNA(MATCH($D3173,类别表,0)),"※收支类别不在【基础资料】的清单里",IF(AND($L3173="内部转账",$M3173=""),"△内部转账要在「对方账户」写上另一头",IF(AND($L3173="内部转账",$M3173=$C3173),"※对方账户跟本账户是同一个",IF(AND($L3173&lt;&gt;"内部转账",$M3173&lt;&gt;""),"△填了对方账户，但类别不是内部转账",IF(YEAR($B3173)&lt;&gt;管理年度,"△不是管理年度的单据，按月的三张报表里看不到",IF($H3173&lt;0,"△这一笔之后该账户余额成负数了，核一下",""))))))))))))))</f>
        <v/>
      </c>
    </row>
    <row r="3174" ht="16.5" spans="1:16">
      <c r="A3174" s="4" t="str">
        <f>IF($C3174="","",COUNTA($C$5:$C3174))</f>
        <v/>
      </c>
      <c r="B3174" s="52"/>
      <c r="C3174" s="53"/>
      <c r="D3174" s="53"/>
      <c r="E3174" s="32"/>
      <c r="F3174" s="54"/>
      <c r="G3174" s="54"/>
      <c r="H3174" s="24" t="str">
        <f>IFERROR(ROUND(VLOOKUP($C3174,基础资料!$B$5:$E$34,3,0)+SUMIF($C$5:$C3174,$C3174,$F$5:$F3174)-SUMIF($C$5:$C3174,$C3174,$G$5:$G3174),2),"")</f>
        <v/>
      </c>
      <c r="I3174" s="53"/>
      <c r="J3174" s="53"/>
      <c r="K3174" s="25" t="str">
        <f t="shared" si="49"/>
        <v/>
      </c>
      <c r="L3174" s="13" t="str">
        <f>IF($D3174="","",IFERROR(INDEX(类别属性,MATCH($D3174,类别表,0)),""))</f>
        <v/>
      </c>
      <c r="M3174" s="53"/>
      <c r="N3174" s="53"/>
      <c r="O3174" s="32"/>
      <c r="P3174" s="6" t="str">
        <f>IF($C3174="","",IF(ISNA(MATCH($C3174,账户表,0)),"※这个账户不在【基础资料】的账户档案里",IF($B3174="","※没填日期，这一笔不会进任何月份的报表",IF(NOT(ISNUMBER($B3174)),"※日期是文本不是日期（像 2026.6.28 这种），按日期取数的报表全会漏掉这一笔",IF(AND($F3174&lt;&gt;"",$G3174&lt;&gt;""),"※收入和支出不能同时填",IF(AND(N($F3174)=0,N($G3174)=0),"※收入和支出都没填",IF(OR(N($F3174)&lt;0,N($G3174)&lt;0),"※金额不能填负数，方向反了就换一列填",IF($D3174="","※没填收支类别，分类报表会漏掉这一笔",IF(ISNA(MATCH($D3174,类别表,0)),"※收支类别不在【基础资料】的清单里",IF(AND($L3174="内部转账",$M3174=""),"△内部转账要在「对方账户」写上另一头",IF(AND($L3174="内部转账",$M3174=$C3174),"※对方账户跟本账户是同一个",IF(AND($L3174&lt;&gt;"内部转账",$M3174&lt;&gt;""),"△填了对方账户，但类别不是内部转账",IF(YEAR($B3174)&lt;&gt;管理年度,"△不是管理年度的单据，按月的三张报表里看不到",IF($H3174&lt;0,"△这一笔之后该账户余额成负数了，核一下",""))))))))))))))</f>
        <v/>
      </c>
    </row>
    <row r="3175" ht="16.5" spans="1:16">
      <c r="A3175" s="4" t="str">
        <f>IF($C3175="","",COUNTA($C$5:$C3175))</f>
        <v/>
      </c>
      <c r="B3175" s="52"/>
      <c r="C3175" s="53"/>
      <c r="D3175" s="53"/>
      <c r="E3175" s="32"/>
      <c r="F3175" s="54"/>
      <c r="G3175" s="54"/>
      <c r="H3175" s="24" t="str">
        <f>IFERROR(ROUND(VLOOKUP($C3175,基础资料!$B$5:$E$34,3,0)+SUMIF($C$5:$C3175,$C3175,$F$5:$F3175)-SUMIF($C$5:$C3175,$C3175,$G$5:$G3175),2),"")</f>
        <v/>
      </c>
      <c r="I3175" s="53"/>
      <c r="J3175" s="53"/>
      <c r="K3175" s="25" t="str">
        <f t="shared" si="49"/>
        <v/>
      </c>
      <c r="L3175" s="13" t="str">
        <f>IF($D3175="","",IFERROR(INDEX(类别属性,MATCH($D3175,类别表,0)),""))</f>
        <v/>
      </c>
      <c r="M3175" s="53"/>
      <c r="N3175" s="53"/>
      <c r="O3175" s="32"/>
      <c r="P3175" s="6" t="str">
        <f>IF($C3175="","",IF(ISNA(MATCH($C3175,账户表,0)),"※这个账户不在【基础资料】的账户档案里",IF($B3175="","※没填日期，这一笔不会进任何月份的报表",IF(NOT(ISNUMBER($B3175)),"※日期是文本不是日期（像 2026.6.28 这种），按日期取数的报表全会漏掉这一笔",IF(AND($F3175&lt;&gt;"",$G3175&lt;&gt;""),"※收入和支出不能同时填",IF(AND(N($F3175)=0,N($G3175)=0),"※收入和支出都没填",IF(OR(N($F3175)&lt;0,N($G3175)&lt;0),"※金额不能填负数，方向反了就换一列填",IF($D3175="","※没填收支类别，分类报表会漏掉这一笔",IF(ISNA(MATCH($D3175,类别表,0)),"※收支类别不在【基础资料】的清单里",IF(AND($L3175="内部转账",$M3175=""),"△内部转账要在「对方账户」写上另一头",IF(AND($L3175="内部转账",$M3175=$C3175),"※对方账户跟本账户是同一个",IF(AND($L3175&lt;&gt;"内部转账",$M3175&lt;&gt;""),"△填了对方账户，但类别不是内部转账",IF(YEAR($B3175)&lt;&gt;管理年度,"△不是管理年度的单据，按月的三张报表里看不到",IF($H3175&lt;0,"△这一笔之后该账户余额成负数了，核一下",""))))))))))))))</f>
        <v/>
      </c>
    </row>
    <row r="3176" ht="16.5" spans="1:16">
      <c r="A3176" s="4" t="str">
        <f>IF($C3176="","",COUNTA($C$5:$C3176))</f>
        <v/>
      </c>
      <c r="B3176" s="52"/>
      <c r="C3176" s="53"/>
      <c r="D3176" s="53"/>
      <c r="E3176" s="32"/>
      <c r="F3176" s="54"/>
      <c r="G3176" s="54"/>
      <c r="H3176" s="24" t="str">
        <f>IFERROR(ROUND(VLOOKUP($C3176,基础资料!$B$5:$E$34,3,0)+SUMIF($C$5:$C3176,$C3176,$F$5:$F3176)-SUMIF($C$5:$C3176,$C3176,$G$5:$G3176),2),"")</f>
        <v/>
      </c>
      <c r="I3176" s="53"/>
      <c r="J3176" s="53"/>
      <c r="K3176" s="25" t="str">
        <f t="shared" si="49"/>
        <v/>
      </c>
      <c r="L3176" s="13" t="str">
        <f>IF($D3176="","",IFERROR(INDEX(类别属性,MATCH($D3176,类别表,0)),""))</f>
        <v/>
      </c>
      <c r="M3176" s="53"/>
      <c r="N3176" s="53"/>
      <c r="O3176" s="32"/>
      <c r="P3176" s="6" t="str">
        <f>IF($C3176="","",IF(ISNA(MATCH($C3176,账户表,0)),"※这个账户不在【基础资料】的账户档案里",IF($B3176="","※没填日期，这一笔不会进任何月份的报表",IF(NOT(ISNUMBER($B3176)),"※日期是文本不是日期（像 2026.6.28 这种），按日期取数的报表全会漏掉这一笔",IF(AND($F3176&lt;&gt;"",$G3176&lt;&gt;""),"※收入和支出不能同时填",IF(AND(N($F3176)=0,N($G3176)=0),"※收入和支出都没填",IF(OR(N($F3176)&lt;0,N($G3176)&lt;0),"※金额不能填负数，方向反了就换一列填",IF($D3176="","※没填收支类别，分类报表会漏掉这一笔",IF(ISNA(MATCH($D3176,类别表,0)),"※收支类别不在【基础资料】的清单里",IF(AND($L3176="内部转账",$M3176=""),"△内部转账要在「对方账户」写上另一头",IF(AND($L3176="内部转账",$M3176=$C3176),"※对方账户跟本账户是同一个",IF(AND($L3176&lt;&gt;"内部转账",$M3176&lt;&gt;""),"△填了对方账户，但类别不是内部转账",IF(YEAR($B3176)&lt;&gt;管理年度,"△不是管理年度的单据，按月的三张报表里看不到",IF($H3176&lt;0,"△这一笔之后该账户余额成负数了，核一下",""))))))))))))))</f>
        <v/>
      </c>
    </row>
    <row r="3177" ht="16.5" spans="1:16">
      <c r="A3177" s="4" t="str">
        <f>IF($C3177="","",COUNTA($C$5:$C3177))</f>
        <v/>
      </c>
      <c r="B3177" s="52"/>
      <c r="C3177" s="53"/>
      <c r="D3177" s="53"/>
      <c r="E3177" s="32"/>
      <c r="F3177" s="54"/>
      <c r="G3177" s="54"/>
      <c r="H3177" s="24" t="str">
        <f>IFERROR(ROUND(VLOOKUP($C3177,基础资料!$B$5:$E$34,3,0)+SUMIF($C$5:$C3177,$C3177,$F$5:$F3177)-SUMIF($C$5:$C3177,$C3177,$G$5:$G3177),2),"")</f>
        <v/>
      </c>
      <c r="I3177" s="53"/>
      <c r="J3177" s="53"/>
      <c r="K3177" s="25" t="str">
        <f t="shared" si="49"/>
        <v/>
      </c>
      <c r="L3177" s="13" t="str">
        <f>IF($D3177="","",IFERROR(INDEX(类别属性,MATCH($D3177,类别表,0)),""))</f>
        <v/>
      </c>
      <c r="M3177" s="53"/>
      <c r="N3177" s="53"/>
      <c r="O3177" s="32"/>
      <c r="P3177" s="6" t="str">
        <f>IF($C3177="","",IF(ISNA(MATCH($C3177,账户表,0)),"※这个账户不在【基础资料】的账户档案里",IF($B3177="","※没填日期，这一笔不会进任何月份的报表",IF(NOT(ISNUMBER($B3177)),"※日期是文本不是日期（像 2026.6.28 这种），按日期取数的报表全会漏掉这一笔",IF(AND($F3177&lt;&gt;"",$G3177&lt;&gt;""),"※收入和支出不能同时填",IF(AND(N($F3177)=0,N($G3177)=0),"※收入和支出都没填",IF(OR(N($F3177)&lt;0,N($G3177)&lt;0),"※金额不能填负数，方向反了就换一列填",IF($D3177="","※没填收支类别，分类报表会漏掉这一笔",IF(ISNA(MATCH($D3177,类别表,0)),"※收支类别不在【基础资料】的清单里",IF(AND($L3177="内部转账",$M3177=""),"△内部转账要在「对方账户」写上另一头",IF(AND($L3177="内部转账",$M3177=$C3177),"※对方账户跟本账户是同一个",IF(AND($L3177&lt;&gt;"内部转账",$M3177&lt;&gt;""),"△填了对方账户，但类别不是内部转账",IF(YEAR($B3177)&lt;&gt;管理年度,"△不是管理年度的单据，按月的三张报表里看不到",IF($H3177&lt;0,"△这一笔之后该账户余额成负数了，核一下",""))))))))))))))</f>
        <v/>
      </c>
    </row>
    <row r="3178" ht="16.5" spans="1:16">
      <c r="A3178" s="4" t="str">
        <f>IF($C3178="","",COUNTA($C$5:$C3178))</f>
        <v/>
      </c>
      <c r="B3178" s="52"/>
      <c r="C3178" s="53"/>
      <c r="D3178" s="53"/>
      <c r="E3178" s="32"/>
      <c r="F3178" s="54"/>
      <c r="G3178" s="54"/>
      <c r="H3178" s="24" t="str">
        <f>IFERROR(ROUND(VLOOKUP($C3178,基础资料!$B$5:$E$34,3,0)+SUMIF($C$5:$C3178,$C3178,$F$5:$F3178)-SUMIF($C$5:$C3178,$C3178,$G$5:$G3178),2),"")</f>
        <v/>
      </c>
      <c r="I3178" s="53"/>
      <c r="J3178" s="53"/>
      <c r="K3178" s="25" t="str">
        <f t="shared" si="49"/>
        <v/>
      </c>
      <c r="L3178" s="13" t="str">
        <f>IF($D3178="","",IFERROR(INDEX(类别属性,MATCH($D3178,类别表,0)),""))</f>
        <v/>
      </c>
      <c r="M3178" s="53"/>
      <c r="N3178" s="53"/>
      <c r="O3178" s="32"/>
      <c r="P3178" s="6" t="str">
        <f>IF($C3178="","",IF(ISNA(MATCH($C3178,账户表,0)),"※这个账户不在【基础资料】的账户档案里",IF($B3178="","※没填日期，这一笔不会进任何月份的报表",IF(NOT(ISNUMBER($B3178)),"※日期是文本不是日期（像 2026.6.28 这种），按日期取数的报表全会漏掉这一笔",IF(AND($F3178&lt;&gt;"",$G3178&lt;&gt;""),"※收入和支出不能同时填",IF(AND(N($F3178)=0,N($G3178)=0),"※收入和支出都没填",IF(OR(N($F3178)&lt;0,N($G3178)&lt;0),"※金额不能填负数，方向反了就换一列填",IF($D3178="","※没填收支类别，分类报表会漏掉这一笔",IF(ISNA(MATCH($D3178,类别表,0)),"※收支类别不在【基础资料】的清单里",IF(AND($L3178="内部转账",$M3178=""),"△内部转账要在「对方账户」写上另一头",IF(AND($L3178="内部转账",$M3178=$C3178),"※对方账户跟本账户是同一个",IF(AND($L3178&lt;&gt;"内部转账",$M3178&lt;&gt;""),"△填了对方账户，但类别不是内部转账",IF(YEAR($B3178)&lt;&gt;管理年度,"△不是管理年度的单据，按月的三张报表里看不到",IF($H3178&lt;0,"△这一笔之后该账户余额成负数了，核一下",""))))))))))))))</f>
        <v/>
      </c>
    </row>
    <row r="3179" ht="16.5" spans="1:16">
      <c r="A3179" s="4" t="str">
        <f>IF($C3179="","",COUNTA($C$5:$C3179))</f>
        <v/>
      </c>
      <c r="B3179" s="52"/>
      <c r="C3179" s="53"/>
      <c r="D3179" s="53"/>
      <c r="E3179" s="32"/>
      <c r="F3179" s="54"/>
      <c r="G3179" s="54"/>
      <c r="H3179" s="24" t="str">
        <f>IFERROR(ROUND(VLOOKUP($C3179,基础资料!$B$5:$E$34,3,0)+SUMIF($C$5:$C3179,$C3179,$F$5:$F3179)-SUMIF($C$5:$C3179,$C3179,$G$5:$G3179),2),"")</f>
        <v/>
      </c>
      <c r="I3179" s="53"/>
      <c r="J3179" s="53"/>
      <c r="K3179" s="25" t="str">
        <f t="shared" si="49"/>
        <v/>
      </c>
      <c r="L3179" s="13" t="str">
        <f>IF($D3179="","",IFERROR(INDEX(类别属性,MATCH($D3179,类别表,0)),""))</f>
        <v/>
      </c>
      <c r="M3179" s="53"/>
      <c r="N3179" s="53"/>
      <c r="O3179" s="32"/>
      <c r="P3179" s="6" t="str">
        <f>IF($C3179="","",IF(ISNA(MATCH($C3179,账户表,0)),"※这个账户不在【基础资料】的账户档案里",IF($B3179="","※没填日期，这一笔不会进任何月份的报表",IF(NOT(ISNUMBER($B3179)),"※日期是文本不是日期（像 2026.6.28 这种），按日期取数的报表全会漏掉这一笔",IF(AND($F3179&lt;&gt;"",$G3179&lt;&gt;""),"※收入和支出不能同时填",IF(AND(N($F3179)=0,N($G3179)=0),"※收入和支出都没填",IF(OR(N($F3179)&lt;0,N($G3179)&lt;0),"※金额不能填负数，方向反了就换一列填",IF($D3179="","※没填收支类别，分类报表会漏掉这一笔",IF(ISNA(MATCH($D3179,类别表,0)),"※收支类别不在【基础资料】的清单里",IF(AND($L3179="内部转账",$M3179=""),"△内部转账要在「对方账户」写上另一头",IF(AND($L3179="内部转账",$M3179=$C3179),"※对方账户跟本账户是同一个",IF(AND($L3179&lt;&gt;"内部转账",$M3179&lt;&gt;""),"△填了对方账户，但类别不是内部转账",IF(YEAR($B3179)&lt;&gt;管理年度,"△不是管理年度的单据，按月的三张报表里看不到",IF($H3179&lt;0,"△这一笔之后该账户余额成负数了，核一下",""))))))))))))))</f>
        <v/>
      </c>
    </row>
    <row r="3180" ht="16.5" spans="1:16">
      <c r="A3180" s="4" t="str">
        <f>IF($C3180="","",COUNTA($C$5:$C3180))</f>
        <v/>
      </c>
      <c r="B3180" s="52"/>
      <c r="C3180" s="53"/>
      <c r="D3180" s="53"/>
      <c r="E3180" s="32"/>
      <c r="F3180" s="54"/>
      <c r="G3180" s="54"/>
      <c r="H3180" s="24" t="str">
        <f>IFERROR(ROUND(VLOOKUP($C3180,基础资料!$B$5:$E$34,3,0)+SUMIF($C$5:$C3180,$C3180,$F$5:$F3180)-SUMIF($C$5:$C3180,$C3180,$G$5:$G3180),2),"")</f>
        <v/>
      </c>
      <c r="I3180" s="53"/>
      <c r="J3180" s="53"/>
      <c r="K3180" s="25" t="str">
        <f t="shared" si="49"/>
        <v/>
      </c>
      <c r="L3180" s="13" t="str">
        <f>IF($D3180="","",IFERROR(INDEX(类别属性,MATCH($D3180,类别表,0)),""))</f>
        <v/>
      </c>
      <c r="M3180" s="53"/>
      <c r="N3180" s="53"/>
      <c r="O3180" s="32"/>
      <c r="P3180" s="6" t="str">
        <f>IF($C3180="","",IF(ISNA(MATCH($C3180,账户表,0)),"※这个账户不在【基础资料】的账户档案里",IF($B3180="","※没填日期，这一笔不会进任何月份的报表",IF(NOT(ISNUMBER($B3180)),"※日期是文本不是日期（像 2026.6.28 这种），按日期取数的报表全会漏掉这一笔",IF(AND($F3180&lt;&gt;"",$G3180&lt;&gt;""),"※收入和支出不能同时填",IF(AND(N($F3180)=0,N($G3180)=0),"※收入和支出都没填",IF(OR(N($F3180)&lt;0,N($G3180)&lt;0),"※金额不能填负数，方向反了就换一列填",IF($D3180="","※没填收支类别，分类报表会漏掉这一笔",IF(ISNA(MATCH($D3180,类别表,0)),"※收支类别不在【基础资料】的清单里",IF(AND($L3180="内部转账",$M3180=""),"△内部转账要在「对方账户」写上另一头",IF(AND($L3180="内部转账",$M3180=$C3180),"※对方账户跟本账户是同一个",IF(AND($L3180&lt;&gt;"内部转账",$M3180&lt;&gt;""),"△填了对方账户，但类别不是内部转账",IF(YEAR($B3180)&lt;&gt;管理年度,"△不是管理年度的单据，按月的三张报表里看不到",IF($H3180&lt;0,"△这一笔之后该账户余额成负数了，核一下",""))))))))))))))</f>
        <v/>
      </c>
    </row>
    <row r="3181" ht="16.5" spans="1:16">
      <c r="A3181" s="4" t="str">
        <f>IF($C3181="","",COUNTA($C$5:$C3181))</f>
        <v/>
      </c>
      <c r="B3181" s="52"/>
      <c r="C3181" s="53"/>
      <c r="D3181" s="53"/>
      <c r="E3181" s="32"/>
      <c r="F3181" s="54"/>
      <c r="G3181" s="54"/>
      <c r="H3181" s="24" t="str">
        <f>IFERROR(ROUND(VLOOKUP($C3181,基础资料!$B$5:$E$34,3,0)+SUMIF($C$5:$C3181,$C3181,$F$5:$F3181)-SUMIF($C$5:$C3181,$C3181,$G$5:$G3181),2),"")</f>
        <v/>
      </c>
      <c r="I3181" s="53"/>
      <c r="J3181" s="53"/>
      <c r="K3181" s="25" t="str">
        <f t="shared" si="49"/>
        <v/>
      </c>
      <c r="L3181" s="13" t="str">
        <f>IF($D3181="","",IFERROR(INDEX(类别属性,MATCH($D3181,类别表,0)),""))</f>
        <v/>
      </c>
      <c r="M3181" s="53"/>
      <c r="N3181" s="53"/>
      <c r="O3181" s="32"/>
      <c r="P3181" s="6" t="str">
        <f>IF($C3181="","",IF(ISNA(MATCH($C3181,账户表,0)),"※这个账户不在【基础资料】的账户档案里",IF($B3181="","※没填日期，这一笔不会进任何月份的报表",IF(NOT(ISNUMBER($B3181)),"※日期是文本不是日期（像 2026.6.28 这种），按日期取数的报表全会漏掉这一笔",IF(AND($F3181&lt;&gt;"",$G3181&lt;&gt;""),"※收入和支出不能同时填",IF(AND(N($F3181)=0,N($G3181)=0),"※收入和支出都没填",IF(OR(N($F3181)&lt;0,N($G3181)&lt;0),"※金额不能填负数，方向反了就换一列填",IF($D3181="","※没填收支类别，分类报表会漏掉这一笔",IF(ISNA(MATCH($D3181,类别表,0)),"※收支类别不在【基础资料】的清单里",IF(AND($L3181="内部转账",$M3181=""),"△内部转账要在「对方账户」写上另一头",IF(AND($L3181="内部转账",$M3181=$C3181),"※对方账户跟本账户是同一个",IF(AND($L3181&lt;&gt;"内部转账",$M3181&lt;&gt;""),"△填了对方账户，但类别不是内部转账",IF(YEAR($B3181)&lt;&gt;管理年度,"△不是管理年度的单据，按月的三张报表里看不到",IF($H3181&lt;0,"△这一笔之后该账户余额成负数了，核一下",""))))))))))))))</f>
        <v/>
      </c>
    </row>
    <row r="3182" ht="16.5" spans="1:16">
      <c r="A3182" s="4" t="str">
        <f>IF($C3182="","",COUNTA($C$5:$C3182))</f>
        <v/>
      </c>
      <c r="B3182" s="52"/>
      <c r="C3182" s="53"/>
      <c r="D3182" s="53"/>
      <c r="E3182" s="32"/>
      <c r="F3182" s="54"/>
      <c r="G3182" s="54"/>
      <c r="H3182" s="24" t="str">
        <f>IFERROR(ROUND(VLOOKUP($C3182,基础资料!$B$5:$E$34,3,0)+SUMIF($C$5:$C3182,$C3182,$F$5:$F3182)-SUMIF($C$5:$C3182,$C3182,$G$5:$G3182),2),"")</f>
        <v/>
      </c>
      <c r="I3182" s="53"/>
      <c r="J3182" s="53"/>
      <c r="K3182" s="25" t="str">
        <f t="shared" si="49"/>
        <v/>
      </c>
      <c r="L3182" s="13" t="str">
        <f>IF($D3182="","",IFERROR(INDEX(类别属性,MATCH($D3182,类别表,0)),""))</f>
        <v/>
      </c>
      <c r="M3182" s="53"/>
      <c r="N3182" s="53"/>
      <c r="O3182" s="32"/>
      <c r="P3182" s="6" t="str">
        <f>IF($C3182="","",IF(ISNA(MATCH($C3182,账户表,0)),"※这个账户不在【基础资料】的账户档案里",IF($B3182="","※没填日期，这一笔不会进任何月份的报表",IF(NOT(ISNUMBER($B3182)),"※日期是文本不是日期（像 2026.6.28 这种），按日期取数的报表全会漏掉这一笔",IF(AND($F3182&lt;&gt;"",$G3182&lt;&gt;""),"※收入和支出不能同时填",IF(AND(N($F3182)=0,N($G3182)=0),"※收入和支出都没填",IF(OR(N($F3182)&lt;0,N($G3182)&lt;0),"※金额不能填负数，方向反了就换一列填",IF($D3182="","※没填收支类别，分类报表会漏掉这一笔",IF(ISNA(MATCH($D3182,类别表,0)),"※收支类别不在【基础资料】的清单里",IF(AND($L3182="内部转账",$M3182=""),"△内部转账要在「对方账户」写上另一头",IF(AND($L3182="内部转账",$M3182=$C3182),"※对方账户跟本账户是同一个",IF(AND($L3182&lt;&gt;"内部转账",$M3182&lt;&gt;""),"△填了对方账户，但类别不是内部转账",IF(YEAR($B3182)&lt;&gt;管理年度,"△不是管理年度的单据，按月的三张报表里看不到",IF($H3182&lt;0,"△这一笔之后该账户余额成负数了，核一下",""))))))))))))))</f>
        <v/>
      </c>
    </row>
    <row r="3183" ht="16.5" spans="1:16">
      <c r="A3183" s="4" t="str">
        <f>IF($C3183="","",COUNTA($C$5:$C3183))</f>
        <v/>
      </c>
      <c r="B3183" s="52"/>
      <c r="C3183" s="53"/>
      <c r="D3183" s="53"/>
      <c r="E3183" s="32"/>
      <c r="F3183" s="54"/>
      <c r="G3183" s="54"/>
      <c r="H3183" s="24" t="str">
        <f>IFERROR(ROUND(VLOOKUP($C3183,基础资料!$B$5:$E$34,3,0)+SUMIF($C$5:$C3183,$C3183,$F$5:$F3183)-SUMIF($C$5:$C3183,$C3183,$G$5:$G3183),2),"")</f>
        <v/>
      </c>
      <c r="I3183" s="53"/>
      <c r="J3183" s="53"/>
      <c r="K3183" s="25" t="str">
        <f t="shared" si="49"/>
        <v/>
      </c>
      <c r="L3183" s="13" t="str">
        <f>IF($D3183="","",IFERROR(INDEX(类别属性,MATCH($D3183,类别表,0)),""))</f>
        <v/>
      </c>
      <c r="M3183" s="53"/>
      <c r="N3183" s="53"/>
      <c r="O3183" s="32"/>
      <c r="P3183" s="6" t="str">
        <f>IF($C3183="","",IF(ISNA(MATCH($C3183,账户表,0)),"※这个账户不在【基础资料】的账户档案里",IF($B3183="","※没填日期，这一笔不会进任何月份的报表",IF(NOT(ISNUMBER($B3183)),"※日期是文本不是日期（像 2026.6.28 这种），按日期取数的报表全会漏掉这一笔",IF(AND($F3183&lt;&gt;"",$G3183&lt;&gt;""),"※收入和支出不能同时填",IF(AND(N($F3183)=0,N($G3183)=0),"※收入和支出都没填",IF(OR(N($F3183)&lt;0,N($G3183)&lt;0),"※金额不能填负数，方向反了就换一列填",IF($D3183="","※没填收支类别，分类报表会漏掉这一笔",IF(ISNA(MATCH($D3183,类别表,0)),"※收支类别不在【基础资料】的清单里",IF(AND($L3183="内部转账",$M3183=""),"△内部转账要在「对方账户」写上另一头",IF(AND($L3183="内部转账",$M3183=$C3183),"※对方账户跟本账户是同一个",IF(AND($L3183&lt;&gt;"内部转账",$M3183&lt;&gt;""),"△填了对方账户，但类别不是内部转账",IF(YEAR($B3183)&lt;&gt;管理年度,"△不是管理年度的单据，按月的三张报表里看不到",IF($H3183&lt;0,"△这一笔之后该账户余额成负数了，核一下",""))))))))))))))</f>
        <v/>
      </c>
    </row>
    <row r="3184" ht="16.5" spans="1:16">
      <c r="A3184" s="4" t="str">
        <f>IF($C3184="","",COUNTA($C$5:$C3184))</f>
        <v/>
      </c>
      <c r="B3184" s="52"/>
      <c r="C3184" s="53"/>
      <c r="D3184" s="53"/>
      <c r="E3184" s="32"/>
      <c r="F3184" s="54"/>
      <c r="G3184" s="54"/>
      <c r="H3184" s="24" t="str">
        <f>IFERROR(ROUND(VLOOKUP($C3184,基础资料!$B$5:$E$34,3,0)+SUMIF($C$5:$C3184,$C3184,$F$5:$F3184)-SUMIF($C$5:$C3184,$C3184,$G$5:$G3184),2),"")</f>
        <v/>
      </c>
      <c r="I3184" s="53"/>
      <c r="J3184" s="53"/>
      <c r="K3184" s="25" t="str">
        <f t="shared" si="49"/>
        <v/>
      </c>
      <c r="L3184" s="13" t="str">
        <f>IF($D3184="","",IFERROR(INDEX(类别属性,MATCH($D3184,类别表,0)),""))</f>
        <v/>
      </c>
      <c r="M3184" s="53"/>
      <c r="N3184" s="53"/>
      <c r="O3184" s="32"/>
      <c r="P3184" s="6" t="str">
        <f>IF($C3184="","",IF(ISNA(MATCH($C3184,账户表,0)),"※这个账户不在【基础资料】的账户档案里",IF($B3184="","※没填日期，这一笔不会进任何月份的报表",IF(NOT(ISNUMBER($B3184)),"※日期是文本不是日期（像 2026.6.28 这种），按日期取数的报表全会漏掉这一笔",IF(AND($F3184&lt;&gt;"",$G3184&lt;&gt;""),"※收入和支出不能同时填",IF(AND(N($F3184)=0,N($G3184)=0),"※收入和支出都没填",IF(OR(N($F3184)&lt;0,N($G3184)&lt;0),"※金额不能填负数，方向反了就换一列填",IF($D3184="","※没填收支类别，分类报表会漏掉这一笔",IF(ISNA(MATCH($D3184,类别表,0)),"※收支类别不在【基础资料】的清单里",IF(AND($L3184="内部转账",$M3184=""),"△内部转账要在「对方账户」写上另一头",IF(AND($L3184="内部转账",$M3184=$C3184),"※对方账户跟本账户是同一个",IF(AND($L3184&lt;&gt;"内部转账",$M3184&lt;&gt;""),"△填了对方账户，但类别不是内部转账",IF(YEAR($B3184)&lt;&gt;管理年度,"△不是管理年度的单据，按月的三张报表里看不到",IF($H3184&lt;0,"△这一笔之后该账户余额成负数了，核一下",""))))))))))))))</f>
        <v/>
      </c>
    </row>
    <row r="3185" ht="16.5" spans="1:16">
      <c r="A3185" s="4" t="str">
        <f>IF($C3185="","",COUNTA($C$5:$C3185))</f>
        <v/>
      </c>
      <c r="B3185" s="52"/>
      <c r="C3185" s="53"/>
      <c r="D3185" s="53"/>
      <c r="E3185" s="32"/>
      <c r="F3185" s="54"/>
      <c r="G3185" s="54"/>
      <c r="H3185" s="24" t="str">
        <f>IFERROR(ROUND(VLOOKUP($C3185,基础资料!$B$5:$E$34,3,0)+SUMIF($C$5:$C3185,$C3185,$F$5:$F3185)-SUMIF($C$5:$C3185,$C3185,$G$5:$G3185),2),"")</f>
        <v/>
      </c>
      <c r="I3185" s="53"/>
      <c r="J3185" s="53"/>
      <c r="K3185" s="25" t="str">
        <f t="shared" si="49"/>
        <v/>
      </c>
      <c r="L3185" s="13" t="str">
        <f>IF($D3185="","",IFERROR(INDEX(类别属性,MATCH($D3185,类别表,0)),""))</f>
        <v/>
      </c>
      <c r="M3185" s="53"/>
      <c r="N3185" s="53"/>
      <c r="O3185" s="32"/>
      <c r="P3185" s="6" t="str">
        <f>IF($C3185="","",IF(ISNA(MATCH($C3185,账户表,0)),"※这个账户不在【基础资料】的账户档案里",IF($B3185="","※没填日期，这一笔不会进任何月份的报表",IF(NOT(ISNUMBER($B3185)),"※日期是文本不是日期（像 2026.6.28 这种），按日期取数的报表全会漏掉这一笔",IF(AND($F3185&lt;&gt;"",$G3185&lt;&gt;""),"※收入和支出不能同时填",IF(AND(N($F3185)=0,N($G3185)=0),"※收入和支出都没填",IF(OR(N($F3185)&lt;0,N($G3185)&lt;0),"※金额不能填负数，方向反了就换一列填",IF($D3185="","※没填收支类别，分类报表会漏掉这一笔",IF(ISNA(MATCH($D3185,类别表,0)),"※收支类别不在【基础资料】的清单里",IF(AND($L3185="内部转账",$M3185=""),"△内部转账要在「对方账户」写上另一头",IF(AND($L3185="内部转账",$M3185=$C3185),"※对方账户跟本账户是同一个",IF(AND($L3185&lt;&gt;"内部转账",$M3185&lt;&gt;""),"△填了对方账户，但类别不是内部转账",IF(YEAR($B3185)&lt;&gt;管理年度,"△不是管理年度的单据，按月的三张报表里看不到",IF($H3185&lt;0,"△这一笔之后该账户余额成负数了，核一下",""))))))))))))))</f>
        <v/>
      </c>
    </row>
    <row r="3186" ht="16.5" spans="1:16">
      <c r="A3186" s="4" t="str">
        <f>IF($C3186="","",COUNTA($C$5:$C3186))</f>
        <v/>
      </c>
      <c r="B3186" s="52"/>
      <c r="C3186" s="53"/>
      <c r="D3186" s="53"/>
      <c r="E3186" s="32"/>
      <c r="F3186" s="54"/>
      <c r="G3186" s="54"/>
      <c r="H3186" s="24" t="str">
        <f>IFERROR(ROUND(VLOOKUP($C3186,基础资料!$B$5:$E$34,3,0)+SUMIF($C$5:$C3186,$C3186,$F$5:$F3186)-SUMIF($C$5:$C3186,$C3186,$G$5:$G3186),2),"")</f>
        <v/>
      </c>
      <c r="I3186" s="53"/>
      <c r="J3186" s="53"/>
      <c r="K3186" s="25" t="str">
        <f t="shared" si="49"/>
        <v/>
      </c>
      <c r="L3186" s="13" t="str">
        <f>IF($D3186="","",IFERROR(INDEX(类别属性,MATCH($D3186,类别表,0)),""))</f>
        <v/>
      </c>
      <c r="M3186" s="53"/>
      <c r="N3186" s="53"/>
      <c r="O3186" s="32"/>
      <c r="P3186" s="6" t="str">
        <f>IF($C3186="","",IF(ISNA(MATCH($C3186,账户表,0)),"※这个账户不在【基础资料】的账户档案里",IF($B3186="","※没填日期，这一笔不会进任何月份的报表",IF(NOT(ISNUMBER($B3186)),"※日期是文本不是日期（像 2026.6.28 这种），按日期取数的报表全会漏掉这一笔",IF(AND($F3186&lt;&gt;"",$G3186&lt;&gt;""),"※收入和支出不能同时填",IF(AND(N($F3186)=0,N($G3186)=0),"※收入和支出都没填",IF(OR(N($F3186)&lt;0,N($G3186)&lt;0),"※金额不能填负数，方向反了就换一列填",IF($D3186="","※没填收支类别，分类报表会漏掉这一笔",IF(ISNA(MATCH($D3186,类别表,0)),"※收支类别不在【基础资料】的清单里",IF(AND($L3186="内部转账",$M3186=""),"△内部转账要在「对方账户」写上另一头",IF(AND($L3186="内部转账",$M3186=$C3186),"※对方账户跟本账户是同一个",IF(AND($L3186&lt;&gt;"内部转账",$M3186&lt;&gt;""),"△填了对方账户，但类别不是内部转账",IF(YEAR($B3186)&lt;&gt;管理年度,"△不是管理年度的单据，按月的三张报表里看不到",IF($H3186&lt;0,"△这一笔之后该账户余额成负数了，核一下",""))))))))))))))</f>
        <v/>
      </c>
    </row>
    <row r="3187" ht="16.5" spans="1:16">
      <c r="A3187" s="4" t="str">
        <f>IF($C3187="","",COUNTA($C$5:$C3187))</f>
        <v/>
      </c>
      <c r="B3187" s="52"/>
      <c r="C3187" s="53"/>
      <c r="D3187" s="53"/>
      <c r="E3187" s="32"/>
      <c r="F3187" s="54"/>
      <c r="G3187" s="54"/>
      <c r="H3187" s="24" t="str">
        <f>IFERROR(ROUND(VLOOKUP($C3187,基础资料!$B$5:$E$34,3,0)+SUMIF($C$5:$C3187,$C3187,$F$5:$F3187)-SUMIF($C$5:$C3187,$C3187,$G$5:$G3187),2),"")</f>
        <v/>
      </c>
      <c r="I3187" s="53"/>
      <c r="J3187" s="53"/>
      <c r="K3187" s="25" t="str">
        <f t="shared" si="49"/>
        <v/>
      </c>
      <c r="L3187" s="13" t="str">
        <f>IF($D3187="","",IFERROR(INDEX(类别属性,MATCH($D3187,类别表,0)),""))</f>
        <v/>
      </c>
      <c r="M3187" s="53"/>
      <c r="N3187" s="53"/>
      <c r="O3187" s="32"/>
      <c r="P3187" s="6" t="str">
        <f>IF($C3187="","",IF(ISNA(MATCH($C3187,账户表,0)),"※这个账户不在【基础资料】的账户档案里",IF($B3187="","※没填日期，这一笔不会进任何月份的报表",IF(NOT(ISNUMBER($B3187)),"※日期是文本不是日期（像 2026.6.28 这种），按日期取数的报表全会漏掉这一笔",IF(AND($F3187&lt;&gt;"",$G3187&lt;&gt;""),"※收入和支出不能同时填",IF(AND(N($F3187)=0,N($G3187)=0),"※收入和支出都没填",IF(OR(N($F3187)&lt;0,N($G3187)&lt;0),"※金额不能填负数，方向反了就换一列填",IF($D3187="","※没填收支类别，分类报表会漏掉这一笔",IF(ISNA(MATCH($D3187,类别表,0)),"※收支类别不在【基础资料】的清单里",IF(AND($L3187="内部转账",$M3187=""),"△内部转账要在「对方账户」写上另一头",IF(AND($L3187="内部转账",$M3187=$C3187),"※对方账户跟本账户是同一个",IF(AND($L3187&lt;&gt;"内部转账",$M3187&lt;&gt;""),"△填了对方账户，但类别不是内部转账",IF(YEAR($B3187)&lt;&gt;管理年度,"△不是管理年度的单据，按月的三张报表里看不到",IF($H3187&lt;0,"△这一笔之后该账户余额成负数了，核一下",""))))))))))))))</f>
        <v/>
      </c>
    </row>
    <row r="3188" ht="16.5" spans="1:16">
      <c r="A3188" s="4" t="str">
        <f>IF($C3188="","",COUNTA($C$5:$C3188))</f>
        <v/>
      </c>
      <c r="B3188" s="52"/>
      <c r="C3188" s="53"/>
      <c r="D3188" s="53"/>
      <c r="E3188" s="32"/>
      <c r="F3188" s="54"/>
      <c r="G3188" s="54"/>
      <c r="H3188" s="24" t="str">
        <f>IFERROR(ROUND(VLOOKUP($C3188,基础资料!$B$5:$E$34,3,0)+SUMIF($C$5:$C3188,$C3188,$F$5:$F3188)-SUMIF($C$5:$C3188,$C3188,$G$5:$G3188),2),"")</f>
        <v/>
      </c>
      <c r="I3188" s="53"/>
      <c r="J3188" s="53"/>
      <c r="K3188" s="25" t="str">
        <f t="shared" si="49"/>
        <v/>
      </c>
      <c r="L3188" s="13" t="str">
        <f>IF($D3188="","",IFERROR(INDEX(类别属性,MATCH($D3188,类别表,0)),""))</f>
        <v/>
      </c>
      <c r="M3188" s="53"/>
      <c r="N3188" s="53"/>
      <c r="O3188" s="32"/>
      <c r="P3188" s="6" t="str">
        <f>IF($C3188="","",IF(ISNA(MATCH($C3188,账户表,0)),"※这个账户不在【基础资料】的账户档案里",IF($B3188="","※没填日期，这一笔不会进任何月份的报表",IF(NOT(ISNUMBER($B3188)),"※日期是文本不是日期（像 2026.6.28 这种），按日期取数的报表全会漏掉这一笔",IF(AND($F3188&lt;&gt;"",$G3188&lt;&gt;""),"※收入和支出不能同时填",IF(AND(N($F3188)=0,N($G3188)=0),"※收入和支出都没填",IF(OR(N($F3188)&lt;0,N($G3188)&lt;0),"※金额不能填负数，方向反了就换一列填",IF($D3188="","※没填收支类别，分类报表会漏掉这一笔",IF(ISNA(MATCH($D3188,类别表,0)),"※收支类别不在【基础资料】的清单里",IF(AND($L3188="内部转账",$M3188=""),"△内部转账要在「对方账户」写上另一头",IF(AND($L3188="内部转账",$M3188=$C3188),"※对方账户跟本账户是同一个",IF(AND($L3188&lt;&gt;"内部转账",$M3188&lt;&gt;""),"△填了对方账户，但类别不是内部转账",IF(YEAR($B3188)&lt;&gt;管理年度,"△不是管理年度的单据，按月的三张报表里看不到",IF($H3188&lt;0,"△这一笔之后该账户余额成负数了，核一下",""))))))))))))))</f>
        <v/>
      </c>
    </row>
    <row r="3189" ht="16.5" spans="1:16">
      <c r="A3189" s="4" t="str">
        <f>IF($C3189="","",COUNTA($C$5:$C3189))</f>
        <v/>
      </c>
      <c r="B3189" s="52"/>
      <c r="C3189" s="53"/>
      <c r="D3189" s="53"/>
      <c r="E3189" s="32"/>
      <c r="F3189" s="54"/>
      <c r="G3189" s="54"/>
      <c r="H3189" s="24" t="str">
        <f>IFERROR(ROUND(VLOOKUP($C3189,基础资料!$B$5:$E$34,3,0)+SUMIF($C$5:$C3189,$C3189,$F$5:$F3189)-SUMIF($C$5:$C3189,$C3189,$G$5:$G3189),2),"")</f>
        <v/>
      </c>
      <c r="I3189" s="53"/>
      <c r="J3189" s="53"/>
      <c r="K3189" s="25" t="str">
        <f t="shared" si="49"/>
        <v/>
      </c>
      <c r="L3189" s="13" t="str">
        <f>IF($D3189="","",IFERROR(INDEX(类别属性,MATCH($D3189,类别表,0)),""))</f>
        <v/>
      </c>
      <c r="M3189" s="53"/>
      <c r="N3189" s="53"/>
      <c r="O3189" s="32"/>
      <c r="P3189" s="6" t="str">
        <f>IF($C3189="","",IF(ISNA(MATCH($C3189,账户表,0)),"※这个账户不在【基础资料】的账户档案里",IF($B3189="","※没填日期，这一笔不会进任何月份的报表",IF(NOT(ISNUMBER($B3189)),"※日期是文本不是日期（像 2026.6.28 这种），按日期取数的报表全会漏掉这一笔",IF(AND($F3189&lt;&gt;"",$G3189&lt;&gt;""),"※收入和支出不能同时填",IF(AND(N($F3189)=0,N($G3189)=0),"※收入和支出都没填",IF(OR(N($F3189)&lt;0,N($G3189)&lt;0),"※金额不能填负数，方向反了就换一列填",IF($D3189="","※没填收支类别，分类报表会漏掉这一笔",IF(ISNA(MATCH($D3189,类别表,0)),"※收支类别不在【基础资料】的清单里",IF(AND($L3189="内部转账",$M3189=""),"△内部转账要在「对方账户」写上另一头",IF(AND($L3189="内部转账",$M3189=$C3189),"※对方账户跟本账户是同一个",IF(AND($L3189&lt;&gt;"内部转账",$M3189&lt;&gt;""),"△填了对方账户，但类别不是内部转账",IF(YEAR($B3189)&lt;&gt;管理年度,"△不是管理年度的单据，按月的三张报表里看不到",IF($H3189&lt;0,"△这一笔之后该账户余额成负数了，核一下",""))))))))))))))</f>
        <v/>
      </c>
    </row>
    <row r="3190" ht="16.5" spans="1:16">
      <c r="A3190" s="4" t="str">
        <f>IF($C3190="","",COUNTA($C$5:$C3190))</f>
        <v/>
      </c>
      <c r="B3190" s="52"/>
      <c r="C3190" s="53"/>
      <c r="D3190" s="53"/>
      <c r="E3190" s="32"/>
      <c r="F3190" s="54"/>
      <c r="G3190" s="54"/>
      <c r="H3190" s="24" t="str">
        <f>IFERROR(ROUND(VLOOKUP($C3190,基础资料!$B$5:$E$34,3,0)+SUMIF($C$5:$C3190,$C3190,$F$5:$F3190)-SUMIF($C$5:$C3190,$C3190,$G$5:$G3190),2),"")</f>
        <v/>
      </c>
      <c r="I3190" s="53"/>
      <c r="J3190" s="53"/>
      <c r="K3190" s="25" t="str">
        <f t="shared" si="49"/>
        <v/>
      </c>
      <c r="L3190" s="13" t="str">
        <f>IF($D3190="","",IFERROR(INDEX(类别属性,MATCH($D3190,类别表,0)),""))</f>
        <v/>
      </c>
      <c r="M3190" s="53"/>
      <c r="N3190" s="53"/>
      <c r="O3190" s="32"/>
      <c r="P3190" s="6" t="str">
        <f>IF($C3190="","",IF(ISNA(MATCH($C3190,账户表,0)),"※这个账户不在【基础资料】的账户档案里",IF($B3190="","※没填日期，这一笔不会进任何月份的报表",IF(NOT(ISNUMBER($B3190)),"※日期是文本不是日期（像 2026.6.28 这种），按日期取数的报表全会漏掉这一笔",IF(AND($F3190&lt;&gt;"",$G3190&lt;&gt;""),"※收入和支出不能同时填",IF(AND(N($F3190)=0,N($G3190)=0),"※收入和支出都没填",IF(OR(N($F3190)&lt;0,N($G3190)&lt;0),"※金额不能填负数，方向反了就换一列填",IF($D3190="","※没填收支类别，分类报表会漏掉这一笔",IF(ISNA(MATCH($D3190,类别表,0)),"※收支类别不在【基础资料】的清单里",IF(AND($L3190="内部转账",$M3190=""),"△内部转账要在「对方账户」写上另一头",IF(AND($L3190="内部转账",$M3190=$C3190),"※对方账户跟本账户是同一个",IF(AND($L3190&lt;&gt;"内部转账",$M3190&lt;&gt;""),"△填了对方账户，但类别不是内部转账",IF(YEAR($B3190)&lt;&gt;管理年度,"△不是管理年度的单据，按月的三张报表里看不到",IF($H3190&lt;0,"△这一笔之后该账户余额成负数了，核一下",""))))))))))))))</f>
        <v/>
      </c>
    </row>
    <row r="3191" ht="16.5" spans="1:16">
      <c r="A3191" s="4" t="str">
        <f>IF($C3191="","",COUNTA($C$5:$C3191))</f>
        <v/>
      </c>
      <c r="B3191" s="52"/>
      <c r="C3191" s="53"/>
      <c r="D3191" s="53"/>
      <c r="E3191" s="32"/>
      <c r="F3191" s="54"/>
      <c r="G3191" s="54"/>
      <c r="H3191" s="24" t="str">
        <f>IFERROR(ROUND(VLOOKUP($C3191,基础资料!$B$5:$E$34,3,0)+SUMIF($C$5:$C3191,$C3191,$F$5:$F3191)-SUMIF($C$5:$C3191,$C3191,$G$5:$G3191),2),"")</f>
        <v/>
      </c>
      <c r="I3191" s="53"/>
      <c r="J3191" s="53"/>
      <c r="K3191" s="25" t="str">
        <f t="shared" si="49"/>
        <v/>
      </c>
      <c r="L3191" s="13" t="str">
        <f>IF($D3191="","",IFERROR(INDEX(类别属性,MATCH($D3191,类别表,0)),""))</f>
        <v/>
      </c>
      <c r="M3191" s="53"/>
      <c r="N3191" s="53"/>
      <c r="O3191" s="32"/>
      <c r="P3191" s="6" t="str">
        <f>IF($C3191="","",IF(ISNA(MATCH($C3191,账户表,0)),"※这个账户不在【基础资料】的账户档案里",IF($B3191="","※没填日期，这一笔不会进任何月份的报表",IF(NOT(ISNUMBER($B3191)),"※日期是文本不是日期（像 2026.6.28 这种），按日期取数的报表全会漏掉这一笔",IF(AND($F3191&lt;&gt;"",$G3191&lt;&gt;""),"※收入和支出不能同时填",IF(AND(N($F3191)=0,N($G3191)=0),"※收入和支出都没填",IF(OR(N($F3191)&lt;0,N($G3191)&lt;0),"※金额不能填负数，方向反了就换一列填",IF($D3191="","※没填收支类别，分类报表会漏掉这一笔",IF(ISNA(MATCH($D3191,类别表,0)),"※收支类别不在【基础资料】的清单里",IF(AND($L3191="内部转账",$M3191=""),"△内部转账要在「对方账户」写上另一头",IF(AND($L3191="内部转账",$M3191=$C3191),"※对方账户跟本账户是同一个",IF(AND($L3191&lt;&gt;"内部转账",$M3191&lt;&gt;""),"△填了对方账户，但类别不是内部转账",IF(YEAR($B3191)&lt;&gt;管理年度,"△不是管理年度的单据，按月的三张报表里看不到",IF($H3191&lt;0,"△这一笔之后该账户余额成负数了，核一下",""))))))))))))))</f>
        <v/>
      </c>
    </row>
    <row r="3192" ht="16.5" spans="1:16">
      <c r="A3192" s="4" t="str">
        <f>IF($C3192="","",COUNTA($C$5:$C3192))</f>
        <v/>
      </c>
      <c r="B3192" s="52"/>
      <c r="C3192" s="53"/>
      <c r="D3192" s="53"/>
      <c r="E3192" s="32"/>
      <c r="F3192" s="54"/>
      <c r="G3192" s="54"/>
      <c r="H3192" s="24" t="str">
        <f>IFERROR(ROUND(VLOOKUP($C3192,基础资料!$B$5:$E$34,3,0)+SUMIF($C$5:$C3192,$C3192,$F$5:$F3192)-SUMIF($C$5:$C3192,$C3192,$G$5:$G3192),2),"")</f>
        <v/>
      </c>
      <c r="I3192" s="53"/>
      <c r="J3192" s="53"/>
      <c r="K3192" s="25" t="str">
        <f t="shared" si="49"/>
        <v/>
      </c>
      <c r="L3192" s="13" t="str">
        <f>IF($D3192="","",IFERROR(INDEX(类别属性,MATCH($D3192,类别表,0)),""))</f>
        <v/>
      </c>
      <c r="M3192" s="53"/>
      <c r="N3192" s="53"/>
      <c r="O3192" s="32"/>
      <c r="P3192" s="6" t="str">
        <f>IF($C3192="","",IF(ISNA(MATCH($C3192,账户表,0)),"※这个账户不在【基础资料】的账户档案里",IF($B3192="","※没填日期，这一笔不会进任何月份的报表",IF(NOT(ISNUMBER($B3192)),"※日期是文本不是日期（像 2026.6.28 这种），按日期取数的报表全会漏掉这一笔",IF(AND($F3192&lt;&gt;"",$G3192&lt;&gt;""),"※收入和支出不能同时填",IF(AND(N($F3192)=0,N($G3192)=0),"※收入和支出都没填",IF(OR(N($F3192)&lt;0,N($G3192)&lt;0),"※金额不能填负数，方向反了就换一列填",IF($D3192="","※没填收支类别，分类报表会漏掉这一笔",IF(ISNA(MATCH($D3192,类别表,0)),"※收支类别不在【基础资料】的清单里",IF(AND($L3192="内部转账",$M3192=""),"△内部转账要在「对方账户」写上另一头",IF(AND($L3192="内部转账",$M3192=$C3192),"※对方账户跟本账户是同一个",IF(AND($L3192&lt;&gt;"内部转账",$M3192&lt;&gt;""),"△填了对方账户，但类别不是内部转账",IF(YEAR($B3192)&lt;&gt;管理年度,"△不是管理年度的单据，按月的三张报表里看不到",IF($H3192&lt;0,"△这一笔之后该账户余额成负数了，核一下",""))))))))))))))</f>
        <v/>
      </c>
    </row>
    <row r="3193" ht="16.5" spans="1:16">
      <c r="A3193" s="4" t="str">
        <f>IF($C3193="","",COUNTA($C$5:$C3193))</f>
        <v/>
      </c>
      <c r="B3193" s="52"/>
      <c r="C3193" s="53"/>
      <c r="D3193" s="53"/>
      <c r="E3193" s="32"/>
      <c r="F3193" s="54"/>
      <c r="G3193" s="54"/>
      <c r="H3193" s="24" t="str">
        <f>IFERROR(ROUND(VLOOKUP($C3193,基础资料!$B$5:$E$34,3,0)+SUMIF($C$5:$C3193,$C3193,$F$5:$F3193)-SUMIF($C$5:$C3193,$C3193,$G$5:$G3193),2),"")</f>
        <v/>
      </c>
      <c r="I3193" s="53"/>
      <c r="J3193" s="53"/>
      <c r="K3193" s="25" t="str">
        <f t="shared" si="49"/>
        <v/>
      </c>
      <c r="L3193" s="13" t="str">
        <f>IF($D3193="","",IFERROR(INDEX(类别属性,MATCH($D3193,类别表,0)),""))</f>
        <v/>
      </c>
      <c r="M3193" s="53"/>
      <c r="N3193" s="53"/>
      <c r="O3193" s="32"/>
      <c r="P3193" s="6" t="str">
        <f>IF($C3193="","",IF(ISNA(MATCH($C3193,账户表,0)),"※这个账户不在【基础资料】的账户档案里",IF($B3193="","※没填日期，这一笔不会进任何月份的报表",IF(NOT(ISNUMBER($B3193)),"※日期是文本不是日期（像 2026.6.28 这种），按日期取数的报表全会漏掉这一笔",IF(AND($F3193&lt;&gt;"",$G3193&lt;&gt;""),"※收入和支出不能同时填",IF(AND(N($F3193)=0,N($G3193)=0),"※收入和支出都没填",IF(OR(N($F3193)&lt;0,N($G3193)&lt;0),"※金额不能填负数，方向反了就换一列填",IF($D3193="","※没填收支类别，分类报表会漏掉这一笔",IF(ISNA(MATCH($D3193,类别表,0)),"※收支类别不在【基础资料】的清单里",IF(AND($L3193="内部转账",$M3193=""),"△内部转账要在「对方账户」写上另一头",IF(AND($L3193="内部转账",$M3193=$C3193),"※对方账户跟本账户是同一个",IF(AND($L3193&lt;&gt;"内部转账",$M3193&lt;&gt;""),"△填了对方账户，但类别不是内部转账",IF(YEAR($B3193)&lt;&gt;管理年度,"△不是管理年度的单据，按月的三张报表里看不到",IF($H3193&lt;0,"△这一笔之后该账户余额成负数了，核一下",""))))))))))))))</f>
        <v/>
      </c>
    </row>
    <row r="3194" ht="16.5" spans="1:16">
      <c r="A3194" s="4" t="str">
        <f>IF($C3194="","",COUNTA($C$5:$C3194))</f>
        <v/>
      </c>
      <c r="B3194" s="52"/>
      <c r="C3194" s="53"/>
      <c r="D3194" s="53"/>
      <c r="E3194" s="32"/>
      <c r="F3194" s="54"/>
      <c r="G3194" s="54"/>
      <c r="H3194" s="24" t="str">
        <f>IFERROR(ROUND(VLOOKUP($C3194,基础资料!$B$5:$E$34,3,0)+SUMIF($C$5:$C3194,$C3194,$F$5:$F3194)-SUMIF($C$5:$C3194,$C3194,$G$5:$G3194),2),"")</f>
        <v/>
      </c>
      <c r="I3194" s="53"/>
      <c r="J3194" s="53"/>
      <c r="K3194" s="25" t="str">
        <f t="shared" si="49"/>
        <v/>
      </c>
      <c r="L3194" s="13" t="str">
        <f>IF($D3194="","",IFERROR(INDEX(类别属性,MATCH($D3194,类别表,0)),""))</f>
        <v/>
      </c>
      <c r="M3194" s="53"/>
      <c r="N3194" s="53"/>
      <c r="O3194" s="32"/>
      <c r="P3194" s="6" t="str">
        <f>IF($C3194="","",IF(ISNA(MATCH($C3194,账户表,0)),"※这个账户不在【基础资料】的账户档案里",IF($B3194="","※没填日期，这一笔不会进任何月份的报表",IF(NOT(ISNUMBER($B3194)),"※日期是文本不是日期（像 2026.6.28 这种），按日期取数的报表全会漏掉这一笔",IF(AND($F3194&lt;&gt;"",$G3194&lt;&gt;""),"※收入和支出不能同时填",IF(AND(N($F3194)=0,N($G3194)=0),"※收入和支出都没填",IF(OR(N($F3194)&lt;0,N($G3194)&lt;0),"※金额不能填负数，方向反了就换一列填",IF($D3194="","※没填收支类别，分类报表会漏掉这一笔",IF(ISNA(MATCH($D3194,类别表,0)),"※收支类别不在【基础资料】的清单里",IF(AND($L3194="内部转账",$M3194=""),"△内部转账要在「对方账户」写上另一头",IF(AND($L3194="内部转账",$M3194=$C3194),"※对方账户跟本账户是同一个",IF(AND($L3194&lt;&gt;"内部转账",$M3194&lt;&gt;""),"△填了对方账户，但类别不是内部转账",IF(YEAR($B3194)&lt;&gt;管理年度,"△不是管理年度的单据，按月的三张报表里看不到",IF($H3194&lt;0,"△这一笔之后该账户余额成负数了，核一下",""))))))))))))))</f>
        <v/>
      </c>
    </row>
    <row r="3195" ht="16.5" spans="1:16">
      <c r="A3195" s="4" t="str">
        <f>IF($C3195="","",COUNTA($C$5:$C3195))</f>
        <v/>
      </c>
      <c r="B3195" s="52"/>
      <c r="C3195" s="53"/>
      <c r="D3195" s="53"/>
      <c r="E3195" s="32"/>
      <c r="F3195" s="54"/>
      <c r="G3195" s="54"/>
      <c r="H3195" s="24" t="str">
        <f>IFERROR(ROUND(VLOOKUP($C3195,基础资料!$B$5:$E$34,3,0)+SUMIF($C$5:$C3195,$C3195,$F$5:$F3195)-SUMIF($C$5:$C3195,$C3195,$G$5:$G3195),2),"")</f>
        <v/>
      </c>
      <c r="I3195" s="53"/>
      <c r="J3195" s="53"/>
      <c r="K3195" s="25" t="str">
        <f t="shared" si="49"/>
        <v/>
      </c>
      <c r="L3195" s="13" t="str">
        <f>IF($D3195="","",IFERROR(INDEX(类别属性,MATCH($D3195,类别表,0)),""))</f>
        <v/>
      </c>
      <c r="M3195" s="53"/>
      <c r="N3195" s="53"/>
      <c r="O3195" s="32"/>
      <c r="P3195" s="6" t="str">
        <f>IF($C3195="","",IF(ISNA(MATCH($C3195,账户表,0)),"※这个账户不在【基础资料】的账户档案里",IF($B3195="","※没填日期，这一笔不会进任何月份的报表",IF(NOT(ISNUMBER($B3195)),"※日期是文本不是日期（像 2026.6.28 这种），按日期取数的报表全会漏掉这一笔",IF(AND($F3195&lt;&gt;"",$G3195&lt;&gt;""),"※收入和支出不能同时填",IF(AND(N($F3195)=0,N($G3195)=0),"※收入和支出都没填",IF(OR(N($F3195)&lt;0,N($G3195)&lt;0),"※金额不能填负数，方向反了就换一列填",IF($D3195="","※没填收支类别，分类报表会漏掉这一笔",IF(ISNA(MATCH($D3195,类别表,0)),"※收支类别不在【基础资料】的清单里",IF(AND($L3195="内部转账",$M3195=""),"△内部转账要在「对方账户」写上另一头",IF(AND($L3195="内部转账",$M3195=$C3195),"※对方账户跟本账户是同一个",IF(AND($L3195&lt;&gt;"内部转账",$M3195&lt;&gt;""),"△填了对方账户，但类别不是内部转账",IF(YEAR($B3195)&lt;&gt;管理年度,"△不是管理年度的单据，按月的三张报表里看不到",IF($H3195&lt;0,"△这一笔之后该账户余额成负数了，核一下",""))))))))))))))</f>
        <v/>
      </c>
    </row>
    <row r="3196" ht="16.5" spans="1:16">
      <c r="A3196" s="4" t="str">
        <f>IF($C3196="","",COUNTA($C$5:$C3196))</f>
        <v/>
      </c>
      <c r="B3196" s="52"/>
      <c r="C3196" s="53"/>
      <c r="D3196" s="53"/>
      <c r="E3196" s="32"/>
      <c r="F3196" s="54"/>
      <c r="G3196" s="54"/>
      <c r="H3196" s="24" t="str">
        <f>IFERROR(ROUND(VLOOKUP($C3196,基础资料!$B$5:$E$34,3,0)+SUMIF($C$5:$C3196,$C3196,$F$5:$F3196)-SUMIF($C$5:$C3196,$C3196,$G$5:$G3196),2),"")</f>
        <v/>
      </c>
      <c r="I3196" s="53"/>
      <c r="J3196" s="53"/>
      <c r="K3196" s="25" t="str">
        <f t="shared" si="49"/>
        <v/>
      </c>
      <c r="L3196" s="13" t="str">
        <f>IF($D3196="","",IFERROR(INDEX(类别属性,MATCH($D3196,类别表,0)),""))</f>
        <v/>
      </c>
      <c r="M3196" s="53"/>
      <c r="N3196" s="53"/>
      <c r="O3196" s="32"/>
      <c r="P3196" s="6" t="str">
        <f>IF($C3196="","",IF(ISNA(MATCH($C3196,账户表,0)),"※这个账户不在【基础资料】的账户档案里",IF($B3196="","※没填日期，这一笔不会进任何月份的报表",IF(NOT(ISNUMBER($B3196)),"※日期是文本不是日期（像 2026.6.28 这种），按日期取数的报表全会漏掉这一笔",IF(AND($F3196&lt;&gt;"",$G3196&lt;&gt;""),"※收入和支出不能同时填",IF(AND(N($F3196)=0,N($G3196)=0),"※收入和支出都没填",IF(OR(N($F3196)&lt;0,N($G3196)&lt;0),"※金额不能填负数，方向反了就换一列填",IF($D3196="","※没填收支类别，分类报表会漏掉这一笔",IF(ISNA(MATCH($D3196,类别表,0)),"※收支类别不在【基础资料】的清单里",IF(AND($L3196="内部转账",$M3196=""),"△内部转账要在「对方账户」写上另一头",IF(AND($L3196="内部转账",$M3196=$C3196),"※对方账户跟本账户是同一个",IF(AND($L3196&lt;&gt;"内部转账",$M3196&lt;&gt;""),"△填了对方账户，但类别不是内部转账",IF(YEAR($B3196)&lt;&gt;管理年度,"△不是管理年度的单据，按月的三张报表里看不到",IF($H3196&lt;0,"△这一笔之后该账户余额成负数了，核一下",""))))))))))))))</f>
        <v/>
      </c>
    </row>
    <row r="3197" ht="16.5" spans="1:16">
      <c r="A3197" s="4" t="str">
        <f>IF($C3197="","",COUNTA($C$5:$C3197))</f>
        <v/>
      </c>
      <c r="B3197" s="52"/>
      <c r="C3197" s="53"/>
      <c r="D3197" s="53"/>
      <c r="E3197" s="32"/>
      <c r="F3197" s="54"/>
      <c r="G3197" s="54"/>
      <c r="H3197" s="24" t="str">
        <f>IFERROR(ROUND(VLOOKUP($C3197,基础资料!$B$5:$E$34,3,0)+SUMIF($C$5:$C3197,$C3197,$F$5:$F3197)-SUMIF($C$5:$C3197,$C3197,$G$5:$G3197),2),"")</f>
        <v/>
      </c>
      <c r="I3197" s="53"/>
      <c r="J3197" s="53"/>
      <c r="K3197" s="25" t="str">
        <f t="shared" si="49"/>
        <v/>
      </c>
      <c r="L3197" s="13" t="str">
        <f>IF($D3197="","",IFERROR(INDEX(类别属性,MATCH($D3197,类别表,0)),""))</f>
        <v/>
      </c>
      <c r="M3197" s="53"/>
      <c r="N3197" s="53"/>
      <c r="O3197" s="32"/>
      <c r="P3197" s="6" t="str">
        <f>IF($C3197="","",IF(ISNA(MATCH($C3197,账户表,0)),"※这个账户不在【基础资料】的账户档案里",IF($B3197="","※没填日期，这一笔不会进任何月份的报表",IF(NOT(ISNUMBER($B3197)),"※日期是文本不是日期（像 2026.6.28 这种），按日期取数的报表全会漏掉这一笔",IF(AND($F3197&lt;&gt;"",$G3197&lt;&gt;""),"※收入和支出不能同时填",IF(AND(N($F3197)=0,N($G3197)=0),"※收入和支出都没填",IF(OR(N($F3197)&lt;0,N($G3197)&lt;0),"※金额不能填负数，方向反了就换一列填",IF($D3197="","※没填收支类别，分类报表会漏掉这一笔",IF(ISNA(MATCH($D3197,类别表,0)),"※收支类别不在【基础资料】的清单里",IF(AND($L3197="内部转账",$M3197=""),"△内部转账要在「对方账户」写上另一头",IF(AND($L3197="内部转账",$M3197=$C3197),"※对方账户跟本账户是同一个",IF(AND($L3197&lt;&gt;"内部转账",$M3197&lt;&gt;""),"△填了对方账户，但类别不是内部转账",IF(YEAR($B3197)&lt;&gt;管理年度,"△不是管理年度的单据，按月的三张报表里看不到",IF($H3197&lt;0,"△这一笔之后该账户余额成负数了，核一下",""))))))))))))))</f>
        <v/>
      </c>
    </row>
    <row r="3198" ht="16.5" spans="1:16">
      <c r="A3198" s="4" t="str">
        <f>IF($C3198="","",COUNTA($C$5:$C3198))</f>
        <v/>
      </c>
      <c r="B3198" s="52"/>
      <c r="C3198" s="53"/>
      <c r="D3198" s="53"/>
      <c r="E3198" s="32"/>
      <c r="F3198" s="54"/>
      <c r="G3198" s="54"/>
      <c r="H3198" s="24" t="str">
        <f>IFERROR(ROUND(VLOOKUP($C3198,基础资料!$B$5:$E$34,3,0)+SUMIF($C$5:$C3198,$C3198,$F$5:$F3198)-SUMIF($C$5:$C3198,$C3198,$G$5:$G3198),2),"")</f>
        <v/>
      </c>
      <c r="I3198" s="53"/>
      <c r="J3198" s="53"/>
      <c r="K3198" s="25" t="str">
        <f t="shared" si="49"/>
        <v/>
      </c>
      <c r="L3198" s="13" t="str">
        <f>IF($D3198="","",IFERROR(INDEX(类别属性,MATCH($D3198,类别表,0)),""))</f>
        <v/>
      </c>
      <c r="M3198" s="53"/>
      <c r="N3198" s="53"/>
      <c r="O3198" s="32"/>
      <c r="P3198" s="6" t="str">
        <f>IF($C3198="","",IF(ISNA(MATCH($C3198,账户表,0)),"※这个账户不在【基础资料】的账户档案里",IF($B3198="","※没填日期，这一笔不会进任何月份的报表",IF(NOT(ISNUMBER($B3198)),"※日期是文本不是日期（像 2026.6.28 这种），按日期取数的报表全会漏掉这一笔",IF(AND($F3198&lt;&gt;"",$G3198&lt;&gt;""),"※收入和支出不能同时填",IF(AND(N($F3198)=0,N($G3198)=0),"※收入和支出都没填",IF(OR(N($F3198)&lt;0,N($G3198)&lt;0),"※金额不能填负数，方向反了就换一列填",IF($D3198="","※没填收支类别，分类报表会漏掉这一笔",IF(ISNA(MATCH($D3198,类别表,0)),"※收支类别不在【基础资料】的清单里",IF(AND($L3198="内部转账",$M3198=""),"△内部转账要在「对方账户」写上另一头",IF(AND($L3198="内部转账",$M3198=$C3198),"※对方账户跟本账户是同一个",IF(AND($L3198&lt;&gt;"内部转账",$M3198&lt;&gt;""),"△填了对方账户，但类别不是内部转账",IF(YEAR($B3198)&lt;&gt;管理年度,"△不是管理年度的单据，按月的三张报表里看不到",IF($H3198&lt;0,"△这一笔之后该账户余额成负数了，核一下",""))))))))))))))</f>
        <v/>
      </c>
    </row>
    <row r="3199" ht="16.5" spans="1:16">
      <c r="A3199" s="4" t="str">
        <f>IF($C3199="","",COUNTA($C$5:$C3199))</f>
        <v/>
      </c>
      <c r="B3199" s="52"/>
      <c r="C3199" s="53"/>
      <c r="D3199" s="53"/>
      <c r="E3199" s="32"/>
      <c r="F3199" s="54"/>
      <c r="G3199" s="54"/>
      <c r="H3199" s="24" t="str">
        <f>IFERROR(ROUND(VLOOKUP($C3199,基础资料!$B$5:$E$34,3,0)+SUMIF($C$5:$C3199,$C3199,$F$5:$F3199)-SUMIF($C$5:$C3199,$C3199,$G$5:$G3199),2),"")</f>
        <v/>
      </c>
      <c r="I3199" s="53"/>
      <c r="J3199" s="53"/>
      <c r="K3199" s="25" t="str">
        <f t="shared" si="49"/>
        <v/>
      </c>
      <c r="L3199" s="13" t="str">
        <f>IF($D3199="","",IFERROR(INDEX(类别属性,MATCH($D3199,类别表,0)),""))</f>
        <v/>
      </c>
      <c r="M3199" s="53"/>
      <c r="N3199" s="53"/>
      <c r="O3199" s="32"/>
      <c r="P3199" s="6" t="str">
        <f>IF($C3199="","",IF(ISNA(MATCH($C3199,账户表,0)),"※这个账户不在【基础资料】的账户档案里",IF($B3199="","※没填日期，这一笔不会进任何月份的报表",IF(NOT(ISNUMBER($B3199)),"※日期是文本不是日期（像 2026.6.28 这种），按日期取数的报表全会漏掉这一笔",IF(AND($F3199&lt;&gt;"",$G3199&lt;&gt;""),"※收入和支出不能同时填",IF(AND(N($F3199)=0,N($G3199)=0),"※收入和支出都没填",IF(OR(N($F3199)&lt;0,N($G3199)&lt;0),"※金额不能填负数，方向反了就换一列填",IF($D3199="","※没填收支类别，分类报表会漏掉这一笔",IF(ISNA(MATCH($D3199,类别表,0)),"※收支类别不在【基础资料】的清单里",IF(AND($L3199="内部转账",$M3199=""),"△内部转账要在「对方账户」写上另一头",IF(AND($L3199="内部转账",$M3199=$C3199),"※对方账户跟本账户是同一个",IF(AND($L3199&lt;&gt;"内部转账",$M3199&lt;&gt;""),"△填了对方账户，但类别不是内部转账",IF(YEAR($B3199)&lt;&gt;管理年度,"△不是管理年度的单据，按月的三张报表里看不到",IF($H3199&lt;0,"△这一笔之后该账户余额成负数了，核一下",""))))))))))))))</f>
        <v/>
      </c>
    </row>
    <row r="3200" ht="16.5" spans="1:16">
      <c r="A3200" s="4" t="str">
        <f>IF($C3200="","",COUNTA($C$5:$C3200))</f>
        <v/>
      </c>
      <c r="B3200" s="52"/>
      <c r="C3200" s="53"/>
      <c r="D3200" s="53"/>
      <c r="E3200" s="32"/>
      <c r="F3200" s="54"/>
      <c r="G3200" s="54"/>
      <c r="H3200" s="24" t="str">
        <f>IFERROR(ROUND(VLOOKUP($C3200,基础资料!$B$5:$E$34,3,0)+SUMIF($C$5:$C3200,$C3200,$F$5:$F3200)-SUMIF($C$5:$C3200,$C3200,$G$5:$G3200),2),"")</f>
        <v/>
      </c>
      <c r="I3200" s="53"/>
      <c r="J3200" s="53"/>
      <c r="K3200" s="25" t="str">
        <f t="shared" si="49"/>
        <v/>
      </c>
      <c r="L3200" s="13" t="str">
        <f>IF($D3200="","",IFERROR(INDEX(类别属性,MATCH($D3200,类别表,0)),""))</f>
        <v/>
      </c>
      <c r="M3200" s="53"/>
      <c r="N3200" s="53"/>
      <c r="O3200" s="32"/>
      <c r="P3200" s="6" t="str">
        <f>IF($C3200="","",IF(ISNA(MATCH($C3200,账户表,0)),"※这个账户不在【基础资料】的账户档案里",IF($B3200="","※没填日期，这一笔不会进任何月份的报表",IF(NOT(ISNUMBER($B3200)),"※日期是文本不是日期（像 2026.6.28 这种），按日期取数的报表全会漏掉这一笔",IF(AND($F3200&lt;&gt;"",$G3200&lt;&gt;""),"※收入和支出不能同时填",IF(AND(N($F3200)=0,N($G3200)=0),"※收入和支出都没填",IF(OR(N($F3200)&lt;0,N($G3200)&lt;0),"※金额不能填负数，方向反了就换一列填",IF($D3200="","※没填收支类别，分类报表会漏掉这一笔",IF(ISNA(MATCH($D3200,类别表,0)),"※收支类别不在【基础资料】的清单里",IF(AND($L3200="内部转账",$M3200=""),"△内部转账要在「对方账户」写上另一头",IF(AND($L3200="内部转账",$M3200=$C3200),"※对方账户跟本账户是同一个",IF(AND($L3200&lt;&gt;"内部转账",$M3200&lt;&gt;""),"△填了对方账户，但类别不是内部转账",IF(YEAR($B3200)&lt;&gt;管理年度,"△不是管理年度的单据，按月的三张报表里看不到",IF($H3200&lt;0,"△这一笔之后该账户余额成负数了，核一下",""))))))))))))))</f>
        <v/>
      </c>
    </row>
    <row r="3201" ht="16.5" spans="1:16">
      <c r="A3201" s="4" t="str">
        <f>IF($C3201="","",COUNTA($C$5:$C3201))</f>
        <v/>
      </c>
      <c r="B3201" s="52"/>
      <c r="C3201" s="53"/>
      <c r="D3201" s="53"/>
      <c r="E3201" s="32"/>
      <c r="F3201" s="54"/>
      <c r="G3201" s="54"/>
      <c r="H3201" s="24" t="str">
        <f>IFERROR(ROUND(VLOOKUP($C3201,基础资料!$B$5:$E$34,3,0)+SUMIF($C$5:$C3201,$C3201,$F$5:$F3201)-SUMIF($C$5:$C3201,$C3201,$G$5:$G3201),2),"")</f>
        <v/>
      </c>
      <c r="I3201" s="53"/>
      <c r="J3201" s="53"/>
      <c r="K3201" s="25" t="str">
        <f t="shared" si="49"/>
        <v/>
      </c>
      <c r="L3201" s="13" t="str">
        <f>IF($D3201="","",IFERROR(INDEX(类别属性,MATCH($D3201,类别表,0)),""))</f>
        <v/>
      </c>
      <c r="M3201" s="53"/>
      <c r="N3201" s="53"/>
      <c r="O3201" s="32"/>
      <c r="P3201" s="6" t="str">
        <f>IF($C3201="","",IF(ISNA(MATCH($C3201,账户表,0)),"※这个账户不在【基础资料】的账户档案里",IF($B3201="","※没填日期，这一笔不会进任何月份的报表",IF(NOT(ISNUMBER($B3201)),"※日期是文本不是日期（像 2026.6.28 这种），按日期取数的报表全会漏掉这一笔",IF(AND($F3201&lt;&gt;"",$G3201&lt;&gt;""),"※收入和支出不能同时填",IF(AND(N($F3201)=0,N($G3201)=0),"※收入和支出都没填",IF(OR(N($F3201)&lt;0,N($G3201)&lt;0),"※金额不能填负数，方向反了就换一列填",IF($D3201="","※没填收支类别，分类报表会漏掉这一笔",IF(ISNA(MATCH($D3201,类别表,0)),"※收支类别不在【基础资料】的清单里",IF(AND($L3201="内部转账",$M3201=""),"△内部转账要在「对方账户」写上另一头",IF(AND($L3201="内部转账",$M3201=$C3201),"※对方账户跟本账户是同一个",IF(AND($L3201&lt;&gt;"内部转账",$M3201&lt;&gt;""),"△填了对方账户，但类别不是内部转账",IF(YEAR($B3201)&lt;&gt;管理年度,"△不是管理年度的单据，按月的三张报表里看不到",IF($H3201&lt;0,"△这一笔之后该账户余额成负数了，核一下",""))))))))))))))</f>
        <v/>
      </c>
    </row>
    <row r="3202" ht="16.5" spans="1:16">
      <c r="A3202" s="4" t="str">
        <f>IF($C3202="","",COUNTA($C$5:$C3202))</f>
        <v/>
      </c>
      <c r="B3202" s="52"/>
      <c r="C3202" s="53"/>
      <c r="D3202" s="53"/>
      <c r="E3202" s="32"/>
      <c r="F3202" s="54"/>
      <c r="G3202" s="54"/>
      <c r="H3202" s="24" t="str">
        <f>IFERROR(ROUND(VLOOKUP($C3202,基础资料!$B$5:$E$34,3,0)+SUMIF($C$5:$C3202,$C3202,$F$5:$F3202)-SUMIF($C$5:$C3202,$C3202,$G$5:$G3202),2),"")</f>
        <v/>
      </c>
      <c r="I3202" s="53"/>
      <c r="J3202" s="53"/>
      <c r="K3202" s="25" t="str">
        <f t="shared" si="49"/>
        <v/>
      </c>
      <c r="L3202" s="13" t="str">
        <f>IF($D3202="","",IFERROR(INDEX(类别属性,MATCH($D3202,类别表,0)),""))</f>
        <v/>
      </c>
      <c r="M3202" s="53"/>
      <c r="N3202" s="53"/>
      <c r="O3202" s="32"/>
      <c r="P3202" s="6" t="str">
        <f>IF($C3202="","",IF(ISNA(MATCH($C3202,账户表,0)),"※这个账户不在【基础资料】的账户档案里",IF($B3202="","※没填日期，这一笔不会进任何月份的报表",IF(NOT(ISNUMBER($B3202)),"※日期是文本不是日期（像 2026.6.28 这种），按日期取数的报表全会漏掉这一笔",IF(AND($F3202&lt;&gt;"",$G3202&lt;&gt;""),"※收入和支出不能同时填",IF(AND(N($F3202)=0,N($G3202)=0),"※收入和支出都没填",IF(OR(N($F3202)&lt;0,N($G3202)&lt;0),"※金额不能填负数，方向反了就换一列填",IF($D3202="","※没填收支类别，分类报表会漏掉这一笔",IF(ISNA(MATCH($D3202,类别表,0)),"※收支类别不在【基础资料】的清单里",IF(AND($L3202="内部转账",$M3202=""),"△内部转账要在「对方账户」写上另一头",IF(AND($L3202="内部转账",$M3202=$C3202),"※对方账户跟本账户是同一个",IF(AND($L3202&lt;&gt;"内部转账",$M3202&lt;&gt;""),"△填了对方账户，但类别不是内部转账",IF(YEAR($B3202)&lt;&gt;管理年度,"△不是管理年度的单据，按月的三张报表里看不到",IF($H3202&lt;0,"△这一笔之后该账户余额成负数了，核一下",""))))))))))))))</f>
        <v/>
      </c>
    </row>
    <row r="3203" ht="16.5" spans="1:16">
      <c r="A3203" s="4" t="str">
        <f>IF($C3203="","",COUNTA($C$5:$C3203))</f>
        <v/>
      </c>
      <c r="B3203" s="52"/>
      <c r="C3203" s="53"/>
      <c r="D3203" s="53"/>
      <c r="E3203" s="32"/>
      <c r="F3203" s="54"/>
      <c r="G3203" s="54"/>
      <c r="H3203" s="24" t="str">
        <f>IFERROR(ROUND(VLOOKUP($C3203,基础资料!$B$5:$E$34,3,0)+SUMIF($C$5:$C3203,$C3203,$F$5:$F3203)-SUMIF($C$5:$C3203,$C3203,$G$5:$G3203),2),"")</f>
        <v/>
      </c>
      <c r="I3203" s="53"/>
      <c r="J3203" s="53"/>
      <c r="K3203" s="25" t="str">
        <f t="shared" si="49"/>
        <v/>
      </c>
      <c r="L3203" s="13" t="str">
        <f>IF($D3203="","",IFERROR(INDEX(类别属性,MATCH($D3203,类别表,0)),""))</f>
        <v/>
      </c>
      <c r="M3203" s="53"/>
      <c r="N3203" s="53"/>
      <c r="O3203" s="32"/>
      <c r="P3203" s="6" t="str">
        <f>IF($C3203="","",IF(ISNA(MATCH($C3203,账户表,0)),"※这个账户不在【基础资料】的账户档案里",IF($B3203="","※没填日期，这一笔不会进任何月份的报表",IF(NOT(ISNUMBER($B3203)),"※日期是文本不是日期（像 2026.6.28 这种），按日期取数的报表全会漏掉这一笔",IF(AND($F3203&lt;&gt;"",$G3203&lt;&gt;""),"※收入和支出不能同时填",IF(AND(N($F3203)=0,N($G3203)=0),"※收入和支出都没填",IF(OR(N($F3203)&lt;0,N($G3203)&lt;0),"※金额不能填负数，方向反了就换一列填",IF($D3203="","※没填收支类别，分类报表会漏掉这一笔",IF(ISNA(MATCH($D3203,类别表,0)),"※收支类别不在【基础资料】的清单里",IF(AND($L3203="内部转账",$M3203=""),"△内部转账要在「对方账户」写上另一头",IF(AND($L3203="内部转账",$M3203=$C3203),"※对方账户跟本账户是同一个",IF(AND($L3203&lt;&gt;"内部转账",$M3203&lt;&gt;""),"△填了对方账户，但类别不是内部转账",IF(YEAR($B3203)&lt;&gt;管理年度,"△不是管理年度的单据，按月的三张报表里看不到",IF($H3203&lt;0,"△这一笔之后该账户余额成负数了，核一下",""))))))))))))))</f>
        <v/>
      </c>
    </row>
    <row r="3204" ht="16.5" spans="1:16">
      <c r="A3204" s="4" t="str">
        <f>IF($C3204="","",COUNTA($C$5:$C3204))</f>
        <v/>
      </c>
      <c r="B3204" s="52"/>
      <c r="C3204" s="53"/>
      <c r="D3204" s="53"/>
      <c r="E3204" s="32"/>
      <c r="F3204" s="54"/>
      <c r="G3204" s="54"/>
      <c r="H3204" s="24" t="str">
        <f>IFERROR(ROUND(VLOOKUP($C3204,基础资料!$B$5:$E$34,3,0)+SUMIF($C$5:$C3204,$C3204,$F$5:$F3204)-SUMIF($C$5:$C3204,$C3204,$G$5:$G3204),2),"")</f>
        <v/>
      </c>
      <c r="I3204" s="53"/>
      <c r="J3204" s="53"/>
      <c r="K3204" s="25" t="str">
        <f t="shared" si="49"/>
        <v/>
      </c>
      <c r="L3204" s="13" t="str">
        <f>IF($D3204="","",IFERROR(INDEX(类别属性,MATCH($D3204,类别表,0)),""))</f>
        <v/>
      </c>
      <c r="M3204" s="53"/>
      <c r="N3204" s="53"/>
      <c r="O3204" s="32"/>
      <c r="P3204" s="6" t="str">
        <f>IF($C3204="","",IF(ISNA(MATCH($C3204,账户表,0)),"※这个账户不在【基础资料】的账户档案里",IF($B3204="","※没填日期，这一笔不会进任何月份的报表",IF(NOT(ISNUMBER($B3204)),"※日期是文本不是日期（像 2026.6.28 这种），按日期取数的报表全会漏掉这一笔",IF(AND($F3204&lt;&gt;"",$G3204&lt;&gt;""),"※收入和支出不能同时填",IF(AND(N($F3204)=0,N($G3204)=0),"※收入和支出都没填",IF(OR(N($F3204)&lt;0,N($G3204)&lt;0),"※金额不能填负数，方向反了就换一列填",IF($D3204="","※没填收支类别，分类报表会漏掉这一笔",IF(ISNA(MATCH($D3204,类别表,0)),"※收支类别不在【基础资料】的清单里",IF(AND($L3204="内部转账",$M3204=""),"△内部转账要在「对方账户」写上另一头",IF(AND($L3204="内部转账",$M3204=$C3204),"※对方账户跟本账户是同一个",IF(AND($L3204&lt;&gt;"内部转账",$M3204&lt;&gt;""),"△填了对方账户，但类别不是内部转账",IF(YEAR($B3204)&lt;&gt;管理年度,"△不是管理年度的单据，按月的三张报表里看不到",IF($H3204&lt;0,"△这一笔之后该账户余额成负数了，核一下",""))))))))))))))</f>
        <v/>
      </c>
    </row>
    <row r="3205" ht="16.5" spans="1:16">
      <c r="A3205" s="4" t="str">
        <f>IF($C3205="","",COUNTA($C$5:$C3205))</f>
        <v/>
      </c>
      <c r="B3205" s="52"/>
      <c r="C3205" s="53"/>
      <c r="D3205" s="53"/>
      <c r="E3205" s="32"/>
      <c r="F3205" s="54"/>
      <c r="G3205" s="54"/>
      <c r="H3205" s="24" t="str">
        <f>IFERROR(ROUND(VLOOKUP($C3205,基础资料!$B$5:$E$34,3,0)+SUMIF($C$5:$C3205,$C3205,$F$5:$F3205)-SUMIF($C$5:$C3205,$C3205,$G$5:$G3205),2),"")</f>
        <v/>
      </c>
      <c r="I3205" s="53"/>
      <c r="J3205" s="53"/>
      <c r="K3205" s="25" t="str">
        <f t="shared" ref="K3205:K3268" si="50">IF(OR($B3205="",NOT(ISNUMBER($B3205))),"",--TEXT($B3205,"yyyymm"))</f>
        <v/>
      </c>
      <c r="L3205" s="13" t="str">
        <f>IF($D3205="","",IFERROR(INDEX(类别属性,MATCH($D3205,类别表,0)),""))</f>
        <v/>
      </c>
      <c r="M3205" s="53"/>
      <c r="N3205" s="53"/>
      <c r="O3205" s="32"/>
      <c r="P3205" s="6" t="str">
        <f>IF($C3205="","",IF(ISNA(MATCH($C3205,账户表,0)),"※这个账户不在【基础资料】的账户档案里",IF($B3205="","※没填日期，这一笔不会进任何月份的报表",IF(NOT(ISNUMBER($B3205)),"※日期是文本不是日期（像 2026.6.28 这种），按日期取数的报表全会漏掉这一笔",IF(AND($F3205&lt;&gt;"",$G3205&lt;&gt;""),"※收入和支出不能同时填",IF(AND(N($F3205)=0,N($G3205)=0),"※收入和支出都没填",IF(OR(N($F3205)&lt;0,N($G3205)&lt;0),"※金额不能填负数，方向反了就换一列填",IF($D3205="","※没填收支类别，分类报表会漏掉这一笔",IF(ISNA(MATCH($D3205,类别表,0)),"※收支类别不在【基础资料】的清单里",IF(AND($L3205="内部转账",$M3205=""),"△内部转账要在「对方账户」写上另一头",IF(AND($L3205="内部转账",$M3205=$C3205),"※对方账户跟本账户是同一个",IF(AND($L3205&lt;&gt;"内部转账",$M3205&lt;&gt;""),"△填了对方账户，但类别不是内部转账",IF(YEAR($B3205)&lt;&gt;管理年度,"△不是管理年度的单据，按月的三张报表里看不到",IF($H3205&lt;0,"△这一笔之后该账户余额成负数了，核一下",""))))))))))))))</f>
        <v/>
      </c>
    </row>
    <row r="3206" ht="16.5" spans="1:16">
      <c r="A3206" s="4" t="str">
        <f>IF($C3206="","",COUNTA($C$5:$C3206))</f>
        <v/>
      </c>
      <c r="B3206" s="52"/>
      <c r="C3206" s="53"/>
      <c r="D3206" s="53"/>
      <c r="E3206" s="32"/>
      <c r="F3206" s="54"/>
      <c r="G3206" s="54"/>
      <c r="H3206" s="24" t="str">
        <f>IFERROR(ROUND(VLOOKUP($C3206,基础资料!$B$5:$E$34,3,0)+SUMIF($C$5:$C3206,$C3206,$F$5:$F3206)-SUMIF($C$5:$C3206,$C3206,$G$5:$G3206),2),"")</f>
        <v/>
      </c>
      <c r="I3206" s="53"/>
      <c r="J3206" s="53"/>
      <c r="K3206" s="25" t="str">
        <f t="shared" si="50"/>
        <v/>
      </c>
      <c r="L3206" s="13" t="str">
        <f>IF($D3206="","",IFERROR(INDEX(类别属性,MATCH($D3206,类别表,0)),""))</f>
        <v/>
      </c>
      <c r="M3206" s="53"/>
      <c r="N3206" s="53"/>
      <c r="O3206" s="32"/>
      <c r="P3206" s="6" t="str">
        <f>IF($C3206="","",IF(ISNA(MATCH($C3206,账户表,0)),"※这个账户不在【基础资料】的账户档案里",IF($B3206="","※没填日期，这一笔不会进任何月份的报表",IF(NOT(ISNUMBER($B3206)),"※日期是文本不是日期（像 2026.6.28 这种），按日期取数的报表全会漏掉这一笔",IF(AND($F3206&lt;&gt;"",$G3206&lt;&gt;""),"※收入和支出不能同时填",IF(AND(N($F3206)=0,N($G3206)=0),"※收入和支出都没填",IF(OR(N($F3206)&lt;0,N($G3206)&lt;0),"※金额不能填负数，方向反了就换一列填",IF($D3206="","※没填收支类别，分类报表会漏掉这一笔",IF(ISNA(MATCH($D3206,类别表,0)),"※收支类别不在【基础资料】的清单里",IF(AND($L3206="内部转账",$M3206=""),"△内部转账要在「对方账户」写上另一头",IF(AND($L3206="内部转账",$M3206=$C3206),"※对方账户跟本账户是同一个",IF(AND($L3206&lt;&gt;"内部转账",$M3206&lt;&gt;""),"△填了对方账户，但类别不是内部转账",IF(YEAR($B3206)&lt;&gt;管理年度,"△不是管理年度的单据，按月的三张报表里看不到",IF($H3206&lt;0,"△这一笔之后该账户余额成负数了，核一下",""))))))))))))))</f>
        <v/>
      </c>
    </row>
    <row r="3207" ht="16.5" spans="1:16">
      <c r="A3207" s="4" t="str">
        <f>IF($C3207="","",COUNTA($C$5:$C3207))</f>
        <v/>
      </c>
      <c r="B3207" s="52"/>
      <c r="C3207" s="53"/>
      <c r="D3207" s="53"/>
      <c r="E3207" s="32"/>
      <c r="F3207" s="54"/>
      <c r="G3207" s="54"/>
      <c r="H3207" s="24" t="str">
        <f>IFERROR(ROUND(VLOOKUP($C3207,基础资料!$B$5:$E$34,3,0)+SUMIF($C$5:$C3207,$C3207,$F$5:$F3207)-SUMIF($C$5:$C3207,$C3207,$G$5:$G3207),2),"")</f>
        <v/>
      </c>
      <c r="I3207" s="53"/>
      <c r="J3207" s="53"/>
      <c r="K3207" s="25" t="str">
        <f t="shared" si="50"/>
        <v/>
      </c>
      <c r="L3207" s="13" t="str">
        <f>IF($D3207="","",IFERROR(INDEX(类别属性,MATCH($D3207,类别表,0)),""))</f>
        <v/>
      </c>
      <c r="M3207" s="53"/>
      <c r="N3207" s="53"/>
      <c r="O3207" s="32"/>
      <c r="P3207" s="6" t="str">
        <f>IF($C3207="","",IF(ISNA(MATCH($C3207,账户表,0)),"※这个账户不在【基础资料】的账户档案里",IF($B3207="","※没填日期，这一笔不会进任何月份的报表",IF(NOT(ISNUMBER($B3207)),"※日期是文本不是日期（像 2026.6.28 这种），按日期取数的报表全会漏掉这一笔",IF(AND($F3207&lt;&gt;"",$G3207&lt;&gt;""),"※收入和支出不能同时填",IF(AND(N($F3207)=0,N($G3207)=0),"※收入和支出都没填",IF(OR(N($F3207)&lt;0,N($G3207)&lt;0),"※金额不能填负数，方向反了就换一列填",IF($D3207="","※没填收支类别，分类报表会漏掉这一笔",IF(ISNA(MATCH($D3207,类别表,0)),"※收支类别不在【基础资料】的清单里",IF(AND($L3207="内部转账",$M3207=""),"△内部转账要在「对方账户」写上另一头",IF(AND($L3207="内部转账",$M3207=$C3207),"※对方账户跟本账户是同一个",IF(AND($L3207&lt;&gt;"内部转账",$M3207&lt;&gt;""),"△填了对方账户，但类别不是内部转账",IF(YEAR($B3207)&lt;&gt;管理年度,"△不是管理年度的单据，按月的三张报表里看不到",IF($H3207&lt;0,"△这一笔之后该账户余额成负数了，核一下",""))))))))))))))</f>
        <v/>
      </c>
    </row>
    <row r="3208" ht="16.5" spans="1:16">
      <c r="A3208" s="4" t="str">
        <f>IF($C3208="","",COUNTA($C$5:$C3208))</f>
        <v/>
      </c>
      <c r="B3208" s="52"/>
      <c r="C3208" s="53"/>
      <c r="D3208" s="53"/>
      <c r="E3208" s="32"/>
      <c r="F3208" s="54"/>
      <c r="G3208" s="54"/>
      <c r="H3208" s="24" t="str">
        <f>IFERROR(ROUND(VLOOKUP($C3208,基础资料!$B$5:$E$34,3,0)+SUMIF($C$5:$C3208,$C3208,$F$5:$F3208)-SUMIF($C$5:$C3208,$C3208,$G$5:$G3208),2),"")</f>
        <v/>
      </c>
      <c r="I3208" s="53"/>
      <c r="J3208" s="53"/>
      <c r="K3208" s="25" t="str">
        <f t="shared" si="50"/>
        <v/>
      </c>
      <c r="L3208" s="13" t="str">
        <f>IF($D3208="","",IFERROR(INDEX(类别属性,MATCH($D3208,类别表,0)),""))</f>
        <v/>
      </c>
      <c r="M3208" s="53"/>
      <c r="N3208" s="53"/>
      <c r="O3208" s="32"/>
      <c r="P3208" s="6" t="str">
        <f>IF($C3208="","",IF(ISNA(MATCH($C3208,账户表,0)),"※这个账户不在【基础资料】的账户档案里",IF($B3208="","※没填日期，这一笔不会进任何月份的报表",IF(NOT(ISNUMBER($B3208)),"※日期是文本不是日期（像 2026.6.28 这种），按日期取数的报表全会漏掉这一笔",IF(AND($F3208&lt;&gt;"",$G3208&lt;&gt;""),"※收入和支出不能同时填",IF(AND(N($F3208)=0,N($G3208)=0),"※收入和支出都没填",IF(OR(N($F3208)&lt;0,N($G3208)&lt;0),"※金额不能填负数，方向反了就换一列填",IF($D3208="","※没填收支类别，分类报表会漏掉这一笔",IF(ISNA(MATCH($D3208,类别表,0)),"※收支类别不在【基础资料】的清单里",IF(AND($L3208="内部转账",$M3208=""),"△内部转账要在「对方账户」写上另一头",IF(AND($L3208="内部转账",$M3208=$C3208),"※对方账户跟本账户是同一个",IF(AND($L3208&lt;&gt;"内部转账",$M3208&lt;&gt;""),"△填了对方账户，但类别不是内部转账",IF(YEAR($B3208)&lt;&gt;管理年度,"△不是管理年度的单据，按月的三张报表里看不到",IF($H3208&lt;0,"△这一笔之后该账户余额成负数了，核一下",""))))))))))))))</f>
        <v/>
      </c>
    </row>
    <row r="3209" ht="16.5" spans="1:16">
      <c r="A3209" s="4" t="str">
        <f>IF($C3209="","",COUNTA($C$5:$C3209))</f>
        <v/>
      </c>
      <c r="B3209" s="52"/>
      <c r="C3209" s="53"/>
      <c r="D3209" s="53"/>
      <c r="E3209" s="32"/>
      <c r="F3209" s="54"/>
      <c r="G3209" s="54"/>
      <c r="H3209" s="24" t="str">
        <f>IFERROR(ROUND(VLOOKUP($C3209,基础资料!$B$5:$E$34,3,0)+SUMIF($C$5:$C3209,$C3209,$F$5:$F3209)-SUMIF($C$5:$C3209,$C3209,$G$5:$G3209),2),"")</f>
        <v/>
      </c>
      <c r="I3209" s="53"/>
      <c r="J3209" s="53"/>
      <c r="K3209" s="25" t="str">
        <f t="shared" si="50"/>
        <v/>
      </c>
      <c r="L3209" s="13" t="str">
        <f>IF($D3209="","",IFERROR(INDEX(类别属性,MATCH($D3209,类别表,0)),""))</f>
        <v/>
      </c>
      <c r="M3209" s="53"/>
      <c r="N3209" s="53"/>
      <c r="O3209" s="32"/>
      <c r="P3209" s="6" t="str">
        <f>IF($C3209="","",IF(ISNA(MATCH($C3209,账户表,0)),"※这个账户不在【基础资料】的账户档案里",IF($B3209="","※没填日期，这一笔不会进任何月份的报表",IF(NOT(ISNUMBER($B3209)),"※日期是文本不是日期（像 2026.6.28 这种），按日期取数的报表全会漏掉这一笔",IF(AND($F3209&lt;&gt;"",$G3209&lt;&gt;""),"※收入和支出不能同时填",IF(AND(N($F3209)=0,N($G3209)=0),"※收入和支出都没填",IF(OR(N($F3209)&lt;0,N($G3209)&lt;0),"※金额不能填负数，方向反了就换一列填",IF($D3209="","※没填收支类别，分类报表会漏掉这一笔",IF(ISNA(MATCH($D3209,类别表,0)),"※收支类别不在【基础资料】的清单里",IF(AND($L3209="内部转账",$M3209=""),"△内部转账要在「对方账户」写上另一头",IF(AND($L3209="内部转账",$M3209=$C3209),"※对方账户跟本账户是同一个",IF(AND($L3209&lt;&gt;"内部转账",$M3209&lt;&gt;""),"△填了对方账户，但类别不是内部转账",IF(YEAR($B3209)&lt;&gt;管理年度,"△不是管理年度的单据，按月的三张报表里看不到",IF($H3209&lt;0,"△这一笔之后该账户余额成负数了，核一下",""))))))))))))))</f>
        <v/>
      </c>
    </row>
    <row r="3210" ht="16.5" spans="1:16">
      <c r="A3210" s="4" t="str">
        <f>IF($C3210="","",COUNTA($C$5:$C3210))</f>
        <v/>
      </c>
      <c r="B3210" s="52"/>
      <c r="C3210" s="53"/>
      <c r="D3210" s="53"/>
      <c r="E3210" s="32"/>
      <c r="F3210" s="54"/>
      <c r="G3210" s="54"/>
      <c r="H3210" s="24" t="str">
        <f>IFERROR(ROUND(VLOOKUP($C3210,基础资料!$B$5:$E$34,3,0)+SUMIF($C$5:$C3210,$C3210,$F$5:$F3210)-SUMIF($C$5:$C3210,$C3210,$G$5:$G3210),2),"")</f>
        <v/>
      </c>
      <c r="I3210" s="53"/>
      <c r="J3210" s="53"/>
      <c r="K3210" s="25" t="str">
        <f t="shared" si="50"/>
        <v/>
      </c>
      <c r="L3210" s="13" t="str">
        <f>IF($D3210="","",IFERROR(INDEX(类别属性,MATCH($D3210,类别表,0)),""))</f>
        <v/>
      </c>
      <c r="M3210" s="53"/>
      <c r="N3210" s="53"/>
      <c r="O3210" s="32"/>
      <c r="P3210" s="6" t="str">
        <f>IF($C3210="","",IF(ISNA(MATCH($C3210,账户表,0)),"※这个账户不在【基础资料】的账户档案里",IF($B3210="","※没填日期，这一笔不会进任何月份的报表",IF(NOT(ISNUMBER($B3210)),"※日期是文本不是日期（像 2026.6.28 这种），按日期取数的报表全会漏掉这一笔",IF(AND($F3210&lt;&gt;"",$G3210&lt;&gt;""),"※收入和支出不能同时填",IF(AND(N($F3210)=0,N($G3210)=0),"※收入和支出都没填",IF(OR(N($F3210)&lt;0,N($G3210)&lt;0),"※金额不能填负数，方向反了就换一列填",IF($D3210="","※没填收支类别，分类报表会漏掉这一笔",IF(ISNA(MATCH($D3210,类别表,0)),"※收支类别不在【基础资料】的清单里",IF(AND($L3210="内部转账",$M3210=""),"△内部转账要在「对方账户」写上另一头",IF(AND($L3210="内部转账",$M3210=$C3210),"※对方账户跟本账户是同一个",IF(AND($L3210&lt;&gt;"内部转账",$M3210&lt;&gt;""),"△填了对方账户，但类别不是内部转账",IF(YEAR($B3210)&lt;&gt;管理年度,"△不是管理年度的单据，按月的三张报表里看不到",IF($H3210&lt;0,"△这一笔之后该账户余额成负数了，核一下",""))))))))))))))</f>
        <v/>
      </c>
    </row>
    <row r="3211" ht="16.5" spans="1:16">
      <c r="A3211" s="4" t="str">
        <f>IF($C3211="","",COUNTA($C$5:$C3211))</f>
        <v/>
      </c>
      <c r="B3211" s="52"/>
      <c r="C3211" s="53"/>
      <c r="D3211" s="53"/>
      <c r="E3211" s="32"/>
      <c r="F3211" s="54"/>
      <c r="G3211" s="54"/>
      <c r="H3211" s="24" t="str">
        <f>IFERROR(ROUND(VLOOKUP($C3211,基础资料!$B$5:$E$34,3,0)+SUMIF($C$5:$C3211,$C3211,$F$5:$F3211)-SUMIF($C$5:$C3211,$C3211,$G$5:$G3211),2),"")</f>
        <v/>
      </c>
      <c r="I3211" s="53"/>
      <c r="J3211" s="53"/>
      <c r="K3211" s="25" t="str">
        <f t="shared" si="50"/>
        <v/>
      </c>
      <c r="L3211" s="13" t="str">
        <f>IF($D3211="","",IFERROR(INDEX(类别属性,MATCH($D3211,类别表,0)),""))</f>
        <v/>
      </c>
      <c r="M3211" s="53"/>
      <c r="N3211" s="53"/>
      <c r="O3211" s="32"/>
      <c r="P3211" s="6" t="str">
        <f>IF($C3211="","",IF(ISNA(MATCH($C3211,账户表,0)),"※这个账户不在【基础资料】的账户档案里",IF($B3211="","※没填日期，这一笔不会进任何月份的报表",IF(NOT(ISNUMBER($B3211)),"※日期是文本不是日期（像 2026.6.28 这种），按日期取数的报表全会漏掉这一笔",IF(AND($F3211&lt;&gt;"",$G3211&lt;&gt;""),"※收入和支出不能同时填",IF(AND(N($F3211)=0,N($G3211)=0),"※收入和支出都没填",IF(OR(N($F3211)&lt;0,N($G3211)&lt;0),"※金额不能填负数，方向反了就换一列填",IF($D3211="","※没填收支类别，分类报表会漏掉这一笔",IF(ISNA(MATCH($D3211,类别表,0)),"※收支类别不在【基础资料】的清单里",IF(AND($L3211="内部转账",$M3211=""),"△内部转账要在「对方账户」写上另一头",IF(AND($L3211="内部转账",$M3211=$C3211),"※对方账户跟本账户是同一个",IF(AND($L3211&lt;&gt;"内部转账",$M3211&lt;&gt;""),"△填了对方账户，但类别不是内部转账",IF(YEAR($B3211)&lt;&gt;管理年度,"△不是管理年度的单据，按月的三张报表里看不到",IF($H3211&lt;0,"△这一笔之后该账户余额成负数了，核一下",""))))))))))))))</f>
        <v/>
      </c>
    </row>
    <row r="3212" ht="16.5" spans="1:16">
      <c r="A3212" s="4" t="str">
        <f>IF($C3212="","",COUNTA($C$5:$C3212))</f>
        <v/>
      </c>
      <c r="B3212" s="52"/>
      <c r="C3212" s="53"/>
      <c r="D3212" s="53"/>
      <c r="E3212" s="32"/>
      <c r="F3212" s="54"/>
      <c r="G3212" s="54"/>
      <c r="H3212" s="24" t="str">
        <f>IFERROR(ROUND(VLOOKUP($C3212,基础资料!$B$5:$E$34,3,0)+SUMIF($C$5:$C3212,$C3212,$F$5:$F3212)-SUMIF($C$5:$C3212,$C3212,$G$5:$G3212),2),"")</f>
        <v/>
      </c>
      <c r="I3212" s="53"/>
      <c r="J3212" s="53"/>
      <c r="K3212" s="25" t="str">
        <f t="shared" si="50"/>
        <v/>
      </c>
      <c r="L3212" s="13" t="str">
        <f>IF($D3212="","",IFERROR(INDEX(类别属性,MATCH($D3212,类别表,0)),""))</f>
        <v/>
      </c>
      <c r="M3212" s="53"/>
      <c r="N3212" s="53"/>
      <c r="O3212" s="32"/>
      <c r="P3212" s="6" t="str">
        <f>IF($C3212="","",IF(ISNA(MATCH($C3212,账户表,0)),"※这个账户不在【基础资料】的账户档案里",IF($B3212="","※没填日期，这一笔不会进任何月份的报表",IF(NOT(ISNUMBER($B3212)),"※日期是文本不是日期（像 2026.6.28 这种），按日期取数的报表全会漏掉这一笔",IF(AND($F3212&lt;&gt;"",$G3212&lt;&gt;""),"※收入和支出不能同时填",IF(AND(N($F3212)=0,N($G3212)=0),"※收入和支出都没填",IF(OR(N($F3212)&lt;0,N($G3212)&lt;0),"※金额不能填负数，方向反了就换一列填",IF($D3212="","※没填收支类别，分类报表会漏掉这一笔",IF(ISNA(MATCH($D3212,类别表,0)),"※收支类别不在【基础资料】的清单里",IF(AND($L3212="内部转账",$M3212=""),"△内部转账要在「对方账户」写上另一头",IF(AND($L3212="内部转账",$M3212=$C3212),"※对方账户跟本账户是同一个",IF(AND($L3212&lt;&gt;"内部转账",$M3212&lt;&gt;""),"△填了对方账户，但类别不是内部转账",IF(YEAR($B3212)&lt;&gt;管理年度,"△不是管理年度的单据，按月的三张报表里看不到",IF($H3212&lt;0,"△这一笔之后该账户余额成负数了，核一下",""))))))))))))))</f>
        <v/>
      </c>
    </row>
    <row r="3213" ht="16.5" spans="1:16">
      <c r="A3213" s="4" t="str">
        <f>IF($C3213="","",COUNTA($C$5:$C3213))</f>
        <v/>
      </c>
      <c r="B3213" s="52"/>
      <c r="C3213" s="53"/>
      <c r="D3213" s="53"/>
      <c r="E3213" s="32"/>
      <c r="F3213" s="54"/>
      <c r="G3213" s="54"/>
      <c r="H3213" s="24" t="str">
        <f>IFERROR(ROUND(VLOOKUP($C3213,基础资料!$B$5:$E$34,3,0)+SUMIF($C$5:$C3213,$C3213,$F$5:$F3213)-SUMIF($C$5:$C3213,$C3213,$G$5:$G3213),2),"")</f>
        <v/>
      </c>
      <c r="I3213" s="53"/>
      <c r="J3213" s="53"/>
      <c r="K3213" s="25" t="str">
        <f t="shared" si="50"/>
        <v/>
      </c>
      <c r="L3213" s="13" t="str">
        <f>IF($D3213="","",IFERROR(INDEX(类别属性,MATCH($D3213,类别表,0)),""))</f>
        <v/>
      </c>
      <c r="M3213" s="53"/>
      <c r="N3213" s="53"/>
      <c r="O3213" s="32"/>
      <c r="P3213" s="6" t="str">
        <f>IF($C3213="","",IF(ISNA(MATCH($C3213,账户表,0)),"※这个账户不在【基础资料】的账户档案里",IF($B3213="","※没填日期，这一笔不会进任何月份的报表",IF(NOT(ISNUMBER($B3213)),"※日期是文本不是日期（像 2026.6.28 这种），按日期取数的报表全会漏掉这一笔",IF(AND($F3213&lt;&gt;"",$G3213&lt;&gt;""),"※收入和支出不能同时填",IF(AND(N($F3213)=0,N($G3213)=0),"※收入和支出都没填",IF(OR(N($F3213)&lt;0,N($G3213)&lt;0),"※金额不能填负数，方向反了就换一列填",IF($D3213="","※没填收支类别，分类报表会漏掉这一笔",IF(ISNA(MATCH($D3213,类别表,0)),"※收支类别不在【基础资料】的清单里",IF(AND($L3213="内部转账",$M3213=""),"△内部转账要在「对方账户」写上另一头",IF(AND($L3213="内部转账",$M3213=$C3213),"※对方账户跟本账户是同一个",IF(AND($L3213&lt;&gt;"内部转账",$M3213&lt;&gt;""),"△填了对方账户，但类别不是内部转账",IF(YEAR($B3213)&lt;&gt;管理年度,"△不是管理年度的单据，按月的三张报表里看不到",IF($H3213&lt;0,"△这一笔之后该账户余额成负数了，核一下",""))))))))))))))</f>
        <v/>
      </c>
    </row>
    <row r="3214" ht="16.5" spans="1:16">
      <c r="A3214" s="4" t="str">
        <f>IF($C3214="","",COUNTA($C$5:$C3214))</f>
        <v/>
      </c>
      <c r="B3214" s="52"/>
      <c r="C3214" s="53"/>
      <c r="D3214" s="53"/>
      <c r="E3214" s="32"/>
      <c r="F3214" s="54"/>
      <c r="G3214" s="54"/>
      <c r="H3214" s="24" t="str">
        <f>IFERROR(ROUND(VLOOKUP($C3214,基础资料!$B$5:$E$34,3,0)+SUMIF($C$5:$C3214,$C3214,$F$5:$F3214)-SUMIF($C$5:$C3214,$C3214,$G$5:$G3214),2),"")</f>
        <v/>
      </c>
      <c r="I3214" s="53"/>
      <c r="J3214" s="53"/>
      <c r="K3214" s="25" t="str">
        <f t="shared" si="50"/>
        <v/>
      </c>
      <c r="L3214" s="13" t="str">
        <f>IF($D3214="","",IFERROR(INDEX(类别属性,MATCH($D3214,类别表,0)),""))</f>
        <v/>
      </c>
      <c r="M3214" s="53"/>
      <c r="N3214" s="53"/>
      <c r="O3214" s="32"/>
      <c r="P3214" s="6" t="str">
        <f>IF($C3214="","",IF(ISNA(MATCH($C3214,账户表,0)),"※这个账户不在【基础资料】的账户档案里",IF($B3214="","※没填日期，这一笔不会进任何月份的报表",IF(NOT(ISNUMBER($B3214)),"※日期是文本不是日期（像 2026.6.28 这种），按日期取数的报表全会漏掉这一笔",IF(AND($F3214&lt;&gt;"",$G3214&lt;&gt;""),"※收入和支出不能同时填",IF(AND(N($F3214)=0,N($G3214)=0),"※收入和支出都没填",IF(OR(N($F3214)&lt;0,N($G3214)&lt;0),"※金额不能填负数，方向反了就换一列填",IF($D3214="","※没填收支类别，分类报表会漏掉这一笔",IF(ISNA(MATCH($D3214,类别表,0)),"※收支类别不在【基础资料】的清单里",IF(AND($L3214="内部转账",$M3214=""),"△内部转账要在「对方账户」写上另一头",IF(AND($L3214="内部转账",$M3214=$C3214),"※对方账户跟本账户是同一个",IF(AND($L3214&lt;&gt;"内部转账",$M3214&lt;&gt;""),"△填了对方账户，但类别不是内部转账",IF(YEAR($B3214)&lt;&gt;管理年度,"△不是管理年度的单据，按月的三张报表里看不到",IF($H3214&lt;0,"△这一笔之后该账户余额成负数了，核一下",""))))))))))))))</f>
        <v/>
      </c>
    </row>
    <row r="3215" ht="16.5" spans="1:16">
      <c r="A3215" s="4" t="str">
        <f>IF($C3215="","",COUNTA($C$5:$C3215))</f>
        <v/>
      </c>
      <c r="B3215" s="52"/>
      <c r="C3215" s="53"/>
      <c r="D3215" s="53"/>
      <c r="E3215" s="32"/>
      <c r="F3215" s="54"/>
      <c r="G3215" s="54"/>
      <c r="H3215" s="24" t="str">
        <f>IFERROR(ROUND(VLOOKUP($C3215,基础资料!$B$5:$E$34,3,0)+SUMIF($C$5:$C3215,$C3215,$F$5:$F3215)-SUMIF($C$5:$C3215,$C3215,$G$5:$G3215),2),"")</f>
        <v/>
      </c>
      <c r="I3215" s="53"/>
      <c r="J3215" s="53"/>
      <c r="K3215" s="25" t="str">
        <f t="shared" si="50"/>
        <v/>
      </c>
      <c r="L3215" s="13" t="str">
        <f>IF($D3215="","",IFERROR(INDEX(类别属性,MATCH($D3215,类别表,0)),""))</f>
        <v/>
      </c>
      <c r="M3215" s="53"/>
      <c r="N3215" s="53"/>
      <c r="O3215" s="32"/>
      <c r="P3215" s="6" t="str">
        <f>IF($C3215="","",IF(ISNA(MATCH($C3215,账户表,0)),"※这个账户不在【基础资料】的账户档案里",IF($B3215="","※没填日期，这一笔不会进任何月份的报表",IF(NOT(ISNUMBER($B3215)),"※日期是文本不是日期（像 2026.6.28 这种），按日期取数的报表全会漏掉这一笔",IF(AND($F3215&lt;&gt;"",$G3215&lt;&gt;""),"※收入和支出不能同时填",IF(AND(N($F3215)=0,N($G3215)=0),"※收入和支出都没填",IF(OR(N($F3215)&lt;0,N($G3215)&lt;0),"※金额不能填负数，方向反了就换一列填",IF($D3215="","※没填收支类别，分类报表会漏掉这一笔",IF(ISNA(MATCH($D3215,类别表,0)),"※收支类别不在【基础资料】的清单里",IF(AND($L3215="内部转账",$M3215=""),"△内部转账要在「对方账户」写上另一头",IF(AND($L3215="内部转账",$M3215=$C3215),"※对方账户跟本账户是同一个",IF(AND($L3215&lt;&gt;"内部转账",$M3215&lt;&gt;""),"△填了对方账户，但类别不是内部转账",IF(YEAR($B3215)&lt;&gt;管理年度,"△不是管理年度的单据，按月的三张报表里看不到",IF($H3215&lt;0,"△这一笔之后该账户余额成负数了，核一下",""))))))))))))))</f>
        <v/>
      </c>
    </row>
    <row r="3216" ht="16.5" spans="1:16">
      <c r="A3216" s="4" t="str">
        <f>IF($C3216="","",COUNTA($C$5:$C3216))</f>
        <v/>
      </c>
      <c r="B3216" s="52"/>
      <c r="C3216" s="53"/>
      <c r="D3216" s="53"/>
      <c r="E3216" s="32"/>
      <c r="F3216" s="54"/>
      <c r="G3216" s="54"/>
      <c r="H3216" s="24" t="str">
        <f>IFERROR(ROUND(VLOOKUP($C3216,基础资料!$B$5:$E$34,3,0)+SUMIF($C$5:$C3216,$C3216,$F$5:$F3216)-SUMIF($C$5:$C3216,$C3216,$G$5:$G3216),2),"")</f>
        <v/>
      </c>
      <c r="I3216" s="53"/>
      <c r="J3216" s="53"/>
      <c r="K3216" s="25" t="str">
        <f t="shared" si="50"/>
        <v/>
      </c>
      <c r="L3216" s="13" t="str">
        <f>IF($D3216="","",IFERROR(INDEX(类别属性,MATCH($D3216,类别表,0)),""))</f>
        <v/>
      </c>
      <c r="M3216" s="53"/>
      <c r="N3216" s="53"/>
      <c r="O3216" s="32"/>
      <c r="P3216" s="6" t="str">
        <f>IF($C3216="","",IF(ISNA(MATCH($C3216,账户表,0)),"※这个账户不在【基础资料】的账户档案里",IF($B3216="","※没填日期，这一笔不会进任何月份的报表",IF(NOT(ISNUMBER($B3216)),"※日期是文本不是日期（像 2026.6.28 这种），按日期取数的报表全会漏掉这一笔",IF(AND($F3216&lt;&gt;"",$G3216&lt;&gt;""),"※收入和支出不能同时填",IF(AND(N($F3216)=0,N($G3216)=0),"※收入和支出都没填",IF(OR(N($F3216)&lt;0,N($G3216)&lt;0),"※金额不能填负数，方向反了就换一列填",IF($D3216="","※没填收支类别，分类报表会漏掉这一笔",IF(ISNA(MATCH($D3216,类别表,0)),"※收支类别不在【基础资料】的清单里",IF(AND($L3216="内部转账",$M3216=""),"△内部转账要在「对方账户」写上另一头",IF(AND($L3216="内部转账",$M3216=$C3216),"※对方账户跟本账户是同一个",IF(AND($L3216&lt;&gt;"内部转账",$M3216&lt;&gt;""),"△填了对方账户，但类别不是内部转账",IF(YEAR($B3216)&lt;&gt;管理年度,"△不是管理年度的单据，按月的三张报表里看不到",IF($H3216&lt;0,"△这一笔之后该账户余额成负数了，核一下",""))))))))))))))</f>
        <v/>
      </c>
    </row>
    <row r="3217" ht="16.5" spans="1:16">
      <c r="A3217" s="4" t="str">
        <f>IF($C3217="","",COUNTA($C$5:$C3217))</f>
        <v/>
      </c>
      <c r="B3217" s="52"/>
      <c r="C3217" s="53"/>
      <c r="D3217" s="53"/>
      <c r="E3217" s="32"/>
      <c r="F3217" s="54"/>
      <c r="G3217" s="54"/>
      <c r="H3217" s="24" t="str">
        <f>IFERROR(ROUND(VLOOKUP($C3217,基础资料!$B$5:$E$34,3,0)+SUMIF($C$5:$C3217,$C3217,$F$5:$F3217)-SUMIF($C$5:$C3217,$C3217,$G$5:$G3217),2),"")</f>
        <v/>
      </c>
      <c r="I3217" s="53"/>
      <c r="J3217" s="53"/>
      <c r="K3217" s="25" t="str">
        <f t="shared" si="50"/>
        <v/>
      </c>
      <c r="L3217" s="13" t="str">
        <f>IF($D3217="","",IFERROR(INDEX(类别属性,MATCH($D3217,类别表,0)),""))</f>
        <v/>
      </c>
      <c r="M3217" s="53"/>
      <c r="N3217" s="53"/>
      <c r="O3217" s="32"/>
      <c r="P3217" s="6" t="str">
        <f>IF($C3217="","",IF(ISNA(MATCH($C3217,账户表,0)),"※这个账户不在【基础资料】的账户档案里",IF($B3217="","※没填日期，这一笔不会进任何月份的报表",IF(NOT(ISNUMBER($B3217)),"※日期是文本不是日期（像 2026.6.28 这种），按日期取数的报表全会漏掉这一笔",IF(AND($F3217&lt;&gt;"",$G3217&lt;&gt;""),"※收入和支出不能同时填",IF(AND(N($F3217)=0,N($G3217)=0),"※收入和支出都没填",IF(OR(N($F3217)&lt;0,N($G3217)&lt;0),"※金额不能填负数，方向反了就换一列填",IF($D3217="","※没填收支类别，分类报表会漏掉这一笔",IF(ISNA(MATCH($D3217,类别表,0)),"※收支类别不在【基础资料】的清单里",IF(AND($L3217="内部转账",$M3217=""),"△内部转账要在「对方账户」写上另一头",IF(AND($L3217="内部转账",$M3217=$C3217),"※对方账户跟本账户是同一个",IF(AND($L3217&lt;&gt;"内部转账",$M3217&lt;&gt;""),"△填了对方账户，但类别不是内部转账",IF(YEAR($B3217)&lt;&gt;管理年度,"△不是管理年度的单据，按月的三张报表里看不到",IF($H3217&lt;0,"△这一笔之后该账户余额成负数了，核一下",""))))))))))))))</f>
        <v/>
      </c>
    </row>
    <row r="3218" ht="16.5" spans="1:16">
      <c r="A3218" s="4" t="str">
        <f>IF($C3218="","",COUNTA($C$5:$C3218))</f>
        <v/>
      </c>
      <c r="B3218" s="52"/>
      <c r="C3218" s="53"/>
      <c r="D3218" s="53"/>
      <c r="E3218" s="32"/>
      <c r="F3218" s="54"/>
      <c r="G3218" s="54"/>
      <c r="H3218" s="24" t="str">
        <f>IFERROR(ROUND(VLOOKUP($C3218,基础资料!$B$5:$E$34,3,0)+SUMIF($C$5:$C3218,$C3218,$F$5:$F3218)-SUMIF($C$5:$C3218,$C3218,$G$5:$G3218),2),"")</f>
        <v/>
      </c>
      <c r="I3218" s="53"/>
      <c r="J3218" s="53"/>
      <c r="K3218" s="25" t="str">
        <f t="shared" si="50"/>
        <v/>
      </c>
      <c r="L3218" s="13" t="str">
        <f>IF($D3218="","",IFERROR(INDEX(类别属性,MATCH($D3218,类别表,0)),""))</f>
        <v/>
      </c>
      <c r="M3218" s="53"/>
      <c r="N3218" s="53"/>
      <c r="O3218" s="32"/>
      <c r="P3218" s="6" t="str">
        <f>IF($C3218="","",IF(ISNA(MATCH($C3218,账户表,0)),"※这个账户不在【基础资料】的账户档案里",IF($B3218="","※没填日期，这一笔不会进任何月份的报表",IF(NOT(ISNUMBER($B3218)),"※日期是文本不是日期（像 2026.6.28 这种），按日期取数的报表全会漏掉这一笔",IF(AND($F3218&lt;&gt;"",$G3218&lt;&gt;""),"※收入和支出不能同时填",IF(AND(N($F3218)=0,N($G3218)=0),"※收入和支出都没填",IF(OR(N($F3218)&lt;0,N($G3218)&lt;0),"※金额不能填负数，方向反了就换一列填",IF($D3218="","※没填收支类别，分类报表会漏掉这一笔",IF(ISNA(MATCH($D3218,类别表,0)),"※收支类别不在【基础资料】的清单里",IF(AND($L3218="内部转账",$M3218=""),"△内部转账要在「对方账户」写上另一头",IF(AND($L3218="内部转账",$M3218=$C3218),"※对方账户跟本账户是同一个",IF(AND($L3218&lt;&gt;"内部转账",$M3218&lt;&gt;""),"△填了对方账户，但类别不是内部转账",IF(YEAR($B3218)&lt;&gt;管理年度,"△不是管理年度的单据，按月的三张报表里看不到",IF($H3218&lt;0,"△这一笔之后该账户余额成负数了，核一下",""))))))))))))))</f>
        <v/>
      </c>
    </row>
    <row r="3219" ht="16.5" spans="1:16">
      <c r="A3219" s="4" t="str">
        <f>IF($C3219="","",COUNTA($C$5:$C3219))</f>
        <v/>
      </c>
      <c r="B3219" s="52"/>
      <c r="C3219" s="53"/>
      <c r="D3219" s="53"/>
      <c r="E3219" s="32"/>
      <c r="F3219" s="54"/>
      <c r="G3219" s="54"/>
      <c r="H3219" s="24" t="str">
        <f>IFERROR(ROUND(VLOOKUP($C3219,基础资料!$B$5:$E$34,3,0)+SUMIF($C$5:$C3219,$C3219,$F$5:$F3219)-SUMIF($C$5:$C3219,$C3219,$G$5:$G3219),2),"")</f>
        <v/>
      </c>
      <c r="I3219" s="53"/>
      <c r="J3219" s="53"/>
      <c r="K3219" s="25" t="str">
        <f t="shared" si="50"/>
        <v/>
      </c>
      <c r="L3219" s="13" t="str">
        <f>IF($D3219="","",IFERROR(INDEX(类别属性,MATCH($D3219,类别表,0)),""))</f>
        <v/>
      </c>
      <c r="M3219" s="53"/>
      <c r="N3219" s="53"/>
      <c r="O3219" s="32"/>
      <c r="P3219" s="6" t="str">
        <f>IF($C3219="","",IF(ISNA(MATCH($C3219,账户表,0)),"※这个账户不在【基础资料】的账户档案里",IF($B3219="","※没填日期，这一笔不会进任何月份的报表",IF(NOT(ISNUMBER($B3219)),"※日期是文本不是日期（像 2026.6.28 这种），按日期取数的报表全会漏掉这一笔",IF(AND($F3219&lt;&gt;"",$G3219&lt;&gt;""),"※收入和支出不能同时填",IF(AND(N($F3219)=0,N($G3219)=0),"※收入和支出都没填",IF(OR(N($F3219)&lt;0,N($G3219)&lt;0),"※金额不能填负数，方向反了就换一列填",IF($D3219="","※没填收支类别，分类报表会漏掉这一笔",IF(ISNA(MATCH($D3219,类别表,0)),"※收支类别不在【基础资料】的清单里",IF(AND($L3219="内部转账",$M3219=""),"△内部转账要在「对方账户」写上另一头",IF(AND($L3219="内部转账",$M3219=$C3219),"※对方账户跟本账户是同一个",IF(AND($L3219&lt;&gt;"内部转账",$M3219&lt;&gt;""),"△填了对方账户，但类别不是内部转账",IF(YEAR($B3219)&lt;&gt;管理年度,"△不是管理年度的单据，按月的三张报表里看不到",IF($H3219&lt;0,"△这一笔之后该账户余额成负数了，核一下",""))))))))))))))</f>
        <v/>
      </c>
    </row>
    <row r="3220" ht="16.5" spans="1:16">
      <c r="A3220" s="4" t="str">
        <f>IF($C3220="","",COUNTA($C$5:$C3220))</f>
        <v/>
      </c>
      <c r="B3220" s="52"/>
      <c r="C3220" s="53"/>
      <c r="D3220" s="53"/>
      <c r="E3220" s="32"/>
      <c r="F3220" s="54"/>
      <c r="G3220" s="54"/>
      <c r="H3220" s="24" t="str">
        <f>IFERROR(ROUND(VLOOKUP($C3220,基础资料!$B$5:$E$34,3,0)+SUMIF($C$5:$C3220,$C3220,$F$5:$F3220)-SUMIF($C$5:$C3220,$C3220,$G$5:$G3220),2),"")</f>
        <v/>
      </c>
      <c r="I3220" s="53"/>
      <c r="J3220" s="53"/>
      <c r="K3220" s="25" t="str">
        <f t="shared" si="50"/>
        <v/>
      </c>
      <c r="L3220" s="13" t="str">
        <f>IF($D3220="","",IFERROR(INDEX(类别属性,MATCH($D3220,类别表,0)),""))</f>
        <v/>
      </c>
      <c r="M3220" s="53"/>
      <c r="N3220" s="53"/>
      <c r="O3220" s="32"/>
      <c r="P3220" s="6" t="str">
        <f>IF($C3220="","",IF(ISNA(MATCH($C3220,账户表,0)),"※这个账户不在【基础资料】的账户档案里",IF($B3220="","※没填日期，这一笔不会进任何月份的报表",IF(NOT(ISNUMBER($B3220)),"※日期是文本不是日期（像 2026.6.28 这种），按日期取数的报表全会漏掉这一笔",IF(AND($F3220&lt;&gt;"",$G3220&lt;&gt;""),"※收入和支出不能同时填",IF(AND(N($F3220)=0,N($G3220)=0),"※收入和支出都没填",IF(OR(N($F3220)&lt;0,N($G3220)&lt;0),"※金额不能填负数，方向反了就换一列填",IF($D3220="","※没填收支类别，分类报表会漏掉这一笔",IF(ISNA(MATCH($D3220,类别表,0)),"※收支类别不在【基础资料】的清单里",IF(AND($L3220="内部转账",$M3220=""),"△内部转账要在「对方账户」写上另一头",IF(AND($L3220="内部转账",$M3220=$C3220),"※对方账户跟本账户是同一个",IF(AND($L3220&lt;&gt;"内部转账",$M3220&lt;&gt;""),"△填了对方账户，但类别不是内部转账",IF(YEAR($B3220)&lt;&gt;管理年度,"△不是管理年度的单据，按月的三张报表里看不到",IF($H3220&lt;0,"△这一笔之后该账户余额成负数了，核一下",""))))))))))))))</f>
        <v/>
      </c>
    </row>
    <row r="3221" ht="16.5" spans="1:16">
      <c r="A3221" s="4" t="str">
        <f>IF($C3221="","",COUNTA($C$5:$C3221))</f>
        <v/>
      </c>
      <c r="B3221" s="52"/>
      <c r="C3221" s="53"/>
      <c r="D3221" s="53"/>
      <c r="E3221" s="32"/>
      <c r="F3221" s="54"/>
      <c r="G3221" s="54"/>
      <c r="H3221" s="24" t="str">
        <f>IFERROR(ROUND(VLOOKUP($C3221,基础资料!$B$5:$E$34,3,0)+SUMIF($C$5:$C3221,$C3221,$F$5:$F3221)-SUMIF($C$5:$C3221,$C3221,$G$5:$G3221),2),"")</f>
        <v/>
      </c>
      <c r="I3221" s="53"/>
      <c r="J3221" s="53"/>
      <c r="K3221" s="25" t="str">
        <f t="shared" si="50"/>
        <v/>
      </c>
      <c r="L3221" s="13" t="str">
        <f>IF($D3221="","",IFERROR(INDEX(类别属性,MATCH($D3221,类别表,0)),""))</f>
        <v/>
      </c>
      <c r="M3221" s="53"/>
      <c r="N3221" s="53"/>
      <c r="O3221" s="32"/>
      <c r="P3221" s="6" t="str">
        <f>IF($C3221="","",IF(ISNA(MATCH($C3221,账户表,0)),"※这个账户不在【基础资料】的账户档案里",IF($B3221="","※没填日期，这一笔不会进任何月份的报表",IF(NOT(ISNUMBER($B3221)),"※日期是文本不是日期（像 2026.6.28 这种），按日期取数的报表全会漏掉这一笔",IF(AND($F3221&lt;&gt;"",$G3221&lt;&gt;""),"※收入和支出不能同时填",IF(AND(N($F3221)=0,N($G3221)=0),"※收入和支出都没填",IF(OR(N($F3221)&lt;0,N($G3221)&lt;0),"※金额不能填负数，方向反了就换一列填",IF($D3221="","※没填收支类别，分类报表会漏掉这一笔",IF(ISNA(MATCH($D3221,类别表,0)),"※收支类别不在【基础资料】的清单里",IF(AND($L3221="内部转账",$M3221=""),"△内部转账要在「对方账户」写上另一头",IF(AND($L3221="内部转账",$M3221=$C3221),"※对方账户跟本账户是同一个",IF(AND($L3221&lt;&gt;"内部转账",$M3221&lt;&gt;""),"△填了对方账户，但类别不是内部转账",IF(YEAR($B3221)&lt;&gt;管理年度,"△不是管理年度的单据，按月的三张报表里看不到",IF($H3221&lt;0,"△这一笔之后该账户余额成负数了，核一下",""))))))))))))))</f>
        <v/>
      </c>
    </row>
    <row r="3222" ht="16.5" spans="1:16">
      <c r="A3222" s="4" t="str">
        <f>IF($C3222="","",COUNTA($C$5:$C3222))</f>
        <v/>
      </c>
      <c r="B3222" s="52"/>
      <c r="C3222" s="53"/>
      <c r="D3222" s="53"/>
      <c r="E3222" s="32"/>
      <c r="F3222" s="54"/>
      <c r="G3222" s="54"/>
      <c r="H3222" s="24" t="str">
        <f>IFERROR(ROUND(VLOOKUP($C3222,基础资料!$B$5:$E$34,3,0)+SUMIF($C$5:$C3222,$C3222,$F$5:$F3222)-SUMIF($C$5:$C3222,$C3222,$G$5:$G3222),2),"")</f>
        <v/>
      </c>
      <c r="I3222" s="53"/>
      <c r="J3222" s="53"/>
      <c r="K3222" s="25" t="str">
        <f t="shared" si="50"/>
        <v/>
      </c>
      <c r="L3222" s="13" t="str">
        <f>IF($D3222="","",IFERROR(INDEX(类别属性,MATCH($D3222,类别表,0)),""))</f>
        <v/>
      </c>
      <c r="M3222" s="53"/>
      <c r="N3222" s="53"/>
      <c r="O3222" s="32"/>
      <c r="P3222" s="6" t="str">
        <f>IF($C3222="","",IF(ISNA(MATCH($C3222,账户表,0)),"※这个账户不在【基础资料】的账户档案里",IF($B3222="","※没填日期，这一笔不会进任何月份的报表",IF(NOT(ISNUMBER($B3222)),"※日期是文本不是日期（像 2026.6.28 这种），按日期取数的报表全会漏掉这一笔",IF(AND($F3222&lt;&gt;"",$G3222&lt;&gt;""),"※收入和支出不能同时填",IF(AND(N($F3222)=0,N($G3222)=0),"※收入和支出都没填",IF(OR(N($F3222)&lt;0,N($G3222)&lt;0),"※金额不能填负数，方向反了就换一列填",IF($D3222="","※没填收支类别，分类报表会漏掉这一笔",IF(ISNA(MATCH($D3222,类别表,0)),"※收支类别不在【基础资料】的清单里",IF(AND($L3222="内部转账",$M3222=""),"△内部转账要在「对方账户」写上另一头",IF(AND($L3222="内部转账",$M3222=$C3222),"※对方账户跟本账户是同一个",IF(AND($L3222&lt;&gt;"内部转账",$M3222&lt;&gt;""),"△填了对方账户，但类别不是内部转账",IF(YEAR($B3222)&lt;&gt;管理年度,"△不是管理年度的单据，按月的三张报表里看不到",IF($H3222&lt;0,"△这一笔之后该账户余额成负数了，核一下",""))))))))))))))</f>
        <v/>
      </c>
    </row>
    <row r="3223" ht="16.5" spans="1:16">
      <c r="A3223" s="4" t="str">
        <f>IF($C3223="","",COUNTA($C$5:$C3223))</f>
        <v/>
      </c>
      <c r="B3223" s="52"/>
      <c r="C3223" s="53"/>
      <c r="D3223" s="53"/>
      <c r="E3223" s="32"/>
      <c r="F3223" s="54"/>
      <c r="G3223" s="54"/>
      <c r="H3223" s="24" t="str">
        <f>IFERROR(ROUND(VLOOKUP($C3223,基础资料!$B$5:$E$34,3,0)+SUMIF($C$5:$C3223,$C3223,$F$5:$F3223)-SUMIF($C$5:$C3223,$C3223,$G$5:$G3223),2),"")</f>
        <v/>
      </c>
      <c r="I3223" s="53"/>
      <c r="J3223" s="53"/>
      <c r="K3223" s="25" t="str">
        <f t="shared" si="50"/>
        <v/>
      </c>
      <c r="L3223" s="13" t="str">
        <f>IF($D3223="","",IFERROR(INDEX(类别属性,MATCH($D3223,类别表,0)),""))</f>
        <v/>
      </c>
      <c r="M3223" s="53"/>
      <c r="N3223" s="53"/>
      <c r="O3223" s="32"/>
      <c r="P3223" s="6" t="str">
        <f>IF($C3223="","",IF(ISNA(MATCH($C3223,账户表,0)),"※这个账户不在【基础资料】的账户档案里",IF($B3223="","※没填日期，这一笔不会进任何月份的报表",IF(NOT(ISNUMBER($B3223)),"※日期是文本不是日期（像 2026.6.28 这种），按日期取数的报表全会漏掉这一笔",IF(AND($F3223&lt;&gt;"",$G3223&lt;&gt;""),"※收入和支出不能同时填",IF(AND(N($F3223)=0,N($G3223)=0),"※收入和支出都没填",IF(OR(N($F3223)&lt;0,N($G3223)&lt;0),"※金额不能填负数，方向反了就换一列填",IF($D3223="","※没填收支类别，分类报表会漏掉这一笔",IF(ISNA(MATCH($D3223,类别表,0)),"※收支类别不在【基础资料】的清单里",IF(AND($L3223="内部转账",$M3223=""),"△内部转账要在「对方账户」写上另一头",IF(AND($L3223="内部转账",$M3223=$C3223),"※对方账户跟本账户是同一个",IF(AND($L3223&lt;&gt;"内部转账",$M3223&lt;&gt;""),"△填了对方账户，但类别不是内部转账",IF(YEAR($B3223)&lt;&gt;管理年度,"△不是管理年度的单据，按月的三张报表里看不到",IF($H3223&lt;0,"△这一笔之后该账户余额成负数了，核一下",""))))))))))))))</f>
        <v/>
      </c>
    </row>
    <row r="3224" ht="16.5" spans="1:16">
      <c r="A3224" s="4" t="str">
        <f>IF($C3224="","",COUNTA($C$5:$C3224))</f>
        <v/>
      </c>
      <c r="B3224" s="52"/>
      <c r="C3224" s="53"/>
      <c r="D3224" s="53"/>
      <c r="E3224" s="32"/>
      <c r="F3224" s="54"/>
      <c r="G3224" s="54"/>
      <c r="H3224" s="24" t="str">
        <f>IFERROR(ROUND(VLOOKUP($C3224,基础资料!$B$5:$E$34,3,0)+SUMIF($C$5:$C3224,$C3224,$F$5:$F3224)-SUMIF($C$5:$C3224,$C3224,$G$5:$G3224),2),"")</f>
        <v/>
      </c>
      <c r="I3224" s="53"/>
      <c r="J3224" s="53"/>
      <c r="K3224" s="25" t="str">
        <f t="shared" si="50"/>
        <v/>
      </c>
      <c r="L3224" s="13" t="str">
        <f>IF($D3224="","",IFERROR(INDEX(类别属性,MATCH($D3224,类别表,0)),""))</f>
        <v/>
      </c>
      <c r="M3224" s="53"/>
      <c r="N3224" s="53"/>
      <c r="O3224" s="32"/>
      <c r="P3224" s="6" t="str">
        <f>IF($C3224="","",IF(ISNA(MATCH($C3224,账户表,0)),"※这个账户不在【基础资料】的账户档案里",IF($B3224="","※没填日期，这一笔不会进任何月份的报表",IF(NOT(ISNUMBER($B3224)),"※日期是文本不是日期（像 2026.6.28 这种），按日期取数的报表全会漏掉这一笔",IF(AND($F3224&lt;&gt;"",$G3224&lt;&gt;""),"※收入和支出不能同时填",IF(AND(N($F3224)=0,N($G3224)=0),"※收入和支出都没填",IF(OR(N($F3224)&lt;0,N($G3224)&lt;0),"※金额不能填负数，方向反了就换一列填",IF($D3224="","※没填收支类别，分类报表会漏掉这一笔",IF(ISNA(MATCH($D3224,类别表,0)),"※收支类别不在【基础资料】的清单里",IF(AND($L3224="内部转账",$M3224=""),"△内部转账要在「对方账户」写上另一头",IF(AND($L3224="内部转账",$M3224=$C3224),"※对方账户跟本账户是同一个",IF(AND($L3224&lt;&gt;"内部转账",$M3224&lt;&gt;""),"△填了对方账户，但类别不是内部转账",IF(YEAR($B3224)&lt;&gt;管理年度,"△不是管理年度的单据，按月的三张报表里看不到",IF($H3224&lt;0,"△这一笔之后该账户余额成负数了，核一下",""))))))))))))))</f>
        <v/>
      </c>
    </row>
    <row r="3225" ht="16.5" spans="1:16">
      <c r="A3225" s="4" t="str">
        <f>IF($C3225="","",COUNTA($C$5:$C3225))</f>
        <v/>
      </c>
      <c r="B3225" s="52"/>
      <c r="C3225" s="53"/>
      <c r="D3225" s="53"/>
      <c r="E3225" s="32"/>
      <c r="F3225" s="54"/>
      <c r="G3225" s="54"/>
      <c r="H3225" s="24" t="str">
        <f>IFERROR(ROUND(VLOOKUP($C3225,基础资料!$B$5:$E$34,3,0)+SUMIF($C$5:$C3225,$C3225,$F$5:$F3225)-SUMIF($C$5:$C3225,$C3225,$G$5:$G3225),2),"")</f>
        <v/>
      </c>
      <c r="I3225" s="53"/>
      <c r="J3225" s="53"/>
      <c r="K3225" s="25" t="str">
        <f t="shared" si="50"/>
        <v/>
      </c>
      <c r="L3225" s="13" t="str">
        <f>IF($D3225="","",IFERROR(INDEX(类别属性,MATCH($D3225,类别表,0)),""))</f>
        <v/>
      </c>
      <c r="M3225" s="53"/>
      <c r="N3225" s="53"/>
      <c r="O3225" s="32"/>
      <c r="P3225" s="6" t="str">
        <f>IF($C3225="","",IF(ISNA(MATCH($C3225,账户表,0)),"※这个账户不在【基础资料】的账户档案里",IF($B3225="","※没填日期，这一笔不会进任何月份的报表",IF(NOT(ISNUMBER($B3225)),"※日期是文本不是日期（像 2026.6.28 这种），按日期取数的报表全会漏掉这一笔",IF(AND($F3225&lt;&gt;"",$G3225&lt;&gt;""),"※收入和支出不能同时填",IF(AND(N($F3225)=0,N($G3225)=0),"※收入和支出都没填",IF(OR(N($F3225)&lt;0,N($G3225)&lt;0),"※金额不能填负数，方向反了就换一列填",IF($D3225="","※没填收支类别，分类报表会漏掉这一笔",IF(ISNA(MATCH($D3225,类别表,0)),"※收支类别不在【基础资料】的清单里",IF(AND($L3225="内部转账",$M3225=""),"△内部转账要在「对方账户」写上另一头",IF(AND($L3225="内部转账",$M3225=$C3225),"※对方账户跟本账户是同一个",IF(AND($L3225&lt;&gt;"内部转账",$M3225&lt;&gt;""),"△填了对方账户，但类别不是内部转账",IF(YEAR($B3225)&lt;&gt;管理年度,"△不是管理年度的单据，按月的三张报表里看不到",IF($H3225&lt;0,"△这一笔之后该账户余额成负数了，核一下",""))))))))))))))</f>
        <v/>
      </c>
    </row>
    <row r="3226" ht="16.5" spans="1:16">
      <c r="A3226" s="4" t="str">
        <f>IF($C3226="","",COUNTA($C$5:$C3226))</f>
        <v/>
      </c>
      <c r="B3226" s="52"/>
      <c r="C3226" s="53"/>
      <c r="D3226" s="53"/>
      <c r="E3226" s="32"/>
      <c r="F3226" s="54"/>
      <c r="G3226" s="54"/>
      <c r="H3226" s="24" t="str">
        <f>IFERROR(ROUND(VLOOKUP($C3226,基础资料!$B$5:$E$34,3,0)+SUMIF($C$5:$C3226,$C3226,$F$5:$F3226)-SUMIF($C$5:$C3226,$C3226,$G$5:$G3226),2),"")</f>
        <v/>
      </c>
      <c r="I3226" s="53"/>
      <c r="J3226" s="53"/>
      <c r="K3226" s="25" t="str">
        <f t="shared" si="50"/>
        <v/>
      </c>
      <c r="L3226" s="13" t="str">
        <f>IF($D3226="","",IFERROR(INDEX(类别属性,MATCH($D3226,类别表,0)),""))</f>
        <v/>
      </c>
      <c r="M3226" s="53"/>
      <c r="N3226" s="53"/>
      <c r="O3226" s="32"/>
      <c r="P3226" s="6" t="str">
        <f>IF($C3226="","",IF(ISNA(MATCH($C3226,账户表,0)),"※这个账户不在【基础资料】的账户档案里",IF($B3226="","※没填日期，这一笔不会进任何月份的报表",IF(NOT(ISNUMBER($B3226)),"※日期是文本不是日期（像 2026.6.28 这种），按日期取数的报表全会漏掉这一笔",IF(AND($F3226&lt;&gt;"",$G3226&lt;&gt;""),"※收入和支出不能同时填",IF(AND(N($F3226)=0,N($G3226)=0),"※收入和支出都没填",IF(OR(N($F3226)&lt;0,N($G3226)&lt;0),"※金额不能填负数，方向反了就换一列填",IF($D3226="","※没填收支类别，分类报表会漏掉这一笔",IF(ISNA(MATCH($D3226,类别表,0)),"※收支类别不在【基础资料】的清单里",IF(AND($L3226="内部转账",$M3226=""),"△内部转账要在「对方账户」写上另一头",IF(AND($L3226="内部转账",$M3226=$C3226),"※对方账户跟本账户是同一个",IF(AND($L3226&lt;&gt;"内部转账",$M3226&lt;&gt;""),"△填了对方账户，但类别不是内部转账",IF(YEAR($B3226)&lt;&gt;管理年度,"△不是管理年度的单据，按月的三张报表里看不到",IF($H3226&lt;0,"△这一笔之后该账户余额成负数了，核一下",""))))))))))))))</f>
        <v/>
      </c>
    </row>
    <row r="3227" ht="16.5" spans="1:16">
      <c r="A3227" s="4" t="str">
        <f>IF($C3227="","",COUNTA($C$5:$C3227))</f>
        <v/>
      </c>
      <c r="B3227" s="52"/>
      <c r="C3227" s="53"/>
      <c r="D3227" s="53"/>
      <c r="E3227" s="32"/>
      <c r="F3227" s="54"/>
      <c r="G3227" s="54"/>
      <c r="H3227" s="24" t="str">
        <f>IFERROR(ROUND(VLOOKUP($C3227,基础资料!$B$5:$E$34,3,0)+SUMIF($C$5:$C3227,$C3227,$F$5:$F3227)-SUMIF($C$5:$C3227,$C3227,$G$5:$G3227),2),"")</f>
        <v/>
      </c>
      <c r="I3227" s="53"/>
      <c r="J3227" s="53"/>
      <c r="K3227" s="25" t="str">
        <f t="shared" si="50"/>
        <v/>
      </c>
      <c r="L3227" s="13" t="str">
        <f>IF($D3227="","",IFERROR(INDEX(类别属性,MATCH($D3227,类别表,0)),""))</f>
        <v/>
      </c>
      <c r="M3227" s="53"/>
      <c r="N3227" s="53"/>
      <c r="O3227" s="32"/>
      <c r="P3227" s="6" t="str">
        <f>IF($C3227="","",IF(ISNA(MATCH($C3227,账户表,0)),"※这个账户不在【基础资料】的账户档案里",IF($B3227="","※没填日期，这一笔不会进任何月份的报表",IF(NOT(ISNUMBER($B3227)),"※日期是文本不是日期（像 2026.6.28 这种），按日期取数的报表全会漏掉这一笔",IF(AND($F3227&lt;&gt;"",$G3227&lt;&gt;""),"※收入和支出不能同时填",IF(AND(N($F3227)=0,N($G3227)=0),"※收入和支出都没填",IF(OR(N($F3227)&lt;0,N($G3227)&lt;0),"※金额不能填负数，方向反了就换一列填",IF($D3227="","※没填收支类别，分类报表会漏掉这一笔",IF(ISNA(MATCH($D3227,类别表,0)),"※收支类别不在【基础资料】的清单里",IF(AND($L3227="内部转账",$M3227=""),"△内部转账要在「对方账户」写上另一头",IF(AND($L3227="内部转账",$M3227=$C3227),"※对方账户跟本账户是同一个",IF(AND($L3227&lt;&gt;"内部转账",$M3227&lt;&gt;""),"△填了对方账户，但类别不是内部转账",IF(YEAR($B3227)&lt;&gt;管理年度,"△不是管理年度的单据，按月的三张报表里看不到",IF($H3227&lt;0,"△这一笔之后该账户余额成负数了，核一下",""))))))))))))))</f>
        <v/>
      </c>
    </row>
    <row r="3228" ht="16.5" spans="1:16">
      <c r="A3228" s="4" t="str">
        <f>IF($C3228="","",COUNTA($C$5:$C3228))</f>
        <v/>
      </c>
      <c r="B3228" s="52"/>
      <c r="C3228" s="53"/>
      <c r="D3228" s="53"/>
      <c r="E3228" s="32"/>
      <c r="F3228" s="54"/>
      <c r="G3228" s="54"/>
      <c r="H3228" s="24" t="str">
        <f>IFERROR(ROUND(VLOOKUP($C3228,基础资料!$B$5:$E$34,3,0)+SUMIF($C$5:$C3228,$C3228,$F$5:$F3228)-SUMIF($C$5:$C3228,$C3228,$G$5:$G3228),2),"")</f>
        <v/>
      </c>
      <c r="I3228" s="53"/>
      <c r="J3228" s="53"/>
      <c r="K3228" s="25" t="str">
        <f t="shared" si="50"/>
        <v/>
      </c>
      <c r="L3228" s="13" t="str">
        <f>IF($D3228="","",IFERROR(INDEX(类别属性,MATCH($D3228,类别表,0)),""))</f>
        <v/>
      </c>
      <c r="M3228" s="53"/>
      <c r="N3228" s="53"/>
      <c r="O3228" s="32"/>
      <c r="P3228" s="6" t="str">
        <f>IF($C3228="","",IF(ISNA(MATCH($C3228,账户表,0)),"※这个账户不在【基础资料】的账户档案里",IF($B3228="","※没填日期，这一笔不会进任何月份的报表",IF(NOT(ISNUMBER($B3228)),"※日期是文本不是日期（像 2026.6.28 这种），按日期取数的报表全会漏掉这一笔",IF(AND($F3228&lt;&gt;"",$G3228&lt;&gt;""),"※收入和支出不能同时填",IF(AND(N($F3228)=0,N($G3228)=0),"※收入和支出都没填",IF(OR(N($F3228)&lt;0,N($G3228)&lt;0),"※金额不能填负数，方向反了就换一列填",IF($D3228="","※没填收支类别，分类报表会漏掉这一笔",IF(ISNA(MATCH($D3228,类别表,0)),"※收支类别不在【基础资料】的清单里",IF(AND($L3228="内部转账",$M3228=""),"△内部转账要在「对方账户」写上另一头",IF(AND($L3228="内部转账",$M3228=$C3228),"※对方账户跟本账户是同一个",IF(AND($L3228&lt;&gt;"内部转账",$M3228&lt;&gt;""),"△填了对方账户，但类别不是内部转账",IF(YEAR($B3228)&lt;&gt;管理年度,"△不是管理年度的单据，按月的三张报表里看不到",IF($H3228&lt;0,"△这一笔之后该账户余额成负数了，核一下",""))))))))))))))</f>
        <v/>
      </c>
    </row>
    <row r="3229" ht="16.5" spans="1:16">
      <c r="A3229" s="4" t="str">
        <f>IF($C3229="","",COUNTA($C$5:$C3229))</f>
        <v/>
      </c>
      <c r="B3229" s="52"/>
      <c r="C3229" s="53"/>
      <c r="D3229" s="53"/>
      <c r="E3229" s="32"/>
      <c r="F3229" s="54"/>
      <c r="G3229" s="54"/>
      <c r="H3229" s="24" t="str">
        <f>IFERROR(ROUND(VLOOKUP($C3229,基础资料!$B$5:$E$34,3,0)+SUMIF($C$5:$C3229,$C3229,$F$5:$F3229)-SUMIF($C$5:$C3229,$C3229,$G$5:$G3229),2),"")</f>
        <v/>
      </c>
      <c r="I3229" s="53"/>
      <c r="J3229" s="53"/>
      <c r="K3229" s="25" t="str">
        <f t="shared" si="50"/>
        <v/>
      </c>
      <c r="L3229" s="13" t="str">
        <f>IF($D3229="","",IFERROR(INDEX(类别属性,MATCH($D3229,类别表,0)),""))</f>
        <v/>
      </c>
      <c r="M3229" s="53"/>
      <c r="N3229" s="53"/>
      <c r="O3229" s="32"/>
      <c r="P3229" s="6" t="str">
        <f>IF($C3229="","",IF(ISNA(MATCH($C3229,账户表,0)),"※这个账户不在【基础资料】的账户档案里",IF($B3229="","※没填日期，这一笔不会进任何月份的报表",IF(NOT(ISNUMBER($B3229)),"※日期是文本不是日期（像 2026.6.28 这种），按日期取数的报表全会漏掉这一笔",IF(AND($F3229&lt;&gt;"",$G3229&lt;&gt;""),"※收入和支出不能同时填",IF(AND(N($F3229)=0,N($G3229)=0),"※收入和支出都没填",IF(OR(N($F3229)&lt;0,N($G3229)&lt;0),"※金额不能填负数，方向反了就换一列填",IF($D3229="","※没填收支类别，分类报表会漏掉这一笔",IF(ISNA(MATCH($D3229,类别表,0)),"※收支类别不在【基础资料】的清单里",IF(AND($L3229="内部转账",$M3229=""),"△内部转账要在「对方账户」写上另一头",IF(AND($L3229="内部转账",$M3229=$C3229),"※对方账户跟本账户是同一个",IF(AND($L3229&lt;&gt;"内部转账",$M3229&lt;&gt;""),"△填了对方账户，但类别不是内部转账",IF(YEAR($B3229)&lt;&gt;管理年度,"△不是管理年度的单据，按月的三张报表里看不到",IF($H3229&lt;0,"△这一笔之后该账户余额成负数了，核一下",""))))))))))))))</f>
        <v/>
      </c>
    </row>
    <row r="3230" ht="16.5" spans="1:16">
      <c r="A3230" s="4" t="str">
        <f>IF($C3230="","",COUNTA($C$5:$C3230))</f>
        <v/>
      </c>
      <c r="B3230" s="52"/>
      <c r="C3230" s="53"/>
      <c r="D3230" s="53"/>
      <c r="E3230" s="32"/>
      <c r="F3230" s="54"/>
      <c r="G3230" s="54"/>
      <c r="H3230" s="24" t="str">
        <f>IFERROR(ROUND(VLOOKUP($C3230,基础资料!$B$5:$E$34,3,0)+SUMIF($C$5:$C3230,$C3230,$F$5:$F3230)-SUMIF($C$5:$C3230,$C3230,$G$5:$G3230),2),"")</f>
        <v/>
      </c>
      <c r="I3230" s="53"/>
      <c r="J3230" s="53"/>
      <c r="K3230" s="25" t="str">
        <f t="shared" si="50"/>
        <v/>
      </c>
      <c r="L3230" s="13" t="str">
        <f>IF($D3230="","",IFERROR(INDEX(类别属性,MATCH($D3230,类别表,0)),""))</f>
        <v/>
      </c>
      <c r="M3230" s="53"/>
      <c r="N3230" s="53"/>
      <c r="O3230" s="32"/>
      <c r="P3230" s="6" t="str">
        <f>IF($C3230="","",IF(ISNA(MATCH($C3230,账户表,0)),"※这个账户不在【基础资料】的账户档案里",IF($B3230="","※没填日期，这一笔不会进任何月份的报表",IF(NOT(ISNUMBER($B3230)),"※日期是文本不是日期（像 2026.6.28 这种），按日期取数的报表全会漏掉这一笔",IF(AND($F3230&lt;&gt;"",$G3230&lt;&gt;""),"※收入和支出不能同时填",IF(AND(N($F3230)=0,N($G3230)=0),"※收入和支出都没填",IF(OR(N($F3230)&lt;0,N($G3230)&lt;0),"※金额不能填负数，方向反了就换一列填",IF($D3230="","※没填收支类别，分类报表会漏掉这一笔",IF(ISNA(MATCH($D3230,类别表,0)),"※收支类别不在【基础资料】的清单里",IF(AND($L3230="内部转账",$M3230=""),"△内部转账要在「对方账户」写上另一头",IF(AND($L3230="内部转账",$M3230=$C3230),"※对方账户跟本账户是同一个",IF(AND($L3230&lt;&gt;"内部转账",$M3230&lt;&gt;""),"△填了对方账户，但类别不是内部转账",IF(YEAR($B3230)&lt;&gt;管理年度,"△不是管理年度的单据，按月的三张报表里看不到",IF($H3230&lt;0,"△这一笔之后该账户余额成负数了，核一下",""))))))))))))))</f>
        <v/>
      </c>
    </row>
    <row r="3231" ht="16.5" spans="1:16">
      <c r="A3231" s="4" t="str">
        <f>IF($C3231="","",COUNTA($C$5:$C3231))</f>
        <v/>
      </c>
      <c r="B3231" s="52"/>
      <c r="C3231" s="53"/>
      <c r="D3231" s="53"/>
      <c r="E3231" s="32"/>
      <c r="F3231" s="54"/>
      <c r="G3231" s="54"/>
      <c r="H3231" s="24" t="str">
        <f>IFERROR(ROUND(VLOOKUP($C3231,基础资料!$B$5:$E$34,3,0)+SUMIF($C$5:$C3231,$C3231,$F$5:$F3231)-SUMIF($C$5:$C3231,$C3231,$G$5:$G3231),2),"")</f>
        <v/>
      </c>
      <c r="I3231" s="53"/>
      <c r="J3231" s="53"/>
      <c r="K3231" s="25" t="str">
        <f t="shared" si="50"/>
        <v/>
      </c>
      <c r="L3231" s="13" t="str">
        <f>IF($D3231="","",IFERROR(INDEX(类别属性,MATCH($D3231,类别表,0)),""))</f>
        <v/>
      </c>
      <c r="M3231" s="53"/>
      <c r="N3231" s="53"/>
      <c r="O3231" s="32"/>
      <c r="P3231" s="6" t="str">
        <f>IF($C3231="","",IF(ISNA(MATCH($C3231,账户表,0)),"※这个账户不在【基础资料】的账户档案里",IF($B3231="","※没填日期，这一笔不会进任何月份的报表",IF(NOT(ISNUMBER($B3231)),"※日期是文本不是日期（像 2026.6.28 这种），按日期取数的报表全会漏掉这一笔",IF(AND($F3231&lt;&gt;"",$G3231&lt;&gt;""),"※收入和支出不能同时填",IF(AND(N($F3231)=0,N($G3231)=0),"※收入和支出都没填",IF(OR(N($F3231)&lt;0,N($G3231)&lt;0),"※金额不能填负数，方向反了就换一列填",IF($D3231="","※没填收支类别，分类报表会漏掉这一笔",IF(ISNA(MATCH($D3231,类别表,0)),"※收支类别不在【基础资料】的清单里",IF(AND($L3231="内部转账",$M3231=""),"△内部转账要在「对方账户」写上另一头",IF(AND($L3231="内部转账",$M3231=$C3231),"※对方账户跟本账户是同一个",IF(AND($L3231&lt;&gt;"内部转账",$M3231&lt;&gt;""),"△填了对方账户，但类别不是内部转账",IF(YEAR($B3231)&lt;&gt;管理年度,"△不是管理年度的单据，按月的三张报表里看不到",IF($H3231&lt;0,"△这一笔之后该账户余额成负数了，核一下",""))))))))))))))</f>
        <v/>
      </c>
    </row>
    <row r="3232" ht="16.5" spans="1:16">
      <c r="A3232" s="4" t="str">
        <f>IF($C3232="","",COUNTA($C$5:$C3232))</f>
        <v/>
      </c>
      <c r="B3232" s="52"/>
      <c r="C3232" s="53"/>
      <c r="D3232" s="53"/>
      <c r="E3232" s="32"/>
      <c r="F3232" s="54"/>
      <c r="G3232" s="54"/>
      <c r="H3232" s="24" t="str">
        <f>IFERROR(ROUND(VLOOKUP($C3232,基础资料!$B$5:$E$34,3,0)+SUMIF($C$5:$C3232,$C3232,$F$5:$F3232)-SUMIF($C$5:$C3232,$C3232,$G$5:$G3232),2),"")</f>
        <v/>
      </c>
      <c r="I3232" s="53"/>
      <c r="J3232" s="53"/>
      <c r="K3232" s="25" t="str">
        <f t="shared" si="50"/>
        <v/>
      </c>
      <c r="L3232" s="13" t="str">
        <f>IF($D3232="","",IFERROR(INDEX(类别属性,MATCH($D3232,类别表,0)),""))</f>
        <v/>
      </c>
      <c r="M3232" s="53"/>
      <c r="N3232" s="53"/>
      <c r="O3232" s="32"/>
      <c r="P3232" s="6" t="str">
        <f>IF($C3232="","",IF(ISNA(MATCH($C3232,账户表,0)),"※这个账户不在【基础资料】的账户档案里",IF($B3232="","※没填日期，这一笔不会进任何月份的报表",IF(NOT(ISNUMBER($B3232)),"※日期是文本不是日期（像 2026.6.28 这种），按日期取数的报表全会漏掉这一笔",IF(AND($F3232&lt;&gt;"",$G3232&lt;&gt;""),"※收入和支出不能同时填",IF(AND(N($F3232)=0,N($G3232)=0),"※收入和支出都没填",IF(OR(N($F3232)&lt;0,N($G3232)&lt;0),"※金额不能填负数，方向反了就换一列填",IF($D3232="","※没填收支类别，分类报表会漏掉这一笔",IF(ISNA(MATCH($D3232,类别表,0)),"※收支类别不在【基础资料】的清单里",IF(AND($L3232="内部转账",$M3232=""),"△内部转账要在「对方账户」写上另一头",IF(AND($L3232="内部转账",$M3232=$C3232),"※对方账户跟本账户是同一个",IF(AND($L3232&lt;&gt;"内部转账",$M3232&lt;&gt;""),"△填了对方账户，但类别不是内部转账",IF(YEAR($B3232)&lt;&gt;管理年度,"△不是管理年度的单据，按月的三张报表里看不到",IF($H3232&lt;0,"△这一笔之后该账户余额成负数了，核一下",""))))))))))))))</f>
        <v/>
      </c>
    </row>
    <row r="3233" ht="16.5" spans="1:16">
      <c r="A3233" s="4" t="str">
        <f>IF($C3233="","",COUNTA($C$5:$C3233))</f>
        <v/>
      </c>
      <c r="B3233" s="52"/>
      <c r="C3233" s="53"/>
      <c r="D3233" s="53"/>
      <c r="E3233" s="32"/>
      <c r="F3233" s="54"/>
      <c r="G3233" s="54"/>
      <c r="H3233" s="24" t="str">
        <f>IFERROR(ROUND(VLOOKUP($C3233,基础资料!$B$5:$E$34,3,0)+SUMIF($C$5:$C3233,$C3233,$F$5:$F3233)-SUMIF($C$5:$C3233,$C3233,$G$5:$G3233),2),"")</f>
        <v/>
      </c>
      <c r="I3233" s="53"/>
      <c r="J3233" s="53"/>
      <c r="K3233" s="25" t="str">
        <f t="shared" si="50"/>
        <v/>
      </c>
      <c r="L3233" s="13" t="str">
        <f>IF($D3233="","",IFERROR(INDEX(类别属性,MATCH($D3233,类别表,0)),""))</f>
        <v/>
      </c>
      <c r="M3233" s="53"/>
      <c r="N3233" s="53"/>
      <c r="O3233" s="32"/>
      <c r="P3233" s="6" t="str">
        <f>IF($C3233="","",IF(ISNA(MATCH($C3233,账户表,0)),"※这个账户不在【基础资料】的账户档案里",IF($B3233="","※没填日期，这一笔不会进任何月份的报表",IF(NOT(ISNUMBER($B3233)),"※日期是文本不是日期（像 2026.6.28 这种），按日期取数的报表全会漏掉这一笔",IF(AND($F3233&lt;&gt;"",$G3233&lt;&gt;""),"※收入和支出不能同时填",IF(AND(N($F3233)=0,N($G3233)=0),"※收入和支出都没填",IF(OR(N($F3233)&lt;0,N($G3233)&lt;0),"※金额不能填负数，方向反了就换一列填",IF($D3233="","※没填收支类别，分类报表会漏掉这一笔",IF(ISNA(MATCH($D3233,类别表,0)),"※收支类别不在【基础资料】的清单里",IF(AND($L3233="内部转账",$M3233=""),"△内部转账要在「对方账户」写上另一头",IF(AND($L3233="内部转账",$M3233=$C3233),"※对方账户跟本账户是同一个",IF(AND($L3233&lt;&gt;"内部转账",$M3233&lt;&gt;""),"△填了对方账户，但类别不是内部转账",IF(YEAR($B3233)&lt;&gt;管理年度,"△不是管理年度的单据，按月的三张报表里看不到",IF($H3233&lt;0,"△这一笔之后该账户余额成负数了，核一下",""))))))))))))))</f>
        <v/>
      </c>
    </row>
    <row r="3234" ht="16.5" spans="1:16">
      <c r="A3234" s="4" t="str">
        <f>IF($C3234="","",COUNTA($C$5:$C3234))</f>
        <v/>
      </c>
      <c r="B3234" s="52"/>
      <c r="C3234" s="53"/>
      <c r="D3234" s="53"/>
      <c r="E3234" s="32"/>
      <c r="F3234" s="54"/>
      <c r="G3234" s="54"/>
      <c r="H3234" s="24" t="str">
        <f>IFERROR(ROUND(VLOOKUP($C3234,基础资料!$B$5:$E$34,3,0)+SUMIF($C$5:$C3234,$C3234,$F$5:$F3234)-SUMIF($C$5:$C3234,$C3234,$G$5:$G3234),2),"")</f>
        <v/>
      </c>
      <c r="I3234" s="53"/>
      <c r="J3234" s="53"/>
      <c r="K3234" s="25" t="str">
        <f t="shared" si="50"/>
        <v/>
      </c>
      <c r="L3234" s="13" t="str">
        <f>IF($D3234="","",IFERROR(INDEX(类别属性,MATCH($D3234,类别表,0)),""))</f>
        <v/>
      </c>
      <c r="M3234" s="53"/>
      <c r="N3234" s="53"/>
      <c r="O3234" s="32"/>
      <c r="P3234" s="6" t="str">
        <f>IF($C3234="","",IF(ISNA(MATCH($C3234,账户表,0)),"※这个账户不在【基础资料】的账户档案里",IF($B3234="","※没填日期，这一笔不会进任何月份的报表",IF(NOT(ISNUMBER($B3234)),"※日期是文本不是日期（像 2026.6.28 这种），按日期取数的报表全会漏掉这一笔",IF(AND($F3234&lt;&gt;"",$G3234&lt;&gt;""),"※收入和支出不能同时填",IF(AND(N($F3234)=0,N($G3234)=0),"※收入和支出都没填",IF(OR(N($F3234)&lt;0,N($G3234)&lt;0),"※金额不能填负数，方向反了就换一列填",IF($D3234="","※没填收支类别，分类报表会漏掉这一笔",IF(ISNA(MATCH($D3234,类别表,0)),"※收支类别不在【基础资料】的清单里",IF(AND($L3234="内部转账",$M3234=""),"△内部转账要在「对方账户」写上另一头",IF(AND($L3234="内部转账",$M3234=$C3234),"※对方账户跟本账户是同一个",IF(AND($L3234&lt;&gt;"内部转账",$M3234&lt;&gt;""),"△填了对方账户，但类别不是内部转账",IF(YEAR($B3234)&lt;&gt;管理年度,"△不是管理年度的单据，按月的三张报表里看不到",IF($H3234&lt;0,"△这一笔之后该账户余额成负数了，核一下",""))))))))))))))</f>
        <v/>
      </c>
    </row>
    <row r="3235" ht="16.5" spans="1:16">
      <c r="A3235" s="4" t="str">
        <f>IF($C3235="","",COUNTA($C$5:$C3235))</f>
        <v/>
      </c>
      <c r="B3235" s="52"/>
      <c r="C3235" s="53"/>
      <c r="D3235" s="53"/>
      <c r="E3235" s="32"/>
      <c r="F3235" s="54"/>
      <c r="G3235" s="54"/>
      <c r="H3235" s="24" t="str">
        <f>IFERROR(ROUND(VLOOKUP($C3235,基础资料!$B$5:$E$34,3,0)+SUMIF($C$5:$C3235,$C3235,$F$5:$F3235)-SUMIF($C$5:$C3235,$C3235,$G$5:$G3235),2),"")</f>
        <v/>
      </c>
      <c r="I3235" s="53"/>
      <c r="J3235" s="53"/>
      <c r="K3235" s="25" t="str">
        <f t="shared" si="50"/>
        <v/>
      </c>
      <c r="L3235" s="13" t="str">
        <f>IF($D3235="","",IFERROR(INDEX(类别属性,MATCH($D3235,类别表,0)),""))</f>
        <v/>
      </c>
      <c r="M3235" s="53"/>
      <c r="N3235" s="53"/>
      <c r="O3235" s="32"/>
      <c r="P3235" s="6" t="str">
        <f>IF($C3235="","",IF(ISNA(MATCH($C3235,账户表,0)),"※这个账户不在【基础资料】的账户档案里",IF($B3235="","※没填日期，这一笔不会进任何月份的报表",IF(NOT(ISNUMBER($B3235)),"※日期是文本不是日期（像 2026.6.28 这种），按日期取数的报表全会漏掉这一笔",IF(AND($F3235&lt;&gt;"",$G3235&lt;&gt;""),"※收入和支出不能同时填",IF(AND(N($F3235)=0,N($G3235)=0),"※收入和支出都没填",IF(OR(N($F3235)&lt;0,N($G3235)&lt;0),"※金额不能填负数，方向反了就换一列填",IF($D3235="","※没填收支类别，分类报表会漏掉这一笔",IF(ISNA(MATCH($D3235,类别表,0)),"※收支类别不在【基础资料】的清单里",IF(AND($L3235="内部转账",$M3235=""),"△内部转账要在「对方账户」写上另一头",IF(AND($L3235="内部转账",$M3235=$C3235),"※对方账户跟本账户是同一个",IF(AND($L3235&lt;&gt;"内部转账",$M3235&lt;&gt;""),"△填了对方账户，但类别不是内部转账",IF(YEAR($B3235)&lt;&gt;管理年度,"△不是管理年度的单据，按月的三张报表里看不到",IF($H3235&lt;0,"△这一笔之后该账户余额成负数了，核一下",""))))))))))))))</f>
        <v/>
      </c>
    </row>
    <row r="3236" ht="16.5" spans="1:16">
      <c r="A3236" s="4" t="str">
        <f>IF($C3236="","",COUNTA($C$5:$C3236))</f>
        <v/>
      </c>
      <c r="B3236" s="52"/>
      <c r="C3236" s="53"/>
      <c r="D3236" s="53"/>
      <c r="E3236" s="32"/>
      <c r="F3236" s="54"/>
      <c r="G3236" s="54"/>
      <c r="H3236" s="24" t="str">
        <f>IFERROR(ROUND(VLOOKUP($C3236,基础资料!$B$5:$E$34,3,0)+SUMIF($C$5:$C3236,$C3236,$F$5:$F3236)-SUMIF($C$5:$C3236,$C3236,$G$5:$G3236),2),"")</f>
        <v/>
      </c>
      <c r="I3236" s="53"/>
      <c r="J3236" s="53"/>
      <c r="K3236" s="25" t="str">
        <f t="shared" si="50"/>
        <v/>
      </c>
      <c r="L3236" s="13" t="str">
        <f>IF($D3236="","",IFERROR(INDEX(类别属性,MATCH($D3236,类别表,0)),""))</f>
        <v/>
      </c>
      <c r="M3236" s="53"/>
      <c r="N3236" s="53"/>
      <c r="O3236" s="32"/>
      <c r="P3236" s="6" t="str">
        <f>IF($C3236="","",IF(ISNA(MATCH($C3236,账户表,0)),"※这个账户不在【基础资料】的账户档案里",IF($B3236="","※没填日期，这一笔不会进任何月份的报表",IF(NOT(ISNUMBER($B3236)),"※日期是文本不是日期（像 2026.6.28 这种），按日期取数的报表全会漏掉这一笔",IF(AND($F3236&lt;&gt;"",$G3236&lt;&gt;""),"※收入和支出不能同时填",IF(AND(N($F3236)=0,N($G3236)=0),"※收入和支出都没填",IF(OR(N($F3236)&lt;0,N($G3236)&lt;0),"※金额不能填负数，方向反了就换一列填",IF($D3236="","※没填收支类别，分类报表会漏掉这一笔",IF(ISNA(MATCH($D3236,类别表,0)),"※收支类别不在【基础资料】的清单里",IF(AND($L3236="内部转账",$M3236=""),"△内部转账要在「对方账户」写上另一头",IF(AND($L3236="内部转账",$M3236=$C3236),"※对方账户跟本账户是同一个",IF(AND($L3236&lt;&gt;"内部转账",$M3236&lt;&gt;""),"△填了对方账户，但类别不是内部转账",IF(YEAR($B3236)&lt;&gt;管理年度,"△不是管理年度的单据，按月的三张报表里看不到",IF($H3236&lt;0,"△这一笔之后该账户余额成负数了，核一下",""))))))))))))))</f>
        <v/>
      </c>
    </row>
    <row r="3237" ht="16.5" spans="1:16">
      <c r="A3237" s="4" t="str">
        <f>IF($C3237="","",COUNTA($C$5:$C3237))</f>
        <v/>
      </c>
      <c r="B3237" s="52"/>
      <c r="C3237" s="53"/>
      <c r="D3237" s="53"/>
      <c r="E3237" s="32"/>
      <c r="F3237" s="54"/>
      <c r="G3237" s="54"/>
      <c r="H3237" s="24" t="str">
        <f>IFERROR(ROUND(VLOOKUP($C3237,基础资料!$B$5:$E$34,3,0)+SUMIF($C$5:$C3237,$C3237,$F$5:$F3237)-SUMIF($C$5:$C3237,$C3237,$G$5:$G3237),2),"")</f>
        <v/>
      </c>
      <c r="I3237" s="53"/>
      <c r="J3237" s="53"/>
      <c r="K3237" s="25" t="str">
        <f t="shared" si="50"/>
        <v/>
      </c>
      <c r="L3237" s="13" t="str">
        <f>IF($D3237="","",IFERROR(INDEX(类别属性,MATCH($D3237,类别表,0)),""))</f>
        <v/>
      </c>
      <c r="M3237" s="53"/>
      <c r="N3237" s="53"/>
      <c r="O3237" s="32"/>
      <c r="P3237" s="6" t="str">
        <f>IF($C3237="","",IF(ISNA(MATCH($C3237,账户表,0)),"※这个账户不在【基础资料】的账户档案里",IF($B3237="","※没填日期，这一笔不会进任何月份的报表",IF(NOT(ISNUMBER($B3237)),"※日期是文本不是日期（像 2026.6.28 这种），按日期取数的报表全会漏掉这一笔",IF(AND($F3237&lt;&gt;"",$G3237&lt;&gt;""),"※收入和支出不能同时填",IF(AND(N($F3237)=0,N($G3237)=0),"※收入和支出都没填",IF(OR(N($F3237)&lt;0,N($G3237)&lt;0),"※金额不能填负数，方向反了就换一列填",IF($D3237="","※没填收支类别，分类报表会漏掉这一笔",IF(ISNA(MATCH($D3237,类别表,0)),"※收支类别不在【基础资料】的清单里",IF(AND($L3237="内部转账",$M3237=""),"△内部转账要在「对方账户」写上另一头",IF(AND($L3237="内部转账",$M3237=$C3237),"※对方账户跟本账户是同一个",IF(AND($L3237&lt;&gt;"内部转账",$M3237&lt;&gt;""),"△填了对方账户，但类别不是内部转账",IF(YEAR($B3237)&lt;&gt;管理年度,"△不是管理年度的单据，按月的三张报表里看不到",IF($H3237&lt;0,"△这一笔之后该账户余额成负数了，核一下",""))))))))))))))</f>
        <v/>
      </c>
    </row>
    <row r="3238" ht="16.5" spans="1:16">
      <c r="A3238" s="4" t="str">
        <f>IF($C3238="","",COUNTA($C$5:$C3238))</f>
        <v/>
      </c>
      <c r="B3238" s="52"/>
      <c r="C3238" s="53"/>
      <c r="D3238" s="53"/>
      <c r="E3238" s="32"/>
      <c r="F3238" s="54"/>
      <c r="G3238" s="54"/>
      <c r="H3238" s="24" t="str">
        <f>IFERROR(ROUND(VLOOKUP($C3238,基础资料!$B$5:$E$34,3,0)+SUMIF($C$5:$C3238,$C3238,$F$5:$F3238)-SUMIF($C$5:$C3238,$C3238,$G$5:$G3238),2),"")</f>
        <v/>
      </c>
      <c r="I3238" s="53"/>
      <c r="J3238" s="53"/>
      <c r="K3238" s="25" t="str">
        <f t="shared" si="50"/>
        <v/>
      </c>
      <c r="L3238" s="13" t="str">
        <f>IF($D3238="","",IFERROR(INDEX(类别属性,MATCH($D3238,类别表,0)),""))</f>
        <v/>
      </c>
      <c r="M3238" s="53"/>
      <c r="N3238" s="53"/>
      <c r="O3238" s="32"/>
      <c r="P3238" s="6" t="str">
        <f>IF($C3238="","",IF(ISNA(MATCH($C3238,账户表,0)),"※这个账户不在【基础资料】的账户档案里",IF($B3238="","※没填日期，这一笔不会进任何月份的报表",IF(NOT(ISNUMBER($B3238)),"※日期是文本不是日期（像 2026.6.28 这种），按日期取数的报表全会漏掉这一笔",IF(AND($F3238&lt;&gt;"",$G3238&lt;&gt;""),"※收入和支出不能同时填",IF(AND(N($F3238)=0,N($G3238)=0),"※收入和支出都没填",IF(OR(N($F3238)&lt;0,N($G3238)&lt;0),"※金额不能填负数，方向反了就换一列填",IF($D3238="","※没填收支类别，分类报表会漏掉这一笔",IF(ISNA(MATCH($D3238,类别表,0)),"※收支类别不在【基础资料】的清单里",IF(AND($L3238="内部转账",$M3238=""),"△内部转账要在「对方账户」写上另一头",IF(AND($L3238="内部转账",$M3238=$C3238),"※对方账户跟本账户是同一个",IF(AND($L3238&lt;&gt;"内部转账",$M3238&lt;&gt;""),"△填了对方账户，但类别不是内部转账",IF(YEAR($B3238)&lt;&gt;管理年度,"△不是管理年度的单据，按月的三张报表里看不到",IF($H3238&lt;0,"△这一笔之后该账户余额成负数了，核一下",""))))))))))))))</f>
        <v/>
      </c>
    </row>
    <row r="3239" ht="16.5" spans="1:16">
      <c r="A3239" s="4" t="str">
        <f>IF($C3239="","",COUNTA($C$5:$C3239))</f>
        <v/>
      </c>
      <c r="B3239" s="52"/>
      <c r="C3239" s="53"/>
      <c r="D3239" s="53"/>
      <c r="E3239" s="32"/>
      <c r="F3239" s="54"/>
      <c r="G3239" s="54"/>
      <c r="H3239" s="24" t="str">
        <f>IFERROR(ROUND(VLOOKUP($C3239,基础资料!$B$5:$E$34,3,0)+SUMIF($C$5:$C3239,$C3239,$F$5:$F3239)-SUMIF($C$5:$C3239,$C3239,$G$5:$G3239),2),"")</f>
        <v/>
      </c>
      <c r="I3239" s="53"/>
      <c r="J3239" s="53"/>
      <c r="K3239" s="25" t="str">
        <f t="shared" si="50"/>
        <v/>
      </c>
      <c r="L3239" s="13" t="str">
        <f>IF($D3239="","",IFERROR(INDEX(类别属性,MATCH($D3239,类别表,0)),""))</f>
        <v/>
      </c>
      <c r="M3239" s="53"/>
      <c r="N3239" s="53"/>
      <c r="O3239" s="32"/>
      <c r="P3239" s="6" t="str">
        <f>IF($C3239="","",IF(ISNA(MATCH($C3239,账户表,0)),"※这个账户不在【基础资料】的账户档案里",IF($B3239="","※没填日期，这一笔不会进任何月份的报表",IF(NOT(ISNUMBER($B3239)),"※日期是文本不是日期（像 2026.6.28 这种），按日期取数的报表全会漏掉这一笔",IF(AND($F3239&lt;&gt;"",$G3239&lt;&gt;""),"※收入和支出不能同时填",IF(AND(N($F3239)=0,N($G3239)=0),"※收入和支出都没填",IF(OR(N($F3239)&lt;0,N($G3239)&lt;0),"※金额不能填负数，方向反了就换一列填",IF($D3239="","※没填收支类别，分类报表会漏掉这一笔",IF(ISNA(MATCH($D3239,类别表,0)),"※收支类别不在【基础资料】的清单里",IF(AND($L3239="内部转账",$M3239=""),"△内部转账要在「对方账户」写上另一头",IF(AND($L3239="内部转账",$M3239=$C3239),"※对方账户跟本账户是同一个",IF(AND($L3239&lt;&gt;"内部转账",$M3239&lt;&gt;""),"△填了对方账户，但类别不是内部转账",IF(YEAR($B3239)&lt;&gt;管理年度,"△不是管理年度的单据，按月的三张报表里看不到",IF($H3239&lt;0,"△这一笔之后该账户余额成负数了，核一下",""))))))))))))))</f>
        <v/>
      </c>
    </row>
    <row r="3240" ht="16.5" spans="1:16">
      <c r="A3240" s="4" t="str">
        <f>IF($C3240="","",COUNTA($C$5:$C3240))</f>
        <v/>
      </c>
      <c r="B3240" s="52"/>
      <c r="C3240" s="53"/>
      <c r="D3240" s="53"/>
      <c r="E3240" s="32"/>
      <c r="F3240" s="54"/>
      <c r="G3240" s="54"/>
      <c r="H3240" s="24" t="str">
        <f>IFERROR(ROUND(VLOOKUP($C3240,基础资料!$B$5:$E$34,3,0)+SUMIF($C$5:$C3240,$C3240,$F$5:$F3240)-SUMIF($C$5:$C3240,$C3240,$G$5:$G3240),2),"")</f>
        <v/>
      </c>
      <c r="I3240" s="53"/>
      <c r="J3240" s="53"/>
      <c r="K3240" s="25" t="str">
        <f t="shared" si="50"/>
        <v/>
      </c>
      <c r="L3240" s="13" t="str">
        <f>IF($D3240="","",IFERROR(INDEX(类别属性,MATCH($D3240,类别表,0)),""))</f>
        <v/>
      </c>
      <c r="M3240" s="53"/>
      <c r="N3240" s="53"/>
      <c r="O3240" s="32"/>
      <c r="P3240" s="6" t="str">
        <f>IF($C3240="","",IF(ISNA(MATCH($C3240,账户表,0)),"※这个账户不在【基础资料】的账户档案里",IF($B3240="","※没填日期，这一笔不会进任何月份的报表",IF(NOT(ISNUMBER($B3240)),"※日期是文本不是日期（像 2026.6.28 这种），按日期取数的报表全会漏掉这一笔",IF(AND($F3240&lt;&gt;"",$G3240&lt;&gt;""),"※收入和支出不能同时填",IF(AND(N($F3240)=0,N($G3240)=0),"※收入和支出都没填",IF(OR(N($F3240)&lt;0,N($G3240)&lt;0),"※金额不能填负数，方向反了就换一列填",IF($D3240="","※没填收支类别，分类报表会漏掉这一笔",IF(ISNA(MATCH($D3240,类别表,0)),"※收支类别不在【基础资料】的清单里",IF(AND($L3240="内部转账",$M3240=""),"△内部转账要在「对方账户」写上另一头",IF(AND($L3240="内部转账",$M3240=$C3240),"※对方账户跟本账户是同一个",IF(AND($L3240&lt;&gt;"内部转账",$M3240&lt;&gt;""),"△填了对方账户，但类别不是内部转账",IF(YEAR($B3240)&lt;&gt;管理年度,"△不是管理年度的单据，按月的三张报表里看不到",IF($H3240&lt;0,"△这一笔之后该账户余额成负数了，核一下",""))))))))))))))</f>
        <v/>
      </c>
    </row>
    <row r="3241" ht="16.5" spans="1:16">
      <c r="A3241" s="4" t="str">
        <f>IF($C3241="","",COUNTA($C$5:$C3241))</f>
        <v/>
      </c>
      <c r="B3241" s="52"/>
      <c r="C3241" s="53"/>
      <c r="D3241" s="53"/>
      <c r="E3241" s="32"/>
      <c r="F3241" s="54"/>
      <c r="G3241" s="54"/>
      <c r="H3241" s="24" t="str">
        <f>IFERROR(ROUND(VLOOKUP($C3241,基础资料!$B$5:$E$34,3,0)+SUMIF($C$5:$C3241,$C3241,$F$5:$F3241)-SUMIF($C$5:$C3241,$C3241,$G$5:$G3241),2),"")</f>
        <v/>
      </c>
      <c r="I3241" s="53"/>
      <c r="J3241" s="53"/>
      <c r="K3241" s="25" t="str">
        <f t="shared" si="50"/>
        <v/>
      </c>
      <c r="L3241" s="13" t="str">
        <f>IF($D3241="","",IFERROR(INDEX(类别属性,MATCH($D3241,类别表,0)),""))</f>
        <v/>
      </c>
      <c r="M3241" s="53"/>
      <c r="N3241" s="53"/>
      <c r="O3241" s="32"/>
      <c r="P3241" s="6" t="str">
        <f>IF($C3241="","",IF(ISNA(MATCH($C3241,账户表,0)),"※这个账户不在【基础资料】的账户档案里",IF($B3241="","※没填日期，这一笔不会进任何月份的报表",IF(NOT(ISNUMBER($B3241)),"※日期是文本不是日期（像 2026.6.28 这种），按日期取数的报表全会漏掉这一笔",IF(AND($F3241&lt;&gt;"",$G3241&lt;&gt;""),"※收入和支出不能同时填",IF(AND(N($F3241)=0,N($G3241)=0),"※收入和支出都没填",IF(OR(N($F3241)&lt;0,N($G3241)&lt;0),"※金额不能填负数，方向反了就换一列填",IF($D3241="","※没填收支类别，分类报表会漏掉这一笔",IF(ISNA(MATCH($D3241,类别表,0)),"※收支类别不在【基础资料】的清单里",IF(AND($L3241="内部转账",$M3241=""),"△内部转账要在「对方账户」写上另一头",IF(AND($L3241="内部转账",$M3241=$C3241),"※对方账户跟本账户是同一个",IF(AND($L3241&lt;&gt;"内部转账",$M3241&lt;&gt;""),"△填了对方账户，但类别不是内部转账",IF(YEAR($B3241)&lt;&gt;管理年度,"△不是管理年度的单据，按月的三张报表里看不到",IF($H3241&lt;0,"△这一笔之后该账户余额成负数了，核一下",""))))))))))))))</f>
        <v/>
      </c>
    </row>
    <row r="3242" ht="16.5" spans="1:16">
      <c r="A3242" s="4" t="str">
        <f>IF($C3242="","",COUNTA($C$5:$C3242))</f>
        <v/>
      </c>
      <c r="B3242" s="52"/>
      <c r="C3242" s="53"/>
      <c r="D3242" s="53"/>
      <c r="E3242" s="32"/>
      <c r="F3242" s="54"/>
      <c r="G3242" s="54"/>
      <c r="H3242" s="24" t="str">
        <f>IFERROR(ROUND(VLOOKUP($C3242,基础资料!$B$5:$E$34,3,0)+SUMIF($C$5:$C3242,$C3242,$F$5:$F3242)-SUMIF($C$5:$C3242,$C3242,$G$5:$G3242),2),"")</f>
        <v/>
      </c>
      <c r="I3242" s="53"/>
      <c r="J3242" s="53"/>
      <c r="K3242" s="25" t="str">
        <f t="shared" si="50"/>
        <v/>
      </c>
      <c r="L3242" s="13" t="str">
        <f>IF($D3242="","",IFERROR(INDEX(类别属性,MATCH($D3242,类别表,0)),""))</f>
        <v/>
      </c>
      <c r="M3242" s="53"/>
      <c r="N3242" s="53"/>
      <c r="O3242" s="32"/>
      <c r="P3242" s="6" t="str">
        <f>IF($C3242="","",IF(ISNA(MATCH($C3242,账户表,0)),"※这个账户不在【基础资料】的账户档案里",IF($B3242="","※没填日期，这一笔不会进任何月份的报表",IF(NOT(ISNUMBER($B3242)),"※日期是文本不是日期（像 2026.6.28 这种），按日期取数的报表全会漏掉这一笔",IF(AND($F3242&lt;&gt;"",$G3242&lt;&gt;""),"※收入和支出不能同时填",IF(AND(N($F3242)=0,N($G3242)=0),"※收入和支出都没填",IF(OR(N($F3242)&lt;0,N($G3242)&lt;0),"※金额不能填负数，方向反了就换一列填",IF($D3242="","※没填收支类别，分类报表会漏掉这一笔",IF(ISNA(MATCH($D3242,类别表,0)),"※收支类别不在【基础资料】的清单里",IF(AND($L3242="内部转账",$M3242=""),"△内部转账要在「对方账户」写上另一头",IF(AND($L3242="内部转账",$M3242=$C3242),"※对方账户跟本账户是同一个",IF(AND($L3242&lt;&gt;"内部转账",$M3242&lt;&gt;""),"△填了对方账户，但类别不是内部转账",IF(YEAR($B3242)&lt;&gt;管理年度,"△不是管理年度的单据，按月的三张报表里看不到",IF($H3242&lt;0,"△这一笔之后该账户余额成负数了，核一下",""))))))))))))))</f>
        <v/>
      </c>
    </row>
    <row r="3243" ht="16.5" spans="1:16">
      <c r="A3243" s="4" t="str">
        <f>IF($C3243="","",COUNTA($C$5:$C3243))</f>
        <v/>
      </c>
      <c r="B3243" s="52"/>
      <c r="C3243" s="53"/>
      <c r="D3243" s="53"/>
      <c r="E3243" s="32"/>
      <c r="F3243" s="54"/>
      <c r="G3243" s="54"/>
      <c r="H3243" s="24" t="str">
        <f>IFERROR(ROUND(VLOOKUP($C3243,基础资料!$B$5:$E$34,3,0)+SUMIF($C$5:$C3243,$C3243,$F$5:$F3243)-SUMIF($C$5:$C3243,$C3243,$G$5:$G3243),2),"")</f>
        <v/>
      </c>
      <c r="I3243" s="53"/>
      <c r="J3243" s="53"/>
      <c r="K3243" s="25" t="str">
        <f t="shared" si="50"/>
        <v/>
      </c>
      <c r="L3243" s="13" t="str">
        <f>IF($D3243="","",IFERROR(INDEX(类别属性,MATCH($D3243,类别表,0)),""))</f>
        <v/>
      </c>
      <c r="M3243" s="53"/>
      <c r="N3243" s="53"/>
      <c r="O3243" s="32"/>
      <c r="P3243" s="6" t="str">
        <f>IF($C3243="","",IF(ISNA(MATCH($C3243,账户表,0)),"※这个账户不在【基础资料】的账户档案里",IF($B3243="","※没填日期，这一笔不会进任何月份的报表",IF(NOT(ISNUMBER($B3243)),"※日期是文本不是日期（像 2026.6.28 这种），按日期取数的报表全会漏掉这一笔",IF(AND($F3243&lt;&gt;"",$G3243&lt;&gt;""),"※收入和支出不能同时填",IF(AND(N($F3243)=0,N($G3243)=0),"※收入和支出都没填",IF(OR(N($F3243)&lt;0,N($G3243)&lt;0),"※金额不能填负数，方向反了就换一列填",IF($D3243="","※没填收支类别，分类报表会漏掉这一笔",IF(ISNA(MATCH($D3243,类别表,0)),"※收支类别不在【基础资料】的清单里",IF(AND($L3243="内部转账",$M3243=""),"△内部转账要在「对方账户」写上另一头",IF(AND($L3243="内部转账",$M3243=$C3243),"※对方账户跟本账户是同一个",IF(AND($L3243&lt;&gt;"内部转账",$M3243&lt;&gt;""),"△填了对方账户，但类别不是内部转账",IF(YEAR($B3243)&lt;&gt;管理年度,"△不是管理年度的单据，按月的三张报表里看不到",IF($H3243&lt;0,"△这一笔之后该账户余额成负数了，核一下",""))))))))))))))</f>
        <v/>
      </c>
    </row>
    <row r="3244" ht="16.5" spans="1:16">
      <c r="A3244" s="4" t="str">
        <f>IF($C3244="","",COUNTA($C$5:$C3244))</f>
        <v/>
      </c>
      <c r="B3244" s="52"/>
      <c r="C3244" s="53"/>
      <c r="D3244" s="53"/>
      <c r="E3244" s="32"/>
      <c r="F3244" s="54"/>
      <c r="G3244" s="54"/>
      <c r="H3244" s="24" t="str">
        <f>IFERROR(ROUND(VLOOKUP($C3244,基础资料!$B$5:$E$34,3,0)+SUMIF($C$5:$C3244,$C3244,$F$5:$F3244)-SUMIF($C$5:$C3244,$C3244,$G$5:$G3244),2),"")</f>
        <v/>
      </c>
      <c r="I3244" s="53"/>
      <c r="J3244" s="53"/>
      <c r="K3244" s="25" t="str">
        <f t="shared" si="50"/>
        <v/>
      </c>
      <c r="L3244" s="13" t="str">
        <f>IF($D3244="","",IFERROR(INDEX(类别属性,MATCH($D3244,类别表,0)),""))</f>
        <v/>
      </c>
      <c r="M3244" s="53"/>
      <c r="N3244" s="53"/>
      <c r="O3244" s="32"/>
      <c r="P3244" s="6" t="str">
        <f>IF($C3244="","",IF(ISNA(MATCH($C3244,账户表,0)),"※这个账户不在【基础资料】的账户档案里",IF($B3244="","※没填日期，这一笔不会进任何月份的报表",IF(NOT(ISNUMBER($B3244)),"※日期是文本不是日期（像 2026.6.28 这种），按日期取数的报表全会漏掉这一笔",IF(AND($F3244&lt;&gt;"",$G3244&lt;&gt;""),"※收入和支出不能同时填",IF(AND(N($F3244)=0,N($G3244)=0),"※收入和支出都没填",IF(OR(N($F3244)&lt;0,N($G3244)&lt;0),"※金额不能填负数，方向反了就换一列填",IF($D3244="","※没填收支类别，分类报表会漏掉这一笔",IF(ISNA(MATCH($D3244,类别表,0)),"※收支类别不在【基础资料】的清单里",IF(AND($L3244="内部转账",$M3244=""),"△内部转账要在「对方账户」写上另一头",IF(AND($L3244="内部转账",$M3244=$C3244),"※对方账户跟本账户是同一个",IF(AND($L3244&lt;&gt;"内部转账",$M3244&lt;&gt;""),"△填了对方账户，但类别不是内部转账",IF(YEAR($B3244)&lt;&gt;管理年度,"△不是管理年度的单据，按月的三张报表里看不到",IF($H3244&lt;0,"△这一笔之后该账户余额成负数了，核一下",""))))))))))))))</f>
        <v/>
      </c>
    </row>
    <row r="3245" ht="16.5" spans="1:16">
      <c r="A3245" s="4" t="str">
        <f>IF($C3245="","",COUNTA($C$5:$C3245))</f>
        <v/>
      </c>
      <c r="B3245" s="52"/>
      <c r="C3245" s="53"/>
      <c r="D3245" s="53"/>
      <c r="E3245" s="32"/>
      <c r="F3245" s="54"/>
      <c r="G3245" s="54"/>
      <c r="H3245" s="24" t="str">
        <f>IFERROR(ROUND(VLOOKUP($C3245,基础资料!$B$5:$E$34,3,0)+SUMIF($C$5:$C3245,$C3245,$F$5:$F3245)-SUMIF($C$5:$C3245,$C3245,$G$5:$G3245),2),"")</f>
        <v/>
      </c>
      <c r="I3245" s="53"/>
      <c r="J3245" s="53"/>
      <c r="K3245" s="25" t="str">
        <f t="shared" si="50"/>
        <v/>
      </c>
      <c r="L3245" s="13" t="str">
        <f>IF($D3245="","",IFERROR(INDEX(类别属性,MATCH($D3245,类别表,0)),""))</f>
        <v/>
      </c>
      <c r="M3245" s="53"/>
      <c r="N3245" s="53"/>
      <c r="O3245" s="32"/>
      <c r="P3245" s="6" t="str">
        <f>IF($C3245="","",IF(ISNA(MATCH($C3245,账户表,0)),"※这个账户不在【基础资料】的账户档案里",IF($B3245="","※没填日期，这一笔不会进任何月份的报表",IF(NOT(ISNUMBER($B3245)),"※日期是文本不是日期（像 2026.6.28 这种），按日期取数的报表全会漏掉这一笔",IF(AND($F3245&lt;&gt;"",$G3245&lt;&gt;""),"※收入和支出不能同时填",IF(AND(N($F3245)=0,N($G3245)=0),"※收入和支出都没填",IF(OR(N($F3245)&lt;0,N($G3245)&lt;0),"※金额不能填负数，方向反了就换一列填",IF($D3245="","※没填收支类别，分类报表会漏掉这一笔",IF(ISNA(MATCH($D3245,类别表,0)),"※收支类别不在【基础资料】的清单里",IF(AND($L3245="内部转账",$M3245=""),"△内部转账要在「对方账户」写上另一头",IF(AND($L3245="内部转账",$M3245=$C3245),"※对方账户跟本账户是同一个",IF(AND($L3245&lt;&gt;"内部转账",$M3245&lt;&gt;""),"△填了对方账户，但类别不是内部转账",IF(YEAR($B3245)&lt;&gt;管理年度,"△不是管理年度的单据，按月的三张报表里看不到",IF($H3245&lt;0,"△这一笔之后该账户余额成负数了，核一下",""))))))))))))))</f>
        <v/>
      </c>
    </row>
    <row r="3246" ht="16.5" spans="1:16">
      <c r="A3246" s="4" t="str">
        <f>IF($C3246="","",COUNTA($C$5:$C3246))</f>
        <v/>
      </c>
      <c r="B3246" s="52"/>
      <c r="C3246" s="53"/>
      <c r="D3246" s="53"/>
      <c r="E3246" s="32"/>
      <c r="F3246" s="54"/>
      <c r="G3246" s="54"/>
      <c r="H3246" s="24" t="str">
        <f>IFERROR(ROUND(VLOOKUP($C3246,基础资料!$B$5:$E$34,3,0)+SUMIF($C$5:$C3246,$C3246,$F$5:$F3246)-SUMIF($C$5:$C3246,$C3246,$G$5:$G3246),2),"")</f>
        <v/>
      </c>
      <c r="I3246" s="53"/>
      <c r="J3246" s="53"/>
      <c r="K3246" s="25" t="str">
        <f t="shared" si="50"/>
        <v/>
      </c>
      <c r="L3246" s="13" t="str">
        <f>IF($D3246="","",IFERROR(INDEX(类别属性,MATCH($D3246,类别表,0)),""))</f>
        <v/>
      </c>
      <c r="M3246" s="53"/>
      <c r="N3246" s="53"/>
      <c r="O3246" s="32"/>
      <c r="P3246" s="6" t="str">
        <f>IF($C3246="","",IF(ISNA(MATCH($C3246,账户表,0)),"※这个账户不在【基础资料】的账户档案里",IF($B3246="","※没填日期，这一笔不会进任何月份的报表",IF(NOT(ISNUMBER($B3246)),"※日期是文本不是日期（像 2026.6.28 这种），按日期取数的报表全会漏掉这一笔",IF(AND($F3246&lt;&gt;"",$G3246&lt;&gt;""),"※收入和支出不能同时填",IF(AND(N($F3246)=0,N($G3246)=0),"※收入和支出都没填",IF(OR(N($F3246)&lt;0,N($G3246)&lt;0),"※金额不能填负数，方向反了就换一列填",IF($D3246="","※没填收支类别，分类报表会漏掉这一笔",IF(ISNA(MATCH($D3246,类别表,0)),"※收支类别不在【基础资料】的清单里",IF(AND($L3246="内部转账",$M3246=""),"△内部转账要在「对方账户」写上另一头",IF(AND($L3246="内部转账",$M3246=$C3246),"※对方账户跟本账户是同一个",IF(AND($L3246&lt;&gt;"内部转账",$M3246&lt;&gt;""),"△填了对方账户，但类别不是内部转账",IF(YEAR($B3246)&lt;&gt;管理年度,"△不是管理年度的单据，按月的三张报表里看不到",IF($H3246&lt;0,"△这一笔之后该账户余额成负数了，核一下",""))))))))))))))</f>
        <v/>
      </c>
    </row>
    <row r="3247" ht="16.5" spans="1:16">
      <c r="A3247" s="4" t="str">
        <f>IF($C3247="","",COUNTA($C$5:$C3247))</f>
        <v/>
      </c>
      <c r="B3247" s="52"/>
      <c r="C3247" s="53"/>
      <c r="D3247" s="53"/>
      <c r="E3247" s="32"/>
      <c r="F3247" s="54"/>
      <c r="G3247" s="54"/>
      <c r="H3247" s="24" t="str">
        <f>IFERROR(ROUND(VLOOKUP($C3247,基础资料!$B$5:$E$34,3,0)+SUMIF($C$5:$C3247,$C3247,$F$5:$F3247)-SUMIF($C$5:$C3247,$C3247,$G$5:$G3247),2),"")</f>
        <v/>
      </c>
      <c r="I3247" s="53"/>
      <c r="J3247" s="53"/>
      <c r="K3247" s="25" t="str">
        <f t="shared" si="50"/>
        <v/>
      </c>
      <c r="L3247" s="13" t="str">
        <f>IF($D3247="","",IFERROR(INDEX(类别属性,MATCH($D3247,类别表,0)),""))</f>
        <v/>
      </c>
      <c r="M3247" s="53"/>
      <c r="N3247" s="53"/>
      <c r="O3247" s="32"/>
      <c r="P3247" s="6" t="str">
        <f>IF($C3247="","",IF(ISNA(MATCH($C3247,账户表,0)),"※这个账户不在【基础资料】的账户档案里",IF($B3247="","※没填日期，这一笔不会进任何月份的报表",IF(NOT(ISNUMBER($B3247)),"※日期是文本不是日期（像 2026.6.28 这种），按日期取数的报表全会漏掉这一笔",IF(AND($F3247&lt;&gt;"",$G3247&lt;&gt;""),"※收入和支出不能同时填",IF(AND(N($F3247)=0,N($G3247)=0),"※收入和支出都没填",IF(OR(N($F3247)&lt;0,N($G3247)&lt;0),"※金额不能填负数，方向反了就换一列填",IF($D3247="","※没填收支类别，分类报表会漏掉这一笔",IF(ISNA(MATCH($D3247,类别表,0)),"※收支类别不在【基础资料】的清单里",IF(AND($L3247="内部转账",$M3247=""),"△内部转账要在「对方账户」写上另一头",IF(AND($L3247="内部转账",$M3247=$C3247),"※对方账户跟本账户是同一个",IF(AND($L3247&lt;&gt;"内部转账",$M3247&lt;&gt;""),"△填了对方账户，但类别不是内部转账",IF(YEAR($B3247)&lt;&gt;管理年度,"△不是管理年度的单据，按月的三张报表里看不到",IF($H3247&lt;0,"△这一笔之后该账户余额成负数了，核一下",""))))))))))))))</f>
        <v/>
      </c>
    </row>
    <row r="3248" ht="16.5" spans="1:16">
      <c r="A3248" s="4" t="str">
        <f>IF($C3248="","",COUNTA($C$5:$C3248))</f>
        <v/>
      </c>
      <c r="B3248" s="52"/>
      <c r="C3248" s="53"/>
      <c r="D3248" s="53"/>
      <c r="E3248" s="32"/>
      <c r="F3248" s="54"/>
      <c r="G3248" s="54"/>
      <c r="H3248" s="24" t="str">
        <f>IFERROR(ROUND(VLOOKUP($C3248,基础资料!$B$5:$E$34,3,0)+SUMIF($C$5:$C3248,$C3248,$F$5:$F3248)-SUMIF($C$5:$C3248,$C3248,$G$5:$G3248),2),"")</f>
        <v/>
      </c>
      <c r="I3248" s="53"/>
      <c r="J3248" s="53"/>
      <c r="K3248" s="25" t="str">
        <f t="shared" si="50"/>
        <v/>
      </c>
      <c r="L3248" s="13" t="str">
        <f>IF($D3248="","",IFERROR(INDEX(类别属性,MATCH($D3248,类别表,0)),""))</f>
        <v/>
      </c>
      <c r="M3248" s="53"/>
      <c r="N3248" s="53"/>
      <c r="O3248" s="32"/>
      <c r="P3248" s="6" t="str">
        <f>IF($C3248="","",IF(ISNA(MATCH($C3248,账户表,0)),"※这个账户不在【基础资料】的账户档案里",IF($B3248="","※没填日期，这一笔不会进任何月份的报表",IF(NOT(ISNUMBER($B3248)),"※日期是文本不是日期（像 2026.6.28 这种），按日期取数的报表全会漏掉这一笔",IF(AND($F3248&lt;&gt;"",$G3248&lt;&gt;""),"※收入和支出不能同时填",IF(AND(N($F3248)=0,N($G3248)=0),"※收入和支出都没填",IF(OR(N($F3248)&lt;0,N($G3248)&lt;0),"※金额不能填负数，方向反了就换一列填",IF($D3248="","※没填收支类别，分类报表会漏掉这一笔",IF(ISNA(MATCH($D3248,类别表,0)),"※收支类别不在【基础资料】的清单里",IF(AND($L3248="内部转账",$M3248=""),"△内部转账要在「对方账户」写上另一头",IF(AND($L3248="内部转账",$M3248=$C3248),"※对方账户跟本账户是同一个",IF(AND($L3248&lt;&gt;"内部转账",$M3248&lt;&gt;""),"△填了对方账户，但类别不是内部转账",IF(YEAR($B3248)&lt;&gt;管理年度,"△不是管理年度的单据，按月的三张报表里看不到",IF($H3248&lt;0,"△这一笔之后该账户余额成负数了，核一下",""))))))))))))))</f>
        <v/>
      </c>
    </row>
    <row r="3249" ht="16.5" spans="1:16">
      <c r="A3249" s="4" t="str">
        <f>IF($C3249="","",COUNTA($C$5:$C3249))</f>
        <v/>
      </c>
      <c r="B3249" s="52"/>
      <c r="C3249" s="53"/>
      <c r="D3249" s="53"/>
      <c r="E3249" s="32"/>
      <c r="F3249" s="54"/>
      <c r="G3249" s="54"/>
      <c r="H3249" s="24" t="str">
        <f>IFERROR(ROUND(VLOOKUP($C3249,基础资料!$B$5:$E$34,3,0)+SUMIF($C$5:$C3249,$C3249,$F$5:$F3249)-SUMIF($C$5:$C3249,$C3249,$G$5:$G3249),2),"")</f>
        <v/>
      </c>
      <c r="I3249" s="53"/>
      <c r="J3249" s="53"/>
      <c r="K3249" s="25" t="str">
        <f t="shared" si="50"/>
        <v/>
      </c>
      <c r="L3249" s="13" t="str">
        <f>IF($D3249="","",IFERROR(INDEX(类别属性,MATCH($D3249,类别表,0)),""))</f>
        <v/>
      </c>
      <c r="M3249" s="53"/>
      <c r="N3249" s="53"/>
      <c r="O3249" s="32"/>
      <c r="P3249" s="6" t="str">
        <f>IF($C3249="","",IF(ISNA(MATCH($C3249,账户表,0)),"※这个账户不在【基础资料】的账户档案里",IF($B3249="","※没填日期，这一笔不会进任何月份的报表",IF(NOT(ISNUMBER($B3249)),"※日期是文本不是日期（像 2026.6.28 这种），按日期取数的报表全会漏掉这一笔",IF(AND($F3249&lt;&gt;"",$G3249&lt;&gt;""),"※收入和支出不能同时填",IF(AND(N($F3249)=0,N($G3249)=0),"※收入和支出都没填",IF(OR(N($F3249)&lt;0,N($G3249)&lt;0),"※金额不能填负数，方向反了就换一列填",IF($D3249="","※没填收支类别，分类报表会漏掉这一笔",IF(ISNA(MATCH($D3249,类别表,0)),"※收支类别不在【基础资料】的清单里",IF(AND($L3249="内部转账",$M3249=""),"△内部转账要在「对方账户」写上另一头",IF(AND($L3249="内部转账",$M3249=$C3249),"※对方账户跟本账户是同一个",IF(AND($L3249&lt;&gt;"内部转账",$M3249&lt;&gt;""),"△填了对方账户，但类别不是内部转账",IF(YEAR($B3249)&lt;&gt;管理年度,"△不是管理年度的单据，按月的三张报表里看不到",IF($H3249&lt;0,"△这一笔之后该账户余额成负数了，核一下",""))))))))))))))</f>
        <v/>
      </c>
    </row>
    <row r="3250" ht="16.5" spans="1:16">
      <c r="A3250" s="4" t="str">
        <f>IF($C3250="","",COUNTA($C$5:$C3250))</f>
        <v/>
      </c>
      <c r="B3250" s="52"/>
      <c r="C3250" s="53"/>
      <c r="D3250" s="53"/>
      <c r="E3250" s="32"/>
      <c r="F3250" s="54"/>
      <c r="G3250" s="54"/>
      <c r="H3250" s="24" t="str">
        <f>IFERROR(ROUND(VLOOKUP($C3250,基础资料!$B$5:$E$34,3,0)+SUMIF($C$5:$C3250,$C3250,$F$5:$F3250)-SUMIF($C$5:$C3250,$C3250,$G$5:$G3250),2),"")</f>
        <v/>
      </c>
      <c r="I3250" s="53"/>
      <c r="J3250" s="53"/>
      <c r="K3250" s="25" t="str">
        <f t="shared" si="50"/>
        <v/>
      </c>
      <c r="L3250" s="13" t="str">
        <f>IF($D3250="","",IFERROR(INDEX(类别属性,MATCH($D3250,类别表,0)),""))</f>
        <v/>
      </c>
      <c r="M3250" s="53"/>
      <c r="N3250" s="53"/>
      <c r="O3250" s="32"/>
      <c r="P3250" s="6" t="str">
        <f>IF($C3250="","",IF(ISNA(MATCH($C3250,账户表,0)),"※这个账户不在【基础资料】的账户档案里",IF($B3250="","※没填日期，这一笔不会进任何月份的报表",IF(NOT(ISNUMBER($B3250)),"※日期是文本不是日期（像 2026.6.28 这种），按日期取数的报表全会漏掉这一笔",IF(AND($F3250&lt;&gt;"",$G3250&lt;&gt;""),"※收入和支出不能同时填",IF(AND(N($F3250)=0,N($G3250)=0),"※收入和支出都没填",IF(OR(N($F3250)&lt;0,N($G3250)&lt;0),"※金额不能填负数，方向反了就换一列填",IF($D3250="","※没填收支类别，分类报表会漏掉这一笔",IF(ISNA(MATCH($D3250,类别表,0)),"※收支类别不在【基础资料】的清单里",IF(AND($L3250="内部转账",$M3250=""),"△内部转账要在「对方账户」写上另一头",IF(AND($L3250="内部转账",$M3250=$C3250),"※对方账户跟本账户是同一个",IF(AND($L3250&lt;&gt;"内部转账",$M3250&lt;&gt;""),"△填了对方账户，但类别不是内部转账",IF(YEAR($B3250)&lt;&gt;管理年度,"△不是管理年度的单据，按月的三张报表里看不到",IF($H3250&lt;0,"△这一笔之后该账户余额成负数了，核一下",""))))))))))))))</f>
        <v/>
      </c>
    </row>
    <row r="3251" ht="16.5" spans="1:16">
      <c r="A3251" s="4" t="str">
        <f>IF($C3251="","",COUNTA($C$5:$C3251))</f>
        <v/>
      </c>
      <c r="B3251" s="52"/>
      <c r="C3251" s="53"/>
      <c r="D3251" s="53"/>
      <c r="E3251" s="32"/>
      <c r="F3251" s="54"/>
      <c r="G3251" s="54"/>
      <c r="H3251" s="24" t="str">
        <f>IFERROR(ROUND(VLOOKUP($C3251,基础资料!$B$5:$E$34,3,0)+SUMIF($C$5:$C3251,$C3251,$F$5:$F3251)-SUMIF($C$5:$C3251,$C3251,$G$5:$G3251),2),"")</f>
        <v/>
      </c>
      <c r="I3251" s="53"/>
      <c r="J3251" s="53"/>
      <c r="K3251" s="25" t="str">
        <f t="shared" si="50"/>
        <v/>
      </c>
      <c r="L3251" s="13" t="str">
        <f>IF($D3251="","",IFERROR(INDEX(类别属性,MATCH($D3251,类别表,0)),""))</f>
        <v/>
      </c>
      <c r="M3251" s="53"/>
      <c r="N3251" s="53"/>
      <c r="O3251" s="32"/>
      <c r="P3251" s="6" t="str">
        <f>IF($C3251="","",IF(ISNA(MATCH($C3251,账户表,0)),"※这个账户不在【基础资料】的账户档案里",IF($B3251="","※没填日期，这一笔不会进任何月份的报表",IF(NOT(ISNUMBER($B3251)),"※日期是文本不是日期（像 2026.6.28 这种），按日期取数的报表全会漏掉这一笔",IF(AND($F3251&lt;&gt;"",$G3251&lt;&gt;""),"※收入和支出不能同时填",IF(AND(N($F3251)=0,N($G3251)=0),"※收入和支出都没填",IF(OR(N($F3251)&lt;0,N($G3251)&lt;0),"※金额不能填负数，方向反了就换一列填",IF($D3251="","※没填收支类别，分类报表会漏掉这一笔",IF(ISNA(MATCH($D3251,类别表,0)),"※收支类别不在【基础资料】的清单里",IF(AND($L3251="内部转账",$M3251=""),"△内部转账要在「对方账户」写上另一头",IF(AND($L3251="内部转账",$M3251=$C3251),"※对方账户跟本账户是同一个",IF(AND($L3251&lt;&gt;"内部转账",$M3251&lt;&gt;""),"△填了对方账户，但类别不是内部转账",IF(YEAR($B3251)&lt;&gt;管理年度,"△不是管理年度的单据，按月的三张报表里看不到",IF($H3251&lt;0,"△这一笔之后该账户余额成负数了，核一下",""))))))))))))))</f>
        <v/>
      </c>
    </row>
    <row r="3252" ht="16.5" spans="1:16">
      <c r="A3252" s="4" t="str">
        <f>IF($C3252="","",COUNTA($C$5:$C3252))</f>
        <v/>
      </c>
      <c r="B3252" s="52"/>
      <c r="C3252" s="53"/>
      <c r="D3252" s="53"/>
      <c r="E3252" s="32"/>
      <c r="F3252" s="54"/>
      <c r="G3252" s="54"/>
      <c r="H3252" s="24" t="str">
        <f>IFERROR(ROUND(VLOOKUP($C3252,基础资料!$B$5:$E$34,3,0)+SUMIF($C$5:$C3252,$C3252,$F$5:$F3252)-SUMIF($C$5:$C3252,$C3252,$G$5:$G3252),2),"")</f>
        <v/>
      </c>
      <c r="I3252" s="53"/>
      <c r="J3252" s="53"/>
      <c r="K3252" s="25" t="str">
        <f t="shared" si="50"/>
        <v/>
      </c>
      <c r="L3252" s="13" t="str">
        <f>IF($D3252="","",IFERROR(INDEX(类别属性,MATCH($D3252,类别表,0)),""))</f>
        <v/>
      </c>
      <c r="M3252" s="53"/>
      <c r="N3252" s="53"/>
      <c r="O3252" s="32"/>
      <c r="P3252" s="6" t="str">
        <f>IF($C3252="","",IF(ISNA(MATCH($C3252,账户表,0)),"※这个账户不在【基础资料】的账户档案里",IF($B3252="","※没填日期，这一笔不会进任何月份的报表",IF(NOT(ISNUMBER($B3252)),"※日期是文本不是日期（像 2026.6.28 这种），按日期取数的报表全会漏掉这一笔",IF(AND($F3252&lt;&gt;"",$G3252&lt;&gt;""),"※收入和支出不能同时填",IF(AND(N($F3252)=0,N($G3252)=0),"※收入和支出都没填",IF(OR(N($F3252)&lt;0,N($G3252)&lt;0),"※金额不能填负数，方向反了就换一列填",IF($D3252="","※没填收支类别，分类报表会漏掉这一笔",IF(ISNA(MATCH($D3252,类别表,0)),"※收支类别不在【基础资料】的清单里",IF(AND($L3252="内部转账",$M3252=""),"△内部转账要在「对方账户」写上另一头",IF(AND($L3252="内部转账",$M3252=$C3252),"※对方账户跟本账户是同一个",IF(AND($L3252&lt;&gt;"内部转账",$M3252&lt;&gt;""),"△填了对方账户，但类别不是内部转账",IF(YEAR($B3252)&lt;&gt;管理年度,"△不是管理年度的单据，按月的三张报表里看不到",IF($H3252&lt;0,"△这一笔之后该账户余额成负数了，核一下",""))))))))))))))</f>
        <v/>
      </c>
    </row>
    <row r="3253" ht="16.5" spans="1:16">
      <c r="A3253" s="4" t="str">
        <f>IF($C3253="","",COUNTA($C$5:$C3253))</f>
        <v/>
      </c>
      <c r="B3253" s="52"/>
      <c r="C3253" s="53"/>
      <c r="D3253" s="53"/>
      <c r="E3253" s="32"/>
      <c r="F3253" s="54"/>
      <c r="G3253" s="54"/>
      <c r="H3253" s="24" t="str">
        <f>IFERROR(ROUND(VLOOKUP($C3253,基础资料!$B$5:$E$34,3,0)+SUMIF($C$5:$C3253,$C3253,$F$5:$F3253)-SUMIF($C$5:$C3253,$C3253,$G$5:$G3253),2),"")</f>
        <v/>
      </c>
      <c r="I3253" s="53"/>
      <c r="J3253" s="53"/>
      <c r="K3253" s="25" t="str">
        <f t="shared" si="50"/>
        <v/>
      </c>
      <c r="L3253" s="13" t="str">
        <f>IF($D3253="","",IFERROR(INDEX(类别属性,MATCH($D3253,类别表,0)),""))</f>
        <v/>
      </c>
      <c r="M3253" s="53"/>
      <c r="N3253" s="53"/>
      <c r="O3253" s="32"/>
      <c r="P3253" s="6" t="str">
        <f>IF($C3253="","",IF(ISNA(MATCH($C3253,账户表,0)),"※这个账户不在【基础资料】的账户档案里",IF($B3253="","※没填日期，这一笔不会进任何月份的报表",IF(NOT(ISNUMBER($B3253)),"※日期是文本不是日期（像 2026.6.28 这种），按日期取数的报表全会漏掉这一笔",IF(AND($F3253&lt;&gt;"",$G3253&lt;&gt;""),"※收入和支出不能同时填",IF(AND(N($F3253)=0,N($G3253)=0),"※收入和支出都没填",IF(OR(N($F3253)&lt;0,N($G3253)&lt;0),"※金额不能填负数，方向反了就换一列填",IF($D3253="","※没填收支类别，分类报表会漏掉这一笔",IF(ISNA(MATCH($D3253,类别表,0)),"※收支类别不在【基础资料】的清单里",IF(AND($L3253="内部转账",$M3253=""),"△内部转账要在「对方账户」写上另一头",IF(AND($L3253="内部转账",$M3253=$C3253),"※对方账户跟本账户是同一个",IF(AND($L3253&lt;&gt;"内部转账",$M3253&lt;&gt;""),"△填了对方账户，但类别不是内部转账",IF(YEAR($B3253)&lt;&gt;管理年度,"△不是管理年度的单据，按月的三张报表里看不到",IF($H3253&lt;0,"△这一笔之后该账户余额成负数了，核一下",""))))))))))))))</f>
        <v/>
      </c>
    </row>
    <row r="3254" ht="16.5" spans="1:16">
      <c r="A3254" s="4" t="str">
        <f>IF($C3254="","",COUNTA($C$5:$C3254))</f>
        <v/>
      </c>
      <c r="B3254" s="52"/>
      <c r="C3254" s="53"/>
      <c r="D3254" s="53"/>
      <c r="E3254" s="32"/>
      <c r="F3254" s="54"/>
      <c r="G3254" s="54"/>
      <c r="H3254" s="24" t="str">
        <f>IFERROR(ROUND(VLOOKUP($C3254,基础资料!$B$5:$E$34,3,0)+SUMIF($C$5:$C3254,$C3254,$F$5:$F3254)-SUMIF($C$5:$C3254,$C3254,$G$5:$G3254),2),"")</f>
        <v/>
      </c>
      <c r="I3254" s="53"/>
      <c r="J3254" s="53"/>
      <c r="K3254" s="25" t="str">
        <f t="shared" si="50"/>
        <v/>
      </c>
      <c r="L3254" s="13" t="str">
        <f>IF($D3254="","",IFERROR(INDEX(类别属性,MATCH($D3254,类别表,0)),""))</f>
        <v/>
      </c>
      <c r="M3254" s="53"/>
      <c r="N3254" s="53"/>
      <c r="O3254" s="32"/>
      <c r="P3254" s="6" t="str">
        <f>IF($C3254="","",IF(ISNA(MATCH($C3254,账户表,0)),"※这个账户不在【基础资料】的账户档案里",IF($B3254="","※没填日期，这一笔不会进任何月份的报表",IF(NOT(ISNUMBER($B3254)),"※日期是文本不是日期（像 2026.6.28 这种），按日期取数的报表全会漏掉这一笔",IF(AND($F3254&lt;&gt;"",$G3254&lt;&gt;""),"※收入和支出不能同时填",IF(AND(N($F3254)=0,N($G3254)=0),"※收入和支出都没填",IF(OR(N($F3254)&lt;0,N($G3254)&lt;0),"※金额不能填负数，方向反了就换一列填",IF($D3254="","※没填收支类别，分类报表会漏掉这一笔",IF(ISNA(MATCH($D3254,类别表,0)),"※收支类别不在【基础资料】的清单里",IF(AND($L3254="内部转账",$M3254=""),"△内部转账要在「对方账户」写上另一头",IF(AND($L3254="内部转账",$M3254=$C3254),"※对方账户跟本账户是同一个",IF(AND($L3254&lt;&gt;"内部转账",$M3254&lt;&gt;""),"△填了对方账户，但类别不是内部转账",IF(YEAR($B3254)&lt;&gt;管理年度,"△不是管理年度的单据，按月的三张报表里看不到",IF($H3254&lt;0,"△这一笔之后该账户余额成负数了，核一下",""))))))))))))))</f>
        <v/>
      </c>
    </row>
    <row r="3255" ht="16.5" spans="1:16">
      <c r="A3255" s="4" t="str">
        <f>IF($C3255="","",COUNTA($C$5:$C3255))</f>
        <v/>
      </c>
      <c r="B3255" s="52"/>
      <c r="C3255" s="53"/>
      <c r="D3255" s="53"/>
      <c r="E3255" s="32"/>
      <c r="F3255" s="54"/>
      <c r="G3255" s="54"/>
      <c r="H3255" s="24" t="str">
        <f>IFERROR(ROUND(VLOOKUP($C3255,基础资料!$B$5:$E$34,3,0)+SUMIF($C$5:$C3255,$C3255,$F$5:$F3255)-SUMIF($C$5:$C3255,$C3255,$G$5:$G3255),2),"")</f>
        <v/>
      </c>
      <c r="I3255" s="53"/>
      <c r="J3255" s="53"/>
      <c r="K3255" s="25" t="str">
        <f t="shared" si="50"/>
        <v/>
      </c>
      <c r="L3255" s="13" t="str">
        <f>IF($D3255="","",IFERROR(INDEX(类别属性,MATCH($D3255,类别表,0)),""))</f>
        <v/>
      </c>
      <c r="M3255" s="53"/>
      <c r="N3255" s="53"/>
      <c r="O3255" s="32"/>
      <c r="P3255" s="6" t="str">
        <f>IF($C3255="","",IF(ISNA(MATCH($C3255,账户表,0)),"※这个账户不在【基础资料】的账户档案里",IF($B3255="","※没填日期，这一笔不会进任何月份的报表",IF(NOT(ISNUMBER($B3255)),"※日期是文本不是日期（像 2026.6.28 这种），按日期取数的报表全会漏掉这一笔",IF(AND($F3255&lt;&gt;"",$G3255&lt;&gt;""),"※收入和支出不能同时填",IF(AND(N($F3255)=0,N($G3255)=0),"※收入和支出都没填",IF(OR(N($F3255)&lt;0,N($G3255)&lt;0),"※金额不能填负数，方向反了就换一列填",IF($D3255="","※没填收支类别，分类报表会漏掉这一笔",IF(ISNA(MATCH($D3255,类别表,0)),"※收支类别不在【基础资料】的清单里",IF(AND($L3255="内部转账",$M3255=""),"△内部转账要在「对方账户」写上另一头",IF(AND($L3255="内部转账",$M3255=$C3255),"※对方账户跟本账户是同一个",IF(AND($L3255&lt;&gt;"内部转账",$M3255&lt;&gt;""),"△填了对方账户，但类别不是内部转账",IF(YEAR($B3255)&lt;&gt;管理年度,"△不是管理年度的单据，按月的三张报表里看不到",IF($H3255&lt;0,"△这一笔之后该账户余额成负数了，核一下",""))))))))))))))</f>
        <v/>
      </c>
    </row>
    <row r="3256" ht="16.5" spans="1:16">
      <c r="A3256" s="4" t="str">
        <f>IF($C3256="","",COUNTA($C$5:$C3256))</f>
        <v/>
      </c>
      <c r="B3256" s="52"/>
      <c r="C3256" s="53"/>
      <c r="D3256" s="53"/>
      <c r="E3256" s="32"/>
      <c r="F3256" s="54"/>
      <c r="G3256" s="54"/>
      <c r="H3256" s="24" t="str">
        <f>IFERROR(ROUND(VLOOKUP($C3256,基础资料!$B$5:$E$34,3,0)+SUMIF($C$5:$C3256,$C3256,$F$5:$F3256)-SUMIF($C$5:$C3256,$C3256,$G$5:$G3256),2),"")</f>
        <v/>
      </c>
      <c r="I3256" s="53"/>
      <c r="J3256" s="53"/>
      <c r="K3256" s="25" t="str">
        <f t="shared" si="50"/>
        <v/>
      </c>
      <c r="L3256" s="13" t="str">
        <f>IF($D3256="","",IFERROR(INDEX(类别属性,MATCH($D3256,类别表,0)),""))</f>
        <v/>
      </c>
      <c r="M3256" s="53"/>
      <c r="N3256" s="53"/>
      <c r="O3256" s="32"/>
      <c r="P3256" s="6" t="str">
        <f>IF($C3256="","",IF(ISNA(MATCH($C3256,账户表,0)),"※这个账户不在【基础资料】的账户档案里",IF($B3256="","※没填日期，这一笔不会进任何月份的报表",IF(NOT(ISNUMBER($B3256)),"※日期是文本不是日期（像 2026.6.28 这种），按日期取数的报表全会漏掉这一笔",IF(AND($F3256&lt;&gt;"",$G3256&lt;&gt;""),"※收入和支出不能同时填",IF(AND(N($F3256)=0,N($G3256)=0),"※收入和支出都没填",IF(OR(N($F3256)&lt;0,N($G3256)&lt;0),"※金额不能填负数，方向反了就换一列填",IF($D3256="","※没填收支类别，分类报表会漏掉这一笔",IF(ISNA(MATCH($D3256,类别表,0)),"※收支类别不在【基础资料】的清单里",IF(AND($L3256="内部转账",$M3256=""),"△内部转账要在「对方账户」写上另一头",IF(AND($L3256="内部转账",$M3256=$C3256),"※对方账户跟本账户是同一个",IF(AND($L3256&lt;&gt;"内部转账",$M3256&lt;&gt;""),"△填了对方账户，但类别不是内部转账",IF(YEAR($B3256)&lt;&gt;管理年度,"△不是管理年度的单据，按月的三张报表里看不到",IF($H3256&lt;0,"△这一笔之后该账户余额成负数了，核一下",""))))))))))))))</f>
        <v/>
      </c>
    </row>
    <row r="3257" ht="16.5" spans="1:16">
      <c r="A3257" s="4" t="str">
        <f>IF($C3257="","",COUNTA($C$5:$C3257))</f>
        <v/>
      </c>
      <c r="B3257" s="52"/>
      <c r="C3257" s="53"/>
      <c r="D3257" s="53"/>
      <c r="E3257" s="32"/>
      <c r="F3257" s="54"/>
      <c r="G3257" s="54"/>
      <c r="H3257" s="24" t="str">
        <f>IFERROR(ROUND(VLOOKUP($C3257,基础资料!$B$5:$E$34,3,0)+SUMIF($C$5:$C3257,$C3257,$F$5:$F3257)-SUMIF($C$5:$C3257,$C3257,$G$5:$G3257),2),"")</f>
        <v/>
      </c>
      <c r="I3257" s="53"/>
      <c r="J3257" s="53"/>
      <c r="K3257" s="25" t="str">
        <f t="shared" si="50"/>
        <v/>
      </c>
      <c r="L3257" s="13" t="str">
        <f>IF($D3257="","",IFERROR(INDEX(类别属性,MATCH($D3257,类别表,0)),""))</f>
        <v/>
      </c>
      <c r="M3257" s="53"/>
      <c r="N3257" s="53"/>
      <c r="O3257" s="32"/>
      <c r="P3257" s="6" t="str">
        <f>IF($C3257="","",IF(ISNA(MATCH($C3257,账户表,0)),"※这个账户不在【基础资料】的账户档案里",IF($B3257="","※没填日期，这一笔不会进任何月份的报表",IF(NOT(ISNUMBER($B3257)),"※日期是文本不是日期（像 2026.6.28 这种），按日期取数的报表全会漏掉这一笔",IF(AND($F3257&lt;&gt;"",$G3257&lt;&gt;""),"※收入和支出不能同时填",IF(AND(N($F3257)=0,N($G3257)=0),"※收入和支出都没填",IF(OR(N($F3257)&lt;0,N($G3257)&lt;0),"※金额不能填负数，方向反了就换一列填",IF($D3257="","※没填收支类别，分类报表会漏掉这一笔",IF(ISNA(MATCH($D3257,类别表,0)),"※收支类别不在【基础资料】的清单里",IF(AND($L3257="内部转账",$M3257=""),"△内部转账要在「对方账户」写上另一头",IF(AND($L3257="内部转账",$M3257=$C3257),"※对方账户跟本账户是同一个",IF(AND($L3257&lt;&gt;"内部转账",$M3257&lt;&gt;""),"△填了对方账户，但类别不是内部转账",IF(YEAR($B3257)&lt;&gt;管理年度,"△不是管理年度的单据，按月的三张报表里看不到",IF($H3257&lt;0,"△这一笔之后该账户余额成负数了，核一下",""))))))))))))))</f>
        <v/>
      </c>
    </row>
    <row r="3258" ht="16.5" spans="1:16">
      <c r="A3258" s="4" t="str">
        <f>IF($C3258="","",COUNTA($C$5:$C3258))</f>
        <v/>
      </c>
      <c r="B3258" s="52"/>
      <c r="C3258" s="53"/>
      <c r="D3258" s="53"/>
      <c r="E3258" s="32"/>
      <c r="F3258" s="54"/>
      <c r="G3258" s="54"/>
      <c r="H3258" s="24" t="str">
        <f>IFERROR(ROUND(VLOOKUP($C3258,基础资料!$B$5:$E$34,3,0)+SUMIF($C$5:$C3258,$C3258,$F$5:$F3258)-SUMIF($C$5:$C3258,$C3258,$G$5:$G3258),2),"")</f>
        <v/>
      </c>
      <c r="I3258" s="53"/>
      <c r="J3258" s="53"/>
      <c r="K3258" s="25" t="str">
        <f t="shared" si="50"/>
        <v/>
      </c>
      <c r="L3258" s="13" t="str">
        <f>IF($D3258="","",IFERROR(INDEX(类别属性,MATCH($D3258,类别表,0)),""))</f>
        <v/>
      </c>
      <c r="M3258" s="53"/>
      <c r="N3258" s="53"/>
      <c r="O3258" s="32"/>
      <c r="P3258" s="6" t="str">
        <f>IF($C3258="","",IF(ISNA(MATCH($C3258,账户表,0)),"※这个账户不在【基础资料】的账户档案里",IF($B3258="","※没填日期，这一笔不会进任何月份的报表",IF(NOT(ISNUMBER($B3258)),"※日期是文本不是日期（像 2026.6.28 这种），按日期取数的报表全会漏掉这一笔",IF(AND($F3258&lt;&gt;"",$G3258&lt;&gt;""),"※收入和支出不能同时填",IF(AND(N($F3258)=0,N($G3258)=0),"※收入和支出都没填",IF(OR(N($F3258)&lt;0,N($G3258)&lt;0),"※金额不能填负数，方向反了就换一列填",IF($D3258="","※没填收支类别，分类报表会漏掉这一笔",IF(ISNA(MATCH($D3258,类别表,0)),"※收支类别不在【基础资料】的清单里",IF(AND($L3258="内部转账",$M3258=""),"△内部转账要在「对方账户」写上另一头",IF(AND($L3258="内部转账",$M3258=$C3258),"※对方账户跟本账户是同一个",IF(AND($L3258&lt;&gt;"内部转账",$M3258&lt;&gt;""),"△填了对方账户，但类别不是内部转账",IF(YEAR($B3258)&lt;&gt;管理年度,"△不是管理年度的单据，按月的三张报表里看不到",IF($H3258&lt;0,"△这一笔之后该账户余额成负数了，核一下",""))))))))))))))</f>
        <v/>
      </c>
    </row>
    <row r="3259" ht="16.5" spans="1:16">
      <c r="A3259" s="4" t="str">
        <f>IF($C3259="","",COUNTA($C$5:$C3259))</f>
        <v/>
      </c>
      <c r="B3259" s="52"/>
      <c r="C3259" s="53"/>
      <c r="D3259" s="53"/>
      <c r="E3259" s="32"/>
      <c r="F3259" s="54"/>
      <c r="G3259" s="54"/>
      <c r="H3259" s="24" t="str">
        <f>IFERROR(ROUND(VLOOKUP($C3259,基础资料!$B$5:$E$34,3,0)+SUMIF($C$5:$C3259,$C3259,$F$5:$F3259)-SUMIF($C$5:$C3259,$C3259,$G$5:$G3259),2),"")</f>
        <v/>
      </c>
      <c r="I3259" s="53"/>
      <c r="J3259" s="53"/>
      <c r="K3259" s="25" t="str">
        <f t="shared" si="50"/>
        <v/>
      </c>
      <c r="L3259" s="13" t="str">
        <f>IF($D3259="","",IFERROR(INDEX(类别属性,MATCH($D3259,类别表,0)),""))</f>
        <v/>
      </c>
      <c r="M3259" s="53"/>
      <c r="N3259" s="53"/>
      <c r="O3259" s="32"/>
      <c r="P3259" s="6" t="str">
        <f>IF($C3259="","",IF(ISNA(MATCH($C3259,账户表,0)),"※这个账户不在【基础资料】的账户档案里",IF($B3259="","※没填日期，这一笔不会进任何月份的报表",IF(NOT(ISNUMBER($B3259)),"※日期是文本不是日期（像 2026.6.28 这种），按日期取数的报表全会漏掉这一笔",IF(AND($F3259&lt;&gt;"",$G3259&lt;&gt;""),"※收入和支出不能同时填",IF(AND(N($F3259)=0,N($G3259)=0),"※收入和支出都没填",IF(OR(N($F3259)&lt;0,N($G3259)&lt;0),"※金额不能填负数，方向反了就换一列填",IF($D3259="","※没填收支类别，分类报表会漏掉这一笔",IF(ISNA(MATCH($D3259,类别表,0)),"※收支类别不在【基础资料】的清单里",IF(AND($L3259="内部转账",$M3259=""),"△内部转账要在「对方账户」写上另一头",IF(AND($L3259="内部转账",$M3259=$C3259),"※对方账户跟本账户是同一个",IF(AND($L3259&lt;&gt;"内部转账",$M3259&lt;&gt;""),"△填了对方账户，但类别不是内部转账",IF(YEAR($B3259)&lt;&gt;管理年度,"△不是管理年度的单据，按月的三张报表里看不到",IF($H3259&lt;0,"△这一笔之后该账户余额成负数了，核一下",""))))))))))))))</f>
        <v/>
      </c>
    </row>
    <row r="3260" ht="16.5" spans="1:16">
      <c r="A3260" s="4" t="str">
        <f>IF($C3260="","",COUNTA($C$5:$C3260))</f>
        <v/>
      </c>
      <c r="B3260" s="52"/>
      <c r="C3260" s="53"/>
      <c r="D3260" s="53"/>
      <c r="E3260" s="32"/>
      <c r="F3260" s="54"/>
      <c r="G3260" s="54"/>
      <c r="H3260" s="24" t="str">
        <f>IFERROR(ROUND(VLOOKUP($C3260,基础资料!$B$5:$E$34,3,0)+SUMIF($C$5:$C3260,$C3260,$F$5:$F3260)-SUMIF($C$5:$C3260,$C3260,$G$5:$G3260),2),"")</f>
        <v/>
      </c>
      <c r="I3260" s="53"/>
      <c r="J3260" s="53"/>
      <c r="K3260" s="25" t="str">
        <f t="shared" si="50"/>
        <v/>
      </c>
      <c r="L3260" s="13" t="str">
        <f>IF($D3260="","",IFERROR(INDEX(类别属性,MATCH($D3260,类别表,0)),""))</f>
        <v/>
      </c>
      <c r="M3260" s="53"/>
      <c r="N3260" s="53"/>
      <c r="O3260" s="32"/>
      <c r="P3260" s="6" t="str">
        <f>IF($C3260="","",IF(ISNA(MATCH($C3260,账户表,0)),"※这个账户不在【基础资料】的账户档案里",IF($B3260="","※没填日期，这一笔不会进任何月份的报表",IF(NOT(ISNUMBER($B3260)),"※日期是文本不是日期（像 2026.6.28 这种），按日期取数的报表全会漏掉这一笔",IF(AND($F3260&lt;&gt;"",$G3260&lt;&gt;""),"※收入和支出不能同时填",IF(AND(N($F3260)=0,N($G3260)=0),"※收入和支出都没填",IF(OR(N($F3260)&lt;0,N($G3260)&lt;0),"※金额不能填负数，方向反了就换一列填",IF($D3260="","※没填收支类别，分类报表会漏掉这一笔",IF(ISNA(MATCH($D3260,类别表,0)),"※收支类别不在【基础资料】的清单里",IF(AND($L3260="内部转账",$M3260=""),"△内部转账要在「对方账户」写上另一头",IF(AND($L3260="内部转账",$M3260=$C3260),"※对方账户跟本账户是同一个",IF(AND($L3260&lt;&gt;"内部转账",$M3260&lt;&gt;""),"△填了对方账户，但类别不是内部转账",IF(YEAR($B3260)&lt;&gt;管理年度,"△不是管理年度的单据，按月的三张报表里看不到",IF($H3260&lt;0,"△这一笔之后该账户余额成负数了，核一下",""))))))))))))))</f>
        <v/>
      </c>
    </row>
    <row r="3261" ht="16.5" spans="1:16">
      <c r="A3261" s="4" t="str">
        <f>IF($C3261="","",COUNTA($C$5:$C3261))</f>
        <v/>
      </c>
      <c r="B3261" s="52"/>
      <c r="C3261" s="53"/>
      <c r="D3261" s="53"/>
      <c r="E3261" s="32"/>
      <c r="F3261" s="54"/>
      <c r="G3261" s="54"/>
      <c r="H3261" s="24" t="str">
        <f>IFERROR(ROUND(VLOOKUP($C3261,基础资料!$B$5:$E$34,3,0)+SUMIF($C$5:$C3261,$C3261,$F$5:$F3261)-SUMIF($C$5:$C3261,$C3261,$G$5:$G3261),2),"")</f>
        <v/>
      </c>
      <c r="I3261" s="53"/>
      <c r="J3261" s="53"/>
      <c r="K3261" s="25" t="str">
        <f t="shared" si="50"/>
        <v/>
      </c>
      <c r="L3261" s="13" t="str">
        <f>IF($D3261="","",IFERROR(INDEX(类别属性,MATCH($D3261,类别表,0)),""))</f>
        <v/>
      </c>
      <c r="M3261" s="53"/>
      <c r="N3261" s="53"/>
      <c r="O3261" s="32"/>
      <c r="P3261" s="6" t="str">
        <f>IF($C3261="","",IF(ISNA(MATCH($C3261,账户表,0)),"※这个账户不在【基础资料】的账户档案里",IF($B3261="","※没填日期，这一笔不会进任何月份的报表",IF(NOT(ISNUMBER($B3261)),"※日期是文本不是日期（像 2026.6.28 这种），按日期取数的报表全会漏掉这一笔",IF(AND($F3261&lt;&gt;"",$G3261&lt;&gt;""),"※收入和支出不能同时填",IF(AND(N($F3261)=0,N($G3261)=0),"※收入和支出都没填",IF(OR(N($F3261)&lt;0,N($G3261)&lt;0),"※金额不能填负数，方向反了就换一列填",IF($D3261="","※没填收支类别，分类报表会漏掉这一笔",IF(ISNA(MATCH($D3261,类别表,0)),"※收支类别不在【基础资料】的清单里",IF(AND($L3261="内部转账",$M3261=""),"△内部转账要在「对方账户」写上另一头",IF(AND($L3261="内部转账",$M3261=$C3261),"※对方账户跟本账户是同一个",IF(AND($L3261&lt;&gt;"内部转账",$M3261&lt;&gt;""),"△填了对方账户，但类别不是内部转账",IF(YEAR($B3261)&lt;&gt;管理年度,"△不是管理年度的单据，按月的三张报表里看不到",IF($H3261&lt;0,"△这一笔之后该账户余额成负数了，核一下",""))))))))))))))</f>
        <v/>
      </c>
    </row>
    <row r="3262" ht="16.5" spans="1:16">
      <c r="A3262" s="4" t="str">
        <f>IF($C3262="","",COUNTA($C$5:$C3262))</f>
        <v/>
      </c>
      <c r="B3262" s="52"/>
      <c r="C3262" s="53"/>
      <c r="D3262" s="53"/>
      <c r="E3262" s="32"/>
      <c r="F3262" s="54"/>
      <c r="G3262" s="54"/>
      <c r="H3262" s="24" t="str">
        <f>IFERROR(ROUND(VLOOKUP($C3262,基础资料!$B$5:$E$34,3,0)+SUMIF($C$5:$C3262,$C3262,$F$5:$F3262)-SUMIF($C$5:$C3262,$C3262,$G$5:$G3262),2),"")</f>
        <v/>
      </c>
      <c r="I3262" s="53"/>
      <c r="J3262" s="53"/>
      <c r="K3262" s="25" t="str">
        <f t="shared" si="50"/>
        <v/>
      </c>
      <c r="L3262" s="13" t="str">
        <f>IF($D3262="","",IFERROR(INDEX(类别属性,MATCH($D3262,类别表,0)),""))</f>
        <v/>
      </c>
      <c r="M3262" s="53"/>
      <c r="N3262" s="53"/>
      <c r="O3262" s="32"/>
      <c r="P3262" s="6" t="str">
        <f>IF($C3262="","",IF(ISNA(MATCH($C3262,账户表,0)),"※这个账户不在【基础资料】的账户档案里",IF($B3262="","※没填日期，这一笔不会进任何月份的报表",IF(NOT(ISNUMBER($B3262)),"※日期是文本不是日期（像 2026.6.28 这种），按日期取数的报表全会漏掉这一笔",IF(AND($F3262&lt;&gt;"",$G3262&lt;&gt;""),"※收入和支出不能同时填",IF(AND(N($F3262)=0,N($G3262)=0),"※收入和支出都没填",IF(OR(N($F3262)&lt;0,N($G3262)&lt;0),"※金额不能填负数，方向反了就换一列填",IF($D3262="","※没填收支类别，分类报表会漏掉这一笔",IF(ISNA(MATCH($D3262,类别表,0)),"※收支类别不在【基础资料】的清单里",IF(AND($L3262="内部转账",$M3262=""),"△内部转账要在「对方账户」写上另一头",IF(AND($L3262="内部转账",$M3262=$C3262),"※对方账户跟本账户是同一个",IF(AND($L3262&lt;&gt;"内部转账",$M3262&lt;&gt;""),"△填了对方账户，但类别不是内部转账",IF(YEAR($B3262)&lt;&gt;管理年度,"△不是管理年度的单据，按月的三张报表里看不到",IF($H3262&lt;0,"△这一笔之后该账户余额成负数了，核一下",""))))))))))))))</f>
        <v/>
      </c>
    </row>
    <row r="3263" ht="16.5" spans="1:16">
      <c r="A3263" s="4" t="str">
        <f>IF($C3263="","",COUNTA($C$5:$C3263))</f>
        <v/>
      </c>
      <c r="B3263" s="52"/>
      <c r="C3263" s="53"/>
      <c r="D3263" s="53"/>
      <c r="E3263" s="32"/>
      <c r="F3263" s="54"/>
      <c r="G3263" s="54"/>
      <c r="H3263" s="24" t="str">
        <f>IFERROR(ROUND(VLOOKUP($C3263,基础资料!$B$5:$E$34,3,0)+SUMIF($C$5:$C3263,$C3263,$F$5:$F3263)-SUMIF($C$5:$C3263,$C3263,$G$5:$G3263),2),"")</f>
        <v/>
      </c>
      <c r="I3263" s="53"/>
      <c r="J3263" s="53"/>
      <c r="K3263" s="25" t="str">
        <f t="shared" si="50"/>
        <v/>
      </c>
      <c r="L3263" s="13" t="str">
        <f>IF($D3263="","",IFERROR(INDEX(类别属性,MATCH($D3263,类别表,0)),""))</f>
        <v/>
      </c>
      <c r="M3263" s="53"/>
      <c r="N3263" s="53"/>
      <c r="O3263" s="32"/>
      <c r="P3263" s="6" t="str">
        <f>IF($C3263="","",IF(ISNA(MATCH($C3263,账户表,0)),"※这个账户不在【基础资料】的账户档案里",IF($B3263="","※没填日期，这一笔不会进任何月份的报表",IF(NOT(ISNUMBER($B3263)),"※日期是文本不是日期（像 2026.6.28 这种），按日期取数的报表全会漏掉这一笔",IF(AND($F3263&lt;&gt;"",$G3263&lt;&gt;""),"※收入和支出不能同时填",IF(AND(N($F3263)=0,N($G3263)=0),"※收入和支出都没填",IF(OR(N($F3263)&lt;0,N($G3263)&lt;0),"※金额不能填负数，方向反了就换一列填",IF($D3263="","※没填收支类别，分类报表会漏掉这一笔",IF(ISNA(MATCH($D3263,类别表,0)),"※收支类别不在【基础资料】的清单里",IF(AND($L3263="内部转账",$M3263=""),"△内部转账要在「对方账户」写上另一头",IF(AND($L3263="内部转账",$M3263=$C3263),"※对方账户跟本账户是同一个",IF(AND($L3263&lt;&gt;"内部转账",$M3263&lt;&gt;""),"△填了对方账户，但类别不是内部转账",IF(YEAR($B3263)&lt;&gt;管理年度,"△不是管理年度的单据，按月的三张报表里看不到",IF($H3263&lt;0,"△这一笔之后该账户余额成负数了，核一下",""))))))))))))))</f>
        <v/>
      </c>
    </row>
    <row r="3264" ht="16.5" spans="1:16">
      <c r="A3264" s="4" t="str">
        <f>IF($C3264="","",COUNTA($C$5:$C3264))</f>
        <v/>
      </c>
      <c r="B3264" s="52"/>
      <c r="C3264" s="53"/>
      <c r="D3264" s="53"/>
      <c r="E3264" s="32"/>
      <c r="F3264" s="54"/>
      <c r="G3264" s="54"/>
      <c r="H3264" s="24" t="str">
        <f>IFERROR(ROUND(VLOOKUP($C3264,基础资料!$B$5:$E$34,3,0)+SUMIF($C$5:$C3264,$C3264,$F$5:$F3264)-SUMIF($C$5:$C3264,$C3264,$G$5:$G3264),2),"")</f>
        <v/>
      </c>
      <c r="I3264" s="53"/>
      <c r="J3264" s="53"/>
      <c r="K3264" s="25" t="str">
        <f t="shared" si="50"/>
        <v/>
      </c>
      <c r="L3264" s="13" t="str">
        <f>IF($D3264="","",IFERROR(INDEX(类别属性,MATCH($D3264,类别表,0)),""))</f>
        <v/>
      </c>
      <c r="M3264" s="53"/>
      <c r="N3264" s="53"/>
      <c r="O3264" s="32"/>
      <c r="P3264" s="6" t="str">
        <f>IF($C3264="","",IF(ISNA(MATCH($C3264,账户表,0)),"※这个账户不在【基础资料】的账户档案里",IF($B3264="","※没填日期，这一笔不会进任何月份的报表",IF(NOT(ISNUMBER($B3264)),"※日期是文本不是日期（像 2026.6.28 这种），按日期取数的报表全会漏掉这一笔",IF(AND($F3264&lt;&gt;"",$G3264&lt;&gt;""),"※收入和支出不能同时填",IF(AND(N($F3264)=0,N($G3264)=0),"※收入和支出都没填",IF(OR(N($F3264)&lt;0,N($G3264)&lt;0),"※金额不能填负数，方向反了就换一列填",IF($D3264="","※没填收支类别，分类报表会漏掉这一笔",IF(ISNA(MATCH($D3264,类别表,0)),"※收支类别不在【基础资料】的清单里",IF(AND($L3264="内部转账",$M3264=""),"△内部转账要在「对方账户」写上另一头",IF(AND($L3264="内部转账",$M3264=$C3264),"※对方账户跟本账户是同一个",IF(AND($L3264&lt;&gt;"内部转账",$M3264&lt;&gt;""),"△填了对方账户，但类别不是内部转账",IF(YEAR($B3264)&lt;&gt;管理年度,"△不是管理年度的单据，按月的三张报表里看不到",IF($H3264&lt;0,"△这一笔之后该账户余额成负数了，核一下",""))))))))))))))</f>
        <v/>
      </c>
    </row>
    <row r="3265" ht="16.5" spans="1:16">
      <c r="A3265" s="4" t="str">
        <f>IF($C3265="","",COUNTA($C$5:$C3265))</f>
        <v/>
      </c>
      <c r="B3265" s="52"/>
      <c r="C3265" s="53"/>
      <c r="D3265" s="53"/>
      <c r="E3265" s="32"/>
      <c r="F3265" s="54"/>
      <c r="G3265" s="54"/>
      <c r="H3265" s="24" t="str">
        <f>IFERROR(ROUND(VLOOKUP($C3265,基础资料!$B$5:$E$34,3,0)+SUMIF($C$5:$C3265,$C3265,$F$5:$F3265)-SUMIF($C$5:$C3265,$C3265,$G$5:$G3265),2),"")</f>
        <v/>
      </c>
      <c r="I3265" s="53"/>
      <c r="J3265" s="53"/>
      <c r="K3265" s="25" t="str">
        <f t="shared" si="50"/>
        <v/>
      </c>
      <c r="L3265" s="13" t="str">
        <f>IF($D3265="","",IFERROR(INDEX(类别属性,MATCH($D3265,类别表,0)),""))</f>
        <v/>
      </c>
      <c r="M3265" s="53"/>
      <c r="N3265" s="53"/>
      <c r="O3265" s="32"/>
      <c r="P3265" s="6" t="str">
        <f>IF($C3265="","",IF(ISNA(MATCH($C3265,账户表,0)),"※这个账户不在【基础资料】的账户档案里",IF($B3265="","※没填日期，这一笔不会进任何月份的报表",IF(NOT(ISNUMBER($B3265)),"※日期是文本不是日期（像 2026.6.28 这种），按日期取数的报表全会漏掉这一笔",IF(AND($F3265&lt;&gt;"",$G3265&lt;&gt;""),"※收入和支出不能同时填",IF(AND(N($F3265)=0,N($G3265)=0),"※收入和支出都没填",IF(OR(N($F3265)&lt;0,N($G3265)&lt;0),"※金额不能填负数，方向反了就换一列填",IF($D3265="","※没填收支类别，分类报表会漏掉这一笔",IF(ISNA(MATCH($D3265,类别表,0)),"※收支类别不在【基础资料】的清单里",IF(AND($L3265="内部转账",$M3265=""),"△内部转账要在「对方账户」写上另一头",IF(AND($L3265="内部转账",$M3265=$C3265),"※对方账户跟本账户是同一个",IF(AND($L3265&lt;&gt;"内部转账",$M3265&lt;&gt;""),"△填了对方账户，但类别不是内部转账",IF(YEAR($B3265)&lt;&gt;管理年度,"△不是管理年度的单据，按月的三张报表里看不到",IF($H3265&lt;0,"△这一笔之后该账户余额成负数了，核一下",""))))))))))))))</f>
        <v/>
      </c>
    </row>
    <row r="3266" ht="16.5" spans="1:16">
      <c r="A3266" s="4" t="str">
        <f>IF($C3266="","",COUNTA($C$5:$C3266))</f>
        <v/>
      </c>
      <c r="B3266" s="52"/>
      <c r="C3266" s="53"/>
      <c r="D3266" s="53"/>
      <c r="E3266" s="32"/>
      <c r="F3266" s="54"/>
      <c r="G3266" s="54"/>
      <c r="H3266" s="24" t="str">
        <f>IFERROR(ROUND(VLOOKUP($C3266,基础资料!$B$5:$E$34,3,0)+SUMIF($C$5:$C3266,$C3266,$F$5:$F3266)-SUMIF($C$5:$C3266,$C3266,$G$5:$G3266),2),"")</f>
        <v/>
      </c>
      <c r="I3266" s="53"/>
      <c r="J3266" s="53"/>
      <c r="K3266" s="25" t="str">
        <f t="shared" si="50"/>
        <v/>
      </c>
      <c r="L3266" s="13" t="str">
        <f>IF($D3266="","",IFERROR(INDEX(类别属性,MATCH($D3266,类别表,0)),""))</f>
        <v/>
      </c>
      <c r="M3266" s="53"/>
      <c r="N3266" s="53"/>
      <c r="O3266" s="32"/>
      <c r="P3266" s="6" t="str">
        <f>IF($C3266="","",IF(ISNA(MATCH($C3266,账户表,0)),"※这个账户不在【基础资料】的账户档案里",IF($B3266="","※没填日期，这一笔不会进任何月份的报表",IF(NOT(ISNUMBER($B3266)),"※日期是文本不是日期（像 2026.6.28 这种），按日期取数的报表全会漏掉这一笔",IF(AND($F3266&lt;&gt;"",$G3266&lt;&gt;""),"※收入和支出不能同时填",IF(AND(N($F3266)=0,N($G3266)=0),"※收入和支出都没填",IF(OR(N($F3266)&lt;0,N($G3266)&lt;0),"※金额不能填负数，方向反了就换一列填",IF($D3266="","※没填收支类别，分类报表会漏掉这一笔",IF(ISNA(MATCH($D3266,类别表,0)),"※收支类别不在【基础资料】的清单里",IF(AND($L3266="内部转账",$M3266=""),"△内部转账要在「对方账户」写上另一头",IF(AND($L3266="内部转账",$M3266=$C3266),"※对方账户跟本账户是同一个",IF(AND($L3266&lt;&gt;"内部转账",$M3266&lt;&gt;""),"△填了对方账户，但类别不是内部转账",IF(YEAR($B3266)&lt;&gt;管理年度,"△不是管理年度的单据，按月的三张报表里看不到",IF($H3266&lt;0,"△这一笔之后该账户余额成负数了，核一下",""))))))))))))))</f>
        <v/>
      </c>
    </row>
    <row r="3267" ht="16.5" spans="1:16">
      <c r="A3267" s="4" t="str">
        <f>IF($C3267="","",COUNTA($C$5:$C3267))</f>
        <v/>
      </c>
      <c r="B3267" s="52"/>
      <c r="C3267" s="53"/>
      <c r="D3267" s="53"/>
      <c r="E3267" s="32"/>
      <c r="F3267" s="54"/>
      <c r="G3267" s="54"/>
      <c r="H3267" s="24" t="str">
        <f>IFERROR(ROUND(VLOOKUP($C3267,基础资料!$B$5:$E$34,3,0)+SUMIF($C$5:$C3267,$C3267,$F$5:$F3267)-SUMIF($C$5:$C3267,$C3267,$G$5:$G3267),2),"")</f>
        <v/>
      </c>
      <c r="I3267" s="53"/>
      <c r="J3267" s="53"/>
      <c r="K3267" s="25" t="str">
        <f t="shared" si="50"/>
        <v/>
      </c>
      <c r="L3267" s="13" t="str">
        <f>IF($D3267="","",IFERROR(INDEX(类别属性,MATCH($D3267,类别表,0)),""))</f>
        <v/>
      </c>
      <c r="M3267" s="53"/>
      <c r="N3267" s="53"/>
      <c r="O3267" s="32"/>
      <c r="P3267" s="6" t="str">
        <f>IF($C3267="","",IF(ISNA(MATCH($C3267,账户表,0)),"※这个账户不在【基础资料】的账户档案里",IF($B3267="","※没填日期，这一笔不会进任何月份的报表",IF(NOT(ISNUMBER($B3267)),"※日期是文本不是日期（像 2026.6.28 这种），按日期取数的报表全会漏掉这一笔",IF(AND($F3267&lt;&gt;"",$G3267&lt;&gt;""),"※收入和支出不能同时填",IF(AND(N($F3267)=0,N($G3267)=0),"※收入和支出都没填",IF(OR(N($F3267)&lt;0,N($G3267)&lt;0),"※金额不能填负数，方向反了就换一列填",IF($D3267="","※没填收支类别，分类报表会漏掉这一笔",IF(ISNA(MATCH($D3267,类别表,0)),"※收支类别不在【基础资料】的清单里",IF(AND($L3267="内部转账",$M3267=""),"△内部转账要在「对方账户」写上另一头",IF(AND($L3267="内部转账",$M3267=$C3267),"※对方账户跟本账户是同一个",IF(AND($L3267&lt;&gt;"内部转账",$M3267&lt;&gt;""),"△填了对方账户，但类别不是内部转账",IF(YEAR($B3267)&lt;&gt;管理年度,"△不是管理年度的单据，按月的三张报表里看不到",IF($H3267&lt;0,"△这一笔之后该账户余额成负数了，核一下",""))))))))))))))</f>
        <v/>
      </c>
    </row>
    <row r="3268" ht="16.5" spans="1:16">
      <c r="A3268" s="4" t="str">
        <f>IF($C3268="","",COUNTA($C$5:$C3268))</f>
        <v/>
      </c>
      <c r="B3268" s="52"/>
      <c r="C3268" s="53"/>
      <c r="D3268" s="53"/>
      <c r="E3268" s="32"/>
      <c r="F3268" s="54"/>
      <c r="G3268" s="54"/>
      <c r="H3268" s="24" t="str">
        <f>IFERROR(ROUND(VLOOKUP($C3268,基础资料!$B$5:$E$34,3,0)+SUMIF($C$5:$C3268,$C3268,$F$5:$F3268)-SUMIF($C$5:$C3268,$C3268,$G$5:$G3268),2),"")</f>
        <v/>
      </c>
      <c r="I3268" s="53"/>
      <c r="J3268" s="53"/>
      <c r="K3268" s="25" t="str">
        <f t="shared" si="50"/>
        <v/>
      </c>
      <c r="L3268" s="13" t="str">
        <f>IF($D3268="","",IFERROR(INDEX(类别属性,MATCH($D3268,类别表,0)),""))</f>
        <v/>
      </c>
      <c r="M3268" s="53"/>
      <c r="N3268" s="53"/>
      <c r="O3268" s="32"/>
      <c r="P3268" s="6" t="str">
        <f>IF($C3268="","",IF(ISNA(MATCH($C3268,账户表,0)),"※这个账户不在【基础资料】的账户档案里",IF($B3268="","※没填日期，这一笔不会进任何月份的报表",IF(NOT(ISNUMBER($B3268)),"※日期是文本不是日期（像 2026.6.28 这种），按日期取数的报表全会漏掉这一笔",IF(AND($F3268&lt;&gt;"",$G3268&lt;&gt;""),"※收入和支出不能同时填",IF(AND(N($F3268)=0,N($G3268)=0),"※收入和支出都没填",IF(OR(N($F3268)&lt;0,N($G3268)&lt;0),"※金额不能填负数，方向反了就换一列填",IF($D3268="","※没填收支类别，分类报表会漏掉这一笔",IF(ISNA(MATCH($D3268,类别表,0)),"※收支类别不在【基础资料】的清单里",IF(AND($L3268="内部转账",$M3268=""),"△内部转账要在「对方账户」写上另一头",IF(AND($L3268="内部转账",$M3268=$C3268),"※对方账户跟本账户是同一个",IF(AND($L3268&lt;&gt;"内部转账",$M3268&lt;&gt;""),"△填了对方账户，但类别不是内部转账",IF(YEAR($B3268)&lt;&gt;管理年度,"△不是管理年度的单据，按月的三张报表里看不到",IF($H3268&lt;0,"△这一笔之后该账户余额成负数了，核一下",""))))))))))))))</f>
        <v/>
      </c>
    </row>
    <row r="3269" ht="16.5" spans="1:16">
      <c r="A3269" s="4" t="str">
        <f>IF($C3269="","",COUNTA($C$5:$C3269))</f>
        <v/>
      </c>
      <c r="B3269" s="52"/>
      <c r="C3269" s="53"/>
      <c r="D3269" s="53"/>
      <c r="E3269" s="32"/>
      <c r="F3269" s="54"/>
      <c r="G3269" s="54"/>
      <c r="H3269" s="24" t="str">
        <f>IFERROR(ROUND(VLOOKUP($C3269,基础资料!$B$5:$E$34,3,0)+SUMIF($C$5:$C3269,$C3269,$F$5:$F3269)-SUMIF($C$5:$C3269,$C3269,$G$5:$G3269),2),"")</f>
        <v/>
      </c>
      <c r="I3269" s="53"/>
      <c r="J3269" s="53"/>
      <c r="K3269" s="25" t="str">
        <f t="shared" ref="K3269:K3332" si="51">IF(OR($B3269="",NOT(ISNUMBER($B3269))),"",--TEXT($B3269,"yyyymm"))</f>
        <v/>
      </c>
      <c r="L3269" s="13" t="str">
        <f>IF($D3269="","",IFERROR(INDEX(类别属性,MATCH($D3269,类别表,0)),""))</f>
        <v/>
      </c>
      <c r="M3269" s="53"/>
      <c r="N3269" s="53"/>
      <c r="O3269" s="32"/>
      <c r="P3269" s="6" t="str">
        <f>IF($C3269="","",IF(ISNA(MATCH($C3269,账户表,0)),"※这个账户不在【基础资料】的账户档案里",IF($B3269="","※没填日期，这一笔不会进任何月份的报表",IF(NOT(ISNUMBER($B3269)),"※日期是文本不是日期（像 2026.6.28 这种），按日期取数的报表全会漏掉这一笔",IF(AND($F3269&lt;&gt;"",$G3269&lt;&gt;""),"※收入和支出不能同时填",IF(AND(N($F3269)=0,N($G3269)=0),"※收入和支出都没填",IF(OR(N($F3269)&lt;0,N($G3269)&lt;0),"※金额不能填负数，方向反了就换一列填",IF($D3269="","※没填收支类别，分类报表会漏掉这一笔",IF(ISNA(MATCH($D3269,类别表,0)),"※收支类别不在【基础资料】的清单里",IF(AND($L3269="内部转账",$M3269=""),"△内部转账要在「对方账户」写上另一头",IF(AND($L3269="内部转账",$M3269=$C3269),"※对方账户跟本账户是同一个",IF(AND($L3269&lt;&gt;"内部转账",$M3269&lt;&gt;""),"△填了对方账户，但类别不是内部转账",IF(YEAR($B3269)&lt;&gt;管理年度,"△不是管理年度的单据，按月的三张报表里看不到",IF($H3269&lt;0,"△这一笔之后该账户余额成负数了，核一下",""))))))))))))))</f>
        <v/>
      </c>
    </row>
    <row r="3270" ht="16.5" spans="1:16">
      <c r="A3270" s="4" t="str">
        <f>IF($C3270="","",COUNTA($C$5:$C3270))</f>
        <v/>
      </c>
      <c r="B3270" s="52"/>
      <c r="C3270" s="53"/>
      <c r="D3270" s="53"/>
      <c r="E3270" s="32"/>
      <c r="F3270" s="54"/>
      <c r="G3270" s="54"/>
      <c r="H3270" s="24" t="str">
        <f>IFERROR(ROUND(VLOOKUP($C3270,基础资料!$B$5:$E$34,3,0)+SUMIF($C$5:$C3270,$C3270,$F$5:$F3270)-SUMIF($C$5:$C3270,$C3270,$G$5:$G3270),2),"")</f>
        <v/>
      </c>
      <c r="I3270" s="53"/>
      <c r="J3270" s="53"/>
      <c r="K3270" s="25" t="str">
        <f t="shared" si="51"/>
        <v/>
      </c>
      <c r="L3270" s="13" t="str">
        <f>IF($D3270="","",IFERROR(INDEX(类别属性,MATCH($D3270,类别表,0)),""))</f>
        <v/>
      </c>
      <c r="M3270" s="53"/>
      <c r="N3270" s="53"/>
      <c r="O3270" s="32"/>
      <c r="P3270" s="6" t="str">
        <f>IF($C3270="","",IF(ISNA(MATCH($C3270,账户表,0)),"※这个账户不在【基础资料】的账户档案里",IF($B3270="","※没填日期，这一笔不会进任何月份的报表",IF(NOT(ISNUMBER($B3270)),"※日期是文本不是日期（像 2026.6.28 这种），按日期取数的报表全会漏掉这一笔",IF(AND($F3270&lt;&gt;"",$G3270&lt;&gt;""),"※收入和支出不能同时填",IF(AND(N($F3270)=0,N($G3270)=0),"※收入和支出都没填",IF(OR(N($F3270)&lt;0,N($G3270)&lt;0),"※金额不能填负数，方向反了就换一列填",IF($D3270="","※没填收支类别，分类报表会漏掉这一笔",IF(ISNA(MATCH($D3270,类别表,0)),"※收支类别不在【基础资料】的清单里",IF(AND($L3270="内部转账",$M3270=""),"△内部转账要在「对方账户」写上另一头",IF(AND($L3270="内部转账",$M3270=$C3270),"※对方账户跟本账户是同一个",IF(AND($L3270&lt;&gt;"内部转账",$M3270&lt;&gt;""),"△填了对方账户，但类别不是内部转账",IF(YEAR($B3270)&lt;&gt;管理年度,"△不是管理年度的单据，按月的三张报表里看不到",IF($H3270&lt;0,"△这一笔之后该账户余额成负数了，核一下",""))))))))))))))</f>
        <v/>
      </c>
    </row>
    <row r="3271" ht="16.5" spans="1:16">
      <c r="A3271" s="4" t="str">
        <f>IF($C3271="","",COUNTA($C$5:$C3271))</f>
        <v/>
      </c>
      <c r="B3271" s="52"/>
      <c r="C3271" s="53"/>
      <c r="D3271" s="53"/>
      <c r="E3271" s="32"/>
      <c r="F3271" s="54"/>
      <c r="G3271" s="54"/>
      <c r="H3271" s="24" t="str">
        <f>IFERROR(ROUND(VLOOKUP($C3271,基础资料!$B$5:$E$34,3,0)+SUMIF($C$5:$C3271,$C3271,$F$5:$F3271)-SUMIF($C$5:$C3271,$C3271,$G$5:$G3271),2),"")</f>
        <v/>
      </c>
      <c r="I3271" s="53"/>
      <c r="J3271" s="53"/>
      <c r="K3271" s="25" t="str">
        <f t="shared" si="51"/>
        <v/>
      </c>
      <c r="L3271" s="13" t="str">
        <f>IF($D3271="","",IFERROR(INDEX(类别属性,MATCH($D3271,类别表,0)),""))</f>
        <v/>
      </c>
      <c r="M3271" s="53"/>
      <c r="N3271" s="53"/>
      <c r="O3271" s="32"/>
      <c r="P3271" s="6" t="str">
        <f>IF($C3271="","",IF(ISNA(MATCH($C3271,账户表,0)),"※这个账户不在【基础资料】的账户档案里",IF($B3271="","※没填日期，这一笔不会进任何月份的报表",IF(NOT(ISNUMBER($B3271)),"※日期是文本不是日期（像 2026.6.28 这种），按日期取数的报表全会漏掉这一笔",IF(AND($F3271&lt;&gt;"",$G3271&lt;&gt;""),"※收入和支出不能同时填",IF(AND(N($F3271)=0,N($G3271)=0),"※收入和支出都没填",IF(OR(N($F3271)&lt;0,N($G3271)&lt;0),"※金额不能填负数，方向反了就换一列填",IF($D3271="","※没填收支类别，分类报表会漏掉这一笔",IF(ISNA(MATCH($D3271,类别表,0)),"※收支类别不在【基础资料】的清单里",IF(AND($L3271="内部转账",$M3271=""),"△内部转账要在「对方账户」写上另一头",IF(AND($L3271="内部转账",$M3271=$C3271),"※对方账户跟本账户是同一个",IF(AND($L3271&lt;&gt;"内部转账",$M3271&lt;&gt;""),"△填了对方账户，但类别不是内部转账",IF(YEAR($B3271)&lt;&gt;管理年度,"△不是管理年度的单据，按月的三张报表里看不到",IF($H3271&lt;0,"△这一笔之后该账户余额成负数了，核一下",""))))))))))))))</f>
        <v/>
      </c>
    </row>
    <row r="3272" ht="16.5" spans="1:16">
      <c r="A3272" s="4" t="str">
        <f>IF($C3272="","",COUNTA($C$5:$C3272))</f>
        <v/>
      </c>
      <c r="B3272" s="52"/>
      <c r="C3272" s="53"/>
      <c r="D3272" s="53"/>
      <c r="E3272" s="32"/>
      <c r="F3272" s="54"/>
      <c r="G3272" s="54"/>
      <c r="H3272" s="24" t="str">
        <f>IFERROR(ROUND(VLOOKUP($C3272,基础资料!$B$5:$E$34,3,0)+SUMIF($C$5:$C3272,$C3272,$F$5:$F3272)-SUMIF($C$5:$C3272,$C3272,$G$5:$G3272),2),"")</f>
        <v/>
      </c>
      <c r="I3272" s="53"/>
      <c r="J3272" s="53"/>
      <c r="K3272" s="25" t="str">
        <f t="shared" si="51"/>
        <v/>
      </c>
      <c r="L3272" s="13" t="str">
        <f>IF($D3272="","",IFERROR(INDEX(类别属性,MATCH($D3272,类别表,0)),""))</f>
        <v/>
      </c>
      <c r="M3272" s="53"/>
      <c r="N3272" s="53"/>
      <c r="O3272" s="32"/>
      <c r="P3272" s="6" t="str">
        <f>IF($C3272="","",IF(ISNA(MATCH($C3272,账户表,0)),"※这个账户不在【基础资料】的账户档案里",IF($B3272="","※没填日期，这一笔不会进任何月份的报表",IF(NOT(ISNUMBER($B3272)),"※日期是文本不是日期（像 2026.6.28 这种），按日期取数的报表全会漏掉这一笔",IF(AND($F3272&lt;&gt;"",$G3272&lt;&gt;""),"※收入和支出不能同时填",IF(AND(N($F3272)=0,N($G3272)=0),"※收入和支出都没填",IF(OR(N($F3272)&lt;0,N($G3272)&lt;0),"※金额不能填负数，方向反了就换一列填",IF($D3272="","※没填收支类别，分类报表会漏掉这一笔",IF(ISNA(MATCH($D3272,类别表,0)),"※收支类别不在【基础资料】的清单里",IF(AND($L3272="内部转账",$M3272=""),"△内部转账要在「对方账户」写上另一头",IF(AND($L3272="内部转账",$M3272=$C3272),"※对方账户跟本账户是同一个",IF(AND($L3272&lt;&gt;"内部转账",$M3272&lt;&gt;""),"△填了对方账户，但类别不是内部转账",IF(YEAR($B3272)&lt;&gt;管理年度,"△不是管理年度的单据，按月的三张报表里看不到",IF($H3272&lt;0,"△这一笔之后该账户余额成负数了，核一下",""))))))))))))))</f>
        <v/>
      </c>
    </row>
    <row r="3273" ht="16.5" spans="1:16">
      <c r="A3273" s="4" t="str">
        <f>IF($C3273="","",COUNTA($C$5:$C3273))</f>
        <v/>
      </c>
      <c r="B3273" s="52"/>
      <c r="C3273" s="53"/>
      <c r="D3273" s="53"/>
      <c r="E3273" s="32"/>
      <c r="F3273" s="54"/>
      <c r="G3273" s="54"/>
      <c r="H3273" s="24" t="str">
        <f>IFERROR(ROUND(VLOOKUP($C3273,基础资料!$B$5:$E$34,3,0)+SUMIF($C$5:$C3273,$C3273,$F$5:$F3273)-SUMIF($C$5:$C3273,$C3273,$G$5:$G3273),2),"")</f>
        <v/>
      </c>
      <c r="I3273" s="53"/>
      <c r="J3273" s="53"/>
      <c r="K3273" s="25" t="str">
        <f t="shared" si="51"/>
        <v/>
      </c>
      <c r="L3273" s="13" t="str">
        <f>IF($D3273="","",IFERROR(INDEX(类别属性,MATCH($D3273,类别表,0)),""))</f>
        <v/>
      </c>
      <c r="M3273" s="53"/>
      <c r="N3273" s="53"/>
      <c r="O3273" s="32"/>
      <c r="P3273" s="6" t="str">
        <f>IF($C3273="","",IF(ISNA(MATCH($C3273,账户表,0)),"※这个账户不在【基础资料】的账户档案里",IF($B3273="","※没填日期，这一笔不会进任何月份的报表",IF(NOT(ISNUMBER($B3273)),"※日期是文本不是日期（像 2026.6.28 这种），按日期取数的报表全会漏掉这一笔",IF(AND($F3273&lt;&gt;"",$G3273&lt;&gt;""),"※收入和支出不能同时填",IF(AND(N($F3273)=0,N($G3273)=0),"※收入和支出都没填",IF(OR(N($F3273)&lt;0,N($G3273)&lt;0),"※金额不能填负数，方向反了就换一列填",IF($D3273="","※没填收支类别，分类报表会漏掉这一笔",IF(ISNA(MATCH($D3273,类别表,0)),"※收支类别不在【基础资料】的清单里",IF(AND($L3273="内部转账",$M3273=""),"△内部转账要在「对方账户」写上另一头",IF(AND($L3273="内部转账",$M3273=$C3273),"※对方账户跟本账户是同一个",IF(AND($L3273&lt;&gt;"内部转账",$M3273&lt;&gt;""),"△填了对方账户，但类别不是内部转账",IF(YEAR($B3273)&lt;&gt;管理年度,"△不是管理年度的单据，按月的三张报表里看不到",IF($H3273&lt;0,"△这一笔之后该账户余额成负数了，核一下",""))))))))))))))</f>
        <v/>
      </c>
    </row>
    <row r="3274" ht="16.5" spans="1:16">
      <c r="A3274" s="4" t="str">
        <f>IF($C3274="","",COUNTA($C$5:$C3274))</f>
        <v/>
      </c>
      <c r="B3274" s="52"/>
      <c r="C3274" s="53"/>
      <c r="D3274" s="53"/>
      <c r="E3274" s="32"/>
      <c r="F3274" s="54"/>
      <c r="G3274" s="54"/>
      <c r="H3274" s="24" t="str">
        <f>IFERROR(ROUND(VLOOKUP($C3274,基础资料!$B$5:$E$34,3,0)+SUMIF($C$5:$C3274,$C3274,$F$5:$F3274)-SUMIF($C$5:$C3274,$C3274,$G$5:$G3274),2),"")</f>
        <v/>
      </c>
      <c r="I3274" s="53"/>
      <c r="J3274" s="53"/>
      <c r="K3274" s="25" t="str">
        <f t="shared" si="51"/>
        <v/>
      </c>
      <c r="L3274" s="13" t="str">
        <f>IF($D3274="","",IFERROR(INDEX(类别属性,MATCH($D3274,类别表,0)),""))</f>
        <v/>
      </c>
      <c r="M3274" s="53"/>
      <c r="N3274" s="53"/>
      <c r="O3274" s="32"/>
      <c r="P3274" s="6" t="str">
        <f>IF($C3274="","",IF(ISNA(MATCH($C3274,账户表,0)),"※这个账户不在【基础资料】的账户档案里",IF($B3274="","※没填日期，这一笔不会进任何月份的报表",IF(NOT(ISNUMBER($B3274)),"※日期是文本不是日期（像 2026.6.28 这种），按日期取数的报表全会漏掉这一笔",IF(AND($F3274&lt;&gt;"",$G3274&lt;&gt;""),"※收入和支出不能同时填",IF(AND(N($F3274)=0,N($G3274)=0),"※收入和支出都没填",IF(OR(N($F3274)&lt;0,N($G3274)&lt;0),"※金额不能填负数，方向反了就换一列填",IF($D3274="","※没填收支类别，分类报表会漏掉这一笔",IF(ISNA(MATCH($D3274,类别表,0)),"※收支类别不在【基础资料】的清单里",IF(AND($L3274="内部转账",$M3274=""),"△内部转账要在「对方账户」写上另一头",IF(AND($L3274="内部转账",$M3274=$C3274),"※对方账户跟本账户是同一个",IF(AND($L3274&lt;&gt;"内部转账",$M3274&lt;&gt;""),"△填了对方账户，但类别不是内部转账",IF(YEAR($B3274)&lt;&gt;管理年度,"△不是管理年度的单据，按月的三张报表里看不到",IF($H3274&lt;0,"△这一笔之后该账户余额成负数了，核一下",""))))))))))))))</f>
        <v/>
      </c>
    </row>
    <row r="3275" ht="16.5" spans="1:16">
      <c r="A3275" s="4" t="str">
        <f>IF($C3275="","",COUNTA($C$5:$C3275))</f>
        <v/>
      </c>
      <c r="B3275" s="52"/>
      <c r="C3275" s="53"/>
      <c r="D3275" s="53"/>
      <c r="E3275" s="32"/>
      <c r="F3275" s="54"/>
      <c r="G3275" s="54"/>
      <c r="H3275" s="24" t="str">
        <f>IFERROR(ROUND(VLOOKUP($C3275,基础资料!$B$5:$E$34,3,0)+SUMIF($C$5:$C3275,$C3275,$F$5:$F3275)-SUMIF($C$5:$C3275,$C3275,$G$5:$G3275),2),"")</f>
        <v/>
      </c>
      <c r="I3275" s="53"/>
      <c r="J3275" s="53"/>
      <c r="K3275" s="25" t="str">
        <f t="shared" si="51"/>
        <v/>
      </c>
      <c r="L3275" s="13" t="str">
        <f>IF($D3275="","",IFERROR(INDEX(类别属性,MATCH($D3275,类别表,0)),""))</f>
        <v/>
      </c>
      <c r="M3275" s="53"/>
      <c r="N3275" s="53"/>
      <c r="O3275" s="32"/>
      <c r="P3275" s="6" t="str">
        <f>IF($C3275="","",IF(ISNA(MATCH($C3275,账户表,0)),"※这个账户不在【基础资料】的账户档案里",IF($B3275="","※没填日期，这一笔不会进任何月份的报表",IF(NOT(ISNUMBER($B3275)),"※日期是文本不是日期（像 2026.6.28 这种），按日期取数的报表全会漏掉这一笔",IF(AND($F3275&lt;&gt;"",$G3275&lt;&gt;""),"※收入和支出不能同时填",IF(AND(N($F3275)=0,N($G3275)=0),"※收入和支出都没填",IF(OR(N($F3275)&lt;0,N($G3275)&lt;0),"※金额不能填负数，方向反了就换一列填",IF($D3275="","※没填收支类别，分类报表会漏掉这一笔",IF(ISNA(MATCH($D3275,类别表,0)),"※收支类别不在【基础资料】的清单里",IF(AND($L3275="内部转账",$M3275=""),"△内部转账要在「对方账户」写上另一头",IF(AND($L3275="内部转账",$M3275=$C3275),"※对方账户跟本账户是同一个",IF(AND($L3275&lt;&gt;"内部转账",$M3275&lt;&gt;""),"△填了对方账户，但类别不是内部转账",IF(YEAR($B3275)&lt;&gt;管理年度,"△不是管理年度的单据，按月的三张报表里看不到",IF($H3275&lt;0,"△这一笔之后该账户余额成负数了，核一下",""))))))))))))))</f>
        <v/>
      </c>
    </row>
    <row r="3276" ht="16.5" spans="1:16">
      <c r="A3276" s="4" t="str">
        <f>IF($C3276="","",COUNTA($C$5:$C3276))</f>
        <v/>
      </c>
      <c r="B3276" s="52"/>
      <c r="C3276" s="53"/>
      <c r="D3276" s="53"/>
      <c r="E3276" s="32"/>
      <c r="F3276" s="54"/>
      <c r="G3276" s="54"/>
      <c r="H3276" s="24" t="str">
        <f>IFERROR(ROUND(VLOOKUP($C3276,基础资料!$B$5:$E$34,3,0)+SUMIF($C$5:$C3276,$C3276,$F$5:$F3276)-SUMIF($C$5:$C3276,$C3276,$G$5:$G3276),2),"")</f>
        <v/>
      </c>
      <c r="I3276" s="53"/>
      <c r="J3276" s="53"/>
      <c r="K3276" s="25" t="str">
        <f t="shared" si="51"/>
        <v/>
      </c>
      <c r="L3276" s="13" t="str">
        <f>IF($D3276="","",IFERROR(INDEX(类别属性,MATCH($D3276,类别表,0)),""))</f>
        <v/>
      </c>
      <c r="M3276" s="53"/>
      <c r="N3276" s="53"/>
      <c r="O3276" s="32"/>
      <c r="P3276" s="6" t="str">
        <f>IF($C3276="","",IF(ISNA(MATCH($C3276,账户表,0)),"※这个账户不在【基础资料】的账户档案里",IF($B3276="","※没填日期，这一笔不会进任何月份的报表",IF(NOT(ISNUMBER($B3276)),"※日期是文本不是日期（像 2026.6.28 这种），按日期取数的报表全会漏掉这一笔",IF(AND($F3276&lt;&gt;"",$G3276&lt;&gt;""),"※收入和支出不能同时填",IF(AND(N($F3276)=0,N($G3276)=0),"※收入和支出都没填",IF(OR(N($F3276)&lt;0,N($G3276)&lt;0),"※金额不能填负数，方向反了就换一列填",IF($D3276="","※没填收支类别，分类报表会漏掉这一笔",IF(ISNA(MATCH($D3276,类别表,0)),"※收支类别不在【基础资料】的清单里",IF(AND($L3276="内部转账",$M3276=""),"△内部转账要在「对方账户」写上另一头",IF(AND($L3276="内部转账",$M3276=$C3276),"※对方账户跟本账户是同一个",IF(AND($L3276&lt;&gt;"内部转账",$M3276&lt;&gt;""),"△填了对方账户，但类别不是内部转账",IF(YEAR($B3276)&lt;&gt;管理年度,"△不是管理年度的单据，按月的三张报表里看不到",IF($H3276&lt;0,"△这一笔之后该账户余额成负数了，核一下",""))))))))))))))</f>
        <v/>
      </c>
    </row>
    <row r="3277" ht="16.5" spans="1:16">
      <c r="A3277" s="4" t="str">
        <f>IF($C3277="","",COUNTA($C$5:$C3277))</f>
        <v/>
      </c>
      <c r="B3277" s="52"/>
      <c r="C3277" s="53"/>
      <c r="D3277" s="53"/>
      <c r="E3277" s="32"/>
      <c r="F3277" s="54"/>
      <c r="G3277" s="54"/>
      <c r="H3277" s="24" t="str">
        <f>IFERROR(ROUND(VLOOKUP($C3277,基础资料!$B$5:$E$34,3,0)+SUMIF($C$5:$C3277,$C3277,$F$5:$F3277)-SUMIF($C$5:$C3277,$C3277,$G$5:$G3277),2),"")</f>
        <v/>
      </c>
      <c r="I3277" s="53"/>
      <c r="J3277" s="53"/>
      <c r="K3277" s="25" t="str">
        <f t="shared" si="51"/>
        <v/>
      </c>
      <c r="L3277" s="13" t="str">
        <f>IF($D3277="","",IFERROR(INDEX(类别属性,MATCH($D3277,类别表,0)),""))</f>
        <v/>
      </c>
      <c r="M3277" s="53"/>
      <c r="N3277" s="53"/>
      <c r="O3277" s="32"/>
      <c r="P3277" s="6" t="str">
        <f>IF($C3277="","",IF(ISNA(MATCH($C3277,账户表,0)),"※这个账户不在【基础资料】的账户档案里",IF($B3277="","※没填日期，这一笔不会进任何月份的报表",IF(NOT(ISNUMBER($B3277)),"※日期是文本不是日期（像 2026.6.28 这种），按日期取数的报表全会漏掉这一笔",IF(AND($F3277&lt;&gt;"",$G3277&lt;&gt;""),"※收入和支出不能同时填",IF(AND(N($F3277)=0,N($G3277)=0),"※收入和支出都没填",IF(OR(N($F3277)&lt;0,N($G3277)&lt;0),"※金额不能填负数，方向反了就换一列填",IF($D3277="","※没填收支类别，分类报表会漏掉这一笔",IF(ISNA(MATCH($D3277,类别表,0)),"※收支类别不在【基础资料】的清单里",IF(AND($L3277="内部转账",$M3277=""),"△内部转账要在「对方账户」写上另一头",IF(AND($L3277="内部转账",$M3277=$C3277),"※对方账户跟本账户是同一个",IF(AND($L3277&lt;&gt;"内部转账",$M3277&lt;&gt;""),"△填了对方账户，但类别不是内部转账",IF(YEAR($B3277)&lt;&gt;管理年度,"△不是管理年度的单据，按月的三张报表里看不到",IF($H3277&lt;0,"△这一笔之后该账户余额成负数了，核一下",""))))))))))))))</f>
        <v/>
      </c>
    </row>
    <row r="3278" ht="16.5" spans="1:16">
      <c r="A3278" s="4" t="str">
        <f>IF($C3278="","",COUNTA($C$5:$C3278))</f>
        <v/>
      </c>
      <c r="B3278" s="52"/>
      <c r="C3278" s="53"/>
      <c r="D3278" s="53"/>
      <c r="E3278" s="32"/>
      <c r="F3278" s="54"/>
      <c r="G3278" s="54"/>
      <c r="H3278" s="24" t="str">
        <f>IFERROR(ROUND(VLOOKUP($C3278,基础资料!$B$5:$E$34,3,0)+SUMIF($C$5:$C3278,$C3278,$F$5:$F3278)-SUMIF($C$5:$C3278,$C3278,$G$5:$G3278),2),"")</f>
        <v/>
      </c>
      <c r="I3278" s="53"/>
      <c r="J3278" s="53"/>
      <c r="K3278" s="25" t="str">
        <f t="shared" si="51"/>
        <v/>
      </c>
      <c r="L3278" s="13" t="str">
        <f>IF($D3278="","",IFERROR(INDEX(类别属性,MATCH($D3278,类别表,0)),""))</f>
        <v/>
      </c>
      <c r="M3278" s="53"/>
      <c r="N3278" s="53"/>
      <c r="O3278" s="32"/>
      <c r="P3278" s="6" t="str">
        <f>IF($C3278="","",IF(ISNA(MATCH($C3278,账户表,0)),"※这个账户不在【基础资料】的账户档案里",IF($B3278="","※没填日期，这一笔不会进任何月份的报表",IF(NOT(ISNUMBER($B3278)),"※日期是文本不是日期（像 2026.6.28 这种），按日期取数的报表全会漏掉这一笔",IF(AND($F3278&lt;&gt;"",$G3278&lt;&gt;""),"※收入和支出不能同时填",IF(AND(N($F3278)=0,N($G3278)=0),"※收入和支出都没填",IF(OR(N($F3278)&lt;0,N($G3278)&lt;0),"※金额不能填负数，方向反了就换一列填",IF($D3278="","※没填收支类别，分类报表会漏掉这一笔",IF(ISNA(MATCH($D3278,类别表,0)),"※收支类别不在【基础资料】的清单里",IF(AND($L3278="内部转账",$M3278=""),"△内部转账要在「对方账户」写上另一头",IF(AND($L3278="内部转账",$M3278=$C3278),"※对方账户跟本账户是同一个",IF(AND($L3278&lt;&gt;"内部转账",$M3278&lt;&gt;""),"△填了对方账户，但类别不是内部转账",IF(YEAR($B3278)&lt;&gt;管理年度,"△不是管理年度的单据，按月的三张报表里看不到",IF($H3278&lt;0,"△这一笔之后该账户余额成负数了，核一下",""))))))))))))))</f>
        <v/>
      </c>
    </row>
    <row r="3279" ht="16.5" spans="1:16">
      <c r="A3279" s="4" t="str">
        <f>IF($C3279="","",COUNTA($C$5:$C3279))</f>
        <v/>
      </c>
      <c r="B3279" s="52"/>
      <c r="C3279" s="53"/>
      <c r="D3279" s="53"/>
      <c r="E3279" s="32"/>
      <c r="F3279" s="54"/>
      <c r="G3279" s="54"/>
      <c r="H3279" s="24" t="str">
        <f>IFERROR(ROUND(VLOOKUP($C3279,基础资料!$B$5:$E$34,3,0)+SUMIF($C$5:$C3279,$C3279,$F$5:$F3279)-SUMIF($C$5:$C3279,$C3279,$G$5:$G3279),2),"")</f>
        <v/>
      </c>
      <c r="I3279" s="53"/>
      <c r="J3279" s="53"/>
      <c r="K3279" s="25" t="str">
        <f t="shared" si="51"/>
        <v/>
      </c>
      <c r="L3279" s="13" t="str">
        <f>IF($D3279="","",IFERROR(INDEX(类别属性,MATCH($D3279,类别表,0)),""))</f>
        <v/>
      </c>
      <c r="M3279" s="53"/>
      <c r="N3279" s="53"/>
      <c r="O3279" s="32"/>
      <c r="P3279" s="6" t="str">
        <f>IF($C3279="","",IF(ISNA(MATCH($C3279,账户表,0)),"※这个账户不在【基础资料】的账户档案里",IF($B3279="","※没填日期，这一笔不会进任何月份的报表",IF(NOT(ISNUMBER($B3279)),"※日期是文本不是日期（像 2026.6.28 这种），按日期取数的报表全会漏掉这一笔",IF(AND($F3279&lt;&gt;"",$G3279&lt;&gt;""),"※收入和支出不能同时填",IF(AND(N($F3279)=0,N($G3279)=0),"※收入和支出都没填",IF(OR(N($F3279)&lt;0,N($G3279)&lt;0),"※金额不能填负数，方向反了就换一列填",IF($D3279="","※没填收支类别，分类报表会漏掉这一笔",IF(ISNA(MATCH($D3279,类别表,0)),"※收支类别不在【基础资料】的清单里",IF(AND($L3279="内部转账",$M3279=""),"△内部转账要在「对方账户」写上另一头",IF(AND($L3279="内部转账",$M3279=$C3279),"※对方账户跟本账户是同一个",IF(AND($L3279&lt;&gt;"内部转账",$M3279&lt;&gt;""),"△填了对方账户，但类别不是内部转账",IF(YEAR($B3279)&lt;&gt;管理年度,"△不是管理年度的单据，按月的三张报表里看不到",IF($H3279&lt;0,"△这一笔之后该账户余额成负数了，核一下",""))))))))))))))</f>
        <v/>
      </c>
    </row>
    <row r="3280" ht="16.5" spans="1:16">
      <c r="A3280" s="4" t="str">
        <f>IF($C3280="","",COUNTA($C$5:$C3280))</f>
        <v/>
      </c>
      <c r="B3280" s="52"/>
      <c r="C3280" s="53"/>
      <c r="D3280" s="53"/>
      <c r="E3280" s="32"/>
      <c r="F3280" s="54"/>
      <c r="G3280" s="54"/>
      <c r="H3280" s="24" t="str">
        <f>IFERROR(ROUND(VLOOKUP($C3280,基础资料!$B$5:$E$34,3,0)+SUMIF($C$5:$C3280,$C3280,$F$5:$F3280)-SUMIF($C$5:$C3280,$C3280,$G$5:$G3280),2),"")</f>
        <v/>
      </c>
      <c r="I3280" s="53"/>
      <c r="J3280" s="53"/>
      <c r="K3280" s="25" t="str">
        <f t="shared" si="51"/>
        <v/>
      </c>
      <c r="L3280" s="13" t="str">
        <f>IF($D3280="","",IFERROR(INDEX(类别属性,MATCH($D3280,类别表,0)),""))</f>
        <v/>
      </c>
      <c r="M3280" s="53"/>
      <c r="N3280" s="53"/>
      <c r="O3280" s="32"/>
      <c r="P3280" s="6" t="str">
        <f>IF($C3280="","",IF(ISNA(MATCH($C3280,账户表,0)),"※这个账户不在【基础资料】的账户档案里",IF($B3280="","※没填日期，这一笔不会进任何月份的报表",IF(NOT(ISNUMBER($B3280)),"※日期是文本不是日期（像 2026.6.28 这种），按日期取数的报表全会漏掉这一笔",IF(AND($F3280&lt;&gt;"",$G3280&lt;&gt;""),"※收入和支出不能同时填",IF(AND(N($F3280)=0,N($G3280)=0),"※收入和支出都没填",IF(OR(N($F3280)&lt;0,N($G3280)&lt;0),"※金额不能填负数，方向反了就换一列填",IF($D3280="","※没填收支类别，分类报表会漏掉这一笔",IF(ISNA(MATCH($D3280,类别表,0)),"※收支类别不在【基础资料】的清单里",IF(AND($L3280="内部转账",$M3280=""),"△内部转账要在「对方账户」写上另一头",IF(AND($L3280="内部转账",$M3280=$C3280),"※对方账户跟本账户是同一个",IF(AND($L3280&lt;&gt;"内部转账",$M3280&lt;&gt;""),"△填了对方账户，但类别不是内部转账",IF(YEAR($B3280)&lt;&gt;管理年度,"△不是管理年度的单据，按月的三张报表里看不到",IF($H3280&lt;0,"△这一笔之后该账户余额成负数了，核一下",""))))))))))))))</f>
        <v/>
      </c>
    </row>
    <row r="3281" ht="16.5" spans="1:16">
      <c r="A3281" s="4" t="str">
        <f>IF($C3281="","",COUNTA($C$5:$C3281))</f>
        <v/>
      </c>
      <c r="B3281" s="52"/>
      <c r="C3281" s="53"/>
      <c r="D3281" s="53"/>
      <c r="E3281" s="32"/>
      <c r="F3281" s="54"/>
      <c r="G3281" s="54"/>
      <c r="H3281" s="24" t="str">
        <f>IFERROR(ROUND(VLOOKUP($C3281,基础资料!$B$5:$E$34,3,0)+SUMIF($C$5:$C3281,$C3281,$F$5:$F3281)-SUMIF($C$5:$C3281,$C3281,$G$5:$G3281),2),"")</f>
        <v/>
      </c>
      <c r="I3281" s="53"/>
      <c r="J3281" s="53"/>
      <c r="K3281" s="25" t="str">
        <f t="shared" si="51"/>
        <v/>
      </c>
      <c r="L3281" s="13" t="str">
        <f>IF($D3281="","",IFERROR(INDEX(类别属性,MATCH($D3281,类别表,0)),""))</f>
        <v/>
      </c>
      <c r="M3281" s="53"/>
      <c r="N3281" s="53"/>
      <c r="O3281" s="32"/>
      <c r="P3281" s="6" t="str">
        <f>IF($C3281="","",IF(ISNA(MATCH($C3281,账户表,0)),"※这个账户不在【基础资料】的账户档案里",IF($B3281="","※没填日期，这一笔不会进任何月份的报表",IF(NOT(ISNUMBER($B3281)),"※日期是文本不是日期（像 2026.6.28 这种），按日期取数的报表全会漏掉这一笔",IF(AND($F3281&lt;&gt;"",$G3281&lt;&gt;""),"※收入和支出不能同时填",IF(AND(N($F3281)=0,N($G3281)=0),"※收入和支出都没填",IF(OR(N($F3281)&lt;0,N($G3281)&lt;0),"※金额不能填负数，方向反了就换一列填",IF($D3281="","※没填收支类别，分类报表会漏掉这一笔",IF(ISNA(MATCH($D3281,类别表,0)),"※收支类别不在【基础资料】的清单里",IF(AND($L3281="内部转账",$M3281=""),"△内部转账要在「对方账户」写上另一头",IF(AND($L3281="内部转账",$M3281=$C3281),"※对方账户跟本账户是同一个",IF(AND($L3281&lt;&gt;"内部转账",$M3281&lt;&gt;""),"△填了对方账户，但类别不是内部转账",IF(YEAR($B3281)&lt;&gt;管理年度,"△不是管理年度的单据，按月的三张报表里看不到",IF($H3281&lt;0,"△这一笔之后该账户余额成负数了，核一下",""))))))))))))))</f>
        <v/>
      </c>
    </row>
    <row r="3282" ht="16.5" spans="1:16">
      <c r="A3282" s="4" t="str">
        <f>IF($C3282="","",COUNTA($C$5:$C3282))</f>
        <v/>
      </c>
      <c r="B3282" s="52"/>
      <c r="C3282" s="53"/>
      <c r="D3282" s="53"/>
      <c r="E3282" s="32"/>
      <c r="F3282" s="54"/>
      <c r="G3282" s="54"/>
      <c r="H3282" s="24" t="str">
        <f>IFERROR(ROUND(VLOOKUP($C3282,基础资料!$B$5:$E$34,3,0)+SUMIF($C$5:$C3282,$C3282,$F$5:$F3282)-SUMIF($C$5:$C3282,$C3282,$G$5:$G3282),2),"")</f>
        <v/>
      </c>
      <c r="I3282" s="53"/>
      <c r="J3282" s="53"/>
      <c r="K3282" s="25" t="str">
        <f t="shared" si="51"/>
        <v/>
      </c>
      <c r="L3282" s="13" t="str">
        <f>IF($D3282="","",IFERROR(INDEX(类别属性,MATCH($D3282,类别表,0)),""))</f>
        <v/>
      </c>
      <c r="M3282" s="53"/>
      <c r="N3282" s="53"/>
      <c r="O3282" s="32"/>
      <c r="P3282" s="6" t="str">
        <f>IF($C3282="","",IF(ISNA(MATCH($C3282,账户表,0)),"※这个账户不在【基础资料】的账户档案里",IF($B3282="","※没填日期，这一笔不会进任何月份的报表",IF(NOT(ISNUMBER($B3282)),"※日期是文本不是日期（像 2026.6.28 这种），按日期取数的报表全会漏掉这一笔",IF(AND($F3282&lt;&gt;"",$G3282&lt;&gt;""),"※收入和支出不能同时填",IF(AND(N($F3282)=0,N($G3282)=0),"※收入和支出都没填",IF(OR(N($F3282)&lt;0,N($G3282)&lt;0),"※金额不能填负数，方向反了就换一列填",IF($D3282="","※没填收支类别，分类报表会漏掉这一笔",IF(ISNA(MATCH($D3282,类别表,0)),"※收支类别不在【基础资料】的清单里",IF(AND($L3282="内部转账",$M3282=""),"△内部转账要在「对方账户」写上另一头",IF(AND($L3282="内部转账",$M3282=$C3282),"※对方账户跟本账户是同一个",IF(AND($L3282&lt;&gt;"内部转账",$M3282&lt;&gt;""),"△填了对方账户，但类别不是内部转账",IF(YEAR($B3282)&lt;&gt;管理年度,"△不是管理年度的单据，按月的三张报表里看不到",IF($H3282&lt;0,"△这一笔之后该账户余额成负数了，核一下",""))))))))))))))</f>
        <v/>
      </c>
    </row>
    <row r="3283" ht="16.5" spans="1:16">
      <c r="A3283" s="4" t="str">
        <f>IF($C3283="","",COUNTA($C$5:$C3283))</f>
        <v/>
      </c>
      <c r="B3283" s="52"/>
      <c r="C3283" s="53"/>
      <c r="D3283" s="53"/>
      <c r="E3283" s="32"/>
      <c r="F3283" s="54"/>
      <c r="G3283" s="54"/>
      <c r="H3283" s="24" t="str">
        <f>IFERROR(ROUND(VLOOKUP($C3283,基础资料!$B$5:$E$34,3,0)+SUMIF($C$5:$C3283,$C3283,$F$5:$F3283)-SUMIF($C$5:$C3283,$C3283,$G$5:$G3283),2),"")</f>
        <v/>
      </c>
      <c r="I3283" s="53"/>
      <c r="J3283" s="53"/>
      <c r="K3283" s="25" t="str">
        <f t="shared" si="51"/>
        <v/>
      </c>
      <c r="L3283" s="13" t="str">
        <f>IF($D3283="","",IFERROR(INDEX(类别属性,MATCH($D3283,类别表,0)),""))</f>
        <v/>
      </c>
      <c r="M3283" s="53"/>
      <c r="N3283" s="53"/>
      <c r="O3283" s="32"/>
      <c r="P3283" s="6" t="str">
        <f>IF($C3283="","",IF(ISNA(MATCH($C3283,账户表,0)),"※这个账户不在【基础资料】的账户档案里",IF($B3283="","※没填日期，这一笔不会进任何月份的报表",IF(NOT(ISNUMBER($B3283)),"※日期是文本不是日期（像 2026.6.28 这种），按日期取数的报表全会漏掉这一笔",IF(AND($F3283&lt;&gt;"",$G3283&lt;&gt;""),"※收入和支出不能同时填",IF(AND(N($F3283)=0,N($G3283)=0),"※收入和支出都没填",IF(OR(N($F3283)&lt;0,N($G3283)&lt;0),"※金额不能填负数，方向反了就换一列填",IF($D3283="","※没填收支类别，分类报表会漏掉这一笔",IF(ISNA(MATCH($D3283,类别表,0)),"※收支类别不在【基础资料】的清单里",IF(AND($L3283="内部转账",$M3283=""),"△内部转账要在「对方账户」写上另一头",IF(AND($L3283="内部转账",$M3283=$C3283),"※对方账户跟本账户是同一个",IF(AND($L3283&lt;&gt;"内部转账",$M3283&lt;&gt;""),"△填了对方账户，但类别不是内部转账",IF(YEAR($B3283)&lt;&gt;管理年度,"△不是管理年度的单据，按月的三张报表里看不到",IF($H3283&lt;0,"△这一笔之后该账户余额成负数了，核一下",""))))))))))))))</f>
        <v/>
      </c>
    </row>
    <row r="3284" ht="16.5" spans="1:16">
      <c r="A3284" s="4" t="str">
        <f>IF($C3284="","",COUNTA($C$5:$C3284))</f>
        <v/>
      </c>
      <c r="B3284" s="52"/>
      <c r="C3284" s="53"/>
      <c r="D3284" s="53"/>
      <c r="E3284" s="32"/>
      <c r="F3284" s="54"/>
      <c r="G3284" s="54"/>
      <c r="H3284" s="24" t="str">
        <f>IFERROR(ROUND(VLOOKUP($C3284,基础资料!$B$5:$E$34,3,0)+SUMIF($C$5:$C3284,$C3284,$F$5:$F3284)-SUMIF($C$5:$C3284,$C3284,$G$5:$G3284),2),"")</f>
        <v/>
      </c>
      <c r="I3284" s="53"/>
      <c r="J3284" s="53"/>
      <c r="K3284" s="25" t="str">
        <f t="shared" si="51"/>
        <v/>
      </c>
      <c r="L3284" s="13" t="str">
        <f>IF($D3284="","",IFERROR(INDEX(类别属性,MATCH($D3284,类别表,0)),""))</f>
        <v/>
      </c>
      <c r="M3284" s="53"/>
      <c r="N3284" s="53"/>
      <c r="O3284" s="32"/>
      <c r="P3284" s="6" t="str">
        <f>IF($C3284="","",IF(ISNA(MATCH($C3284,账户表,0)),"※这个账户不在【基础资料】的账户档案里",IF($B3284="","※没填日期，这一笔不会进任何月份的报表",IF(NOT(ISNUMBER($B3284)),"※日期是文本不是日期（像 2026.6.28 这种），按日期取数的报表全会漏掉这一笔",IF(AND($F3284&lt;&gt;"",$G3284&lt;&gt;""),"※收入和支出不能同时填",IF(AND(N($F3284)=0,N($G3284)=0),"※收入和支出都没填",IF(OR(N($F3284)&lt;0,N($G3284)&lt;0),"※金额不能填负数，方向反了就换一列填",IF($D3284="","※没填收支类别，分类报表会漏掉这一笔",IF(ISNA(MATCH($D3284,类别表,0)),"※收支类别不在【基础资料】的清单里",IF(AND($L3284="内部转账",$M3284=""),"△内部转账要在「对方账户」写上另一头",IF(AND($L3284="内部转账",$M3284=$C3284),"※对方账户跟本账户是同一个",IF(AND($L3284&lt;&gt;"内部转账",$M3284&lt;&gt;""),"△填了对方账户，但类别不是内部转账",IF(YEAR($B3284)&lt;&gt;管理年度,"△不是管理年度的单据，按月的三张报表里看不到",IF($H3284&lt;0,"△这一笔之后该账户余额成负数了，核一下",""))))))))))))))</f>
        <v/>
      </c>
    </row>
    <row r="3285" ht="16.5" spans="1:16">
      <c r="A3285" s="4" t="str">
        <f>IF($C3285="","",COUNTA($C$5:$C3285))</f>
        <v/>
      </c>
      <c r="B3285" s="52"/>
      <c r="C3285" s="53"/>
      <c r="D3285" s="53"/>
      <c r="E3285" s="32"/>
      <c r="F3285" s="54"/>
      <c r="G3285" s="54"/>
      <c r="H3285" s="24" t="str">
        <f>IFERROR(ROUND(VLOOKUP($C3285,基础资料!$B$5:$E$34,3,0)+SUMIF($C$5:$C3285,$C3285,$F$5:$F3285)-SUMIF($C$5:$C3285,$C3285,$G$5:$G3285),2),"")</f>
        <v/>
      </c>
      <c r="I3285" s="53"/>
      <c r="J3285" s="53"/>
      <c r="K3285" s="25" t="str">
        <f t="shared" si="51"/>
        <v/>
      </c>
      <c r="L3285" s="13" t="str">
        <f>IF($D3285="","",IFERROR(INDEX(类别属性,MATCH($D3285,类别表,0)),""))</f>
        <v/>
      </c>
      <c r="M3285" s="53"/>
      <c r="N3285" s="53"/>
      <c r="O3285" s="32"/>
      <c r="P3285" s="6" t="str">
        <f>IF($C3285="","",IF(ISNA(MATCH($C3285,账户表,0)),"※这个账户不在【基础资料】的账户档案里",IF($B3285="","※没填日期，这一笔不会进任何月份的报表",IF(NOT(ISNUMBER($B3285)),"※日期是文本不是日期（像 2026.6.28 这种），按日期取数的报表全会漏掉这一笔",IF(AND($F3285&lt;&gt;"",$G3285&lt;&gt;""),"※收入和支出不能同时填",IF(AND(N($F3285)=0,N($G3285)=0),"※收入和支出都没填",IF(OR(N($F3285)&lt;0,N($G3285)&lt;0),"※金额不能填负数，方向反了就换一列填",IF($D3285="","※没填收支类别，分类报表会漏掉这一笔",IF(ISNA(MATCH($D3285,类别表,0)),"※收支类别不在【基础资料】的清单里",IF(AND($L3285="内部转账",$M3285=""),"△内部转账要在「对方账户」写上另一头",IF(AND($L3285="内部转账",$M3285=$C3285),"※对方账户跟本账户是同一个",IF(AND($L3285&lt;&gt;"内部转账",$M3285&lt;&gt;""),"△填了对方账户，但类别不是内部转账",IF(YEAR($B3285)&lt;&gt;管理年度,"△不是管理年度的单据，按月的三张报表里看不到",IF($H3285&lt;0,"△这一笔之后该账户余额成负数了，核一下",""))))))))))))))</f>
        <v/>
      </c>
    </row>
    <row r="3286" ht="16.5" spans="1:16">
      <c r="A3286" s="4" t="str">
        <f>IF($C3286="","",COUNTA($C$5:$C3286))</f>
        <v/>
      </c>
      <c r="B3286" s="52"/>
      <c r="C3286" s="53"/>
      <c r="D3286" s="53"/>
      <c r="E3286" s="32"/>
      <c r="F3286" s="54"/>
      <c r="G3286" s="54"/>
      <c r="H3286" s="24" t="str">
        <f>IFERROR(ROUND(VLOOKUP($C3286,基础资料!$B$5:$E$34,3,0)+SUMIF($C$5:$C3286,$C3286,$F$5:$F3286)-SUMIF($C$5:$C3286,$C3286,$G$5:$G3286),2),"")</f>
        <v/>
      </c>
      <c r="I3286" s="53"/>
      <c r="J3286" s="53"/>
      <c r="K3286" s="25" t="str">
        <f t="shared" si="51"/>
        <v/>
      </c>
      <c r="L3286" s="13" t="str">
        <f>IF($D3286="","",IFERROR(INDEX(类别属性,MATCH($D3286,类别表,0)),""))</f>
        <v/>
      </c>
      <c r="M3286" s="53"/>
      <c r="N3286" s="53"/>
      <c r="O3286" s="32"/>
      <c r="P3286" s="6" t="str">
        <f>IF($C3286="","",IF(ISNA(MATCH($C3286,账户表,0)),"※这个账户不在【基础资料】的账户档案里",IF($B3286="","※没填日期，这一笔不会进任何月份的报表",IF(NOT(ISNUMBER($B3286)),"※日期是文本不是日期（像 2026.6.28 这种），按日期取数的报表全会漏掉这一笔",IF(AND($F3286&lt;&gt;"",$G3286&lt;&gt;""),"※收入和支出不能同时填",IF(AND(N($F3286)=0,N($G3286)=0),"※收入和支出都没填",IF(OR(N($F3286)&lt;0,N($G3286)&lt;0),"※金额不能填负数，方向反了就换一列填",IF($D3286="","※没填收支类别，分类报表会漏掉这一笔",IF(ISNA(MATCH($D3286,类别表,0)),"※收支类别不在【基础资料】的清单里",IF(AND($L3286="内部转账",$M3286=""),"△内部转账要在「对方账户」写上另一头",IF(AND($L3286="内部转账",$M3286=$C3286),"※对方账户跟本账户是同一个",IF(AND($L3286&lt;&gt;"内部转账",$M3286&lt;&gt;""),"△填了对方账户，但类别不是内部转账",IF(YEAR($B3286)&lt;&gt;管理年度,"△不是管理年度的单据，按月的三张报表里看不到",IF($H3286&lt;0,"△这一笔之后该账户余额成负数了，核一下",""))))))))))))))</f>
        <v/>
      </c>
    </row>
    <row r="3287" ht="16.5" spans="1:16">
      <c r="A3287" s="4" t="str">
        <f>IF($C3287="","",COUNTA($C$5:$C3287))</f>
        <v/>
      </c>
      <c r="B3287" s="52"/>
      <c r="C3287" s="53"/>
      <c r="D3287" s="53"/>
      <c r="E3287" s="32"/>
      <c r="F3287" s="54"/>
      <c r="G3287" s="54"/>
      <c r="H3287" s="24" t="str">
        <f>IFERROR(ROUND(VLOOKUP($C3287,基础资料!$B$5:$E$34,3,0)+SUMIF($C$5:$C3287,$C3287,$F$5:$F3287)-SUMIF($C$5:$C3287,$C3287,$G$5:$G3287),2),"")</f>
        <v/>
      </c>
      <c r="I3287" s="53"/>
      <c r="J3287" s="53"/>
      <c r="K3287" s="25" t="str">
        <f t="shared" si="51"/>
        <v/>
      </c>
      <c r="L3287" s="13" t="str">
        <f>IF($D3287="","",IFERROR(INDEX(类别属性,MATCH($D3287,类别表,0)),""))</f>
        <v/>
      </c>
      <c r="M3287" s="53"/>
      <c r="N3287" s="53"/>
      <c r="O3287" s="32"/>
      <c r="P3287" s="6" t="str">
        <f>IF($C3287="","",IF(ISNA(MATCH($C3287,账户表,0)),"※这个账户不在【基础资料】的账户档案里",IF($B3287="","※没填日期，这一笔不会进任何月份的报表",IF(NOT(ISNUMBER($B3287)),"※日期是文本不是日期（像 2026.6.28 这种），按日期取数的报表全会漏掉这一笔",IF(AND($F3287&lt;&gt;"",$G3287&lt;&gt;""),"※收入和支出不能同时填",IF(AND(N($F3287)=0,N($G3287)=0),"※收入和支出都没填",IF(OR(N($F3287)&lt;0,N($G3287)&lt;0),"※金额不能填负数，方向反了就换一列填",IF($D3287="","※没填收支类别，分类报表会漏掉这一笔",IF(ISNA(MATCH($D3287,类别表,0)),"※收支类别不在【基础资料】的清单里",IF(AND($L3287="内部转账",$M3287=""),"△内部转账要在「对方账户」写上另一头",IF(AND($L3287="内部转账",$M3287=$C3287),"※对方账户跟本账户是同一个",IF(AND($L3287&lt;&gt;"内部转账",$M3287&lt;&gt;""),"△填了对方账户，但类别不是内部转账",IF(YEAR($B3287)&lt;&gt;管理年度,"△不是管理年度的单据，按月的三张报表里看不到",IF($H3287&lt;0,"△这一笔之后该账户余额成负数了，核一下",""))))))))))))))</f>
        <v/>
      </c>
    </row>
    <row r="3288" ht="16.5" spans="1:16">
      <c r="A3288" s="4" t="str">
        <f>IF($C3288="","",COUNTA($C$5:$C3288))</f>
        <v/>
      </c>
      <c r="B3288" s="52"/>
      <c r="C3288" s="53"/>
      <c r="D3288" s="53"/>
      <c r="E3288" s="32"/>
      <c r="F3288" s="54"/>
      <c r="G3288" s="54"/>
      <c r="H3288" s="24" t="str">
        <f>IFERROR(ROUND(VLOOKUP($C3288,基础资料!$B$5:$E$34,3,0)+SUMIF($C$5:$C3288,$C3288,$F$5:$F3288)-SUMIF($C$5:$C3288,$C3288,$G$5:$G3288),2),"")</f>
        <v/>
      </c>
      <c r="I3288" s="53"/>
      <c r="J3288" s="53"/>
      <c r="K3288" s="25" t="str">
        <f t="shared" si="51"/>
        <v/>
      </c>
      <c r="L3288" s="13" t="str">
        <f>IF($D3288="","",IFERROR(INDEX(类别属性,MATCH($D3288,类别表,0)),""))</f>
        <v/>
      </c>
      <c r="M3288" s="53"/>
      <c r="N3288" s="53"/>
      <c r="O3288" s="32"/>
      <c r="P3288" s="6" t="str">
        <f>IF($C3288="","",IF(ISNA(MATCH($C3288,账户表,0)),"※这个账户不在【基础资料】的账户档案里",IF($B3288="","※没填日期，这一笔不会进任何月份的报表",IF(NOT(ISNUMBER($B3288)),"※日期是文本不是日期（像 2026.6.28 这种），按日期取数的报表全会漏掉这一笔",IF(AND($F3288&lt;&gt;"",$G3288&lt;&gt;""),"※收入和支出不能同时填",IF(AND(N($F3288)=0,N($G3288)=0),"※收入和支出都没填",IF(OR(N($F3288)&lt;0,N($G3288)&lt;0),"※金额不能填负数，方向反了就换一列填",IF($D3288="","※没填收支类别，分类报表会漏掉这一笔",IF(ISNA(MATCH($D3288,类别表,0)),"※收支类别不在【基础资料】的清单里",IF(AND($L3288="内部转账",$M3288=""),"△内部转账要在「对方账户」写上另一头",IF(AND($L3288="内部转账",$M3288=$C3288),"※对方账户跟本账户是同一个",IF(AND($L3288&lt;&gt;"内部转账",$M3288&lt;&gt;""),"△填了对方账户，但类别不是内部转账",IF(YEAR($B3288)&lt;&gt;管理年度,"△不是管理年度的单据，按月的三张报表里看不到",IF($H3288&lt;0,"△这一笔之后该账户余额成负数了，核一下",""))))))))))))))</f>
        <v/>
      </c>
    </row>
    <row r="3289" ht="16.5" spans="1:16">
      <c r="A3289" s="4" t="str">
        <f>IF($C3289="","",COUNTA($C$5:$C3289))</f>
        <v/>
      </c>
      <c r="B3289" s="52"/>
      <c r="C3289" s="53"/>
      <c r="D3289" s="53"/>
      <c r="E3289" s="32"/>
      <c r="F3289" s="54"/>
      <c r="G3289" s="54"/>
      <c r="H3289" s="24" t="str">
        <f>IFERROR(ROUND(VLOOKUP($C3289,基础资料!$B$5:$E$34,3,0)+SUMIF($C$5:$C3289,$C3289,$F$5:$F3289)-SUMIF($C$5:$C3289,$C3289,$G$5:$G3289),2),"")</f>
        <v/>
      </c>
      <c r="I3289" s="53"/>
      <c r="J3289" s="53"/>
      <c r="K3289" s="25" t="str">
        <f t="shared" si="51"/>
        <v/>
      </c>
      <c r="L3289" s="13" t="str">
        <f>IF($D3289="","",IFERROR(INDEX(类别属性,MATCH($D3289,类别表,0)),""))</f>
        <v/>
      </c>
      <c r="M3289" s="53"/>
      <c r="N3289" s="53"/>
      <c r="O3289" s="32"/>
      <c r="P3289" s="6" t="str">
        <f>IF($C3289="","",IF(ISNA(MATCH($C3289,账户表,0)),"※这个账户不在【基础资料】的账户档案里",IF($B3289="","※没填日期，这一笔不会进任何月份的报表",IF(NOT(ISNUMBER($B3289)),"※日期是文本不是日期（像 2026.6.28 这种），按日期取数的报表全会漏掉这一笔",IF(AND($F3289&lt;&gt;"",$G3289&lt;&gt;""),"※收入和支出不能同时填",IF(AND(N($F3289)=0,N($G3289)=0),"※收入和支出都没填",IF(OR(N($F3289)&lt;0,N($G3289)&lt;0),"※金额不能填负数，方向反了就换一列填",IF($D3289="","※没填收支类别，分类报表会漏掉这一笔",IF(ISNA(MATCH($D3289,类别表,0)),"※收支类别不在【基础资料】的清单里",IF(AND($L3289="内部转账",$M3289=""),"△内部转账要在「对方账户」写上另一头",IF(AND($L3289="内部转账",$M3289=$C3289),"※对方账户跟本账户是同一个",IF(AND($L3289&lt;&gt;"内部转账",$M3289&lt;&gt;""),"△填了对方账户，但类别不是内部转账",IF(YEAR($B3289)&lt;&gt;管理年度,"△不是管理年度的单据，按月的三张报表里看不到",IF($H3289&lt;0,"△这一笔之后该账户余额成负数了，核一下",""))))))))))))))</f>
        <v/>
      </c>
    </row>
    <row r="3290" ht="16.5" spans="1:16">
      <c r="A3290" s="4" t="str">
        <f>IF($C3290="","",COUNTA($C$5:$C3290))</f>
        <v/>
      </c>
      <c r="B3290" s="52"/>
      <c r="C3290" s="53"/>
      <c r="D3290" s="53"/>
      <c r="E3290" s="32"/>
      <c r="F3290" s="54"/>
      <c r="G3290" s="54"/>
      <c r="H3290" s="24" t="str">
        <f>IFERROR(ROUND(VLOOKUP($C3290,基础资料!$B$5:$E$34,3,0)+SUMIF($C$5:$C3290,$C3290,$F$5:$F3290)-SUMIF($C$5:$C3290,$C3290,$G$5:$G3290),2),"")</f>
        <v/>
      </c>
      <c r="I3290" s="53"/>
      <c r="J3290" s="53"/>
      <c r="K3290" s="25" t="str">
        <f t="shared" si="51"/>
        <v/>
      </c>
      <c r="L3290" s="13" t="str">
        <f>IF($D3290="","",IFERROR(INDEX(类别属性,MATCH($D3290,类别表,0)),""))</f>
        <v/>
      </c>
      <c r="M3290" s="53"/>
      <c r="N3290" s="53"/>
      <c r="O3290" s="32"/>
      <c r="P3290" s="6" t="str">
        <f>IF($C3290="","",IF(ISNA(MATCH($C3290,账户表,0)),"※这个账户不在【基础资料】的账户档案里",IF($B3290="","※没填日期，这一笔不会进任何月份的报表",IF(NOT(ISNUMBER($B3290)),"※日期是文本不是日期（像 2026.6.28 这种），按日期取数的报表全会漏掉这一笔",IF(AND($F3290&lt;&gt;"",$G3290&lt;&gt;""),"※收入和支出不能同时填",IF(AND(N($F3290)=0,N($G3290)=0),"※收入和支出都没填",IF(OR(N($F3290)&lt;0,N($G3290)&lt;0),"※金额不能填负数，方向反了就换一列填",IF($D3290="","※没填收支类别，分类报表会漏掉这一笔",IF(ISNA(MATCH($D3290,类别表,0)),"※收支类别不在【基础资料】的清单里",IF(AND($L3290="内部转账",$M3290=""),"△内部转账要在「对方账户」写上另一头",IF(AND($L3290="内部转账",$M3290=$C3290),"※对方账户跟本账户是同一个",IF(AND($L3290&lt;&gt;"内部转账",$M3290&lt;&gt;""),"△填了对方账户，但类别不是内部转账",IF(YEAR($B3290)&lt;&gt;管理年度,"△不是管理年度的单据，按月的三张报表里看不到",IF($H3290&lt;0,"△这一笔之后该账户余额成负数了，核一下",""))))))))))))))</f>
        <v/>
      </c>
    </row>
    <row r="3291" ht="16.5" spans="1:16">
      <c r="A3291" s="4" t="str">
        <f>IF($C3291="","",COUNTA($C$5:$C3291))</f>
        <v/>
      </c>
      <c r="B3291" s="52"/>
      <c r="C3291" s="53"/>
      <c r="D3291" s="53"/>
      <c r="E3291" s="32"/>
      <c r="F3291" s="54"/>
      <c r="G3291" s="54"/>
      <c r="H3291" s="24" t="str">
        <f>IFERROR(ROUND(VLOOKUP($C3291,基础资料!$B$5:$E$34,3,0)+SUMIF($C$5:$C3291,$C3291,$F$5:$F3291)-SUMIF($C$5:$C3291,$C3291,$G$5:$G3291),2),"")</f>
        <v/>
      </c>
      <c r="I3291" s="53"/>
      <c r="J3291" s="53"/>
      <c r="K3291" s="25" t="str">
        <f t="shared" si="51"/>
        <v/>
      </c>
      <c r="L3291" s="13" t="str">
        <f>IF($D3291="","",IFERROR(INDEX(类别属性,MATCH($D3291,类别表,0)),""))</f>
        <v/>
      </c>
      <c r="M3291" s="53"/>
      <c r="N3291" s="53"/>
      <c r="O3291" s="32"/>
      <c r="P3291" s="6" t="str">
        <f>IF($C3291="","",IF(ISNA(MATCH($C3291,账户表,0)),"※这个账户不在【基础资料】的账户档案里",IF($B3291="","※没填日期，这一笔不会进任何月份的报表",IF(NOT(ISNUMBER($B3291)),"※日期是文本不是日期（像 2026.6.28 这种），按日期取数的报表全会漏掉这一笔",IF(AND($F3291&lt;&gt;"",$G3291&lt;&gt;""),"※收入和支出不能同时填",IF(AND(N($F3291)=0,N($G3291)=0),"※收入和支出都没填",IF(OR(N($F3291)&lt;0,N($G3291)&lt;0),"※金额不能填负数，方向反了就换一列填",IF($D3291="","※没填收支类别，分类报表会漏掉这一笔",IF(ISNA(MATCH($D3291,类别表,0)),"※收支类别不在【基础资料】的清单里",IF(AND($L3291="内部转账",$M3291=""),"△内部转账要在「对方账户」写上另一头",IF(AND($L3291="内部转账",$M3291=$C3291),"※对方账户跟本账户是同一个",IF(AND($L3291&lt;&gt;"内部转账",$M3291&lt;&gt;""),"△填了对方账户，但类别不是内部转账",IF(YEAR($B3291)&lt;&gt;管理年度,"△不是管理年度的单据，按月的三张报表里看不到",IF($H3291&lt;0,"△这一笔之后该账户余额成负数了，核一下",""))))))))))))))</f>
        <v/>
      </c>
    </row>
    <row r="3292" ht="16.5" spans="1:16">
      <c r="A3292" s="4" t="str">
        <f>IF($C3292="","",COUNTA($C$5:$C3292))</f>
        <v/>
      </c>
      <c r="B3292" s="52"/>
      <c r="C3292" s="53"/>
      <c r="D3292" s="53"/>
      <c r="E3292" s="32"/>
      <c r="F3292" s="54"/>
      <c r="G3292" s="54"/>
      <c r="H3292" s="24" t="str">
        <f>IFERROR(ROUND(VLOOKUP($C3292,基础资料!$B$5:$E$34,3,0)+SUMIF($C$5:$C3292,$C3292,$F$5:$F3292)-SUMIF($C$5:$C3292,$C3292,$G$5:$G3292),2),"")</f>
        <v/>
      </c>
      <c r="I3292" s="53"/>
      <c r="J3292" s="53"/>
      <c r="K3292" s="25" t="str">
        <f t="shared" si="51"/>
        <v/>
      </c>
      <c r="L3292" s="13" t="str">
        <f>IF($D3292="","",IFERROR(INDEX(类别属性,MATCH($D3292,类别表,0)),""))</f>
        <v/>
      </c>
      <c r="M3292" s="53"/>
      <c r="N3292" s="53"/>
      <c r="O3292" s="32"/>
      <c r="P3292" s="6" t="str">
        <f>IF($C3292="","",IF(ISNA(MATCH($C3292,账户表,0)),"※这个账户不在【基础资料】的账户档案里",IF($B3292="","※没填日期，这一笔不会进任何月份的报表",IF(NOT(ISNUMBER($B3292)),"※日期是文本不是日期（像 2026.6.28 这种），按日期取数的报表全会漏掉这一笔",IF(AND($F3292&lt;&gt;"",$G3292&lt;&gt;""),"※收入和支出不能同时填",IF(AND(N($F3292)=0,N($G3292)=0),"※收入和支出都没填",IF(OR(N($F3292)&lt;0,N($G3292)&lt;0),"※金额不能填负数，方向反了就换一列填",IF($D3292="","※没填收支类别，分类报表会漏掉这一笔",IF(ISNA(MATCH($D3292,类别表,0)),"※收支类别不在【基础资料】的清单里",IF(AND($L3292="内部转账",$M3292=""),"△内部转账要在「对方账户」写上另一头",IF(AND($L3292="内部转账",$M3292=$C3292),"※对方账户跟本账户是同一个",IF(AND($L3292&lt;&gt;"内部转账",$M3292&lt;&gt;""),"△填了对方账户，但类别不是内部转账",IF(YEAR($B3292)&lt;&gt;管理年度,"△不是管理年度的单据，按月的三张报表里看不到",IF($H3292&lt;0,"△这一笔之后该账户余额成负数了，核一下",""))))))))))))))</f>
        <v/>
      </c>
    </row>
    <row r="3293" ht="16.5" spans="1:16">
      <c r="A3293" s="4" t="str">
        <f>IF($C3293="","",COUNTA($C$5:$C3293))</f>
        <v/>
      </c>
      <c r="B3293" s="52"/>
      <c r="C3293" s="53"/>
      <c r="D3293" s="53"/>
      <c r="E3293" s="32"/>
      <c r="F3293" s="54"/>
      <c r="G3293" s="54"/>
      <c r="H3293" s="24" t="str">
        <f>IFERROR(ROUND(VLOOKUP($C3293,基础资料!$B$5:$E$34,3,0)+SUMIF($C$5:$C3293,$C3293,$F$5:$F3293)-SUMIF($C$5:$C3293,$C3293,$G$5:$G3293),2),"")</f>
        <v/>
      </c>
      <c r="I3293" s="53"/>
      <c r="J3293" s="53"/>
      <c r="K3293" s="25" t="str">
        <f t="shared" si="51"/>
        <v/>
      </c>
      <c r="L3293" s="13" t="str">
        <f>IF($D3293="","",IFERROR(INDEX(类别属性,MATCH($D3293,类别表,0)),""))</f>
        <v/>
      </c>
      <c r="M3293" s="53"/>
      <c r="N3293" s="53"/>
      <c r="O3293" s="32"/>
      <c r="P3293" s="6" t="str">
        <f>IF($C3293="","",IF(ISNA(MATCH($C3293,账户表,0)),"※这个账户不在【基础资料】的账户档案里",IF($B3293="","※没填日期，这一笔不会进任何月份的报表",IF(NOT(ISNUMBER($B3293)),"※日期是文本不是日期（像 2026.6.28 这种），按日期取数的报表全会漏掉这一笔",IF(AND($F3293&lt;&gt;"",$G3293&lt;&gt;""),"※收入和支出不能同时填",IF(AND(N($F3293)=0,N($G3293)=0),"※收入和支出都没填",IF(OR(N($F3293)&lt;0,N($G3293)&lt;0),"※金额不能填负数，方向反了就换一列填",IF($D3293="","※没填收支类别，分类报表会漏掉这一笔",IF(ISNA(MATCH($D3293,类别表,0)),"※收支类别不在【基础资料】的清单里",IF(AND($L3293="内部转账",$M3293=""),"△内部转账要在「对方账户」写上另一头",IF(AND($L3293="内部转账",$M3293=$C3293),"※对方账户跟本账户是同一个",IF(AND($L3293&lt;&gt;"内部转账",$M3293&lt;&gt;""),"△填了对方账户，但类别不是内部转账",IF(YEAR($B3293)&lt;&gt;管理年度,"△不是管理年度的单据，按月的三张报表里看不到",IF($H3293&lt;0,"△这一笔之后该账户余额成负数了，核一下",""))))))))))))))</f>
        <v/>
      </c>
    </row>
    <row r="3294" ht="16.5" spans="1:16">
      <c r="A3294" s="4" t="str">
        <f>IF($C3294="","",COUNTA($C$5:$C3294))</f>
        <v/>
      </c>
      <c r="B3294" s="52"/>
      <c r="C3294" s="53"/>
      <c r="D3294" s="53"/>
      <c r="E3294" s="32"/>
      <c r="F3294" s="54"/>
      <c r="G3294" s="54"/>
      <c r="H3294" s="24" t="str">
        <f>IFERROR(ROUND(VLOOKUP($C3294,基础资料!$B$5:$E$34,3,0)+SUMIF($C$5:$C3294,$C3294,$F$5:$F3294)-SUMIF($C$5:$C3294,$C3294,$G$5:$G3294),2),"")</f>
        <v/>
      </c>
      <c r="I3294" s="53"/>
      <c r="J3294" s="53"/>
      <c r="K3294" s="25" t="str">
        <f t="shared" si="51"/>
        <v/>
      </c>
      <c r="L3294" s="13" t="str">
        <f>IF($D3294="","",IFERROR(INDEX(类别属性,MATCH($D3294,类别表,0)),""))</f>
        <v/>
      </c>
      <c r="M3294" s="53"/>
      <c r="N3294" s="53"/>
      <c r="O3294" s="32"/>
      <c r="P3294" s="6" t="str">
        <f>IF($C3294="","",IF(ISNA(MATCH($C3294,账户表,0)),"※这个账户不在【基础资料】的账户档案里",IF($B3294="","※没填日期，这一笔不会进任何月份的报表",IF(NOT(ISNUMBER($B3294)),"※日期是文本不是日期（像 2026.6.28 这种），按日期取数的报表全会漏掉这一笔",IF(AND($F3294&lt;&gt;"",$G3294&lt;&gt;""),"※收入和支出不能同时填",IF(AND(N($F3294)=0,N($G3294)=0),"※收入和支出都没填",IF(OR(N($F3294)&lt;0,N($G3294)&lt;0),"※金额不能填负数，方向反了就换一列填",IF($D3294="","※没填收支类别，分类报表会漏掉这一笔",IF(ISNA(MATCH($D3294,类别表,0)),"※收支类别不在【基础资料】的清单里",IF(AND($L3294="内部转账",$M3294=""),"△内部转账要在「对方账户」写上另一头",IF(AND($L3294="内部转账",$M3294=$C3294),"※对方账户跟本账户是同一个",IF(AND($L3294&lt;&gt;"内部转账",$M3294&lt;&gt;""),"△填了对方账户，但类别不是内部转账",IF(YEAR($B3294)&lt;&gt;管理年度,"△不是管理年度的单据，按月的三张报表里看不到",IF($H3294&lt;0,"△这一笔之后该账户余额成负数了，核一下",""))))))))))))))</f>
        <v/>
      </c>
    </row>
    <row r="3295" ht="16.5" spans="1:16">
      <c r="A3295" s="4" t="str">
        <f>IF($C3295="","",COUNTA($C$5:$C3295))</f>
        <v/>
      </c>
      <c r="B3295" s="52"/>
      <c r="C3295" s="53"/>
      <c r="D3295" s="53"/>
      <c r="E3295" s="32"/>
      <c r="F3295" s="54"/>
      <c r="G3295" s="54"/>
      <c r="H3295" s="24" t="str">
        <f>IFERROR(ROUND(VLOOKUP($C3295,基础资料!$B$5:$E$34,3,0)+SUMIF($C$5:$C3295,$C3295,$F$5:$F3295)-SUMIF($C$5:$C3295,$C3295,$G$5:$G3295),2),"")</f>
        <v/>
      </c>
      <c r="I3295" s="53"/>
      <c r="J3295" s="53"/>
      <c r="K3295" s="25" t="str">
        <f t="shared" si="51"/>
        <v/>
      </c>
      <c r="L3295" s="13" t="str">
        <f>IF($D3295="","",IFERROR(INDEX(类别属性,MATCH($D3295,类别表,0)),""))</f>
        <v/>
      </c>
      <c r="M3295" s="53"/>
      <c r="N3295" s="53"/>
      <c r="O3295" s="32"/>
      <c r="P3295" s="6" t="str">
        <f>IF($C3295="","",IF(ISNA(MATCH($C3295,账户表,0)),"※这个账户不在【基础资料】的账户档案里",IF($B3295="","※没填日期，这一笔不会进任何月份的报表",IF(NOT(ISNUMBER($B3295)),"※日期是文本不是日期（像 2026.6.28 这种），按日期取数的报表全会漏掉这一笔",IF(AND($F3295&lt;&gt;"",$G3295&lt;&gt;""),"※收入和支出不能同时填",IF(AND(N($F3295)=0,N($G3295)=0),"※收入和支出都没填",IF(OR(N($F3295)&lt;0,N($G3295)&lt;0),"※金额不能填负数，方向反了就换一列填",IF($D3295="","※没填收支类别，分类报表会漏掉这一笔",IF(ISNA(MATCH($D3295,类别表,0)),"※收支类别不在【基础资料】的清单里",IF(AND($L3295="内部转账",$M3295=""),"△内部转账要在「对方账户」写上另一头",IF(AND($L3295="内部转账",$M3295=$C3295),"※对方账户跟本账户是同一个",IF(AND($L3295&lt;&gt;"内部转账",$M3295&lt;&gt;""),"△填了对方账户，但类别不是内部转账",IF(YEAR($B3295)&lt;&gt;管理年度,"△不是管理年度的单据，按月的三张报表里看不到",IF($H3295&lt;0,"△这一笔之后该账户余额成负数了，核一下",""))))))))))))))</f>
        <v/>
      </c>
    </row>
    <row r="3296" ht="16.5" spans="1:16">
      <c r="A3296" s="4" t="str">
        <f>IF($C3296="","",COUNTA($C$5:$C3296))</f>
        <v/>
      </c>
      <c r="B3296" s="52"/>
      <c r="C3296" s="53"/>
      <c r="D3296" s="53"/>
      <c r="E3296" s="32"/>
      <c r="F3296" s="54"/>
      <c r="G3296" s="54"/>
      <c r="H3296" s="24" t="str">
        <f>IFERROR(ROUND(VLOOKUP($C3296,基础资料!$B$5:$E$34,3,0)+SUMIF($C$5:$C3296,$C3296,$F$5:$F3296)-SUMIF($C$5:$C3296,$C3296,$G$5:$G3296),2),"")</f>
        <v/>
      </c>
      <c r="I3296" s="53"/>
      <c r="J3296" s="53"/>
      <c r="K3296" s="25" t="str">
        <f t="shared" si="51"/>
        <v/>
      </c>
      <c r="L3296" s="13" t="str">
        <f>IF($D3296="","",IFERROR(INDEX(类别属性,MATCH($D3296,类别表,0)),""))</f>
        <v/>
      </c>
      <c r="M3296" s="53"/>
      <c r="N3296" s="53"/>
      <c r="O3296" s="32"/>
      <c r="P3296" s="6" t="str">
        <f>IF($C3296="","",IF(ISNA(MATCH($C3296,账户表,0)),"※这个账户不在【基础资料】的账户档案里",IF($B3296="","※没填日期，这一笔不会进任何月份的报表",IF(NOT(ISNUMBER($B3296)),"※日期是文本不是日期（像 2026.6.28 这种），按日期取数的报表全会漏掉这一笔",IF(AND($F3296&lt;&gt;"",$G3296&lt;&gt;""),"※收入和支出不能同时填",IF(AND(N($F3296)=0,N($G3296)=0),"※收入和支出都没填",IF(OR(N($F3296)&lt;0,N($G3296)&lt;0),"※金额不能填负数，方向反了就换一列填",IF($D3296="","※没填收支类别，分类报表会漏掉这一笔",IF(ISNA(MATCH($D3296,类别表,0)),"※收支类别不在【基础资料】的清单里",IF(AND($L3296="内部转账",$M3296=""),"△内部转账要在「对方账户」写上另一头",IF(AND($L3296="内部转账",$M3296=$C3296),"※对方账户跟本账户是同一个",IF(AND($L3296&lt;&gt;"内部转账",$M3296&lt;&gt;""),"△填了对方账户，但类别不是内部转账",IF(YEAR($B3296)&lt;&gt;管理年度,"△不是管理年度的单据，按月的三张报表里看不到",IF($H3296&lt;0,"△这一笔之后该账户余额成负数了，核一下",""))))))))))))))</f>
        <v/>
      </c>
    </row>
    <row r="3297" ht="16.5" spans="1:16">
      <c r="A3297" s="4" t="str">
        <f>IF($C3297="","",COUNTA($C$5:$C3297))</f>
        <v/>
      </c>
      <c r="B3297" s="52"/>
      <c r="C3297" s="53"/>
      <c r="D3297" s="53"/>
      <c r="E3297" s="32"/>
      <c r="F3297" s="54"/>
      <c r="G3297" s="54"/>
      <c r="H3297" s="24" t="str">
        <f>IFERROR(ROUND(VLOOKUP($C3297,基础资料!$B$5:$E$34,3,0)+SUMIF($C$5:$C3297,$C3297,$F$5:$F3297)-SUMIF($C$5:$C3297,$C3297,$G$5:$G3297),2),"")</f>
        <v/>
      </c>
      <c r="I3297" s="53"/>
      <c r="J3297" s="53"/>
      <c r="K3297" s="25" t="str">
        <f t="shared" si="51"/>
        <v/>
      </c>
      <c r="L3297" s="13" t="str">
        <f>IF($D3297="","",IFERROR(INDEX(类别属性,MATCH($D3297,类别表,0)),""))</f>
        <v/>
      </c>
      <c r="M3297" s="53"/>
      <c r="N3297" s="53"/>
      <c r="O3297" s="32"/>
      <c r="P3297" s="6" t="str">
        <f>IF($C3297="","",IF(ISNA(MATCH($C3297,账户表,0)),"※这个账户不在【基础资料】的账户档案里",IF($B3297="","※没填日期，这一笔不会进任何月份的报表",IF(NOT(ISNUMBER($B3297)),"※日期是文本不是日期（像 2026.6.28 这种），按日期取数的报表全会漏掉这一笔",IF(AND($F3297&lt;&gt;"",$G3297&lt;&gt;""),"※收入和支出不能同时填",IF(AND(N($F3297)=0,N($G3297)=0),"※收入和支出都没填",IF(OR(N($F3297)&lt;0,N($G3297)&lt;0),"※金额不能填负数，方向反了就换一列填",IF($D3297="","※没填收支类别，分类报表会漏掉这一笔",IF(ISNA(MATCH($D3297,类别表,0)),"※收支类别不在【基础资料】的清单里",IF(AND($L3297="内部转账",$M3297=""),"△内部转账要在「对方账户」写上另一头",IF(AND($L3297="内部转账",$M3297=$C3297),"※对方账户跟本账户是同一个",IF(AND($L3297&lt;&gt;"内部转账",$M3297&lt;&gt;""),"△填了对方账户，但类别不是内部转账",IF(YEAR($B3297)&lt;&gt;管理年度,"△不是管理年度的单据，按月的三张报表里看不到",IF($H3297&lt;0,"△这一笔之后该账户余额成负数了，核一下",""))))))))))))))</f>
        <v/>
      </c>
    </row>
    <row r="3298" ht="16.5" spans="1:16">
      <c r="A3298" s="4" t="str">
        <f>IF($C3298="","",COUNTA($C$5:$C3298))</f>
        <v/>
      </c>
      <c r="B3298" s="52"/>
      <c r="C3298" s="53"/>
      <c r="D3298" s="53"/>
      <c r="E3298" s="32"/>
      <c r="F3298" s="54"/>
      <c r="G3298" s="54"/>
      <c r="H3298" s="24" t="str">
        <f>IFERROR(ROUND(VLOOKUP($C3298,基础资料!$B$5:$E$34,3,0)+SUMIF($C$5:$C3298,$C3298,$F$5:$F3298)-SUMIF($C$5:$C3298,$C3298,$G$5:$G3298),2),"")</f>
        <v/>
      </c>
      <c r="I3298" s="53"/>
      <c r="J3298" s="53"/>
      <c r="K3298" s="25" t="str">
        <f t="shared" si="51"/>
        <v/>
      </c>
      <c r="L3298" s="13" t="str">
        <f>IF($D3298="","",IFERROR(INDEX(类别属性,MATCH($D3298,类别表,0)),""))</f>
        <v/>
      </c>
      <c r="M3298" s="53"/>
      <c r="N3298" s="53"/>
      <c r="O3298" s="32"/>
      <c r="P3298" s="6" t="str">
        <f>IF($C3298="","",IF(ISNA(MATCH($C3298,账户表,0)),"※这个账户不在【基础资料】的账户档案里",IF($B3298="","※没填日期，这一笔不会进任何月份的报表",IF(NOT(ISNUMBER($B3298)),"※日期是文本不是日期（像 2026.6.28 这种），按日期取数的报表全会漏掉这一笔",IF(AND($F3298&lt;&gt;"",$G3298&lt;&gt;""),"※收入和支出不能同时填",IF(AND(N($F3298)=0,N($G3298)=0),"※收入和支出都没填",IF(OR(N($F3298)&lt;0,N($G3298)&lt;0),"※金额不能填负数，方向反了就换一列填",IF($D3298="","※没填收支类别，分类报表会漏掉这一笔",IF(ISNA(MATCH($D3298,类别表,0)),"※收支类别不在【基础资料】的清单里",IF(AND($L3298="内部转账",$M3298=""),"△内部转账要在「对方账户」写上另一头",IF(AND($L3298="内部转账",$M3298=$C3298),"※对方账户跟本账户是同一个",IF(AND($L3298&lt;&gt;"内部转账",$M3298&lt;&gt;""),"△填了对方账户，但类别不是内部转账",IF(YEAR($B3298)&lt;&gt;管理年度,"△不是管理年度的单据，按月的三张报表里看不到",IF($H3298&lt;0,"△这一笔之后该账户余额成负数了，核一下",""))))))))))))))</f>
        <v/>
      </c>
    </row>
    <row r="3299" ht="16.5" spans="1:16">
      <c r="A3299" s="4" t="str">
        <f>IF($C3299="","",COUNTA($C$5:$C3299))</f>
        <v/>
      </c>
      <c r="B3299" s="52"/>
      <c r="C3299" s="53"/>
      <c r="D3299" s="53"/>
      <c r="E3299" s="32"/>
      <c r="F3299" s="54"/>
      <c r="G3299" s="54"/>
      <c r="H3299" s="24" t="str">
        <f>IFERROR(ROUND(VLOOKUP($C3299,基础资料!$B$5:$E$34,3,0)+SUMIF($C$5:$C3299,$C3299,$F$5:$F3299)-SUMIF($C$5:$C3299,$C3299,$G$5:$G3299),2),"")</f>
        <v/>
      </c>
      <c r="I3299" s="53"/>
      <c r="J3299" s="53"/>
      <c r="K3299" s="25" t="str">
        <f t="shared" si="51"/>
        <v/>
      </c>
      <c r="L3299" s="13" t="str">
        <f>IF($D3299="","",IFERROR(INDEX(类别属性,MATCH($D3299,类别表,0)),""))</f>
        <v/>
      </c>
      <c r="M3299" s="53"/>
      <c r="N3299" s="53"/>
      <c r="O3299" s="32"/>
      <c r="P3299" s="6" t="str">
        <f>IF($C3299="","",IF(ISNA(MATCH($C3299,账户表,0)),"※这个账户不在【基础资料】的账户档案里",IF($B3299="","※没填日期，这一笔不会进任何月份的报表",IF(NOT(ISNUMBER($B3299)),"※日期是文本不是日期（像 2026.6.28 这种），按日期取数的报表全会漏掉这一笔",IF(AND($F3299&lt;&gt;"",$G3299&lt;&gt;""),"※收入和支出不能同时填",IF(AND(N($F3299)=0,N($G3299)=0),"※收入和支出都没填",IF(OR(N($F3299)&lt;0,N($G3299)&lt;0),"※金额不能填负数，方向反了就换一列填",IF($D3299="","※没填收支类别，分类报表会漏掉这一笔",IF(ISNA(MATCH($D3299,类别表,0)),"※收支类别不在【基础资料】的清单里",IF(AND($L3299="内部转账",$M3299=""),"△内部转账要在「对方账户」写上另一头",IF(AND($L3299="内部转账",$M3299=$C3299),"※对方账户跟本账户是同一个",IF(AND($L3299&lt;&gt;"内部转账",$M3299&lt;&gt;""),"△填了对方账户，但类别不是内部转账",IF(YEAR($B3299)&lt;&gt;管理年度,"△不是管理年度的单据，按月的三张报表里看不到",IF($H3299&lt;0,"△这一笔之后该账户余额成负数了，核一下",""))))))))))))))</f>
        <v/>
      </c>
    </row>
    <row r="3300" ht="16.5" spans="1:16">
      <c r="A3300" s="4" t="str">
        <f>IF($C3300="","",COUNTA($C$5:$C3300))</f>
        <v/>
      </c>
      <c r="B3300" s="52"/>
      <c r="C3300" s="53"/>
      <c r="D3300" s="53"/>
      <c r="E3300" s="32"/>
      <c r="F3300" s="54"/>
      <c r="G3300" s="54"/>
      <c r="H3300" s="24" t="str">
        <f>IFERROR(ROUND(VLOOKUP($C3300,基础资料!$B$5:$E$34,3,0)+SUMIF($C$5:$C3300,$C3300,$F$5:$F3300)-SUMIF($C$5:$C3300,$C3300,$G$5:$G3300),2),"")</f>
        <v/>
      </c>
      <c r="I3300" s="53"/>
      <c r="J3300" s="53"/>
      <c r="K3300" s="25" t="str">
        <f t="shared" si="51"/>
        <v/>
      </c>
      <c r="L3300" s="13" t="str">
        <f>IF($D3300="","",IFERROR(INDEX(类别属性,MATCH($D3300,类别表,0)),""))</f>
        <v/>
      </c>
      <c r="M3300" s="53"/>
      <c r="N3300" s="53"/>
      <c r="O3300" s="32"/>
      <c r="P3300" s="6" t="str">
        <f>IF($C3300="","",IF(ISNA(MATCH($C3300,账户表,0)),"※这个账户不在【基础资料】的账户档案里",IF($B3300="","※没填日期，这一笔不会进任何月份的报表",IF(NOT(ISNUMBER($B3300)),"※日期是文本不是日期（像 2026.6.28 这种），按日期取数的报表全会漏掉这一笔",IF(AND($F3300&lt;&gt;"",$G3300&lt;&gt;""),"※收入和支出不能同时填",IF(AND(N($F3300)=0,N($G3300)=0),"※收入和支出都没填",IF(OR(N($F3300)&lt;0,N($G3300)&lt;0),"※金额不能填负数，方向反了就换一列填",IF($D3300="","※没填收支类别，分类报表会漏掉这一笔",IF(ISNA(MATCH($D3300,类别表,0)),"※收支类别不在【基础资料】的清单里",IF(AND($L3300="内部转账",$M3300=""),"△内部转账要在「对方账户」写上另一头",IF(AND($L3300="内部转账",$M3300=$C3300),"※对方账户跟本账户是同一个",IF(AND($L3300&lt;&gt;"内部转账",$M3300&lt;&gt;""),"△填了对方账户，但类别不是内部转账",IF(YEAR($B3300)&lt;&gt;管理年度,"△不是管理年度的单据，按月的三张报表里看不到",IF($H3300&lt;0,"△这一笔之后该账户余额成负数了，核一下",""))))))))))))))</f>
        <v/>
      </c>
    </row>
    <row r="3301" ht="16.5" spans="1:16">
      <c r="A3301" s="4" t="str">
        <f>IF($C3301="","",COUNTA($C$5:$C3301))</f>
        <v/>
      </c>
      <c r="B3301" s="52"/>
      <c r="C3301" s="53"/>
      <c r="D3301" s="53"/>
      <c r="E3301" s="32"/>
      <c r="F3301" s="54"/>
      <c r="G3301" s="54"/>
      <c r="H3301" s="24" t="str">
        <f>IFERROR(ROUND(VLOOKUP($C3301,基础资料!$B$5:$E$34,3,0)+SUMIF($C$5:$C3301,$C3301,$F$5:$F3301)-SUMIF($C$5:$C3301,$C3301,$G$5:$G3301),2),"")</f>
        <v/>
      </c>
      <c r="I3301" s="53"/>
      <c r="J3301" s="53"/>
      <c r="K3301" s="25" t="str">
        <f t="shared" si="51"/>
        <v/>
      </c>
      <c r="L3301" s="13" t="str">
        <f>IF($D3301="","",IFERROR(INDEX(类别属性,MATCH($D3301,类别表,0)),""))</f>
        <v/>
      </c>
      <c r="M3301" s="53"/>
      <c r="N3301" s="53"/>
      <c r="O3301" s="32"/>
      <c r="P3301" s="6" t="str">
        <f>IF($C3301="","",IF(ISNA(MATCH($C3301,账户表,0)),"※这个账户不在【基础资料】的账户档案里",IF($B3301="","※没填日期，这一笔不会进任何月份的报表",IF(NOT(ISNUMBER($B3301)),"※日期是文本不是日期（像 2026.6.28 这种），按日期取数的报表全会漏掉这一笔",IF(AND($F3301&lt;&gt;"",$G3301&lt;&gt;""),"※收入和支出不能同时填",IF(AND(N($F3301)=0,N($G3301)=0),"※收入和支出都没填",IF(OR(N($F3301)&lt;0,N($G3301)&lt;0),"※金额不能填负数，方向反了就换一列填",IF($D3301="","※没填收支类别，分类报表会漏掉这一笔",IF(ISNA(MATCH($D3301,类别表,0)),"※收支类别不在【基础资料】的清单里",IF(AND($L3301="内部转账",$M3301=""),"△内部转账要在「对方账户」写上另一头",IF(AND($L3301="内部转账",$M3301=$C3301),"※对方账户跟本账户是同一个",IF(AND($L3301&lt;&gt;"内部转账",$M3301&lt;&gt;""),"△填了对方账户，但类别不是内部转账",IF(YEAR($B3301)&lt;&gt;管理年度,"△不是管理年度的单据，按月的三张报表里看不到",IF($H3301&lt;0,"△这一笔之后该账户余额成负数了，核一下",""))))))))))))))</f>
        <v/>
      </c>
    </row>
    <row r="3302" ht="16.5" spans="1:16">
      <c r="A3302" s="4" t="str">
        <f>IF($C3302="","",COUNTA($C$5:$C3302))</f>
        <v/>
      </c>
      <c r="B3302" s="52"/>
      <c r="C3302" s="53"/>
      <c r="D3302" s="53"/>
      <c r="E3302" s="32"/>
      <c r="F3302" s="54"/>
      <c r="G3302" s="54"/>
      <c r="H3302" s="24" t="str">
        <f>IFERROR(ROUND(VLOOKUP($C3302,基础资料!$B$5:$E$34,3,0)+SUMIF($C$5:$C3302,$C3302,$F$5:$F3302)-SUMIF($C$5:$C3302,$C3302,$G$5:$G3302),2),"")</f>
        <v/>
      </c>
      <c r="I3302" s="53"/>
      <c r="J3302" s="53"/>
      <c r="K3302" s="25" t="str">
        <f t="shared" si="51"/>
        <v/>
      </c>
      <c r="L3302" s="13" t="str">
        <f>IF($D3302="","",IFERROR(INDEX(类别属性,MATCH($D3302,类别表,0)),""))</f>
        <v/>
      </c>
      <c r="M3302" s="53"/>
      <c r="N3302" s="53"/>
      <c r="O3302" s="32"/>
      <c r="P3302" s="6" t="str">
        <f>IF($C3302="","",IF(ISNA(MATCH($C3302,账户表,0)),"※这个账户不在【基础资料】的账户档案里",IF($B3302="","※没填日期，这一笔不会进任何月份的报表",IF(NOT(ISNUMBER($B3302)),"※日期是文本不是日期（像 2026.6.28 这种），按日期取数的报表全会漏掉这一笔",IF(AND($F3302&lt;&gt;"",$G3302&lt;&gt;""),"※收入和支出不能同时填",IF(AND(N($F3302)=0,N($G3302)=0),"※收入和支出都没填",IF(OR(N($F3302)&lt;0,N($G3302)&lt;0),"※金额不能填负数，方向反了就换一列填",IF($D3302="","※没填收支类别，分类报表会漏掉这一笔",IF(ISNA(MATCH($D3302,类别表,0)),"※收支类别不在【基础资料】的清单里",IF(AND($L3302="内部转账",$M3302=""),"△内部转账要在「对方账户」写上另一头",IF(AND($L3302="内部转账",$M3302=$C3302),"※对方账户跟本账户是同一个",IF(AND($L3302&lt;&gt;"内部转账",$M3302&lt;&gt;""),"△填了对方账户，但类别不是内部转账",IF(YEAR($B3302)&lt;&gt;管理年度,"△不是管理年度的单据，按月的三张报表里看不到",IF($H3302&lt;0,"△这一笔之后该账户余额成负数了，核一下",""))))))))))))))</f>
        <v/>
      </c>
    </row>
    <row r="3303" ht="16.5" spans="1:16">
      <c r="A3303" s="4" t="str">
        <f>IF($C3303="","",COUNTA($C$5:$C3303))</f>
        <v/>
      </c>
      <c r="B3303" s="52"/>
      <c r="C3303" s="53"/>
      <c r="D3303" s="53"/>
      <c r="E3303" s="32"/>
      <c r="F3303" s="54"/>
      <c r="G3303" s="54"/>
      <c r="H3303" s="24" t="str">
        <f>IFERROR(ROUND(VLOOKUP($C3303,基础资料!$B$5:$E$34,3,0)+SUMIF($C$5:$C3303,$C3303,$F$5:$F3303)-SUMIF($C$5:$C3303,$C3303,$G$5:$G3303),2),"")</f>
        <v/>
      </c>
      <c r="I3303" s="53"/>
      <c r="J3303" s="53"/>
      <c r="K3303" s="25" t="str">
        <f t="shared" si="51"/>
        <v/>
      </c>
      <c r="L3303" s="13" t="str">
        <f>IF($D3303="","",IFERROR(INDEX(类别属性,MATCH($D3303,类别表,0)),""))</f>
        <v/>
      </c>
      <c r="M3303" s="53"/>
      <c r="N3303" s="53"/>
      <c r="O3303" s="32"/>
      <c r="P3303" s="6" t="str">
        <f>IF($C3303="","",IF(ISNA(MATCH($C3303,账户表,0)),"※这个账户不在【基础资料】的账户档案里",IF($B3303="","※没填日期，这一笔不会进任何月份的报表",IF(NOT(ISNUMBER($B3303)),"※日期是文本不是日期（像 2026.6.28 这种），按日期取数的报表全会漏掉这一笔",IF(AND($F3303&lt;&gt;"",$G3303&lt;&gt;""),"※收入和支出不能同时填",IF(AND(N($F3303)=0,N($G3303)=0),"※收入和支出都没填",IF(OR(N($F3303)&lt;0,N($G3303)&lt;0),"※金额不能填负数，方向反了就换一列填",IF($D3303="","※没填收支类别，分类报表会漏掉这一笔",IF(ISNA(MATCH($D3303,类别表,0)),"※收支类别不在【基础资料】的清单里",IF(AND($L3303="内部转账",$M3303=""),"△内部转账要在「对方账户」写上另一头",IF(AND($L3303="内部转账",$M3303=$C3303),"※对方账户跟本账户是同一个",IF(AND($L3303&lt;&gt;"内部转账",$M3303&lt;&gt;""),"△填了对方账户，但类别不是内部转账",IF(YEAR($B3303)&lt;&gt;管理年度,"△不是管理年度的单据，按月的三张报表里看不到",IF($H3303&lt;0,"△这一笔之后该账户余额成负数了，核一下",""))))))))))))))</f>
        <v/>
      </c>
    </row>
    <row r="3304" ht="16.5" spans="1:16">
      <c r="A3304" s="4" t="str">
        <f>IF($C3304="","",COUNTA($C$5:$C3304))</f>
        <v/>
      </c>
      <c r="B3304" s="52"/>
      <c r="C3304" s="53"/>
      <c r="D3304" s="53"/>
      <c r="E3304" s="32"/>
      <c r="F3304" s="54"/>
      <c r="G3304" s="54"/>
      <c r="H3304" s="24" t="str">
        <f>IFERROR(ROUND(VLOOKUP($C3304,基础资料!$B$5:$E$34,3,0)+SUMIF($C$5:$C3304,$C3304,$F$5:$F3304)-SUMIF($C$5:$C3304,$C3304,$G$5:$G3304),2),"")</f>
        <v/>
      </c>
      <c r="I3304" s="53"/>
      <c r="J3304" s="53"/>
      <c r="K3304" s="25" t="str">
        <f t="shared" si="51"/>
        <v/>
      </c>
      <c r="L3304" s="13" t="str">
        <f>IF($D3304="","",IFERROR(INDEX(类别属性,MATCH($D3304,类别表,0)),""))</f>
        <v/>
      </c>
      <c r="M3304" s="53"/>
      <c r="N3304" s="53"/>
      <c r="O3304" s="32"/>
      <c r="P3304" s="6" t="str">
        <f>IF($C3304="","",IF(ISNA(MATCH($C3304,账户表,0)),"※这个账户不在【基础资料】的账户档案里",IF($B3304="","※没填日期，这一笔不会进任何月份的报表",IF(NOT(ISNUMBER($B3304)),"※日期是文本不是日期（像 2026.6.28 这种），按日期取数的报表全会漏掉这一笔",IF(AND($F3304&lt;&gt;"",$G3304&lt;&gt;""),"※收入和支出不能同时填",IF(AND(N($F3304)=0,N($G3304)=0),"※收入和支出都没填",IF(OR(N($F3304)&lt;0,N($G3304)&lt;0),"※金额不能填负数，方向反了就换一列填",IF($D3304="","※没填收支类别，分类报表会漏掉这一笔",IF(ISNA(MATCH($D3304,类别表,0)),"※收支类别不在【基础资料】的清单里",IF(AND($L3304="内部转账",$M3304=""),"△内部转账要在「对方账户」写上另一头",IF(AND($L3304="内部转账",$M3304=$C3304),"※对方账户跟本账户是同一个",IF(AND($L3304&lt;&gt;"内部转账",$M3304&lt;&gt;""),"△填了对方账户，但类别不是内部转账",IF(YEAR($B3304)&lt;&gt;管理年度,"△不是管理年度的单据，按月的三张报表里看不到",IF($H3304&lt;0,"△这一笔之后该账户余额成负数了，核一下",""))))))))))))))</f>
        <v/>
      </c>
    </row>
    <row r="3305" ht="16.5" spans="1:16">
      <c r="A3305" s="4" t="str">
        <f>IF($C3305="","",COUNTA($C$5:$C3305))</f>
        <v/>
      </c>
      <c r="B3305" s="52"/>
      <c r="C3305" s="53"/>
      <c r="D3305" s="53"/>
      <c r="E3305" s="32"/>
      <c r="F3305" s="54"/>
      <c r="G3305" s="54"/>
      <c r="H3305" s="24" t="str">
        <f>IFERROR(ROUND(VLOOKUP($C3305,基础资料!$B$5:$E$34,3,0)+SUMIF($C$5:$C3305,$C3305,$F$5:$F3305)-SUMIF($C$5:$C3305,$C3305,$G$5:$G3305),2),"")</f>
        <v/>
      </c>
      <c r="I3305" s="53"/>
      <c r="J3305" s="53"/>
      <c r="K3305" s="25" t="str">
        <f t="shared" si="51"/>
        <v/>
      </c>
      <c r="L3305" s="13" t="str">
        <f>IF($D3305="","",IFERROR(INDEX(类别属性,MATCH($D3305,类别表,0)),""))</f>
        <v/>
      </c>
      <c r="M3305" s="53"/>
      <c r="N3305" s="53"/>
      <c r="O3305" s="32"/>
      <c r="P3305" s="6" t="str">
        <f>IF($C3305="","",IF(ISNA(MATCH($C3305,账户表,0)),"※这个账户不在【基础资料】的账户档案里",IF($B3305="","※没填日期，这一笔不会进任何月份的报表",IF(NOT(ISNUMBER($B3305)),"※日期是文本不是日期（像 2026.6.28 这种），按日期取数的报表全会漏掉这一笔",IF(AND($F3305&lt;&gt;"",$G3305&lt;&gt;""),"※收入和支出不能同时填",IF(AND(N($F3305)=0,N($G3305)=0),"※收入和支出都没填",IF(OR(N($F3305)&lt;0,N($G3305)&lt;0),"※金额不能填负数，方向反了就换一列填",IF($D3305="","※没填收支类别，分类报表会漏掉这一笔",IF(ISNA(MATCH($D3305,类别表,0)),"※收支类别不在【基础资料】的清单里",IF(AND($L3305="内部转账",$M3305=""),"△内部转账要在「对方账户」写上另一头",IF(AND($L3305="内部转账",$M3305=$C3305),"※对方账户跟本账户是同一个",IF(AND($L3305&lt;&gt;"内部转账",$M3305&lt;&gt;""),"△填了对方账户，但类别不是内部转账",IF(YEAR($B3305)&lt;&gt;管理年度,"△不是管理年度的单据，按月的三张报表里看不到",IF($H3305&lt;0,"△这一笔之后该账户余额成负数了，核一下",""))))))))))))))</f>
        <v/>
      </c>
    </row>
    <row r="3306" ht="16.5" spans="1:16">
      <c r="A3306" s="4" t="str">
        <f>IF($C3306="","",COUNTA($C$5:$C3306))</f>
        <v/>
      </c>
      <c r="B3306" s="52"/>
      <c r="C3306" s="53"/>
      <c r="D3306" s="53"/>
      <c r="E3306" s="32"/>
      <c r="F3306" s="54"/>
      <c r="G3306" s="54"/>
      <c r="H3306" s="24" t="str">
        <f>IFERROR(ROUND(VLOOKUP($C3306,基础资料!$B$5:$E$34,3,0)+SUMIF($C$5:$C3306,$C3306,$F$5:$F3306)-SUMIF($C$5:$C3306,$C3306,$G$5:$G3306),2),"")</f>
        <v/>
      </c>
      <c r="I3306" s="53"/>
      <c r="J3306" s="53"/>
      <c r="K3306" s="25" t="str">
        <f t="shared" si="51"/>
        <v/>
      </c>
      <c r="L3306" s="13" t="str">
        <f>IF($D3306="","",IFERROR(INDEX(类别属性,MATCH($D3306,类别表,0)),""))</f>
        <v/>
      </c>
      <c r="M3306" s="53"/>
      <c r="N3306" s="53"/>
      <c r="O3306" s="32"/>
      <c r="P3306" s="6" t="str">
        <f>IF($C3306="","",IF(ISNA(MATCH($C3306,账户表,0)),"※这个账户不在【基础资料】的账户档案里",IF($B3306="","※没填日期，这一笔不会进任何月份的报表",IF(NOT(ISNUMBER($B3306)),"※日期是文本不是日期（像 2026.6.28 这种），按日期取数的报表全会漏掉这一笔",IF(AND($F3306&lt;&gt;"",$G3306&lt;&gt;""),"※收入和支出不能同时填",IF(AND(N($F3306)=0,N($G3306)=0),"※收入和支出都没填",IF(OR(N($F3306)&lt;0,N($G3306)&lt;0),"※金额不能填负数，方向反了就换一列填",IF($D3306="","※没填收支类别，分类报表会漏掉这一笔",IF(ISNA(MATCH($D3306,类别表,0)),"※收支类别不在【基础资料】的清单里",IF(AND($L3306="内部转账",$M3306=""),"△内部转账要在「对方账户」写上另一头",IF(AND($L3306="内部转账",$M3306=$C3306),"※对方账户跟本账户是同一个",IF(AND($L3306&lt;&gt;"内部转账",$M3306&lt;&gt;""),"△填了对方账户，但类别不是内部转账",IF(YEAR($B3306)&lt;&gt;管理年度,"△不是管理年度的单据，按月的三张报表里看不到",IF($H3306&lt;0,"△这一笔之后该账户余额成负数了，核一下",""))))))))))))))</f>
        <v/>
      </c>
    </row>
    <row r="3307" ht="16.5" spans="1:16">
      <c r="A3307" s="4" t="str">
        <f>IF($C3307="","",COUNTA($C$5:$C3307))</f>
        <v/>
      </c>
      <c r="B3307" s="52"/>
      <c r="C3307" s="53"/>
      <c r="D3307" s="53"/>
      <c r="E3307" s="32"/>
      <c r="F3307" s="54"/>
      <c r="G3307" s="54"/>
      <c r="H3307" s="24" t="str">
        <f>IFERROR(ROUND(VLOOKUP($C3307,基础资料!$B$5:$E$34,3,0)+SUMIF($C$5:$C3307,$C3307,$F$5:$F3307)-SUMIF($C$5:$C3307,$C3307,$G$5:$G3307),2),"")</f>
        <v/>
      </c>
      <c r="I3307" s="53"/>
      <c r="J3307" s="53"/>
      <c r="K3307" s="25" t="str">
        <f t="shared" si="51"/>
        <v/>
      </c>
      <c r="L3307" s="13" t="str">
        <f>IF($D3307="","",IFERROR(INDEX(类别属性,MATCH($D3307,类别表,0)),""))</f>
        <v/>
      </c>
      <c r="M3307" s="53"/>
      <c r="N3307" s="53"/>
      <c r="O3307" s="32"/>
      <c r="P3307" s="6" t="str">
        <f>IF($C3307="","",IF(ISNA(MATCH($C3307,账户表,0)),"※这个账户不在【基础资料】的账户档案里",IF($B3307="","※没填日期，这一笔不会进任何月份的报表",IF(NOT(ISNUMBER($B3307)),"※日期是文本不是日期（像 2026.6.28 这种），按日期取数的报表全会漏掉这一笔",IF(AND($F3307&lt;&gt;"",$G3307&lt;&gt;""),"※收入和支出不能同时填",IF(AND(N($F3307)=0,N($G3307)=0),"※收入和支出都没填",IF(OR(N($F3307)&lt;0,N($G3307)&lt;0),"※金额不能填负数，方向反了就换一列填",IF($D3307="","※没填收支类别，分类报表会漏掉这一笔",IF(ISNA(MATCH($D3307,类别表,0)),"※收支类别不在【基础资料】的清单里",IF(AND($L3307="内部转账",$M3307=""),"△内部转账要在「对方账户」写上另一头",IF(AND($L3307="内部转账",$M3307=$C3307),"※对方账户跟本账户是同一个",IF(AND($L3307&lt;&gt;"内部转账",$M3307&lt;&gt;""),"△填了对方账户，但类别不是内部转账",IF(YEAR($B3307)&lt;&gt;管理年度,"△不是管理年度的单据，按月的三张报表里看不到",IF($H3307&lt;0,"△这一笔之后该账户余额成负数了，核一下",""))))))))))))))</f>
        <v/>
      </c>
    </row>
    <row r="3308" ht="16.5" spans="1:16">
      <c r="A3308" s="4" t="str">
        <f>IF($C3308="","",COUNTA($C$5:$C3308))</f>
        <v/>
      </c>
      <c r="B3308" s="52"/>
      <c r="C3308" s="53"/>
      <c r="D3308" s="53"/>
      <c r="E3308" s="32"/>
      <c r="F3308" s="54"/>
      <c r="G3308" s="54"/>
      <c r="H3308" s="24" t="str">
        <f>IFERROR(ROUND(VLOOKUP($C3308,基础资料!$B$5:$E$34,3,0)+SUMIF($C$5:$C3308,$C3308,$F$5:$F3308)-SUMIF($C$5:$C3308,$C3308,$G$5:$G3308),2),"")</f>
        <v/>
      </c>
      <c r="I3308" s="53"/>
      <c r="J3308" s="53"/>
      <c r="K3308" s="25" t="str">
        <f t="shared" si="51"/>
        <v/>
      </c>
      <c r="L3308" s="13" t="str">
        <f>IF($D3308="","",IFERROR(INDEX(类别属性,MATCH($D3308,类别表,0)),""))</f>
        <v/>
      </c>
      <c r="M3308" s="53"/>
      <c r="N3308" s="53"/>
      <c r="O3308" s="32"/>
      <c r="P3308" s="6" t="str">
        <f>IF($C3308="","",IF(ISNA(MATCH($C3308,账户表,0)),"※这个账户不在【基础资料】的账户档案里",IF($B3308="","※没填日期，这一笔不会进任何月份的报表",IF(NOT(ISNUMBER($B3308)),"※日期是文本不是日期（像 2026.6.28 这种），按日期取数的报表全会漏掉这一笔",IF(AND($F3308&lt;&gt;"",$G3308&lt;&gt;""),"※收入和支出不能同时填",IF(AND(N($F3308)=0,N($G3308)=0),"※收入和支出都没填",IF(OR(N($F3308)&lt;0,N($G3308)&lt;0),"※金额不能填负数，方向反了就换一列填",IF($D3308="","※没填收支类别，分类报表会漏掉这一笔",IF(ISNA(MATCH($D3308,类别表,0)),"※收支类别不在【基础资料】的清单里",IF(AND($L3308="内部转账",$M3308=""),"△内部转账要在「对方账户」写上另一头",IF(AND($L3308="内部转账",$M3308=$C3308),"※对方账户跟本账户是同一个",IF(AND($L3308&lt;&gt;"内部转账",$M3308&lt;&gt;""),"△填了对方账户，但类别不是内部转账",IF(YEAR($B3308)&lt;&gt;管理年度,"△不是管理年度的单据，按月的三张报表里看不到",IF($H3308&lt;0,"△这一笔之后该账户余额成负数了，核一下",""))))))))))))))</f>
        <v/>
      </c>
    </row>
    <row r="3309" ht="16.5" spans="1:16">
      <c r="A3309" s="4" t="str">
        <f>IF($C3309="","",COUNTA($C$5:$C3309))</f>
        <v/>
      </c>
      <c r="B3309" s="52"/>
      <c r="C3309" s="53"/>
      <c r="D3309" s="53"/>
      <c r="E3309" s="32"/>
      <c r="F3309" s="54"/>
      <c r="G3309" s="54"/>
      <c r="H3309" s="24" t="str">
        <f>IFERROR(ROUND(VLOOKUP($C3309,基础资料!$B$5:$E$34,3,0)+SUMIF($C$5:$C3309,$C3309,$F$5:$F3309)-SUMIF($C$5:$C3309,$C3309,$G$5:$G3309),2),"")</f>
        <v/>
      </c>
      <c r="I3309" s="53"/>
      <c r="J3309" s="53"/>
      <c r="K3309" s="25" t="str">
        <f t="shared" si="51"/>
        <v/>
      </c>
      <c r="L3309" s="13" t="str">
        <f>IF($D3309="","",IFERROR(INDEX(类别属性,MATCH($D3309,类别表,0)),""))</f>
        <v/>
      </c>
      <c r="M3309" s="53"/>
      <c r="N3309" s="53"/>
      <c r="O3309" s="32"/>
      <c r="P3309" s="6" t="str">
        <f>IF($C3309="","",IF(ISNA(MATCH($C3309,账户表,0)),"※这个账户不在【基础资料】的账户档案里",IF($B3309="","※没填日期，这一笔不会进任何月份的报表",IF(NOT(ISNUMBER($B3309)),"※日期是文本不是日期（像 2026.6.28 这种），按日期取数的报表全会漏掉这一笔",IF(AND($F3309&lt;&gt;"",$G3309&lt;&gt;""),"※收入和支出不能同时填",IF(AND(N($F3309)=0,N($G3309)=0),"※收入和支出都没填",IF(OR(N($F3309)&lt;0,N($G3309)&lt;0),"※金额不能填负数，方向反了就换一列填",IF($D3309="","※没填收支类别，分类报表会漏掉这一笔",IF(ISNA(MATCH($D3309,类别表,0)),"※收支类别不在【基础资料】的清单里",IF(AND($L3309="内部转账",$M3309=""),"△内部转账要在「对方账户」写上另一头",IF(AND($L3309="内部转账",$M3309=$C3309),"※对方账户跟本账户是同一个",IF(AND($L3309&lt;&gt;"内部转账",$M3309&lt;&gt;""),"△填了对方账户，但类别不是内部转账",IF(YEAR($B3309)&lt;&gt;管理年度,"△不是管理年度的单据，按月的三张报表里看不到",IF($H3309&lt;0,"△这一笔之后该账户余额成负数了，核一下",""))))))))))))))</f>
        <v/>
      </c>
    </row>
    <row r="3310" ht="16.5" spans="1:16">
      <c r="A3310" s="4" t="str">
        <f>IF($C3310="","",COUNTA($C$5:$C3310))</f>
        <v/>
      </c>
      <c r="B3310" s="52"/>
      <c r="C3310" s="53"/>
      <c r="D3310" s="53"/>
      <c r="E3310" s="32"/>
      <c r="F3310" s="54"/>
      <c r="G3310" s="54"/>
      <c r="H3310" s="24" t="str">
        <f>IFERROR(ROUND(VLOOKUP($C3310,基础资料!$B$5:$E$34,3,0)+SUMIF($C$5:$C3310,$C3310,$F$5:$F3310)-SUMIF($C$5:$C3310,$C3310,$G$5:$G3310),2),"")</f>
        <v/>
      </c>
      <c r="I3310" s="53"/>
      <c r="J3310" s="53"/>
      <c r="K3310" s="25" t="str">
        <f t="shared" si="51"/>
        <v/>
      </c>
      <c r="L3310" s="13" t="str">
        <f>IF($D3310="","",IFERROR(INDEX(类别属性,MATCH($D3310,类别表,0)),""))</f>
        <v/>
      </c>
      <c r="M3310" s="53"/>
      <c r="N3310" s="53"/>
      <c r="O3310" s="32"/>
      <c r="P3310" s="6" t="str">
        <f>IF($C3310="","",IF(ISNA(MATCH($C3310,账户表,0)),"※这个账户不在【基础资料】的账户档案里",IF($B3310="","※没填日期，这一笔不会进任何月份的报表",IF(NOT(ISNUMBER($B3310)),"※日期是文本不是日期（像 2026.6.28 这种），按日期取数的报表全会漏掉这一笔",IF(AND($F3310&lt;&gt;"",$G3310&lt;&gt;""),"※收入和支出不能同时填",IF(AND(N($F3310)=0,N($G3310)=0),"※收入和支出都没填",IF(OR(N($F3310)&lt;0,N($G3310)&lt;0),"※金额不能填负数，方向反了就换一列填",IF($D3310="","※没填收支类别，分类报表会漏掉这一笔",IF(ISNA(MATCH($D3310,类别表,0)),"※收支类别不在【基础资料】的清单里",IF(AND($L3310="内部转账",$M3310=""),"△内部转账要在「对方账户」写上另一头",IF(AND($L3310="内部转账",$M3310=$C3310),"※对方账户跟本账户是同一个",IF(AND($L3310&lt;&gt;"内部转账",$M3310&lt;&gt;""),"△填了对方账户，但类别不是内部转账",IF(YEAR($B3310)&lt;&gt;管理年度,"△不是管理年度的单据，按月的三张报表里看不到",IF($H3310&lt;0,"△这一笔之后该账户余额成负数了，核一下",""))))))))))))))</f>
        <v/>
      </c>
    </row>
    <row r="3311" ht="16.5" spans="1:16">
      <c r="A3311" s="4" t="str">
        <f>IF($C3311="","",COUNTA($C$5:$C3311))</f>
        <v/>
      </c>
      <c r="B3311" s="52"/>
      <c r="C3311" s="53"/>
      <c r="D3311" s="53"/>
      <c r="E3311" s="32"/>
      <c r="F3311" s="54"/>
      <c r="G3311" s="54"/>
      <c r="H3311" s="24" t="str">
        <f>IFERROR(ROUND(VLOOKUP($C3311,基础资料!$B$5:$E$34,3,0)+SUMIF($C$5:$C3311,$C3311,$F$5:$F3311)-SUMIF($C$5:$C3311,$C3311,$G$5:$G3311),2),"")</f>
        <v/>
      </c>
      <c r="I3311" s="53"/>
      <c r="J3311" s="53"/>
      <c r="K3311" s="25" t="str">
        <f t="shared" si="51"/>
        <v/>
      </c>
      <c r="L3311" s="13" t="str">
        <f>IF($D3311="","",IFERROR(INDEX(类别属性,MATCH($D3311,类别表,0)),""))</f>
        <v/>
      </c>
      <c r="M3311" s="53"/>
      <c r="N3311" s="53"/>
      <c r="O3311" s="32"/>
      <c r="P3311" s="6" t="str">
        <f>IF($C3311="","",IF(ISNA(MATCH($C3311,账户表,0)),"※这个账户不在【基础资料】的账户档案里",IF($B3311="","※没填日期，这一笔不会进任何月份的报表",IF(NOT(ISNUMBER($B3311)),"※日期是文本不是日期（像 2026.6.28 这种），按日期取数的报表全会漏掉这一笔",IF(AND($F3311&lt;&gt;"",$G3311&lt;&gt;""),"※收入和支出不能同时填",IF(AND(N($F3311)=0,N($G3311)=0),"※收入和支出都没填",IF(OR(N($F3311)&lt;0,N($G3311)&lt;0),"※金额不能填负数，方向反了就换一列填",IF($D3311="","※没填收支类别，分类报表会漏掉这一笔",IF(ISNA(MATCH($D3311,类别表,0)),"※收支类别不在【基础资料】的清单里",IF(AND($L3311="内部转账",$M3311=""),"△内部转账要在「对方账户」写上另一头",IF(AND($L3311="内部转账",$M3311=$C3311),"※对方账户跟本账户是同一个",IF(AND($L3311&lt;&gt;"内部转账",$M3311&lt;&gt;""),"△填了对方账户，但类别不是内部转账",IF(YEAR($B3311)&lt;&gt;管理年度,"△不是管理年度的单据，按月的三张报表里看不到",IF($H3311&lt;0,"△这一笔之后该账户余额成负数了，核一下",""))))))))))))))</f>
        <v/>
      </c>
    </row>
    <row r="3312" ht="16.5" spans="1:16">
      <c r="A3312" s="4" t="str">
        <f>IF($C3312="","",COUNTA($C$5:$C3312))</f>
        <v/>
      </c>
      <c r="B3312" s="52"/>
      <c r="C3312" s="53"/>
      <c r="D3312" s="53"/>
      <c r="E3312" s="32"/>
      <c r="F3312" s="54"/>
      <c r="G3312" s="54"/>
      <c r="H3312" s="24" t="str">
        <f>IFERROR(ROUND(VLOOKUP($C3312,基础资料!$B$5:$E$34,3,0)+SUMIF($C$5:$C3312,$C3312,$F$5:$F3312)-SUMIF($C$5:$C3312,$C3312,$G$5:$G3312),2),"")</f>
        <v/>
      </c>
      <c r="I3312" s="53"/>
      <c r="J3312" s="53"/>
      <c r="K3312" s="25" t="str">
        <f t="shared" si="51"/>
        <v/>
      </c>
      <c r="L3312" s="13" t="str">
        <f>IF($D3312="","",IFERROR(INDEX(类别属性,MATCH($D3312,类别表,0)),""))</f>
        <v/>
      </c>
      <c r="M3312" s="53"/>
      <c r="N3312" s="53"/>
      <c r="O3312" s="32"/>
      <c r="P3312" s="6" t="str">
        <f>IF($C3312="","",IF(ISNA(MATCH($C3312,账户表,0)),"※这个账户不在【基础资料】的账户档案里",IF($B3312="","※没填日期，这一笔不会进任何月份的报表",IF(NOT(ISNUMBER($B3312)),"※日期是文本不是日期（像 2026.6.28 这种），按日期取数的报表全会漏掉这一笔",IF(AND($F3312&lt;&gt;"",$G3312&lt;&gt;""),"※收入和支出不能同时填",IF(AND(N($F3312)=0,N($G3312)=0),"※收入和支出都没填",IF(OR(N($F3312)&lt;0,N($G3312)&lt;0),"※金额不能填负数，方向反了就换一列填",IF($D3312="","※没填收支类别，分类报表会漏掉这一笔",IF(ISNA(MATCH($D3312,类别表,0)),"※收支类别不在【基础资料】的清单里",IF(AND($L3312="内部转账",$M3312=""),"△内部转账要在「对方账户」写上另一头",IF(AND($L3312="内部转账",$M3312=$C3312),"※对方账户跟本账户是同一个",IF(AND($L3312&lt;&gt;"内部转账",$M3312&lt;&gt;""),"△填了对方账户，但类别不是内部转账",IF(YEAR($B3312)&lt;&gt;管理年度,"△不是管理年度的单据，按月的三张报表里看不到",IF($H3312&lt;0,"△这一笔之后该账户余额成负数了，核一下",""))))))))))))))</f>
        <v/>
      </c>
    </row>
    <row r="3313" ht="16.5" spans="1:16">
      <c r="A3313" s="4" t="str">
        <f>IF($C3313="","",COUNTA($C$5:$C3313))</f>
        <v/>
      </c>
      <c r="B3313" s="52"/>
      <c r="C3313" s="53"/>
      <c r="D3313" s="53"/>
      <c r="E3313" s="32"/>
      <c r="F3313" s="54"/>
      <c r="G3313" s="54"/>
      <c r="H3313" s="24" t="str">
        <f>IFERROR(ROUND(VLOOKUP($C3313,基础资料!$B$5:$E$34,3,0)+SUMIF($C$5:$C3313,$C3313,$F$5:$F3313)-SUMIF($C$5:$C3313,$C3313,$G$5:$G3313),2),"")</f>
        <v/>
      </c>
      <c r="I3313" s="53"/>
      <c r="J3313" s="53"/>
      <c r="K3313" s="25" t="str">
        <f t="shared" si="51"/>
        <v/>
      </c>
      <c r="L3313" s="13" t="str">
        <f>IF($D3313="","",IFERROR(INDEX(类别属性,MATCH($D3313,类别表,0)),""))</f>
        <v/>
      </c>
      <c r="M3313" s="53"/>
      <c r="N3313" s="53"/>
      <c r="O3313" s="32"/>
      <c r="P3313" s="6" t="str">
        <f>IF($C3313="","",IF(ISNA(MATCH($C3313,账户表,0)),"※这个账户不在【基础资料】的账户档案里",IF($B3313="","※没填日期，这一笔不会进任何月份的报表",IF(NOT(ISNUMBER($B3313)),"※日期是文本不是日期（像 2026.6.28 这种），按日期取数的报表全会漏掉这一笔",IF(AND($F3313&lt;&gt;"",$G3313&lt;&gt;""),"※收入和支出不能同时填",IF(AND(N($F3313)=0,N($G3313)=0),"※收入和支出都没填",IF(OR(N($F3313)&lt;0,N($G3313)&lt;0),"※金额不能填负数，方向反了就换一列填",IF($D3313="","※没填收支类别，分类报表会漏掉这一笔",IF(ISNA(MATCH($D3313,类别表,0)),"※收支类别不在【基础资料】的清单里",IF(AND($L3313="内部转账",$M3313=""),"△内部转账要在「对方账户」写上另一头",IF(AND($L3313="内部转账",$M3313=$C3313),"※对方账户跟本账户是同一个",IF(AND($L3313&lt;&gt;"内部转账",$M3313&lt;&gt;""),"△填了对方账户，但类别不是内部转账",IF(YEAR($B3313)&lt;&gt;管理年度,"△不是管理年度的单据，按月的三张报表里看不到",IF($H3313&lt;0,"△这一笔之后该账户余额成负数了，核一下",""))))))))))))))</f>
        <v/>
      </c>
    </row>
    <row r="3314" ht="16.5" spans="1:16">
      <c r="A3314" s="4" t="str">
        <f>IF($C3314="","",COUNTA($C$5:$C3314))</f>
        <v/>
      </c>
      <c r="B3314" s="52"/>
      <c r="C3314" s="53"/>
      <c r="D3314" s="53"/>
      <c r="E3314" s="32"/>
      <c r="F3314" s="54"/>
      <c r="G3314" s="54"/>
      <c r="H3314" s="24" t="str">
        <f>IFERROR(ROUND(VLOOKUP($C3314,基础资料!$B$5:$E$34,3,0)+SUMIF($C$5:$C3314,$C3314,$F$5:$F3314)-SUMIF($C$5:$C3314,$C3314,$G$5:$G3314),2),"")</f>
        <v/>
      </c>
      <c r="I3314" s="53"/>
      <c r="J3314" s="53"/>
      <c r="K3314" s="25" t="str">
        <f t="shared" si="51"/>
        <v/>
      </c>
      <c r="L3314" s="13" t="str">
        <f>IF($D3314="","",IFERROR(INDEX(类别属性,MATCH($D3314,类别表,0)),""))</f>
        <v/>
      </c>
      <c r="M3314" s="53"/>
      <c r="N3314" s="53"/>
      <c r="O3314" s="32"/>
      <c r="P3314" s="6" t="str">
        <f>IF($C3314="","",IF(ISNA(MATCH($C3314,账户表,0)),"※这个账户不在【基础资料】的账户档案里",IF($B3314="","※没填日期，这一笔不会进任何月份的报表",IF(NOT(ISNUMBER($B3314)),"※日期是文本不是日期（像 2026.6.28 这种），按日期取数的报表全会漏掉这一笔",IF(AND($F3314&lt;&gt;"",$G3314&lt;&gt;""),"※收入和支出不能同时填",IF(AND(N($F3314)=0,N($G3314)=0),"※收入和支出都没填",IF(OR(N($F3314)&lt;0,N($G3314)&lt;0),"※金额不能填负数，方向反了就换一列填",IF($D3314="","※没填收支类别，分类报表会漏掉这一笔",IF(ISNA(MATCH($D3314,类别表,0)),"※收支类别不在【基础资料】的清单里",IF(AND($L3314="内部转账",$M3314=""),"△内部转账要在「对方账户」写上另一头",IF(AND($L3314="内部转账",$M3314=$C3314),"※对方账户跟本账户是同一个",IF(AND($L3314&lt;&gt;"内部转账",$M3314&lt;&gt;""),"△填了对方账户，但类别不是内部转账",IF(YEAR($B3314)&lt;&gt;管理年度,"△不是管理年度的单据，按月的三张报表里看不到",IF($H3314&lt;0,"△这一笔之后该账户余额成负数了，核一下",""))))))))))))))</f>
        <v/>
      </c>
    </row>
    <row r="3315" ht="16.5" spans="1:16">
      <c r="A3315" s="4" t="str">
        <f>IF($C3315="","",COUNTA($C$5:$C3315))</f>
        <v/>
      </c>
      <c r="B3315" s="52"/>
      <c r="C3315" s="53"/>
      <c r="D3315" s="53"/>
      <c r="E3315" s="32"/>
      <c r="F3315" s="54"/>
      <c r="G3315" s="54"/>
      <c r="H3315" s="24" t="str">
        <f>IFERROR(ROUND(VLOOKUP($C3315,基础资料!$B$5:$E$34,3,0)+SUMIF($C$5:$C3315,$C3315,$F$5:$F3315)-SUMIF($C$5:$C3315,$C3315,$G$5:$G3315),2),"")</f>
        <v/>
      </c>
      <c r="I3315" s="53"/>
      <c r="J3315" s="53"/>
      <c r="K3315" s="25" t="str">
        <f t="shared" si="51"/>
        <v/>
      </c>
      <c r="L3315" s="13" t="str">
        <f>IF($D3315="","",IFERROR(INDEX(类别属性,MATCH($D3315,类别表,0)),""))</f>
        <v/>
      </c>
      <c r="M3315" s="53"/>
      <c r="N3315" s="53"/>
      <c r="O3315" s="32"/>
      <c r="P3315" s="6" t="str">
        <f>IF($C3315="","",IF(ISNA(MATCH($C3315,账户表,0)),"※这个账户不在【基础资料】的账户档案里",IF($B3315="","※没填日期，这一笔不会进任何月份的报表",IF(NOT(ISNUMBER($B3315)),"※日期是文本不是日期（像 2026.6.28 这种），按日期取数的报表全会漏掉这一笔",IF(AND($F3315&lt;&gt;"",$G3315&lt;&gt;""),"※收入和支出不能同时填",IF(AND(N($F3315)=0,N($G3315)=0),"※收入和支出都没填",IF(OR(N($F3315)&lt;0,N($G3315)&lt;0),"※金额不能填负数，方向反了就换一列填",IF($D3315="","※没填收支类别，分类报表会漏掉这一笔",IF(ISNA(MATCH($D3315,类别表,0)),"※收支类别不在【基础资料】的清单里",IF(AND($L3315="内部转账",$M3315=""),"△内部转账要在「对方账户」写上另一头",IF(AND($L3315="内部转账",$M3315=$C3315),"※对方账户跟本账户是同一个",IF(AND($L3315&lt;&gt;"内部转账",$M3315&lt;&gt;""),"△填了对方账户，但类别不是内部转账",IF(YEAR($B3315)&lt;&gt;管理年度,"△不是管理年度的单据，按月的三张报表里看不到",IF($H3315&lt;0,"△这一笔之后该账户余额成负数了，核一下",""))))))))))))))</f>
        <v/>
      </c>
    </row>
    <row r="3316" ht="16.5" spans="1:16">
      <c r="A3316" s="4" t="str">
        <f>IF($C3316="","",COUNTA($C$5:$C3316))</f>
        <v/>
      </c>
      <c r="B3316" s="52"/>
      <c r="C3316" s="53"/>
      <c r="D3316" s="53"/>
      <c r="E3316" s="32"/>
      <c r="F3316" s="54"/>
      <c r="G3316" s="54"/>
      <c r="H3316" s="24" t="str">
        <f>IFERROR(ROUND(VLOOKUP($C3316,基础资料!$B$5:$E$34,3,0)+SUMIF($C$5:$C3316,$C3316,$F$5:$F3316)-SUMIF($C$5:$C3316,$C3316,$G$5:$G3316),2),"")</f>
        <v/>
      </c>
      <c r="I3316" s="53"/>
      <c r="J3316" s="53"/>
      <c r="K3316" s="25" t="str">
        <f t="shared" si="51"/>
        <v/>
      </c>
      <c r="L3316" s="13" t="str">
        <f>IF($D3316="","",IFERROR(INDEX(类别属性,MATCH($D3316,类别表,0)),""))</f>
        <v/>
      </c>
      <c r="M3316" s="53"/>
      <c r="N3316" s="53"/>
      <c r="O3316" s="32"/>
      <c r="P3316" s="6" t="str">
        <f>IF($C3316="","",IF(ISNA(MATCH($C3316,账户表,0)),"※这个账户不在【基础资料】的账户档案里",IF($B3316="","※没填日期，这一笔不会进任何月份的报表",IF(NOT(ISNUMBER($B3316)),"※日期是文本不是日期（像 2026.6.28 这种），按日期取数的报表全会漏掉这一笔",IF(AND($F3316&lt;&gt;"",$G3316&lt;&gt;""),"※收入和支出不能同时填",IF(AND(N($F3316)=0,N($G3316)=0),"※收入和支出都没填",IF(OR(N($F3316)&lt;0,N($G3316)&lt;0),"※金额不能填负数，方向反了就换一列填",IF($D3316="","※没填收支类别，分类报表会漏掉这一笔",IF(ISNA(MATCH($D3316,类别表,0)),"※收支类别不在【基础资料】的清单里",IF(AND($L3316="内部转账",$M3316=""),"△内部转账要在「对方账户」写上另一头",IF(AND($L3316="内部转账",$M3316=$C3316),"※对方账户跟本账户是同一个",IF(AND($L3316&lt;&gt;"内部转账",$M3316&lt;&gt;""),"△填了对方账户，但类别不是内部转账",IF(YEAR($B3316)&lt;&gt;管理年度,"△不是管理年度的单据，按月的三张报表里看不到",IF($H3316&lt;0,"△这一笔之后该账户余额成负数了，核一下",""))))))))))))))</f>
        <v/>
      </c>
    </row>
    <row r="3317" ht="16.5" spans="1:16">
      <c r="A3317" s="4" t="str">
        <f>IF($C3317="","",COUNTA($C$5:$C3317))</f>
        <v/>
      </c>
      <c r="B3317" s="52"/>
      <c r="C3317" s="53"/>
      <c r="D3317" s="53"/>
      <c r="E3317" s="32"/>
      <c r="F3317" s="54"/>
      <c r="G3317" s="54"/>
      <c r="H3317" s="24" t="str">
        <f>IFERROR(ROUND(VLOOKUP($C3317,基础资料!$B$5:$E$34,3,0)+SUMIF($C$5:$C3317,$C3317,$F$5:$F3317)-SUMIF($C$5:$C3317,$C3317,$G$5:$G3317),2),"")</f>
        <v/>
      </c>
      <c r="I3317" s="53"/>
      <c r="J3317" s="53"/>
      <c r="K3317" s="25" t="str">
        <f t="shared" si="51"/>
        <v/>
      </c>
      <c r="L3317" s="13" t="str">
        <f>IF($D3317="","",IFERROR(INDEX(类别属性,MATCH($D3317,类别表,0)),""))</f>
        <v/>
      </c>
      <c r="M3317" s="53"/>
      <c r="N3317" s="53"/>
      <c r="O3317" s="32"/>
      <c r="P3317" s="6" t="str">
        <f>IF($C3317="","",IF(ISNA(MATCH($C3317,账户表,0)),"※这个账户不在【基础资料】的账户档案里",IF($B3317="","※没填日期，这一笔不会进任何月份的报表",IF(NOT(ISNUMBER($B3317)),"※日期是文本不是日期（像 2026.6.28 这种），按日期取数的报表全会漏掉这一笔",IF(AND($F3317&lt;&gt;"",$G3317&lt;&gt;""),"※收入和支出不能同时填",IF(AND(N($F3317)=0,N($G3317)=0),"※收入和支出都没填",IF(OR(N($F3317)&lt;0,N($G3317)&lt;0),"※金额不能填负数，方向反了就换一列填",IF($D3317="","※没填收支类别，分类报表会漏掉这一笔",IF(ISNA(MATCH($D3317,类别表,0)),"※收支类别不在【基础资料】的清单里",IF(AND($L3317="内部转账",$M3317=""),"△内部转账要在「对方账户」写上另一头",IF(AND($L3317="内部转账",$M3317=$C3317),"※对方账户跟本账户是同一个",IF(AND($L3317&lt;&gt;"内部转账",$M3317&lt;&gt;""),"△填了对方账户，但类别不是内部转账",IF(YEAR($B3317)&lt;&gt;管理年度,"△不是管理年度的单据，按月的三张报表里看不到",IF($H3317&lt;0,"△这一笔之后该账户余额成负数了，核一下",""))))))))))))))</f>
        <v/>
      </c>
    </row>
    <row r="3318" ht="16.5" spans="1:16">
      <c r="A3318" s="4" t="str">
        <f>IF($C3318="","",COUNTA($C$5:$C3318))</f>
        <v/>
      </c>
      <c r="B3318" s="52"/>
      <c r="C3318" s="53"/>
      <c r="D3318" s="53"/>
      <c r="E3318" s="32"/>
      <c r="F3318" s="54"/>
      <c r="G3318" s="54"/>
      <c r="H3318" s="24" t="str">
        <f>IFERROR(ROUND(VLOOKUP($C3318,基础资料!$B$5:$E$34,3,0)+SUMIF($C$5:$C3318,$C3318,$F$5:$F3318)-SUMIF($C$5:$C3318,$C3318,$G$5:$G3318),2),"")</f>
        <v/>
      </c>
      <c r="I3318" s="53"/>
      <c r="J3318" s="53"/>
      <c r="K3318" s="25" t="str">
        <f t="shared" si="51"/>
        <v/>
      </c>
      <c r="L3318" s="13" t="str">
        <f>IF($D3318="","",IFERROR(INDEX(类别属性,MATCH($D3318,类别表,0)),""))</f>
        <v/>
      </c>
      <c r="M3318" s="53"/>
      <c r="N3318" s="53"/>
      <c r="O3318" s="32"/>
      <c r="P3318" s="6" t="str">
        <f>IF($C3318="","",IF(ISNA(MATCH($C3318,账户表,0)),"※这个账户不在【基础资料】的账户档案里",IF($B3318="","※没填日期，这一笔不会进任何月份的报表",IF(NOT(ISNUMBER($B3318)),"※日期是文本不是日期（像 2026.6.28 这种），按日期取数的报表全会漏掉这一笔",IF(AND($F3318&lt;&gt;"",$G3318&lt;&gt;""),"※收入和支出不能同时填",IF(AND(N($F3318)=0,N($G3318)=0),"※收入和支出都没填",IF(OR(N($F3318)&lt;0,N($G3318)&lt;0),"※金额不能填负数，方向反了就换一列填",IF($D3318="","※没填收支类别，分类报表会漏掉这一笔",IF(ISNA(MATCH($D3318,类别表,0)),"※收支类别不在【基础资料】的清单里",IF(AND($L3318="内部转账",$M3318=""),"△内部转账要在「对方账户」写上另一头",IF(AND($L3318="内部转账",$M3318=$C3318),"※对方账户跟本账户是同一个",IF(AND($L3318&lt;&gt;"内部转账",$M3318&lt;&gt;""),"△填了对方账户，但类别不是内部转账",IF(YEAR($B3318)&lt;&gt;管理年度,"△不是管理年度的单据，按月的三张报表里看不到",IF($H3318&lt;0,"△这一笔之后该账户余额成负数了，核一下",""))))))))))))))</f>
        <v/>
      </c>
    </row>
    <row r="3319" ht="16.5" spans="1:16">
      <c r="A3319" s="4" t="str">
        <f>IF($C3319="","",COUNTA($C$5:$C3319))</f>
        <v/>
      </c>
      <c r="B3319" s="52"/>
      <c r="C3319" s="53"/>
      <c r="D3319" s="53"/>
      <c r="E3319" s="32"/>
      <c r="F3319" s="54"/>
      <c r="G3319" s="54"/>
      <c r="H3319" s="24" t="str">
        <f>IFERROR(ROUND(VLOOKUP($C3319,基础资料!$B$5:$E$34,3,0)+SUMIF($C$5:$C3319,$C3319,$F$5:$F3319)-SUMIF($C$5:$C3319,$C3319,$G$5:$G3319),2),"")</f>
        <v/>
      </c>
      <c r="I3319" s="53"/>
      <c r="J3319" s="53"/>
      <c r="K3319" s="25" t="str">
        <f t="shared" si="51"/>
        <v/>
      </c>
      <c r="L3319" s="13" t="str">
        <f>IF($D3319="","",IFERROR(INDEX(类别属性,MATCH($D3319,类别表,0)),""))</f>
        <v/>
      </c>
      <c r="M3319" s="53"/>
      <c r="N3319" s="53"/>
      <c r="O3319" s="32"/>
      <c r="P3319" s="6" t="str">
        <f>IF($C3319="","",IF(ISNA(MATCH($C3319,账户表,0)),"※这个账户不在【基础资料】的账户档案里",IF($B3319="","※没填日期，这一笔不会进任何月份的报表",IF(NOT(ISNUMBER($B3319)),"※日期是文本不是日期（像 2026.6.28 这种），按日期取数的报表全会漏掉这一笔",IF(AND($F3319&lt;&gt;"",$G3319&lt;&gt;""),"※收入和支出不能同时填",IF(AND(N($F3319)=0,N($G3319)=0),"※收入和支出都没填",IF(OR(N($F3319)&lt;0,N($G3319)&lt;0),"※金额不能填负数，方向反了就换一列填",IF($D3319="","※没填收支类别，分类报表会漏掉这一笔",IF(ISNA(MATCH($D3319,类别表,0)),"※收支类别不在【基础资料】的清单里",IF(AND($L3319="内部转账",$M3319=""),"△内部转账要在「对方账户」写上另一头",IF(AND($L3319="内部转账",$M3319=$C3319),"※对方账户跟本账户是同一个",IF(AND($L3319&lt;&gt;"内部转账",$M3319&lt;&gt;""),"△填了对方账户，但类别不是内部转账",IF(YEAR($B3319)&lt;&gt;管理年度,"△不是管理年度的单据，按月的三张报表里看不到",IF($H3319&lt;0,"△这一笔之后该账户余额成负数了，核一下",""))))))))))))))</f>
        <v/>
      </c>
    </row>
    <row r="3320" ht="16.5" spans="1:16">
      <c r="A3320" s="4" t="str">
        <f>IF($C3320="","",COUNTA($C$5:$C3320))</f>
        <v/>
      </c>
      <c r="B3320" s="52"/>
      <c r="C3320" s="53"/>
      <c r="D3320" s="53"/>
      <c r="E3320" s="32"/>
      <c r="F3320" s="54"/>
      <c r="G3320" s="54"/>
      <c r="H3320" s="24" t="str">
        <f>IFERROR(ROUND(VLOOKUP($C3320,基础资料!$B$5:$E$34,3,0)+SUMIF($C$5:$C3320,$C3320,$F$5:$F3320)-SUMIF($C$5:$C3320,$C3320,$G$5:$G3320),2),"")</f>
        <v/>
      </c>
      <c r="I3320" s="53"/>
      <c r="J3320" s="53"/>
      <c r="K3320" s="25" t="str">
        <f t="shared" si="51"/>
        <v/>
      </c>
      <c r="L3320" s="13" t="str">
        <f>IF($D3320="","",IFERROR(INDEX(类别属性,MATCH($D3320,类别表,0)),""))</f>
        <v/>
      </c>
      <c r="M3320" s="53"/>
      <c r="N3320" s="53"/>
      <c r="O3320" s="32"/>
      <c r="P3320" s="6" t="str">
        <f>IF($C3320="","",IF(ISNA(MATCH($C3320,账户表,0)),"※这个账户不在【基础资料】的账户档案里",IF($B3320="","※没填日期，这一笔不会进任何月份的报表",IF(NOT(ISNUMBER($B3320)),"※日期是文本不是日期（像 2026.6.28 这种），按日期取数的报表全会漏掉这一笔",IF(AND($F3320&lt;&gt;"",$G3320&lt;&gt;""),"※收入和支出不能同时填",IF(AND(N($F3320)=0,N($G3320)=0),"※收入和支出都没填",IF(OR(N($F3320)&lt;0,N($G3320)&lt;0),"※金额不能填负数，方向反了就换一列填",IF($D3320="","※没填收支类别，分类报表会漏掉这一笔",IF(ISNA(MATCH($D3320,类别表,0)),"※收支类别不在【基础资料】的清单里",IF(AND($L3320="内部转账",$M3320=""),"△内部转账要在「对方账户」写上另一头",IF(AND($L3320="内部转账",$M3320=$C3320),"※对方账户跟本账户是同一个",IF(AND($L3320&lt;&gt;"内部转账",$M3320&lt;&gt;""),"△填了对方账户，但类别不是内部转账",IF(YEAR($B3320)&lt;&gt;管理年度,"△不是管理年度的单据，按月的三张报表里看不到",IF($H3320&lt;0,"△这一笔之后该账户余额成负数了，核一下",""))))))))))))))</f>
        <v/>
      </c>
    </row>
    <row r="3321" ht="16.5" spans="1:16">
      <c r="A3321" s="4" t="str">
        <f>IF($C3321="","",COUNTA($C$5:$C3321))</f>
        <v/>
      </c>
      <c r="B3321" s="52"/>
      <c r="C3321" s="53"/>
      <c r="D3321" s="53"/>
      <c r="E3321" s="32"/>
      <c r="F3321" s="54"/>
      <c r="G3321" s="54"/>
      <c r="H3321" s="24" t="str">
        <f>IFERROR(ROUND(VLOOKUP($C3321,基础资料!$B$5:$E$34,3,0)+SUMIF($C$5:$C3321,$C3321,$F$5:$F3321)-SUMIF($C$5:$C3321,$C3321,$G$5:$G3321),2),"")</f>
        <v/>
      </c>
      <c r="I3321" s="53"/>
      <c r="J3321" s="53"/>
      <c r="K3321" s="25" t="str">
        <f t="shared" si="51"/>
        <v/>
      </c>
      <c r="L3321" s="13" t="str">
        <f>IF($D3321="","",IFERROR(INDEX(类别属性,MATCH($D3321,类别表,0)),""))</f>
        <v/>
      </c>
      <c r="M3321" s="53"/>
      <c r="N3321" s="53"/>
      <c r="O3321" s="32"/>
      <c r="P3321" s="6" t="str">
        <f>IF($C3321="","",IF(ISNA(MATCH($C3321,账户表,0)),"※这个账户不在【基础资料】的账户档案里",IF($B3321="","※没填日期，这一笔不会进任何月份的报表",IF(NOT(ISNUMBER($B3321)),"※日期是文本不是日期（像 2026.6.28 这种），按日期取数的报表全会漏掉这一笔",IF(AND($F3321&lt;&gt;"",$G3321&lt;&gt;""),"※收入和支出不能同时填",IF(AND(N($F3321)=0,N($G3321)=0),"※收入和支出都没填",IF(OR(N($F3321)&lt;0,N($G3321)&lt;0),"※金额不能填负数，方向反了就换一列填",IF($D3321="","※没填收支类别，分类报表会漏掉这一笔",IF(ISNA(MATCH($D3321,类别表,0)),"※收支类别不在【基础资料】的清单里",IF(AND($L3321="内部转账",$M3321=""),"△内部转账要在「对方账户」写上另一头",IF(AND($L3321="内部转账",$M3321=$C3321),"※对方账户跟本账户是同一个",IF(AND($L3321&lt;&gt;"内部转账",$M3321&lt;&gt;""),"△填了对方账户，但类别不是内部转账",IF(YEAR($B3321)&lt;&gt;管理年度,"△不是管理年度的单据，按月的三张报表里看不到",IF($H3321&lt;0,"△这一笔之后该账户余额成负数了，核一下",""))))))))))))))</f>
        <v/>
      </c>
    </row>
    <row r="3322" ht="16.5" spans="1:16">
      <c r="A3322" s="4" t="str">
        <f>IF($C3322="","",COUNTA($C$5:$C3322))</f>
        <v/>
      </c>
      <c r="B3322" s="52"/>
      <c r="C3322" s="53"/>
      <c r="D3322" s="53"/>
      <c r="E3322" s="32"/>
      <c r="F3322" s="54"/>
      <c r="G3322" s="54"/>
      <c r="H3322" s="24" t="str">
        <f>IFERROR(ROUND(VLOOKUP($C3322,基础资料!$B$5:$E$34,3,0)+SUMIF($C$5:$C3322,$C3322,$F$5:$F3322)-SUMIF($C$5:$C3322,$C3322,$G$5:$G3322),2),"")</f>
        <v/>
      </c>
      <c r="I3322" s="53"/>
      <c r="J3322" s="53"/>
      <c r="K3322" s="25" t="str">
        <f t="shared" si="51"/>
        <v/>
      </c>
      <c r="L3322" s="13" t="str">
        <f>IF($D3322="","",IFERROR(INDEX(类别属性,MATCH($D3322,类别表,0)),""))</f>
        <v/>
      </c>
      <c r="M3322" s="53"/>
      <c r="N3322" s="53"/>
      <c r="O3322" s="32"/>
      <c r="P3322" s="6" t="str">
        <f>IF($C3322="","",IF(ISNA(MATCH($C3322,账户表,0)),"※这个账户不在【基础资料】的账户档案里",IF($B3322="","※没填日期，这一笔不会进任何月份的报表",IF(NOT(ISNUMBER($B3322)),"※日期是文本不是日期（像 2026.6.28 这种），按日期取数的报表全会漏掉这一笔",IF(AND($F3322&lt;&gt;"",$G3322&lt;&gt;""),"※收入和支出不能同时填",IF(AND(N($F3322)=0,N($G3322)=0),"※收入和支出都没填",IF(OR(N($F3322)&lt;0,N($G3322)&lt;0),"※金额不能填负数，方向反了就换一列填",IF($D3322="","※没填收支类别，分类报表会漏掉这一笔",IF(ISNA(MATCH($D3322,类别表,0)),"※收支类别不在【基础资料】的清单里",IF(AND($L3322="内部转账",$M3322=""),"△内部转账要在「对方账户」写上另一头",IF(AND($L3322="内部转账",$M3322=$C3322),"※对方账户跟本账户是同一个",IF(AND($L3322&lt;&gt;"内部转账",$M3322&lt;&gt;""),"△填了对方账户，但类别不是内部转账",IF(YEAR($B3322)&lt;&gt;管理年度,"△不是管理年度的单据，按月的三张报表里看不到",IF($H3322&lt;0,"△这一笔之后该账户余额成负数了，核一下",""))))))))))))))</f>
        <v/>
      </c>
    </row>
    <row r="3323" ht="16.5" spans="1:16">
      <c r="A3323" s="4" t="str">
        <f>IF($C3323="","",COUNTA($C$5:$C3323))</f>
        <v/>
      </c>
      <c r="B3323" s="52"/>
      <c r="C3323" s="53"/>
      <c r="D3323" s="53"/>
      <c r="E3323" s="32"/>
      <c r="F3323" s="54"/>
      <c r="G3323" s="54"/>
      <c r="H3323" s="24" t="str">
        <f>IFERROR(ROUND(VLOOKUP($C3323,基础资料!$B$5:$E$34,3,0)+SUMIF($C$5:$C3323,$C3323,$F$5:$F3323)-SUMIF($C$5:$C3323,$C3323,$G$5:$G3323),2),"")</f>
        <v/>
      </c>
      <c r="I3323" s="53"/>
      <c r="J3323" s="53"/>
      <c r="K3323" s="25" t="str">
        <f t="shared" si="51"/>
        <v/>
      </c>
      <c r="L3323" s="13" t="str">
        <f>IF($D3323="","",IFERROR(INDEX(类别属性,MATCH($D3323,类别表,0)),""))</f>
        <v/>
      </c>
      <c r="M3323" s="53"/>
      <c r="N3323" s="53"/>
      <c r="O3323" s="32"/>
      <c r="P3323" s="6" t="str">
        <f>IF($C3323="","",IF(ISNA(MATCH($C3323,账户表,0)),"※这个账户不在【基础资料】的账户档案里",IF($B3323="","※没填日期，这一笔不会进任何月份的报表",IF(NOT(ISNUMBER($B3323)),"※日期是文本不是日期（像 2026.6.28 这种），按日期取数的报表全会漏掉这一笔",IF(AND($F3323&lt;&gt;"",$G3323&lt;&gt;""),"※收入和支出不能同时填",IF(AND(N($F3323)=0,N($G3323)=0),"※收入和支出都没填",IF(OR(N($F3323)&lt;0,N($G3323)&lt;0),"※金额不能填负数，方向反了就换一列填",IF($D3323="","※没填收支类别，分类报表会漏掉这一笔",IF(ISNA(MATCH($D3323,类别表,0)),"※收支类别不在【基础资料】的清单里",IF(AND($L3323="内部转账",$M3323=""),"△内部转账要在「对方账户」写上另一头",IF(AND($L3323="内部转账",$M3323=$C3323),"※对方账户跟本账户是同一个",IF(AND($L3323&lt;&gt;"内部转账",$M3323&lt;&gt;""),"△填了对方账户，但类别不是内部转账",IF(YEAR($B3323)&lt;&gt;管理年度,"△不是管理年度的单据，按月的三张报表里看不到",IF($H3323&lt;0,"△这一笔之后该账户余额成负数了，核一下",""))))))))))))))</f>
        <v/>
      </c>
    </row>
    <row r="3324" ht="16.5" spans="1:16">
      <c r="A3324" s="4" t="str">
        <f>IF($C3324="","",COUNTA($C$5:$C3324))</f>
        <v/>
      </c>
      <c r="B3324" s="52"/>
      <c r="C3324" s="53"/>
      <c r="D3324" s="53"/>
      <c r="E3324" s="32"/>
      <c r="F3324" s="54"/>
      <c r="G3324" s="54"/>
      <c r="H3324" s="24" t="str">
        <f>IFERROR(ROUND(VLOOKUP($C3324,基础资料!$B$5:$E$34,3,0)+SUMIF($C$5:$C3324,$C3324,$F$5:$F3324)-SUMIF($C$5:$C3324,$C3324,$G$5:$G3324),2),"")</f>
        <v/>
      </c>
      <c r="I3324" s="53"/>
      <c r="J3324" s="53"/>
      <c r="K3324" s="25" t="str">
        <f t="shared" si="51"/>
        <v/>
      </c>
      <c r="L3324" s="13" t="str">
        <f>IF($D3324="","",IFERROR(INDEX(类别属性,MATCH($D3324,类别表,0)),""))</f>
        <v/>
      </c>
      <c r="M3324" s="53"/>
      <c r="N3324" s="53"/>
      <c r="O3324" s="32"/>
      <c r="P3324" s="6" t="str">
        <f>IF($C3324="","",IF(ISNA(MATCH($C3324,账户表,0)),"※这个账户不在【基础资料】的账户档案里",IF($B3324="","※没填日期，这一笔不会进任何月份的报表",IF(NOT(ISNUMBER($B3324)),"※日期是文本不是日期（像 2026.6.28 这种），按日期取数的报表全会漏掉这一笔",IF(AND($F3324&lt;&gt;"",$G3324&lt;&gt;""),"※收入和支出不能同时填",IF(AND(N($F3324)=0,N($G3324)=0),"※收入和支出都没填",IF(OR(N($F3324)&lt;0,N($G3324)&lt;0),"※金额不能填负数，方向反了就换一列填",IF($D3324="","※没填收支类别，分类报表会漏掉这一笔",IF(ISNA(MATCH($D3324,类别表,0)),"※收支类别不在【基础资料】的清单里",IF(AND($L3324="内部转账",$M3324=""),"△内部转账要在「对方账户」写上另一头",IF(AND($L3324="内部转账",$M3324=$C3324),"※对方账户跟本账户是同一个",IF(AND($L3324&lt;&gt;"内部转账",$M3324&lt;&gt;""),"△填了对方账户，但类别不是内部转账",IF(YEAR($B3324)&lt;&gt;管理年度,"△不是管理年度的单据，按月的三张报表里看不到",IF($H3324&lt;0,"△这一笔之后该账户余额成负数了，核一下",""))))))))))))))</f>
        <v/>
      </c>
    </row>
    <row r="3325" ht="16.5" spans="1:16">
      <c r="A3325" s="4" t="str">
        <f>IF($C3325="","",COUNTA($C$5:$C3325))</f>
        <v/>
      </c>
      <c r="B3325" s="52"/>
      <c r="C3325" s="53"/>
      <c r="D3325" s="53"/>
      <c r="E3325" s="32"/>
      <c r="F3325" s="54"/>
      <c r="G3325" s="54"/>
      <c r="H3325" s="24" t="str">
        <f>IFERROR(ROUND(VLOOKUP($C3325,基础资料!$B$5:$E$34,3,0)+SUMIF($C$5:$C3325,$C3325,$F$5:$F3325)-SUMIF($C$5:$C3325,$C3325,$G$5:$G3325),2),"")</f>
        <v/>
      </c>
      <c r="I3325" s="53"/>
      <c r="J3325" s="53"/>
      <c r="K3325" s="25" t="str">
        <f t="shared" si="51"/>
        <v/>
      </c>
      <c r="L3325" s="13" t="str">
        <f>IF($D3325="","",IFERROR(INDEX(类别属性,MATCH($D3325,类别表,0)),""))</f>
        <v/>
      </c>
      <c r="M3325" s="53"/>
      <c r="N3325" s="53"/>
      <c r="O3325" s="32"/>
      <c r="P3325" s="6" t="str">
        <f>IF($C3325="","",IF(ISNA(MATCH($C3325,账户表,0)),"※这个账户不在【基础资料】的账户档案里",IF($B3325="","※没填日期，这一笔不会进任何月份的报表",IF(NOT(ISNUMBER($B3325)),"※日期是文本不是日期（像 2026.6.28 这种），按日期取数的报表全会漏掉这一笔",IF(AND($F3325&lt;&gt;"",$G3325&lt;&gt;""),"※收入和支出不能同时填",IF(AND(N($F3325)=0,N($G3325)=0),"※收入和支出都没填",IF(OR(N($F3325)&lt;0,N($G3325)&lt;0),"※金额不能填负数，方向反了就换一列填",IF($D3325="","※没填收支类别，分类报表会漏掉这一笔",IF(ISNA(MATCH($D3325,类别表,0)),"※收支类别不在【基础资料】的清单里",IF(AND($L3325="内部转账",$M3325=""),"△内部转账要在「对方账户」写上另一头",IF(AND($L3325="内部转账",$M3325=$C3325),"※对方账户跟本账户是同一个",IF(AND($L3325&lt;&gt;"内部转账",$M3325&lt;&gt;""),"△填了对方账户，但类别不是内部转账",IF(YEAR($B3325)&lt;&gt;管理年度,"△不是管理年度的单据，按月的三张报表里看不到",IF($H3325&lt;0,"△这一笔之后该账户余额成负数了，核一下",""))))))))))))))</f>
        <v/>
      </c>
    </row>
    <row r="3326" ht="16.5" spans="1:16">
      <c r="A3326" s="4" t="str">
        <f>IF($C3326="","",COUNTA($C$5:$C3326))</f>
        <v/>
      </c>
      <c r="B3326" s="52"/>
      <c r="C3326" s="53"/>
      <c r="D3326" s="53"/>
      <c r="E3326" s="32"/>
      <c r="F3326" s="54"/>
      <c r="G3326" s="54"/>
      <c r="H3326" s="24" t="str">
        <f>IFERROR(ROUND(VLOOKUP($C3326,基础资料!$B$5:$E$34,3,0)+SUMIF($C$5:$C3326,$C3326,$F$5:$F3326)-SUMIF($C$5:$C3326,$C3326,$G$5:$G3326),2),"")</f>
        <v/>
      </c>
      <c r="I3326" s="53"/>
      <c r="J3326" s="53"/>
      <c r="K3326" s="25" t="str">
        <f t="shared" si="51"/>
        <v/>
      </c>
      <c r="L3326" s="13" t="str">
        <f>IF($D3326="","",IFERROR(INDEX(类别属性,MATCH($D3326,类别表,0)),""))</f>
        <v/>
      </c>
      <c r="M3326" s="53"/>
      <c r="N3326" s="53"/>
      <c r="O3326" s="32"/>
      <c r="P3326" s="6" t="str">
        <f>IF($C3326="","",IF(ISNA(MATCH($C3326,账户表,0)),"※这个账户不在【基础资料】的账户档案里",IF($B3326="","※没填日期，这一笔不会进任何月份的报表",IF(NOT(ISNUMBER($B3326)),"※日期是文本不是日期（像 2026.6.28 这种），按日期取数的报表全会漏掉这一笔",IF(AND($F3326&lt;&gt;"",$G3326&lt;&gt;""),"※收入和支出不能同时填",IF(AND(N($F3326)=0,N($G3326)=0),"※收入和支出都没填",IF(OR(N($F3326)&lt;0,N($G3326)&lt;0),"※金额不能填负数，方向反了就换一列填",IF($D3326="","※没填收支类别，分类报表会漏掉这一笔",IF(ISNA(MATCH($D3326,类别表,0)),"※收支类别不在【基础资料】的清单里",IF(AND($L3326="内部转账",$M3326=""),"△内部转账要在「对方账户」写上另一头",IF(AND($L3326="内部转账",$M3326=$C3326),"※对方账户跟本账户是同一个",IF(AND($L3326&lt;&gt;"内部转账",$M3326&lt;&gt;""),"△填了对方账户，但类别不是内部转账",IF(YEAR($B3326)&lt;&gt;管理年度,"△不是管理年度的单据，按月的三张报表里看不到",IF($H3326&lt;0,"△这一笔之后该账户余额成负数了，核一下",""))))))))))))))</f>
        <v/>
      </c>
    </row>
    <row r="3327" ht="16.5" spans="1:16">
      <c r="A3327" s="4" t="str">
        <f>IF($C3327="","",COUNTA($C$5:$C3327))</f>
        <v/>
      </c>
      <c r="B3327" s="52"/>
      <c r="C3327" s="53"/>
      <c r="D3327" s="53"/>
      <c r="E3327" s="32"/>
      <c r="F3327" s="54"/>
      <c r="G3327" s="54"/>
      <c r="H3327" s="24" t="str">
        <f>IFERROR(ROUND(VLOOKUP($C3327,基础资料!$B$5:$E$34,3,0)+SUMIF($C$5:$C3327,$C3327,$F$5:$F3327)-SUMIF($C$5:$C3327,$C3327,$G$5:$G3327),2),"")</f>
        <v/>
      </c>
      <c r="I3327" s="53"/>
      <c r="J3327" s="53"/>
      <c r="K3327" s="25" t="str">
        <f t="shared" si="51"/>
        <v/>
      </c>
      <c r="L3327" s="13" t="str">
        <f>IF($D3327="","",IFERROR(INDEX(类别属性,MATCH($D3327,类别表,0)),""))</f>
        <v/>
      </c>
      <c r="M3327" s="53"/>
      <c r="N3327" s="53"/>
      <c r="O3327" s="32"/>
      <c r="P3327" s="6" t="str">
        <f>IF($C3327="","",IF(ISNA(MATCH($C3327,账户表,0)),"※这个账户不在【基础资料】的账户档案里",IF($B3327="","※没填日期，这一笔不会进任何月份的报表",IF(NOT(ISNUMBER($B3327)),"※日期是文本不是日期（像 2026.6.28 这种），按日期取数的报表全会漏掉这一笔",IF(AND($F3327&lt;&gt;"",$G3327&lt;&gt;""),"※收入和支出不能同时填",IF(AND(N($F3327)=0,N($G3327)=0),"※收入和支出都没填",IF(OR(N($F3327)&lt;0,N($G3327)&lt;0),"※金额不能填负数，方向反了就换一列填",IF($D3327="","※没填收支类别，分类报表会漏掉这一笔",IF(ISNA(MATCH($D3327,类别表,0)),"※收支类别不在【基础资料】的清单里",IF(AND($L3327="内部转账",$M3327=""),"△内部转账要在「对方账户」写上另一头",IF(AND($L3327="内部转账",$M3327=$C3327),"※对方账户跟本账户是同一个",IF(AND($L3327&lt;&gt;"内部转账",$M3327&lt;&gt;""),"△填了对方账户，但类别不是内部转账",IF(YEAR($B3327)&lt;&gt;管理年度,"△不是管理年度的单据，按月的三张报表里看不到",IF($H3327&lt;0,"△这一笔之后该账户余额成负数了，核一下",""))))))))))))))</f>
        <v/>
      </c>
    </row>
    <row r="3328" ht="16.5" spans="1:16">
      <c r="A3328" s="4" t="str">
        <f>IF($C3328="","",COUNTA($C$5:$C3328))</f>
        <v/>
      </c>
      <c r="B3328" s="52"/>
      <c r="C3328" s="53"/>
      <c r="D3328" s="53"/>
      <c r="E3328" s="32"/>
      <c r="F3328" s="54"/>
      <c r="G3328" s="54"/>
      <c r="H3328" s="24" t="str">
        <f>IFERROR(ROUND(VLOOKUP($C3328,基础资料!$B$5:$E$34,3,0)+SUMIF($C$5:$C3328,$C3328,$F$5:$F3328)-SUMIF($C$5:$C3328,$C3328,$G$5:$G3328),2),"")</f>
        <v/>
      </c>
      <c r="I3328" s="53"/>
      <c r="J3328" s="53"/>
      <c r="K3328" s="25" t="str">
        <f t="shared" si="51"/>
        <v/>
      </c>
      <c r="L3328" s="13" t="str">
        <f>IF($D3328="","",IFERROR(INDEX(类别属性,MATCH($D3328,类别表,0)),""))</f>
        <v/>
      </c>
      <c r="M3328" s="53"/>
      <c r="N3328" s="53"/>
      <c r="O3328" s="32"/>
      <c r="P3328" s="6" t="str">
        <f>IF($C3328="","",IF(ISNA(MATCH($C3328,账户表,0)),"※这个账户不在【基础资料】的账户档案里",IF($B3328="","※没填日期，这一笔不会进任何月份的报表",IF(NOT(ISNUMBER($B3328)),"※日期是文本不是日期（像 2026.6.28 这种），按日期取数的报表全会漏掉这一笔",IF(AND($F3328&lt;&gt;"",$G3328&lt;&gt;""),"※收入和支出不能同时填",IF(AND(N($F3328)=0,N($G3328)=0),"※收入和支出都没填",IF(OR(N($F3328)&lt;0,N($G3328)&lt;0),"※金额不能填负数，方向反了就换一列填",IF($D3328="","※没填收支类别，分类报表会漏掉这一笔",IF(ISNA(MATCH($D3328,类别表,0)),"※收支类别不在【基础资料】的清单里",IF(AND($L3328="内部转账",$M3328=""),"△内部转账要在「对方账户」写上另一头",IF(AND($L3328="内部转账",$M3328=$C3328),"※对方账户跟本账户是同一个",IF(AND($L3328&lt;&gt;"内部转账",$M3328&lt;&gt;""),"△填了对方账户，但类别不是内部转账",IF(YEAR($B3328)&lt;&gt;管理年度,"△不是管理年度的单据，按月的三张报表里看不到",IF($H3328&lt;0,"△这一笔之后该账户余额成负数了，核一下",""))))))))))))))</f>
        <v/>
      </c>
    </row>
    <row r="3329" ht="16.5" spans="1:16">
      <c r="A3329" s="4" t="str">
        <f>IF($C3329="","",COUNTA($C$5:$C3329))</f>
        <v/>
      </c>
      <c r="B3329" s="52"/>
      <c r="C3329" s="53"/>
      <c r="D3329" s="53"/>
      <c r="E3329" s="32"/>
      <c r="F3329" s="54"/>
      <c r="G3329" s="54"/>
      <c r="H3329" s="24" t="str">
        <f>IFERROR(ROUND(VLOOKUP($C3329,基础资料!$B$5:$E$34,3,0)+SUMIF($C$5:$C3329,$C3329,$F$5:$F3329)-SUMIF($C$5:$C3329,$C3329,$G$5:$G3329),2),"")</f>
        <v/>
      </c>
      <c r="I3329" s="53"/>
      <c r="J3329" s="53"/>
      <c r="K3329" s="25" t="str">
        <f t="shared" si="51"/>
        <v/>
      </c>
      <c r="L3329" s="13" t="str">
        <f>IF($D3329="","",IFERROR(INDEX(类别属性,MATCH($D3329,类别表,0)),""))</f>
        <v/>
      </c>
      <c r="M3329" s="53"/>
      <c r="N3329" s="53"/>
      <c r="O3329" s="32"/>
      <c r="P3329" s="6" t="str">
        <f>IF($C3329="","",IF(ISNA(MATCH($C3329,账户表,0)),"※这个账户不在【基础资料】的账户档案里",IF($B3329="","※没填日期，这一笔不会进任何月份的报表",IF(NOT(ISNUMBER($B3329)),"※日期是文本不是日期（像 2026.6.28 这种），按日期取数的报表全会漏掉这一笔",IF(AND($F3329&lt;&gt;"",$G3329&lt;&gt;""),"※收入和支出不能同时填",IF(AND(N($F3329)=0,N($G3329)=0),"※收入和支出都没填",IF(OR(N($F3329)&lt;0,N($G3329)&lt;0),"※金额不能填负数，方向反了就换一列填",IF($D3329="","※没填收支类别，分类报表会漏掉这一笔",IF(ISNA(MATCH($D3329,类别表,0)),"※收支类别不在【基础资料】的清单里",IF(AND($L3329="内部转账",$M3329=""),"△内部转账要在「对方账户」写上另一头",IF(AND($L3329="内部转账",$M3329=$C3329),"※对方账户跟本账户是同一个",IF(AND($L3329&lt;&gt;"内部转账",$M3329&lt;&gt;""),"△填了对方账户，但类别不是内部转账",IF(YEAR($B3329)&lt;&gt;管理年度,"△不是管理年度的单据，按月的三张报表里看不到",IF($H3329&lt;0,"△这一笔之后该账户余额成负数了，核一下",""))))))))))))))</f>
        <v/>
      </c>
    </row>
    <row r="3330" ht="16.5" spans="1:16">
      <c r="A3330" s="4" t="str">
        <f>IF($C3330="","",COUNTA($C$5:$C3330))</f>
        <v/>
      </c>
      <c r="B3330" s="52"/>
      <c r="C3330" s="53"/>
      <c r="D3330" s="53"/>
      <c r="E3330" s="32"/>
      <c r="F3330" s="54"/>
      <c r="G3330" s="54"/>
      <c r="H3330" s="24" t="str">
        <f>IFERROR(ROUND(VLOOKUP($C3330,基础资料!$B$5:$E$34,3,0)+SUMIF($C$5:$C3330,$C3330,$F$5:$F3330)-SUMIF($C$5:$C3330,$C3330,$G$5:$G3330),2),"")</f>
        <v/>
      </c>
      <c r="I3330" s="53"/>
      <c r="J3330" s="53"/>
      <c r="K3330" s="25" t="str">
        <f t="shared" si="51"/>
        <v/>
      </c>
      <c r="L3330" s="13" t="str">
        <f>IF($D3330="","",IFERROR(INDEX(类别属性,MATCH($D3330,类别表,0)),""))</f>
        <v/>
      </c>
      <c r="M3330" s="53"/>
      <c r="N3330" s="53"/>
      <c r="O3330" s="32"/>
      <c r="P3330" s="6" t="str">
        <f>IF($C3330="","",IF(ISNA(MATCH($C3330,账户表,0)),"※这个账户不在【基础资料】的账户档案里",IF($B3330="","※没填日期，这一笔不会进任何月份的报表",IF(NOT(ISNUMBER($B3330)),"※日期是文本不是日期（像 2026.6.28 这种），按日期取数的报表全会漏掉这一笔",IF(AND($F3330&lt;&gt;"",$G3330&lt;&gt;""),"※收入和支出不能同时填",IF(AND(N($F3330)=0,N($G3330)=0),"※收入和支出都没填",IF(OR(N($F3330)&lt;0,N($G3330)&lt;0),"※金额不能填负数，方向反了就换一列填",IF($D3330="","※没填收支类别，分类报表会漏掉这一笔",IF(ISNA(MATCH($D3330,类别表,0)),"※收支类别不在【基础资料】的清单里",IF(AND($L3330="内部转账",$M3330=""),"△内部转账要在「对方账户」写上另一头",IF(AND($L3330="内部转账",$M3330=$C3330),"※对方账户跟本账户是同一个",IF(AND($L3330&lt;&gt;"内部转账",$M3330&lt;&gt;""),"△填了对方账户，但类别不是内部转账",IF(YEAR($B3330)&lt;&gt;管理年度,"△不是管理年度的单据，按月的三张报表里看不到",IF($H3330&lt;0,"△这一笔之后该账户余额成负数了，核一下",""))))))))))))))</f>
        <v/>
      </c>
    </row>
    <row r="3331" ht="16.5" spans="1:16">
      <c r="A3331" s="4" t="str">
        <f>IF($C3331="","",COUNTA($C$5:$C3331))</f>
        <v/>
      </c>
      <c r="B3331" s="52"/>
      <c r="C3331" s="53"/>
      <c r="D3331" s="53"/>
      <c r="E3331" s="32"/>
      <c r="F3331" s="54"/>
      <c r="G3331" s="54"/>
      <c r="H3331" s="24" t="str">
        <f>IFERROR(ROUND(VLOOKUP($C3331,基础资料!$B$5:$E$34,3,0)+SUMIF($C$5:$C3331,$C3331,$F$5:$F3331)-SUMIF($C$5:$C3331,$C3331,$G$5:$G3331),2),"")</f>
        <v/>
      </c>
      <c r="I3331" s="53"/>
      <c r="J3331" s="53"/>
      <c r="K3331" s="25" t="str">
        <f t="shared" si="51"/>
        <v/>
      </c>
      <c r="L3331" s="13" t="str">
        <f>IF($D3331="","",IFERROR(INDEX(类别属性,MATCH($D3331,类别表,0)),""))</f>
        <v/>
      </c>
      <c r="M3331" s="53"/>
      <c r="N3331" s="53"/>
      <c r="O3331" s="32"/>
      <c r="P3331" s="6" t="str">
        <f>IF($C3331="","",IF(ISNA(MATCH($C3331,账户表,0)),"※这个账户不在【基础资料】的账户档案里",IF($B3331="","※没填日期，这一笔不会进任何月份的报表",IF(NOT(ISNUMBER($B3331)),"※日期是文本不是日期（像 2026.6.28 这种），按日期取数的报表全会漏掉这一笔",IF(AND($F3331&lt;&gt;"",$G3331&lt;&gt;""),"※收入和支出不能同时填",IF(AND(N($F3331)=0,N($G3331)=0),"※收入和支出都没填",IF(OR(N($F3331)&lt;0,N($G3331)&lt;0),"※金额不能填负数，方向反了就换一列填",IF($D3331="","※没填收支类别，分类报表会漏掉这一笔",IF(ISNA(MATCH($D3331,类别表,0)),"※收支类别不在【基础资料】的清单里",IF(AND($L3331="内部转账",$M3331=""),"△内部转账要在「对方账户」写上另一头",IF(AND($L3331="内部转账",$M3331=$C3331),"※对方账户跟本账户是同一个",IF(AND($L3331&lt;&gt;"内部转账",$M3331&lt;&gt;""),"△填了对方账户，但类别不是内部转账",IF(YEAR($B3331)&lt;&gt;管理年度,"△不是管理年度的单据，按月的三张报表里看不到",IF($H3331&lt;0,"△这一笔之后该账户余额成负数了，核一下",""))))))))))))))</f>
        <v/>
      </c>
    </row>
    <row r="3332" ht="16.5" spans="1:16">
      <c r="A3332" s="4" t="str">
        <f>IF($C3332="","",COUNTA($C$5:$C3332))</f>
        <v/>
      </c>
      <c r="B3332" s="52"/>
      <c r="C3332" s="53"/>
      <c r="D3332" s="53"/>
      <c r="E3332" s="32"/>
      <c r="F3332" s="54"/>
      <c r="G3332" s="54"/>
      <c r="H3332" s="24" t="str">
        <f>IFERROR(ROUND(VLOOKUP($C3332,基础资料!$B$5:$E$34,3,0)+SUMIF($C$5:$C3332,$C3332,$F$5:$F3332)-SUMIF($C$5:$C3332,$C3332,$G$5:$G3332),2),"")</f>
        <v/>
      </c>
      <c r="I3332" s="53"/>
      <c r="J3332" s="53"/>
      <c r="K3332" s="25" t="str">
        <f t="shared" si="51"/>
        <v/>
      </c>
      <c r="L3332" s="13" t="str">
        <f>IF($D3332="","",IFERROR(INDEX(类别属性,MATCH($D3332,类别表,0)),""))</f>
        <v/>
      </c>
      <c r="M3332" s="53"/>
      <c r="N3332" s="53"/>
      <c r="O3332" s="32"/>
      <c r="P3332" s="6" t="str">
        <f>IF($C3332="","",IF(ISNA(MATCH($C3332,账户表,0)),"※这个账户不在【基础资料】的账户档案里",IF($B3332="","※没填日期，这一笔不会进任何月份的报表",IF(NOT(ISNUMBER($B3332)),"※日期是文本不是日期（像 2026.6.28 这种），按日期取数的报表全会漏掉这一笔",IF(AND($F3332&lt;&gt;"",$G3332&lt;&gt;""),"※收入和支出不能同时填",IF(AND(N($F3332)=0,N($G3332)=0),"※收入和支出都没填",IF(OR(N($F3332)&lt;0,N($G3332)&lt;0),"※金额不能填负数，方向反了就换一列填",IF($D3332="","※没填收支类别，分类报表会漏掉这一笔",IF(ISNA(MATCH($D3332,类别表,0)),"※收支类别不在【基础资料】的清单里",IF(AND($L3332="内部转账",$M3332=""),"△内部转账要在「对方账户」写上另一头",IF(AND($L3332="内部转账",$M3332=$C3332),"※对方账户跟本账户是同一个",IF(AND($L3332&lt;&gt;"内部转账",$M3332&lt;&gt;""),"△填了对方账户，但类别不是内部转账",IF(YEAR($B3332)&lt;&gt;管理年度,"△不是管理年度的单据，按月的三张报表里看不到",IF($H3332&lt;0,"△这一笔之后该账户余额成负数了，核一下",""))))))))))))))</f>
        <v/>
      </c>
    </row>
    <row r="3333" ht="16.5" spans="1:16">
      <c r="A3333" s="4" t="str">
        <f>IF($C3333="","",COUNTA($C$5:$C3333))</f>
        <v/>
      </c>
      <c r="B3333" s="52"/>
      <c r="C3333" s="53"/>
      <c r="D3333" s="53"/>
      <c r="E3333" s="32"/>
      <c r="F3333" s="54"/>
      <c r="G3333" s="54"/>
      <c r="H3333" s="24" t="str">
        <f>IFERROR(ROUND(VLOOKUP($C3333,基础资料!$B$5:$E$34,3,0)+SUMIF($C$5:$C3333,$C3333,$F$5:$F3333)-SUMIF($C$5:$C3333,$C3333,$G$5:$G3333),2),"")</f>
        <v/>
      </c>
      <c r="I3333" s="53"/>
      <c r="J3333" s="53"/>
      <c r="K3333" s="25" t="str">
        <f t="shared" ref="K3333:K3396" si="52">IF(OR($B3333="",NOT(ISNUMBER($B3333))),"",--TEXT($B3333,"yyyymm"))</f>
        <v/>
      </c>
      <c r="L3333" s="13" t="str">
        <f>IF($D3333="","",IFERROR(INDEX(类别属性,MATCH($D3333,类别表,0)),""))</f>
        <v/>
      </c>
      <c r="M3333" s="53"/>
      <c r="N3333" s="53"/>
      <c r="O3333" s="32"/>
      <c r="P3333" s="6" t="str">
        <f>IF($C3333="","",IF(ISNA(MATCH($C3333,账户表,0)),"※这个账户不在【基础资料】的账户档案里",IF($B3333="","※没填日期，这一笔不会进任何月份的报表",IF(NOT(ISNUMBER($B3333)),"※日期是文本不是日期（像 2026.6.28 这种），按日期取数的报表全会漏掉这一笔",IF(AND($F3333&lt;&gt;"",$G3333&lt;&gt;""),"※收入和支出不能同时填",IF(AND(N($F3333)=0,N($G3333)=0),"※收入和支出都没填",IF(OR(N($F3333)&lt;0,N($G3333)&lt;0),"※金额不能填负数，方向反了就换一列填",IF($D3333="","※没填收支类别，分类报表会漏掉这一笔",IF(ISNA(MATCH($D3333,类别表,0)),"※收支类别不在【基础资料】的清单里",IF(AND($L3333="内部转账",$M3333=""),"△内部转账要在「对方账户」写上另一头",IF(AND($L3333="内部转账",$M3333=$C3333),"※对方账户跟本账户是同一个",IF(AND($L3333&lt;&gt;"内部转账",$M3333&lt;&gt;""),"△填了对方账户，但类别不是内部转账",IF(YEAR($B3333)&lt;&gt;管理年度,"△不是管理年度的单据，按月的三张报表里看不到",IF($H3333&lt;0,"△这一笔之后该账户余额成负数了，核一下",""))))))))))))))</f>
        <v/>
      </c>
    </row>
    <row r="3334" ht="16.5" spans="1:16">
      <c r="A3334" s="4" t="str">
        <f>IF($C3334="","",COUNTA($C$5:$C3334))</f>
        <v/>
      </c>
      <c r="B3334" s="52"/>
      <c r="C3334" s="53"/>
      <c r="D3334" s="53"/>
      <c r="E3334" s="32"/>
      <c r="F3334" s="54"/>
      <c r="G3334" s="54"/>
      <c r="H3334" s="24" t="str">
        <f>IFERROR(ROUND(VLOOKUP($C3334,基础资料!$B$5:$E$34,3,0)+SUMIF($C$5:$C3334,$C3334,$F$5:$F3334)-SUMIF($C$5:$C3334,$C3334,$G$5:$G3334),2),"")</f>
        <v/>
      </c>
      <c r="I3334" s="53"/>
      <c r="J3334" s="53"/>
      <c r="K3334" s="25" t="str">
        <f t="shared" si="52"/>
        <v/>
      </c>
      <c r="L3334" s="13" t="str">
        <f>IF($D3334="","",IFERROR(INDEX(类别属性,MATCH($D3334,类别表,0)),""))</f>
        <v/>
      </c>
      <c r="M3334" s="53"/>
      <c r="N3334" s="53"/>
      <c r="O3334" s="32"/>
      <c r="P3334" s="6" t="str">
        <f>IF($C3334="","",IF(ISNA(MATCH($C3334,账户表,0)),"※这个账户不在【基础资料】的账户档案里",IF($B3334="","※没填日期，这一笔不会进任何月份的报表",IF(NOT(ISNUMBER($B3334)),"※日期是文本不是日期（像 2026.6.28 这种），按日期取数的报表全会漏掉这一笔",IF(AND($F3334&lt;&gt;"",$G3334&lt;&gt;""),"※收入和支出不能同时填",IF(AND(N($F3334)=0,N($G3334)=0),"※收入和支出都没填",IF(OR(N($F3334)&lt;0,N($G3334)&lt;0),"※金额不能填负数，方向反了就换一列填",IF($D3334="","※没填收支类别，分类报表会漏掉这一笔",IF(ISNA(MATCH($D3334,类别表,0)),"※收支类别不在【基础资料】的清单里",IF(AND($L3334="内部转账",$M3334=""),"△内部转账要在「对方账户」写上另一头",IF(AND($L3334="内部转账",$M3334=$C3334),"※对方账户跟本账户是同一个",IF(AND($L3334&lt;&gt;"内部转账",$M3334&lt;&gt;""),"△填了对方账户，但类别不是内部转账",IF(YEAR($B3334)&lt;&gt;管理年度,"△不是管理年度的单据，按月的三张报表里看不到",IF($H3334&lt;0,"△这一笔之后该账户余额成负数了，核一下",""))))))))))))))</f>
        <v/>
      </c>
    </row>
    <row r="3335" ht="16.5" spans="1:16">
      <c r="A3335" s="4" t="str">
        <f>IF($C3335="","",COUNTA($C$5:$C3335))</f>
        <v/>
      </c>
      <c r="B3335" s="52"/>
      <c r="C3335" s="53"/>
      <c r="D3335" s="53"/>
      <c r="E3335" s="32"/>
      <c r="F3335" s="54"/>
      <c r="G3335" s="54"/>
      <c r="H3335" s="24" t="str">
        <f>IFERROR(ROUND(VLOOKUP($C3335,基础资料!$B$5:$E$34,3,0)+SUMIF($C$5:$C3335,$C3335,$F$5:$F3335)-SUMIF($C$5:$C3335,$C3335,$G$5:$G3335),2),"")</f>
        <v/>
      </c>
      <c r="I3335" s="53"/>
      <c r="J3335" s="53"/>
      <c r="K3335" s="25" t="str">
        <f t="shared" si="52"/>
        <v/>
      </c>
      <c r="L3335" s="13" t="str">
        <f>IF($D3335="","",IFERROR(INDEX(类别属性,MATCH($D3335,类别表,0)),""))</f>
        <v/>
      </c>
      <c r="M3335" s="53"/>
      <c r="N3335" s="53"/>
      <c r="O3335" s="32"/>
      <c r="P3335" s="6" t="str">
        <f>IF($C3335="","",IF(ISNA(MATCH($C3335,账户表,0)),"※这个账户不在【基础资料】的账户档案里",IF($B3335="","※没填日期，这一笔不会进任何月份的报表",IF(NOT(ISNUMBER($B3335)),"※日期是文本不是日期（像 2026.6.28 这种），按日期取数的报表全会漏掉这一笔",IF(AND($F3335&lt;&gt;"",$G3335&lt;&gt;""),"※收入和支出不能同时填",IF(AND(N($F3335)=0,N($G3335)=0),"※收入和支出都没填",IF(OR(N($F3335)&lt;0,N($G3335)&lt;0),"※金额不能填负数，方向反了就换一列填",IF($D3335="","※没填收支类别，分类报表会漏掉这一笔",IF(ISNA(MATCH($D3335,类别表,0)),"※收支类别不在【基础资料】的清单里",IF(AND($L3335="内部转账",$M3335=""),"△内部转账要在「对方账户」写上另一头",IF(AND($L3335="内部转账",$M3335=$C3335),"※对方账户跟本账户是同一个",IF(AND($L3335&lt;&gt;"内部转账",$M3335&lt;&gt;""),"△填了对方账户，但类别不是内部转账",IF(YEAR($B3335)&lt;&gt;管理年度,"△不是管理年度的单据，按月的三张报表里看不到",IF($H3335&lt;0,"△这一笔之后该账户余额成负数了，核一下",""))))))))))))))</f>
        <v/>
      </c>
    </row>
    <row r="3336" ht="16.5" spans="1:16">
      <c r="A3336" s="4" t="str">
        <f>IF($C3336="","",COUNTA($C$5:$C3336))</f>
        <v/>
      </c>
      <c r="B3336" s="52"/>
      <c r="C3336" s="53"/>
      <c r="D3336" s="53"/>
      <c r="E3336" s="32"/>
      <c r="F3336" s="54"/>
      <c r="G3336" s="54"/>
      <c r="H3336" s="24" t="str">
        <f>IFERROR(ROUND(VLOOKUP($C3336,基础资料!$B$5:$E$34,3,0)+SUMIF($C$5:$C3336,$C3336,$F$5:$F3336)-SUMIF($C$5:$C3336,$C3336,$G$5:$G3336),2),"")</f>
        <v/>
      </c>
      <c r="I3336" s="53"/>
      <c r="J3336" s="53"/>
      <c r="K3336" s="25" t="str">
        <f t="shared" si="52"/>
        <v/>
      </c>
      <c r="L3336" s="13" t="str">
        <f>IF($D3336="","",IFERROR(INDEX(类别属性,MATCH($D3336,类别表,0)),""))</f>
        <v/>
      </c>
      <c r="M3336" s="53"/>
      <c r="N3336" s="53"/>
      <c r="O3336" s="32"/>
      <c r="P3336" s="6" t="str">
        <f>IF($C3336="","",IF(ISNA(MATCH($C3336,账户表,0)),"※这个账户不在【基础资料】的账户档案里",IF($B3336="","※没填日期，这一笔不会进任何月份的报表",IF(NOT(ISNUMBER($B3336)),"※日期是文本不是日期（像 2026.6.28 这种），按日期取数的报表全会漏掉这一笔",IF(AND($F3336&lt;&gt;"",$G3336&lt;&gt;""),"※收入和支出不能同时填",IF(AND(N($F3336)=0,N($G3336)=0),"※收入和支出都没填",IF(OR(N($F3336)&lt;0,N($G3336)&lt;0),"※金额不能填负数，方向反了就换一列填",IF($D3336="","※没填收支类别，分类报表会漏掉这一笔",IF(ISNA(MATCH($D3336,类别表,0)),"※收支类别不在【基础资料】的清单里",IF(AND($L3336="内部转账",$M3336=""),"△内部转账要在「对方账户」写上另一头",IF(AND($L3336="内部转账",$M3336=$C3336),"※对方账户跟本账户是同一个",IF(AND($L3336&lt;&gt;"内部转账",$M3336&lt;&gt;""),"△填了对方账户，但类别不是内部转账",IF(YEAR($B3336)&lt;&gt;管理年度,"△不是管理年度的单据，按月的三张报表里看不到",IF($H3336&lt;0,"△这一笔之后该账户余额成负数了，核一下",""))))))))))))))</f>
        <v/>
      </c>
    </row>
    <row r="3337" ht="16.5" spans="1:16">
      <c r="A3337" s="4" t="str">
        <f>IF($C3337="","",COUNTA($C$5:$C3337))</f>
        <v/>
      </c>
      <c r="B3337" s="52"/>
      <c r="C3337" s="53"/>
      <c r="D3337" s="53"/>
      <c r="E3337" s="32"/>
      <c r="F3337" s="54"/>
      <c r="G3337" s="54"/>
      <c r="H3337" s="24" t="str">
        <f>IFERROR(ROUND(VLOOKUP($C3337,基础资料!$B$5:$E$34,3,0)+SUMIF($C$5:$C3337,$C3337,$F$5:$F3337)-SUMIF($C$5:$C3337,$C3337,$G$5:$G3337),2),"")</f>
        <v/>
      </c>
      <c r="I3337" s="53"/>
      <c r="J3337" s="53"/>
      <c r="K3337" s="25" t="str">
        <f t="shared" si="52"/>
        <v/>
      </c>
      <c r="L3337" s="13" t="str">
        <f>IF($D3337="","",IFERROR(INDEX(类别属性,MATCH($D3337,类别表,0)),""))</f>
        <v/>
      </c>
      <c r="M3337" s="53"/>
      <c r="N3337" s="53"/>
      <c r="O3337" s="32"/>
      <c r="P3337" s="6" t="str">
        <f>IF($C3337="","",IF(ISNA(MATCH($C3337,账户表,0)),"※这个账户不在【基础资料】的账户档案里",IF($B3337="","※没填日期，这一笔不会进任何月份的报表",IF(NOT(ISNUMBER($B3337)),"※日期是文本不是日期（像 2026.6.28 这种），按日期取数的报表全会漏掉这一笔",IF(AND($F3337&lt;&gt;"",$G3337&lt;&gt;""),"※收入和支出不能同时填",IF(AND(N($F3337)=0,N($G3337)=0),"※收入和支出都没填",IF(OR(N($F3337)&lt;0,N($G3337)&lt;0),"※金额不能填负数，方向反了就换一列填",IF($D3337="","※没填收支类别，分类报表会漏掉这一笔",IF(ISNA(MATCH($D3337,类别表,0)),"※收支类别不在【基础资料】的清单里",IF(AND($L3337="内部转账",$M3337=""),"△内部转账要在「对方账户」写上另一头",IF(AND($L3337="内部转账",$M3337=$C3337),"※对方账户跟本账户是同一个",IF(AND($L3337&lt;&gt;"内部转账",$M3337&lt;&gt;""),"△填了对方账户，但类别不是内部转账",IF(YEAR($B3337)&lt;&gt;管理年度,"△不是管理年度的单据，按月的三张报表里看不到",IF($H3337&lt;0,"△这一笔之后该账户余额成负数了，核一下",""))))))))))))))</f>
        <v/>
      </c>
    </row>
    <row r="3338" ht="16.5" spans="1:16">
      <c r="A3338" s="4" t="str">
        <f>IF($C3338="","",COUNTA($C$5:$C3338))</f>
        <v/>
      </c>
      <c r="B3338" s="52"/>
      <c r="C3338" s="53"/>
      <c r="D3338" s="53"/>
      <c r="E3338" s="32"/>
      <c r="F3338" s="54"/>
      <c r="G3338" s="54"/>
      <c r="H3338" s="24" t="str">
        <f>IFERROR(ROUND(VLOOKUP($C3338,基础资料!$B$5:$E$34,3,0)+SUMIF($C$5:$C3338,$C3338,$F$5:$F3338)-SUMIF($C$5:$C3338,$C3338,$G$5:$G3338),2),"")</f>
        <v/>
      </c>
      <c r="I3338" s="53"/>
      <c r="J3338" s="53"/>
      <c r="K3338" s="25" t="str">
        <f t="shared" si="52"/>
        <v/>
      </c>
      <c r="L3338" s="13" t="str">
        <f>IF($D3338="","",IFERROR(INDEX(类别属性,MATCH($D3338,类别表,0)),""))</f>
        <v/>
      </c>
      <c r="M3338" s="53"/>
      <c r="N3338" s="53"/>
      <c r="O3338" s="32"/>
      <c r="P3338" s="6" t="str">
        <f>IF($C3338="","",IF(ISNA(MATCH($C3338,账户表,0)),"※这个账户不在【基础资料】的账户档案里",IF($B3338="","※没填日期，这一笔不会进任何月份的报表",IF(NOT(ISNUMBER($B3338)),"※日期是文本不是日期（像 2026.6.28 这种），按日期取数的报表全会漏掉这一笔",IF(AND($F3338&lt;&gt;"",$G3338&lt;&gt;""),"※收入和支出不能同时填",IF(AND(N($F3338)=0,N($G3338)=0),"※收入和支出都没填",IF(OR(N($F3338)&lt;0,N($G3338)&lt;0),"※金额不能填负数，方向反了就换一列填",IF($D3338="","※没填收支类别，分类报表会漏掉这一笔",IF(ISNA(MATCH($D3338,类别表,0)),"※收支类别不在【基础资料】的清单里",IF(AND($L3338="内部转账",$M3338=""),"△内部转账要在「对方账户」写上另一头",IF(AND($L3338="内部转账",$M3338=$C3338),"※对方账户跟本账户是同一个",IF(AND($L3338&lt;&gt;"内部转账",$M3338&lt;&gt;""),"△填了对方账户，但类别不是内部转账",IF(YEAR($B3338)&lt;&gt;管理年度,"△不是管理年度的单据，按月的三张报表里看不到",IF($H3338&lt;0,"△这一笔之后该账户余额成负数了，核一下",""))))))))))))))</f>
        <v/>
      </c>
    </row>
    <row r="3339" ht="16.5" spans="1:16">
      <c r="A3339" s="4" t="str">
        <f>IF($C3339="","",COUNTA($C$5:$C3339))</f>
        <v/>
      </c>
      <c r="B3339" s="52"/>
      <c r="C3339" s="53"/>
      <c r="D3339" s="53"/>
      <c r="E3339" s="32"/>
      <c r="F3339" s="54"/>
      <c r="G3339" s="54"/>
      <c r="H3339" s="24" t="str">
        <f>IFERROR(ROUND(VLOOKUP($C3339,基础资料!$B$5:$E$34,3,0)+SUMIF($C$5:$C3339,$C3339,$F$5:$F3339)-SUMIF($C$5:$C3339,$C3339,$G$5:$G3339),2),"")</f>
        <v/>
      </c>
      <c r="I3339" s="53"/>
      <c r="J3339" s="53"/>
      <c r="K3339" s="25" t="str">
        <f t="shared" si="52"/>
        <v/>
      </c>
      <c r="L3339" s="13" t="str">
        <f>IF($D3339="","",IFERROR(INDEX(类别属性,MATCH($D3339,类别表,0)),""))</f>
        <v/>
      </c>
      <c r="M3339" s="53"/>
      <c r="N3339" s="53"/>
      <c r="O3339" s="32"/>
      <c r="P3339" s="6" t="str">
        <f>IF($C3339="","",IF(ISNA(MATCH($C3339,账户表,0)),"※这个账户不在【基础资料】的账户档案里",IF($B3339="","※没填日期，这一笔不会进任何月份的报表",IF(NOT(ISNUMBER($B3339)),"※日期是文本不是日期（像 2026.6.28 这种），按日期取数的报表全会漏掉这一笔",IF(AND($F3339&lt;&gt;"",$G3339&lt;&gt;""),"※收入和支出不能同时填",IF(AND(N($F3339)=0,N($G3339)=0),"※收入和支出都没填",IF(OR(N($F3339)&lt;0,N($G3339)&lt;0),"※金额不能填负数，方向反了就换一列填",IF($D3339="","※没填收支类别，分类报表会漏掉这一笔",IF(ISNA(MATCH($D3339,类别表,0)),"※收支类别不在【基础资料】的清单里",IF(AND($L3339="内部转账",$M3339=""),"△内部转账要在「对方账户」写上另一头",IF(AND($L3339="内部转账",$M3339=$C3339),"※对方账户跟本账户是同一个",IF(AND($L3339&lt;&gt;"内部转账",$M3339&lt;&gt;""),"△填了对方账户，但类别不是内部转账",IF(YEAR($B3339)&lt;&gt;管理年度,"△不是管理年度的单据，按月的三张报表里看不到",IF($H3339&lt;0,"△这一笔之后该账户余额成负数了，核一下",""))))))))))))))</f>
        <v/>
      </c>
    </row>
    <row r="3340" ht="16.5" spans="1:16">
      <c r="A3340" s="4" t="str">
        <f>IF($C3340="","",COUNTA($C$5:$C3340))</f>
        <v/>
      </c>
      <c r="B3340" s="52"/>
      <c r="C3340" s="53"/>
      <c r="D3340" s="53"/>
      <c r="E3340" s="32"/>
      <c r="F3340" s="54"/>
      <c r="G3340" s="54"/>
      <c r="H3340" s="24" t="str">
        <f>IFERROR(ROUND(VLOOKUP($C3340,基础资料!$B$5:$E$34,3,0)+SUMIF($C$5:$C3340,$C3340,$F$5:$F3340)-SUMIF($C$5:$C3340,$C3340,$G$5:$G3340),2),"")</f>
        <v/>
      </c>
      <c r="I3340" s="53"/>
      <c r="J3340" s="53"/>
      <c r="K3340" s="25" t="str">
        <f t="shared" si="52"/>
        <v/>
      </c>
      <c r="L3340" s="13" t="str">
        <f>IF($D3340="","",IFERROR(INDEX(类别属性,MATCH($D3340,类别表,0)),""))</f>
        <v/>
      </c>
      <c r="M3340" s="53"/>
      <c r="N3340" s="53"/>
      <c r="O3340" s="32"/>
      <c r="P3340" s="6" t="str">
        <f>IF($C3340="","",IF(ISNA(MATCH($C3340,账户表,0)),"※这个账户不在【基础资料】的账户档案里",IF($B3340="","※没填日期，这一笔不会进任何月份的报表",IF(NOT(ISNUMBER($B3340)),"※日期是文本不是日期（像 2026.6.28 这种），按日期取数的报表全会漏掉这一笔",IF(AND($F3340&lt;&gt;"",$G3340&lt;&gt;""),"※收入和支出不能同时填",IF(AND(N($F3340)=0,N($G3340)=0),"※收入和支出都没填",IF(OR(N($F3340)&lt;0,N($G3340)&lt;0),"※金额不能填负数，方向反了就换一列填",IF($D3340="","※没填收支类别，分类报表会漏掉这一笔",IF(ISNA(MATCH($D3340,类别表,0)),"※收支类别不在【基础资料】的清单里",IF(AND($L3340="内部转账",$M3340=""),"△内部转账要在「对方账户」写上另一头",IF(AND($L3340="内部转账",$M3340=$C3340),"※对方账户跟本账户是同一个",IF(AND($L3340&lt;&gt;"内部转账",$M3340&lt;&gt;""),"△填了对方账户，但类别不是内部转账",IF(YEAR($B3340)&lt;&gt;管理年度,"△不是管理年度的单据，按月的三张报表里看不到",IF($H3340&lt;0,"△这一笔之后该账户余额成负数了，核一下",""))))))))))))))</f>
        <v/>
      </c>
    </row>
    <row r="3341" ht="16.5" spans="1:16">
      <c r="A3341" s="4" t="str">
        <f>IF($C3341="","",COUNTA($C$5:$C3341))</f>
        <v/>
      </c>
      <c r="B3341" s="52"/>
      <c r="C3341" s="53"/>
      <c r="D3341" s="53"/>
      <c r="E3341" s="32"/>
      <c r="F3341" s="54"/>
      <c r="G3341" s="54"/>
      <c r="H3341" s="24" t="str">
        <f>IFERROR(ROUND(VLOOKUP($C3341,基础资料!$B$5:$E$34,3,0)+SUMIF($C$5:$C3341,$C3341,$F$5:$F3341)-SUMIF($C$5:$C3341,$C3341,$G$5:$G3341),2),"")</f>
        <v/>
      </c>
      <c r="I3341" s="53"/>
      <c r="J3341" s="53"/>
      <c r="K3341" s="25" t="str">
        <f t="shared" si="52"/>
        <v/>
      </c>
      <c r="L3341" s="13" t="str">
        <f>IF($D3341="","",IFERROR(INDEX(类别属性,MATCH($D3341,类别表,0)),""))</f>
        <v/>
      </c>
      <c r="M3341" s="53"/>
      <c r="N3341" s="53"/>
      <c r="O3341" s="32"/>
      <c r="P3341" s="6" t="str">
        <f>IF($C3341="","",IF(ISNA(MATCH($C3341,账户表,0)),"※这个账户不在【基础资料】的账户档案里",IF($B3341="","※没填日期，这一笔不会进任何月份的报表",IF(NOT(ISNUMBER($B3341)),"※日期是文本不是日期（像 2026.6.28 这种），按日期取数的报表全会漏掉这一笔",IF(AND($F3341&lt;&gt;"",$G3341&lt;&gt;""),"※收入和支出不能同时填",IF(AND(N($F3341)=0,N($G3341)=0),"※收入和支出都没填",IF(OR(N($F3341)&lt;0,N($G3341)&lt;0),"※金额不能填负数，方向反了就换一列填",IF($D3341="","※没填收支类别，分类报表会漏掉这一笔",IF(ISNA(MATCH($D3341,类别表,0)),"※收支类别不在【基础资料】的清单里",IF(AND($L3341="内部转账",$M3341=""),"△内部转账要在「对方账户」写上另一头",IF(AND($L3341="内部转账",$M3341=$C3341),"※对方账户跟本账户是同一个",IF(AND($L3341&lt;&gt;"内部转账",$M3341&lt;&gt;""),"△填了对方账户，但类别不是内部转账",IF(YEAR($B3341)&lt;&gt;管理年度,"△不是管理年度的单据，按月的三张报表里看不到",IF($H3341&lt;0,"△这一笔之后该账户余额成负数了，核一下",""))))))))))))))</f>
        <v/>
      </c>
    </row>
    <row r="3342" ht="16.5" spans="1:16">
      <c r="A3342" s="4" t="str">
        <f>IF($C3342="","",COUNTA($C$5:$C3342))</f>
        <v/>
      </c>
      <c r="B3342" s="52"/>
      <c r="C3342" s="53"/>
      <c r="D3342" s="53"/>
      <c r="E3342" s="32"/>
      <c r="F3342" s="54"/>
      <c r="G3342" s="54"/>
      <c r="H3342" s="24" t="str">
        <f>IFERROR(ROUND(VLOOKUP($C3342,基础资料!$B$5:$E$34,3,0)+SUMIF($C$5:$C3342,$C3342,$F$5:$F3342)-SUMIF($C$5:$C3342,$C3342,$G$5:$G3342),2),"")</f>
        <v/>
      </c>
      <c r="I3342" s="53"/>
      <c r="J3342" s="53"/>
      <c r="K3342" s="25" t="str">
        <f t="shared" si="52"/>
        <v/>
      </c>
      <c r="L3342" s="13" t="str">
        <f>IF($D3342="","",IFERROR(INDEX(类别属性,MATCH($D3342,类别表,0)),""))</f>
        <v/>
      </c>
      <c r="M3342" s="53"/>
      <c r="N3342" s="53"/>
      <c r="O3342" s="32"/>
      <c r="P3342" s="6" t="str">
        <f>IF($C3342="","",IF(ISNA(MATCH($C3342,账户表,0)),"※这个账户不在【基础资料】的账户档案里",IF($B3342="","※没填日期，这一笔不会进任何月份的报表",IF(NOT(ISNUMBER($B3342)),"※日期是文本不是日期（像 2026.6.28 这种），按日期取数的报表全会漏掉这一笔",IF(AND($F3342&lt;&gt;"",$G3342&lt;&gt;""),"※收入和支出不能同时填",IF(AND(N($F3342)=0,N($G3342)=0),"※收入和支出都没填",IF(OR(N($F3342)&lt;0,N($G3342)&lt;0),"※金额不能填负数，方向反了就换一列填",IF($D3342="","※没填收支类别，分类报表会漏掉这一笔",IF(ISNA(MATCH($D3342,类别表,0)),"※收支类别不在【基础资料】的清单里",IF(AND($L3342="内部转账",$M3342=""),"△内部转账要在「对方账户」写上另一头",IF(AND($L3342="内部转账",$M3342=$C3342),"※对方账户跟本账户是同一个",IF(AND($L3342&lt;&gt;"内部转账",$M3342&lt;&gt;""),"△填了对方账户，但类别不是内部转账",IF(YEAR($B3342)&lt;&gt;管理年度,"△不是管理年度的单据，按月的三张报表里看不到",IF($H3342&lt;0,"△这一笔之后该账户余额成负数了，核一下",""))))))))))))))</f>
        <v/>
      </c>
    </row>
    <row r="3343" ht="16.5" spans="1:16">
      <c r="A3343" s="4" t="str">
        <f>IF($C3343="","",COUNTA($C$5:$C3343))</f>
        <v/>
      </c>
      <c r="B3343" s="52"/>
      <c r="C3343" s="53"/>
      <c r="D3343" s="53"/>
      <c r="E3343" s="32"/>
      <c r="F3343" s="54"/>
      <c r="G3343" s="54"/>
      <c r="H3343" s="24" t="str">
        <f>IFERROR(ROUND(VLOOKUP($C3343,基础资料!$B$5:$E$34,3,0)+SUMIF($C$5:$C3343,$C3343,$F$5:$F3343)-SUMIF($C$5:$C3343,$C3343,$G$5:$G3343),2),"")</f>
        <v/>
      </c>
      <c r="I3343" s="53"/>
      <c r="J3343" s="53"/>
      <c r="K3343" s="25" t="str">
        <f t="shared" si="52"/>
        <v/>
      </c>
      <c r="L3343" s="13" t="str">
        <f>IF($D3343="","",IFERROR(INDEX(类别属性,MATCH($D3343,类别表,0)),""))</f>
        <v/>
      </c>
      <c r="M3343" s="53"/>
      <c r="N3343" s="53"/>
      <c r="O3343" s="32"/>
      <c r="P3343" s="6" t="str">
        <f>IF($C3343="","",IF(ISNA(MATCH($C3343,账户表,0)),"※这个账户不在【基础资料】的账户档案里",IF($B3343="","※没填日期，这一笔不会进任何月份的报表",IF(NOT(ISNUMBER($B3343)),"※日期是文本不是日期（像 2026.6.28 这种），按日期取数的报表全会漏掉这一笔",IF(AND($F3343&lt;&gt;"",$G3343&lt;&gt;""),"※收入和支出不能同时填",IF(AND(N($F3343)=0,N($G3343)=0),"※收入和支出都没填",IF(OR(N($F3343)&lt;0,N($G3343)&lt;0),"※金额不能填负数，方向反了就换一列填",IF($D3343="","※没填收支类别，分类报表会漏掉这一笔",IF(ISNA(MATCH($D3343,类别表,0)),"※收支类别不在【基础资料】的清单里",IF(AND($L3343="内部转账",$M3343=""),"△内部转账要在「对方账户」写上另一头",IF(AND($L3343="内部转账",$M3343=$C3343),"※对方账户跟本账户是同一个",IF(AND($L3343&lt;&gt;"内部转账",$M3343&lt;&gt;""),"△填了对方账户，但类别不是内部转账",IF(YEAR($B3343)&lt;&gt;管理年度,"△不是管理年度的单据，按月的三张报表里看不到",IF($H3343&lt;0,"△这一笔之后该账户余额成负数了，核一下",""))))))))))))))</f>
        <v/>
      </c>
    </row>
    <row r="3344" ht="16.5" spans="1:16">
      <c r="A3344" s="4" t="str">
        <f>IF($C3344="","",COUNTA($C$5:$C3344))</f>
        <v/>
      </c>
      <c r="B3344" s="52"/>
      <c r="C3344" s="53"/>
      <c r="D3344" s="53"/>
      <c r="E3344" s="32"/>
      <c r="F3344" s="54"/>
      <c r="G3344" s="54"/>
      <c r="H3344" s="24" t="str">
        <f>IFERROR(ROUND(VLOOKUP($C3344,基础资料!$B$5:$E$34,3,0)+SUMIF($C$5:$C3344,$C3344,$F$5:$F3344)-SUMIF($C$5:$C3344,$C3344,$G$5:$G3344),2),"")</f>
        <v/>
      </c>
      <c r="I3344" s="53"/>
      <c r="J3344" s="53"/>
      <c r="K3344" s="25" t="str">
        <f t="shared" si="52"/>
        <v/>
      </c>
      <c r="L3344" s="13" t="str">
        <f>IF($D3344="","",IFERROR(INDEX(类别属性,MATCH($D3344,类别表,0)),""))</f>
        <v/>
      </c>
      <c r="M3344" s="53"/>
      <c r="N3344" s="53"/>
      <c r="O3344" s="32"/>
      <c r="P3344" s="6" t="str">
        <f>IF($C3344="","",IF(ISNA(MATCH($C3344,账户表,0)),"※这个账户不在【基础资料】的账户档案里",IF($B3344="","※没填日期，这一笔不会进任何月份的报表",IF(NOT(ISNUMBER($B3344)),"※日期是文本不是日期（像 2026.6.28 这种），按日期取数的报表全会漏掉这一笔",IF(AND($F3344&lt;&gt;"",$G3344&lt;&gt;""),"※收入和支出不能同时填",IF(AND(N($F3344)=0,N($G3344)=0),"※收入和支出都没填",IF(OR(N($F3344)&lt;0,N($G3344)&lt;0),"※金额不能填负数，方向反了就换一列填",IF($D3344="","※没填收支类别，分类报表会漏掉这一笔",IF(ISNA(MATCH($D3344,类别表,0)),"※收支类别不在【基础资料】的清单里",IF(AND($L3344="内部转账",$M3344=""),"△内部转账要在「对方账户」写上另一头",IF(AND($L3344="内部转账",$M3344=$C3344),"※对方账户跟本账户是同一个",IF(AND($L3344&lt;&gt;"内部转账",$M3344&lt;&gt;""),"△填了对方账户，但类别不是内部转账",IF(YEAR($B3344)&lt;&gt;管理年度,"△不是管理年度的单据，按月的三张报表里看不到",IF($H3344&lt;0,"△这一笔之后该账户余额成负数了，核一下",""))))))))))))))</f>
        <v/>
      </c>
    </row>
    <row r="3345" ht="16.5" spans="1:16">
      <c r="A3345" s="4" t="str">
        <f>IF($C3345="","",COUNTA($C$5:$C3345))</f>
        <v/>
      </c>
      <c r="B3345" s="52"/>
      <c r="C3345" s="53"/>
      <c r="D3345" s="53"/>
      <c r="E3345" s="32"/>
      <c r="F3345" s="54"/>
      <c r="G3345" s="54"/>
      <c r="H3345" s="24" t="str">
        <f>IFERROR(ROUND(VLOOKUP($C3345,基础资料!$B$5:$E$34,3,0)+SUMIF($C$5:$C3345,$C3345,$F$5:$F3345)-SUMIF($C$5:$C3345,$C3345,$G$5:$G3345),2),"")</f>
        <v/>
      </c>
      <c r="I3345" s="53"/>
      <c r="J3345" s="53"/>
      <c r="K3345" s="25" t="str">
        <f t="shared" si="52"/>
        <v/>
      </c>
      <c r="L3345" s="13" t="str">
        <f>IF($D3345="","",IFERROR(INDEX(类别属性,MATCH($D3345,类别表,0)),""))</f>
        <v/>
      </c>
      <c r="M3345" s="53"/>
      <c r="N3345" s="53"/>
      <c r="O3345" s="32"/>
      <c r="P3345" s="6" t="str">
        <f>IF($C3345="","",IF(ISNA(MATCH($C3345,账户表,0)),"※这个账户不在【基础资料】的账户档案里",IF($B3345="","※没填日期，这一笔不会进任何月份的报表",IF(NOT(ISNUMBER($B3345)),"※日期是文本不是日期（像 2026.6.28 这种），按日期取数的报表全会漏掉这一笔",IF(AND($F3345&lt;&gt;"",$G3345&lt;&gt;""),"※收入和支出不能同时填",IF(AND(N($F3345)=0,N($G3345)=0),"※收入和支出都没填",IF(OR(N($F3345)&lt;0,N($G3345)&lt;0),"※金额不能填负数，方向反了就换一列填",IF($D3345="","※没填收支类别，分类报表会漏掉这一笔",IF(ISNA(MATCH($D3345,类别表,0)),"※收支类别不在【基础资料】的清单里",IF(AND($L3345="内部转账",$M3345=""),"△内部转账要在「对方账户」写上另一头",IF(AND($L3345="内部转账",$M3345=$C3345),"※对方账户跟本账户是同一个",IF(AND($L3345&lt;&gt;"内部转账",$M3345&lt;&gt;""),"△填了对方账户，但类别不是内部转账",IF(YEAR($B3345)&lt;&gt;管理年度,"△不是管理年度的单据，按月的三张报表里看不到",IF($H3345&lt;0,"△这一笔之后该账户余额成负数了，核一下",""))))))))))))))</f>
        <v/>
      </c>
    </row>
    <row r="3346" ht="16.5" spans="1:16">
      <c r="A3346" s="4" t="str">
        <f>IF($C3346="","",COUNTA($C$5:$C3346))</f>
        <v/>
      </c>
      <c r="B3346" s="52"/>
      <c r="C3346" s="53"/>
      <c r="D3346" s="53"/>
      <c r="E3346" s="32"/>
      <c r="F3346" s="54"/>
      <c r="G3346" s="54"/>
      <c r="H3346" s="24" t="str">
        <f>IFERROR(ROUND(VLOOKUP($C3346,基础资料!$B$5:$E$34,3,0)+SUMIF($C$5:$C3346,$C3346,$F$5:$F3346)-SUMIF($C$5:$C3346,$C3346,$G$5:$G3346),2),"")</f>
        <v/>
      </c>
      <c r="I3346" s="53"/>
      <c r="J3346" s="53"/>
      <c r="K3346" s="25" t="str">
        <f t="shared" si="52"/>
        <v/>
      </c>
      <c r="L3346" s="13" t="str">
        <f>IF($D3346="","",IFERROR(INDEX(类别属性,MATCH($D3346,类别表,0)),""))</f>
        <v/>
      </c>
      <c r="M3346" s="53"/>
      <c r="N3346" s="53"/>
      <c r="O3346" s="32"/>
      <c r="P3346" s="6" t="str">
        <f>IF($C3346="","",IF(ISNA(MATCH($C3346,账户表,0)),"※这个账户不在【基础资料】的账户档案里",IF($B3346="","※没填日期，这一笔不会进任何月份的报表",IF(NOT(ISNUMBER($B3346)),"※日期是文本不是日期（像 2026.6.28 这种），按日期取数的报表全会漏掉这一笔",IF(AND($F3346&lt;&gt;"",$G3346&lt;&gt;""),"※收入和支出不能同时填",IF(AND(N($F3346)=0,N($G3346)=0),"※收入和支出都没填",IF(OR(N($F3346)&lt;0,N($G3346)&lt;0),"※金额不能填负数，方向反了就换一列填",IF($D3346="","※没填收支类别，分类报表会漏掉这一笔",IF(ISNA(MATCH($D3346,类别表,0)),"※收支类别不在【基础资料】的清单里",IF(AND($L3346="内部转账",$M3346=""),"△内部转账要在「对方账户」写上另一头",IF(AND($L3346="内部转账",$M3346=$C3346),"※对方账户跟本账户是同一个",IF(AND($L3346&lt;&gt;"内部转账",$M3346&lt;&gt;""),"△填了对方账户，但类别不是内部转账",IF(YEAR($B3346)&lt;&gt;管理年度,"△不是管理年度的单据，按月的三张报表里看不到",IF($H3346&lt;0,"△这一笔之后该账户余额成负数了，核一下",""))))))))))))))</f>
        <v/>
      </c>
    </row>
    <row r="3347" ht="16.5" spans="1:16">
      <c r="A3347" s="4" t="str">
        <f>IF($C3347="","",COUNTA($C$5:$C3347))</f>
        <v/>
      </c>
      <c r="B3347" s="52"/>
      <c r="C3347" s="53"/>
      <c r="D3347" s="53"/>
      <c r="E3347" s="32"/>
      <c r="F3347" s="54"/>
      <c r="G3347" s="54"/>
      <c r="H3347" s="24" t="str">
        <f>IFERROR(ROUND(VLOOKUP($C3347,基础资料!$B$5:$E$34,3,0)+SUMIF($C$5:$C3347,$C3347,$F$5:$F3347)-SUMIF($C$5:$C3347,$C3347,$G$5:$G3347),2),"")</f>
        <v/>
      </c>
      <c r="I3347" s="53"/>
      <c r="J3347" s="53"/>
      <c r="K3347" s="25" t="str">
        <f t="shared" si="52"/>
        <v/>
      </c>
      <c r="L3347" s="13" t="str">
        <f>IF($D3347="","",IFERROR(INDEX(类别属性,MATCH($D3347,类别表,0)),""))</f>
        <v/>
      </c>
      <c r="M3347" s="53"/>
      <c r="N3347" s="53"/>
      <c r="O3347" s="32"/>
      <c r="P3347" s="6" t="str">
        <f>IF($C3347="","",IF(ISNA(MATCH($C3347,账户表,0)),"※这个账户不在【基础资料】的账户档案里",IF($B3347="","※没填日期，这一笔不会进任何月份的报表",IF(NOT(ISNUMBER($B3347)),"※日期是文本不是日期（像 2026.6.28 这种），按日期取数的报表全会漏掉这一笔",IF(AND($F3347&lt;&gt;"",$G3347&lt;&gt;""),"※收入和支出不能同时填",IF(AND(N($F3347)=0,N($G3347)=0),"※收入和支出都没填",IF(OR(N($F3347)&lt;0,N($G3347)&lt;0),"※金额不能填负数，方向反了就换一列填",IF($D3347="","※没填收支类别，分类报表会漏掉这一笔",IF(ISNA(MATCH($D3347,类别表,0)),"※收支类别不在【基础资料】的清单里",IF(AND($L3347="内部转账",$M3347=""),"△内部转账要在「对方账户」写上另一头",IF(AND($L3347="内部转账",$M3347=$C3347),"※对方账户跟本账户是同一个",IF(AND($L3347&lt;&gt;"内部转账",$M3347&lt;&gt;""),"△填了对方账户，但类别不是内部转账",IF(YEAR($B3347)&lt;&gt;管理年度,"△不是管理年度的单据，按月的三张报表里看不到",IF($H3347&lt;0,"△这一笔之后该账户余额成负数了，核一下",""))))))))))))))</f>
        <v/>
      </c>
    </row>
    <row r="3348" ht="16.5" spans="1:16">
      <c r="A3348" s="4" t="str">
        <f>IF($C3348="","",COUNTA($C$5:$C3348))</f>
        <v/>
      </c>
      <c r="B3348" s="52"/>
      <c r="C3348" s="53"/>
      <c r="D3348" s="53"/>
      <c r="E3348" s="32"/>
      <c r="F3348" s="54"/>
      <c r="G3348" s="54"/>
      <c r="H3348" s="24" t="str">
        <f>IFERROR(ROUND(VLOOKUP($C3348,基础资料!$B$5:$E$34,3,0)+SUMIF($C$5:$C3348,$C3348,$F$5:$F3348)-SUMIF($C$5:$C3348,$C3348,$G$5:$G3348),2),"")</f>
        <v/>
      </c>
      <c r="I3348" s="53"/>
      <c r="J3348" s="53"/>
      <c r="K3348" s="25" t="str">
        <f t="shared" si="52"/>
        <v/>
      </c>
      <c r="L3348" s="13" t="str">
        <f>IF($D3348="","",IFERROR(INDEX(类别属性,MATCH($D3348,类别表,0)),""))</f>
        <v/>
      </c>
      <c r="M3348" s="53"/>
      <c r="N3348" s="53"/>
      <c r="O3348" s="32"/>
      <c r="P3348" s="6" t="str">
        <f>IF($C3348="","",IF(ISNA(MATCH($C3348,账户表,0)),"※这个账户不在【基础资料】的账户档案里",IF($B3348="","※没填日期，这一笔不会进任何月份的报表",IF(NOT(ISNUMBER($B3348)),"※日期是文本不是日期（像 2026.6.28 这种），按日期取数的报表全会漏掉这一笔",IF(AND($F3348&lt;&gt;"",$G3348&lt;&gt;""),"※收入和支出不能同时填",IF(AND(N($F3348)=0,N($G3348)=0),"※收入和支出都没填",IF(OR(N($F3348)&lt;0,N($G3348)&lt;0),"※金额不能填负数，方向反了就换一列填",IF($D3348="","※没填收支类别，分类报表会漏掉这一笔",IF(ISNA(MATCH($D3348,类别表,0)),"※收支类别不在【基础资料】的清单里",IF(AND($L3348="内部转账",$M3348=""),"△内部转账要在「对方账户」写上另一头",IF(AND($L3348="内部转账",$M3348=$C3348),"※对方账户跟本账户是同一个",IF(AND($L3348&lt;&gt;"内部转账",$M3348&lt;&gt;""),"△填了对方账户，但类别不是内部转账",IF(YEAR($B3348)&lt;&gt;管理年度,"△不是管理年度的单据，按月的三张报表里看不到",IF($H3348&lt;0,"△这一笔之后该账户余额成负数了，核一下",""))))))))))))))</f>
        <v/>
      </c>
    </row>
    <row r="3349" ht="16.5" spans="1:16">
      <c r="A3349" s="4" t="str">
        <f>IF($C3349="","",COUNTA($C$5:$C3349))</f>
        <v/>
      </c>
      <c r="B3349" s="52"/>
      <c r="C3349" s="53"/>
      <c r="D3349" s="53"/>
      <c r="E3349" s="32"/>
      <c r="F3349" s="54"/>
      <c r="G3349" s="54"/>
      <c r="H3349" s="24" t="str">
        <f>IFERROR(ROUND(VLOOKUP($C3349,基础资料!$B$5:$E$34,3,0)+SUMIF($C$5:$C3349,$C3349,$F$5:$F3349)-SUMIF($C$5:$C3349,$C3349,$G$5:$G3349),2),"")</f>
        <v/>
      </c>
      <c r="I3349" s="53"/>
      <c r="J3349" s="53"/>
      <c r="K3349" s="25" t="str">
        <f t="shared" si="52"/>
        <v/>
      </c>
      <c r="L3349" s="13" t="str">
        <f>IF($D3349="","",IFERROR(INDEX(类别属性,MATCH($D3349,类别表,0)),""))</f>
        <v/>
      </c>
      <c r="M3349" s="53"/>
      <c r="N3349" s="53"/>
      <c r="O3349" s="32"/>
      <c r="P3349" s="6" t="str">
        <f>IF($C3349="","",IF(ISNA(MATCH($C3349,账户表,0)),"※这个账户不在【基础资料】的账户档案里",IF($B3349="","※没填日期，这一笔不会进任何月份的报表",IF(NOT(ISNUMBER($B3349)),"※日期是文本不是日期（像 2026.6.28 这种），按日期取数的报表全会漏掉这一笔",IF(AND($F3349&lt;&gt;"",$G3349&lt;&gt;""),"※收入和支出不能同时填",IF(AND(N($F3349)=0,N($G3349)=0),"※收入和支出都没填",IF(OR(N($F3349)&lt;0,N($G3349)&lt;0),"※金额不能填负数，方向反了就换一列填",IF($D3349="","※没填收支类别，分类报表会漏掉这一笔",IF(ISNA(MATCH($D3349,类别表,0)),"※收支类别不在【基础资料】的清单里",IF(AND($L3349="内部转账",$M3349=""),"△内部转账要在「对方账户」写上另一头",IF(AND($L3349="内部转账",$M3349=$C3349),"※对方账户跟本账户是同一个",IF(AND($L3349&lt;&gt;"内部转账",$M3349&lt;&gt;""),"△填了对方账户，但类别不是内部转账",IF(YEAR($B3349)&lt;&gt;管理年度,"△不是管理年度的单据，按月的三张报表里看不到",IF($H3349&lt;0,"△这一笔之后该账户余额成负数了，核一下",""))))))))))))))</f>
        <v/>
      </c>
    </row>
    <row r="3350" ht="16.5" spans="1:16">
      <c r="A3350" s="4" t="str">
        <f>IF($C3350="","",COUNTA($C$5:$C3350))</f>
        <v/>
      </c>
      <c r="B3350" s="52"/>
      <c r="C3350" s="53"/>
      <c r="D3350" s="53"/>
      <c r="E3350" s="32"/>
      <c r="F3350" s="54"/>
      <c r="G3350" s="54"/>
      <c r="H3350" s="24" t="str">
        <f>IFERROR(ROUND(VLOOKUP($C3350,基础资料!$B$5:$E$34,3,0)+SUMIF($C$5:$C3350,$C3350,$F$5:$F3350)-SUMIF($C$5:$C3350,$C3350,$G$5:$G3350),2),"")</f>
        <v/>
      </c>
      <c r="I3350" s="53"/>
      <c r="J3350" s="53"/>
      <c r="K3350" s="25" t="str">
        <f t="shared" si="52"/>
        <v/>
      </c>
      <c r="L3350" s="13" t="str">
        <f>IF($D3350="","",IFERROR(INDEX(类别属性,MATCH($D3350,类别表,0)),""))</f>
        <v/>
      </c>
      <c r="M3350" s="53"/>
      <c r="N3350" s="53"/>
      <c r="O3350" s="32"/>
      <c r="P3350" s="6" t="str">
        <f>IF($C3350="","",IF(ISNA(MATCH($C3350,账户表,0)),"※这个账户不在【基础资料】的账户档案里",IF($B3350="","※没填日期，这一笔不会进任何月份的报表",IF(NOT(ISNUMBER($B3350)),"※日期是文本不是日期（像 2026.6.28 这种），按日期取数的报表全会漏掉这一笔",IF(AND($F3350&lt;&gt;"",$G3350&lt;&gt;""),"※收入和支出不能同时填",IF(AND(N($F3350)=0,N($G3350)=0),"※收入和支出都没填",IF(OR(N($F3350)&lt;0,N($G3350)&lt;0),"※金额不能填负数，方向反了就换一列填",IF($D3350="","※没填收支类别，分类报表会漏掉这一笔",IF(ISNA(MATCH($D3350,类别表,0)),"※收支类别不在【基础资料】的清单里",IF(AND($L3350="内部转账",$M3350=""),"△内部转账要在「对方账户」写上另一头",IF(AND($L3350="内部转账",$M3350=$C3350),"※对方账户跟本账户是同一个",IF(AND($L3350&lt;&gt;"内部转账",$M3350&lt;&gt;""),"△填了对方账户，但类别不是内部转账",IF(YEAR($B3350)&lt;&gt;管理年度,"△不是管理年度的单据，按月的三张报表里看不到",IF($H3350&lt;0,"△这一笔之后该账户余额成负数了，核一下",""))))))))))))))</f>
        <v/>
      </c>
    </row>
    <row r="3351" ht="16.5" spans="1:16">
      <c r="A3351" s="4" t="str">
        <f>IF($C3351="","",COUNTA($C$5:$C3351))</f>
        <v/>
      </c>
      <c r="B3351" s="52"/>
      <c r="C3351" s="53"/>
      <c r="D3351" s="53"/>
      <c r="E3351" s="32"/>
      <c r="F3351" s="54"/>
      <c r="G3351" s="54"/>
      <c r="H3351" s="24" t="str">
        <f>IFERROR(ROUND(VLOOKUP($C3351,基础资料!$B$5:$E$34,3,0)+SUMIF($C$5:$C3351,$C3351,$F$5:$F3351)-SUMIF($C$5:$C3351,$C3351,$G$5:$G3351),2),"")</f>
        <v/>
      </c>
      <c r="I3351" s="53"/>
      <c r="J3351" s="53"/>
      <c r="K3351" s="25" t="str">
        <f t="shared" si="52"/>
        <v/>
      </c>
      <c r="L3351" s="13" t="str">
        <f>IF($D3351="","",IFERROR(INDEX(类别属性,MATCH($D3351,类别表,0)),""))</f>
        <v/>
      </c>
      <c r="M3351" s="53"/>
      <c r="N3351" s="53"/>
      <c r="O3351" s="32"/>
      <c r="P3351" s="6" t="str">
        <f>IF($C3351="","",IF(ISNA(MATCH($C3351,账户表,0)),"※这个账户不在【基础资料】的账户档案里",IF($B3351="","※没填日期，这一笔不会进任何月份的报表",IF(NOT(ISNUMBER($B3351)),"※日期是文本不是日期（像 2026.6.28 这种），按日期取数的报表全会漏掉这一笔",IF(AND($F3351&lt;&gt;"",$G3351&lt;&gt;""),"※收入和支出不能同时填",IF(AND(N($F3351)=0,N($G3351)=0),"※收入和支出都没填",IF(OR(N($F3351)&lt;0,N($G3351)&lt;0),"※金额不能填负数，方向反了就换一列填",IF($D3351="","※没填收支类别，分类报表会漏掉这一笔",IF(ISNA(MATCH($D3351,类别表,0)),"※收支类别不在【基础资料】的清单里",IF(AND($L3351="内部转账",$M3351=""),"△内部转账要在「对方账户」写上另一头",IF(AND($L3351="内部转账",$M3351=$C3351),"※对方账户跟本账户是同一个",IF(AND($L3351&lt;&gt;"内部转账",$M3351&lt;&gt;""),"△填了对方账户，但类别不是内部转账",IF(YEAR($B3351)&lt;&gt;管理年度,"△不是管理年度的单据，按月的三张报表里看不到",IF($H3351&lt;0,"△这一笔之后该账户余额成负数了，核一下",""))))))))))))))</f>
        <v/>
      </c>
    </row>
    <row r="3352" ht="16.5" spans="1:16">
      <c r="A3352" s="4" t="str">
        <f>IF($C3352="","",COUNTA($C$5:$C3352))</f>
        <v/>
      </c>
      <c r="B3352" s="52"/>
      <c r="C3352" s="53"/>
      <c r="D3352" s="53"/>
      <c r="E3352" s="32"/>
      <c r="F3352" s="54"/>
      <c r="G3352" s="54"/>
      <c r="H3352" s="24" t="str">
        <f>IFERROR(ROUND(VLOOKUP($C3352,基础资料!$B$5:$E$34,3,0)+SUMIF($C$5:$C3352,$C3352,$F$5:$F3352)-SUMIF($C$5:$C3352,$C3352,$G$5:$G3352),2),"")</f>
        <v/>
      </c>
      <c r="I3352" s="53"/>
      <c r="J3352" s="53"/>
      <c r="K3352" s="25" t="str">
        <f t="shared" si="52"/>
        <v/>
      </c>
      <c r="L3352" s="13" t="str">
        <f>IF($D3352="","",IFERROR(INDEX(类别属性,MATCH($D3352,类别表,0)),""))</f>
        <v/>
      </c>
      <c r="M3352" s="53"/>
      <c r="N3352" s="53"/>
      <c r="O3352" s="32"/>
      <c r="P3352" s="6" t="str">
        <f>IF($C3352="","",IF(ISNA(MATCH($C3352,账户表,0)),"※这个账户不在【基础资料】的账户档案里",IF($B3352="","※没填日期，这一笔不会进任何月份的报表",IF(NOT(ISNUMBER($B3352)),"※日期是文本不是日期（像 2026.6.28 这种），按日期取数的报表全会漏掉这一笔",IF(AND($F3352&lt;&gt;"",$G3352&lt;&gt;""),"※收入和支出不能同时填",IF(AND(N($F3352)=0,N($G3352)=0),"※收入和支出都没填",IF(OR(N($F3352)&lt;0,N($G3352)&lt;0),"※金额不能填负数，方向反了就换一列填",IF($D3352="","※没填收支类别，分类报表会漏掉这一笔",IF(ISNA(MATCH($D3352,类别表,0)),"※收支类别不在【基础资料】的清单里",IF(AND($L3352="内部转账",$M3352=""),"△内部转账要在「对方账户」写上另一头",IF(AND($L3352="内部转账",$M3352=$C3352),"※对方账户跟本账户是同一个",IF(AND($L3352&lt;&gt;"内部转账",$M3352&lt;&gt;""),"△填了对方账户，但类别不是内部转账",IF(YEAR($B3352)&lt;&gt;管理年度,"△不是管理年度的单据，按月的三张报表里看不到",IF($H3352&lt;0,"△这一笔之后该账户余额成负数了，核一下",""))))))))))))))</f>
        <v/>
      </c>
    </row>
    <row r="3353" ht="16.5" spans="1:16">
      <c r="A3353" s="4" t="str">
        <f>IF($C3353="","",COUNTA($C$5:$C3353))</f>
        <v/>
      </c>
      <c r="B3353" s="52"/>
      <c r="C3353" s="53"/>
      <c r="D3353" s="53"/>
      <c r="E3353" s="32"/>
      <c r="F3353" s="54"/>
      <c r="G3353" s="54"/>
      <c r="H3353" s="24" t="str">
        <f>IFERROR(ROUND(VLOOKUP($C3353,基础资料!$B$5:$E$34,3,0)+SUMIF($C$5:$C3353,$C3353,$F$5:$F3353)-SUMIF($C$5:$C3353,$C3353,$G$5:$G3353),2),"")</f>
        <v/>
      </c>
      <c r="I3353" s="53"/>
      <c r="J3353" s="53"/>
      <c r="K3353" s="25" t="str">
        <f t="shared" si="52"/>
        <v/>
      </c>
      <c r="L3353" s="13" t="str">
        <f>IF($D3353="","",IFERROR(INDEX(类别属性,MATCH($D3353,类别表,0)),""))</f>
        <v/>
      </c>
      <c r="M3353" s="53"/>
      <c r="N3353" s="53"/>
      <c r="O3353" s="32"/>
      <c r="P3353" s="6" t="str">
        <f>IF($C3353="","",IF(ISNA(MATCH($C3353,账户表,0)),"※这个账户不在【基础资料】的账户档案里",IF($B3353="","※没填日期，这一笔不会进任何月份的报表",IF(NOT(ISNUMBER($B3353)),"※日期是文本不是日期（像 2026.6.28 这种），按日期取数的报表全会漏掉这一笔",IF(AND($F3353&lt;&gt;"",$G3353&lt;&gt;""),"※收入和支出不能同时填",IF(AND(N($F3353)=0,N($G3353)=0),"※收入和支出都没填",IF(OR(N($F3353)&lt;0,N($G3353)&lt;0),"※金额不能填负数，方向反了就换一列填",IF($D3353="","※没填收支类别，分类报表会漏掉这一笔",IF(ISNA(MATCH($D3353,类别表,0)),"※收支类别不在【基础资料】的清单里",IF(AND($L3353="内部转账",$M3353=""),"△内部转账要在「对方账户」写上另一头",IF(AND($L3353="内部转账",$M3353=$C3353),"※对方账户跟本账户是同一个",IF(AND($L3353&lt;&gt;"内部转账",$M3353&lt;&gt;""),"△填了对方账户，但类别不是内部转账",IF(YEAR($B3353)&lt;&gt;管理年度,"△不是管理年度的单据，按月的三张报表里看不到",IF($H3353&lt;0,"△这一笔之后该账户余额成负数了，核一下",""))))))))))))))</f>
        <v/>
      </c>
    </row>
    <row r="3354" ht="16.5" spans="1:16">
      <c r="A3354" s="4" t="str">
        <f>IF($C3354="","",COUNTA($C$5:$C3354))</f>
        <v/>
      </c>
      <c r="B3354" s="52"/>
      <c r="C3354" s="53"/>
      <c r="D3354" s="53"/>
      <c r="E3354" s="32"/>
      <c r="F3354" s="54"/>
      <c r="G3354" s="54"/>
      <c r="H3354" s="24" t="str">
        <f>IFERROR(ROUND(VLOOKUP($C3354,基础资料!$B$5:$E$34,3,0)+SUMIF($C$5:$C3354,$C3354,$F$5:$F3354)-SUMIF($C$5:$C3354,$C3354,$G$5:$G3354),2),"")</f>
        <v/>
      </c>
      <c r="I3354" s="53"/>
      <c r="J3354" s="53"/>
      <c r="K3354" s="25" t="str">
        <f t="shared" si="52"/>
        <v/>
      </c>
      <c r="L3354" s="13" t="str">
        <f>IF($D3354="","",IFERROR(INDEX(类别属性,MATCH($D3354,类别表,0)),""))</f>
        <v/>
      </c>
      <c r="M3354" s="53"/>
      <c r="N3354" s="53"/>
      <c r="O3354" s="32"/>
      <c r="P3354" s="6" t="str">
        <f>IF($C3354="","",IF(ISNA(MATCH($C3354,账户表,0)),"※这个账户不在【基础资料】的账户档案里",IF($B3354="","※没填日期，这一笔不会进任何月份的报表",IF(NOT(ISNUMBER($B3354)),"※日期是文本不是日期（像 2026.6.28 这种），按日期取数的报表全会漏掉这一笔",IF(AND($F3354&lt;&gt;"",$G3354&lt;&gt;""),"※收入和支出不能同时填",IF(AND(N($F3354)=0,N($G3354)=0),"※收入和支出都没填",IF(OR(N($F3354)&lt;0,N($G3354)&lt;0),"※金额不能填负数，方向反了就换一列填",IF($D3354="","※没填收支类别，分类报表会漏掉这一笔",IF(ISNA(MATCH($D3354,类别表,0)),"※收支类别不在【基础资料】的清单里",IF(AND($L3354="内部转账",$M3354=""),"△内部转账要在「对方账户」写上另一头",IF(AND($L3354="内部转账",$M3354=$C3354),"※对方账户跟本账户是同一个",IF(AND($L3354&lt;&gt;"内部转账",$M3354&lt;&gt;""),"△填了对方账户，但类别不是内部转账",IF(YEAR($B3354)&lt;&gt;管理年度,"△不是管理年度的单据，按月的三张报表里看不到",IF($H3354&lt;0,"△这一笔之后该账户余额成负数了，核一下",""))))))))))))))</f>
        <v/>
      </c>
    </row>
    <row r="3355" ht="16.5" spans="1:16">
      <c r="A3355" s="4" t="str">
        <f>IF($C3355="","",COUNTA($C$5:$C3355))</f>
        <v/>
      </c>
      <c r="B3355" s="52"/>
      <c r="C3355" s="53"/>
      <c r="D3355" s="53"/>
      <c r="E3355" s="32"/>
      <c r="F3355" s="54"/>
      <c r="G3355" s="54"/>
      <c r="H3355" s="24" t="str">
        <f>IFERROR(ROUND(VLOOKUP($C3355,基础资料!$B$5:$E$34,3,0)+SUMIF($C$5:$C3355,$C3355,$F$5:$F3355)-SUMIF($C$5:$C3355,$C3355,$G$5:$G3355),2),"")</f>
        <v/>
      </c>
      <c r="I3355" s="53"/>
      <c r="J3355" s="53"/>
      <c r="K3355" s="25" t="str">
        <f t="shared" si="52"/>
        <v/>
      </c>
      <c r="L3355" s="13" t="str">
        <f>IF($D3355="","",IFERROR(INDEX(类别属性,MATCH($D3355,类别表,0)),""))</f>
        <v/>
      </c>
      <c r="M3355" s="53"/>
      <c r="N3355" s="53"/>
      <c r="O3355" s="32"/>
      <c r="P3355" s="6" t="str">
        <f>IF($C3355="","",IF(ISNA(MATCH($C3355,账户表,0)),"※这个账户不在【基础资料】的账户档案里",IF($B3355="","※没填日期，这一笔不会进任何月份的报表",IF(NOT(ISNUMBER($B3355)),"※日期是文本不是日期（像 2026.6.28 这种），按日期取数的报表全会漏掉这一笔",IF(AND($F3355&lt;&gt;"",$G3355&lt;&gt;""),"※收入和支出不能同时填",IF(AND(N($F3355)=0,N($G3355)=0),"※收入和支出都没填",IF(OR(N($F3355)&lt;0,N($G3355)&lt;0),"※金额不能填负数，方向反了就换一列填",IF($D3355="","※没填收支类别，分类报表会漏掉这一笔",IF(ISNA(MATCH($D3355,类别表,0)),"※收支类别不在【基础资料】的清单里",IF(AND($L3355="内部转账",$M3355=""),"△内部转账要在「对方账户」写上另一头",IF(AND($L3355="内部转账",$M3355=$C3355),"※对方账户跟本账户是同一个",IF(AND($L3355&lt;&gt;"内部转账",$M3355&lt;&gt;""),"△填了对方账户，但类别不是内部转账",IF(YEAR($B3355)&lt;&gt;管理年度,"△不是管理年度的单据，按月的三张报表里看不到",IF($H3355&lt;0,"△这一笔之后该账户余额成负数了，核一下",""))))))))))))))</f>
        <v/>
      </c>
    </row>
    <row r="3356" ht="16.5" spans="1:16">
      <c r="A3356" s="4" t="str">
        <f>IF($C3356="","",COUNTA($C$5:$C3356))</f>
        <v/>
      </c>
      <c r="B3356" s="52"/>
      <c r="C3356" s="53"/>
      <c r="D3356" s="53"/>
      <c r="E3356" s="32"/>
      <c r="F3356" s="54"/>
      <c r="G3356" s="54"/>
      <c r="H3356" s="24" t="str">
        <f>IFERROR(ROUND(VLOOKUP($C3356,基础资料!$B$5:$E$34,3,0)+SUMIF($C$5:$C3356,$C3356,$F$5:$F3356)-SUMIF($C$5:$C3356,$C3356,$G$5:$G3356),2),"")</f>
        <v/>
      </c>
      <c r="I3356" s="53"/>
      <c r="J3356" s="53"/>
      <c r="K3356" s="25" t="str">
        <f t="shared" si="52"/>
        <v/>
      </c>
      <c r="L3356" s="13" t="str">
        <f>IF($D3356="","",IFERROR(INDEX(类别属性,MATCH($D3356,类别表,0)),""))</f>
        <v/>
      </c>
      <c r="M3356" s="53"/>
      <c r="N3356" s="53"/>
      <c r="O3356" s="32"/>
      <c r="P3356" s="6" t="str">
        <f>IF($C3356="","",IF(ISNA(MATCH($C3356,账户表,0)),"※这个账户不在【基础资料】的账户档案里",IF($B3356="","※没填日期，这一笔不会进任何月份的报表",IF(NOT(ISNUMBER($B3356)),"※日期是文本不是日期（像 2026.6.28 这种），按日期取数的报表全会漏掉这一笔",IF(AND($F3356&lt;&gt;"",$G3356&lt;&gt;""),"※收入和支出不能同时填",IF(AND(N($F3356)=0,N($G3356)=0),"※收入和支出都没填",IF(OR(N($F3356)&lt;0,N($G3356)&lt;0),"※金额不能填负数，方向反了就换一列填",IF($D3356="","※没填收支类别，分类报表会漏掉这一笔",IF(ISNA(MATCH($D3356,类别表,0)),"※收支类别不在【基础资料】的清单里",IF(AND($L3356="内部转账",$M3356=""),"△内部转账要在「对方账户」写上另一头",IF(AND($L3356="内部转账",$M3356=$C3356),"※对方账户跟本账户是同一个",IF(AND($L3356&lt;&gt;"内部转账",$M3356&lt;&gt;""),"△填了对方账户，但类别不是内部转账",IF(YEAR($B3356)&lt;&gt;管理年度,"△不是管理年度的单据，按月的三张报表里看不到",IF($H3356&lt;0,"△这一笔之后该账户余额成负数了，核一下",""))))))))))))))</f>
        <v/>
      </c>
    </row>
    <row r="3357" ht="16.5" spans="1:16">
      <c r="A3357" s="4" t="str">
        <f>IF($C3357="","",COUNTA($C$5:$C3357))</f>
        <v/>
      </c>
      <c r="B3357" s="52"/>
      <c r="C3357" s="53"/>
      <c r="D3357" s="53"/>
      <c r="E3357" s="32"/>
      <c r="F3357" s="54"/>
      <c r="G3357" s="54"/>
      <c r="H3357" s="24" t="str">
        <f>IFERROR(ROUND(VLOOKUP($C3357,基础资料!$B$5:$E$34,3,0)+SUMIF($C$5:$C3357,$C3357,$F$5:$F3357)-SUMIF($C$5:$C3357,$C3357,$G$5:$G3357),2),"")</f>
        <v/>
      </c>
      <c r="I3357" s="53"/>
      <c r="J3357" s="53"/>
      <c r="K3357" s="25" t="str">
        <f t="shared" si="52"/>
        <v/>
      </c>
      <c r="L3357" s="13" t="str">
        <f>IF($D3357="","",IFERROR(INDEX(类别属性,MATCH($D3357,类别表,0)),""))</f>
        <v/>
      </c>
      <c r="M3357" s="53"/>
      <c r="N3357" s="53"/>
      <c r="O3357" s="32"/>
      <c r="P3357" s="6" t="str">
        <f>IF($C3357="","",IF(ISNA(MATCH($C3357,账户表,0)),"※这个账户不在【基础资料】的账户档案里",IF($B3357="","※没填日期，这一笔不会进任何月份的报表",IF(NOT(ISNUMBER($B3357)),"※日期是文本不是日期（像 2026.6.28 这种），按日期取数的报表全会漏掉这一笔",IF(AND($F3357&lt;&gt;"",$G3357&lt;&gt;""),"※收入和支出不能同时填",IF(AND(N($F3357)=0,N($G3357)=0),"※收入和支出都没填",IF(OR(N($F3357)&lt;0,N($G3357)&lt;0),"※金额不能填负数，方向反了就换一列填",IF($D3357="","※没填收支类别，分类报表会漏掉这一笔",IF(ISNA(MATCH($D3357,类别表,0)),"※收支类别不在【基础资料】的清单里",IF(AND($L3357="内部转账",$M3357=""),"△内部转账要在「对方账户」写上另一头",IF(AND($L3357="内部转账",$M3357=$C3357),"※对方账户跟本账户是同一个",IF(AND($L3357&lt;&gt;"内部转账",$M3357&lt;&gt;""),"△填了对方账户，但类别不是内部转账",IF(YEAR($B3357)&lt;&gt;管理年度,"△不是管理年度的单据，按月的三张报表里看不到",IF($H3357&lt;0,"△这一笔之后该账户余额成负数了，核一下",""))))))))))))))</f>
        <v/>
      </c>
    </row>
    <row r="3358" ht="16.5" spans="1:16">
      <c r="A3358" s="4" t="str">
        <f>IF($C3358="","",COUNTA($C$5:$C3358))</f>
        <v/>
      </c>
      <c r="B3358" s="52"/>
      <c r="C3358" s="53"/>
      <c r="D3358" s="53"/>
      <c r="E3358" s="32"/>
      <c r="F3358" s="54"/>
      <c r="G3358" s="54"/>
      <c r="H3358" s="24" t="str">
        <f>IFERROR(ROUND(VLOOKUP($C3358,基础资料!$B$5:$E$34,3,0)+SUMIF($C$5:$C3358,$C3358,$F$5:$F3358)-SUMIF($C$5:$C3358,$C3358,$G$5:$G3358),2),"")</f>
        <v/>
      </c>
      <c r="I3358" s="53"/>
      <c r="J3358" s="53"/>
      <c r="K3358" s="25" t="str">
        <f t="shared" si="52"/>
        <v/>
      </c>
      <c r="L3358" s="13" t="str">
        <f>IF($D3358="","",IFERROR(INDEX(类别属性,MATCH($D3358,类别表,0)),""))</f>
        <v/>
      </c>
      <c r="M3358" s="53"/>
      <c r="N3358" s="53"/>
      <c r="O3358" s="32"/>
      <c r="P3358" s="6" t="str">
        <f>IF($C3358="","",IF(ISNA(MATCH($C3358,账户表,0)),"※这个账户不在【基础资料】的账户档案里",IF($B3358="","※没填日期，这一笔不会进任何月份的报表",IF(NOT(ISNUMBER($B3358)),"※日期是文本不是日期（像 2026.6.28 这种），按日期取数的报表全会漏掉这一笔",IF(AND($F3358&lt;&gt;"",$G3358&lt;&gt;""),"※收入和支出不能同时填",IF(AND(N($F3358)=0,N($G3358)=0),"※收入和支出都没填",IF(OR(N($F3358)&lt;0,N($G3358)&lt;0),"※金额不能填负数，方向反了就换一列填",IF($D3358="","※没填收支类别，分类报表会漏掉这一笔",IF(ISNA(MATCH($D3358,类别表,0)),"※收支类别不在【基础资料】的清单里",IF(AND($L3358="内部转账",$M3358=""),"△内部转账要在「对方账户」写上另一头",IF(AND($L3358="内部转账",$M3358=$C3358),"※对方账户跟本账户是同一个",IF(AND($L3358&lt;&gt;"内部转账",$M3358&lt;&gt;""),"△填了对方账户，但类别不是内部转账",IF(YEAR($B3358)&lt;&gt;管理年度,"△不是管理年度的单据，按月的三张报表里看不到",IF($H3358&lt;0,"△这一笔之后该账户余额成负数了，核一下",""))))))))))))))</f>
        <v/>
      </c>
    </row>
    <row r="3359" ht="16.5" spans="1:16">
      <c r="A3359" s="4" t="str">
        <f>IF($C3359="","",COUNTA($C$5:$C3359))</f>
        <v/>
      </c>
      <c r="B3359" s="52"/>
      <c r="C3359" s="53"/>
      <c r="D3359" s="53"/>
      <c r="E3359" s="32"/>
      <c r="F3359" s="54"/>
      <c r="G3359" s="54"/>
      <c r="H3359" s="24" t="str">
        <f>IFERROR(ROUND(VLOOKUP($C3359,基础资料!$B$5:$E$34,3,0)+SUMIF($C$5:$C3359,$C3359,$F$5:$F3359)-SUMIF($C$5:$C3359,$C3359,$G$5:$G3359),2),"")</f>
        <v/>
      </c>
      <c r="I3359" s="53"/>
      <c r="J3359" s="53"/>
      <c r="K3359" s="25" t="str">
        <f t="shared" si="52"/>
        <v/>
      </c>
      <c r="L3359" s="13" t="str">
        <f>IF($D3359="","",IFERROR(INDEX(类别属性,MATCH($D3359,类别表,0)),""))</f>
        <v/>
      </c>
      <c r="M3359" s="53"/>
      <c r="N3359" s="53"/>
      <c r="O3359" s="32"/>
      <c r="P3359" s="6" t="str">
        <f>IF($C3359="","",IF(ISNA(MATCH($C3359,账户表,0)),"※这个账户不在【基础资料】的账户档案里",IF($B3359="","※没填日期，这一笔不会进任何月份的报表",IF(NOT(ISNUMBER($B3359)),"※日期是文本不是日期（像 2026.6.28 这种），按日期取数的报表全会漏掉这一笔",IF(AND($F3359&lt;&gt;"",$G3359&lt;&gt;""),"※收入和支出不能同时填",IF(AND(N($F3359)=0,N($G3359)=0),"※收入和支出都没填",IF(OR(N($F3359)&lt;0,N($G3359)&lt;0),"※金额不能填负数，方向反了就换一列填",IF($D3359="","※没填收支类别，分类报表会漏掉这一笔",IF(ISNA(MATCH($D3359,类别表,0)),"※收支类别不在【基础资料】的清单里",IF(AND($L3359="内部转账",$M3359=""),"△内部转账要在「对方账户」写上另一头",IF(AND($L3359="内部转账",$M3359=$C3359),"※对方账户跟本账户是同一个",IF(AND($L3359&lt;&gt;"内部转账",$M3359&lt;&gt;""),"△填了对方账户，但类别不是内部转账",IF(YEAR($B3359)&lt;&gt;管理年度,"△不是管理年度的单据，按月的三张报表里看不到",IF($H3359&lt;0,"△这一笔之后该账户余额成负数了，核一下",""))))))))))))))</f>
        <v/>
      </c>
    </row>
    <row r="3360" ht="16.5" spans="1:16">
      <c r="A3360" s="4" t="str">
        <f>IF($C3360="","",COUNTA($C$5:$C3360))</f>
        <v/>
      </c>
      <c r="B3360" s="52"/>
      <c r="C3360" s="53"/>
      <c r="D3360" s="53"/>
      <c r="E3360" s="32"/>
      <c r="F3360" s="54"/>
      <c r="G3360" s="54"/>
      <c r="H3360" s="24" t="str">
        <f>IFERROR(ROUND(VLOOKUP($C3360,基础资料!$B$5:$E$34,3,0)+SUMIF($C$5:$C3360,$C3360,$F$5:$F3360)-SUMIF($C$5:$C3360,$C3360,$G$5:$G3360),2),"")</f>
        <v/>
      </c>
      <c r="I3360" s="53"/>
      <c r="J3360" s="53"/>
      <c r="K3360" s="25" t="str">
        <f t="shared" si="52"/>
        <v/>
      </c>
      <c r="L3360" s="13" t="str">
        <f>IF($D3360="","",IFERROR(INDEX(类别属性,MATCH($D3360,类别表,0)),""))</f>
        <v/>
      </c>
      <c r="M3360" s="53"/>
      <c r="N3360" s="53"/>
      <c r="O3360" s="32"/>
      <c r="P3360" s="6" t="str">
        <f>IF($C3360="","",IF(ISNA(MATCH($C3360,账户表,0)),"※这个账户不在【基础资料】的账户档案里",IF($B3360="","※没填日期，这一笔不会进任何月份的报表",IF(NOT(ISNUMBER($B3360)),"※日期是文本不是日期（像 2026.6.28 这种），按日期取数的报表全会漏掉这一笔",IF(AND($F3360&lt;&gt;"",$G3360&lt;&gt;""),"※收入和支出不能同时填",IF(AND(N($F3360)=0,N($G3360)=0),"※收入和支出都没填",IF(OR(N($F3360)&lt;0,N($G3360)&lt;0),"※金额不能填负数，方向反了就换一列填",IF($D3360="","※没填收支类别，分类报表会漏掉这一笔",IF(ISNA(MATCH($D3360,类别表,0)),"※收支类别不在【基础资料】的清单里",IF(AND($L3360="内部转账",$M3360=""),"△内部转账要在「对方账户」写上另一头",IF(AND($L3360="内部转账",$M3360=$C3360),"※对方账户跟本账户是同一个",IF(AND($L3360&lt;&gt;"内部转账",$M3360&lt;&gt;""),"△填了对方账户，但类别不是内部转账",IF(YEAR($B3360)&lt;&gt;管理年度,"△不是管理年度的单据，按月的三张报表里看不到",IF($H3360&lt;0,"△这一笔之后该账户余额成负数了，核一下",""))))))))))))))</f>
        <v/>
      </c>
    </row>
    <row r="3361" ht="16.5" spans="1:16">
      <c r="A3361" s="4" t="str">
        <f>IF($C3361="","",COUNTA($C$5:$C3361))</f>
        <v/>
      </c>
      <c r="B3361" s="52"/>
      <c r="C3361" s="53"/>
      <c r="D3361" s="53"/>
      <c r="E3361" s="32"/>
      <c r="F3361" s="54"/>
      <c r="G3361" s="54"/>
      <c r="H3361" s="24" t="str">
        <f>IFERROR(ROUND(VLOOKUP($C3361,基础资料!$B$5:$E$34,3,0)+SUMIF($C$5:$C3361,$C3361,$F$5:$F3361)-SUMIF($C$5:$C3361,$C3361,$G$5:$G3361),2),"")</f>
        <v/>
      </c>
      <c r="I3361" s="53"/>
      <c r="J3361" s="53"/>
      <c r="K3361" s="25" t="str">
        <f t="shared" si="52"/>
        <v/>
      </c>
      <c r="L3361" s="13" t="str">
        <f>IF($D3361="","",IFERROR(INDEX(类别属性,MATCH($D3361,类别表,0)),""))</f>
        <v/>
      </c>
      <c r="M3361" s="53"/>
      <c r="N3361" s="53"/>
      <c r="O3361" s="32"/>
      <c r="P3361" s="6" t="str">
        <f>IF($C3361="","",IF(ISNA(MATCH($C3361,账户表,0)),"※这个账户不在【基础资料】的账户档案里",IF($B3361="","※没填日期，这一笔不会进任何月份的报表",IF(NOT(ISNUMBER($B3361)),"※日期是文本不是日期（像 2026.6.28 这种），按日期取数的报表全会漏掉这一笔",IF(AND($F3361&lt;&gt;"",$G3361&lt;&gt;""),"※收入和支出不能同时填",IF(AND(N($F3361)=0,N($G3361)=0),"※收入和支出都没填",IF(OR(N($F3361)&lt;0,N($G3361)&lt;0),"※金额不能填负数，方向反了就换一列填",IF($D3361="","※没填收支类别，分类报表会漏掉这一笔",IF(ISNA(MATCH($D3361,类别表,0)),"※收支类别不在【基础资料】的清单里",IF(AND($L3361="内部转账",$M3361=""),"△内部转账要在「对方账户」写上另一头",IF(AND($L3361="内部转账",$M3361=$C3361),"※对方账户跟本账户是同一个",IF(AND($L3361&lt;&gt;"内部转账",$M3361&lt;&gt;""),"△填了对方账户，但类别不是内部转账",IF(YEAR($B3361)&lt;&gt;管理年度,"△不是管理年度的单据，按月的三张报表里看不到",IF($H3361&lt;0,"△这一笔之后该账户余额成负数了，核一下",""))))))))))))))</f>
        <v/>
      </c>
    </row>
    <row r="3362" ht="16.5" spans="1:16">
      <c r="A3362" s="4" t="str">
        <f>IF($C3362="","",COUNTA($C$5:$C3362))</f>
        <v/>
      </c>
      <c r="B3362" s="52"/>
      <c r="C3362" s="53"/>
      <c r="D3362" s="53"/>
      <c r="E3362" s="32"/>
      <c r="F3362" s="54"/>
      <c r="G3362" s="54"/>
      <c r="H3362" s="24" t="str">
        <f>IFERROR(ROUND(VLOOKUP($C3362,基础资料!$B$5:$E$34,3,0)+SUMIF($C$5:$C3362,$C3362,$F$5:$F3362)-SUMIF($C$5:$C3362,$C3362,$G$5:$G3362),2),"")</f>
        <v/>
      </c>
      <c r="I3362" s="53"/>
      <c r="J3362" s="53"/>
      <c r="K3362" s="25" t="str">
        <f t="shared" si="52"/>
        <v/>
      </c>
      <c r="L3362" s="13" t="str">
        <f>IF($D3362="","",IFERROR(INDEX(类别属性,MATCH($D3362,类别表,0)),""))</f>
        <v/>
      </c>
      <c r="M3362" s="53"/>
      <c r="N3362" s="53"/>
      <c r="O3362" s="32"/>
      <c r="P3362" s="6" t="str">
        <f>IF($C3362="","",IF(ISNA(MATCH($C3362,账户表,0)),"※这个账户不在【基础资料】的账户档案里",IF($B3362="","※没填日期，这一笔不会进任何月份的报表",IF(NOT(ISNUMBER($B3362)),"※日期是文本不是日期（像 2026.6.28 这种），按日期取数的报表全会漏掉这一笔",IF(AND($F3362&lt;&gt;"",$G3362&lt;&gt;""),"※收入和支出不能同时填",IF(AND(N($F3362)=0,N($G3362)=0),"※收入和支出都没填",IF(OR(N($F3362)&lt;0,N($G3362)&lt;0),"※金额不能填负数，方向反了就换一列填",IF($D3362="","※没填收支类别，分类报表会漏掉这一笔",IF(ISNA(MATCH($D3362,类别表,0)),"※收支类别不在【基础资料】的清单里",IF(AND($L3362="内部转账",$M3362=""),"△内部转账要在「对方账户」写上另一头",IF(AND($L3362="内部转账",$M3362=$C3362),"※对方账户跟本账户是同一个",IF(AND($L3362&lt;&gt;"内部转账",$M3362&lt;&gt;""),"△填了对方账户，但类别不是内部转账",IF(YEAR($B3362)&lt;&gt;管理年度,"△不是管理年度的单据，按月的三张报表里看不到",IF($H3362&lt;0,"△这一笔之后该账户余额成负数了，核一下",""))))))))))))))</f>
        <v/>
      </c>
    </row>
    <row r="3363" ht="16.5" spans="1:16">
      <c r="A3363" s="4" t="str">
        <f>IF($C3363="","",COUNTA($C$5:$C3363))</f>
        <v/>
      </c>
      <c r="B3363" s="52"/>
      <c r="C3363" s="53"/>
      <c r="D3363" s="53"/>
      <c r="E3363" s="32"/>
      <c r="F3363" s="54"/>
      <c r="G3363" s="54"/>
      <c r="H3363" s="24" t="str">
        <f>IFERROR(ROUND(VLOOKUP($C3363,基础资料!$B$5:$E$34,3,0)+SUMIF($C$5:$C3363,$C3363,$F$5:$F3363)-SUMIF($C$5:$C3363,$C3363,$G$5:$G3363),2),"")</f>
        <v/>
      </c>
      <c r="I3363" s="53"/>
      <c r="J3363" s="53"/>
      <c r="K3363" s="25" t="str">
        <f t="shared" si="52"/>
        <v/>
      </c>
      <c r="L3363" s="13" t="str">
        <f>IF($D3363="","",IFERROR(INDEX(类别属性,MATCH($D3363,类别表,0)),""))</f>
        <v/>
      </c>
      <c r="M3363" s="53"/>
      <c r="N3363" s="53"/>
      <c r="O3363" s="32"/>
      <c r="P3363" s="6" t="str">
        <f>IF($C3363="","",IF(ISNA(MATCH($C3363,账户表,0)),"※这个账户不在【基础资料】的账户档案里",IF($B3363="","※没填日期，这一笔不会进任何月份的报表",IF(NOT(ISNUMBER($B3363)),"※日期是文本不是日期（像 2026.6.28 这种），按日期取数的报表全会漏掉这一笔",IF(AND($F3363&lt;&gt;"",$G3363&lt;&gt;""),"※收入和支出不能同时填",IF(AND(N($F3363)=0,N($G3363)=0),"※收入和支出都没填",IF(OR(N($F3363)&lt;0,N($G3363)&lt;0),"※金额不能填负数，方向反了就换一列填",IF($D3363="","※没填收支类别，分类报表会漏掉这一笔",IF(ISNA(MATCH($D3363,类别表,0)),"※收支类别不在【基础资料】的清单里",IF(AND($L3363="内部转账",$M3363=""),"△内部转账要在「对方账户」写上另一头",IF(AND($L3363="内部转账",$M3363=$C3363),"※对方账户跟本账户是同一个",IF(AND($L3363&lt;&gt;"内部转账",$M3363&lt;&gt;""),"△填了对方账户，但类别不是内部转账",IF(YEAR($B3363)&lt;&gt;管理年度,"△不是管理年度的单据，按月的三张报表里看不到",IF($H3363&lt;0,"△这一笔之后该账户余额成负数了，核一下",""))))))))))))))</f>
        <v/>
      </c>
    </row>
    <row r="3364" ht="16.5" spans="1:16">
      <c r="A3364" s="4" t="str">
        <f>IF($C3364="","",COUNTA($C$5:$C3364))</f>
        <v/>
      </c>
      <c r="B3364" s="52"/>
      <c r="C3364" s="53"/>
      <c r="D3364" s="53"/>
      <c r="E3364" s="32"/>
      <c r="F3364" s="54"/>
      <c r="G3364" s="54"/>
      <c r="H3364" s="24" t="str">
        <f>IFERROR(ROUND(VLOOKUP($C3364,基础资料!$B$5:$E$34,3,0)+SUMIF($C$5:$C3364,$C3364,$F$5:$F3364)-SUMIF($C$5:$C3364,$C3364,$G$5:$G3364),2),"")</f>
        <v/>
      </c>
      <c r="I3364" s="53"/>
      <c r="J3364" s="53"/>
      <c r="K3364" s="25" t="str">
        <f t="shared" si="52"/>
        <v/>
      </c>
      <c r="L3364" s="13" t="str">
        <f>IF($D3364="","",IFERROR(INDEX(类别属性,MATCH($D3364,类别表,0)),""))</f>
        <v/>
      </c>
      <c r="M3364" s="53"/>
      <c r="N3364" s="53"/>
      <c r="O3364" s="32"/>
      <c r="P3364" s="6" t="str">
        <f>IF($C3364="","",IF(ISNA(MATCH($C3364,账户表,0)),"※这个账户不在【基础资料】的账户档案里",IF($B3364="","※没填日期，这一笔不会进任何月份的报表",IF(NOT(ISNUMBER($B3364)),"※日期是文本不是日期（像 2026.6.28 这种），按日期取数的报表全会漏掉这一笔",IF(AND($F3364&lt;&gt;"",$G3364&lt;&gt;""),"※收入和支出不能同时填",IF(AND(N($F3364)=0,N($G3364)=0),"※收入和支出都没填",IF(OR(N($F3364)&lt;0,N($G3364)&lt;0),"※金额不能填负数，方向反了就换一列填",IF($D3364="","※没填收支类别，分类报表会漏掉这一笔",IF(ISNA(MATCH($D3364,类别表,0)),"※收支类别不在【基础资料】的清单里",IF(AND($L3364="内部转账",$M3364=""),"△内部转账要在「对方账户」写上另一头",IF(AND($L3364="内部转账",$M3364=$C3364),"※对方账户跟本账户是同一个",IF(AND($L3364&lt;&gt;"内部转账",$M3364&lt;&gt;""),"△填了对方账户，但类别不是内部转账",IF(YEAR($B3364)&lt;&gt;管理年度,"△不是管理年度的单据，按月的三张报表里看不到",IF($H3364&lt;0,"△这一笔之后该账户余额成负数了，核一下",""))))))))))))))</f>
        <v/>
      </c>
    </row>
    <row r="3365" ht="16.5" spans="1:16">
      <c r="A3365" s="4" t="str">
        <f>IF($C3365="","",COUNTA($C$5:$C3365))</f>
        <v/>
      </c>
      <c r="B3365" s="52"/>
      <c r="C3365" s="53"/>
      <c r="D3365" s="53"/>
      <c r="E3365" s="32"/>
      <c r="F3365" s="54"/>
      <c r="G3365" s="54"/>
      <c r="H3365" s="24" t="str">
        <f>IFERROR(ROUND(VLOOKUP($C3365,基础资料!$B$5:$E$34,3,0)+SUMIF($C$5:$C3365,$C3365,$F$5:$F3365)-SUMIF($C$5:$C3365,$C3365,$G$5:$G3365),2),"")</f>
        <v/>
      </c>
      <c r="I3365" s="53"/>
      <c r="J3365" s="53"/>
      <c r="K3365" s="25" t="str">
        <f t="shared" si="52"/>
        <v/>
      </c>
      <c r="L3365" s="13" t="str">
        <f>IF($D3365="","",IFERROR(INDEX(类别属性,MATCH($D3365,类别表,0)),""))</f>
        <v/>
      </c>
      <c r="M3365" s="53"/>
      <c r="N3365" s="53"/>
      <c r="O3365" s="32"/>
      <c r="P3365" s="6" t="str">
        <f>IF($C3365="","",IF(ISNA(MATCH($C3365,账户表,0)),"※这个账户不在【基础资料】的账户档案里",IF($B3365="","※没填日期，这一笔不会进任何月份的报表",IF(NOT(ISNUMBER($B3365)),"※日期是文本不是日期（像 2026.6.28 这种），按日期取数的报表全会漏掉这一笔",IF(AND($F3365&lt;&gt;"",$G3365&lt;&gt;""),"※收入和支出不能同时填",IF(AND(N($F3365)=0,N($G3365)=0),"※收入和支出都没填",IF(OR(N($F3365)&lt;0,N($G3365)&lt;0),"※金额不能填负数，方向反了就换一列填",IF($D3365="","※没填收支类别，分类报表会漏掉这一笔",IF(ISNA(MATCH($D3365,类别表,0)),"※收支类别不在【基础资料】的清单里",IF(AND($L3365="内部转账",$M3365=""),"△内部转账要在「对方账户」写上另一头",IF(AND($L3365="内部转账",$M3365=$C3365),"※对方账户跟本账户是同一个",IF(AND($L3365&lt;&gt;"内部转账",$M3365&lt;&gt;""),"△填了对方账户，但类别不是内部转账",IF(YEAR($B3365)&lt;&gt;管理年度,"△不是管理年度的单据，按月的三张报表里看不到",IF($H3365&lt;0,"△这一笔之后该账户余额成负数了，核一下",""))))))))))))))</f>
        <v/>
      </c>
    </row>
    <row r="3366" ht="16.5" spans="1:16">
      <c r="A3366" s="4" t="str">
        <f>IF($C3366="","",COUNTA($C$5:$C3366))</f>
        <v/>
      </c>
      <c r="B3366" s="52"/>
      <c r="C3366" s="53"/>
      <c r="D3366" s="53"/>
      <c r="E3366" s="32"/>
      <c r="F3366" s="54"/>
      <c r="G3366" s="54"/>
      <c r="H3366" s="24" t="str">
        <f>IFERROR(ROUND(VLOOKUP($C3366,基础资料!$B$5:$E$34,3,0)+SUMIF($C$5:$C3366,$C3366,$F$5:$F3366)-SUMIF($C$5:$C3366,$C3366,$G$5:$G3366),2),"")</f>
        <v/>
      </c>
      <c r="I3366" s="53"/>
      <c r="J3366" s="53"/>
      <c r="K3366" s="25" t="str">
        <f t="shared" si="52"/>
        <v/>
      </c>
      <c r="L3366" s="13" t="str">
        <f>IF($D3366="","",IFERROR(INDEX(类别属性,MATCH($D3366,类别表,0)),""))</f>
        <v/>
      </c>
      <c r="M3366" s="53"/>
      <c r="N3366" s="53"/>
      <c r="O3366" s="32"/>
      <c r="P3366" s="6" t="str">
        <f>IF($C3366="","",IF(ISNA(MATCH($C3366,账户表,0)),"※这个账户不在【基础资料】的账户档案里",IF($B3366="","※没填日期，这一笔不会进任何月份的报表",IF(NOT(ISNUMBER($B3366)),"※日期是文本不是日期（像 2026.6.28 这种），按日期取数的报表全会漏掉这一笔",IF(AND($F3366&lt;&gt;"",$G3366&lt;&gt;""),"※收入和支出不能同时填",IF(AND(N($F3366)=0,N($G3366)=0),"※收入和支出都没填",IF(OR(N($F3366)&lt;0,N($G3366)&lt;0),"※金额不能填负数，方向反了就换一列填",IF($D3366="","※没填收支类别，分类报表会漏掉这一笔",IF(ISNA(MATCH($D3366,类别表,0)),"※收支类别不在【基础资料】的清单里",IF(AND($L3366="内部转账",$M3366=""),"△内部转账要在「对方账户」写上另一头",IF(AND($L3366="内部转账",$M3366=$C3366),"※对方账户跟本账户是同一个",IF(AND($L3366&lt;&gt;"内部转账",$M3366&lt;&gt;""),"△填了对方账户，但类别不是内部转账",IF(YEAR($B3366)&lt;&gt;管理年度,"△不是管理年度的单据，按月的三张报表里看不到",IF($H3366&lt;0,"△这一笔之后该账户余额成负数了，核一下",""))))))))))))))</f>
        <v/>
      </c>
    </row>
    <row r="3367" ht="16.5" spans="1:16">
      <c r="A3367" s="4" t="str">
        <f>IF($C3367="","",COUNTA($C$5:$C3367))</f>
        <v/>
      </c>
      <c r="B3367" s="52"/>
      <c r="C3367" s="53"/>
      <c r="D3367" s="53"/>
      <c r="E3367" s="32"/>
      <c r="F3367" s="54"/>
      <c r="G3367" s="54"/>
      <c r="H3367" s="24" t="str">
        <f>IFERROR(ROUND(VLOOKUP($C3367,基础资料!$B$5:$E$34,3,0)+SUMIF($C$5:$C3367,$C3367,$F$5:$F3367)-SUMIF($C$5:$C3367,$C3367,$G$5:$G3367),2),"")</f>
        <v/>
      </c>
      <c r="I3367" s="53"/>
      <c r="J3367" s="53"/>
      <c r="K3367" s="25" t="str">
        <f t="shared" si="52"/>
        <v/>
      </c>
      <c r="L3367" s="13" t="str">
        <f>IF($D3367="","",IFERROR(INDEX(类别属性,MATCH($D3367,类别表,0)),""))</f>
        <v/>
      </c>
      <c r="M3367" s="53"/>
      <c r="N3367" s="53"/>
      <c r="O3367" s="32"/>
      <c r="P3367" s="6" t="str">
        <f>IF($C3367="","",IF(ISNA(MATCH($C3367,账户表,0)),"※这个账户不在【基础资料】的账户档案里",IF($B3367="","※没填日期，这一笔不会进任何月份的报表",IF(NOT(ISNUMBER($B3367)),"※日期是文本不是日期（像 2026.6.28 这种），按日期取数的报表全会漏掉这一笔",IF(AND($F3367&lt;&gt;"",$G3367&lt;&gt;""),"※收入和支出不能同时填",IF(AND(N($F3367)=0,N($G3367)=0),"※收入和支出都没填",IF(OR(N($F3367)&lt;0,N($G3367)&lt;0),"※金额不能填负数，方向反了就换一列填",IF($D3367="","※没填收支类别，分类报表会漏掉这一笔",IF(ISNA(MATCH($D3367,类别表,0)),"※收支类别不在【基础资料】的清单里",IF(AND($L3367="内部转账",$M3367=""),"△内部转账要在「对方账户」写上另一头",IF(AND($L3367="内部转账",$M3367=$C3367),"※对方账户跟本账户是同一个",IF(AND($L3367&lt;&gt;"内部转账",$M3367&lt;&gt;""),"△填了对方账户，但类别不是内部转账",IF(YEAR($B3367)&lt;&gt;管理年度,"△不是管理年度的单据，按月的三张报表里看不到",IF($H3367&lt;0,"△这一笔之后该账户余额成负数了，核一下",""))))))))))))))</f>
        <v/>
      </c>
    </row>
    <row r="3368" ht="16.5" spans="1:16">
      <c r="A3368" s="4" t="str">
        <f>IF($C3368="","",COUNTA($C$5:$C3368))</f>
        <v/>
      </c>
      <c r="B3368" s="52"/>
      <c r="C3368" s="53"/>
      <c r="D3368" s="53"/>
      <c r="E3368" s="32"/>
      <c r="F3368" s="54"/>
      <c r="G3368" s="54"/>
      <c r="H3368" s="24" t="str">
        <f>IFERROR(ROUND(VLOOKUP($C3368,基础资料!$B$5:$E$34,3,0)+SUMIF($C$5:$C3368,$C3368,$F$5:$F3368)-SUMIF($C$5:$C3368,$C3368,$G$5:$G3368),2),"")</f>
        <v/>
      </c>
      <c r="I3368" s="53"/>
      <c r="J3368" s="53"/>
      <c r="K3368" s="25" t="str">
        <f t="shared" si="52"/>
        <v/>
      </c>
      <c r="L3368" s="13" t="str">
        <f>IF($D3368="","",IFERROR(INDEX(类别属性,MATCH($D3368,类别表,0)),""))</f>
        <v/>
      </c>
      <c r="M3368" s="53"/>
      <c r="N3368" s="53"/>
      <c r="O3368" s="32"/>
      <c r="P3368" s="6" t="str">
        <f>IF($C3368="","",IF(ISNA(MATCH($C3368,账户表,0)),"※这个账户不在【基础资料】的账户档案里",IF($B3368="","※没填日期，这一笔不会进任何月份的报表",IF(NOT(ISNUMBER($B3368)),"※日期是文本不是日期（像 2026.6.28 这种），按日期取数的报表全会漏掉这一笔",IF(AND($F3368&lt;&gt;"",$G3368&lt;&gt;""),"※收入和支出不能同时填",IF(AND(N($F3368)=0,N($G3368)=0),"※收入和支出都没填",IF(OR(N($F3368)&lt;0,N($G3368)&lt;0),"※金额不能填负数，方向反了就换一列填",IF($D3368="","※没填收支类别，分类报表会漏掉这一笔",IF(ISNA(MATCH($D3368,类别表,0)),"※收支类别不在【基础资料】的清单里",IF(AND($L3368="内部转账",$M3368=""),"△内部转账要在「对方账户」写上另一头",IF(AND($L3368="内部转账",$M3368=$C3368),"※对方账户跟本账户是同一个",IF(AND($L3368&lt;&gt;"内部转账",$M3368&lt;&gt;""),"△填了对方账户，但类别不是内部转账",IF(YEAR($B3368)&lt;&gt;管理年度,"△不是管理年度的单据，按月的三张报表里看不到",IF($H3368&lt;0,"△这一笔之后该账户余额成负数了，核一下",""))))))))))))))</f>
        <v/>
      </c>
    </row>
    <row r="3369" ht="16.5" spans="1:16">
      <c r="A3369" s="4" t="str">
        <f>IF($C3369="","",COUNTA($C$5:$C3369))</f>
        <v/>
      </c>
      <c r="B3369" s="52"/>
      <c r="C3369" s="53"/>
      <c r="D3369" s="53"/>
      <c r="E3369" s="32"/>
      <c r="F3369" s="54"/>
      <c r="G3369" s="54"/>
      <c r="H3369" s="24" t="str">
        <f>IFERROR(ROUND(VLOOKUP($C3369,基础资料!$B$5:$E$34,3,0)+SUMIF($C$5:$C3369,$C3369,$F$5:$F3369)-SUMIF($C$5:$C3369,$C3369,$G$5:$G3369),2),"")</f>
        <v/>
      </c>
      <c r="I3369" s="53"/>
      <c r="J3369" s="53"/>
      <c r="K3369" s="25" t="str">
        <f t="shared" si="52"/>
        <v/>
      </c>
      <c r="L3369" s="13" t="str">
        <f>IF($D3369="","",IFERROR(INDEX(类别属性,MATCH($D3369,类别表,0)),""))</f>
        <v/>
      </c>
      <c r="M3369" s="53"/>
      <c r="N3369" s="53"/>
      <c r="O3369" s="32"/>
      <c r="P3369" s="6" t="str">
        <f>IF($C3369="","",IF(ISNA(MATCH($C3369,账户表,0)),"※这个账户不在【基础资料】的账户档案里",IF($B3369="","※没填日期，这一笔不会进任何月份的报表",IF(NOT(ISNUMBER($B3369)),"※日期是文本不是日期（像 2026.6.28 这种），按日期取数的报表全会漏掉这一笔",IF(AND($F3369&lt;&gt;"",$G3369&lt;&gt;""),"※收入和支出不能同时填",IF(AND(N($F3369)=0,N($G3369)=0),"※收入和支出都没填",IF(OR(N($F3369)&lt;0,N($G3369)&lt;0),"※金额不能填负数，方向反了就换一列填",IF($D3369="","※没填收支类别，分类报表会漏掉这一笔",IF(ISNA(MATCH($D3369,类别表,0)),"※收支类别不在【基础资料】的清单里",IF(AND($L3369="内部转账",$M3369=""),"△内部转账要在「对方账户」写上另一头",IF(AND($L3369="内部转账",$M3369=$C3369),"※对方账户跟本账户是同一个",IF(AND($L3369&lt;&gt;"内部转账",$M3369&lt;&gt;""),"△填了对方账户，但类别不是内部转账",IF(YEAR($B3369)&lt;&gt;管理年度,"△不是管理年度的单据，按月的三张报表里看不到",IF($H3369&lt;0,"△这一笔之后该账户余额成负数了，核一下",""))))))))))))))</f>
        <v/>
      </c>
    </row>
    <row r="3370" ht="16.5" spans="1:16">
      <c r="A3370" s="4" t="str">
        <f>IF($C3370="","",COUNTA($C$5:$C3370))</f>
        <v/>
      </c>
      <c r="B3370" s="52"/>
      <c r="C3370" s="53"/>
      <c r="D3370" s="53"/>
      <c r="E3370" s="32"/>
      <c r="F3370" s="54"/>
      <c r="G3370" s="54"/>
      <c r="H3370" s="24" t="str">
        <f>IFERROR(ROUND(VLOOKUP($C3370,基础资料!$B$5:$E$34,3,0)+SUMIF($C$5:$C3370,$C3370,$F$5:$F3370)-SUMIF($C$5:$C3370,$C3370,$G$5:$G3370),2),"")</f>
        <v/>
      </c>
      <c r="I3370" s="53"/>
      <c r="J3370" s="53"/>
      <c r="K3370" s="25" t="str">
        <f t="shared" si="52"/>
        <v/>
      </c>
      <c r="L3370" s="13" t="str">
        <f>IF($D3370="","",IFERROR(INDEX(类别属性,MATCH($D3370,类别表,0)),""))</f>
        <v/>
      </c>
      <c r="M3370" s="53"/>
      <c r="N3370" s="53"/>
      <c r="O3370" s="32"/>
      <c r="P3370" s="6" t="str">
        <f>IF($C3370="","",IF(ISNA(MATCH($C3370,账户表,0)),"※这个账户不在【基础资料】的账户档案里",IF($B3370="","※没填日期，这一笔不会进任何月份的报表",IF(NOT(ISNUMBER($B3370)),"※日期是文本不是日期（像 2026.6.28 这种），按日期取数的报表全会漏掉这一笔",IF(AND($F3370&lt;&gt;"",$G3370&lt;&gt;""),"※收入和支出不能同时填",IF(AND(N($F3370)=0,N($G3370)=0),"※收入和支出都没填",IF(OR(N($F3370)&lt;0,N($G3370)&lt;0),"※金额不能填负数，方向反了就换一列填",IF($D3370="","※没填收支类别，分类报表会漏掉这一笔",IF(ISNA(MATCH($D3370,类别表,0)),"※收支类别不在【基础资料】的清单里",IF(AND($L3370="内部转账",$M3370=""),"△内部转账要在「对方账户」写上另一头",IF(AND($L3370="内部转账",$M3370=$C3370),"※对方账户跟本账户是同一个",IF(AND($L3370&lt;&gt;"内部转账",$M3370&lt;&gt;""),"△填了对方账户，但类别不是内部转账",IF(YEAR($B3370)&lt;&gt;管理年度,"△不是管理年度的单据，按月的三张报表里看不到",IF($H3370&lt;0,"△这一笔之后该账户余额成负数了，核一下",""))))))))))))))</f>
        <v/>
      </c>
    </row>
    <row r="3371" ht="16.5" spans="1:16">
      <c r="A3371" s="4" t="str">
        <f>IF($C3371="","",COUNTA($C$5:$C3371))</f>
        <v/>
      </c>
      <c r="B3371" s="52"/>
      <c r="C3371" s="53"/>
      <c r="D3371" s="53"/>
      <c r="E3371" s="32"/>
      <c r="F3371" s="54"/>
      <c r="G3371" s="54"/>
      <c r="H3371" s="24" t="str">
        <f>IFERROR(ROUND(VLOOKUP($C3371,基础资料!$B$5:$E$34,3,0)+SUMIF($C$5:$C3371,$C3371,$F$5:$F3371)-SUMIF($C$5:$C3371,$C3371,$G$5:$G3371),2),"")</f>
        <v/>
      </c>
      <c r="I3371" s="53"/>
      <c r="J3371" s="53"/>
      <c r="K3371" s="25" t="str">
        <f t="shared" si="52"/>
        <v/>
      </c>
      <c r="L3371" s="13" t="str">
        <f>IF($D3371="","",IFERROR(INDEX(类别属性,MATCH($D3371,类别表,0)),""))</f>
        <v/>
      </c>
      <c r="M3371" s="53"/>
      <c r="N3371" s="53"/>
      <c r="O3371" s="32"/>
      <c r="P3371" s="6" t="str">
        <f>IF($C3371="","",IF(ISNA(MATCH($C3371,账户表,0)),"※这个账户不在【基础资料】的账户档案里",IF($B3371="","※没填日期，这一笔不会进任何月份的报表",IF(NOT(ISNUMBER($B3371)),"※日期是文本不是日期（像 2026.6.28 这种），按日期取数的报表全会漏掉这一笔",IF(AND($F3371&lt;&gt;"",$G3371&lt;&gt;""),"※收入和支出不能同时填",IF(AND(N($F3371)=0,N($G3371)=0),"※收入和支出都没填",IF(OR(N($F3371)&lt;0,N($G3371)&lt;0),"※金额不能填负数，方向反了就换一列填",IF($D3371="","※没填收支类别，分类报表会漏掉这一笔",IF(ISNA(MATCH($D3371,类别表,0)),"※收支类别不在【基础资料】的清单里",IF(AND($L3371="内部转账",$M3371=""),"△内部转账要在「对方账户」写上另一头",IF(AND($L3371="内部转账",$M3371=$C3371),"※对方账户跟本账户是同一个",IF(AND($L3371&lt;&gt;"内部转账",$M3371&lt;&gt;""),"△填了对方账户，但类别不是内部转账",IF(YEAR($B3371)&lt;&gt;管理年度,"△不是管理年度的单据，按月的三张报表里看不到",IF($H3371&lt;0,"△这一笔之后该账户余额成负数了，核一下",""))))))))))))))</f>
        <v/>
      </c>
    </row>
    <row r="3372" ht="16.5" spans="1:16">
      <c r="A3372" s="4" t="str">
        <f>IF($C3372="","",COUNTA($C$5:$C3372))</f>
        <v/>
      </c>
      <c r="B3372" s="52"/>
      <c r="C3372" s="53"/>
      <c r="D3372" s="53"/>
      <c r="E3372" s="32"/>
      <c r="F3372" s="54"/>
      <c r="G3372" s="54"/>
      <c r="H3372" s="24" t="str">
        <f>IFERROR(ROUND(VLOOKUP($C3372,基础资料!$B$5:$E$34,3,0)+SUMIF($C$5:$C3372,$C3372,$F$5:$F3372)-SUMIF($C$5:$C3372,$C3372,$G$5:$G3372),2),"")</f>
        <v/>
      </c>
      <c r="I3372" s="53"/>
      <c r="J3372" s="53"/>
      <c r="K3372" s="25" t="str">
        <f t="shared" si="52"/>
        <v/>
      </c>
      <c r="L3372" s="13" t="str">
        <f>IF($D3372="","",IFERROR(INDEX(类别属性,MATCH($D3372,类别表,0)),""))</f>
        <v/>
      </c>
      <c r="M3372" s="53"/>
      <c r="N3372" s="53"/>
      <c r="O3372" s="32"/>
      <c r="P3372" s="6" t="str">
        <f>IF($C3372="","",IF(ISNA(MATCH($C3372,账户表,0)),"※这个账户不在【基础资料】的账户档案里",IF($B3372="","※没填日期，这一笔不会进任何月份的报表",IF(NOT(ISNUMBER($B3372)),"※日期是文本不是日期（像 2026.6.28 这种），按日期取数的报表全会漏掉这一笔",IF(AND($F3372&lt;&gt;"",$G3372&lt;&gt;""),"※收入和支出不能同时填",IF(AND(N($F3372)=0,N($G3372)=0),"※收入和支出都没填",IF(OR(N($F3372)&lt;0,N($G3372)&lt;0),"※金额不能填负数，方向反了就换一列填",IF($D3372="","※没填收支类别，分类报表会漏掉这一笔",IF(ISNA(MATCH($D3372,类别表,0)),"※收支类别不在【基础资料】的清单里",IF(AND($L3372="内部转账",$M3372=""),"△内部转账要在「对方账户」写上另一头",IF(AND($L3372="内部转账",$M3372=$C3372),"※对方账户跟本账户是同一个",IF(AND($L3372&lt;&gt;"内部转账",$M3372&lt;&gt;""),"△填了对方账户，但类别不是内部转账",IF(YEAR($B3372)&lt;&gt;管理年度,"△不是管理年度的单据，按月的三张报表里看不到",IF($H3372&lt;0,"△这一笔之后该账户余额成负数了，核一下",""))))))))))))))</f>
        <v/>
      </c>
    </row>
    <row r="3373" ht="16.5" spans="1:16">
      <c r="A3373" s="4" t="str">
        <f>IF($C3373="","",COUNTA($C$5:$C3373))</f>
        <v/>
      </c>
      <c r="B3373" s="52"/>
      <c r="C3373" s="53"/>
      <c r="D3373" s="53"/>
      <c r="E3373" s="32"/>
      <c r="F3373" s="54"/>
      <c r="G3373" s="54"/>
      <c r="H3373" s="24" t="str">
        <f>IFERROR(ROUND(VLOOKUP($C3373,基础资料!$B$5:$E$34,3,0)+SUMIF($C$5:$C3373,$C3373,$F$5:$F3373)-SUMIF($C$5:$C3373,$C3373,$G$5:$G3373),2),"")</f>
        <v/>
      </c>
      <c r="I3373" s="53"/>
      <c r="J3373" s="53"/>
      <c r="K3373" s="25" t="str">
        <f t="shared" si="52"/>
        <v/>
      </c>
      <c r="L3373" s="13" t="str">
        <f>IF($D3373="","",IFERROR(INDEX(类别属性,MATCH($D3373,类别表,0)),""))</f>
        <v/>
      </c>
      <c r="M3373" s="53"/>
      <c r="N3373" s="53"/>
      <c r="O3373" s="32"/>
      <c r="P3373" s="6" t="str">
        <f>IF($C3373="","",IF(ISNA(MATCH($C3373,账户表,0)),"※这个账户不在【基础资料】的账户档案里",IF($B3373="","※没填日期，这一笔不会进任何月份的报表",IF(NOT(ISNUMBER($B3373)),"※日期是文本不是日期（像 2026.6.28 这种），按日期取数的报表全会漏掉这一笔",IF(AND($F3373&lt;&gt;"",$G3373&lt;&gt;""),"※收入和支出不能同时填",IF(AND(N($F3373)=0,N($G3373)=0),"※收入和支出都没填",IF(OR(N($F3373)&lt;0,N($G3373)&lt;0),"※金额不能填负数，方向反了就换一列填",IF($D3373="","※没填收支类别，分类报表会漏掉这一笔",IF(ISNA(MATCH($D3373,类别表,0)),"※收支类别不在【基础资料】的清单里",IF(AND($L3373="内部转账",$M3373=""),"△内部转账要在「对方账户」写上另一头",IF(AND($L3373="内部转账",$M3373=$C3373),"※对方账户跟本账户是同一个",IF(AND($L3373&lt;&gt;"内部转账",$M3373&lt;&gt;""),"△填了对方账户，但类别不是内部转账",IF(YEAR($B3373)&lt;&gt;管理年度,"△不是管理年度的单据，按月的三张报表里看不到",IF($H3373&lt;0,"△这一笔之后该账户余额成负数了，核一下",""))))))))))))))</f>
        <v/>
      </c>
    </row>
    <row r="3374" ht="16.5" spans="1:16">
      <c r="A3374" s="4" t="str">
        <f>IF($C3374="","",COUNTA($C$5:$C3374))</f>
        <v/>
      </c>
      <c r="B3374" s="52"/>
      <c r="C3374" s="53"/>
      <c r="D3374" s="53"/>
      <c r="E3374" s="32"/>
      <c r="F3374" s="54"/>
      <c r="G3374" s="54"/>
      <c r="H3374" s="24" t="str">
        <f>IFERROR(ROUND(VLOOKUP($C3374,基础资料!$B$5:$E$34,3,0)+SUMIF($C$5:$C3374,$C3374,$F$5:$F3374)-SUMIF($C$5:$C3374,$C3374,$G$5:$G3374),2),"")</f>
        <v/>
      </c>
      <c r="I3374" s="53"/>
      <c r="J3374" s="53"/>
      <c r="K3374" s="25" t="str">
        <f t="shared" si="52"/>
        <v/>
      </c>
      <c r="L3374" s="13" t="str">
        <f>IF($D3374="","",IFERROR(INDEX(类别属性,MATCH($D3374,类别表,0)),""))</f>
        <v/>
      </c>
      <c r="M3374" s="53"/>
      <c r="N3374" s="53"/>
      <c r="O3374" s="32"/>
      <c r="P3374" s="6" t="str">
        <f>IF($C3374="","",IF(ISNA(MATCH($C3374,账户表,0)),"※这个账户不在【基础资料】的账户档案里",IF($B3374="","※没填日期，这一笔不会进任何月份的报表",IF(NOT(ISNUMBER($B3374)),"※日期是文本不是日期（像 2026.6.28 这种），按日期取数的报表全会漏掉这一笔",IF(AND($F3374&lt;&gt;"",$G3374&lt;&gt;""),"※收入和支出不能同时填",IF(AND(N($F3374)=0,N($G3374)=0),"※收入和支出都没填",IF(OR(N($F3374)&lt;0,N($G3374)&lt;0),"※金额不能填负数，方向反了就换一列填",IF($D3374="","※没填收支类别，分类报表会漏掉这一笔",IF(ISNA(MATCH($D3374,类别表,0)),"※收支类别不在【基础资料】的清单里",IF(AND($L3374="内部转账",$M3374=""),"△内部转账要在「对方账户」写上另一头",IF(AND($L3374="内部转账",$M3374=$C3374),"※对方账户跟本账户是同一个",IF(AND($L3374&lt;&gt;"内部转账",$M3374&lt;&gt;""),"△填了对方账户，但类别不是内部转账",IF(YEAR($B3374)&lt;&gt;管理年度,"△不是管理年度的单据，按月的三张报表里看不到",IF($H3374&lt;0,"△这一笔之后该账户余额成负数了，核一下",""))))))))))))))</f>
        <v/>
      </c>
    </row>
    <row r="3375" ht="16.5" spans="1:16">
      <c r="A3375" s="4" t="str">
        <f>IF($C3375="","",COUNTA($C$5:$C3375))</f>
        <v/>
      </c>
      <c r="B3375" s="52"/>
      <c r="C3375" s="53"/>
      <c r="D3375" s="53"/>
      <c r="E3375" s="32"/>
      <c r="F3375" s="54"/>
      <c r="G3375" s="54"/>
      <c r="H3375" s="24" t="str">
        <f>IFERROR(ROUND(VLOOKUP($C3375,基础资料!$B$5:$E$34,3,0)+SUMIF($C$5:$C3375,$C3375,$F$5:$F3375)-SUMIF($C$5:$C3375,$C3375,$G$5:$G3375),2),"")</f>
        <v/>
      </c>
      <c r="I3375" s="53"/>
      <c r="J3375" s="53"/>
      <c r="K3375" s="25" t="str">
        <f t="shared" si="52"/>
        <v/>
      </c>
      <c r="L3375" s="13" t="str">
        <f>IF($D3375="","",IFERROR(INDEX(类别属性,MATCH($D3375,类别表,0)),""))</f>
        <v/>
      </c>
      <c r="M3375" s="53"/>
      <c r="N3375" s="53"/>
      <c r="O3375" s="32"/>
      <c r="P3375" s="6" t="str">
        <f>IF($C3375="","",IF(ISNA(MATCH($C3375,账户表,0)),"※这个账户不在【基础资料】的账户档案里",IF($B3375="","※没填日期，这一笔不会进任何月份的报表",IF(NOT(ISNUMBER($B3375)),"※日期是文本不是日期（像 2026.6.28 这种），按日期取数的报表全会漏掉这一笔",IF(AND($F3375&lt;&gt;"",$G3375&lt;&gt;""),"※收入和支出不能同时填",IF(AND(N($F3375)=0,N($G3375)=0),"※收入和支出都没填",IF(OR(N($F3375)&lt;0,N($G3375)&lt;0),"※金额不能填负数，方向反了就换一列填",IF($D3375="","※没填收支类别，分类报表会漏掉这一笔",IF(ISNA(MATCH($D3375,类别表,0)),"※收支类别不在【基础资料】的清单里",IF(AND($L3375="内部转账",$M3375=""),"△内部转账要在「对方账户」写上另一头",IF(AND($L3375="内部转账",$M3375=$C3375),"※对方账户跟本账户是同一个",IF(AND($L3375&lt;&gt;"内部转账",$M3375&lt;&gt;""),"△填了对方账户，但类别不是内部转账",IF(YEAR($B3375)&lt;&gt;管理年度,"△不是管理年度的单据，按月的三张报表里看不到",IF($H3375&lt;0,"△这一笔之后该账户余额成负数了，核一下",""))))))))))))))</f>
        <v/>
      </c>
    </row>
    <row r="3376" ht="16.5" spans="1:16">
      <c r="A3376" s="4" t="str">
        <f>IF($C3376="","",COUNTA($C$5:$C3376))</f>
        <v/>
      </c>
      <c r="B3376" s="52"/>
      <c r="C3376" s="53"/>
      <c r="D3376" s="53"/>
      <c r="E3376" s="32"/>
      <c r="F3376" s="54"/>
      <c r="G3376" s="54"/>
      <c r="H3376" s="24" t="str">
        <f>IFERROR(ROUND(VLOOKUP($C3376,基础资料!$B$5:$E$34,3,0)+SUMIF($C$5:$C3376,$C3376,$F$5:$F3376)-SUMIF($C$5:$C3376,$C3376,$G$5:$G3376),2),"")</f>
        <v/>
      </c>
      <c r="I3376" s="53"/>
      <c r="J3376" s="53"/>
      <c r="K3376" s="25" t="str">
        <f t="shared" si="52"/>
        <v/>
      </c>
      <c r="L3376" s="13" t="str">
        <f>IF($D3376="","",IFERROR(INDEX(类别属性,MATCH($D3376,类别表,0)),""))</f>
        <v/>
      </c>
      <c r="M3376" s="53"/>
      <c r="N3376" s="53"/>
      <c r="O3376" s="32"/>
      <c r="P3376" s="6" t="str">
        <f>IF($C3376="","",IF(ISNA(MATCH($C3376,账户表,0)),"※这个账户不在【基础资料】的账户档案里",IF($B3376="","※没填日期，这一笔不会进任何月份的报表",IF(NOT(ISNUMBER($B3376)),"※日期是文本不是日期（像 2026.6.28 这种），按日期取数的报表全会漏掉这一笔",IF(AND($F3376&lt;&gt;"",$G3376&lt;&gt;""),"※收入和支出不能同时填",IF(AND(N($F3376)=0,N($G3376)=0),"※收入和支出都没填",IF(OR(N($F3376)&lt;0,N($G3376)&lt;0),"※金额不能填负数，方向反了就换一列填",IF($D3376="","※没填收支类别，分类报表会漏掉这一笔",IF(ISNA(MATCH($D3376,类别表,0)),"※收支类别不在【基础资料】的清单里",IF(AND($L3376="内部转账",$M3376=""),"△内部转账要在「对方账户」写上另一头",IF(AND($L3376="内部转账",$M3376=$C3376),"※对方账户跟本账户是同一个",IF(AND($L3376&lt;&gt;"内部转账",$M3376&lt;&gt;""),"△填了对方账户，但类别不是内部转账",IF(YEAR($B3376)&lt;&gt;管理年度,"△不是管理年度的单据，按月的三张报表里看不到",IF($H3376&lt;0,"△这一笔之后该账户余额成负数了，核一下",""))))))))))))))</f>
        <v/>
      </c>
    </row>
    <row r="3377" ht="16.5" spans="1:16">
      <c r="A3377" s="4" t="str">
        <f>IF($C3377="","",COUNTA($C$5:$C3377))</f>
        <v/>
      </c>
      <c r="B3377" s="52"/>
      <c r="C3377" s="53"/>
      <c r="D3377" s="53"/>
      <c r="E3377" s="32"/>
      <c r="F3377" s="54"/>
      <c r="G3377" s="54"/>
      <c r="H3377" s="24" t="str">
        <f>IFERROR(ROUND(VLOOKUP($C3377,基础资料!$B$5:$E$34,3,0)+SUMIF($C$5:$C3377,$C3377,$F$5:$F3377)-SUMIF($C$5:$C3377,$C3377,$G$5:$G3377),2),"")</f>
        <v/>
      </c>
      <c r="I3377" s="53"/>
      <c r="J3377" s="53"/>
      <c r="K3377" s="25" t="str">
        <f t="shared" si="52"/>
        <v/>
      </c>
      <c r="L3377" s="13" t="str">
        <f>IF($D3377="","",IFERROR(INDEX(类别属性,MATCH($D3377,类别表,0)),""))</f>
        <v/>
      </c>
      <c r="M3377" s="53"/>
      <c r="N3377" s="53"/>
      <c r="O3377" s="32"/>
      <c r="P3377" s="6" t="str">
        <f>IF($C3377="","",IF(ISNA(MATCH($C3377,账户表,0)),"※这个账户不在【基础资料】的账户档案里",IF($B3377="","※没填日期，这一笔不会进任何月份的报表",IF(NOT(ISNUMBER($B3377)),"※日期是文本不是日期（像 2026.6.28 这种），按日期取数的报表全会漏掉这一笔",IF(AND($F3377&lt;&gt;"",$G3377&lt;&gt;""),"※收入和支出不能同时填",IF(AND(N($F3377)=0,N($G3377)=0),"※收入和支出都没填",IF(OR(N($F3377)&lt;0,N($G3377)&lt;0),"※金额不能填负数，方向反了就换一列填",IF($D3377="","※没填收支类别，分类报表会漏掉这一笔",IF(ISNA(MATCH($D3377,类别表,0)),"※收支类别不在【基础资料】的清单里",IF(AND($L3377="内部转账",$M3377=""),"△内部转账要在「对方账户」写上另一头",IF(AND($L3377="内部转账",$M3377=$C3377),"※对方账户跟本账户是同一个",IF(AND($L3377&lt;&gt;"内部转账",$M3377&lt;&gt;""),"△填了对方账户，但类别不是内部转账",IF(YEAR($B3377)&lt;&gt;管理年度,"△不是管理年度的单据，按月的三张报表里看不到",IF($H3377&lt;0,"△这一笔之后该账户余额成负数了，核一下",""))))))))))))))</f>
        <v/>
      </c>
    </row>
    <row r="3378" ht="16.5" spans="1:16">
      <c r="A3378" s="4" t="str">
        <f>IF($C3378="","",COUNTA($C$5:$C3378))</f>
        <v/>
      </c>
      <c r="B3378" s="52"/>
      <c r="C3378" s="53"/>
      <c r="D3378" s="53"/>
      <c r="E3378" s="32"/>
      <c r="F3378" s="54"/>
      <c r="G3378" s="54"/>
      <c r="H3378" s="24" t="str">
        <f>IFERROR(ROUND(VLOOKUP($C3378,基础资料!$B$5:$E$34,3,0)+SUMIF($C$5:$C3378,$C3378,$F$5:$F3378)-SUMIF($C$5:$C3378,$C3378,$G$5:$G3378),2),"")</f>
        <v/>
      </c>
      <c r="I3378" s="53"/>
      <c r="J3378" s="53"/>
      <c r="K3378" s="25" t="str">
        <f t="shared" si="52"/>
        <v/>
      </c>
      <c r="L3378" s="13" t="str">
        <f>IF($D3378="","",IFERROR(INDEX(类别属性,MATCH($D3378,类别表,0)),""))</f>
        <v/>
      </c>
      <c r="M3378" s="53"/>
      <c r="N3378" s="53"/>
      <c r="O3378" s="32"/>
      <c r="P3378" s="6" t="str">
        <f>IF($C3378="","",IF(ISNA(MATCH($C3378,账户表,0)),"※这个账户不在【基础资料】的账户档案里",IF($B3378="","※没填日期，这一笔不会进任何月份的报表",IF(NOT(ISNUMBER($B3378)),"※日期是文本不是日期（像 2026.6.28 这种），按日期取数的报表全会漏掉这一笔",IF(AND($F3378&lt;&gt;"",$G3378&lt;&gt;""),"※收入和支出不能同时填",IF(AND(N($F3378)=0,N($G3378)=0),"※收入和支出都没填",IF(OR(N($F3378)&lt;0,N($G3378)&lt;0),"※金额不能填负数，方向反了就换一列填",IF($D3378="","※没填收支类别，分类报表会漏掉这一笔",IF(ISNA(MATCH($D3378,类别表,0)),"※收支类别不在【基础资料】的清单里",IF(AND($L3378="内部转账",$M3378=""),"△内部转账要在「对方账户」写上另一头",IF(AND($L3378="内部转账",$M3378=$C3378),"※对方账户跟本账户是同一个",IF(AND($L3378&lt;&gt;"内部转账",$M3378&lt;&gt;""),"△填了对方账户，但类别不是内部转账",IF(YEAR($B3378)&lt;&gt;管理年度,"△不是管理年度的单据，按月的三张报表里看不到",IF($H3378&lt;0,"△这一笔之后该账户余额成负数了，核一下",""))))))))))))))</f>
        <v/>
      </c>
    </row>
    <row r="3379" ht="16.5" spans="1:16">
      <c r="A3379" s="4" t="str">
        <f>IF($C3379="","",COUNTA($C$5:$C3379))</f>
        <v/>
      </c>
      <c r="B3379" s="52"/>
      <c r="C3379" s="53"/>
      <c r="D3379" s="53"/>
      <c r="E3379" s="32"/>
      <c r="F3379" s="54"/>
      <c r="G3379" s="54"/>
      <c r="H3379" s="24" t="str">
        <f>IFERROR(ROUND(VLOOKUP($C3379,基础资料!$B$5:$E$34,3,0)+SUMIF($C$5:$C3379,$C3379,$F$5:$F3379)-SUMIF($C$5:$C3379,$C3379,$G$5:$G3379),2),"")</f>
        <v/>
      </c>
      <c r="I3379" s="53"/>
      <c r="J3379" s="53"/>
      <c r="K3379" s="25" t="str">
        <f t="shared" si="52"/>
        <v/>
      </c>
      <c r="L3379" s="13" t="str">
        <f>IF($D3379="","",IFERROR(INDEX(类别属性,MATCH($D3379,类别表,0)),""))</f>
        <v/>
      </c>
      <c r="M3379" s="53"/>
      <c r="N3379" s="53"/>
      <c r="O3379" s="32"/>
      <c r="P3379" s="6" t="str">
        <f>IF($C3379="","",IF(ISNA(MATCH($C3379,账户表,0)),"※这个账户不在【基础资料】的账户档案里",IF($B3379="","※没填日期，这一笔不会进任何月份的报表",IF(NOT(ISNUMBER($B3379)),"※日期是文本不是日期（像 2026.6.28 这种），按日期取数的报表全会漏掉这一笔",IF(AND($F3379&lt;&gt;"",$G3379&lt;&gt;""),"※收入和支出不能同时填",IF(AND(N($F3379)=0,N($G3379)=0),"※收入和支出都没填",IF(OR(N($F3379)&lt;0,N($G3379)&lt;0),"※金额不能填负数，方向反了就换一列填",IF($D3379="","※没填收支类别，分类报表会漏掉这一笔",IF(ISNA(MATCH($D3379,类别表,0)),"※收支类别不在【基础资料】的清单里",IF(AND($L3379="内部转账",$M3379=""),"△内部转账要在「对方账户」写上另一头",IF(AND($L3379="内部转账",$M3379=$C3379),"※对方账户跟本账户是同一个",IF(AND($L3379&lt;&gt;"内部转账",$M3379&lt;&gt;""),"△填了对方账户，但类别不是内部转账",IF(YEAR($B3379)&lt;&gt;管理年度,"△不是管理年度的单据，按月的三张报表里看不到",IF($H3379&lt;0,"△这一笔之后该账户余额成负数了，核一下",""))))))))))))))</f>
        <v/>
      </c>
    </row>
    <row r="3380" ht="16.5" spans="1:16">
      <c r="A3380" s="4" t="str">
        <f>IF($C3380="","",COUNTA($C$5:$C3380))</f>
        <v/>
      </c>
      <c r="B3380" s="52"/>
      <c r="C3380" s="53"/>
      <c r="D3380" s="53"/>
      <c r="E3380" s="32"/>
      <c r="F3380" s="54"/>
      <c r="G3380" s="54"/>
      <c r="H3380" s="24" t="str">
        <f>IFERROR(ROUND(VLOOKUP($C3380,基础资料!$B$5:$E$34,3,0)+SUMIF($C$5:$C3380,$C3380,$F$5:$F3380)-SUMIF($C$5:$C3380,$C3380,$G$5:$G3380),2),"")</f>
        <v/>
      </c>
      <c r="I3380" s="53"/>
      <c r="J3380" s="53"/>
      <c r="K3380" s="25" t="str">
        <f t="shared" si="52"/>
        <v/>
      </c>
      <c r="L3380" s="13" t="str">
        <f>IF($D3380="","",IFERROR(INDEX(类别属性,MATCH($D3380,类别表,0)),""))</f>
        <v/>
      </c>
      <c r="M3380" s="53"/>
      <c r="N3380" s="53"/>
      <c r="O3380" s="32"/>
      <c r="P3380" s="6" t="str">
        <f>IF($C3380="","",IF(ISNA(MATCH($C3380,账户表,0)),"※这个账户不在【基础资料】的账户档案里",IF($B3380="","※没填日期，这一笔不会进任何月份的报表",IF(NOT(ISNUMBER($B3380)),"※日期是文本不是日期（像 2026.6.28 这种），按日期取数的报表全会漏掉这一笔",IF(AND($F3380&lt;&gt;"",$G3380&lt;&gt;""),"※收入和支出不能同时填",IF(AND(N($F3380)=0,N($G3380)=0),"※收入和支出都没填",IF(OR(N($F3380)&lt;0,N($G3380)&lt;0),"※金额不能填负数，方向反了就换一列填",IF($D3380="","※没填收支类别，分类报表会漏掉这一笔",IF(ISNA(MATCH($D3380,类别表,0)),"※收支类别不在【基础资料】的清单里",IF(AND($L3380="内部转账",$M3380=""),"△内部转账要在「对方账户」写上另一头",IF(AND($L3380="内部转账",$M3380=$C3380),"※对方账户跟本账户是同一个",IF(AND($L3380&lt;&gt;"内部转账",$M3380&lt;&gt;""),"△填了对方账户，但类别不是内部转账",IF(YEAR($B3380)&lt;&gt;管理年度,"△不是管理年度的单据，按月的三张报表里看不到",IF($H3380&lt;0,"△这一笔之后该账户余额成负数了，核一下",""))))))))))))))</f>
        <v/>
      </c>
    </row>
    <row r="3381" ht="16.5" spans="1:16">
      <c r="A3381" s="4" t="str">
        <f>IF($C3381="","",COUNTA($C$5:$C3381))</f>
        <v/>
      </c>
      <c r="B3381" s="52"/>
      <c r="C3381" s="53"/>
      <c r="D3381" s="53"/>
      <c r="E3381" s="32"/>
      <c r="F3381" s="54"/>
      <c r="G3381" s="54"/>
      <c r="H3381" s="24" t="str">
        <f>IFERROR(ROUND(VLOOKUP($C3381,基础资料!$B$5:$E$34,3,0)+SUMIF($C$5:$C3381,$C3381,$F$5:$F3381)-SUMIF($C$5:$C3381,$C3381,$G$5:$G3381),2),"")</f>
        <v/>
      </c>
      <c r="I3381" s="53"/>
      <c r="J3381" s="53"/>
      <c r="K3381" s="25" t="str">
        <f t="shared" si="52"/>
        <v/>
      </c>
      <c r="L3381" s="13" t="str">
        <f>IF($D3381="","",IFERROR(INDEX(类别属性,MATCH($D3381,类别表,0)),""))</f>
        <v/>
      </c>
      <c r="M3381" s="53"/>
      <c r="N3381" s="53"/>
      <c r="O3381" s="32"/>
      <c r="P3381" s="6" t="str">
        <f>IF($C3381="","",IF(ISNA(MATCH($C3381,账户表,0)),"※这个账户不在【基础资料】的账户档案里",IF($B3381="","※没填日期，这一笔不会进任何月份的报表",IF(NOT(ISNUMBER($B3381)),"※日期是文本不是日期（像 2026.6.28 这种），按日期取数的报表全会漏掉这一笔",IF(AND($F3381&lt;&gt;"",$G3381&lt;&gt;""),"※收入和支出不能同时填",IF(AND(N($F3381)=0,N($G3381)=0),"※收入和支出都没填",IF(OR(N($F3381)&lt;0,N($G3381)&lt;0),"※金额不能填负数，方向反了就换一列填",IF($D3381="","※没填收支类别，分类报表会漏掉这一笔",IF(ISNA(MATCH($D3381,类别表,0)),"※收支类别不在【基础资料】的清单里",IF(AND($L3381="内部转账",$M3381=""),"△内部转账要在「对方账户」写上另一头",IF(AND($L3381="内部转账",$M3381=$C3381),"※对方账户跟本账户是同一个",IF(AND($L3381&lt;&gt;"内部转账",$M3381&lt;&gt;""),"△填了对方账户，但类别不是内部转账",IF(YEAR($B3381)&lt;&gt;管理年度,"△不是管理年度的单据，按月的三张报表里看不到",IF($H3381&lt;0,"△这一笔之后该账户余额成负数了，核一下",""))))))))))))))</f>
        <v/>
      </c>
    </row>
    <row r="3382" ht="16.5" spans="1:16">
      <c r="A3382" s="4" t="str">
        <f>IF($C3382="","",COUNTA($C$5:$C3382))</f>
        <v/>
      </c>
      <c r="B3382" s="52"/>
      <c r="C3382" s="53"/>
      <c r="D3382" s="53"/>
      <c r="E3382" s="32"/>
      <c r="F3382" s="54"/>
      <c r="G3382" s="54"/>
      <c r="H3382" s="24" t="str">
        <f>IFERROR(ROUND(VLOOKUP($C3382,基础资料!$B$5:$E$34,3,0)+SUMIF($C$5:$C3382,$C3382,$F$5:$F3382)-SUMIF($C$5:$C3382,$C3382,$G$5:$G3382),2),"")</f>
        <v/>
      </c>
      <c r="I3382" s="53"/>
      <c r="J3382" s="53"/>
      <c r="K3382" s="25" t="str">
        <f t="shared" si="52"/>
        <v/>
      </c>
      <c r="L3382" s="13" t="str">
        <f>IF($D3382="","",IFERROR(INDEX(类别属性,MATCH($D3382,类别表,0)),""))</f>
        <v/>
      </c>
      <c r="M3382" s="53"/>
      <c r="N3382" s="53"/>
      <c r="O3382" s="32"/>
      <c r="P3382" s="6" t="str">
        <f>IF($C3382="","",IF(ISNA(MATCH($C3382,账户表,0)),"※这个账户不在【基础资料】的账户档案里",IF($B3382="","※没填日期，这一笔不会进任何月份的报表",IF(NOT(ISNUMBER($B3382)),"※日期是文本不是日期（像 2026.6.28 这种），按日期取数的报表全会漏掉这一笔",IF(AND($F3382&lt;&gt;"",$G3382&lt;&gt;""),"※收入和支出不能同时填",IF(AND(N($F3382)=0,N($G3382)=0),"※收入和支出都没填",IF(OR(N($F3382)&lt;0,N($G3382)&lt;0),"※金额不能填负数，方向反了就换一列填",IF($D3382="","※没填收支类别，分类报表会漏掉这一笔",IF(ISNA(MATCH($D3382,类别表,0)),"※收支类别不在【基础资料】的清单里",IF(AND($L3382="内部转账",$M3382=""),"△内部转账要在「对方账户」写上另一头",IF(AND($L3382="内部转账",$M3382=$C3382),"※对方账户跟本账户是同一个",IF(AND($L3382&lt;&gt;"内部转账",$M3382&lt;&gt;""),"△填了对方账户，但类别不是内部转账",IF(YEAR($B3382)&lt;&gt;管理年度,"△不是管理年度的单据，按月的三张报表里看不到",IF($H3382&lt;0,"△这一笔之后该账户余额成负数了，核一下",""))))))))))))))</f>
        <v/>
      </c>
    </row>
    <row r="3383" ht="16.5" spans="1:16">
      <c r="A3383" s="4" t="str">
        <f>IF($C3383="","",COUNTA($C$5:$C3383))</f>
        <v/>
      </c>
      <c r="B3383" s="52"/>
      <c r="C3383" s="53"/>
      <c r="D3383" s="53"/>
      <c r="E3383" s="32"/>
      <c r="F3383" s="54"/>
      <c r="G3383" s="54"/>
      <c r="H3383" s="24" t="str">
        <f>IFERROR(ROUND(VLOOKUP($C3383,基础资料!$B$5:$E$34,3,0)+SUMIF($C$5:$C3383,$C3383,$F$5:$F3383)-SUMIF($C$5:$C3383,$C3383,$G$5:$G3383),2),"")</f>
        <v/>
      </c>
      <c r="I3383" s="53"/>
      <c r="J3383" s="53"/>
      <c r="K3383" s="25" t="str">
        <f t="shared" si="52"/>
        <v/>
      </c>
      <c r="L3383" s="13" t="str">
        <f>IF($D3383="","",IFERROR(INDEX(类别属性,MATCH($D3383,类别表,0)),""))</f>
        <v/>
      </c>
      <c r="M3383" s="53"/>
      <c r="N3383" s="53"/>
      <c r="O3383" s="32"/>
      <c r="P3383" s="6" t="str">
        <f>IF($C3383="","",IF(ISNA(MATCH($C3383,账户表,0)),"※这个账户不在【基础资料】的账户档案里",IF($B3383="","※没填日期，这一笔不会进任何月份的报表",IF(NOT(ISNUMBER($B3383)),"※日期是文本不是日期（像 2026.6.28 这种），按日期取数的报表全会漏掉这一笔",IF(AND($F3383&lt;&gt;"",$G3383&lt;&gt;""),"※收入和支出不能同时填",IF(AND(N($F3383)=0,N($G3383)=0),"※收入和支出都没填",IF(OR(N($F3383)&lt;0,N($G3383)&lt;0),"※金额不能填负数，方向反了就换一列填",IF($D3383="","※没填收支类别，分类报表会漏掉这一笔",IF(ISNA(MATCH($D3383,类别表,0)),"※收支类别不在【基础资料】的清单里",IF(AND($L3383="内部转账",$M3383=""),"△内部转账要在「对方账户」写上另一头",IF(AND($L3383="内部转账",$M3383=$C3383),"※对方账户跟本账户是同一个",IF(AND($L3383&lt;&gt;"内部转账",$M3383&lt;&gt;""),"△填了对方账户，但类别不是内部转账",IF(YEAR($B3383)&lt;&gt;管理年度,"△不是管理年度的单据，按月的三张报表里看不到",IF($H3383&lt;0,"△这一笔之后该账户余额成负数了，核一下",""))))))))))))))</f>
        <v/>
      </c>
    </row>
    <row r="3384" ht="16.5" spans="1:16">
      <c r="A3384" s="4" t="str">
        <f>IF($C3384="","",COUNTA($C$5:$C3384))</f>
        <v/>
      </c>
      <c r="B3384" s="52"/>
      <c r="C3384" s="53"/>
      <c r="D3384" s="53"/>
      <c r="E3384" s="32"/>
      <c r="F3384" s="54"/>
      <c r="G3384" s="54"/>
      <c r="H3384" s="24" t="str">
        <f>IFERROR(ROUND(VLOOKUP($C3384,基础资料!$B$5:$E$34,3,0)+SUMIF($C$5:$C3384,$C3384,$F$5:$F3384)-SUMIF($C$5:$C3384,$C3384,$G$5:$G3384),2),"")</f>
        <v/>
      </c>
      <c r="I3384" s="53"/>
      <c r="J3384" s="53"/>
      <c r="K3384" s="25" t="str">
        <f t="shared" si="52"/>
        <v/>
      </c>
      <c r="L3384" s="13" t="str">
        <f>IF($D3384="","",IFERROR(INDEX(类别属性,MATCH($D3384,类别表,0)),""))</f>
        <v/>
      </c>
      <c r="M3384" s="53"/>
      <c r="N3384" s="53"/>
      <c r="O3384" s="32"/>
      <c r="P3384" s="6" t="str">
        <f>IF($C3384="","",IF(ISNA(MATCH($C3384,账户表,0)),"※这个账户不在【基础资料】的账户档案里",IF($B3384="","※没填日期，这一笔不会进任何月份的报表",IF(NOT(ISNUMBER($B3384)),"※日期是文本不是日期（像 2026.6.28 这种），按日期取数的报表全会漏掉这一笔",IF(AND($F3384&lt;&gt;"",$G3384&lt;&gt;""),"※收入和支出不能同时填",IF(AND(N($F3384)=0,N($G3384)=0),"※收入和支出都没填",IF(OR(N($F3384)&lt;0,N($G3384)&lt;0),"※金额不能填负数，方向反了就换一列填",IF($D3384="","※没填收支类别，分类报表会漏掉这一笔",IF(ISNA(MATCH($D3384,类别表,0)),"※收支类别不在【基础资料】的清单里",IF(AND($L3384="内部转账",$M3384=""),"△内部转账要在「对方账户」写上另一头",IF(AND($L3384="内部转账",$M3384=$C3384),"※对方账户跟本账户是同一个",IF(AND($L3384&lt;&gt;"内部转账",$M3384&lt;&gt;""),"△填了对方账户，但类别不是内部转账",IF(YEAR($B3384)&lt;&gt;管理年度,"△不是管理年度的单据，按月的三张报表里看不到",IF($H3384&lt;0,"△这一笔之后该账户余额成负数了，核一下",""))))))))))))))</f>
        <v/>
      </c>
    </row>
    <row r="3385" ht="16.5" spans="1:16">
      <c r="A3385" s="4" t="str">
        <f>IF($C3385="","",COUNTA($C$5:$C3385))</f>
        <v/>
      </c>
      <c r="B3385" s="52"/>
      <c r="C3385" s="53"/>
      <c r="D3385" s="53"/>
      <c r="E3385" s="32"/>
      <c r="F3385" s="54"/>
      <c r="G3385" s="54"/>
      <c r="H3385" s="24" t="str">
        <f>IFERROR(ROUND(VLOOKUP($C3385,基础资料!$B$5:$E$34,3,0)+SUMIF($C$5:$C3385,$C3385,$F$5:$F3385)-SUMIF($C$5:$C3385,$C3385,$G$5:$G3385),2),"")</f>
        <v/>
      </c>
      <c r="I3385" s="53"/>
      <c r="J3385" s="53"/>
      <c r="K3385" s="25" t="str">
        <f t="shared" si="52"/>
        <v/>
      </c>
      <c r="L3385" s="13" t="str">
        <f>IF($D3385="","",IFERROR(INDEX(类别属性,MATCH($D3385,类别表,0)),""))</f>
        <v/>
      </c>
      <c r="M3385" s="53"/>
      <c r="N3385" s="53"/>
      <c r="O3385" s="32"/>
      <c r="P3385" s="6" t="str">
        <f>IF($C3385="","",IF(ISNA(MATCH($C3385,账户表,0)),"※这个账户不在【基础资料】的账户档案里",IF($B3385="","※没填日期，这一笔不会进任何月份的报表",IF(NOT(ISNUMBER($B3385)),"※日期是文本不是日期（像 2026.6.28 这种），按日期取数的报表全会漏掉这一笔",IF(AND($F3385&lt;&gt;"",$G3385&lt;&gt;""),"※收入和支出不能同时填",IF(AND(N($F3385)=0,N($G3385)=0),"※收入和支出都没填",IF(OR(N($F3385)&lt;0,N($G3385)&lt;0),"※金额不能填负数，方向反了就换一列填",IF($D3385="","※没填收支类别，分类报表会漏掉这一笔",IF(ISNA(MATCH($D3385,类别表,0)),"※收支类别不在【基础资料】的清单里",IF(AND($L3385="内部转账",$M3385=""),"△内部转账要在「对方账户」写上另一头",IF(AND($L3385="内部转账",$M3385=$C3385),"※对方账户跟本账户是同一个",IF(AND($L3385&lt;&gt;"内部转账",$M3385&lt;&gt;""),"△填了对方账户，但类别不是内部转账",IF(YEAR($B3385)&lt;&gt;管理年度,"△不是管理年度的单据，按月的三张报表里看不到",IF($H3385&lt;0,"△这一笔之后该账户余额成负数了，核一下",""))))))))))))))</f>
        <v/>
      </c>
    </row>
    <row r="3386" ht="16.5" spans="1:16">
      <c r="A3386" s="4" t="str">
        <f>IF($C3386="","",COUNTA($C$5:$C3386))</f>
        <v/>
      </c>
      <c r="B3386" s="52"/>
      <c r="C3386" s="53"/>
      <c r="D3386" s="53"/>
      <c r="E3386" s="32"/>
      <c r="F3386" s="54"/>
      <c r="G3386" s="54"/>
      <c r="H3386" s="24" t="str">
        <f>IFERROR(ROUND(VLOOKUP($C3386,基础资料!$B$5:$E$34,3,0)+SUMIF($C$5:$C3386,$C3386,$F$5:$F3386)-SUMIF($C$5:$C3386,$C3386,$G$5:$G3386),2),"")</f>
        <v/>
      </c>
      <c r="I3386" s="53"/>
      <c r="J3386" s="53"/>
      <c r="K3386" s="25" t="str">
        <f t="shared" si="52"/>
        <v/>
      </c>
      <c r="L3386" s="13" t="str">
        <f>IF($D3386="","",IFERROR(INDEX(类别属性,MATCH($D3386,类别表,0)),""))</f>
        <v/>
      </c>
      <c r="M3386" s="53"/>
      <c r="N3386" s="53"/>
      <c r="O3386" s="32"/>
      <c r="P3386" s="6" t="str">
        <f>IF($C3386="","",IF(ISNA(MATCH($C3386,账户表,0)),"※这个账户不在【基础资料】的账户档案里",IF($B3386="","※没填日期，这一笔不会进任何月份的报表",IF(NOT(ISNUMBER($B3386)),"※日期是文本不是日期（像 2026.6.28 这种），按日期取数的报表全会漏掉这一笔",IF(AND($F3386&lt;&gt;"",$G3386&lt;&gt;""),"※收入和支出不能同时填",IF(AND(N($F3386)=0,N($G3386)=0),"※收入和支出都没填",IF(OR(N($F3386)&lt;0,N($G3386)&lt;0),"※金额不能填负数，方向反了就换一列填",IF($D3386="","※没填收支类别，分类报表会漏掉这一笔",IF(ISNA(MATCH($D3386,类别表,0)),"※收支类别不在【基础资料】的清单里",IF(AND($L3386="内部转账",$M3386=""),"△内部转账要在「对方账户」写上另一头",IF(AND($L3386="内部转账",$M3386=$C3386),"※对方账户跟本账户是同一个",IF(AND($L3386&lt;&gt;"内部转账",$M3386&lt;&gt;""),"△填了对方账户，但类别不是内部转账",IF(YEAR($B3386)&lt;&gt;管理年度,"△不是管理年度的单据，按月的三张报表里看不到",IF($H3386&lt;0,"△这一笔之后该账户余额成负数了，核一下",""))))))))))))))</f>
        <v/>
      </c>
    </row>
    <row r="3387" ht="16.5" spans="1:16">
      <c r="A3387" s="4" t="str">
        <f>IF($C3387="","",COUNTA($C$5:$C3387))</f>
        <v/>
      </c>
      <c r="B3387" s="52"/>
      <c r="C3387" s="53"/>
      <c r="D3387" s="53"/>
      <c r="E3387" s="32"/>
      <c r="F3387" s="54"/>
      <c r="G3387" s="54"/>
      <c r="H3387" s="24" t="str">
        <f>IFERROR(ROUND(VLOOKUP($C3387,基础资料!$B$5:$E$34,3,0)+SUMIF($C$5:$C3387,$C3387,$F$5:$F3387)-SUMIF($C$5:$C3387,$C3387,$G$5:$G3387),2),"")</f>
        <v/>
      </c>
      <c r="I3387" s="53"/>
      <c r="J3387" s="53"/>
      <c r="K3387" s="25" t="str">
        <f t="shared" si="52"/>
        <v/>
      </c>
      <c r="L3387" s="13" t="str">
        <f>IF($D3387="","",IFERROR(INDEX(类别属性,MATCH($D3387,类别表,0)),""))</f>
        <v/>
      </c>
      <c r="M3387" s="53"/>
      <c r="N3387" s="53"/>
      <c r="O3387" s="32"/>
      <c r="P3387" s="6" t="str">
        <f>IF($C3387="","",IF(ISNA(MATCH($C3387,账户表,0)),"※这个账户不在【基础资料】的账户档案里",IF($B3387="","※没填日期，这一笔不会进任何月份的报表",IF(NOT(ISNUMBER($B3387)),"※日期是文本不是日期（像 2026.6.28 这种），按日期取数的报表全会漏掉这一笔",IF(AND($F3387&lt;&gt;"",$G3387&lt;&gt;""),"※收入和支出不能同时填",IF(AND(N($F3387)=0,N($G3387)=0),"※收入和支出都没填",IF(OR(N($F3387)&lt;0,N($G3387)&lt;0),"※金额不能填负数，方向反了就换一列填",IF($D3387="","※没填收支类别，分类报表会漏掉这一笔",IF(ISNA(MATCH($D3387,类别表,0)),"※收支类别不在【基础资料】的清单里",IF(AND($L3387="内部转账",$M3387=""),"△内部转账要在「对方账户」写上另一头",IF(AND($L3387="内部转账",$M3387=$C3387),"※对方账户跟本账户是同一个",IF(AND($L3387&lt;&gt;"内部转账",$M3387&lt;&gt;""),"△填了对方账户，但类别不是内部转账",IF(YEAR($B3387)&lt;&gt;管理年度,"△不是管理年度的单据，按月的三张报表里看不到",IF($H3387&lt;0,"△这一笔之后该账户余额成负数了，核一下",""))))))))))))))</f>
        <v/>
      </c>
    </row>
    <row r="3388" ht="16.5" spans="1:16">
      <c r="A3388" s="4" t="str">
        <f>IF($C3388="","",COUNTA($C$5:$C3388))</f>
        <v/>
      </c>
      <c r="B3388" s="52"/>
      <c r="C3388" s="53"/>
      <c r="D3388" s="53"/>
      <c r="E3388" s="32"/>
      <c r="F3388" s="54"/>
      <c r="G3388" s="54"/>
      <c r="H3388" s="24" t="str">
        <f>IFERROR(ROUND(VLOOKUP($C3388,基础资料!$B$5:$E$34,3,0)+SUMIF($C$5:$C3388,$C3388,$F$5:$F3388)-SUMIF($C$5:$C3388,$C3388,$G$5:$G3388),2),"")</f>
        <v/>
      </c>
      <c r="I3388" s="53"/>
      <c r="J3388" s="53"/>
      <c r="K3388" s="25" t="str">
        <f t="shared" si="52"/>
        <v/>
      </c>
      <c r="L3388" s="13" t="str">
        <f>IF($D3388="","",IFERROR(INDEX(类别属性,MATCH($D3388,类别表,0)),""))</f>
        <v/>
      </c>
      <c r="M3388" s="53"/>
      <c r="N3388" s="53"/>
      <c r="O3388" s="32"/>
      <c r="P3388" s="6" t="str">
        <f>IF($C3388="","",IF(ISNA(MATCH($C3388,账户表,0)),"※这个账户不在【基础资料】的账户档案里",IF($B3388="","※没填日期，这一笔不会进任何月份的报表",IF(NOT(ISNUMBER($B3388)),"※日期是文本不是日期（像 2026.6.28 这种），按日期取数的报表全会漏掉这一笔",IF(AND($F3388&lt;&gt;"",$G3388&lt;&gt;""),"※收入和支出不能同时填",IF(AND(N($F3388)=0,N($G3388)=0),"※收入和支出都没填",IF(OR(N($F3388)&lt;0,N($G3388)&lt;0),"※金额不能填负数，方向反了就换一列填",IF($D3388="","※没填收支类别，分类报表会漏掉这一笔",IF(ISNA(MATCH($D3388,类别表,0)),"※收支类别不在【基础资料】的清单里",IF(AND($L3388="内部转账",$M3388=""),"△内部转账要在「对方账户」写上另一头",IF(AND($L3388="内部转账",$M3388=$C3388),"※对方账户跟本账户是同一个",IF(AND($L3388&lt;&gt;"内部转账",$M3388&lt;&gt;""),"△填了对方账户，但类别不是内部转账",IF(YEAR($B3388)&lt;&gt;管理年度,"△不是管理年度的单据，按月的三张报表里看不到",IF($H3388&lt;0,"△这一笔之后该账户余额成负数了，核一下",""))))))))))))))</f>
        <v/>
      </c>
    </row>
    <row r="3389" ht="16.5" spans="1:16">
      <c r="A3389" s="4" t="str">
        <f>IF($C3389="","",COUNTA($C$5:$C3389))</f>
        <v/>
      </c>
      <c r="B3389" s="52"/>
      <c r="C3389" s="53"/>
      <c r="D3389" s="53"/>
      <c r="E3389" s="32"/>
      <c r="F3389" s="54"/>
      <c r="G3389" s="54"/>
      <c r="H3389" s="24" t="str">
        <f>IFERROR(ROUND(VLOOKUP($C3389,基础资料!$B$5:$E$34,3,0)+SUMIF($C$5:$C3389,$C3389,$F$5:$F3389)-SUMIF($C$5:$C3389,$C3389,$G$5:$G3389),2),"")</f>
        <v/>
      </c>
      <c r="I3389" s="53"/>
      <c r="J3389" s="53"/>
      <c r="K3389" s="25" t="str">
        <f t="shared" si="52"/>
        <v/>
      </c>
      <c r="L3389" s="13" t="str">
        <f>IF($D3389="","",IFERROR(INDEX(类别属性,MATCH($D3389,类别表,0)),""))</f>
        <v/>
      </c>
      <c r="M3389" s="53"/>
      <c r="N3389" s="53"/>
      <c r="O3389" s="32"/>
      <c r="P3389" s="6" t="str">
        <f>IF($C3389="","",IF(ISNA(MATCH($C3389,账户表,0)),"※这个账户不在【基础资料】的账户档案里",IF($B3389="","※没填日期，这一笔不会进任何月份的报表",IF(NOT(ISNUMBER($B3389)),"※日期是文本不是日期（像 2026.6.28 这种），按日期取数的报表全会漏掉这一笔",IF(AND($F3389&lt;&gt;"",$G3389&lt;&gt;""),"※收入和支出不能同时填",IF(AND(N($F3389)=0,N($G3389)=0),"※收入和支出都没填",IF(OR(N($F3389)&lt;0,N($G3389)&lt;0),"※金额不能填负数，方向反了就换一列填",IF($D3389="","※没填收支类别，分类报表会漏掉这一笔",IF(ISNA(MATCH($D3389,类别表,0)),"※收支类别不在【基础资料】的清单里",IF(AND($L3389="内部转账",$M3389=""),"△内部转账要在「对方账户」写上另一头",IF(AND($L3389="内部转账",$M3389=$C3389),"※对方账户跟本账户是同一个",IF(AND($L3389&lt;&gt;"内部转账",$M3389&lt;&gt;""),"△填了对方账户，但类别不是内部转账",IF(YEAR($B3389)&lt;&gt;管理年度,"△不是管理年度的单据，按月的三张报表里看不到",IF($H3389&lt;0,"△这一笔之后该账户余额成负数了，核一下",""))))))))))))))</f>
        <v/>
      </c>
    </row>
    <row r="3390" ht="16.5" spans="1:16">
      <c r="A3390" s="4" t="str">
        <f>IF($C3390="","",COUNTA($C$5:$C3390))</f>
        <v/>
      </c>
      <c r="B3390" s="52"/>
      <c r="C3390" s="53"/>
      <c r="D3390" s="53"/>
      <c r="E3390" s="32"/>
      <c r="F3390" s="54"/>
      <c r="G3390" s="54"/>
      <c r="H3390" s="24" t="str">
        <f>IFERROR(ROUND(VLOOKUP($C3390,基础资料!$B$5:$E$34,3,0)+SUMIF($C$5:$C3390,$C3390,$F$5:$F3390)-SUMIF($C$5:$C3390,$C3390,$G$5:$G3390),2),"")</f>
        <v/>
      </c>
      <c r="I3390" s="53"/>
      <c r="J3390" s="53"/>
      <c r="K3390" s="25" t="str">
        <f t="shared" si="52"/>
        <v/>
      </c>
      <c r="L3390" s="13" t="str">
        <f>IF($D3390="","",IFERROR(INDEX(类别属性,MATCH($D3390,类别表,0)),""))</f>
        <v/>
      </c>
      <c r="M3390" s="53"/>
      <c r="N3390" s="53"/>
      <c r="O3390" s="32"/>
      <c r="P3390" s="6" t="str">
        <f>IF($C3390="","",IF(ISNA(MATCH($C3390,账户表,0)),"※这个账户不在【基础资料】的账户档案里",IF($B3390="","※没填日期，这一笔不会进任何月份的报表",IF(NOT(ISNUMBER($B3390)),"※日期是文本不是日期（像 2026.6.28 这种），按日期取数的报表全会漏掉这一笔",IF(AND($F3390&lt;&gt;"",$G3390&lt;&gt;""),"※收入和支出不能同时填",IF(AND(N($F3390)=0,N($G3390)=0),"※收入和支出都没填",IF(OR(N($F3390)&lt;0,N($G3390)&lt;0),"※金额不能填负数，方向反了就换一列填",IF($D3390="","※没填收支类别，分类报表会漏掉这一笔",IF(ISNA(MATCH($D3390,类别表,0)),"※收支类别不在【基础资料】的清单里",IF(AND($L3390="内部转账",$M3390=""),"△内部转账要在「对方账户」写上另一头",IF(AND($L3390="内部转账",$M3390=$C3390),"※对方账户跟本账户是同一个",IF(AND($L3390&lt;&gt;"内部转账",$M3390&lt;&gt;""),"△填了对方账户，但类别不是内部转账",IF(YEAR($B3390)&lt;&gt;管理年度,"△不是管理年度的单据，按月的三张报表里看不到",IF($H3390&lt;0,"△这一笔之后该账户余额成负数了，核一下",""))))))))))))))</f>
        <v/>
      </c>
    </row>
    <row r="3391" ht="16.5" spans="1:16">
      <c r="A3391" s="4" t="str">
        <f>IF($C3391="","",COUNTA($C$5:$C3391))</f>
        <v/>
      </c>
      <c r="B3391" s="52"/>
      <c r="C3391" s="53"/>
      <c r="D3391" s="53"/>
      <c r="E3391" s="32"/>
      <c r="F3391" s="54"/>
      <c r="G3391" s="54"/>
      <c r="H3391" s="24" t="str">
        <f>IFERROR(ROUND(VLOOKUP($C3391,基础资料!$B$5:$E$34,3,0)+SUMIF($C$5:$C3391,$C3391,$F$5:$F3391)-SUMIF($C$5:$C3391,$C3391,$G$5:$G3391),2),"")</f>
        <v/>
      </c>
      <c r="I3391" s="53"/>
      <c r="J3391" s="53"/>
      <c r="K3391" s="25" t="str">
        <f t="shared" si="52"/>
        <v/>
      </c>
      <c r="L3391" s="13" t="str">
        <f>IF($D3391="","",IFERROR(INDEX(类别属性,MATCH($D3391,类别表,0)),""))</f>
        <v/>
      </c>
      <c r="M3391" s="53"/>
      <c r="N3391" s="53"/>
      <c r="O3391" s="32"/>
      <c r="P3391" s="6" t="str">
        <f>IF($C3391="","",IF(ISNA(MATCH($C3391,账户表,0)),"※这个账户不在【基础资料】的账户档案里",IF($B3391="","※没填日期，这一笔不会进任何月份的报表",IF(NOT(ISNUMBER($B3391)),"※日期是文本不是日期（像 2026.6.28 这种），按日期取数的报表全会漏掉这一笔",IF(AND($F3391&lt;&gt;"",$G3391&lt;&gt;""),"※收入和支出不能同时填",IF(AND(N($F3391)=0,N($G3391)=0),"※收入和支出都没填",IF(OR(N($F3391)&lt;0,N($G3391)&lt;0),"※金额不能填负数，方向反了就换一列填",IF($D3391="","※没填收支类别，分类报表会漏掉这一笔",IF(ISNA(MATCH($D3391,类别表,0)),"※收支类别不在【基础资料】的清单里",IF(AND($L3391="内部转账",$M3391=""),"△内部转账要在「对方账户」写上另一头",IF(AND($L3391="内部转账",$M3391=$C3391),"※对方账户跟本账户是同一个",IF(AND($L3391&lt;&gt;"内部转账",$M3391&lt;&gt;""),"△填了对方账户，但类别不是内部转账",IF(YEAR($B3391)&lt;&gt;管理年度,"△不是管理年度的单据，按月的三张报表里看不到",IF($H3391&lt;0,"△这一笔之后该账户余额成负数了，核一下",""))))))))))))))</f>
        <v/>
      </c>
    </row>
    <row r="3392" ht="16.5" spans="1:16">
      <c r="A3392" s="4" t="str">
        <f>IF($C3392="","",COUNTA($C$5:$C3392))</f>
        <v/>
      </c>
      <c r="B3392" s="52"/>
      <c r="C3392" s="53"/>
      <c r="D3392" s="53"/>
      <c r="E3392" s="32"/>
      <c r="F3392" s="54"/>
      <c r="G3392" s="54"/>
      <c r="H3392" s="24" t="str">
        <f>IFERROR(ROUND(VLOOKUP($C3392,基础资料!$B$5:$E$34,3,0)+SUMIF($C$5:$C3392,$C3392,$F$5:$F3392)-SUMIF($C$5:$C3392,$C3392,$G$5:$G3392),2),"")</f>
        <v/>
      </c>
      <c r="I3392" s="53"/>
      <c r="J3392" s="53"/>
      <c r="K3392" s="25" t="str">
        <f t="shared" si="52"/>
        <v/>
      </c>
      <c r="L3392" s="13" t="str">
        <f>IF($D3392="","",IFERROR(INDEX(类别属性,MATCH($D3392,类别表,0)),""))</f>
        <v/>
      </c>
      <c r="M3392" s="53"/>
      <c r="N3392" s="53"/>
      <c r="O3392" s="32"/>
      <c r="P3392" s="6" t="str">
        <f>IF($C3392="","",IF(ISNA(MATCH($C3392,账户表,0)),"※这个账户不在【基础资料】的账户档案里",IF($B3392="","※没填日期，这一笔不会进任何月份的报表",IF(NOT(ISNUMBER($B3392)),"※日期是文本不是日期（像 2026.6.28 这种），按日期取数的报表全会漏掉这一笔",IF(AND($F3392&lt;&gt;"",$G3392&lt;&gt;""),"※收入和支出不能同时填",IF(AND(N($F3392)=0,N($G3392)=0),"※收入和支出都没填",IF(OR(N($F3392)&lt;0,N($G3392)&lt;0),"※金额不能填负数，方向反了就换一列填",IF($D3392="","※没填收支类别，分类报表会漏掉这一笔",IF(ISNA(MATCH($D3392,类别表,0)),"※收支类别不在【基础资料】的清单里",IF(AND($L3392="内部转账",$M3392=""),"△内部转账要在「对方账户」写上另一头",IF(AND($L3392="内部转账",$M3392=$C3392),"※对方账户跟本账户是同一个",IF(AND($L3392&lt;&gt;"内部转账",$M3392&lt;&gt;""),"△填了对方账户，但类别不是内部转账",IF(YEAR($B3392)&lt;&gt;管理年度,"△不是管理年度的单据，按月的三张报表里看不到",IF($H3392&lt;0,"△这一笔之后该账户余额成负数了，核一下",""))))))))))))))</f>
        <v/>
      </c>
    </row>
    <row r="3393" ht="16.5" spans="1:16">
      <c r="A3393" s="4" t="str">
        <f>IF($C3393="","",COUNTA($C$5:$C3393))</f>
        <v/>
      </c>
      <c r="B3393" s="52"/>
      <c r="C3393" s="53"/>
      <c r="D3393" s="53"/>
      <c r="E3393" s="32"/>
      <c r="F3393" s="54"/>
      <c r="G3393" s="54"/>
      <c r="H3393" s="24" t="str">
        <f>IFERROR(ROUND(VLOOKUP($C3393,基础资料!$B$5:$E$34,3,0)+SUMIF($C$5:$C3393,$C3393,$F$5:$F3393)-SUMIF($C$5:$C3393,$C3393,$G$5:$G3393),2),"")</f>
        <v/>
      </c>
      <c r="I3393" s="53"/>
      <c r="J3393" s="53"/>
      <c r="K3393" s="25" t="str">
        <f t="shared" si="52"/>
        <v/>
      </c>
      <c r="L3393" s="13" t="str">
        <f>IF($D3393="","",IFERROR(INDEX(类别属性,MATCH($D3393,类别表,0)),""))</f>
        <v/>
      </c>
      <c r="M3393" s="53"/>
      <c r="N3393" s="53"/>
      <c r="O3393" s="32"/>
      <c r="P3393" s="6" t="str">
        <f>IF($C3393="","",IF(ISNA(MATCH($C3393,账户表,0)),"※这个账户不在【基础资料】的账户档案里",IF($B3393="","※没填日期，这一笔不会进任何月份的报表",IF(NOT(ISNUMBER($B3393)),"※日期是文本不是日期（像 2026.6.28 这种），按日期取数的报表全会漏掉这一笔",IF(AND($F3393&lt;&gt;"",$G3393&lt;&gt;""),"※收入和支出不能同时填",IF(AND(N($F3393)=0,N($G3393)=0),"※收入和支出都没填",IF(OR(N($F3393)&lt;0,N($G3393)&lt;0),"※金额不能填负数，方向反了就换一列填",IF($D3393="","※没填收支类别，分类报表会漏掉这一笔",IF(ISNA(MATCH($D3393,类别表,0)),"※收支类别不在【基础资料】的清单里",IF(AND($L3393="内部转账",$M3393=""),"△内部转账要在「对方账户」写上另一头",IF(AND($L3393="内部转账",$M3393=$C3393),"※对方账户跟本账户是同一个",IF(AND($L3393&lt;&gt;"内部转账",$M3393&lt;&gt;""),"△填了对方账户，但类别不是内部转账",IF(YEAR($B3393)&lt;&gt;管理年度,"△不是管理年度的单据，按月的三张报表里看不到",IF($H3393&lt;0,"△这一笔之后该账户余额成负数了，核一下",""))))))))))))))</f>
        <v/>
      </c>
    </row>
    <row r="3394" ht="16.5" spans="1:16">
      <c r="A3394" s="4" t="str">
        <f>IF($C3394="","",COUNTA($C$5:$C3394))</f>
        <v/>
      </c>
      <c r="B3394" s="52"/>
      <c r="C3394" s="53"/>
      <c r="D3394" s="53"/>
      <c r="E3394" s="32"/>
      <c r="F3394" s="54"/>
      <c r="G3394" s="54"/>
      <c r="H3394" s="24" t="str">
        <f>IFERROR(ROUND(VLOOKUP($C3394,基础资料!$B$5:$E$34,3,0)+SUMIF($C$5:$C3394,$C3394,$F$5:$F3394)-SUMIF($C$5:$C3394,$C3394,$G$5:$G3394),2),"")</f>
        <v/>
      </c>
      <c r="I3394" s="53"/>
      <c r="J3394" s="53"/>
      <c r="K3394" s="25" t="str">
        <f t="shared" si="52"/>
        <v/>
      </c>
      <c r="L3394" s="13" t="str">
        <f>IF($D3394="","",IFERROR(INDEX(类别属性,MATCH($D3394,类别表,0)),""))</f>
        <v/>
      </c>
      <c r="M3394" s="53"/>
      <c r="N3394" s="53"/>
      <c r="O3394" s="32"/>
      <c r="P3394" s="6" t="str">
        <f>IF($C3394="","",IF(ISNA(MATCH($C3394,账户表,0)),"※这个账户不在【基础资料】的账户档案里",IF($B3394="","※没填日期，这一笔不会进任何月份的报表",IF(NOT(ISNUMBER($B3394)),"※日期是文本不是日期（像 2026.6.28 这种），按日期取数的报表全会漏掉这一笔",IF(AND($F3394&lt;&gt;"",$G3394&lt;&gt;""),"※收入和支出不能同时填",IF(AND(N($F3394)=0,N($G3394)=0),"※收入和支出都没填",IF(OR(N($F3394)&lt;0,N($G3394)&lt;0),"※金额不能填负数，方向反了就换一列填",IF($D3394="","※没填收支类别，分类报表会漏掉这一笔",IF(ISNA(MATCH($D3394,类别表,0)),"※收支类别不在【基础资料】的清单里",IF(AND($L3394="内部转账",$M3394=""),"△内部转账要在「对方账户」写上另一头",IF(AND($L3394="内部转账",$M3394=$C3394),"※对方账户跟本账户是同一个",IF(AND($L3394&lt;&gt;"内部转账",$M3394&lt;&gt;""),"△填了对方账户，但类别不是内部转账",IF(YEAR($B3394)&lt;&gt;管理年度,"△不是管理年度的单据，按月的三张报表里看不到",IF($H3394&lt;0,"△这一笔之后该账户余额成负数了，核一下",""))))))))))))))</f>
        <v/>
      </c>
    </row>
    <row r="3395" ht="16.5" spans="1:16">
      <c r="A3395" s="4" t="str">
        <f>IF($C3395="","",COUNTA($C$5:$C3395))</f>
        <v/>
      </c>
      <c r="B3395" s="52"/>
      <c r="C3395" s="53"/>
      <c r="D3395" s="53"/>
      <c r="E3395" s="32"/>
      <c r="F3395" s="54"/>
      <c r="G3395" s="54"/>
      <c r="H3395" s="24" t="str">
        <f>IFERROR(ROUND(VLOOKUP($C3395,基础资料!$B$5:$E$34,3,0)+SUMIF($C$5:$C3395,$C3395,$F$5:$F3395)-SUMIF($C$5:$C3395,$C3395,$G$5:$G3395),2),"")</f>
        <v/>
      </c>
      <c r="I3395" s="53"/>
      <c r="J3395" s="53"/>
      <c r="K3395" s="25" t="str">
        <f t="shared" si="52"/>
        <v/>
      </c>
      <c r="L3395" s="13" t="str">
        <f>IF($D3395="","",IFERROR(INDEX(类别属性,MATCH($D3395,类别表,0)),""))</f>
        <v/>
      </c>
      <c r="M3395" s="53"/>
      <c r="N3395" s="53"/>
      <c r="O3395" s="32"/>
      <c r="P3395" s="6" t="str">
        <f>IF($C3395="","",IF(ISNA(MATCH($C3395,账户表,0)),"※这个账户不在【基础资料】的账户档案里",IF($B3395="","※没填日期，这一笔不会进任何月份的报表",IF(NOT(ISNUMBER($B3395)),"※日期是文本不是日期（像 2026.6.28 这种），按日期取数的报表全会漏掉这一笔",IF(AND($F3395&lt;&gt;"",$G3395&lt;&gt;""),"※收入和支出不能同时填",IF(AND(N($F3395)=0,N($G3395)=0),"※收入和支出都没填",IF(OR(N($F3395)&lt;0,N($G3395)&lt;0),"※金额不能填负数，方向反了就换一列填",IF($D3395="","※没填收支类别，分类报表会漏掉这一笔",IF(ISNA(MATCH($D3395,类别表,0)),"※收支类别不在【基础资料】的清单里",IF(AND($L3395="内部转账",$M3395=""),"△内部转账要在「对方账户」写上另一头",IF(AND($L3395="内部转账",$M3395=$C3395),"※对方账户跟本账户是同一个",IF(AND($L3395&lt;&gt;"内部转账",$M3395&lt;&gt;""),"△填了对方账户，但类别不是内部转账",IF(YEAR($B3395)&lt;&gt;管理年度,"△不是管理年度的单据，按月的三张报表里看不到",IF($H3395&lt;0,"△这一笔之后该账户余额成负数了，核一下",""))))))))))))))</f>
        <v/>
      </c>
    </row>
    <row r="3396" ht="16.5" spans="1:16">
      <c r="A3396" s="4" t="str">
        <f>IF($C3396="","",COUNTA($C$5:$C3396))</f>
        <v/>
      </c>
      <c r="B3396" s="52"/>
      <c r="C3396" s="53"/>
      <c r="D3396" s="53"/>
      <c r="E3396" s="32"/>
      <c r="F3396" s="54"/>
      <c r="G3396" s="54"/>
      <c r="H3396" s="24" t="str">
        <f>IFERROR(ROUND(VLOOKUP($C3396,基础资料!$B$5:$E$34,3,0)+SUMIF($C$5:$C3396,$C3396,$F$5:$F3396)-SUMIF($C$5:$C3396,$C3396,$G$5:$G3396),2),"")</f>
        <v/>
      </c>
      <c r="I3396" s="53"/>
      <c r="J3396" s="53"/>
      <c r="K3396" s="25" t="str">
        <f t="shared" si="52"/>
        <v/>
      </c>
      <c r="L3396" s="13" t="str">
        <f>IF($D3396="","",IFERROR(INDEX(类别属性,MATCH($D3396,类别表,0)),""))</f>
        <v/>
      </c>
      <c r="M3396" s="53"/>
      <c r="N3396" s="53"/>
      <c r="O3396" s="32"/>
      <c r="P3396" s="6" t="str">
        <f>IF($C3396="","",IF(ISNA(MATCH($C3396,账户表,0)),"※这个账户不在【基础资料】的账户档案里",IF($B3396="","※没填日期，这一笔不会进任何月份的报表",IF(NOT(ISNUMBER($B3396)),"※日期是文本不是日期（像 2026.6.28 这种），按日期取数的报表全会漏掉这一笔",IF(AND($F3396&lt;&gt;"",$G3396&lt;&gt;""),"※收入和支出不能同时填",IF(AND(N($F3396)=0,N($G3396)=0),"※收入和支出都没填",IF(OR(N($F3396)&lt;0,N($G3396)&lt;0),"※金额不能填负数，方向反了就换一列填",IF($D3396="","※没填收支类别，分类报表会漏掉这一笔",IF(ISNA(MATCH($D3396,类别表,0)),"※收支类别不在【基础资料】的清单里",IF(AND($L3396="内部转账",$M3396=""),"△内部转账要在「对方账户」写上另一头",IF(AND($L3396="内部转账",$M3396=$C3396),"※对方账户跟本账户是同一个",IF(AND($L3396&lt;&gt;"内部转账",$M3396&lt;&gt;""),"△填了对方账户，但类别不是内部转账",IF(YEAR($B3396)&lt;&gt;管理年度,"△不是管理年度的单据，按月的三张报表里看不到",IF($H3396&lt;0,"△这一笔之后该账户余额成负数了，核一下",""))))))))))))))</f>
        <v/>
      </c>
    </row>
    <row r="3397" ht="16.5" spans="1:16">
      <c r="A3397" s="4" t="str">
        <f>IF($C3397="","",COUNTA($C$5:$C3397))</f>
        <v/>
      </c>
      <c r="B3397" s="52"/>
      <c r="C3397" s="53"/>
      <c r="D3397" s="53"/>
      <c r="E3397" s="32"/>
      <c r="F3397" s="54"/>
      <c r="G3397" s="54"/>
      <c r="H3397" s="24" t="str">
        <f>IFERROR(ROUND(VLOOKUP($C3397,基础资料!$B$5:$E$34,3,0)+SUMIF($C$5:$C3397,$C3397,$F$5:$F3397)-SUMIF($C$5:$C3397,$C3397,$G$5:$G3397),2),"")</f>
        <v/>
      </c>
      <c r="I3397" s="53"/>
      <c r="J3397" s="53"/>
      <c r="K3397" s="25" t="str">
        <f t="shared" ref="K3397:K3460" si="53">IF(OR($B3397="",NOT(ISNUMBER($B3397))),"",--TEXT($B3397,"yyyymm"))</f>
        <v/>
      </c>
      <c r="L3397" s="13" t="str">
        <f>IF($D3397="","",IFERROR(INDEX(类别属性,MATCH($D3397,类别表,0)),""))</f>
        <v/>
      </c>
      <c r="M3397" s="53"/>
      <c r="N3397" s="53"/>
      <c r="O3397" s="32"/>
      <c r="P3397" s="6" t="str">
        <f>IF($C3397="","",IF(ISNA(MATCH($C3397,账户表,0)),"※这个账户不在【基础资料】的账户档案里",IF($B3397="","※没填日期，这一笔不会进任何月份的报表",IF(NOT(ISNUMBER($B3397)),"※日期是文本不是日期（像 2026.6.28 这种），按日期取数的报表全会漏掉这一笔",IF(AND($F3397&lt;&gt;"",$G3397&lt;&gt;""),"※收入和支出不能同时填",IF(AND(N($F3397)=0,N($G3397)=0),"※收入和支出都没填",IF(OR(N($F3397)&lt;0,N($G3397)&lt;0),"※金额不能填负数，方向反了就换一列填",IF($D3397="","※没填收支类别，分类报表会漏掉这一笔",IF(ISNA(MATCH($D3397,类别表,0)),"※收支类别不在【基础资料】的清单里",IF(AND($L3397="内部转账",$M3397=""),"△内部转账要在「对方账户」写上另一头",IF(AND($L3397="内部转账",$M3397=$C3397),"※对方账户跟本账户是同一个",IF(AND($L3397&lt;&gt;"内部转账",$M3397&lt;&gt;""),"△填了对方账户，但类别不是内部转账",IF(YEAR($B3397)&lt;&gt;管理年度,"△不是管理年度的单据，按月的三张报表里看不到",IF($H3397&lt;0,"△这一笔之后该账户余额成负数了，核一下",""))))))))))))))</f>
        <v/>
      </c>
    </row>
    <row r="3398" ht="16.5" spans="1:16">
      <c r="A3398" s="4" t="str">
        <f>IF($C3398="","",COUNTA($C$5:$C3398))</f>
        <v/>
      </c>
      <c r="B3398" s="52"/>
      <c r="C3398" s="53"/>
      <c r="D3398" s="53"/>
      <c r="E3398" s="32"/>
      <c r="F3398" s="54"/>
      <c r="G3398" s="54"/>
      <c r="H3398" s="24" t="str">
        <f>IFERROR(ROUND(VLOOKUP($C3398,基础资料!$B$5:$E$34,3,0)+SUMIF($C$5:$C3398,$C3398,$F$5:$F3398)-SUMIF($C$5:$C3398,$C3398,$G$5:$G3398),2),"")</f>
        <v/>
      </c>
      <c r="I3398" s="53"/>
      <c r="J3398" s="53"/>
      <c r="K3398" s="25" t="str">
        <f t="shared" si="53"/>
        <v/>
      </c>
      <c r="L3398" s="13" t="str">
        <f>IF($D3398="","",IFERROR(INDEX(类别属性,MATCH($D3398,类别表,0)),""))</f>
        <v/>
      </c>
      <c r="M3398" s="53"/>
      <c r="N3398" s="53"/>
      <c r="O3398" s="32"/>
      <c r="P3398" s="6" t="str">
        <f>IF($C3398="","",IF(ISNA(MATCH($C3398,账户表,0)),"※这个账户不在【基础资料】的账户档案里",IF($B3398="","※没填日期，这一笔不会进任何月份的报表",IF(NOT(ISNUMBER($B3398)),"※日期是文本不是日期（像 2026.6.28 这种），按日期取数的报表全会漏掉这一笔",IF(AND($F3398&lt;&gt;"",$G3398&lt;&gt;""),"※收入和支出不能同时填",IF(AND(N($F3398)=0,N($G3398)=0),"※收入和支出都没填",IF(OR(N($F3398)&lt;0,N($G3398)&lt;0),"※金额不能填负数，方向反了就换一列填",IF($D3398="","※没填收支类别，分类报表会漏掉这一笔",IF(ISNA(MATCH($D3398,类别表,0)),"※收支类别不在【基础资料】的清单里",IF(AND($L3398="内部转账",$M3398=""),"△内部转账要在「对方账户」写上另一头",IF(AND($L3398="内部转账",$M3398=$C3398),"※对方账户跟本账户是同一个",IF(AND($L3398&lt;&gt;"内部转账",$M3398&lt;&gt;""),"△填了对方账户，但类别不是内部转账",IF(YEAR($B3398)&lt;&gt;管理年度,"△不是管理年度的单据，按月的三张报表里看不到",IF($H3398&lt;0,"△这一笔之后该账户余额成负数了，核一下",""))))))))))))))</f>
        <v/>
      </c>
    </row>
    <row r="3399" ht="16.5" spans="1:16">
      <c r="A3399" s="4" t="str">
        <f>IF($C3399="","",COUNTA($C$5:$C3399))</f>
        <v/>
      </c>
      <c r="B3399" s="52"/>
      <c r="C3399" s="53"/>
      <c r="D3399" s="53"/>
      <c r="E3399" s="32"/>
      <c r="F3399" s="54"/>
      <c r="G3399" s="54"/>
      <c r="H3399" s="24" t="str">
        <f>IFERROR(ROUND(VLOOKUP($C3399,基础资料!$B$5:$E$34,3,0)+SUMIF($C$5:$C3399,$C3399,$F$5:$F3399)-SUMIF($C$5:$C3399,$C3399,$G$5:$G3399),2),"")</f>
        <v/>
      </c>
      <c r="I3399" s="53"/>
      <c r="J3399" s="53"/>
      <c r="K3399" s="25" t="str">
        <f t="shared" si="53"/>
        <v/>
      </c>
      <c r="L3399" s="13" t="str">
        <f>IF($D3399="","",IFERROR(INDEX(类别属性,MATCH($D3399,类别表,0)),""))</f>
        <v/>
      </c>
      <c r="M3399" s="53"/>
      <c r="N3399" s="53"/>
      <c r="O3399" s="32"/>
      <c r="P3399" s="6" t="str">
        <f>IF($C3399="","",IF(ISNA(MATCH($C3399,账户表,0)),"※这个账户不在【基础资料】的账户档案里",IF($B3399="","※没填日期，这一笔不会进任何月份的报表",IF(NOT(ISNUMBER($B3399)),"※日期是文本不是日期（像 2026.6.28 这种），按日期取数的报表全会漏掉这一笔",IF(AND($F3399&lt;&gt;"",$G3399&lt;&gt;""),"※收入和支出不能同时填",IF(AND(N($F3399)=0,N($G3399)=0),"※收入和支出都没填",IF(OR(N($F3399)&lt;0,N($G3399)&lt;0),"※金额不能填负数，方向反了就换一列填",IF($D3399="","※没填收支类别，分类报表会漏掉这一笔",IF(ISNA(MATCH($D3399,类别表,0)),"※收支类别不在【基础资料】的清单里",IF(AND($L3399="内部转账",$M3399=""),"△内部转账要在「对方账户」写上另一头",IF(AND($L3399="内部转账",$M3399=$C3399),"※对方账户跟本账户是同一个",IF(AND($L3399&lt;&gt;"内部转账",$M3399&lt;&gt;""),"△填了对方账户，但类别不是内部转账",IF(YEAR($B3399)&lt;&gt;管理年度,"△不是管理年度的单据，按月的三张报表里看不到",IF($H3399&lt;0,"△这一笔之后该账户余额成负数了，核一下",""))))))))))))))</f>
        <v/>
      </c>
    </row>
    <row r="3400" ht="16.5" spans="1:16">
      <c r="A3400" s="4" t="str">
        <f>IF($C3400="","",COUNTA($C$5:$C3400))</f>
        <v/>
      </c>
      <c r="B3400" s="52"/>
      <c r="C3400" s="53"/>
      <c r="D3400" s="53"/>
      <c r="E3400" s="32"/>
      <c r="F3400" s="54"/>
      <c r="G3400" s="54"/>
      <c r="H3400" s="24" t="str">
        <f>IFERROR(ROUND(VLOOKUP($C3400,基础资料!$B$5:$E$34,3,0)+SUMIF($C$5:$C3400,$C3400,$F$5:$F3400)-SUMIF($C$5:$C3400,$C3400,$G$5:$G3400),2),"")</f>
        <v/>
      </c>
      <c r="I3400" s="53"/>
      <c r="J3400" s="53"/>
      <c r="K3400" s="25" t="str">
        <f t="shared" si="53"/>
        <v/>
      </c>
      <c r="L3400" s="13" t="str">
        <f>IF($D3400="","",IFERROR(INDEX(类别属性,MATCH($D3400,类别表,0)),""))</f>
        <v/>
      </c>
      <c r="M3400" s="53"/>
      <c r="N3400" s="53"/>
      <c r="O3400" s="32"/>
      <c r="P3400" s="6" t="str">
        <f>IF($C3400="","",IF(ISNA(MATCH($C3400,账户表,0)),"※这个账户不在【基础资料】的账户档案里",IF($B3400="","※没填日期，这一笔不会进任何月份的报表",IF(NOT(ISNUMBER($B3400)),"※日期是文本不是日期（像 2026.6.28 这种），按日期取数的报表全会漏掉这一笔",IF(AND($F3400&lt;&gt;"",$G3400&lt;&gt;""),"※收入和支出不能同时填",IF(AND(N($F3400)=0,N($G3400)=0),"※收入和支出都没填",IF(OR(N($F3400)&lt;0,N($G3400)&lt;0),"※金额不能填负数，方向反了就换一列填",IF($D3400="","※没填收支类别，分类报表会漏掉这一笔",IF(ISNA(MATCH($D3400,类别表,0)),"※收支类别不在【基础资料】的清单里",IF(AND($L3400="内部转账",$M3400=""),"△内部转账要在「对方账户」写上另一头",IF(AND($L3400="内部转账",$M3400=$C3400),"※对方账户跟本账户是同一个",IF(AND($L3400&lt;&gt;"内部转账",$M3400&lt;&gt;""),"△填了对方账户，但类别不是内部转账",IF(YEAR($B3400)&lt;&gt;管理年度,"△不是管理年度的单据，按月的三张报表里看不到",IF($H3400&lt;0,"△这一笔之后该账户余额成负数了，核一下",""))))))))))))))</f>
        <v/>
      </c>
    </row>
    <row r="3401" ht="16.5" spans="1:16">
      <c r="A3401" s="4" t="str">
        <f>IF($C3401="","",COUNTA($C$5:$C3401))</f>
        <v/>
      </c>
      <c r="B3401" s="52"/>
      <c r="C3401" s="53"/>
      <c r="D3401" s="53"/>
      <c r="E3401" s="32"/>
      <c r="F3401" s="54"/>
      <c r="G3401" s="54"/>
      <c r="H3401" s="24" t="str">
        <f>IFERROR(ROUND(VLOOKUP($C3401,基础资料!$B$5:$E$34,3,0)+SUMIF($C$5:$C3401,$C3401,$F$5:$F3401)-SUMIF($C$5:$C3401,$C3401,$G$5:$G3401),2),"")</f>
        <v/>
      </c>
      <c r="I3401" s="53"/>
      <c r="J3401" s="53"/>
      <c r="K3401" s="25" t="str">
        <f t="shared" si="53"/>
        <v/>
      </c>
      <c r="L3401" s="13" t="str">
        <f>IF($D3401="","",IFERROR(INDEX(类别属性,MATCH($D3401,类别表,0)),""))</f>
        <v/>
      </c>
      <c r="M3401" s="53"/>
      <c r="N3401" s="53"/>
      <c r="O3401" s="32"/>
      <c r="P3401" s="6" t="str">
        <f>IF($C3401="","",IF(ISNA(MATCH($C3401,账户表,0)),"※这个账户不在【基础资料】的账户档案里",IF($B3401="","※没填日期，这一笔不会进任何月份的报表",IF(NOT(ISNUMBER($B3401)),"※日期是文本不是日期（像 2026.6.28 这种），按日期取数的报表全会漏掉这一笔",IF(AND($F3401&lt;&gt;"",$G3401&lt;&gt;""),"※收入和支出不能同时填",IF(AND(N($F3401)=0,N($G3401)=0),"※收入和支出都没填",IF(OR(N($F3401)&lt;0,N($G3401)&lt;0),"※金额不能填负数，方向反了就换一列填",IF($D3401="","※没填收支类别，分类报表会漏掉这一笔",IF(ISNA(MATCH($D3401,类别表,0)),"※收支类别不在【基础资料】的清单里",IF(AND($L3401="内部转账",$M3401=""),"△内部转账要在「对方账户」写上另一头",IF(AND($L3401="内部转账",$M3401=$C3401),"※对方账户跟本账户是同一个",IF(AND($L3401&lt;&gt;"内部转账",$M3401&lt;&gt;""),"△填了对方账户，但类别不是内部转账",IF(YEAR($B3401)&lt;&gt;管理年度,"△不是管理年度的单据，按月的三张报表里看不到",IF($H3401&lt;0,"△这一笔之后该账户余额成负数了，核一下",""))))))))))))))</f>
        <v/>
      </c>
    </row>
    <row r="3402" ht="16.5" spans="1:16">
      <c r="A3402" s="4" t="str">
        <f>IF($C3402="","",COUNTA($C$5:$C3402))</f>
        <v/>
      </c>
      <c r="B3402" s="52"/>
      <c r="C3402" s="53"/>
      <c r="D3402" s="53"/>
      <c r="E3402" s="32"/>
      <c r="F3402" s="54"/>
      <c r="G3402" s="54"/>
      <c r="H3402" s="24" t="str">
        <f>IFERROR(ROUND(VLOOKUP($C3402,基础资料!$B$5:$E$34,3,0)+SUMIF($C$5:$C3402,$C3402,$F$5:$F3402)-SUMIF($C$5:$C3402,$C3402,$G$5:$G3402),2),"")</f>
        <v/>
      </c>
      <c r="I3402" s="53"/>
      <c r="J3402" s="53"/>
      <c r="K3402" s="25" t="str">
        <f t="shared" si="53"/>
        <v/>
      </c>
      <c r="L3402" s="13" t="str">
        <f>IF($D3402="","",IFERROR(INDEX(类别属性,MATCH($D3402,类别表,0)),""))</f>
        <v/>
      </c>
      <c r="M3402" s="53"/>
      <c r="N3402" s="53"/>
      <c r="O3402" s="32"/>
      <c r="P3402" s="6" t="str">
        <f>IF($C3402="","",IF(ISNA(MATCH($C3402,账户表,0)),"※这个账户不在【基础资料】的账户档案里",IF($B3402="","※没填日期，这一笔不会进任何月份的报表",IF(NOT(ISNUMBER($B3402)),"※日期是文本不是日期（像 2026.6.28 这种），按日期取数的报表全会漏掉这一笔",IF(AND($F3402&lt;&gt;"",$G3402&lt;&gt;""),"※收入和支出不能同时填",IF(AND(N($F3402)=0,N($G3402)=0),"※收入和支出都没填",IF(OR(N($F3402)&lt;0,N($G3402)&lt;0),"※金额不能填负数，方向反了就换一列填",IF($D3402="","※没填收支类别，分类报表会漏掉这一笔",IF(ISNA(MATCH($D3402,类别表,0)),"※收支类别不在【基础资料】的清单里",IF(AND($L3402="内部转账",$M3402=""),"△内部转账要在「对方账户」写上另一头",IF(AND($L3402="内部转账",$M3402=$C3402),"※对方账户跟本账户是同一个",IF(AND($L3402&lt;&gt;"内部转账",$M3402&lt;&gt;""),"△填了对方账户，但类别不是内部转账",IF(YEAR($B3402)&lt;&gt;管理年度,"△不是管理年度的单据，按月的三张报表里看不到",IF($H3402&lt;0,"△这一笔之后该账户余额成负数了，核一下",""))))))))))))))</f>
        <v/>
      </c>
    </row>
    <row r="3403" ht="16.5" spans="1:16">
      <c r="A3403" s="4" t="str">
        <f>IF($C3403="","",COUNTA($C$5:$C3403))</f>
        <v/>
      </c>
      <c r="B3403" s="52"/>
      <c r="C3403" s="53"/>
      <c r="D3403" s="53"/>
      <c r="E3403" s="32"/>
      <c r="F3403" s="54"/>
      <c r="G3403" s="54"/>
      <c r="H3403" s="24" t="str">
        <f>IFERROR(ROUND(VLOOKUP($C3403,基础资料!$B$5:$E$34,3,0)+SUMIF($C$5:$C3403,$C3403,$F$5:$F3403)-SUMIF($C$5:$C3403,$C3403,$G$5:$G3403),2),"")</f>
        <v/>
      </c>
      <c r="I3403" s="53"/>
      <c r="J3403" s="53"/>
      <c r="K3403" s="25" t="str">
        <f t="shared" si="53"/>
        <v/>
      </c>
      <c r="L3403" s="13" t="str">
        <f>IF($D3403="","",IFERROR(INDEX(类别属性,MATCH($D3403,类别表,0)),""))</f>
        <v/>
      </c>
      <c r="M3403" s="53"/>
      <c r="N3403" s="53"/>
      <c r="O3403" s="32"/>
      <c r="P3403" s="6" t="str">
        <f>IF($C3403="","",IF(ISNA(MATCH($C3403,账户表,0)),"※这个账户不在【基础资料】的账户档案里",IF($B3403="","※没填日期，这一笔不会进任何月份的报表",IF(NOT(ISNUMBER($B3403)),"※日期是文本不是日期（像 2026.6.28 这种），按日期取数的报表全会漏掉这一笔",IF(AND($F3403&lt;&gt;"",$G3403&lt;&gt;""),"※收入和支出不能同时填",IF(AND(N($F3403)=0,N($G3403)=0),"※收入和支出都没填",IF(OR(N($F3403)&lt;0,N($G3403)&lt;0),"※金额不能填负数，方向反了就换一列填",IF($D3403="","※没填收支类别，分类报表会漏掉这一笔",IF(ISNA(MATCH($D3403,类别表,0)),"※收支类别不在【基础资料】的清单里",IF(AND($L3403="内部转账",$M3403=""),"△内部转账要在「对方账户」写上另一头",IF(AND($L3403="内部转账",$M3403=$C3403),"※对方账户跟本账户是同一个",IF(AND($L3403&lt;&gt;"内部转账",$M3403&lt;&gt;""),"△填了对方账户，但类别不是内部转账",IF(YEAR($B3403)&lt;&gt;管理年度,"△不是管理年度的单据，按月的三张报表里看不到",IF($H3403&lt;0,"△这一笔之后该账户余额成负数了，核一下",""))))))))))))))</f>
        <v/>
      </c>
    </row>
    <row r="3404" ht="16.5" spans="1:16">
      <c r="A3404" s="4" t="str">
        <f>IF($C3404="","",COUNTA($C$5:$C3404))</f>
        <v/>
      </c>
      <c r="B3404" s="52"/>
      <c r="C3404" s="53"/>
      <c r="D3404" s="53"/>
      <c r="E3404" s="32"/>
      <c r="F3404" s="54"/>
      <c r="G3404" s="54"/>
      <c r="H3404" s="24" t="str">
        <f>IFERROR(ROUND(VLOOKUP($C3404,基础资料!$B$5:$E$34,3,0)+SUMIF($C$5:$C3404,$C3404,$F$5:$F3404)-SUMIF($C$5:$C3404,$C3404,$G$5:$G3404),2),"")</f>
        <v/>
      </c>
      <c r="I3404" s="53"/>
      <c r="J3404" s="53"/>
      <c r="K3404" s="25" t="str">
        <f t="shared" si="53"/>
        <v/>
      </c>
      <c r="L3404" s="13" t="str">
        <f>IF($D3404="","",IFERROR(INDEX(类别属性,MATCH($D3404,类别表,0)),""))</f>
        <v/>
      </c>
      <c r="M3404" s="53"/>
      <c r="N3404" s="53"/>
      <c r="O3404" s="32"/>
      <c r="P3404" s="6" t="str">
        <f>IF($C3404="","",IF(ISNA(MATCH($C3404,账户表,0)),"※这个账户不在【基础资料】的账户档案里",IF($B3404="","※没填日期，这一笔不会进任何月份的报表",IF(NOT(ISNUMBER($B3404)),"※日期是文本不是日期（像 2026.6.28 这种），按日期取数的报表全会漏掉这一笔",IF(AND($F3404&lt;&gt;"",$G3404&lt;&gt;""),"※收入和支出不能同时填",IF(AND(N($F3404)=0,N($G3404)=0),"※收入和支出都没填",IF(OR(N($F3404)&lt;0,N($G3404)&lt;0),"※金额不能填负数，方向反了就换一列填",IF($D3404="","※没填收支类别，分类报表会漏掉这一笔",IF(ISNA(MATCH($D3404,类别表,0)),"※收支类别不在【基础资料】的清单里",IF(AND($L3404="内部转账",$M3404=""),"△内部转账要在「对方账户」写上另一头",IF(AND($L3404="内部转账",$M3404=$C3404),"※对方账户跟本账户是同一个",IF(AND($L3404&lt;&gt;"内部转账",$M3404&lt;&gt;""),"△填了对方账户，但类别不是内部转账",IF(YEAR($B3404)&lt;&gt;管理年度,"△不是管理年度的单据，按月的三张报表里看不到",IF($H3404&lt;0,"△这一笔之后该账户余额成负数了，核一下",""))))))))))))))</f>
        <v/>
      </c>
    </row>
    <row r="3405" ht="16.5" spans="1:16">
      <c r="A3405" s="4" t="str">
        <f>IF($C3405="","",COUNTA($C$5:$C3405))</f>
        <v/>
      </c>
      <c r="B3405" s="52"/>
      <c r="C3405" s="53"/>
      <c r="D3405" s="53"/>
      <c r="E3405" s="32"/>
      <c r="F3405" s="54"/>
      <c r="G3405" s="54"/>
      <c r="H3405" s="24" t="str">
        <f>IFERROR(ROUND(VLOOKUP($C3405,基础资料!$B$5:$E$34,3,0)+SUMIF($C$5:$C3405,$C3405,$F$5:$F3405)-SUMIF($C$5:$C3405,$C3405,$G$5:$G3405),2),"")</f>
        <v/>
      </c>
      <c r="I3405" s="53"/>
      <c r="J3405" s="53"/>
      <c r="K3405" s="25" t="str">
        <f t="shared" si="53"/>
        <v/>
      </c>
      <c r="L3405" s="13" t="str">
        <f>IF($D3405="","",IFERROR(INDEX(类别属性,MATCH($D3405,类别表,0)),""))</f>
        <v/>
      </c>
      <c r="M3405" s="53"/>
      <c r="N3405" s="53"/>
      <c r="O3405" s="32"/>
      <c r="P3405" s="6" t="str">
        <f>IF($C3405="","",IF(ISNA(MATCH($C3405,账户表,0)),"※这个账户不在【基础资料】的账户档案里",IF($B3405="","※没填日期，这一笔不会进任何月份的报表",IF(NOT(ISNUMBER($B3405)),"※日期是文本不是日期（像 2026.6.28 这种），按日期取数的报表全会漏掉这一笔",IF(AND($F3405&lt;&gt;"",$G3405&lt;&gt;""),"※收入和支出不能同时填",IF(AND(N($F3405)=0,N($G3405)=0),"※收入和支出都没填",IF(OR(N($F3405)&lt;0,N($G3405)&lt;0),"※金额不能填负数，方向反了就换一列填",IF($D3405="","※没填收支类别，分类报表会漏掉这一笔",IF(ISNA(MATCH($D3405,类别表,0)),"※收支类别不在【基础资料】的清单里",IF(AND($L3405="内部转账",$M3405=""),"△内部转账要在「对方账户」写上另一头",IF(AND($L3405="内部转账",$M3405=$C3405),"※对方账户跟本账户是同一个",IF(AND($L3405&lt;&gt;"内部转账",$M3405&lt;&gt;""),"△填了对方账户，但类别不是内部转账",IF(YEAR($B3405)&lt;&gt;管理年度,"△不是管理年度的单据，按月的三张报表里看不到",IF($H3405&lt;0,"△这一笔之后该账户余额成负数了，核一下",""))))))))))))))</f>
        <v/>
      </c>
    </row>
    <row r="3406" ht="16.5" spans="1:16">
      <c r="A3406" s="4" t="str">
        <f>IF($C3406="","",COUNTA($C$5:$C3406))</f>
        <v/>
      </c>
      <c r="B3406" s="52"/>
      <c r="C3406" s="53"/>
      <c r="D3406" s="53"/>
      <c r="E3406" s="32"/>
      <c r="F3406" s="54"/>
      <c r="G3406" s="54"/>
      <c r="H3406" s="24" t="str">
        <f>IFERROR(ROUND(VLOOKUP($C3406,基础资料!$B$5:$E$34,3,0)+SUMIF($C$5:$C3406,$C3406,$F$5:$F3406)-SUMIF($C$5:$C3406,$C3406,$G$5:$G3406),2),"")</f>
        <v/>
      </c>
      <c r="I3406" s="53"/>
      <c r="J3406" s="53"/>
      <c r="K3406" s="25" t="str">
        <f t="shared" si="53"/>
        <v/>
      </c>
      <c r="L3406" s="13" t="str">
        <f>IF($D3406="","",IFERROR(INDEX(类别属性,MATCH($D3406,类别表,0)),""))</f>
        <v/>
      </c>
      <c r="M3406" s="53"/>
      <c r="N3406" s="53"/>
      <c r="O3406" s="32"/>
      <c r="P3406" s="6" t="str">
        <f>IF($C3406="","",IF(ISNA(MATCH($C3406,账户表,0)),"※这个账户不在【基础资料】的账户档案里",IF($B3406="","※没填日期，这一笔不会进任何月份的报表",IF(NOT(ISNUMBER($B3406)),"※日期是文本不是日期（像 2026.6.28 这种），按日期取数的报表全会漏掉这一笔",IF(AND($F3406&lt;&gt;"",$G3406&lt;&gt;""),"※收入和支出不能同时填",IF(AND(N($F3406)=0,N($G3406)=0),"※收入和支出都没填",IF(OR(N($F3406)&lt;0,N($G3406)&lt;0),"※金额不能填负数，方向反了就换一列填",IF($D3406="","※没填收支类别，分类报表会漏掉这一笔",IF(ISNA(MATCH($D3406,类别表,0)),"※收支类别不在【基础资料】的清单里",IF(AND($L3406="内部转账",$M3406=""),"△内部转账要在「对方账户」写上另一头",IF(AND($L3406="内部转账",$M3406=$C3406),"※对方账户跟本账户是同一个",IF(AND($L3406&lt;&gt;"内部转账",$M3406&lt;&gt;""),"△填了对方账户，但类别不是内部转账",IF(YEAR($B3406)&lt;&gt;管理年度,"△不是管理年度的单据，按月的三张报表里看不到",IF($H3406&lt;0,"△这一笔之后该账户余额成负数了，核一下",""))))))))))))))</f>
        <v/>
      </c>
    </row>
    <row r="3407" ht="16.5" spans="1:16">
      <c r="A3407" s="4" t="str">
        <f>IF($C3407="","",COUNTA($C$5:$C3407))</f>
        <v/>
      </c>
      <c r="B3407" s="52"/>
      <c r="C3407" s="53"/>
      <c r="D3407" s="53"/>
      <c r="E3407" s="32"/>
      <c r="F3407" s="54"/>
      <c r="G3407" s="54"/>
      <c r="H3407" s="24" t="str">
        <f>IFERROR(ROUND(VLOOKUP($C3407,基础资料!$B$5:$E$34,3,0)+SUMIF($C$5:$C3407,$C3407,$F$5:$F3407)-SUMIF($C$5:$C3407,$C3407,$G$5:$G3407),2),"")</f>
        <v/>
      </c>
      <c r="I3407" s="53"/>
      <c r="J3407" s="53"/>
      <c r="K3407" s="25" t="str">
        <f t="shared" si="53"/>
        <v/>
      </c>
      <c r="L3407" s="13" t="str">
        <f>IF($D3407="","",IFERROR(INDEX(类别属性,MATCH($D3407,类别表,0)),""))</f>
        <v/>
      </c>
      <c r="M3407" s="53"/>
      <c r="N3407" s="53"/>
      <c r="O3407" s="32"/>
      <c r="P3407" s="6" t="str">
        <f>IF($C3407="","",IF(ISNA(MATCH($C3407,账户表,0)),"※这个账户不在【基础资料】的账户档案里",IF($B3407="","※没填日期，这一笔不会进任何月份的报表",IF(NOT(ISNUMBER($B3407)),"※日期是文本不是日期（像 2026.6.28 这种），按日期取数的报表全会漏掉这一笔",IF(AND($F3407&lt;&gt;"",$G3407&lt;&gt;""),"※收入和支出不能同时填",IF(AND(N($F3407)=0,N($G3407)=0),"※收入和支出都没填",IF(OR(N($F3407)&lt;0,N($G3407)&lt;0),"※金额不能填负数，方向反了就换一列填",IF($D3407="","※没填收支类别，分类报表会漏掉这一笔",IF(ISNA(MATCH($D3407,类别表,0)),"※收支类别不在【基础资料】的清单里",IF(AND($L3407="内部转账",$M3407=""),"△内部转账要在「对方账户」写上另一头",IF(AND($L3407="内部转账",$M3407=$C3407),"※对方账户跟本账户是同一个",IF(AND($L3407&lt;&gt;"内部转账",$M3407&lt;&gt;""),"△填了对方账户，但类别不是内部转账",IF(YEAR($B3407)&lt;&gt;管理年度,"△不是管理年度的单据，按月的三张报表里看不到",IF($H3407&lt;0,"△这一笔之后该账户余额成负数了，核一下",""))))))))))))))</f>
        <v/>
      </c>
    </row>
    <row r="3408" ht="16.5" spans="1:16">
      <c r="A3408" s="4" t="str">
        <f>IF($C3408="","",COUNTA($C$5:$C3408))</f>
        <v/>
      </c>
      <c r="B3408" s="52"/>
      <c r="C3408" s="53"/>
      <c r="D3408" s="53"/>
      <c r="E3408" s="32"/>
      <c r="F3408" s="54"/>
      <c r="G3408" s="54"/>
      <c r="H3408" s="24" t="str">
        <f>IFERROR(ROUND(VLOOKUP($C3408,基础资料!$B$5:$E$34,3,0)+SUMIF($C$5:$C3408,$C3408,$F$5:$F3408)-SUMIF($C$5:$C3408,$C3408,$G$5:$G3408),2),"")</f>
        <v/>
      </c>
      <c r="I3408" s="53"/>
      <c r="J3408" s="53"/>
      <c r="K3408" s="25" t="str">
        <f t="shared" si="53"/>
        <v/>
      </c>
      <c r="L3408" s="13" t="str">
        <f>IF($D3408="","",IFERROR(INDEX(类别属性,MATCH($D3408,类别表,0)),""))</f>
        <v/>
      </c>
      <c r="M3408" s="53"/>
      <c r="N3408" s="53"/>
      <c r="O3408" s="32"/>
      <c r="P3408" s="6" t="str">
        <f>IF($C3408="","",IF(ISNA(MATCH($C3408,账户表,0)),"※这个账户不在【基础资料】的账户档案里",IF($B3408="","※没填日期，这一笔不会进任何月份的报表",IF(NOT(ISNUMBER($B3408)),"※日期是文本不是日期（像 2026.6.28 这种），按日期取数的报表全会漏掉这一笔",IF(AND($F3408&lt;&gt;"",$G3408&lt;&gt;""),"※收入和支出不能同时填",IF(AND(N($F3408)=0,N($G3408)=0),"※收入和支出都没填",IF(OR(N($F3408)&lt;0,N($G3408)&lt;0),"※金额不能填负数，方向反了就换一列填",IF($D3408="","※没填收支类别，分类报表会漏掉这一笔",IF(ISNA(MATCH($D3408,类别表,0)),"※收支类别不在【基础资料】的清单里",IF(AND($L3408="内部转账",$M3408=""),"△内部转账要在「对方账户」写上另一头",IF(AND($L3408="内部转账",$M3408=$C3408),"※对方账户跟本账户是同一个",IF(AND($L3408&lt;&gt;"内部转账",$M3408&lt;&gt;""),"△填了对方账户，但类别不是内部转账",IF(YEAR($B3408)&lt;&gt;管理年度,"△不是管理年度的单据，按月的三张报表里看不到",IF($H3408&lt;0,"△这一笔之后该账户余额成负数了，核一下",""))))))))))))))</f>
        <v/>
      </c>
    </row>
    <row r="3409" ht="16.5" spans="1:16">
      <c r="A3409" s="4" t="str">
        <f>IF($C3409="","",COUNTA($C$5:$C3409))</f>
        <v/>
      </c>
      <c r="B3409" s="52"/>
      <c r="C3409" s="53"/>
      <c r="D3409" s="53"/>
      <c r="E3409" s="32"/>
      <c r="F3409" s="54"/>
      <c r="G3409" s="54"/>
      <c r="H3409" s="24" t="str">
        <f>IFERROR(ROUND(VLOOKUP($C3409,基础资料!$B$5:$E$34,3,0)+SUMIF($C$5:$C3409,$C3409,$F$5:$F3409)-SUMIF($C$5:$C3409,$C3409,$G$5:$G3409),2),"")</f>
        <v/>
      </c>
      <c r="I3409" s="53"/>
      <c r="J3409" s="53"/>
      <c r="K3409" s="25" t="str">
        <f t="shared" si="53"/>
        <v/>
      </c>
      <c r="L3409" s="13" t="str">
        <f>IF($D3409="","",IFERROR(INDEX(类别属性,MATCH($D3409,类别表,0)),""))</f>
        <v/>
      </c>
      <c r="M3409" s="53"/>
      <c r="N3409" s="53"/>
      <c r="O3409" s="32"/>
      <c r="P3409" s="6" t="str">
        <f>IF($C3409="","",IF(ISNA(MATCH($C3409,账户表,0)),"※这个账户不在【基础资料】的账户档案里",IF($B3409="","※没填日期，这一笔不会进任何月份的报表",IF(NOT(ISNUMBER($B3409)),"※日期是文本不是日期（像 2026.6.28 这种），按日期取数的报表全会漏掉这一笔",IF(AND($F3409&lt;&gt;"",$G3409&lt;&gt;""),"※收入和支出不能同时填",IF(AND(N($F3409)=0,N($G3409)=0),"※收入和支出都没填",IF(OR(N($F3409)&lt;0,N($G3409)&lt;0),"※金额不能填负数，方向反了就换一列填",IF($D3409="","※没填收支类别，分类报表会漏掉这一笔",IF(ISNA(MATCH($D3409,类别表,0)),"※收支类别不在【基础资料】的清单里",IF(AND($L3409="内部转账",$M3409=""),"△内部转账要在「对方账户」写上另一头",IF(AND($L3409="内部转账",$M3409=$C3409),"※对方账户跟本账户是同一个",IF(AND($L3409&lt;&gt;"内部转账",$M3409&lt;&gt;""),"△填了对方账户，但类别不是内部转账",IF(YEAR($B3409)&lt;&gt;管理年度,"△不是管理年度的单据，按月的三张报表里看不到",IF($H3409&lt;0,"△这一笔之后该账户余额成负数了，核一下",""))))))))))))))</f>
        <v/>
      </c>
    </row>
    <row r="3410" ht="16.5" spans="1:16">
      <c r="A3410" s="4" t="str">
        <f>IF($C3410="","",COUNTA($C$5:$C3410))</f>
        <v/>
      </c>
      <c r="B3410" s="52"/>
      <c r="C3410" s="53"/>
      <c r="D3410" s="53"/>
      <c r="E3410" s="32"/>
      <c r="F3410" s="54"/>
      <c r="G3410" s="54"/>
      <c r="H3410" s="24" t="str">
        <f>IFERROR(ROUND(VLOOKUP($C3410,基础资料!$B$5:$E$34,3,0)+SUMIF($C$5:$C3410,$C3410,$F$5:$F3410)-SUMIF($C$5:$C3410,$C3410,$G$5:$G3410),2),"")</f>
        <v/>
      </c>
      <c r="I3410" s="53"/>
      <c r="J3410" s="53"/>
      <c r="K3410" s="25" t="str">
        <f t="shared" si="53"/>
        <v/>
      </c>
      <c r="L3410" s="13" t="str">
        <f>IF($D3410="","",IFERROR(INDEX(类别属性,MATCH($D3410,类别表,0)),""))</f>
        <v/>
      </c>
      <c r="M3410" s="53"/>
      <c r="N3410" s="53"/>
      <c r="O3410" s="32"/>
      <c r="P3410" s="6" t="str">
        <f>IF($C3410="","",IF(ISNA(MATCH($C3410,账户表,0)),"※这个账户不在【基础资料】的账户档案里",IF($B3410="","※没填日期，这一笔不会进任何月份的报表",IF(NOT(ISNUMBER($B3410)),"※日期是文本不是日期（像 2026.6.28 这种），按日期取数的报表全会漏掉这一笔",IF(AND($F3410&lt;&gt;"",$G3410&lt;&gt;""),"※收入和支出不能同时填",IF(AND(N($F3410)=0,N($G3410)=0),"※收入和支出都没填",IF(OR(N($F3410)&lt;0,N($G3410)&lt;0),"※金额不能填负数，方向反了就换一列填",IF($D3410="","※没填收支类别，分类报表会漏掉这一笔",IF(ISNA(MATCH($D3410,类别表,0)),"※收支类别不在【基础资料】的清单里",IF(AND($L3410="内部转账",$M3410=""),"△内部转账要在「对方账户」写上另一头",IF(AND($L3410="内部转账",$M3410=$C3410),"※对方账户跟本账户是同一个",IF(AND($L3410&lt;&gt;"内部转账",$M3410&lt;&gt;""),"△填了对方账户，但类别不是内部转账",IF(YEAR($B3410)&lt;&gt;管理年度,"△不是管理年度的单据，按月的三张报表里看不到",IF($H3410&lt;0,"△这一笔之后该账户余额成负数了，核一下",""))))))))))))))</f>
        <v/>
      </c>
    </row>
    <row r="3411" ht="16.5" spans="1:16">
      <c r="A3411" s="4" t="str">
        <f>IF($C3411="","",COUNTA($C$5:$C3411))</f>
        <v/>
      </c>
      <c r="B3411" s="52"/>
      <c r="C3411" s="53"/>
      <c r="D3411" s="53"/>
      <c r="E3411" s="32"/>
      <c r="F3411" s="54"/>
      <c r="G3411" s="54"/>
      <c r="H3411" s="24" t="str">
        <f>IFERROR(ROUND(VLOOKUP($C3411,基础资料!$B$5:$E$34,3,0)+SUMIF($C$5:$C3411,$C3411,$F$5:$F3411)-SUMIF($C$5:$C3411,$C3411,$G$5:$G3411),2),"")</f>
        <v/>
      </c>
      <c r="I3411" s="53"/>
      <c r="J3411" s="53"/>
      <c r="K3411" s="25" t="str">
        <f t="shared" si="53"/>
        <v/>
      </c>
      <c r="L3411" s="13" t="str">
        <f>IF($D3411="","",IFERROR(INDEX(类别属性,MATCH($D3411,类别表,0)),""))</f>
        <v/>
      </c>
      <c r="M3411" s="53"/>
      <c r="N3411" s="53"/>
      <c r="O3411" s="32"/>
      <c r="P3411" s="6" t="str">
        <f>IF($C3411="","",IF(ISNA(MATCH($C3411,账户表,0)),"※这个账户不在【基础资料】的账户档案里",IF($B3411="","※没填日期，这一笔不会进任何月份的报表",IF(NOT(ISNUMBER($B3411)),"※日期是文本不是日期（像 2026.6.28 这种），按日期取数的报表全会漏掉这一笔",IF(AND($F3411&lt;&gt;"",$G3411&lt;&gt;""),"※收入和支出不能同时填",IF(AND(N($F3411)=0,N($G3411)=0),"※收入和支出都没填",IF(OR(N($F3411)&lt;0,N($G3411)&lt;0),"※金额不能填负数，方向反了就换一列填",IF($D3411="","※没填收支类别，分类报表会漏掉这一笔",IF(ISNA(MATCH($D3411,类别表,0)),"※收支类别不在【基础资料】的清单里",IF(AND($L3411="内部转账",$M3411=""),"△内部转账要在「对方账户」写上另一头",IF(AND($L3411="内部转账",$M3411=$C3411),"※对方账户跟本账户是同一个",IF(AND($L3411&lt;&gt;"内部转账",$M3411&lt;&gt;""),"△填了对方账户，但类别不是内部转账",IF(YEAR($B3411)&lt;&gt;管理年度,"△不是管理年度的单据，按月的三张报表里看不到",IF($H3411&lt;0,"△这一笔之后该账户余额成负数了，核一下",""))))))))))))))</f>
        <v/>
      </c>
    </row>
    <row r="3412" ht="16.5" spans="1:16">
      <c r="A3412" s="4" t="str">
        <f>IF($C3412="","",COUNTA($C$5:$C3412))</f>
        <v/>
      </c>
      <c r="B3412" s="52"/>
      <c r="C3412" s="53"/>
      <c r="D3412" s="53"/>
      <c r="E3412" s="32"/>
      <c r="F3412" s="54"/>
      <c r="G3412" s="54"/>
      <c r="H3412" s="24" t="str">
        <f>IFERROR(ROUND(VLOOKUP($C3412,基础资料!$B$5:$E$34,3,0)+SUMIF($C$5:$C3412,$C3412,$F$5:$F3412)-SUMIF($C$5:$C3412,$C3412,$G$5:$G3412),2),"")</f>
        <v/>
      </c>
      <c r="I3412" s="53"/>
      <c r="J3412" s="53"/>
      <c r="K3412" s="25" t="str">
        <f t="shared" si="53"/>
        <v/>
      </c>
      <c r="L3412" s="13" t="str">
        <f>IF($D3412="","",IFERROR(INDEX(类别属性,MATCH($D3412,类别表,0)),""))</f>
        <v/>
      </c>
      <c r="M3412" s="53"/>
      <c r="N3412" s="53"/>
      <c r="O3412" s="32"/>
      <c r="P3412" s="6" t="str">
        <f>IF($C3412="","",IF(ISNA(MATCH($C3412,账户表,0)),"※这个账户不在【基础资料】的账户档案里",IF($B3412="","※没填日期，这一笔不会进任何月份的报表",IF(NOT(ISNUMBER($B3412)),"※日期是文本不是日期（像 2026.6.28 这种），按日期取数的报表全会漏掉这一笔",IF(AND($F3412&lt;&gt;"",$G3412&lt;&gt;""),"※收入和支出不能同时填",IF(AND(N($F3412)=0,N($G3412)=0),"※收入和支出都没填",IF(OR(N($F3412)&lt;0,N($G3412)&lt;0),"※金额不能填负数，方向反了就换一列填",IF($D3412="","※没填收支类别，分类报表会漏掉这一笔",IF(ISNA(MATCH($D3412,类别表,0)),"※收支类别不在【基础资料】的清单里",IF(AND($L3412="内部转账",$M3412=""),"△内部转账要在「对方账户」写上另一头",IF(AND($L3412="内部转账",$M3412=$C3412),"※对方账户跟本账户是同一个",IF(AND($L3412&lt;&gt;"内部转账",$M3412&lt;&gt;""),"△填了对方账户，但类别不是内部转账",IF(YEAR($B3412)&lt;&gt;管理年度,"△不是管理年度的单据，按月的三张报表里看不到",IF($H3412&lt;0,"△这一笔之后该账户余额成负数了，核一下",""))))))))))))))</f>
        <v/>
      </c>
    </row>
    <row r="3413" ht="16.5" spans="1:16">
      <c r="A3413" s="4" t="str">
        <f>IF($C3413="","",COUNTA($C$5:$C3413))</f>
        <v/>
      </c>
      <c r="B3413" s="52"/>
      <c r="C3413" s="53"/>
      <c r="D3413" s="53"/>
      <c r="E3413" s="32"/>
      <c r="F3413" s="54"/>
      <c r="G3413" s="54"/>
      <c r="H3413" s="24" t="str">
        <f>IFERROR(ROUND(VLOOKUP($C3413,基础资料!$B$5:$E$34,3,0)+SUMIF($C$5:$C3413,$C3413,$F$5:$F3413)-SUMIF($C$5:$C3413,$C3413,$G$5:$G3413),2),"")</f>
        <v/>
      </c>
      <c r="I3413" s="53"/>
      <c r="J3413" s="53"/>
      <c r="K3413" s="25" t="str">
        <f t="shared" si="53"/>
        <v/>
      </c>
      <c r="L3413" s="13" t="str">
        <f>IF($D3413="","",IFERROR(INDEX(类别属性,MATCH($D3413,类别表,0)),""))</f>
        <v/>
      </c>
      <c r="M3413" s="53"/>
      <c r="N3413" s="53"/>
      <c r="O3413" s="32"/>
      <c r="P3413" s="6" t="str">
        <f>IF($C3413="","",IF(ISNA(MATCH($C3413,账户表,0)),"※这个账户不在【基础资料】的账户档案里",IF($B3413="","※没填日期，这一笔不会进任何月份的报表",IF(NOT(ISNUMBER($B3413)),"※日期是文本不是日期（像 2026.6.28 这种），按日期取数的报表全会漏掉这一笔",IF(AND($F3413&lt;&gt;"",$G3413&lt;&gt;""),"※收入和支出不能同时填",IF(AND(N($F3413)=0,N($G3413)=0),"※收入和支出都没填",IF(OR(N($F3413)&lt;0,N($G3413)&lt;0),"※金额不能填负数，方向反了就换一列填",IF($D3413="","※没填收支类别，分类报表会漏掉这一笔",IF(ISNA(MATCH($D3413,类别表,0)),"※收支类别不在【基础资料】的清单里",IF(AND($L3413="内部转账",$M3413=""),"△内部转账要在「对方账户」写上另一头",IF(AND($L3413="内部转账",$M3413=$C3413),"※对方账户跟本账户是同一个",IF(AND($L3413&lt;&gt;"内部转账",$M3413&lt;&gt;""),"△填了对方账户，但类别不是内部转账",IF(YEAR($B3413)&lt;&gt;管理年度,"△不是管理年度的单据，按月的三张报表里看不到",IF($H3413&lt;0,"△这一笔之后该账户余额成负数了，核一下",""))))))))))))))</f>
        <v/>
      </c>
    </row>
    <row r="3414" ht="16.5" spans="1:16">
      <c r="A3414" s="4" t="str">
        <f>IF($C3414="","",COUNTA($C$5:$C3414))</f>
        <v/>
      </c>
      <c r="B3414" s="52"/>
      <c r="C3414" s="53"/>
      <c r="D3414" s="53"/>
      <c r="E3414" s="32"/>
      <c r="F3414" s="54"/>
      <c r="G3414" s="54"/>
      <c r="H3414" s="24" t="str">
        <f>IFERROR(ROUND(VLOOKUP($C3414,基础资料!$B$5:$E$34,3,0)+SUMIF($C$5:$C3414,$C3414,$F$5:$F3414)-SUMIF($C$5:$C3414,$C3414,$G$5:$G3414),2),"")</f>
        <v/>
      </c>
      <c r="I3414" s="53"/>
      <c r="J3414" s="53"/>
      <c r="K3414" s="25" t="str">
        <f t="shared" si="53"/>
        <v/>
      </c>
      <c r="L3414" s="13" t="str">
        <f>IF($D3414="","",IFERROR(INDEX(类别属性,MATCH($D3414,类别表,0)),""))</f>
        <v/>
      </c>
      <c r="M3414" s="53"/>
      <c r="N3414" s="53"/>
      <c r="O3414" s="32"/>
      <c r="P3414" s="6" t="str">
        <f>IF($C3414="","",IF(ISNA(MATCH($C3414,账户表,0)),"※这个账户不在【基础资料】的账户档案里",IF($B3414="","※没填日期，这一笔不会进任何月份的报表",IF(NOT(ISNUMBER($B3414)),"※日期是文本不是日期（像 2026.6.28 这种），按日期取数的报表全会漏掉这一笔",IF(AND($F3414&lt;&gt;"",$G3414&lt;&gt;""),"※收入和支出不能同时填",IF(AND(N($F3414)=0,N($G3414)=0),"※收入和支出都没填",IF(OR(N($F3414)&lt;0,N($G3414)&lt;0),"※金额不能填负数，方向反了就换一列填",IF($D3414="","※没填收支类别，分类报表会漏掉这一笔",IF(ISNA(MATCH($D3414,类别表,0)),"※收支类别不在【基础资料】的清单里",IF(AND($L3414="内部转账",$M3414=""),"△内部转账要在「对方账户」写上另一头",IF(AND($L3414="内部转账",$M3414=$C3414),"※对方账户跟本账户是同一个",IF(AND($L3414&lt;&gt;"内部转账",$M3414&lt;&gt;""),"△填了对方账户，但类别不是内部转账",IF(YEAR($B3414)&lt;&gt;管理年度,"△不是管理年度的单据，按月的三张报表里看不到",IF($H3414&lt;0,"△这一笔之后该账户余额成负数了，核一下",""))))))))))))))</f>
        <v/>
      </c>
    </row>
    <row r="3415" ht="16.5" spans="1:16">
      <c r="A3415" s="4" t="str">
        <f>IF($C3415="","",COUNTA($C$5:$C3415))</f>
        <v/>
      </c>
      <c r="B3415" s="52"/>
      <c r="C3415" s="53"/>
      <c r="D3415" s="53"/>
      <c r="E3415" s="32"/>
      <c r="F3415" s="54"/>
      <c r="G3415" s="54"/>
      <c r="H3415" s="24" t="str">
        <f>IFERROR(ROUND(VLOOKUP($C3415,基础资料!$B$5:$E$34,3,0)+SUMIF($C$5:$C3415,$C3415,$F$5:$F3415)-SUMIF($C$5:$C3415,$C3415,$G$5:$G3415),2),"")</f>
        <v/>
      </c>
      <c r="I3415" s="53"/>
      <c r="J3415" s="53"/>
      <c r="K3415" s="25" t="str">
        <f t="shared" si="53"/>
        <v/>
      </c>
      <c r="L3415" s="13" t="str">
        <f>IF($D3415="","",IFERROR(INDEX(类别属性,MATCH($D3415,类别表,0)),""))</f>
        <v/>
      </c>
      <c r="M3415" s="53"/>
      <c r="N3415" s="53"/>
      <c r="O3415" s="32"/>
      <c r="P3415" s="6" t="str">
        <f>IF($C3415="","",IF(ISNA(MATCH($C3415,账户表,0)),"※这个账户不在【基础资料】的账户档案里",IF($B3415="","※没填日期，这一笔不会进任何月份的报表",IF(NOT(ISNUMBER($B3415)),"※日期是文本不是日期（像 2026.6.28 这种），按日期取数的报表全会漏掉这一笔",IF(AND($F3415&lt;&gt;"",$G3415&lt;&gt;""),"※收入和支出不能同时填",IF(AND(N($F3415)=0,N($G3415)=0),"※收入和支出都没填",IF(OR(N($F3415)&lt;0,N($G3415)&lt;0),"※金额不能填负数，方向反了就换一列填",IF($D3415="","※没填收支类别，分类报表会漏掉这一笔",IF(ISNA(MATCH($D3415,类别表,0)),"※收支类别不在【基础资料】的清单里",IF(AND($L3415="内部转账",$M3415=""),"△内部转账要在「对方账户」写上另一头",IF(AND($L3415="内部转账",$M3415=$C3415),"※对方账户跟本账户是同一个",IF(AND($L3415&lt;&gt;"内部转账",$M3415&lt;&gt;""),"△填了对方账户，但类别不是内部转账",IF(YEAR($B3415)&lt;&gt;管理年度,"△不是管理年度的单据，按月的三张报表里看不到",IF($H3415&lt;0,"△这一笔之后该账户余额成负数了，核一下",""))))))))))))))</f>
        <v/>
      </c>
    </row>
    <row r="3416" ht="16.5" spans="1:16">
      <c r="A3416" s="4" t="str">
        <f>IF($C3416="","",COUNTA($C$5:$C3416))</f>
        <v/>
      </c>
      <c r="B3416" s="52"/>
      <c r="C3416" s="53"/>
      <c r="D3416" s="53"/>
      <c r="E3416" s="32"/>
      <c r="F3416" s="54"/>
      <c r="G3416" s="54"/>
      <c r="H3416" s="24" t="str">
        <f>IFERROR(ROUND(VLOOKUP($C3416,基础资料!$B$5:$E$34,3,0)+SUMIF($C$5:$C3416,$C3416,$F$5:$F3416)-SUMIF($C$5:$C3416,$C3416,$G$5:$G3416),2),"")</f>
        <v/>
      </c>
      <c r="I3416" s="53"/>
      <c r="J3416" s="53"/>
      <c r="K3416" s="25" t="str">
        <f t="shared" si="53"/>
        <v/>
      </c>
      <c r="L3416" s="13" t="str">
        <f>IF($D3416="","",IFERROR(INDEX(类别属性,MATCH($D3416,类别表,0)),""))</f>
        <v/>
      </c>
      <c r="M3416" s="53"/>
      <c r="N3416" s="53"/>
      <c r="O3416" s="32"/>
      <c r="P3416" s="6" t="str">
        <f>IF($C3416="","",IF(ISNA(MATCH($C3416,账户表,0)),"※这个账户不在【基础资料】的账户档案里",IF($B3416="","※没填日期，这一笔不会进任何月份的报表",IF(NOT(ISNUMBER($B3416)),"※日期是文本不是日期（像 2026.6.28 这种），按日期取数的报表全会漏掉这一笔",IF(AND($F3416&lt;&gt;"",$G3416&lt;&gt;""),"※收入和支出不能同时填",IF(AND(N($F3416)=0,N($G3416)=0),"※收入和支出都没填",IF(OR(N($F3416)&lt;0,N($G3416)&lt;0),"※金额不能填负数，方向反了就换一列填",IF($D3416="","※没填收支类别，分类报表会漏掉这一笔",IF(ISNA(MATCH($D3416,类别表,0)),"※收支类别不在【基础资料】的清单里",IF(AND($L3416="内部转账",$M3416=""),"△内部转账要在「对方账户」写上另一头",IF(AND($L3416="内部转账",$M3416=$C3416),"※对方账户跟本账户是同一个",IF(AND($L3416&lt;&gt;"内部转账",$M3416&lt;&gt;""),"△填了对方账户，但类别不是内部转账",IF(YEAR($B3416)&lt;&gt;管理年度,"△不是管理年度的单据，按月的三张报表里看不到",IF($H3416&lt;0,"△这一笔之后该账户余额成负数了，核一下",""))))))))))))))</f>
        <v/>
      </c>
    </row>
    <row r="3417" ht="16.5" spans="1:16">
      <c r="A3417" s="4" t="str">
        <f>IF($C3417="","",COUNTA($C$5:$C3417))</f>
        <v/>
      </c>
      <c r="B3417" s="52"/>
      <c r="C3417" s="53"/>
      <c r="D3417" s="53"/>
      <c r="E3417" s="32"/>
      <c r="F3417" s="54"/>
      <c r="G3417" s="54"/>
      <c r="H3417" s="24" t="str">
        <f>IFERROR(ROUND(VLOOKUP($C3417,基础资料!$B$5:$E$34,3,0)+SUMIF($C$5:$C3417,$C3417,$F$5:$F3417)-SUMIF($C$5:$C3417,$C3417,$G$5:$G3417),2),"")</f>
        <v/>
      </c>
      <c r="I3417" s="53"/>
      <c r="J3417" s="53"/>
      <c r="K3417" s="25" t="str">
        <f t="shared" si="53"/>
        <v/>
      </c>
      <c r="L3417" s="13" t="str">
        <f>IF($D3417="","",IFERROR(INDEX(类别属性,MATCH($D3417,类别表,0)),""))</f>
        <v/>
      </c>
      <c r="M3417" s="53"/>
      <c r="N3417" s="53"/>
      <c r="O3417" s="32"/>
      <c r="P3417" s="6" t="str">
        <f>IF($C3417="","",IF(ISNA(MATCH($C3417,账户表,0)),"※这个账户不在【基础资料】的账户档案里",IF($B3417="","※没填日期，这一笔不会进任何月份的报表",IF(NOT(ISNUMBER($B3417)),"※日期是文本不是日期（像 2026.6.28 这种），按日期取数的报表全会漏掉这一笔",IF(AND($F3417&lt;&gt;"",$G3417&lt;&gt;""),"※收入和支出不能同时填",IF(AND(N($F3417)=0,N($G3417)=0),"※收入和支出都没填",IF(OR(N($F3417)&lt;0,N($G3417)&lt;0),"※金额不能填负数，方向反了就换一列填",IF($D3417="","※没填收支类别，分类报表会漏掉这一笔",IF(ISNA(MATCH($D3417,类别表,0)),"※收支类别不在【基础资料】的清单里",IF(AND($L3417="内部转账",$M3417=""),"△内部转账要在「对方账户」写上另一头",IF(AND($L3417="内部转账",$M3417=$C3417),"※对方账户跟本账户是同一个",IF(AND($L3417&lt;&gt;"内部转账",$M3417&lt;&gt;""),"△填了对方账户，但类别不是内部转账",IF(YEAR($B3417)&lt;&gt;管理年度,"△不是管理年度的单据，按月的三张报表里看不到",IF($H3417&lt;0,"△这一笔之后该账户余额成负数了，核一下",""))))))))))))))</f>
        <v/>
      </c>
    </row>
    <row r="3418" ht="16.5" spans="1:16">
      <c r="A3418" s="4" t="str">
        <f>IF($C3418="","",COUNTA($C$5:$C3418))</f>
        <v/>
      </c>
      <c r="B3418" s="52"/>
      <c r="C3418" s="53"/>
      <c r="D3418" s="53"/>
      <c r="E3418" s="32"/>
      <c r="F3418" s="54"/>
      <c r="G3418" s="54"/>
      <c r="H3418" s="24" t="str">
        <f>IFERROR(ROUND(VLOOKUP($C3418,基础资料!$B$5:$E$34,3,0)+SUMIF($C$5:$C3418,$C3418,$F$5:$F3418)-SUMIF($C$5:$C3418,$C3418,$G$5:$G3418),2),"")</f>
        <v/>
      </c>
      <c r="I3418" s="53"/>
      <c r="J3418" s="53"/>
      <c r="K3418" s="25" t="str">
        <f t="shared" si="53"/>
        <v/>
      </c>
      <c r="L3418" s="13" t="str">
        <f>IF($D3418="","",IFERROR(INDEX(类别属性,MATCH($D3418,类别表,0)),""))</f>
        <v/>
      </c>
      <c r="M3418" s="53"/>
      <c r="N3418" s="53"/>
      <c r="O3418" s="32"/>
      <c r="P3418" s="6" t="str">
        <f>IF($C3418="","",IF(ISNA(MATCH($C3418,账户表,0)),"※这个账户不在【基础资料】的账户档案里",IF($B3418="","※没填日期，这一笔不会进任何月份的报表",IF(NOT(ISNUMBER($B3418)),"※日期是文本不是日期（像 2026.6.28 这种），按日期取数的报表全会漏掉这一笔",IF(AND($F3418&lt;&gt;"",$G3418&lt;&gt;""),"※收入和支出不能同时填",IF(AND(N($F3418)=0,N($G3418)=0),"※收入和支出都没填",IF(OR(N($F3418)&lt;0,N($G3418)&lt;0),"※金额不能填负数，方向反了就换一列填",IF($D3418="","※没填收支类别，分类报表会漏掉这一笔",IF(ISNA(MATCH($D3418,类别表,0)),"※收支类别不在【基础资料】的清单里",IF(AND($L3418="内部转账",$M3418=""),"△内部转账要在「对方账户」写上另一头",IF(AND($L3418="内部转账",$M3418=$C3418),"※对方账户跟本账户是同一个",IF(AND($L3418&lt;&gt;"内部转账",$M3418&lt;&gt;""),"△填了对方账户，但类别不是内部转账",IF(YEAR($B3418)&lt;&gt;管理年度,"△不是管理年度的单据，按月的三张报表里看不到",IF($H3418&lt;0,"△这一笔之后该账户余额成负数了，核一下",""))))))))))))))</f>
        <v/>
      </c>
    </row>
    <row r="3419" ht="16.5" spans="1:16">
      <c r="A3419" s="4" t="str">
        <f>IF($C3419="","",COUNTA($C$5:$C3419))</f>
        <v/>
      </c>
      <c r="B3419" s="52"/>
      <c r="C3419" s="53"/>
      <c r="D3419" s="53"/>
      <c r="E3419" s="32"/>
      <c r="F3419" s="54"/>
      <c r="G3419" s="54"/>
      <c r="H3419" s="24" t="str">
        <f>IFERROR(ROUND(VLOOKUP($C3419,基础资料!$B$5:$E$34,3,0)+SUMIF($C$5:$C3419,$C3419,$F$5:$F3419)-SUMIF($C$5:$C3419,$C3419,$G$5:$G3419),2),"")</f>
        <v/>
      </c>
      <c r="I3419" s="53"/>
      <c r="J3419" s="53"/>
      <c r="K3419" s="25" t="str">
        <f t="shared" si="53"/>
        <v/>
      </c>
      <c r="L3419" s="13" t="str">
        <f>IF($D3419="","",IFERROR(INDEX(类别属性,MATCH($D3419,类别表,0)),""))</f>
        <v/>
      </c>
      <c r="M3419" s="53"/>
      <c r="N3419" s="53"/>
      <c r="O3419" s="32"/>
      <c r="P3419" s="6" t="str">
        <f>IF($C3419="","",IF(ISNA(MATCH($C3419,账户表,0)),"※这个账户不在【基础资料】的账户档案里",IF($B3419="","※没填日期，这一笔不会进任何月份的报表",IF(NOT(ISNUMBER($B3419)),"※日期是文本不是日期（像 2026.6.28 这种），按日期取数的报表全会漏掉这一笔",IF(AND($F3419&lt;&gt;"",$G3419&lt;&gt;""),"※收入和支出不能同时填",IF(AND(N($F3419)=0,N($G3419)=0),"※收入和支出都没填",IF(OR(N($F3419)&lt;0,N($G3419)&lt;0),"※金额不能填负数，方向反了就换一列填",IF($D3419="","※没填收支类别，分类报表会漏掉这一笔",IF(ISNA(MATCH($D3419,类别表,0)),"※收支类别不在【基础资料】的清单里",IF(AND($L3419="内部转账",$M3419=""),"△内部转账要在「对方账户」写上另一头",IF(AND($L3419="内部转账",$M3419=$C3419),"※对方账户跟本账户是同一个",IF(AND($L3419&lt;&gt;"内部转账",$M3419&lt;&gt;""),"△填了对方账户，但类别不是内部转账",IF(YEAR($B3419)&lt;&gt;管理年度,"△不是管理年度的单据，按月的三张报表里看不到",IF($H3419&lt;0,"△这一笔之后该账户余额成负数了，核一下",""))))))))))))))</f>
        <v/>
      </c>
    </row>
    <row r="3420" ht="16.5" spans="1:16">
      <c r="A3420" s="4" t="str">
        <f>IF($C3420="","",COUNTA($C$5:$C3420))</f>
        <v/>
      </c>
      <c r="B3420" s="52"/>
      <c r="C3420" s="53"/>
      <c r="D3420" s="53"/>
      <c r="E3420" s="32"/>
      <c r="F3420" s="54"/>
      <c r="G3420" s="54"/>
      <c r="H3420" s="24" t="str">
        <f>IFERROR(ROUND(VLOOKUP($C3420,基础资料!$B$5:$E$34,3,0)+SUMIF($C$5:$C3420,$C3420,$F$5:$F3420)-SUMIF($C$5:$C3420,$C3420,$G$5:$G3420),2),"")</f>
        <v/>
      </c>
      <c r="I3420" s="53"/>
      <c r="J3420" s="53"/>
      <c r="K3420" s="25" t="str">
        <f t="shared" si="53"/>
        <v/>
      </c>
      <c r="L3420" s="13" t="str">
        <f>IF($D3420="","",IFERROR(INDEX(类别属性,MATCH($D3420,类别表,0)),""))</f>
        <v/>
      </c>
      <c r="M3420" s="53"/>
      <c r="N3420" s="53"/>
      <c r="O3420" s="32"/>
      <c r="P3420" s="6" t="str">
        <f>IF($C3420="","",IF(ISNA(MATCH($C3420,账户表,0)),"※这个账户不在【基础资料】的账户档案里",IF($B3420="","※没填日期，这一笔不会进任何月份的报表",IF(NOT(ISNUMBER($B3420)),"※日期是文本不是日期（像 2026.6.28 这种），按日期取数的报表全会漏掉这一笔",IF(AND($F3420&lt;&gt;"",$G3420&lt;&gt;""),"※收入和支出不能同时填",IF(AND(N($F3420)=0,N($G3420)=0),"※收入和支出都没填",IF(OR(N($F3420)&lt;0,N($G3420)&lt;0),"※金额不能填负数，方向反了就换一列填",IF($D3420="","※没填收支类别，分类报表会漏掉这一笔",IF(ISNA(MATCH($D3420,类别表,0)),"※收支类别不在【基础资料】的清单里",IF(AND($L3420="内部转账",$M3420=""),"△内部转账要在「对方账户」写上另一头",IF(AND($L3420="内部转账",$M3420=$C3420),"※对方账户跟本账户是同一个",IF(AND($L3420&lt;&gt;"内部转账",$M3420&lt;&gt;""),"△填了对方账户，但类别不是内部转账",IF(YEAR($B3420)&lt;&gt;管理年度,"△不是管理年度的单据，按月的三张报表里看不到",IF($H3420&lt;0,"△这一笔之后该账户余额成负数了，核一下",""))))))))))))))</f>
        <v/>
      </c>
    </row>
    <row r="3421" ht="16.5" spans="1:16">
      <c r="A3421" s="4" t="str">
        <f>IF($C3421="","",COUNTA($C$5:$C3421))</f>
        <v/>
      </c>
      <c r="B3421" s="52"/>
      <c r="C3421" s="53"/>
      <c r="D3421" s="53"/>
      <c r="E3421" s="32"/>
      <c r="F3421" s="54"/>
      <c r="G3421" s="54"/>
      <c r="H3421" s="24" t="str">
        <f>IFERROR(ROUND(VLOOKUP($C3421,基础资料!$B$5:$E$34,3,0)+SUMIF($C$5:$C3421,$C3421,$F$5:$F3421)-SUMIF($C$5:$C3421,$C3421,$G$5:$G3421),2),"")</f>
        <v/>
      </c>
      <c r="I3421" s="53"/>
      <c r="J3421" s="53"/>
      <c r="K3421" s="25" t="str">
        <f t="shared" si="53"/>
        <v/>
      </c>
      <c r="L3421" s="13" t="str">
        <f>IF($D3421="","",IFERROR(INDEX(类别属性,MATCH($D3421,类别表,0)),""))</f>
        <v/>
      </c>
      <c r="M3421" s="53"/>
      <c r="N3421" s="53"/>
      <c r="O3421" s="32"/>
      <c r="P3421" s="6" t="str">
        <f>IF($C3421="","",IF(ISNA(MATCH($C3421,账户表,0)),"※这个账户不在【基础资料】的账户档案里",IF($B3421="","※没填日期，这一笔不会进任何月份的报表",IF(NOT(ISNUMBER($B3421)),"※日期是文本不是日期（像 2026.6.28 这种），按日期取数的报表全会漏掉这一笔",IF(AND($F3421&lt;&gt;"",$G3421&lt;&gt;""),"※收入和支出不能同时填",IF(AND(N($F3421)=0,N($G3421)=0),"※收入和支出都没填",IF(OR(N($F3421)&lt;0,N($G3421)&lt;0),"※金额不能填负数，方向反了就换一列填",IF($D3421="","※没填收支类别，分类报表会漏掉这一笔",IF(ISNA(MATCH($D3421,类别表,0)),"※收支类别不在【基础资料】的清单里",IF(AND($L3421="内部转账",$M3421=""),"△内部转账要在「对方账户」写上另一头",IF(AND($L3421="内部转账",$M3421=$C3421),"※对方账户跟本账户是同一个",IF(AND($L3421&lt;&gt;"内部转账",$M3421&lt;&gt;""),"△填了对方账户，但类别不是内部转账",IF(YEAR($B3421)&lt;&gt;管理年度,"△不是管理年度的单据，按月的三张报表里看不到",IF($H3421&lt;0,"△这一笔之后该账户余额成负数了，核一下",""))))))))))))))</f>
        <v/>
      </c>
    </row>
    <row r="3422" ht="16.5" spans="1:16">
      <c r="A3422" s="4" t="str">
        <f>IF($C3422="","",COUNTA($C$5:$C3422))</f>
        <v/>
      </c>
      <c r="B3422" s="52"/>
      <c r="C3422" s="53"/>
      <c r="D3422" s="53"/>
      <c r="E3422" s="32"/>
      <c r="F3422" s="54"/>
      <c r="G3422" s="54"/>
      <c r="H3422" s="24" t="str">
        <f>IFERROR(ROUND(VLOOKUP($C3422,基础资料!$B$5:$E$34,3,0)+SUMIF($C$5:$C3422,$C3422,$F$5:$F3422)-SUMIF($C$5:$C3422,$C3422,$G$5:$G3422),2),"")</f>
        <v/>
      </c>
      <c r="I3422" s="53"/>
      <c r="J3422" s="53"/>
      <c r="K3422" s="25" t="str">
        <f t="shared" si="53"/>
        <v/>
      </c>
      <c r="L3422" s="13" t="str">
        <f>IF($D3422="","",IFERROR(INDEX(类别属性,MATCH($D3422,类别表,0)),""))</f>
        <v/>
      </c>
      <c r="M3422" s="53"/>
      <c r="N3422" s="53"/>
      <c r="O3422" s="32"/>
      <c r="P3422" s="6" t="str">
        <f>IF($C3422="","",IF(ISNA(MATCH($C3422,账户表,0)),"※这个账户不在【基础资料】的账户档案里",IF($B3422="","※没填日期，这一笔不会进任何月份的报表",IF(NOT(ISNUMBER($B3422)),"※日期是文本不是日期（像 2026.6.28 这种），按日期取数的报表全会漏掉这一笔",IF(AND($F3422&lt;&gt;"",$G3422&lt;&gt;""),"※收入和支出不能同时填",IF(AND(N($F3422)=0,N($G3422)=0),"※收入和支出都没填",IF(OR(N($F3422)&lt;0,N($G3422)&lt;0),"※金额不能填负数，方向反了就换一列填",IF($D3422="","※没填收支类别，分类报表会漏掉这一笔",IF(ISNA(MATCH($D3422,类别表,0)),"※收支类别不在【基础资料】的清单里",IF(AND($L3422="内部转账",$M3422=""),"△内部转账要在「对方账户」写上另一头",IF(AND($L3422="内部转账",$M3422=$C3422),"※对方账户跟本账户是同一个",IF(AND($L3422&lt;&gt;"内部转账",$M3422&lt;&gt;""),"△填了对方账户，但类别不是内部转账",IF(YEAR($B3422)&lt;&gt;管理年度,"△不是管理年度的单据，按月的三张报表里看不到",IF($H3422&lt;0,"△这一笔之后该账户余额成负数了，核一下",""))))))))))))))</f>
        <v/>
      </c>
    </row>
    <row r="3423" ht="16.5" spans="1:16">
      <c r="A3423" s="4" t="str">
        <f>IF($C3423="","",COUNTA($C$5:$C3423))</f>
        <v/>
      </c>
      <c r="B3423" s="52"/>
      <c r="C3423" s="53"/>
      <c r="D3423" s="53"/>
      <c r="E3423" s="32"/>
      <c r="F3423" s="54"/>
      <c r="G3423" s="54"/>
      <c r="H3423" s="24" t="str">
        <f>IFERROR(ROUND(VLOOKUP($C3423,基础资料!$B$5:$E$34,3,0)+SUMIF($C$5:$C3423,$C3423,$F$5:$F3423)-SUMIF($C$5:$C3423,$C3423,$G$5:$G3423),2),"")</f>
        <v/>
      </c>
      <c r="I3423" s="53"/>
      <c r="J3423" s="53"/>
      <c r="K3423" s="25" t="str">
        <f t="shared" si="53"/>
        <v/>
      </c>
      <c r="L3423" s="13" t="str">
        <f>IF($D3423="","",IFERROR(INDEX(类别属性,MATCH($D3423,类别表,0)),""))</f>
        <v/>
      </c>
      <c r="M3423" s="53"/>
      <c r="N3423" s="53"/>
      <c r="O3423" s="32"/>
      <c r="P3423" s="6" t="str">
        <f>IF($C3423="","",IF(ISNA(MATCH($C3423,账户表,0)),"※这个账户不在【基础资料】的账户档案里",IF($B3423="","※没填日期，这一笔不会进任何月份的报表",IF(NOT(ISNUMBER($B3423)),"※日期是文本不是日期（像 2026.6.28 这种），按日期取数的报表全会漏掉这一笔",IF(AND($F3423&lt;&gt;"",$G3423&lt;&gt;""),"※收入和支出不能同时填",IF(AND(N($F3423)=0,N($G3423)=0),"※收入和支出都没填",IF(OR(N($F3423)&lt;0,N($G3423)&lt;0),"※金额不能填负数，方向反了就换一列填",IF($D3423="","※没填收支类别，分类报表会漏掉这一笔",IF(ISNA(MATCH($D3423,类别表,0)),"※收支类别不在【基础资料】的清单里",IF(AND($L3423="内部转账",$M3423=""),"△内部转账要在「对方账户」写上另一头",IF(AND($L3423="内部转账",$M3423=$C3423),"※对方账户跟本账户是同一个",IF(AND($L3423&lt;&gt;"内部转账",$M3423&lt;&gt;""),"△填了对方账户，但类别不是内部转账",IF(YEAR($B3423)&lt;&gt;管理年度,"△不是管理年度的单据，按月的三张报表里看不到",IF($H3423&lt;0,"△这一笔之后该账户余额成负数了，核一下",""))))))))))))))</f>
        <v/>
      </c>
    </row>
    <row r="3424" ht="16.5" spans="1:16">
      <c r="A3424" s="4" t="str">
        <f>IF($C3424="","",COUNTA($C$5:$C3424))</f>
        <v/>
      </c>
      <c r="B3424" s="52"/>
      <c r="C3424" s="53"/>
      <c r="D3424" s="53"/>
      <c r="E3424" s="32"/>
      <c r="F3424" s="54"/>
      <c r="G3424" s="54"/>
      <c r="H3424" s="24" t="str">
        <f>IFERROR(ROUND(VLOOKUP($C3424,基础资料!$B$5:$E$34,3,0)+SUMIF($C$5:$C3424,$C3424,$F$5:$F3424)-SUMIF($C$5:$C3424,$C3424,$G$5:$G3424),2),"")</f>
        <v/>
      </c>
      <c r="I3424" s="53"/>
      <c r="J3424" s="53"/>
      <c r="K3424" s="25" t="str">
        <f t="shared" si="53"/>
        <v/>
      </c>
      <c r="L3424" s="13" t="str">
        <f>IF($D3424="","",IFERROR(INDEX(类别属性,MATCH($D3424,类别表,0)),""))</f>
        <v/>
      </c>
      <c r="M3424" s="53"/>
      <c r="N3424" s="53"/>
      <c r="O3424" s="32"/>
      <c r="P3424" s="6" t="str">
        <f>IF($C3424="","",IF(ISNA(MATCH($C3424,账户表,0)),"※这个账户不在【基础资料】的账户档案里",IF($B3424="","※没填日期，这一笔不会进任何月份的报表",IF(NOT(ISNUMBER($B3424)),"※日期是文本不是日期（像 2026.6.28 这种），按日期取数的报表全会漏掉这一笔",IF(AND($F3424&lt;&gt;"",$G3424&lt;&gt;""),"※收入和支出不能同时填",IF(AND(N($F3424)=0,N($G3424)=0),"※收入和支出都没填",IF(OR(N($F3424)&lt;0,N($G3424)&lt;0),"※金额不能填负数，方向反了就换一列填",IF($D3424="","※没填收支类别，分类报表会漏掉这一笔",IF(ISNA(MATCH($D3424,类别表,0)),"※收支类别不在【基础资料】的清单里",IF(AND($L3424="内部转账",$M3424=""),"△内部转账要在「对方账户」写上另一头",IF(AND($L3424="内部转账",$M3424=$C3424),"※对方账户跟本账户是同一个",IF(AND($L3424&lt;&gt;"内部转账",$M3424&lt;&gt;""),"△填了对方账户，但类别不是内部转账",IF(YEAR($B3424)&lt;&gt;管理年度,"△不是管理年度的单据，按月的三张报表里看不到",IF($H3424&lt;0,"△这一笔之后该账户余额成负数了，核一下",""))))))))))))))</f>
        <v/>
      </c>
    </row>
    <row r="3425" ht="16.5" spans="1:16">
      <c r="A3425" s="4" t="str">
        <f>IF($C3425="","",COUNTA($C$5:$C3425))</f>
        <v/>
      </c>
      <c r="B3425" s="52"/>
      <c r="C3425" s="53"/>
      <c r="D3425" s="53"/>
      <c r="E3425" s="32"/>
      <c r="F3425" s="54"/>
      <c r="G3425" s="54"/>
      <c r="H3425" s="24" t="str">
        <f>IFERROR(ROUND(VLOOKUP($C3425,基础资料!$B$5:$E$34,3,0)+SUMIF($C$5:$C3425,$C3425,$F$5:$F3425)-SUMIF($C$5:$C3425,$C3425,$G$5:$G3425),2),"")</f>
        <v/>
      </c>
      <c r="I3425" s="53"/>
      <c r="J3425" s="53"/>
      <c r="K3425" s="25" t="str">
        <f t="shared" si="53"/>
        <v/>
      </c>
      <c r="L3425" s="13" t="str">
        <f>IF($D3425="","",IFERROR(INDEX(类别属性,MATCH($D3425,类别表,0)),""))</f>
        <v/>
      </c>
      <c r="M3425" s="53"/>
      <c r="N3425" s="53"/>
      <c r="O3425" s="32"/>
      <c r="P3425" s="6" t="str">
        <f>IF($C3425="","",IF(ISNA(MATCH($C3425,账户表,0)),"※这个账户不在【基础资料】的账户档案里",IF($B3425="","※没填日期，这一笔不会进任何月份的报表",IF(NOT(ISNUMBER($B3425)),"※日期是文本不是日期（像 2026.6.28 这种），按日期取数的报表全会漏掉这一笔",IF(AND($F3425&lt;&gt;"",$G3425&lt;&gt;""),"※收入和支出不能同时填",IF(AND(N($F3425)=0,N($G3425)=0),"※收入和支出都没填",IF(OR(N($F3425)&lt;0,N($G3425)&lt;0),"※金额不能填负数，方向反了就换一列填",IF($D3425="","※没填收支类别，分类报表会漏掉这一笔",IF(ISNA(MATCH($D3425,类别表,0)),"※收支类别不在【基础资料】的清单里",IF(AND($L3425="内部转账",$M3425=""),"△内部转账要在「对方账户」写上另一头",IF(AND($L3425="内部转账",$M3425=$C3425),"※对方账户跟本账户是同一个",IF(AND($L3425&lt;&gt;"内部转账",$M3425&lt;&gt;""),"△填了对方账户，但类别不是内部转账",IF(YEAR($B3425)&lt;&gt;管理年度,"△不是管理年度的单据，按月的三张报表里看不到",IF($H3425&lt;0,"△这一笔之后该账户余额成负数了，核一下",""))))))))))))))</f>
        <v/>
      </c>
    </row>
    <row r="3426" ht="16.5" spans="1:16">
      <c r="A3426" s="4" t="str">
        <f>IF($C3426="","",COUNTA($C$5:$C3426))</f>
        <v/>
      </c>
      <c r="B3426" s="52"/>
      <c r="C3426" s="53"/>
      <c r="D3426" s="53"/>
      <c r="E3426" s="32"/>
      <c r="F3426" s="54"/>
      <c r="G3426" s="54"/>
      <c r="H3426" s="24" t="str">
        <f>IFERROR(ROUND(VLOOKUP($C3426,基础资料!$B$5:$E$34,3,0)+SUMIF($C$5:$C3426,$C3426,$F$5:$F3426)-SUMIF($C$5:$C3426,$C3426,$G$5:$G3426),2),"")</f>
        <v/>
      </c>
      <c r="I3426" s="53"/>
      <c r="J3426" s="53"/>
      <c r="K3426" s="25" t="str">
        <f t="shared" si="53"/>
        <v/>
      </c>
      <c r="L3426" s="13" t="str">
        <f>IF($D3426="","",IFERROR(INDEX(类别属性,MATCH($D3426,类别表,0)),""))</f>
        <v/>
      </c>
      <c r="M3426" s="53"/>
      <c r="N3426" s="53"/>
      <c r="O3426" s="32"/>
      <c r="P3426" s="6" t="str">
        <f>IF($C3426="","",IF(ISNA(MATCH($C3426,账户表,0)),"※这个账户不在【基础资料】的账户档案里",IF($B3426="","※没填日期，这一笔不会进任何月份的报表",IF(NOT(ISNUMBER($B3426)),"※日期是文本不是日期（像 2026.6.28 这种），按日期取数的报表全会漏掉这一笔",IF(AND($F3426&lt;&gt;"",$G3426&lt;&gt;""),"※收入和支出不能同时填",IF(AND(N($F3426)=0,N($G3426)=0),"※收入和支出都没填",IF(OR(N($F3426)&lt;0,N($G3426)&lt;0),"※金额不能填负数，方向反了就换一列填",IF($D3426="","※没填收支类别，分类报表会漏掉这一笔",IF(ISNA(MATCH($D3426,类别表,0)),"※收支类别不在【基础资料】的清单里",IF(AND($L3426="内部转账",$M3426=""),"△内部转账要在「对方账户」写上另一头",IF(AND($L3426="内部转账",$M3426=$C3426),"※对方账户跟本账户是同一个",IF(AND($L3426&lt;&gt;"内部转账",$M3426&lt;&gt;""),"△填了对方账户，但类别不是内部转账",IF(YEAR($B3426)&lt;&gt;管理年度,"△不是管理年度的单据，按月的三张报表里看不到",IF($H3426&lt;0,"△这一笔之后该账户余额成负数了，核一下",""))))))))))))))</f>
        <v/>
      </c>
    </row>
    <row r="3427" ht="16.5" spans="1:16">
      <c r="A3427" s="4" t="str">
        <f>IF($C3427="","",COUNTA($C$5:$C3427))</f>
        <v/>
      </c>
      <c r="B3427" s="52"/>
      <c r="C3427" s="53"/>
      <c r="D3427" s="53"/>
      <c r="E3427" s="32"/>
      <c r="F3427" s="54"/>
      <c r="G3427" s="54"/>
      <c r="H3427" s="24" t="str">
        <f>IFERROR(ROUND(VLOOKUP($C3427,基础资料!$B$5:$E$34,3,0)+SUMIF($C$5:$C3427,$C3427,$F$5:$F3427)-SUMIF($C$5:$C3427,$C3427,$G$5:$G3427),2),"")</f>
        <v/>
      </c>
      <c r="I3427" s="53"/>
      <c r="J3427" s="53"/>
      <c r="K3427" s="25" t="str">
        <f t="shared" si="53"/>
        <v/>
      </c>
      <c r="L3427" s="13" t="str">
        <f>IF($D3427="","",IFERROR(INDEX(类别属性,MATCH($D3427,类别表,0)),""))</f>
        <v/>
      </c>
      <c r="M3427" s="53"/>
      <c r="N3427" s="53"/>
      <c r="O3427" s="32"/>
      <c r="P3427" s="6" t="str">
        <f>IF($C3427="","",IF(ISNA(MATCH($C3427,账户表,0)),"※这个账户不在【基础资料】的账户档案里",IF($B3427="","※没填日期，这一笔不会进任何月份的报表",IF(NOT(ISNUMBER($B3427)),"※日期是文本不是日期（像 2026.6.28 这种），按日期取数的报表全会漏掉这一笔",IF(AND($F3427&lt;&gt;"",$G3427&lt;&gt;""),"※收入和支出不能同时填",IF(AND(N($F3427)=0,N($G3427)=0),"※收入和支出都没填",IF(OR(N($F3427)&lt;0,N($G3427)&lt;0),"※金额不能填负数，方向反了就换一列填",IF($D3427="","※没填收支类别，分类报表会漏掉这一笔",IF(ISNA(MATCH($D3427,类别表,0)),"※收支类别不在【基础资料】的清单里",IF(AND($L3427="内部转账",$M3427=""),"△内部转账要在「对方账户」写上另一头",IF(AND($L3427="内部转账",$M3427=$C3427),"※对方账户跟本账户是同一个",IF(AND($L3427&lt;&gt;"内部转账",$M3427&lt;&gt;""),"△填了对方账户，但类别不是内部转账",IF(YEAR($B3427)&lt;&gt;管理年度,"△不是管理年度的单据，按月的三张报表里看不到",IF($H3427&lt;0,"△这一笔之后该账户余额成负数了，核一下",""))))))))))))))</f>
        <v/>
      </c>
    </row>
    <row r="3428" ht="16.5" spans="1:16">
      <c r="A3428" s="4" t="str">
        <f>IF($C3428="","",COUNTA($C$5:$C3428))</f>
        <v/>
      </c>
      <c r="B3428" s="52"/>
      <c r="C3428" s="53"/>
      <c r="D3428" s="53"/>
      <c r="E3428" s="32"/>
      <c r="F3428" s="54"/>
      <c r="G3428" s="54"/>
      <c r="H3428" s="24" t="str">
        <f>IFERROR(ROUND(VLOOKUP($C3428,基础资料!$B$5:$E$34,3,0)+SUMIF($C$5:$C3428,$C3428,$F$5:$F3428)-SUMIF($C$5:$C3428,$C3428,$G$5:$G3428),2),"")</f>
        <v/>
      </c>
      <c r="I3428" s="53"/>
      <c r="J3428" s="53"/>
      <c r="K3428" s="25" t="str">
        <f t="shared" si="53"/>
        <v/>
      </c>
      <c r="L3428" s="13" t="str">
        <f>IF($D3428="","",IFERROR(INDEX(类别属性,MATCH($D3428,类别表,0)),""))</f>
        <v/>
      </c>
      <c r="M3428" s="53"/>
      <c r="N3428" s="53"/>
      <c r="O3428" s="32"/>
      <c r="P3428" s="6" t="str">
        <f>IF($C3428="","",IF(ISNA(MATCH($C3428,账户表,0)),"※这个账户不在【基础资料】的账户档案里",IF($B3428="","※没填日期，这一笔不会进任何月份的报表",IF(NOT(ISNUMBER($B3428)),"※日期是文本不是日期（像 2026.6.28 这种），按日期取数的报表全会漏掉这一笔",IF(AND($F3428&lt;&gt;"",$G3428&lt;&gt;""),"※收入和支出不能同时填",IF(AND(N($F3428)=0,N($G3428)=0),"※收入和支出都没填",IF(OR(N($F3428)&lt;0,N($G3428)&lt;0),"※金额不能填负数，方向反了就换一列填",IF($D3428="","※没填收支类别，分类报表会漏掉这一笔",IF(ISNA(MATCH($D3428,类别表,0)),"※收支类别不在【基础资料】的清单里",IF(AND($L3428="内部转账",$M3428=""),"△内部转账要在「对方账户」写上另一头",IF(AND($L3428="内部转账",$M3428=$C3428),"※对方账户跟本账户是同一个",IF(AND($L3428&lt;&gt;"内部转账",$M3428&lt;&gt;""),"△填了对方账户，但类别不是内部转账",IF(YEAR($B3428)&lt;&gt;管理年度,"△不是管理年度的单据，按月的三张报表里看不到",IF($H3428&lt;0,"△这一笔之后该账户余额成负数了，核一下",""))))))))))))))</f>
        <v/>
      </c>
    </row>
    <row r="3429" ht="16.5" spans="1:16">
      <c r="A3429" s="4" t="str">
        <f>IF($C3429="","",COUNTA($C$5:$C3429))</f>
        <v/>
      </c>
      <c r="B3429" s="52"/>
      <c r="C3429" s="53"/>
      <c r="D3429" s="53"/>
      <c r="E3429" s="32"/>
      <c r="F3429" s="54"/>
      <c r="G3429" s="54"/>
      <c r="H3429" s="24" t="str">
        <f>IFERROR(ROUND(VLOOKUP($C3429,基础资料!$B$5:$E$34,3,0)+SUMIF($C$5:$C3429,$C3429,$F$5:$F3429)-SUMIF($C$5:$C3429,$C3429,$G$5:$G3429),2),"")</f>
        <v/>
      </c>
      <c r="I3429" s="53"/>
      <c r="J3429" s="53"/>
      <c r="K3429" s="25" t="str">
        <f t="shared" si="53"/>
        <v/>
      </c>
      <c r="L3429" s="13" t="str">
        <f>IF($D3429="","",IFERROR(INDEX(类别属性,MATCH($D3429,类别表,0)),""))</f>
        <v/>
      </c>
      <c r="M3429" s="53"/>
      <c r="N3429" s="53"/>
      <c r="O3429" s="32"/>
      <c r="P3429" s="6" t="str">
        <f>IF($C3429="","",IF(ISNA(MATCH($C3429,账户表,0)),"※这个账户不在【基础资料】的账户档案里",IF($B3429="","※没填日期，这一笔不会进任何月份的报表",IF(NOT(ISNUMBER($B3429)),"※日期是文本不是日期（像 2026.6.28 这种），按日期取数的报表全会漏掉这一笔",IF(AND($F3429&lt;&gt;"",$G3429&lt;&gt;""),"※收入和支出不能同时填",IF(AND(N($F3429)=0,N($G3429)=0),"※收入和支出都没填",IF(OR(N($F3429)&lt;0,N($G3429)&lt;0),"※金额不能填负数，方向反了就换一列填",IF($D3429="","※没填收支类别，分类报表会漏掉这一笔",IF(ISNA(MATCH($D3429,类别表,0)),"※收支类别不在【基础资料】的清单里",IF(AND($L3429="内部转账",$M3429=""),"△内部转账要在「对方账户」写上另一头",IF(AND($L3429="内部转账",$M3429=$C3429),"※对方账户跟本账户是同一个",IF(AND($L3429&lt;&gt;"内部转账",$M3429&lt;&gt;""),"△填了对方账户，但类别不是内部转账",IF(YEAR($B3429)&lt;&gt;管理年度,"△不是管理年度的单据，按月的三张报表里看不到",IF($H3429&lt;0,"△这一笔之后该账户余额成负数了，核一下",""))))))))))))))</f>
        <v/>
      </c>
    </row>
    <row r="3430" ht="16.5" spans="1:16">
      <c r="A3430" s="4" t="str">
        <f>IF($C3430="","",COUNTA($C$5:$C3430))</f>
        <v/>
      </c>
      <c r="B3430" s="52"/>
      <c r="C3430" s="53"/>
      <c r="D3430" s="53"/>
      <c r="E3430" s="32"/>
      <c r="F3430" s="54"/>
      <c r="G3430" s="54"/>
      <c r="H3430" s="24" t="str">
        <f>IFERROR(ROUND(VLOOKUP($C3430,基础资料!$B$5:$E$34,3,0)+SUMIF($C$5:$C3430,$C3430,$F$5:$F3430)-SUMIF($C$5:$C3430,$C3430,$G$5:$G3430),2),"")</f>
        <v/>
      </c>
      <c r="I3430" s="53"/>
      <c r="J3430" s="53"/>
      <c r="K3430" s="25" t="str">
        <f t="shared" si="53"/>
        <v/>
      </c>
      <c r="L3430" s="13" t="str">
        <f>IF($D3430="","",IFERROR(INDEX(类别属性,MATCH($D3430,类别表,0)),""))</f>
        <v/>
      </c>
      <c r="M3430" s="53"/>
      <c r="N3430" s="53"/>
      <c r="O3430" s="32"/>
      <c r="P3430" s="6" t="str">
        <f>IF($C3430="","",IF(ISNA(MATCH($C3430,账户表,0)),"※这个账户不在【基础资料】的账户档案里",IF($B3430="","※没填日期，这一笔不会进任何月份的报表",IF(NOT(ISNUMBER($B3430)),"※日期是文本不是日期（像 2026.6.28 这种），按日期取数的报表全会漏掉这一笔",IF(AND($F3430&lt;&gt;"",$G3430&lt;&gt;""),"※收入和支出不能同时填",IF(AND(N($F3430)=0,N($G3430)=0),"※收入和支出都没填",IF(OR(N($F3430)&lt;0,N($G3430)&lt;0),"※金额不能填负数，方向反了就换一列填",IF($D3430="","※没填收支类别，分类报表会漏掉这一笔",IF(ISNA(MATCH($D3430,类别表,0)),"※收支类别不在【基础资料】的清单里",IF(AND($L3430="内部转账",$M3430=""),"△内部转账要在「对方账户」写上另一头",IF(AND($L3430="内部转账",$M3430=$C3430),"※对方账户跟本账户是同一个",IF(AND($L3430&lt;&gt;"内部转账",$M3430&lt;&gt;""),"△填了对方账户，但类别不是内部转账",IF(YEAR($B3430)&lt;&gt;管理年度,"△不是管理年度的单据，按月的三张报表里看不到",IF($H3430&lt;0,"△这一笔之后该账户余额成负数了，核一下",""))))))))))))))</f>
        <v/>
      </c>
    </row>
    <row r="3431" ht="16.5" spans="1:16">
      <c r="A3431" s="4" t="str">
        <f>IF($C3431="","",COUNTA($C$5:$C3431))</f>
        <v/>
      </c>
      <c r="B3431" s="52"/>
      <c r="C3431" s="53"/>
      <c r="D3431" s="53"/>
      <c r="E3431" s="32"/>
      <c r="F3431" s="54"/>
      <c r="G3431" s="54"/>
      <c r="H3431" s="24" t="str">
        <f>IFERROR(ROUND(VLOOKUP($C3431,基础资料!$B$5:$E$34,3,0)+SUMIF($C$5:$C3431,$C3431,$F$5:$F3431)-SUMIF($C$5:$C3431,$C3431,$G$5:$G3431),2),"")</f>
        <v/>
      </c>
      <c r="I3431" s="53"/>
      <c r="J3431" s="53"/>
      <c r="K3431" s="25" t="str">
        <f t="shared" si="53"/>
        <v/>
      </c>
      <c r="L3431" s="13" t="str">
        <f>IF($D3431="","",IFERROR(INDEX(类别属性,MATCH($D3431,类别表,0)),""))</f>
        <v/>
      </c>
      <c r="M3431" s="53"/>
      <c r="N3431" s="53"/>
      <c r="O3431" s="32"/>
      <c r="P3431" s="6" t="str">
        <f>IF($C3431="","",IF(ISNA(MATCH($C3431,账户表,0)),"※这个账户不在【基础资料】的账户档案里",IF($B3431="","※没填日期，这一笔不会进任何月份的报表",IF(NOT(ISNUMBER($B3431)),"※日期是文本不是日期（像 2026.6.28 这种），按日期取数的报表全会漏掉这一笔",IF(AND($F3431&lt;&gt;"",$G3431&lt;&gt;""),"※收入和支出不能同时填",IF(AND(N($F3431)=0,N($G3431)=0),"※收入和支出都没填",IF(OR(N($F3431)&lt;0,N($G3431)&lt;0),"※金额不能填负数，方向反了就换一列填",IF($D3431="","※没填收支类别，分类报表会漏掉这一笔",IF(ISNA(MATCH($D3431,类别表,0)),"※收支类别不在【基础资料】的清单里",IF(AND($L3431="内部转账",$M3431=""),"△内部转账要在「对方账户」写上另一头",IF(AND($L3431="内部转账",$M3431=$C3431),"※对方账户跟本账户是同一个",IF(AND($L3431&lt;&gt;"内部转账",$M3431&lt;&gt;""),"△填了对方账户，但类别不是内部转账",IF(YEAR($B3431)&lt;&gt;管理年度,"△不是管理年度的单据，按月的三张报表里看不到",IF($H3431&lt;0,"△这一笔之后该账户余额成负数了，核一下",""))))))))))))))</f>
        <v/>
      </c>
    </row>
    <row r="3432" ht="16.5" spans="1:16">
      <c r="A3432" s="4" t="str">
        <f>IF($C3432="","",COUNTA($C$5:$C3432))</f>
        <v/>
      </c>
      <c r="B3432" s="52"/>
      <c r="C3432" s="53"/>
      <c r="D3432" s="53"/>
      <c r="E3432" s="32"/>
      <c r="F3432" s="54"/>
      <c r="G3432" s="54"/>
      <c r="H3432" s="24" t="str">
        <f>IFERROR(ROUND(VLOOKUP($C3432,基础资料!$B$5:$E$34,3,0)+SUMIF($C$5:$C3432,$C3432,$F$5:$F3432)-SUMIF($C$5:$C3432,$C3432,$G$5:$G3432),2),"")</f>
        <v/>
      </c>
      <c r="I3432" s="53"/>
      <c r="J3432" s="53"/>
      <c r="K3432" s="25" t="str">
        <f t="shared" si="53"/>
        <v/>
      </c>
      <c r="L3432" s="13" t="str">
        <f>IF($D3432="","",IFERROR(INDEX(类别属性,MATCH($D3432,类别表,0)),""))</f>
        <v/>
      </c>
      <c r="M3432" s="53"/>
      <c r="N3432" s="53"/>
      <c r="O3432" s="32"/>
      <c r="P3432" s="6" t="str">
        <f>IF($C3432="","",IF(ISNA(MATCH($C3432,账户表,0)),"※这个账户不在【基础资料】的账户档案里",IF($B3432="","※没填日期，这一笔不会进任何月份的报表",IF(NOT(ISNUMBER($B3432)),"※日期是文本不是日期（像 2026.6.28 这种），按日期取数的报表全会漏掉这一笔",IF(AND($F3432&lt;&gt;"",$G3432&lt;&gt;""),"※收入和支出不能同时填",IF(AND(N($F3432)=0,N($G3432)=0),"※收入和支出都没填",IF(OR(N($F3432)&lt;0,N($G3432)&lt;0),"※金额不能填负数，方向反了就换一列填",IF($D3432="","※没填收支类别，分类报表会漏掉这一笔",IF(ISNA(MATCH($D3432,类别表,0)),"※收支类别不在【基础资料】的清单里",IF(AND($L3432="内部转账",$M3432=""),"△内部转账要在「对方账户」写上另一头",IF(AND($L3432="内部转账",$M3432=$C3432),"※对方账户跟本账户是同一个",IF(AND($L3432&lt;&gt;"内部转账",$M3432&lt;&gt;""),"△填了对方账户，但类别不是内部转账",IF(YEAR($B3432)&lt;&gt;管理年度,"△不是管理年度的单据，按月的三张报表里看不到",IF($H3432&lt;0,"△这一笔之后该账户余额成负数了，核一下",""))))))))))))))</f>
        <v/>
      </c>
    </row>
    <row r="3433" ht="16.5" spans="1:16">
      <c r="A3433" s="4" t="str">
        <f>IF($C3433="","",COUNTA($C$5:$C3433))</f>
        <v/>
      </c>
      <c r="B3433" s="52"/>
      <c r="C3433" s="53"/>
      <c r="D3433" s="53"/>
      <c r="E3433" s="32"/>
      <c r="F3433" s="54"/>
      <c r="G3433" s="54"/>
      <c r="H3433" s="24" t="str">
        <f>IFERROR(ROUND(VLOOKUP($C3433,基础资料!$B$5:$E$34,3,0)+SUMIF($C$5:$C3433,$C3433,$F$5:$F3433)-SUMIF($C$5:$C3433,$C3433,$G$5:$G3433),2),"")</f>
        <v/>
      </c>
      <c r="I3433" s="53"/>
      <c r="J3433" s="53"/>
      <c r="K3433" s="25" t="str">
        <f t="shared" si="53"/>
        <v/>
      </c>
      <c r="L3433" s="13" t="str">
        <f>IF($D3433="","",IFERROR(INDEX(类别属性,MATCH($D3433,类别表,0)),""))</f>
        <v/>
      </c>
      <c r="M3433" s="53"/>
      <c r="N3433" s="53"/>
      <c r="O3433" s="32"/>
      <c r="P3433" s="6" t="str">
        <f>IF($C3433="","",IF(ISNA(MATCH($C3433,账户表,0)),"※这个账户不在【基础资料】的账户档案里",IF($B3433="","※没填日期，这一笔不会进任何月份的报表",IF(NOT(ISNUMBER($B3433)),"※日期是文本不是日期（像 2026.6.28 这种），按日期取数的报表全会漏掉这一笔",IF(AND($F3433&lt;&gt;"",$G3433&lt;&gt;""),"※收入和支出不能同时填",IF(AND(N($F3433)=0,N($G3433)=0),"※收入和支出都没填",IF(OR(N($F3433)&lt;0,N($G3433)&lt;0),"※金额不能填负数，方向反了就换一列填",IF($D3433="","※没填收支类别，分类报表会漏掉这一笔",IF(ISNA(MATCH($D3433,类别表,0)),"※收支类别不在【基础资料】的清单里",IF(AND($L3433="内部转账",$M3433=""),"△内部转账要在「对方账户」写上另一头",IF(AND($L3433="内部转账",$M3433=$C3433),"※对方账户跟本账户是同一个",IF(AND($L3433&lt;&gt;"内部转账",$M3433&lt;&gt;""),"△填了对方账户，但类别不是内部转账",IF(YEAR($B3433)&lt;&gt;管理年度,"△不是管理年度的单据，按月的三张报表里看不到",IF($H3433&lt;0,"△这一笔之后该账户余额成负数了，核一下",""))))))))))))))</f>
        <v/>
      </c>
    </row>
    <row r="3434" ht="16.5" spans="1:16">
      <c r="A3434" s="4" t="str">
        <f>IF($C3434="","",COUNTA($C$5:$C3434))</f>
        <v/>
      </c>
      <c r="B3434" s="52"/>
      <c r="C3434" s="53"/>
      <c r="D3434" s="53"/>
      <c r="E3434" s="32"/>
      <c r="F3434" s="54"/>
      <c r="G3434" s="54"/>
      <c r="H3434" s="24" t="str">
        <f>IFERROR(ROUND(VLOOKUP($C3434,基础资料!$B$5:$E$34,3,0)+SUMIF($C$5:$C3434,$C3434,$F$5:$F3434)-SUMIF($C$5:$C3434,$C3434,$G$5:$G3434),2),"")</f>
        <v/>
      </c>
      <c r="I3434" s="53"/>
      <c r="J3434" s="53"/>
      <c r="K3434" s="25" t="str">
        <f t="shared" si="53"/>
        <v/>
      </c>
      <c r="L3434" s="13" t="str">
        <f>IF($D3434="","",IFERROR(INDEX(类别属性,MATCH($D3434,类别表,0)),""))</f>
        <v/>
      </c>
      <c r="M3434" s="53"/>
      <c r="N3434" s="53"/>
      <c r="O3434" s="32"/>
      <c r="P3434" s="6" t="str">
        <f>IF($C3434="","",IF(ISNA(MATCH($C3434,账户表,0)),"※这个账户不在【基础资料】的账户档案里",IF($B3434="","※没填日期，这一笔不会进任何月份的报表",IF(NOT(ISNUMBER($B3434)),"※日期是文本不是日期（像 2026.6.28 这种），按日期取数的报表全会漏掉这一笔",IF(AND($F3434&lt;&gt;"",$G3434&lt;&gt;""),"※收入和支出不能同时填",IF(AND(N($F3434)=0,N($G3434)=0),"※收入和支出都没填",IF(OR(N($F3434)&lt;0,N($G3434)&lt;0),"※金额不能填负数，方向反了就换一列填",IF($D3434="","※没填收支类别，分类报表会漏掉这一笔",IF(ISNA(MATCH($D3434,类别表,0)),"※收支类别不在【基础资料】的清单里",IF(AND($L3434="内部转账",$M3434=""),"△内部转账要在「对方账户」写上另一头",IF(AND($L3434="内部转账",$M3434=$C3434),"※对方账户跟本账户是同一个",IF(AND($L3434&lt;&gt;"内部转账",$M3434&lt;&gt;""),"△填了对方账户，但类别不是内部转账",IF(YEAR($B3434)&lt;&gt;管理年度,"△不是管理年度的单据，按月的三张报表里看不到",IF($H3434&lt;0,"△这一笔之后该账户余额成负数了，核一下",""))))))))))))))</f>
        <v/>
      </c>
    </row>
    <row r="3435" ht="16.5" spans="1:16">
      <c r="A3435" s="4" t="str">
        <f>IF($C3435="","",COUNTA($C$5:$C3435))</f>
        <v/>
      </c>
      <c r="B3435" s="52"/>
      <c r="C3435" s="53"/>
      <c r="D3435" s="53"/>
      <c r="E3435" s="32"/>
      <c r="F3435" s="54"/>
      <c r="G3435" s="54"/>
      <c r="H3435" s="24" t="str">
        <f>IFERROR(ROUND(VLOOKUP($C3435,基础资料!$B$5:$E$34,3,0)+SUMIF($C$5:$C3435,$C3435,$F$5:$F3435)-SUMIF($C$5:$C3435,$C3435,$G$5:$G3435),2),"")</f>
        <v/>
      </c>
      <c r="I3435" s="53"/>
      <c r="J3435" s="53"/>
      <c r="K3435" s="25" t="str">
        <f t="shared" si="53"/>
        <v/>
      </c>
      <c r="L3435" s="13" t="str">
        <f>IF($D3435="","",IFERROR(INDEX(类别属性,MATCH($D3435,类别表,0)),""))</f>
        <v/>
      </c>
      <c r="M3435" s="53"/>
      <c r="N3435" s="53"/>
      <c r="O3435" s="32"/>
      <c r="P3435" s="6" t="str">
        <f>IF($C3435="","",IF(ISNA(MATCH($C3435,账户表,0)),"※这个账户不在【基础资料】的账户档案里",IF($B3435="","※没填日期，这一笔不会进任何月份的报表",IF(NOT(ISNUMBER($B3435)),"※日期是文本不是日期（像 2026.6.28 这种），按日期取数的报表全会漏掉这一笔",IF(AND($F3435&lt;&gt;"",$G3435&lt;&gt;""),"※收入和支出不能同时填",IF(AND(N($F3435)=0,N($G3435)=0),"※收入和支出都没填",IF(OR(N($F3435)&lt;0,N($G3435)&lt;0),"※金额不能填负数，方向反了就换一列填",IF($D3435="","※没填收支类别，分类报表会漏掉这一笔",IF(ISNA(MATCH($D3435,类别表,0)),"※收支类别不在【基础资料】的清单里",IF(AND($L3435="内部转账",$M3435=""),"△内部转账要在「对方账户」写上另一头",IF(AND($L3435="内部转账",$M3435=$C3435),"※对方账户跟本账户是同一个",IF(AND($L3435&lt;&gt;"内部转账",$M3435&lt;&gt;""),"△填了对方账户，但类别不是内部转账",IF(YEAR($B3435)&lt;&gt;管理年度,"△不是管理年度的单据，按月的三张报表里看不到",IF($H3435&lt;0,"△这一笔之后该账户余额成负数了，核一下",""))))))))))))))</f>
        <v/>
      </c>
    </row>
    <row r="3436" ht="16.5" spans="1:16">
      <c r="A3436" s="4" t="str">
        <f>IF($C3436="","",COUNTA($C$5:$C3436))</f>
        <v/>
      </c>
      <c r="B3436" s="52"/>
      <c r="C3436" s="53"/>
      <c r="D3436" s="53"/>
      <c r="E3436" s="32"/>
      <c r="F3436" s="54"/>
      <c r="G3436" s="54"/>
      <c r="H3436" s="24" t="str">
        <f>IFERROR(ROUND(VLOOKUP($C3436,基础资料!$B$5:$E$34,3,0)+SUMIF($C$5:$C3436,$C3436,$F$5:$F3436)-SUMIF($C$5:$C3436,$C3436,$G$5:$G3436),2),"")</f>
        <v/>
      </c>
      <c r="I3436" s="53"/>
      <c r="J3436" s="53"/>
      <c r="K3436" s="25" t="str">
        <f t="shared" si="53"/>
        <v/>
      </c>
      <c r="L3436" s="13" t="str">
        <f>IF($D3436="","",IFERROR(INDEX(类别属性,MATCH($D3436,类别表,0)),""))</f>
        <v/>
      </c>
      <c r="M3436" s="53"/>
      <c r="N3436" s="53"/>
      <c r="O3436" s="32"/>
      <c r="P3436" s="6" t="str">
        <f>IF($C3436="","",IF(ISNA(MATCH($C3436,账户表,0)),"※这个账户不在【基础资料】的账户档案里",IF($B3436="","※没填日期，这一笔不会进任何月份的报表",IF(NOT(ISNUMBER($B3436)),"※日期是文本不是日期（像 2026.6.28 这种），按日期取数的报表全会漏掉这一笔",IF(AND($F3436&lt;&gt;"",$G3436&lt;&gt;""),"※收入和支出不能同时填",IF(AND(N($F3436)=0,N($G3436)=0),"※收入和支出都没填",IF(OR(N($F3436)&lt;0,N($G3436)&lt;0),"※金额不能填负数，方向反了就换一列填",IF($D3436="","※没填收支类别，分类报表会漏掉这一笔",IF(ISNA(MATCH($D3436,类别表,0)),"※收支类别不在【基础资料】的清单里",IF(AND($L3436="内部转账",$M3436=""),"△内部转账要在「对方账户」写上另一头",IF(AND($L3436="内部转账",$M3436=$C3436),"※对方账户跟本账户是同一个",IF(AND($L3436&lt;&gt;"内部转账",$M3436&lt;&gt;""),"△填了对方账户，但类别不是内部转账",IF(YEAR($B3436)&lt;&gt;管理年度,"△不是管理年度的单据，按月的三张报表里看不到",IF($H3436&lt;0,"△这一笔之后该账户余额成负数了，核一下",""))))))))))))))</f>
        <v/>
      </c>
    </row>
    <row r="3437" ht="16.5" spans="1:16">
      <c r="A3437" s="4" t="str">
        <f>IF($C3437="","",COUNTA($C$5:$C3437))</f>
        <v/>
      </c>
      <c r="B3437" s="52"/>
      <c r="C3437" s="53"/>
      <c r="D3437" s="53"/>
      <c r="E3437" s="32"/>
      <c r="F3437" s="54"/>
      <c r="G3437" s="54"/>
      <c r="H3437" s="24" t="str">
        <f>IFERROR(ROUND(VLOOKUP($C3437,基础资料!$B$5:$E$34,3,0)+SUMIF($C$5:$C3437,$C3437,$F$5:$F3437)-SUMIF($C$5:$C3437,$C3437,$G$5:$G3437),2),"")</f>
        <v/>
      </c>
      <c r="I3437" s="53"/>
      <c r="J3437" s="53"/>
      <c r="K3437" s="25" t="str">
        <f t="shared" si="53"/>
        <v/>
      </c>
      <c r="L3437" s="13" t="str">
        <f>IF($D3437="","",IFERROR(INDEX(类别属性,MATCH($D3437,类别表,0)),""))</f>
        <v/>
      </c>
      <c r="M3437" s="53"/>
      <c r="N3437" s="53"/>
      <c r="O3437" s="32"/>
      <c r="P3437" s="6" t="str">
        <f>IF($C3437="","",IF(ISNA(MATCH($C3437,账户表,0)),"※这个账户不在【基础资料】的账户档案里",IF($B3437="","※没填日期，这一笔不会进任何月份的报表",IF(NOT(ISNUMBER($B3437)),"※日期是文本不是日期（像 2026.6.28 这种），按日期取数的报表全会漏掉这一笔",IF(AND($F3437&lt;&gt;"",$G3437&lt;&gt;""),"※收入和支出不能同时填",IF(AND(N($F3437)=0,N($G3437)=0),"※收入和支出都没填",IF(OR(N($F3437)&lt;0,N($G3437)&lt;0),"※金额不能填负数，方向反了就换一列填",IF($D3437="","※没填收支类别，分类报表会漏掉这一笔",IF(ISNA(MATCH($D3437,类别表,0)),"※收支类别不在【基础资料】的清单里",IF(AND($L3437="内部转账",$M3437=""),"△内部转账要在「对方账户」写上另一头",IF(AND($L3437="内部转账",$M3437=$C3437),"※对方账户跟本账户是同一个",IF(AND($L3437&lt;&gt;"内部转账",$M3437&lt;&gt;""),"△填了对方账户，但类别不是内部转账",IF(YEAR($B3437)&lt;&gt;管理年度,"△不是管理年度的单据，按月的三张报表里看不到",IF($H3437&lt;0,"△这一笔之后该账户余额成负数了，核一下",""))))))))))))))</f>
        <v/>
      </c>
    </row>
    <row r="3438" ht="16.5" spans="1:16">
      <c r="A3438" s="4" t="str">
        <f>IF($C3438="","",COUNTA($C$5:$C3438))</f>
        <v/>
      </c>
      <c r="B3438" s="52"/>
      <c r="C3438" s="53"/>
      <c r="D3438" s="53"/>
      <c r="E3438" s="32"/>
      <c r="F3438" s="54"/>
      <c r="G3438" s="54"/>
      <c r="H3438" s="24" t="str">
        <f>IFERROR(ROUND(VLOOKUP($C3438,基础资料!$B$5:$E$34,3,0)+SUMIF($C$5:$C3438,$C3438,$F$5:$F3438)-SUMIF($C$5:$C3438,$C3438,$G$5:$G3438),2),"")</f>
        <v/>
      </c>
      <c r="I3438" s="53"/>
      <c r="J3438" s="53"/>
      <c r="K3438" s="25" t="str">
        <f t="shared" si="53"/>
        <v/>
      </c>
      <c r="L3438" s="13" t="str">
        <f>IF($D3438="","",IFERROR(INDEX(类别属性,MATCH($D3438,类别表,0)),""))</f>
        <v/>
      </c>
      <c r="M3438" s="53"/>
      <c r="N3438" s="53"/>
      <c r="O3438" s="32"/>
      <c r="P3438" s="6" t="str">
        <f>IF($C3438="","",IF(ISNA(MATCH($C3438,账户表,0)),"※这个账户不在【基础资料】的账户档案里",IF($B3438="","※没填日期，这一笔不会进任何月份的报表",IF(NOT(ISNUMBER($B3438)),"※日期是文本不是日期（像 2026.6.28 这种），按日期取数的报表全会漏掉这一笔",IF(AND($F3438&lt;&gt;"",$G3438&lt;&gt;""),"※收入和支出不能同时填",IF(AND(N($F3438)=0,N($G3438)=0),"※收入和支出都没填",IF(OR(N($F3438)&lt;0,N($G3438)&lt;0),"※金额不能填负数，方向反了就换一列填",IF($D3438="","※没填收支类别，分类报表会漏掉这一笔",IF(ISNA(MATCH($D3438,类别表,0)),"※收支类别不在【基础资料】的清单里",IF(AND($L3438="内部转账",$M3438=""),"△内部转账要在「对方账户」写上另一头",IF(AND($L3438="内部转账",$M3438=$C3438),"※对方账户跟本账户是同一个",IF(AND($L3438&lt;&gt;"内部转账",$M3438&lt;&gt;""),"△填了对方账户，但类别不是内部转账",IF(YEAR($B3438)&lt;&gt;管理年度,"△不是管理年度的单据，按月的三张报表里看不到",IF($H3438&lt;0,"△这一笔之后该账户余额成负数了，核一下",""))))))))))))))</f>
        <v/>
      </c>
    </row>
    <row r="3439" ht="16.5" spans="1:16">
      <c r="A3439" s="4" t="str">
        <f>IF($C3439="","",COUNTA($C$5:$C3439))</f>
        <v/>
      </c>
      <c r="B3439" s="52"/>
      <c r="C3439" s="53"/>
      <c r="D3439" s="53"/>
      <c r="E3439" s="32"/>
      <c r="F3439" s="54"/>
      <c r="G3439" s="54"/>
      <c r="H3439" s="24" t="str">
        <f>IFERROR(ROUND(VLOOKUP($C3439,基础资料!$B$5:$E$34,3,0)+SUMIF($C$5:$C3439,$C3439,$F$5:$F3439)-SUMIF($C$5:$C3439,$C3439,$G$5:$G3439),2),"")</f>
        <v/>
      </c>
      <c r="I3439" s="53"/>
      <c r="J3439" s="53"/>
      <c r="K3439" s="25" t="str">
        <f t="shared" si="53"/>
        <v/>
      </c>
      <c r="L3439" s="13" t="str">
        <f>IF($D3439="","",IFERROR(INDEX(类别属性,MATCH($D3439,类别表,0)),""))</f>
        <v/>
      </c>
      <c r="M3439" s="53"/>
      <c r="N3439" s="53"/>
      <c r="O3439" s="32"/>
      <c r="P3439" s="6" t="str">
        <f>IF($C3439="","",IF(ISNA(MATCH($C3439,账户表,0)),"※这个账户不在【基础资料】的账户档案里",IF($B3439="","※没填日期，这一笔不会进任何月份的报表",IF(NOT(ISNUMBER($B3439)),"※日期是文本不是日期（像 2026.6.28 这种），按日期取数的报表全会漏掉这一笔",IF(AND($F3439&lt;&gt;"",$G3439&lt;&gt;""),"※收入和支出不能同时填",IF(AND(N($F3439)=0,N($G3439)=0),"※收入和支出都没填",IF(OR(N($F3439)&lt;0,N($G3439)&lt;0),"※金额不能填负数，方向反了就换一列填",IF($D3439="","※没填收支类别，分类报表会漏掉这一笔",IF(ISNA(MATCH($D3439,类别表,0)),"※收支类别不在【基础资料】的清单里",IF(AND($L3439="内部转账",$M3439=""),"△内部转账要在「对方账户」写上另一头",IF(AND($L3439="内部转账",$M3439=$C3439),"※对方账户跟本账户是同一个",IF(AND($L3439&lt;&gt;"内部转账",$M3439&lt;&gt;""),"△填了对方账户，但类别不是内部转账",IF(YEAR($B3439)&lt;&gt;管理年度,"△不是管理年度的单据，按月的三张报表里看不到",IF($H3439&lt;0,"△这一笔之后该账户余额成负数了，核一下",""))))))))))))))</f>
        <v/>
      </c>
    </row>
    <row r="3440" ht="16.5" spans="1:16">
      <c r="A3440" s="4" t="str">
        <f>IF($C3440="","",COUNTA($C$5:$C3440))</f>
        <v/>
      </c>
      <c r="B3440" s="52"/>
      <c r="C3440" s="53"/>
      <c r="D3440" s="53"/>
      <c r="E3440" s="32"/>
      <c r="F3440" s="54"/>
      <c r="G3440" s="54"/>
      <c r="H3440" s="24" t="str">
        <f>IFERROR(ROUND(VLOOKUP($C3440,基础资料!$B$5:$E$34,3,0)+SUMIF($C$5:$C3440,$C3440,$F$5:$F3440)-SUMIF($C$5:$C3440,$C3440,$G$5:$G3440),2),"")</f>
        <v/>
      </c>
      <c r="I3440" s="53"/>
      <c r="J3440" s="53"/>
      <c r="K3440" s="25" t="str">
        <f t="shared" si="53"/>
        <v/>
      </c>
      <c r="L3440" s="13" t="str">
        <f>IF($D3440="","",IFERROR(INDEX(类别属性,MATCH($D3440,类别表,0)),""))</f>
        <v/>
      </c>
      <c r="M3440" s="53"/>
      <c r="N3440" s="53"/>
      <c r="O3440" s="32"/>
      <c r="P3440" s="6" t="str">
        <f>IF($C3440="","",IF(ISNA(MATCH($C3440,账户表,0)),"※这个账户不在【基础资料】的账户档案里",IF($B3440="","※没填日期，这一笔不会进任何月份的报表",IF(NOT(ISNUMBER($B3440)),"※日期是文本不是日期（像 2026.6.28 这种），按日期取数的报表全会漏掉这一笔",IF(AND($F3440&lt;&gt;"",$G3440&lt;&gt;""),"※收入和支出不能同时填",IF(AND(N($F3440)=0,N($G3440)=0),"※收入和支出都没填",IF(OR(N($F3440)&lt;0,N($G3440)&lt;0),"※金额不能填负数，方向反了就换一列填",IF($D3440="","※没填收支类别，分类报表会漏掉这一笔",IF(ISNA(MATCH($D3440,类别表,0)),"※收支类别不在【基础资料】的清单里",IF(AND($L3440="内部转账",$M3440=""),"△内部转账要在「对方账户」写上另一头",IF(AND($L3440="内部转账",$M3440=$C3440),"※对方账户跟本账户是同一个",IF(AND($L3440&lt;&gt;"内部转账",$M3440&lt;&gt;""),"△填了对方账户，但类别不是内部转账",IF(YEAR($B3440)&lt;&gt;管理年度,"△不是管理年度的单据，按月的三张报表里看不到",IF($H3440&lt;0,"△这一笔之后该账户余额成负数了，核一下",""))))))))))))))</f>
        <v/>
      </c>
    </row>
    <row r="3441" ht="16.5" spans="1:16">
      <c r="A3441" s="4" t="str">
        <f>IF($C3441="","",COUNTA($C$5:$C3441))</f>
        <v/>
      </c>
      <c r="B3441" s="52"/>
      <c r="C3441" s="53"/>
      <c r="D3441" s="53"/>
      <c r="E3441" s="32"/>
      <c r="F3441" s="54"/>
      <c r="G3441" s="54"/>
      <c r="H3441" s="24" t="str">
        <f>IFERROR(ROUND(VLOOKUP($C3441,基础资料!$B$5:$E$34,3,0)+SUMIF($C$5:$C3441,$C3441,$F$5:$F3441)-SUMIF($C$5:$C3441,$C3441,$G$5:$G3441),2),"")</f>
        <v/>
      </c>
      <c r="I3441" s="53"/>
      <c r="J3441" s="53"/>
      <c r="K3441" s="25" t="str">
        <f t="shared" si="53"/>
        <v/>
      </c>
      <c r="L3441" s="13" t="str">
        <f>IF($D3441="","",IFERROR(INDEX(类别属性,MATCH($D3441,类别表,0)),""))</f>
        <v/>
      </c>
      <c r="M3441" s="53"/>
      <c r="N3441" s="53"/>
      <c r="O3441" s="32"/>
      <c r="P3441" s="6" t="str">
        <f>IF($C3441="","",IF(ISNA(MATCH($C3441,账户表,0)),"※这个账户不在【基础资料】的账户档案里",IF($B3441="","※没填日期，这一笔不会进任何月份的报表",IF(NOT(ISNUMBER($B3441)),"※日期是文本不是日期（像 2026.6.28 这种），按日期取数的报表全会漏掉这一笔",IF(AND($F3441&lt;&gt;"",$G3441&lt;&gt;""),"※收入和支出不能同时填",IF(AND(N($F3441)=0,N($G3441)=0),"※收入和支出都没填",IF(OR(N($F3441)&lt;0,N($G3441)&lt;0),"※金额不能填负数，方向反了就换一列填",IF($D3441="","※没填收支类别，分类报表会漏掉这一笔",IF(ISNA(MATCH($D3441,类别表,0)),"※收支类别不在【基础资料】的清单里",IF(AND($L3441="内部转账",$M3441=""),"△内部转账要在「对方账户」写上另一头",IF(AND($L3441="内部转账",$M3441=$C3441),"※对方账户跟本账户是同一个",IF(AND($L3441&lt;&gt;"内部转账",$M3441&lt;&gt;""),"△填了对方账户，但类别不是内部转账",IF(YEAR($B3441)&lt;&gt;管理年度,"△不是管理年度的单据，按月的三张报表里看不到",IF($H3441&lt;0,"△这一笔之后该账户余额成负数了，核一下",""))))))))))))))</f>
        <v/>
      </c>
    </row>
    <row r="3442" ht="16.5" spans="1:16">
      <c r="A3442" s="4" t="str">
        <f>IF($C3442="","",COUNTA($C$5:$C3442))</f>
        <v/>
      </c>
      <c r="B3442" s="52"/>
      <c r="C3442" s="53"/>
      <c r="D3442" s="53"/>
      <c r="E3442" s="32"/>
      <c r="F3442" s="54"/>
      <c r="G3442" s="54"/>
      <c r="H3442" s="24" t="str">
        <f>IFERROR(ROUND(VLOOKUP($C3442,基础资料!$B$5:$E$34,3,0)+SUMIF($C$5:$C3442,$C3442,$F$5:$F3442)-SUMIF($C$5:$C3442,$C3442,$G$5:$G3442),2),"")</f>
        <v/>
      </c>
      <c r="I3442" s="53"/>
      <c r="J3442" s="53"/>
      <c r="K3442" s="25" t="str">
        <f t="shared" si="53"/>
        <v/>
      </c>
      <c r="L3442" s="13" t="str">
        <f>IF($D3442="","",IFERROR(INDEX(类别属性,MATCH($D3442,类别表,0)),""))</f>
        <v/>
      </c>
      <c r="M3442" s="53"/>
      <c r="N3442" s="53"/>
      <c r="O3442" s="32"/>
      <c r="P3442" s="6" t="str">
        <f>IF($C3442="","",IF(ISNA(MATCH($C3442,账户表,0)),"※这个账户不在【基础资料】的账户档案里",IF($B3442="","※没填日期，这一笔不会进任何月份的报表",IF(NOT(ISNUMBER($B3442)),"※日期是文本不是日期（像 2026.6.28 这种），按日期取数的报表全会漏掉这一笔",IF(AND($F3442&lt;&gt;"",$G3442&lt;&gt;""),"※收入和支出不能同时填",IF(AND(N($F3442)=0,N($G3442)=0),"※收入和支出都没填",IF(OR(N($F3442)&lt;0,N($G3442)&lt;0),"※金额不能填负数，方向反了就换一列填",IF($D3442="","※没填收支类别，分类报表会漏掉这一笔",IF(ISNA(MATCH($D3442,类别表,0)),"※收支类别不在【基础资料】的清单里",IF(AND($L3442="内部转账",$M3442=""),"△内部转账要在「对方账户」写上另一头",IF(AND($L3442="内部转账",$M3442=$C3442),"※对方账户跟本账户是同一个",IF(AND($L3442&lt;&gt;"内部转账",$M3442&lt;&gt;""),"△填了对方账户，但类别不是内部转账",IF(YEAR($B3442)&lt;&gt;管理年度,"△不是管理年度的单据，按月的三张报表里看不到",IF($H3442&lt;0,"△这一笔之后该账户余额成负数了，核一下",""))))))))))))))</f>
        <v/>
      </c>
    </row>
    <row r="3443" ht="16.5" spans="1:16">
      <c r="A3443" s="4" t="str">
        <f>IF($C3443="","",COUNTA($C$5:$C3443))</f>
        <v/>
      </c>
      <c r="B3443" s="52"/>
      <c r="C3443" s="53"/>
      <c r="D3443" s="53"/>
      <c r="E3443" s="32"/>
      <c r="F3443" s="54"/>
      <c r="G3443" s="54"/>
      <c r="H3443" s="24" t="str">
        <f>IFERROR(ROUND(VLOOKUP($C3443,基础资料!$B$5:$E$34,3,0)+SUMIF($C$5:$C3443,$C3443,$F$5:$F3443)-SUMIF($C$5:$C3443,$C3443,$G$5:$G3443),2),"")</f>
        <v/>
      </c>
      <c r="I3443" s="53"/>
      <c r="J3443" s="53"/>
      <c r="K3443" s="25" t="str">
        <f t="shared" si="53"/>
        <v/>
      </c>
      <c r="L3443" s="13" t="str">
        <f>IF($D3443="","",IFERROR(INDEX(类别属性,MATCH($D3443,类别表,0)),""))</f>
        <v/>
      </c>
      <c r="M3443" s="53"/>
      <c r="N3443" s="53"/>
      <c r="O3443" s="32"/>
      <c r="P3443" s="6" t="str">
        <f>IF($C3443="","",IF(ISNA(MATCH($C3443,账户表,0)),"※这个账户不在【基础资料】的账户档案里",IF($B3443="","※没填日期，这一笔不会进任何月份的报表",IF(NOT(ISNUMBER($B3443)),"※日期是文本不是日期（像 2026.6.28 这种），按日期取数的报表全会漏掉这一笔",IF(AND($F3443&lt;&gt;"",$G3443&lt;&gt;""),"※收入和支出不能同时填",IF(AND(N($F3443)=0,N($G3443)=0),"※收入和支出都没填",IF(OR(N($F3443)&lt;0,N($G3443)&lt;0),"※金额不能填负数，方向反了就换一列填",IF($D3443="","※没填收支类别，分类报表会漏掉这一笔",IF(ISNA(MATCH($D3443,类别表,0)),"※收支类别不在【基础资料】的清单里",IF(AND($L3443="内部转账",$M3443=""),"△内部转账要在「对方账户」写上另一头",IF(AND($L3443="内部转账",$M3443=$C3443),"※对方账户跟本账户是同一个",IF(AND($L3443&lt;&gt;"内部转账",$M3443&lt;&gt;""),"△填了对方账户，但类别不是内部转账",IF(YEAR($B3443)&lt;&gt;管理年度,"△不是管理年度的单据，按月的三张报表里看不到",IF($H3443&lt;0,"△这一笔之后该账户余额成负数了，核一下",""))))))))))))))</f>
        <v/>
      </c>
    </row>
    <row r="3444" ht="16.5" spans="1:16">
      <c r="A3444" s="4" t="str">
        <f>IF($C3444="","",COUNTA($C$5:$C3444))</f>
        <v/>
      </c>
      <c r="B3444" s="52"/>
      <c r="C3444" s="53"/>
      <c r="D3444" s="53"/>
      <c r="E3444" s="32"/>
      <c r="F3444" s="54"/>
      <c r="G3444" s="54"/>
      <c r="H3444" s="24" t="str">
        <f>IFERROR(ROUND(VLOOKUP($C3444,基础资料!$B$5:$E$34,3,0)+SUMIF($C$5:$C3444,$C3444,$F$5:$F3444)-SUMIF($C$5:$C3444,$C3444,$G$5:$G3444),2),"")</f>
        <v/>
      </c>
      <c r="I3444" s="53"/>
      <c r="J3444" s="53"/>
      <c r="K3444" s="25" t="str">
        <f t="shared" si="53"/>
        <v/>
      </c>
      <c r="L3444" s="13" t="str">
        <f>IF($D3444="","",IFERROR(INDEX(类别属性,MATCH($D3444,类别表,0)),""))</f>
        <v/>
      </c>
      <c r="M3444" s="53"/>
      <c r="N3444" s="53"/>
      <c r="O3444" s="32"/>
      <c r="P3444" s="6" t="str">
        <f>IF($C3444="","",IF(ISNA(MATCH($C3444,账户表,0)),"※这个账户不在【基础资料】的账户档案里",IF($B3444="","※没填日期，这一笔不会进任何月份的报表",IF(NOT(ISNUMBER($B3444)),"※日期是文本不是日期（像 2026.6.28 这种），按日期取数的报表全会漏掉这一笔",IF(AND($F3444&lt;&gt;"",$G3444&lt;&gt;""),"※收入和支出不能同时填",IF(AND(N($F3444)=0,N($G3444)=0),"※收入和支出都没填",IF(OR(N($F3444)&lt;0,N($G3444)&lt;0),"※金额不能填负数，方向反了就换一列填",IF($D3444="","※没填收支类别，分类报表会漏掉这一笔",IF(ISNA(MATCH($D3444,类别表,0)),"※收支类别不在【基础资料】的清单里",IF(AND($L3444="内部转账",$M3444=""),"△内部转账要在「对方账户」写上另一头",IF(AND($L3444="内部转账",$M3444=$C3444),"※对方账户跟本账户是同一个",IF(AND($L3444&lt;&gt;"内部转账",$M3444&lt;&gt;""),"△填了对方账户，但类别不是内部转账",IF(YEAR($B3444)&lt;&gt;管理年度,"△不是管理年度的单据，按月的三张报表里看不到",IF($H3444&lt;0,"△这一笔之后该账户余额成负数了，核一下",""))))))))))))))</f>
        <v/>
      </c>
    </row>
    <row r="3445" ht="16.5" spans="1:16">
      <c r="A3445" s="4" t="str">
        <f>IF($C3445="","",COUNTA($C$5:$C3445))</f>
        <v/>
      </c>
      <c r="B3445" s="52"/>
      <c r="C3445" s="53"/>
      <c r="D3445" s="53"/>
      <c r="E3445" s="32"/>
      <c r="F3445" s="54"/>
      <c r="G3445" s="54"/>
      <c r="H3445" s="24" t="str">
        <f>IFERROR(ROUND(VLOOKUP($C3445,基础资料!$B$5:$E$34,3,0)+SUMIF($C$5:$C3445,$C3445,$F$5:$F3445)-SUMIF($C$5:$C3445,$C3445,$G$5:$G3445),2),"")</f>
        <v/>
      </c>
      <c r="I3445" s="53"/>
      <c r="J3445" s="53"/>
      <c r="K3445" s="25" t="str">
        <f t="shared" si="53"/>
        <v/>
      </c>
      <c r="L3445" s="13" t="str">
        <f>IF($D3445="","",IFERROR(INDEX(类别属性,MATCH($D3445,类别表,0)),""))</f>
        <v/>
      </c>
      <c r="M3445" s="53"/>
      <c r="N3445" s="53"/>
      <c r="O3445" s="32"/>
      <c r="P3445" s="6" t="str">
        <f>IF($C3445="","",IF(ISNA(MATCH($C3445,账户表,0)),"※这个账户不在【基础资料】的账户档案里",IF($B3445="","※没填日期，这一笔不会进任何月份的报表",IF(NOT(ISNUMBER($B3445)),"※日期是文本不是日期（像 2026.6.28 这种），按日期取数的报表全会漏掉这一笔",IF(AND($F3445&lt;&gt;"",$G3445&lt;&gt;""),"※收入和支出不能同时填",IF(AND(N($F3445)=0,N($G3445)=0),"※收入和支出都没填",IF(OR(N($F3445)&lt;0,N($G3445)&lt;0),"※金额不能填负数，方向反了就换一列填",IF($D3445="","※没填收支类别，分类报表会漏掉这一笔",IF(ISNA(MATCH($D3445,类别表,0)),"※收支类别不在【基础资料】的清单里",IF(AND($L3445="内部转账",$M3445=""),"△内部转账要在「对方账户」写上另一头",IF(AND($L3445="内部转账",$M3445=$C3445),"※对方账户跟本账户是同一个",IF(AND($L3445&lt;&gt;"内部转账",$M3445&lt;&gt;""),"△填了对方账户，但类别不是内部转账",IF(YEAR($B3445)&lt;&gt;管理年度,"△不是管理年度的单据，按月的三张报表里看不到",IF($H3445&lt;0,"△这一笔之后该账户余额成负数了，核一下",""))))))))))))))</f>
        <v/>
      </c>
    </row>
    <row r="3446" ht="16.5" spans="1:16">
      <c r="A3446" s="4" t="str">
        <f>IF($C3446="","",COUNTA($C$5:$C3446))</f>
        <v/>
      </c>
      <c r="B3446" s="52"/>
      <c r="C3446" s="53"/>
      <c r="D3446" s="53"/>
      <c r="E3446" s="32"/>
      <c r="F3446" s="54"/>
      <c r="G3446" s="54"/>
      <c r="H3446" s="24" t="str">
        <f>IFERROR(ROUND(VLOOKUP($C3446,基础资料!$B$5:$E$34,3,0)+SUMIF($C$5:$C3446,$C3446,$F$5:$F3446)-SUMIF($C$5:$C3446,$C3446,$G$5:$G3446),2),"")</f>
        <v/>
      </c>
      <c r="I3446" s="53"/>
      <c r="J3446" s="53"/>
      <c r="K3446" s="25" t="str">
        <f t="shared" si="53"/>
        <v/>
      </c>
      <c r="L3446" s="13" t="str">
        <f>IF($D3446="","",IFERROR(INDEX(类别属性,MATCH($D3446,类别表,0)),""))</f>
        <v/>
      </c>
      <c r="M3446" s="53"/>
      <c r="N3446" s="53"/>
      <c r="O3446" s="32"/>
      <c r="P3446" s="6" t="str">
        <f>IF($C3446="","",IF(ISNA(MATCH($C3446,账户表,0)),"※这个账户不在【基础资料】的账户档案里",IF($B3446="","※没填日期，这一笔不会进任何月份的报表",IF(NOT(ISNUMBER($B3446)),"※日期是文本不是日期（像 2026.6.28 这种），按日期取数的报表全会漏掉这一笔",IF(AND($F3446&lt;&gt;"",$G3446&lt;&gt;""),"※收入和支出不能同时填",IF(AND(N($F3446)=0,N($G3446)=0),"※收入和支出都没填",IF(OR(N($F3446)&lt;0,N($G3446)&lt;0),"※金额不能填负数，方向反了就换一列填",IF($D3446="","※没填收支类别，分类报表会漏掉这一笔",IF(ISNA(MATCH($D3446,类别表,0)),"※收支类别不在【基础资料】的清单里",IF(AND($L3446="内部转账",$M3446=""),"△内部转账要在「对方账户」写上另一头",IF(AND($L3446="内部转账",$M3446=$C3446),"※对方账户跟本账户是同一个",IF(AND($L3446&lt;&gt;"内部转账",$M3446&lt;&gt;""),"△填了对方账户，但类别不是内部转账",IF(YEAR($B3446)&lt;&gt;管理年度,"△不是管理年度的单据，按月的三张报表里看不到",IF($H3446&lt;0,"△这一笔之后该账户余额成负数了，核一下",""))))))))))))))</f>
        <v/>
      </c>
    </row>
    <row r="3447" ht="16.5" spans="1:16">
      <c r="A3447" s="4" t="str">
        <f>IF($C3447="","",COUNTA($C$5:$C3447))</f>
        <v/>
      </c>
      <c r="B3447" s="52"/>
      <c r="C3447" s="53"/>
      <c r="D3447" s="53"/>
      <c r="E3447" s="32"/>
      <c r="F3447" s="54"/>
      <c r="G3447" s="54"/>
      <c r="H3447" s="24" t="str">
        <f>IFERROR(ROUND(VLOOKUP($C3447,基础资料!$B$5:$E$34,3,0)+SUMIF($C$5:$C3447,$C3447,$F$5:$F3447)-SUMIF($C$5:$C3447,$C3447,$G$5:$G3447),2),"")</f>
        <v/>
      </c>
      <c r="I3447" s="53"/>
      <c r="J3447" s="53"/>
      <c r="K3447" s="25" t="str">
        <f t="shared" si="53"/>
        <v/>
      </c>
      <c r="L3447" s="13" t="str">
        <f>IF($D3447="","",IFERROR(INDEX(类别属性,MATCH($D3447,类别表,0)),""))</f>
        <v/>
      </c>
      <c r="M3447" s="53"/>
      <c r="N3447" s="53"/>
      <c r="O3447" s="32"/>
      <c r="P3447" s="6" t="str">
        <f>IF($C3447="","",IF(ISNA(MATCH($C3447,账户表,0)),"※这个账户不在【基础资料】的账户档案里",IF($B3447="","※没填日期，这一笔不会进任何月份的报表",IF(NOT(ISNUMBER($B3447)),"※日期是文本不是日期（像 2026.6.28 这种），按日期取数的报表全会漏掉这一笔",IF(AND($F3447&lt;&gt;"",$G3447&lt;&gt;""),"※收入和支出不能同时填",IF(AND(N($F3447)=0,N($G3447)=0),"※收入和支出都没填",IF(OR(N($F3447)&lt;0,N($G3447)&lt;0),"※金额不能填负数，方向反了就换一列填",IF($D3447="","※没填收支类别，分类报表会漏掉这一笔",IF(ISNA(MATCH($D3447,类别表,0)),"※收支类别不在【基础资料】的清单里",IF(AND($L3447="内部转账",$M3447=""),"△内部转账要在「对方账户」写上另一头",IF(AND($L3447="内部转账",$M3447=$C3447),"※对方账户跟本账户是同一个",IF(AND($L3447&lt;&gt;"内部转账",$M3447&lt;&gt;""),"△填了对方账户，但类别不是内部转账",IF(YEAR($B3447)&lt;&gt;管理年度,"△不是管理年度的单据，按月的三张报表里看不到",IF($H3447&lt;0,"△这一笔之后该账户余额成负数了，核一下",""))))))))))))))</f>
        <v/>
      </c>
    </row>
    <row r="3448" ht="16.5" spans="1:16">
      <c r="A3448" s="4" t="str">
        <f>IF($C3448="","",COUNTA($C$5:$C3448))</f>
        <v/>
      </c>
      <c r="B3448" s="52"/>
      <c r="C3448" s="53"/>
      <c r="D3448" s="53"/>
      <c r="E3448" s="32"/>
      <c r="F3448" s="54"/>
      <c r="G3448" s="54"/>
      <c r="H3448" s="24" t="str">
        <f>IFERROR(ROUND(VLOOKUP($C3448,基础资料!$B$5:$E$34,3,0)+SUMIF($C$5:$C3448,$C3448,$F$5:$F3448)-SUMIF($C$5:$C3448,$C3448,$G$5:$G3448),2),"")</f>
        <v/>
      </c>
      <c r="I3448" s="53"/>
      <c r="J3448" s="53"/>
      <c r="K3448" s="25" t="str">
        <f t="shared" si="53"/>
        <v/>
      </c>
      <c r="L3448" s="13" t="str">
        <f>IF($D3448="","",IFERROR(INDEX(类别属性,MATCH($D3448,类别表,0)),""))</f>
        <v/>
      </c>
      <c r="M3448" s="53"/>
      <c r="N3448" s="53"/>
      <c r="O3448" s="32"/>
      <c r="P3448" s="6" t="str">
        <f>IF($C3448="","",IF(ISNA(MATCH($C3448,账户表,0)),"※这个账户不在【基础资料】的账户档案里",IF($B3448="","※没填日期，这一笔不会进任何月份的报表",IF(NOT(ISNUMBER($B3448)),"※日期是文本不是日期（像 2026.6.28 这种），按日期取数的报表全会漏掉这一笔",IF(AND($F3448&lt;&gt;"",$G3448&lt;&gt;""),"※收入和支出不能同时填",IF(AND(N($F3448)=0,N($G3448)=0),"※收入和支出都没填",IF(OR(N($F3448)&lt;0,N($G3448)&lt;0),"※金额不能填负数，方向反了就换一列填",IF($D3448="","※没填收支类别，分类报表会漏掉这一笔",IF(ISNA(MATCH($D3448,类别表,0)),"※收支类别不在【基础资料】的清单里",IF(AND($L3448="内部转账",$M3448=""),"△内部转账要在「对方账户」写上另一头",IF(AND($L3448="内部转账",$M3448=$C3448),"※对方账户跟本账户是同一个",IF(AND($L3448&lt;&gt;"内部转账",$M3448&lt;&gt;""),"△填了对方账户，但类别不是内部转账",IF(YEAR($B3448)&lt;&gt;管理年度,"△不是管理年度的单据，按月的三张报表里看不到",IF($H3448&lt;0,"△这一笔之后该账户余额成负数了，核一下",""))))))))))))))</f>
        <v/>
      </c>
    </row>
    <row r="3449" ht="16.5" spans="1:16">
      <c r="A3449" s="4" t="str">
        <f>IF($C3449="","",COUNTA($C$5:$C3449))</f>
        <v/>
      </c>
      <c r="B3449" s="52"/>
      <c r="C3449" s="53"/>
      <c r="D3449" s="53"/>
      <c r="E3449" s="32"/>
      <c r="F3449" s="54"/>
      <c r="G3449" s="54"/>
      <c r="H3449" s="24" t="str">
        <f>IFERROR(ROUND(VLOOKUP($C3449,基础资料!$B$5:$E$34,3,0)+SUMIF($C$5:$C3449,$C3449,$F$5:$F3449)-SUMIF($C$5:$C3449,$C3449,$G$5:$G3449),2),"")</f>
        <v/>
      </c>
      <c r="I3449" s="53"/>
      <c r="J3449" s="53"/>
      <c r="K3449" s="25" t="str">
        <f t="shared" si="53"/>
        <v/>
      </c>
      <c r="L3449" s="13" t="str">
        <f>IF($D3449="","",IFERROR(INDEX(类别属性,MATCH($D3449,类别表,0)),""))</f>
        <v/>
      </c>
      <c r="M3449" s="53"/>
      <c r="N3449" s="53"/>
      <c r="O3449" s="32"/>
      <c r="P3449" s="6" t="str">
        <f>IF($C3449="","",IF(ISNA(MATCH($C3449,账户表,0)),"※这个账户不在【基础资料】的账户档案里",IF($B3449="","※没填日期，这一笔不会进任何月份的报表",IF(NOT(ISNUMBER($B3449)),"※日期是文本不是日期（像 2026.6.28 这种），按日期取数的报表全会漏掉这一笔",IF(AND($F3449&lt;&gt;"",$G3449&lt;&gt;""),"※收入和支出不能同时填",IF(AND(N($F3449)=0,N($G3449)=0),"※收入和支出都没填",IF(OR(N($F3449)&lt;0,N($G3449)&lt;0),"※金额不能填负数，方向反了就换一列填",IF($D3449="","※没填收支类别，分类报表会漏掉这一笔",IF(ISNA(MATCH($D3449,类别表,0)),"※收支类别不在【基础资料】的清单里",IF(AND($L3449="内部转账",$M3449=""),"△内部转账要在「对方账户」写上另一头",IF(AND($L3449="内部转账",$M3449=$C3449),"※对方账户跟本账户是同一个",IF(AND($L3449&lt;&gt;"内部转账",$M3449&lt;&gt;""),"△填了对方账户，但类别不是内部转账",IF(YEAR($B3449)&lt;&gt;管理年度,"△不是管理年度的单据，按月的三张报表里看不到",IF($H3449&lt;0,"△这一笔之后该账户余额成负数了，核一下",""))))))))))))))</f>
        <v/>
      </c>
    </row>
    <row r="3450" ht="16.5" spans="1:16">
      <c r="A3450" s="4" t="str">
        <f>IF($C3450="","",COUNTA($C$5:$C3450))</f>
        <v/>
      </c>
      <c r="B3450" s="52"/>
      <c r="C3450" s="53"/>
      <c r="D3450" s="53"/>
      <c r="E3450" s="32"/>
      <c r="F3450" s="54"/>
      <c r="G3450" s="54"/>
      <c r="H3450" s="24" t="str">
        <f>IFERROR(ROUND(VLOOKUP($C3450,基础资料!$B$5:$E$34,3,0)+SUMIF($C$5:$C3450,$C3450,$F$5:$F3450)-SUMIF($C$5:$C3450,$C3450,$G$5:$G3450),2),"")</f>
        <v/>
      </c>
      <c r="I3450" s="53"/>
      <c r="J3450" s="53"/>
      <c r="K3450" s="25" t="str">
        <f t="shared" si="53"/>
        <v/>
      </c>
      <c r="L3450" s="13" t="str">
        <f>IF($D3450="","",IFERROR(INDEX(类别属性,MATCH($D3450,类别表,0)),""))</f>
        <v/>
      </c>
      <c r="M3450" s="53"/>
      <c r="N3450" s="53"/>
      <c r="O3450" s="32"/>
      <c r="P3450" s="6" t="str">
        <f>IF($C3450="","",IF(ISNA(MATCH($C3450,账户表,0)),"※这个账户不在【基础资料】的账户档案里",IF($B3450="","※没填日期，这一笔不会进任何月份的报表",IF(NOT(ISNUMBER($B3450)),"※日期是文本不是日期（像 2026.6.28 这种），按日期取数的报表全会漏掉这一笔",IF(AND($F3450&lt;&gt;"",$G3450&lt;&gt;""),"※收入和支出不能同时填",IF(AND(N($F3450)=0,N($G3450)=0),"※收入和支出都没填",IF(OR(N($F3450)&lt;0,N($G3450)&lt;0),"※金额不能填负数，方向反了就换一列填",IF($D3450="","※没填收支类别，分类报表会漏掉这一笔",IF(ISNA(MATCH($D3450,类别表,0)),"※收支类别不在【基础资料】的清单里",IF(AND($L3450="内部转账",$M3450=""),"△内部转账要在「对方账户」写上另一头",IF(AND($L3450="内部转账",$M3450=$C3450),"※对方账户跟本账户是同一个",IF(AND($L3450&lt;&gt;"内部转账",$M3450&lt;&gt;""),"△填了对方账户，但类别不是内部转账",IF(YEAR($B3450)&lt;&gt;管理年度,"△不是管理年度的单据，按月的三张报表里看不到",IF($H3450&lt;0,"△这一笔之后该账户余额成负数了，核一下",""))))))))))))))</f>
        <v/>
      </c>
    </row>
    <row r="3451" ht="16.5" spans="1:16">
      <c r="A3451" s="4" t="str">
        <f>IF($C3451="","",COUNTA($C$5:$C3451))</f>
        <v/>
      </c>
      <c r="B3451" s="52"/>
      <c r="C3451" s="53"/>
      <c r="D3451" s="53"/>
      <c r="E3451" s="32"/>
      <c r="F3451" s="54"/>
      <c r="G3451" s="54"/>
      <c r="H3451" s="24" t="str">
        <f>IFERROR(ROUND(VLOOKUP($C3451,基础资料!$B$5:$E$34,3,0)+SUMIF($C$5:$C3451,$C3451,$F$5:$F3451)-SUMIF($C$5:$C3451,$C3451,$G$5:$G3451),2),"")</f>
        <v/>
      </c>
      <c r="I3451" s="53"/>
      <c r="J3451" s="53"/>
      <c r="K3451" s="25" t="str">
        <f t="shared" si="53"/>
        <v/>
      </c>
      <c r="L3451" s="13" t="str">
        <f>IF($D3451="","",IFERROR(INDEX(类别属性,MATCH($D3451,类别表,0)),""))</f>
        <v/>
      </c>
      <c r="M3451" s="53"/>
      <c r="N3451" s="53"/>
      <c r="O3451" s="32"/>
      <c r="P3451" s="6" t="str">
        <f>IF($C3451="","",IF(ISNA(MATCH($C3451,账户表,0)),"※这个账户不在【基础资料】的账户档案里",IF($B3451="","※没填日期，这一笔不会进任何月份的报表",IF(NOT(ISNUMBER($B3451)),"※日期是文本不是日期（像 2026.6.28 这种），按日期取数的报表全会漏掉这一笔",IF(AND($F3451&lt;&gt;"",$G3451&lt;&gt;""),"※收入和支出不能同时填",IF(AND(N($F3451)=0,N($G3451)=0),"※收入和支出都没填",IF(OR(N($F3451)&lt;0,N($G3451)&lt;0),"※金额不能填负数，方向反了就换一列填",IF($D3451="","※没填收支类别，分类报表会漏掉这一笔",IF(ISNA(MATCH($D3451,类别表,0)),"※收支类别不在【基础资料】的清单里",IF(AND($L3451="内部转账",$M3451=""),"△内部转账要在「对方账户」写上另一头",IF(AND($L3451="内部转账",$M3451=$C3451),"※对方账户跟本账户是同一个",IF(AND($L3451&lt;&gt;"内部转账",$M3451&lt;&gt;""),"△填了对方账户，但类别不是内部转账",IF(YEAR($B3451)&lt;&gt;管理年度,"△不是管理年度的单据，按月的三张报表里看不到",IF($H3451&lt;0,"△这一笔之后该账户余额成负数了，核一下",""))))))))))))))</f>
        <v/>
      </c>
    </row>
    <row r="3452" ht="16.5" spans="1:16">
      <c r="A3452" s="4" t="str">
        <f>IF($C3452="","",COUNTA($C$5:$C3452))</f>
        <v/>
      </c>
      <c r="B3452" s="52"/>
      <c r="C3452" s="53"/>
      <c r="D3452" s="53"/>
      <c r="E3452" s="32"/>
      <c r="F3452" s="54"/>
      <c r="G3452" s="54"/>
      <c r="H3452" s="24" t="str">
        <f>IFERROR(ROUND(VLOOKUP($C3452,基础资料!$B$5:$E$34,3,0)+SUMIF($C$5:$C3452,$C3452,$F$5:$F3452)-SUMIF($C$5:$C3452,$C3452,$G$5:$G3452),2),"")</f>
        <v/>
      </c>
      <c r="I3452" s="53"/>
      <c r="J3452" s="53"/>
      <c r="K3452" s="25" t="str">
        <f t="shared" si="53"/>
        <v/>
      </c>
      <c r="L3452" s="13" t="str">
        <f>IF($D3452="","",IFERROR(INDEX(类别属性,MATCH($D3452,类别表,0)),""))</f>
        <v/>
      </c>
      <c r="M3452" s="53"/>
      <c r="N3452" s="53"/>
      <c r="O3452" s="32"/>
      <c r="P3452" s="6" t="str">
        <f>IF($C3452="","",IF(ISNA(MATCH($C3452,账户表,0)),"※这个账户不在【基础资料】的账户档案里",IF($B3452="","※没填日期，这一笔不会进任何月份的报表",IF(NOT(ISNUMBER($B3452)),"※日期是文本不是日期（像 2026.6.28 这种），按日期取数的报表全会漏掉这一笔",IF(AND($F3452&lt;&gt;"",$G3452&lt;&gt;""),"※收入和支出不能同时填",IF(AND(N($F3452)=0,N($G3452)=0),"※收入和支出都没填",IF(OR(N($F3452)&lt;0,N($G3452)&lt;0),"※金额不能填负数，方向反了就换一列填",IF($D3452="","※没填收支类别，分类报表会漏掉这一笔",IF(ISNA(MATCH($D3452,类别表,0)),"※收支类别不在【基础资料】的清单里",IF(AND($L3452="内部转账",$M3452=""),"△内部转账要在「对方账户」写上另一头",IF(AND($L3452="内部转账",$M3452=$C3452),"※对方账户跟本账户是同一个",IF(AND($L3452&lt;&gt;"内部转账",$M3452&lt;&gt;""),"△填了对方账户，但类别不是内部转账",IF(YEAR($B3452)&lt;&gt;管理年度,"△不是管理年度的单据，按月的三张报表里看不到",IF($H3452&lt;0,"△这一笔之后该账户余额成负数了，核一下",""))))))))))))))</f>
        <v/>
      </c>
    </row>
    <row r="3453" ht="16.5" spans="1:16">
      <c r="A3453" s="4" t="str">
        <f>IF($C3453="","",COUNTA($C$5:$C3453))</f>
        <v/>
      </c>
      <c r="B3453" s="52"/>
      <c r="C3453" s="53"/>
      <c r="D3453" s="53"/>
      <c r="E3453" s="32"/>
      <c r="F3453" s="54"/>
      <c r="G3453" s="54"/>
      <c r="H3453" s="24" t="str">
        <f>IFERROR(ROUND(VLOOKUP($C3453,基础资料!$B$5:$E$34,3,0)+SUMIF($C$5:$C3453,$C3453,$F$5:$F3453)-SUMIF($C$5:$C3453,$C3453,$G$5:$G3453),2),"")</f>
        <v/>
      </c>
      <c r="I3453" s="53"/>
      <c r="J3453" s="53"/>
      <c r="K3453" s="25" t="str">
        <f t="shared" si="53"/>
        <v/>
      </c>
      <c r="L3453" s="13" t="str">
        <f>IF($D3453="","",IFERROR(INDEX(类别属性,MATCH($D3453,类别表,0)),""))</f>
        <v/>
      </c>
      <c r="M3453" s="53"/>
      <c r="N3453" s="53"/>
      <c r="O3453" s="32"/>
      <c r="P3453" s="6" t="str">
        <f>IF($C3453="","",IF(ISNA(MATCH($C3453,账户表,0)),"※这个账户不在【基础资料】的账户档案里",IF($B3453="","※没填日期，这一笔不会进任何月份的报表",IF(NOT(ISNUMBER($B3453)),"※日期是文本不是日期（像 2026.6.28 这种），按日期取数的报表全会漏掉这一笔",IF(AND($F3453&lt;&gt;"",$G3453&lt;&gt;""),"※收入和支出不能同时填",IF(AND(N($F3453)=0,N($G3453)=0),"※收入和支出都没填",IF(OR(N($F3453)&lt;0,N($G3453)&lt;0),"※金额不能填负数，方向反了就换一列填",IF($D3453="","※没填收支类别，分类报表会漏掉这一笔",IF(ISNA(MATCH($D3453,类别表,0)),"※收支类别不在【基础资料】的清单里",IF(AND($L3453="内部转账",$M3453=""),"△内部转账要在「对方账户」写上另一头",IF(AND($L3453="内部转账",$M3453=$C3453),"※对方账户跟本账户是同一个",IF(AND($L3453&lt;&gt;"内部转账",$M3453&lt;&gt;""),"△填了对方账户，但类别不是内部转账",IF(YEAR($B3453)&lt;&gt;管理年度,"△不是管理年度的单据，按月的三张报表里看不到",IF($H3453&lt;0,"△这一笔之后该账户余额成负数了，核一下",""))))))))))))))</f>
        <v/>
      </c>
    </row>
    <row r="3454" ht="16.5" spans="1:16">
      <c r="A3454" s="4" t="str">
        <f>IF($C3454="","",COUNTA($C$5:$C3454))</f>
        <v/>
      </c>
      <c r="B3454" s="52"/>
      <c r="C3454" s="53"/>
      <c r="D3454" s="53"/>
      <c r="E3454" s="32"/>
      <c r="F3454" s="54"/>
      <c r="G3454" s="54"/>
      <c r="H3454" s="24" t="str">
        <f>IFERROR(ROUND(VLOOKUP($C3454,基础资料!$B$5:$E$34,3,0)+SUMIF($C$5:$C3454,$C3454,$F$5:$F3454)-SUMIF($C$5:$C3454,$C3454,$G$5:$G3454),2),"")</f>
        <v/>
      </c>
      <c r="I3454" s="53"/>
      <c r="J3454" s="53"/>
      <c r="K3454" s="25" t="str">
        <f t="shared" si="53"/>
        <v/>
      </c>
      <c r="L3454" s="13" t="str">
        <f>IF($D3454="","",IFERROR(INDEX(类别属性,MATCH($D3454,类别表,0)),""))</f>
        <v/>
      </c>
      <c r="M3454" s="53"/>
      <c r="N3454" s="53"/>
      <c r="O3454" s="32"/>
      <c r="P3454" s="6" t="str">
        <f>IF($C3454="","",IF(ISNA(MATCH($C3454,账户表,0)),"※这个账户不在【基础资料】的账户档案里",IF($B3454="","※没填日期，这一笔不会进任何月份的报表",IF(NOT(ISNUMBER($B3454)),"※日期是文本不是日期（像 2026.6.28 这种），按日期取数的报表全会漏掉这一笔",IF(AND($F3454&lt;&gt;"",$G3454&lt;&gt;""),"※收入和支出不能同时填",IF(AND(N($F3454)=0,N($G3454)=0),"※收入和支出都没填",IF(OR(N($F3454)&lt;0,N($G3454)&lt;0),"※金额不能填负数，方向反了就换一列填",IF($D3454="","※没填收支类别，分类报表会漏掉这一笔",IF(ISNA(MATCH($D3454,类别表,0)),"※收支类别不在【基础资料】的清单里",IF(AND($L3454="内部转账",$M3454=""),"△内部转账要在「对方账户」写上另一头",IF(AND($L3454="内部转账",$M3454=$C3454),"※对方账户跟本账户是同一个",IF(AND($L3454&lt;&gt;"内部转账",$M3454&lt;&gt;""),"△填了对方账户，但类别不是内部转账",IF(YEAR($B3454)&lt;&gt;管理年度,"△不是管理年度的单据，按月的三张报表里看不到",IF($H3454&lt;0,"△这一笔之后该账户余额成负数了，核一下",""))))))))))))))</f>
        <v/>
      </c>
    </row>
    <row r="3455" ht="16.5" spans="1:16">
      <c r="A3455" s="4" t="str">
        <f>IF($C3455="","",COUNTA($C$5:$C3455))</f>
        <v/>
      </c>
      <c r="B3455" s="52"/>
      <c r="C3455" s="53"/>
      <c r="D3455" s="53"/>
      <c r="E3455" s="32"/>
      <c r="F3455" s="54"/>
      <c r="G3455" s="54"/>
      <c r="H3455" s="24" t="str">
        <f>IFERROR(ROUND(VLOOKUP($C3455,基础资料!$B$5:$E$34,3,0)+SUMIF($C$5:$C3455,$C3455,$F$5:$F3455)-SUMIF($C$5:$C3455,$C3455,$G$5:$G3455),2),"")</f>
        <v/>
      </c>
      <c r="I3455" s="53"/>
      <c r="J3455" s="53"/>
      <c r="K3455" s="25" t="str">
        <f t="shared" si="53"/>
        <v/>
      </c>
      <c r="L3455" s="13" t="str">
        <f>IF($D3455="","",IFERROR(INDEX(类别属性,MATCH($D3455,类别表,0)),""))</f>
        <v/>
      </c>
      <c r="M3455" s="53"/>
      <c r="N3455" s="53"/>
      <c r="O3455" s="32"/>
      <c r="P3455" s="6" t="str">
        <f>IF($C3455="","",IF(ISNA(MATCH($C3455,账户表,0)),"※这个账户不在【基础资料】的账户档案里",IF($B3455="","※没填日期，这一笔不会进任何月份的报表",IF(NOT(ISNUMBER($B3455)),"※日期是文本不是日期（像 2026.6.28 这种），按日期取数的报表全会漏掉这一笔",IF(AND($F3455&lt;&gt;"",$G3455&lt;&gt;""),"※收入和支出不能同时填",IF(AND(N($F3455)=0,N($G3455)=0),"※收入和支出都没填",IF(OR(N($F3455)&lt;0,N($G3455)&lt;0),"※金额不能填负数，方向反了就换一列填",IF($D3455="","※没填收支类别，分类报表会漏掉这一笔",IF(ISNA(MATCH($D3455,类别表,0)),"※收支类别不在【基础资料】的清单里",IF(AND($L3455="内部转账",$M3455=""),"△内部转账要在「对方账户」写上另一头",IF(AND($L3455="内部转账",$M3455=$C3455),"※对方账户跟本账户是同一个",IF(AND($L3455&lt;&gt;"内部转账",$M3455&lt;&gt;""),"△填了对方账户，但类别不是内部转账",IF(YEAR($B3455)&lt;&gt;管理年度,"△不是管理年度的单据，按月的三张报表里看不到",IF($H3455&lt;0,"△这一笔之后该账户余额成负数了，核一下",""))))))))))))))</f>
        <v/>
      </c>
    </row>
    <row r="3456" ht="16.5" spans="1:16">
      <c r="A3456" s="4" t="str">
        <f>IF($C3456="","",COUNTA($C$5:$C3456))</f>
        <v/>
      </c>
      <c r="B3456" s="52"/>
      <c r="C3456" s="53"/>
      <c r="D3456" s="53"/>
      <c r="E3456" s="32"/>
      <c r="F3456" s="54"/>
      <c r="G3456" s="54"/>
      <c r="H3456" s="24" t="str">
        <f>IFERROR(ROUND(VLOOKUP($C3456,基础资料!$B$5:$E$34,3,0)+SUMIF($C$5:$C3456,$C3456,$F$5:$F3456)-SUMIF($C$5:$C3456,$C3456,$G$5:$G3456),2),"")</f>
        <v/>
      </c>
      <c r="I3456" s="53"/>
      <c r="J3456" s="53"/>
      <c r="K3456" s="25" t="str">
        <f t="shared" si="53"/>
        <v/>
      </c>
      <c r="L3456" s="13" t="str">
        <f>IF($D3456="","",IFERROR(INDEX(类别属性,MATCH($D3456,类别表,0)),""))</f>
        <v/>
      </c>
      <c r="M3456" s="53"/>
      <c r="N3456" s="53"/>
      <c r="O3456" s="32"/>
      <c r="P3456" s="6" t="str">
        <f>IF($C3456="","",IF(ISNA(MATCH($C3456,账户表,0)),"※这个账户不在【基础资料】的账户档案里",IF($B3456="","※没填日期，这一笔不会进任何月份的报表",IF(NOT(ISNUMBER($B3456)),"※日期是文本不是日期（像 2026.6.28 这种），按日期取数的报表全会漏掉这一笔",IF(AND($F3456&lt;&gt;"",$G3456&lt;&gt;""),"※收入和支出不能同时填",IF(AND(N($F3456)=0,N($G3456)=0),"※收入和支出都没填",IF(OR(N($F3456)&lt;0,N($G3456)&lt;0),"※金额不能填负数，方向反了就换一列填",IF($D3456="","※没填收支类别，分类报表会漏掉这一笔",IF(ISNA(MATCH($D3456,类别表,0)),"※收支类别不在【基础资料】的清单里",IF(AND($L3456="内部转账",$M3456=""),"△内部转账要在「对方账户」写上另一头",IF(AND($L3456="内部转账",$M3456=$C3456),"※对方账户跟本账户是同一个",IF(AND($L3456&lt;&gt;"内部转账",$M3456&lt;&gt;""),"△填了对方账户，但类别不是内部转账",IF(YEAR($B3456)&lt;&gt;管理年度,"△不是管理年度的单据，按月的三张报表里看不到",IF($H3456&lt;0,"△这一笔之后该账户余额成负数了，核一下",""))))))))))))))</f>
        <v/>
      </c>
    </row>
    <row r="3457" ht="16.5" spans="1:16">
      <c r="A3457" s="4" t="str">
        <f>IF($C3457="","",COUNTA($C$5:$C3457))</f>
        <v/>
      </c>
      <c r="B3457" s="52"/>
      <c r="C3457" s="53"/>
      <c r="D3457" s="53"/>
      <c r="E3457" s="32"/>
      <c r="F3457" s="54"/>
      <c r="G3457" s="54"/>
      <c r="H3457" s="24" t="str">
        <f>IFERROR(ROUND(VLOOKUP($C3457,基础资料!$B$5:$E$34,3,0)+SUMIF($C$5:$C3457,$C3457,$F$5:$F3457)-SUMIF($C$5:$C3457,$C3457,$G$5:$G3457),2),"")</f>
        <v/>
      </c>
      <c r="I3457" s="53"/>
      <c r="J3457" s="53"/>
      <c r="K3457" s="25" t="str">
        <f t="shared" si="53"/>
        <v/>
      </c>
      <c r="L3457" s="13" t="str">
        <f>IF($D3457="","",IFERROR(INDEX(类别属性,MATCH($D3457,类别表,0)),""))</f>
        <v/>
      </c>
      <c r="M3457" s="53"/>
      <c r="N3457" s="53"/>
      <c r="O3457" s="32"/>
      <c r="P3457" s="6" t="str">
        <f>IF($C3457="","",IF(ISNA(MATCH($C3457,账户表,0)),"※这个账户不在【基础资料】的账户档案里",IF($B3457="","※没填日期，这一笔不会进任何月份的报表",IF(NOT(ISNUMBER($B3457)),"※日期是文本不是日期（像 2026.6.28 这种），按日期取数的报表全会漏掉这一笔",IF(AND($F3457&lt;&gt;"",$G3457&lt;&gt;""),"※收入和支出不能同时填",IF(AND(N($F3457)=0,N($G3457)=0),"※收入和支出都没填",IF(OR(N($F3457)&lt;0,N($G3457)&lt;0),"※金额不能填负数，方向反了就换一列填",IF($D3457="","※没填收支类别，分类报表会漏掉这一笔",IF(ISNA(MATCH($D3457,类别表,0)),"※收支类别不在【基础资料】的清单里",IF(AND($L3457="内部转账",$M3457=""),"△内部转账要在「对方账户」写上另一头",IF(AND($L3457="内部转账",$M3457=$C3457),"※对方账户跟本账户是同一个",IF(AND($L3457&lt;&gt;"内部转账",$M3457&lt;&gt;""),"△填了对方账户，但类别不是内部转账",IF(YEAR($B3457)&lt;&gt;管理年度,"△不是管理年度的单据，按月的三张报表里看不到",IF($H3457&lt;0,"△这一笔之后该账户余额成负数了，核一下",""))))))))))))))</f>
        <v/>
      </c>
    </row>
    <row r="3458" ht="16.5" spans="1:16">
      <c r="A3458" s="4" t="str">
        <f>IF($C3458="","",COUNTA($C$5:$C3458))</f>
        <v/>
      </c>
      <c r="B3458" s="52"/>
      <c r="C3458" s="53"/>
      <c r="D3458" s="53"/>
      <c r="E3458" s="32"/>
      <c r="F3458" s="54"/>
      <c r="G3458" s="54"/>
      <c r="H3458" s="24" t="str">
        <f>IFERROR(ROUND(VLOOKUP($C3458,基础资料!$B$5:$E$34,3,0)+SUMIF($C$5:$C3458,$C3458,$F$5:$F3458)-SUMIF($C$5:$C3458,$C3458,$G$5:$G3458),2),"")</f>
        <v/>
      </c>
      <c r="I3458" s="53"/>
      <c r="J3458" s="53"/>
      <c r="K3458" s="25" t="str">
        <f t="shared" si="53"/>
        <v/>
      </c>
      <c r="L3458" s="13" t="str">
        <f>IF($D3458="","",IFERROR(INDEX(类别属性,MATCH($D3458,类别表,0)),""))</f>
        <v/>
      </c>
      <c r="M3458" s="53"/>
      <c r="N3458" s="53"/>
      <c r="O3458" s="32"/>
      <c r="P3458" s="6" t="str">
        <f>IF($C3458="","",IF(ISNA(MATCH($C3458,账户表,0)),"※这个账户不在【基础资料】的账户档案里",IF($B3458="","※没填日期，这一笔不会进任何月份的报表",IF(NOT(ISNUMBER($B3458)),"※日期是文本不是日期（像 2026.6.28 这种），按日期取数的报表全会漏掉这一笔",IF(AND($F3458&lt;&gt;"",$G3458&lt;&gt;""),"※收入和支出不能同时填",IF(AND(N($F3458)=0,N($G3458)=0),"※收入和支出都没填",IF(OR(N($F3458)&lt;0,N($G3458)&lt;0),"※金额不能填负数，方向反了就换一列填",IF($D3458="","※没填收支类别，分类报表会漏掉这一笔",IF(ISNA(MATCH($D3458,类别表,0)),"※收支类别不在【基础资料】的清单里",IF(AND($L3458="内部转账",$M3458=""),"△内部转账要在「对方账户」写上另一头",IF(AND($L3458="内部转账",$M3458=$C3458),"※对方账户跟本账户是同一个",IF(AND($L3458&lt;&gt;"内部转账",$M3458&lt;&gt;""),"△填了对方账户，但类别不是内部转账",IF(YEAR($B3458)&lt;&gt;管理年度,"△不是管理年度的单据，按月的三张报表里看不到",IF($H3458&lt;0,"△这一笔之后该账户余额成负数了，核一下",""))))))))))))))</f>
        <v/>
      </c>
    </row>
    <row r="3459" ht="16.5" spans="1:16">
      <c r="A3459" s="4" t="str">
        <f>IF($C3459="","",COUNTA($C$5:$C3459))</f>
        <v/>
      </c>
      <c r="B3459" s="52"/>
      <c r="C3459" s="53"/>
      <c r="D3459" s="53"/>
      <c r="E3459" s="32"/>
      <c r="F3459" s="54"/>
      <c r="G3459" s="54"/>
      <c r="H3459" s="24" t="str">
        <f>IFERROR(ROUND(VLOOKUP($C3459,基础资料!$B$5:$E$34,3,0)+SUMIF($C$5:$C3459,$C3459,$F$5:$F3459)-SUMIF($C$5:$C3459,$C3459,$G$5:$G3459),2),"")</f>
        <v/>
      </c>
      <c r="I3459" s="53"/>
      <c r="J3459" s="53"/>
      <c r="K3459" s="25" t="str">
        <f t="shared" si="53"/>
        <v/>
      </c>
      <c r="L3459" s="13" t="str">
        <f>IF($D3459="","",IFERROR(INDEX(类别属性,MATCH($D3459,类别表,0)),""))</f>
        <v/>
      </c>
      <c r="M3459" s="53"/>
      <c r="N3459" s="53"/>
      <c r="O3459" s="32"/>
      <c r="P3459" s="6" t="str">
        <f>IF($C3459="","",IF(ISNA(MATCH($C3459,账户表,0)),"※这个账户不在【基础资料】的账户档案里",IF($B3459="","※没填日期，这一笔不会进任何月份的报表",IF(NOT(ISNUMBER($B3459)),"※日期是文本不是日期（像 2026.6.28 这种），按日期取数的报表全会漏掉这一笔",IF(AND($F3459&lt;&gt;"",$G3459&lt;&gt;""),"※收入和支出不能同时填",IF(AND(N($F3459)=0,N($G3459)=0),"※收入和支出都没填",IF(OR(N($F3459)&lt;0,N($G3459)&lt;0),"※金额不能填负数，方向反了就换一列填",IF($D3459="","※没填收支类别，分类报表会漏掉这一笔",IF(ISNA(MATCH($D3459,类别表,0)),"※收支类别不在【基础资料】的清单里",IF(AND($L3459="内部转账",$M3459=""),"△内部转账要在「对方账户」写上另一头",IF(AND($L3459="内部转账",$M3459=$C3459),"※对方账户跟本账户是同一个",IF(AND($L3459&lt;&gt;"内部转账",$M3459&lt;&gt;""),"△填了对方账户，但类别不是内部转账",IF(YEAR($B3459)&lt;&gt;管理年度,"△不是管理年度的单据，按月的三张报表里看不到",IF($H3459&lt;0,"△这一笔之后该账户余额成负数了，核一下",""))))))))))))))</f>
        <v/>
      </c>
    </row>
    <row r="3460" ht="16.5" spans="1:16">
      <c r="A3460" s="4" t="str">
        <f>IF($C3460="","",COUNTA($C$5:$C3460))</f>
        <v/>
      </c>
      <c r="B3460" s="52"/>
      <c r="C3460" s="53"/>
      <c r="D3460" s="53"/>
      <c r="E3460" s="32"/>
      <c r="F3460" s="54"/>
      <c r="G3460" s="54"/>
      <c r="H3460" s="24" t="str">
        <f>IFERROR(ROUND(VLOOKUP($C3460,基础资料!$B$5:$E$34,3,0)+SUMIF($C$5:$C3460,$C3460,$F$5:$F3460)-SUMIF($C$5:$C3460,$C3460,$G$5:$G3460),2),"")</f>
        <v/>
      </c>
      <c r="I3460" s="53"/>
      <c r="J3460" s="53"/>
      <c r="K3460" s="25" t="str">
        <f t="shared" si="53"/>
        <v/>
      </c>
      <c r="L3460" s="13" t="str">
        <f>IF($D3460="","",IFERROR(INDEX(类别属性,MATCH($D3460,类别表,0)),""))</f>
        <v/>
      </c>
      <c r="M3460" s="53"/>
      <c r="N3460" s="53"/>
      <c r="O3460" s="32"/>
      <c r="P3460" s="6" t="str">
        <f>IF($C3460="","",IF(ISNA(MATCH($C3460,账户表,0)),"※这个账户不在【基础资料】的账户档案里",IF($B3460="","※没填日期，这一笔不会进任何月份的报表",IF(NOT(ISNUMBER($B3460)),"※日期是文本不是日期（像 2026.6.28 这种），按日期取数的报表全会漏掉这一笔",IF(AND($F3460&lt;&gt;"",$G3460&lt;&gt;""),"※收入和支出不能同时填",IF(AND(N($F3460)=0,N($G3460)=0),"※收入和支出都没填",IF(OR(N($F3460)&lt;0,N($G3460)&lt;0),"※金额不能填负数，方向反了就换一列填",IF($D3460="","※没填收支类别，分类报表会漏掉这一笔",IF(ISNA(MATCH($D3460,类别表,0)),"※收支类别不在【基础资料】的清单里",IF(AND($L3460="内部转账",$M3460=""),"△内部转账要在「对方账户」写上另一头",IF(AND($L3460="内部转账",$M3460=$C3460),"※对方账户跟本账户是同一个",IF(AND($L3460&lt;&gt;"内部转账",$M3460&lt;&gt;""),"△填了对方账户，但类别不是内部转账",IF(YEAR($B3460)&lt;&gt;管理年度,"△不是管理年度的单据，按月的三张报表里看不到",IF($H3460&lt;0,"△这一笔之后该账户余额成负数了，核一下",""))))))))))))))</f>
        <v/>
      </c>
    </row>
    <row r="3461" ht="16.5" spans="1:16">
      <c r="A3461" s="4" t="str">
        <f>IF($C3461="","",COUNTA($C$5:$C3461))</f>
        <v/>
      </c>
      <c r="B3461" s="52"/>
      <c r="C3461" s="53"/>
      <c r="D3461" s="53"/>
      <c r="E3461" s="32"/>
      <c r="F3461" s="54"/>
      <c r="G3461" s="54"/>
      <c r="H3461" s="24" t="str">
        <f>IFERROR(ROUND(VLOOKUP($C3461,基础资料!$B$5:$E$34,3,0)+SUMIF($C$5:$C3461,$C3461,$F$5:$F3461)-SUMIF($C$5:$C3461,$C3461,$G$5:$G3461),2),"")</f>
        <v/>
      </c>
      <c r="I3461" s="53"/>
      <c r="J3461" s="53"/>
      <c r="K3461" s="25" t="str">
        <f t="shared" ref="K3461:K3524" si="54">IF(OR($B3461="",NOT(ISNUMBER($B3461))),"",--TEXT($B3461,"yyyymm"))</f>
        <v/>
      </c>
      <c r="L3461" s="13" t="str">
        <f>IF($D3461="","",IFERROR(INDEX(类别属性,MATCH($D3461,类别表,0)),""))</f>
        <v/>
      </c>
      <c r="M3461" s="53"/>
      <c r="N3461" s="53"/>
      <c r="O3461" s="32"/>
      <c r="P3461" s="6" t="str">
        <f>IF($C3461="","",IF(ISNA(MATCH($C3461,账户表,0)),"※这个账户不在【基础资料】的账户档案里",IF($B3461="","※没填日期，这一笔不会进任何月份的报表",IF(NOT(ISNUMBER($B3461)),"※日期是文本不是日期（像 2026.6.28 这种），按日期取数的报表全会漏掉这一笔",IF(AND($F3461&lt;&gt;"",$G3461&lt;&gt;""),"※收入和支出不能同时填",IF(AND(N($F3461)=0,N($G3461)=0),"※收入和支出都没填",IF(OR(N($F3461)&lt;0,N($G3461)&lt;0),"※金额不能填负数，方向反了就换一列填",IF($D3461="","※没填收支类别，分类报表会漏掉这一笔",IF(ISNA(MATCH($D3461,类别表,0)),"※收支类别不在【基础资料】的清单里",IF(AND($L3461="内部转账",$M3461=""),"△内部转账要在「对方账户」写上另一头",IF(AND($L3461="内部转账",$M3461=$C3461),"※对方账户跟本账户是同一个",IF(AND($L3461&lt;&gt;"内部转账",$M3461&lt;&gt;""),"△填了对方账户，但类别不是内部转账",IF(YEAR($B3461)&lt;&gt;管理年度,"△不是管理年度的单据，按月的三张报表里看不到",IF($H3461&lt;0,"△这一笔之后该账户余额成负数了，核一下",""))))))))))))))</f>
        <v/>
      </c>
    </row>
    <row r="3462" ht="16.5" spans="1:16">
      <c r="A3462" s="4" t="str">
        <f>IF($C3462="","",COUNTA($C$5:$C3462))</f>
        <v/>
      </c>
      <c r="B3462" s="52"/>
      <c r="C3462" s="53"/>
      <c r="D3462" s="53"/>
      <c r="E3462" s="32"/>
      <c r="F3462" s="54"/>
      <c r="G3462" s="54"/>
      <c r="H3462" s="24" t="str">
        <f>IFERROR(ROUND(VLOOKUP($C3462,基础资料!$B$5:$E$34,3,0)+SUMIF($C$5:$C3462,$C3462,$F$5:$F3462)-SUMIF($C$5:$C3462,$C3462,$G$5:$G3462),2),"")</f>
        <v/>
      </c>
      <c r="I3462" s="53"/>
      <c r="J3462" s="53"/>
      <c r="K3462" s="25" t="str">
        <f t="shared" si="54"/>
        <v/>
      </c>
      <c r="L3462" s="13" t="str">
        <f>IF($D3462="","",IFERROR(INDEX(类别属性,MATCH($D3462,类别表,0)),""))</f>
        <v/>
      </c>
      <c r="M3462" s="53"/>
      <c r="N3462" s="53"/>
      <c r="O3462" s="32"/>
      <c r="P3462" s="6" t="str">
        <f>IF($C3462="","",IF(ISNA(MATCH($C3462,账户表,0)),"※这个账户不在【基础资料】的账户档案里",IF($B3462="","※没填日期，这一笔不会进任何月份的报表",IF(NOT(ISNUMBER($B3462)),"※日期是文本不是日期（像 2026.6.28 这种），按日期取数的报表全会漏掉这一笔",IF(AND($F3462&lt;&gt;"",$G3462&lt;&gt;""),"※收入和支出不能同时填",IF(AND(N($F3462)=0,N($G3462)=0),"※收入和支出都没填",IF(OR(N($F3462)&lt;0,N($G3462)&lt;0),"※金额不能填负数，方向反了就换一列填",IF($D3462="","※没填收支类别，分类报表会漏掉这一笔",IF(ISNA(MATCH($D3462,类别表,0)),"※收支类别不在【基础资料】的清单里",IF(AND($L3462="内部转账",$M3462=""),"△内部转账要在「对方账户」写上另一头",IF(AND($L3462="内部转账",$M3462=$C3462),"※对方账户跟本账户是同一个",IF(AND($L3462&lt;&gt;"内部转账",$M3462&lt;&gt;""),"△填了对方账户，但类别不是内部转账",IF(YEAR($B3462)&lt;&gt;管理年度,"△不是管理年度的单据，按月的三张报表里看不到",IF($H3462&lt;0,"△这一笔之后该账户余额成负数了，核一下",""))))))))))))))</f>
        <v/>
      </c>
    </row>
    <row r="3463" ht="16.5" spans="1:16">
      <c r="A3463" s="4" t="str">
        <f>IF($C3463="","",COUNTA($C$5:$C3463))</f>
        <v/>
      </c>
      <c r="B3463" s="52"/>
      <c r="C3463" s="53"/>
      <c r="D3463" s="53"/>
      <c r="E3463" s="32"/>
      <c r="F3463" s="54"/>
      <c r="G3463" s="54"/>
      <c r="H3463" s="24" t="str">
        <f>IFERROR(ROUND(VLOOKUP($C3463,基础资料!$B$5:$E$34,3,0)+SUMIF($C$5:$C3463,$C3463,$F$5:$F3463)-SUMIF($C$5:$C3463,$C3463,$G$5:$G3463),2),"")</f>
        <v/>
      </c>
      <c r="I3463" s="53"/>
      <c r="J3463" s="53"/>
      <c r="K3463" s="25" t="str">
        <f t="shared" si="54"/>
        <v/>
      </c>
      <c r="L3463" s="13" t="str">
        <f>IF($D3463="","",IFERROR(INDEX(类别属性,MATCH($D3463,类别表,0)),""))</f>
        <v/>
      </c>
      <c r="M3463" s="53"/>
      <c r="N3463" s="53"/>
      <c r="O3463" s="32"/>
      <c r="P3463" s="6" t="str">
        <f>IF($C3463="","",IF(ISNA(MATCH($C3463,账户表,0)),"※这个账户不在【基础资料】的账户档案里",IF($B3463="","※没填日期，这一笔不会进任何月份的报表",IF(NOT(ISNUMBER($B3463)),"※日期是文本不是日期（像 2026.6.28 这种），按日期取数的报表全会漏掉这一笔",IF(AND($F3463&lt;&gt;"",$G3463&lt;&gt;""),"※收入和支出不能同时填",IF(AND(N($F3463)=0,N($G3463)=0),"※收入和支出都没填",IF(OR(N($F3463)&lt;0,N($G3463)&lt;0),"※金额不能填负数，方向反了就换一列填",IF($D3463="","※没填收支类别，分类报表会漏掉这一笔",IF(ISNA(MATCH($D3463,类别表,0)),"※收支类别不在【基础资料】的清单里",IF(AND($L3463="内部转账",$M3463=""),"△内部转账要在「对方账户」写上另一头",IF(AND($L3463="内部转账",$M3463=$C3463),"※对方账户跟本账户是同一个",IF(AND($L3463&lt;&gt;"内部转账",$M3463&lt;&gt;""),"△填了对方账户，但类别不是内部转账",IF(YEAR($B3463)&lt;&gt;管理年度,"△不是管理年度的单据，按月的三张报表里看不到",IF($H3463&lt;0,"△这一笔之后该账户余额成负数了，核一下",""))))))))))))))</f>
        <v/>
      </c>
    </row>
    <row r="3464" ht="16.5" spans="1:16">
      <c r="A3464" s="4" t="str">
        <f>IF($C3464="","",COUNTA($C$5:$C3464))</f>
        <v/>
      </c>
      <c r="B3464" s="52"/>
      <c r="C3464" s="53"/>
      <c r="D3464" s="53"/>
      <c r="E3464" s="32"/>
      <c r="F3464" s="54"/>
      <c r="G3464" s="54"/>
      <c r="H3464" s="24" t="str">
        <f>IFERROR(ROUND(VLOOKUP($C3464,基础资料!$B$5:$E$34,3,0)+SUMIF($C$5:$C3464,$C3464,$F$5:$F3464)-SUMIF($C$5:$C3464,$C3464,$G$5:$G3464),2),"")</f>
        <v/>
      </c>
      <c r="I3464" s="53"/>
      <c r="J3464" s="53"/>
      <c r="K3464" s="25" t="str">
        <f t="shared" si="54"/>
        <v/>
      </c>
      <c r="L3464" s="13" t="str">
        <f>IF($D3464="","",IFERROR(INDEX(类别属性,MATCH($D3464,类别表,0)),""))</f>
        <v/>
      </c>
      <c r="M3464" s="53"/>
      <c r="N3464" s="53"/>
      <c r="O3464" s="32"/>
      <c r="P3464" s="6" t="str">
        <f>IF($C3464="","",IF(ISNA(MATCH($C3464,账户表,0)),"※这个账户不在【基础资料】的账户档案里",IF($B3464="","※没填日期，这一笔不会进任何月份的报表",IF(NOT(ISNUMBER($B3464)),"※日期是文本不是日期（像 2026.6.28 这种），按日期取数的报表全会漏掉这一笔",IF(AND($F3464&lt;&gt;"",$G3464&lt;&gt;""),"※收入和支出不能同时填",IF(AND(N($F3464)=0,N($G3464)=0),"※收入和支出都没填",IF(OR(N($F3464)&lt;0,N($G3464)&lt;0),"※金额不能填负数，方向反了就换一列填",IF($D3464="","※没填收支类别，分类报表会漏掉这一笔",IF(ISNA(MATCH($D3464,类别表,0)),"※收支类别不在【基础资料】的清单里",IF(AND($L3464="内部转账",$M3464=""),"△内部转账要在「对方账户」写上另一头",IF(AND($L3464="内部转账",$M3464=$C3464),"※对方账户跟本账户是同一个",IF(AND($L3464&lt;&gt;"内部转账",$M3464&lt;&gt;""),"△填了对方账户，但类别不是内部转账",IF(YEAR($B3464)&lt;&gt;管理年度,"△不是管理年度的单据，按月的三张报表里看不到",IF($H3464&lt;0,"△这一笔之后该账户余额成负数了，核一下",""))))))))))))))</f>
        <v/>
      </c>
    </row>
    <row r="3465" ht="16.5" spans="1:16">
      <c r="A3465" s="4" t="str">
        <f>IF($C3465="","",COUNTA($C$5:$C3465))</f>
        <v/>
      </c>
      <c r="B3465" s="52"/>
      <c r="C3465" s="53"/>
      <c r="D3465" s="53"/>
      <c r="E3465" s="32"/>
      <c r="F3465" s="54"/>
      <c r="G3465" s="54"/>
      <c r="H3465" s="24" t="str">
        <f>IFERROR(ROUND(VLOOKUP($C3465,基础资料!$B$5:$E$34,3,0)+SUMIF($C$5:$C3465,$C3465,$F$5:$F3465)-SUMIF($C$5:$C3465,$C3465,$G$5:$G3465),2),"")</f>
        <v/>
      </c>
      <c r="I3465" s="53"/>
      <c r="J3465" s="53"/>
      <c r="K3465" s="25" t="str">
        <f t="shared" si="54"/>
        <v/>
      </c>
      <c r="L3465" s="13" t="str">
        <f>IF($D3465="","",IFERROR(INDEX(类别属性,MATCH($D3465,类别表,0)),""))</f>
        <v/>
      </c>
      <c r="M3465" s="53"/>
      <c r="N3465" s="53"/>
      <c r="O3465" s="32"/>
      <c r="P3465" s="6" t="str">
        <f>IF($C3465="","",IF(ISNA(MATCH($C3465,账户表,0)),"※这个账户不在【基础资料】的账户档案里",IF($B3465="","※没填日期，这一笔不会进任何月份的报表",IF(NOT(ISNUMBER($B3465)),"※日期是文本不是日期（像 2026.6.28 这种），按日期取数的报表全会漏掉这一笔",IF(AND($F3465&lt;&gt;"",$G3465&lt;&gt;""),"※收入和支出不能同时填",IF(AND(N($F3465)=0,N($G3465)=0),"※收入和支出都没填",IF(OR(N($F3465)&lt;0,N($G3465)&lt;0),"※金额不能填负数，方向反了就换一列填",IF($D3465="","※没填收支类别，分类报表会漏掉这一笔",IF(ISNA(MATCH($D3465,类别表,0)),"※收支类别不在【基础资料】的清单里",IF(AND($L3465="内部转账",$M3465=""),"△内部转账要在「对方账户」写上另一头",IF(AND($L3465="内部转账",$M3465=$C3465),"※对方账户跟本账户是同一个",IF(AND($L3465&lt;&gt;"内部转账",$M3465&lt;&gt;""),"△填了对方账户，但类别不是内部转账",IF(YEAR($B3465)&lt;&gt;管理年度,"△不是管理年度的单据，按月的三张报表里看不到",IF($H3465&lt;0,"△这一笔之后该账户余额成负数了，核一下",""))))))))))))))</f>
        <v/>
      </c>
    </row>
    <row r="3466" ht="16.5" spans="1:16">
      <c r="A3466" s="4" t="str">
        <f>IF($C3466="","",COUNTA($C$5:$C3466))</f>
        <v/>
      </c>
      <c r="B3466" s="52"/>
      <c r="C3466" s="53"/>
      <c r="D3466" s="53"/>
      <c r="E3466" s="32"/>
      <c r="F3466" s="54"/>
      <c r="G3466" s="54"/>
      <c r="H3466" s="24" t="str">
        <f>IFERROR(ROUND(VLOOKUP($C3466,基础资料!$B$5:$E$34,3,0)+SUMIF($C$5:$C3466,$C3466,$F$5:$F3466)-SUMIF($C$5:$C3466,$C3466,$G$5:$G3466),2),"")</f>
        <v/>
      </c>
      <c r="I3466" s="53"/>
      <c r="J3466" s="53"/>
      <c r="K3466" s="25" t="str">
        <f t="shared" si="54"/>
        <v/>
      </c>
      <c r="L3466" s="13" t="str">
        <f>IF($D3466="","",IFERROR(INDEX(类别属性,MATCH($D3466,类别表,0)),""))</f>
        <v/>
      </c>
      <c r="M3466" s="53"/>
      <c r="N3466" s="53"/>
      <c r="O3466" s="32"/>
      <c r="P3466" s="6" t="str">
        <f>IF($C3466="","",IF(ISNA(MATCH($C3466,账户表,0)),"※这个账户不在【基础资料】的账户档案里",IF($B3466="","※没填日期，这一笔不会进任何月份的报表",IF(NOT(ISNUMBER($B3466)),"※日期是文本不是日期（像 2026.6.28 这种），按日期取数的报表全会漏掉这一笔",IF(AND($F3466&lt;&gt;"",$G3466&lt;&gt;""),"※收入和支出不能同时填",IF(AND(N($F3466)=0,N($G3466)=0),"※收入和支出都没填",IF(OR(N($F3466)&lt;0,N($G3466)&lt;0),"※金额不能填负数，方向反了就换一列填",IF($D3466="","※没填收支类别，分类报表会漏掉这一笔",IF(ISNA(MATCH($D3466,类别表,0)),"※收支类别不在【基础资料】的清单里",IF(AND($L3466="内部转账",$M3466=""),"△内部转账要在「对方账户」写上另一头",IF(AND($L3466="内部转账",$M3466=$C3466),"※对方账户跟本账户是同一个",IF(AND($L3466&lt;&gt;"内部转账",$M3466&lt;&gt;""),"△填了对方账户，但类别不是内部转账",IF(YEAR($B3466)&lt;&gt;管理年度,"△不是管理年度的单据，按月的三张报表里看不到",IF($H3466&lt;0,"△这一笔之后该账户余额成负数了，核一下",""))))))))))))))</f>
        <v/>
      </c>
    </row>
    <row r="3467" ht="16.5" spans="1:16">
      <c r="A3467" s="4" t="str">
        <f>IF($C3467="","",COUNTA($C$5:$C3467))</f>
        <v/>
      </c>
      <c r="B3467" s="52"/>
      <c r="C3467" s="53"/>
      <c r="D3467" s="53"/>
      <c r="E3467" s="32"/>
      <c r="F3467" s="54"/>
      <c r="G3467" s="54"/>
      <c r="H3467" s="24" t="str">
        <f>IFERROR(ROUND(VLOOKUP($C3467,基础资料!$B$5:$E$34,3,0)+SUMIF($C$5:$C3467,$C3467,$F$5:$F3467)-SUMIF($C$5:$C3467,$C3467,$G$5:$G3467),2),"")</f>
        <v/>
      </c>
      <c r="I3467" s="53"/>
      <c r="J3467" s="53"/>
      <c r="K3467" s="25" t="str">
        <f t="shared" si="54"/>
        <v/>
      </c>
      <c r="L3467" s="13" t="str">
        <f>IF($D3467="","",IFERROR(INDEX(类别属性,MATCH($D3467,类别表,0)),""))</f>
        <v/>
      </c>
      <c r="M3467" s="53"/>
      <c r="N3467" s="53"/>
      <c r="O3467" s="32"/>
      <c r="P3467" s="6" t="str">
        <f>IF($C3467="","",IF(ISNA(MATCH($C3467,账户表,0)),"※这个账户不在【基础资料】的账户档案里",IF($B3467="","※没填日期，这一笔不会进任何月份的报表",IF(NOT(ISNUMBER($B3467)),"※日期是文本不是日期（像 2026.6.28 这种），按日期取数的报表全会漏掉这一笔",IF(AND($F3467&lt;&gt;"",$G3467&lt;&gt;""),"※收入和支出不能同时填",IF(AND(N($F3467)=0,N($G3467)=0),"※收入和支出都没填",IF(OR(N($F3467)&lt;0,N($G3467)&lt;0),"※金额不能填负数，方向反了就换一列填",IF($D3467="","※没填收支类别，分类报表会漏掉这一笔",IF(ISNA(MATCH($D3467,类别表,0)),"※收支类别不在【基础资料】的清单里",IF(AND($L3467="内部转账",$M3467=""),"△内部转账要在「对方账户」写上另一头",IF(AND($L3467="内部转账",$M3467=$C3467),"※对方账户跟本账户是同一个",IF(AND($L3467&lt;&gt;"内部转账",$M3467&lt;&gt;""),"△填了对方账户，但类别不是内部转账",IF(YEAR($B3467)&lt;&gt;管理年度,"△不是管理年度的单据，按月的三张报表里看不到",IF($H3467&lt;0,"△这一笔之后该账户余额成负数了，核一下",""))))))))))))))</f>
        <v/>
      </c>
    </row>
    <row r="3468" ht="16.5" spans="1:16">
      <c r="A3468" s="4" t="str">
        <f>IF($C3468="","",COUNTA($C$5:$C3468))</f>
        <v/>
      </c>
      <c r="B3468" s="52"/>
      <c r="C3468" s="53"/>
      <c r="D3468" s="53"/>
      <c r="E3468" s="32"/>
      <c r="F3468" s="54"/>
      <c r="G3468" s="54"/>
      <c r="H3468" s="24" t="str">
        <f>IFERROR(ROUND(VLOOKUP($C3468,基础资料!$B$5:$E$34,3,0)+SUMIF($C$5:$C3468,$C3468,$F$5:$F3468)-SUMIF($C$5:$C3468,$C3468,$G$5:$G3468),2),"")</f>
        <v/>
      </c>
      <c r="I3468" s="53"/>
      <c r="J3468" s="53"/>
      <c r="K3468" s="25" t="str">
        <f t="shared" si="54"/>
        <v/>
      </c>
      <c r="L3468" s="13" t="str">
        <f>IF($D3468="","",IFERROR(INDEX(类别属性,MATCH($D3468,类别表,0)),""))</f>
        <v/>
      </c>
      <c r="M3468" s="53"/>
      <c r="N3468" s="53"/>
      <c r="O3468" s="32"/>
      <c r="P3468" s="6" t="str">
        <f>IF($C3468="","",IF(ISNA(MATCH($C3468,账户表,0)),"※这个账户不在【基础资料】的账户档案里",IF($B3468="","※没填日期，这一笔不会进任何月份的报表",IF(NOT(ISNUMBER($B3468)),"※日期是文本不是日期（像 2026.6.28 这种），按日期取数的报表全会漏掉这一笔",IF(AND($F3468&lt;&gt;"",$G3468&lt;&gt;""),"※收入和支出不能同时填",IF(AND(N($F3468)=0,N($G3468)=0),"※收入和支出都没填",IF(OR(N($F3468)&lt;0,N($G3468)&lt;0),"※金额不能填负数，方向反了就换一列填",IF($D3468="","※没填收支类别，分类报表会漏掉这一笔",IF(ISNA(MATCH($D3468,类别表,0)),"※收支类别不在【基础资料】的清单里",IF(AND($L3468="内部转账",$M3468=""),"△内部转账要在「对方账户」写上另一头",IF(AND($L3468="内部转账",$M3468=$C3468),"※对方账户跟本账户是同一个",IF(AND($L3468&lt;&gt;"内部转账",$M3468&lt;&gt;""),"△填了对方账户，但类别不是内部转账",IF(YEAR($B3468)&lt;&gt;管理年度,"△不是管理年度的单据，按月的三张报表里看不到",IF($H3468&lt;0,"△这一笔之后该账户余额成负数了，核一下",""))))))))))))))</f>
        <v/>
      </c>
    </row>
    <row r="3469" ht="16.5" spans="1:16">
      <c r="A3469" s="4" t="str">
        <f>IF($C3469="","",COUNTA($C$5:$C3469))</f>
        <v/>
      </c>
      <c r="B3469" s="52"/>
      <c r="C3469" s="53"/>
      <c r="D3469" s="53"/>
      <c r="E3469" s="32"/>
      <c r="F3469" s="54"/>
      <c r="G3469" s="54"/>
      <c r="H3469" s="24" t="str">
        <f>IFERROR(ROUND(VLOOKUP($C3469,基础资料!$B$5:$E$34,3,0)+SUMIF($C$5:$C3469,$C3469,$F$5:$F3469)-SUMIF($C$5:$C3469,$C3469,$G$5:$G3469),2),"")</f>
        <v/>
      </c>
      <c r="I3469" s="53"/>
      <c r="J3469" s="53"/>
      <c r="K3469" s="25" t="str">
        <f t="shared" si="54"/>
        <v/>
      </c>
      <c r="L3469" s="13" t="str">
        <f>IF($D3469="","",IFERROR(INDEX(类别属性,MATCH($D3469,类别表,0)),""))</f>
        <v/>
      </c>
      <c r="M3469" s="53"/>
      <c r="N3469" s="53"/>
      <c r="O3469" s="32"/>
      <c r="P3469" s="6" t="str">
        <f>IF($C3469="","",IF(ISNA(MATCH($C3469,账户表,0)),"※这个账户不在【基础资料】的账户档案里",IF($B3469="","※没填日期，这一笔不会进任何月份的报表",IF(NOT(ISNUMBER($B3469)),"※日期是文本不是日期（像 2026.6.28 这种），按日期取数的报表全会漏掉这一笔",IF(AND($F3469&lt;&gt;"",$G3469&lt;&gt;""),"※收入和支出不能同时填",IF(AND(N($F3469)=0,N($G3469)=0),"※收入和支出都没填",IF(OR(N($F3469)&lt;0,N($G3469)&lt;0),"※金额不能填负数，方向反了就换一列填",IF($D3469="","※没填收支类别，分类报表会漏掉这一笔",IF(ISNA(MATCH($D3469,类别表,0)),"※收支类别不在【基础资料】的清单里",IF(AND($L3469="内部转账",$M3469=""),"△内部转账要在「对方账户」写上另一头",IF(AND($L3469="内部转账",$M3469=$C3469),"※对方账户跟本账户是同一个",IF(AND($L3469&lt;&gt;"内部转账",$M3469&lt;&gt;""),"△填了对方账户，但类别不是内部转账",IF(YEAR($B3469)&lt;&gt;管理年度,"△不是管理年度的单据，按月的三张报表里看不到",IF($H3469&lt;0,"△这一笔之后该账户余额成负数了，核一下",""))))))))))))))</f>
        <v/>
      </c>
    </row>
    <row r="3470" ht="16.5" spans="1:16">
      <c r="A3470" s="4" t="str">
        <f>IF($C3470="","",COUNTA($C$5:$C3470))</f>
        <v/>
      </c>
      <c r="B3470" s="52"/>
      <c r="C3470" s="53"/>
      <c r="D3470" s="53"/>
      <c r="E3470" s="32"/>
      <c r="F3470" s="54"/>
      <c r="G3470" s="54"/>
      <c r="H3470" s="24" t="str">
        <f>IFERROR(ROUND(VLOOKUP($C3470,基础资料!$B$5:$E$34,3,0)+SUMIF($C$5:$C3470,$C3470,$F$5:$F3470)-SUMIF($C$5:$C3470,$C3470,$G$5:$G3470),2),"")</f>
        <v/>
      </c>
      <c r="I3470" s="53"/>
      <c r="J3470" s="53"/>
      <c r="K3470" s="25" t="str">
        <f t="shared" si="54"/>
        <v/>
      </c>
      <c r="L3470" s="13" t="str">
        <f>IF($D3470="","",IFERROR(INDEX(类别属性,MATCH($D3470,类别表,0)),""))</f>
        <v/>
      </c>
      <c r="M3470" s="53"/>
      <c r="N3470" s="53"/>
      <c r="O3470" s="32"/>
      <c r="P3470" s="6" t="str">
        <f>IF($C3470="","",IF(ISNA(MATCH($C3470,账户表,0)),"※这个账户不在【基础资料】的账户档案里",IF($B3470="","※没填日期，这一笔不会进任何月份的报表",IF(NOT(ISNUMBER($B3470)),"※日期是文本不是日期（像 2026.6.28 这种），按日期取数的报表全会漏掉这一笔",IF(AND($F3470&lt;&gt;"",$G3470&lt;&gt;""),"※收入和支出不能同时填",IF(AND(N($F3470)=0,N($G3470)=0),"※收入和支出都没填",IF(OR(N($F3470)&lt;0,N($G3470)&lt;0),"※金额不能填负数，方向反了就换一列填",IF($D3470="","※没填收支类别，分类报表会漏掉这一笔",IF(ISNA(MATCH($D3470,类别表,0)),"※收支类别不在【基础资料】的清单里",IF(AND($L3470="内部转账",$M3470=""),"△内部转账要在「对方账户」写上另一头",IF(AND($L3470="内部转账",$M3470=$C3470),"※对方账户跟本账户是同一个",IF(AND($L3470&lt;&gt;"内部转账",$M3470&lt;&gt;""),"△填了对方账户，但类别不是内部转账",IF(YEAR($B3470)&lt;&gt;管理年度,"△不是管理年度的单据，按月的三张报表里看不到",IF($H3470&lt;0,"△这一笔之后该账户余额成负数了，核一下",""))))))))))))))</f>
        <v/>
      </c>
    </row>
    <row r="3471" ht="16.5" spans="1:16">
      <c r="A3471" s="4" t="str">
        <f>IF($C3471="","",COUNTA($C$5:$C3471))</f>
        <v/>
      </c>
      <c r="B3471" s="52"/>
      <c r="C3471" s="53"/>
      <c r="D3471" s="53"/>
      <c r="E3471" s="32"/>
      <c r="F3471" s="54"/>
      <c r="G3471" s="54"/>
      <c r="H3471" s="24" t="str">
        <f>IFERROR(ROUND(VLOOKUP($C3471,基础资料!$B$5:$E$34,3,0)+SUMIF($C$5:$C3471,$C3471,$F$5:$F3471)-SUMIF($C$5:$C3471,$C3471,$G$5:$G3471),2),"")</f>
        <v/>
      </c>
      <c r="I3471" s="53"/>
      <c r="J3471" s="53"/>
      <c r="K3471" s="25" t="str">
        <f t="shared" si="54"/>
        <v/>
      </c>
      <c r="L3471" s="13" t="str">
        <f>IF($D3471="","",IFERROR(INDEX(类别属性,MATCH($D3471,类别表,0)),""))</f>
        <v/>
      </c>
      <c r="M3471" s="53"/>
      <c r="N3471" s="53"/>
      <c r="O3471" s="32"/>
      <c r="P3471" s="6" t="str">
        <f>IF($C3471="","",IF(ISNA(MATCH($C3471,账户表,0)),"※这个账户不在【基础资料】的账户档案里",IF($B3471="","※没填日期，这一笔不会进任何月份的报表",IF(NOT(ISNUMBER($B3471)),"※日期是文本不是日期（像 2026.6.28 这种），按日期取数的报表全会漏掉这一笔",IF(AND($F3471&lt;&gt;"",$G3471&lt;&gt;""),"※收入和支出不能同时填",IF(AND(N($F3471)=0,N($G3471)=0),"※收入和支出都没填",IF(OR(N($F3471)&lt;0,N($G3471)&lt;0),"※金额不能填负数，方向反了就换一列填",IF($D3471="","※没填收支类别，分类报表会漏掉这一笔",IF(ISNA(MATCH($D3471,类别表,0)),"※收支类别不在【基础资料】的清单里",IF(AND($L3471="内部转账",$M3471=""),"△内部转账要在「对方账户」写上另一头",IF(AND($L3471="内部转账",$M3471=$C3471),"※对方账户跟本账户是同一个",IF(AND($L3471&lt;&gt;"内部转账",$M3471&lt;&gt;""),"△填了对方账户，但类别不是内部转账",IF(YEAR($B3471)&lt;&gt;管理年度,"△不是管理年度的单据，按月的三张报表里看不到",IF($H3471&lt;0,"△这一笔之后该账户余额成负数了，核一下",""))))))))))))))</f>
        <v/>
      </c>
    </row>
    <row r="3472" ht="16.5" spans="1:16">
      <c r="A3472" s="4" t="str">
        <f>IF($C3472="","",COUNTA($C$5:$C3472))</f>
        <v/>
      </c>
      <c r="B3472" s="52"/>
      <c r="C3472" s="53"/>
      <c r="D3472" s="53"/>
      <c r="E3472" s="32"/>
      <c r="F3472" s="54"/>
      <c r="G3472" s="54"/>
      <c r="H3472" s="24" t="str">
        <f>IFERROR(ROUND(VLOOKUP($C3472,基础资料!$B$5:$E$34,3,0)+SUMIF($C$5:$C3472,$C3472,$F$5:$F3472)-SUMIF($C$5:$C3472,$C3472,$G$5:$G3472),2),"")</f>
        <v/>
      </c>
      <c r="I3472" s="53"/>
      <c r="J3472" s="53"/>
      <c r="K3472" s="25" t="str">
        <f t="shared" si="54"/>
        <v/>
      </c>
      <c r="L3472" s="13" t="str">
        <f>IF($D3472="","",IFERROR(INDEX(类别属性,MATCH($D3472,类别表,0)),""))</f>
        <v/>
      </c>
      <c r="M3472" s="53"/>
      <c r="N3472" s="53"/>
      <c r="O3472" s="32"/>
      <c r="P3472" s="6" t="str">
        <f>IF($C3472="","",IF(ISNA(MATCH($C3472,账户表,0)),"※这个账户不在【基础资料】的账户档案里",IF($B3472="","※没填日期，这一笔不会进任何月份的报表",IF(NOT(ISNUMBER($B3472)),"※日期是文本不是日期（像 2026.6.28 这种），按日期取数的报表全会漏掉这一笔",IF(AND($F3472&lt;&gt;"",$G3472&lt;&gt;""),"※收入和支出不能同时填",IF(AND(N($F3472)=0,N($G3472)=0),"※收入和支出都没填",IF(OR(N($F3472)&lt;0,N($G3472)&lt;0),"※金额不能填负数，方向反了就换一列填",IF($D3472="","※没填收支类别，分类报表会漏掉这一笔",IF(ISNA(MATCH($D3472,类别表,0)),"※收支类别不在【基础资料】的清单里",IF(AND($L3472="内部转账",$M3472=""),"△内部转账要在「对方账户」写上另一头",IF(AND($L3472="内部转账",$M3472=$C3472),"※对方账户跟本账户是同一个",IF(AND($L3472&lt;&gt;"内部转账",$M3472&lt;&gt;""),"△填了对方账户，但类别不是内部转账",IF(YEAR($B3472)&lt;&gt;管理年度,"△不是管理年度的单据，按月的三张报表里看不到",IF($H3472&lt;0,"△这一笔之后该账户余额成负数了，核一下",""))))))))))))))</f>
        <v/>
      </c>
    </row>
    <row r="3473" ht="16.5" spans="1:16">
      <c r="A3473" s="4" t="str">
        <f>IF($C3473="","",COUNTA($C$5:$C3473))</f>
        <v/>
      </c>
      <c r="B3473" s="52"/>
      <c r="C3473" s="53"/>
      <c r="D3473" s="53"/>
      <c r="E3473" s="32"/>
      <c r="F3473" s="54"/>
      <c r="G3473" s="54"/>
      <c r="H3473" s="24" t="str">
        <f>IFERROR(ROUND(VLOOKUP($C3473,基础资料!$B$5:$E$34,3,0)+SUMIF($C$5:$C3473,$C3473,$F$5:$F3473)-SUMIF($C$5:$C3473,$C3473,$G$5:$G3473),2),"")</f>
        <v/>
      </c>
      <c r="I3473" s="53"/>
      <c r="J3473" s="53"/>
      <c r="K3473" s="25" t="str">
        <f t="shared" si="54"/>
        <v/>
      </c>
      <c r="L3473" s="13" t="str">
        <f>IF($D3473="","",IFERROR(INDEX(类别属性,MATCH($D3473,类别表,0)),""))</f>
        <v/>
      </c>
      <c r="M3473" s="53"/>
      <c r="N3473" s="53"/>
      <c r="O3473" s="32"/>
      <c r="P3473" s="6" t="str">
        <f>IF($C3473="","",IF(ISNA(MATCH($C3473,账户表,0)),"※这个账户不在【基础资料】的账户档案里",IF($B3473="","※没填日期，这一笔不会进任何月份的报表",IF(NOT(ISNUMBER($B3473)),"※日期是文本不是日期（像 2026.6.28 这种），按日期取数的报表全会漏掉这一笔",IF(AND($F3473&lt;&gt;"",$G3473&lt;&gt;""),"※收入和支出不能同时填",IF(AND(N($F3473)=0,N($G3473)=0),"※收入和支出都没填",IF(OR(N($F3473)&lt;0,N($G3473)&lt;0),"※金额不能填负数，方向反了就换一列填",IF($D3473="","※没填收支类别，分类报表会漏掉这一笔",IF(ISNA(MATCH($D3473,类别表,0)),"※收支类别不在【基础资料】的清单里",IF(AND($L3473="内部转账",$M3473=""),"△内部转账要在「对方账户」写上另一头",IF(AND($L3473="内部转账",$M3473=$C3473),"※对方账户跟本账户是同一个",IF(AND($L3473&lt;&gt;"内部转账",$M3473&lt;&gt;""),"△填了对方账户，但类别不是内部转账",IF(YEAR($B3473)&lt;&gt;管理年度,"△不是管理年度的单据，按月的三张报表里看不到",IF($H3473&lt;0,"△这一笔之后该账户余额成负数了，核一下",""))))))))))))))</f>
        <v/>
      </c>
    </row>
    <row r="3474" ht="16.5" spans="1:16">
      <c r="A3474" s="4" t="str">
        <f>IF($C3474="","",COUNTA($C$5:$C3474))</f>
        <v/>
      </c>
      <c r="B3474" s="52"/>
      <c r="C3474" s="53"/>
      <c r="D3474" s="53"/>
      <c r="E3474" s="32"/>
      <c r="F3474" s="54"/>
      <c r="G3474" s="54"/>
      <c r="H3474" s="24" t="str">
        <f>IFERROR(ROUND(VLOOKUP($C3474,基础资料!$B$5:$E$34,3,0)+SUMIF($C$5:$C3474,$C3474,$F$5:$F3474)-SUMIF($C$5:$C3474,$C3474,$G$5:$G3474),2),"")</f>
        <v/>
      </c>
      <c r="I3474" s="53"/>
      <c r="J3474" s="53"/>
      <c r="K3474" s="25" t="str">
        <f t="shared" si="54"/>
        <v/>
      </c>
      <c r="L3474" s="13" t="str">
        <f>IF($D3474="","",IFERROR(INDEX(类别属性,MATCH($D3474,类别表,0)),""))</f>
        <v/>
      </c>
      <c r="M3474" s="53"/>
      <c r="N3474" s="53"/>
      <c r="O3474" s="32"/>
      <c r="P3474" s="6" t="str">
        <f>IF($C3474="","",IF(ISNA(MATCH($C3474,账户表,0)),"※这个账户不在【基础资料】的账户档案里",IF($B3474="","※没填日期，这一笔不会进任何月份的报表",IF(NOT(ISNUMBER($B3474)),"※日期是文本不是日期（像 2026.6.28 这种），按日期取数的报表全会漏掉这一笔",IF(AND($F3474&lt;&gt;"",$G3474&lt;&gt;""),"※收入和支出不能同时填",IF(AND(N($F3474)=0,N($G3474)=0),"※收入和支出都没填",IF(OR(N($F3474)&lt;0,N($G3474)&lt;0),"※金额不能填负数，方向反了就换一列填",IF($D3474="","※没填收支类别，分类报表会漏掉这一笔",IF(ISNA(MATCH($D3474,类别表,0)),"※收支类别不在【基础资料】的清单里",IF(AND($L3474="内部转账",$M3474=""),"△内部转账要在「对方账户」写上另一头",IF(AND($L3474="内部转账",$M3474=$C3474),"※对方账户跟本账户是同一个",IF(AND($L3474&lt;&gt;"内部转账",$M3474&lt;&gt;""),"△填了对方账户，但类别不是内部转账",IF(YEAR($B3474)&lt;&gt;管理年度,"△不是管理年度的单据，按月的三张报表里看不到",IF($H3474&lt;0,"△这一笔之后该账户余额成负数了，核一下",""))))))))))))))</f>
        <v/>
      </c>
    </row>
    <row r="3475" ht="16.5" spans="1:16">
      <c r="A3475" s="4" t="str">
        <f>IF($C3475="","",COUNTA($C$5:$C3475))</f>
        <v/>
      </c>
      <c r="B3475" s="52"/>
      <c r="C3475" s="53"/>
      <c r="D3475" s="53"/>
      <c r="E3475" s="32"/>
      <c r="F3475" s="54"/>
      <c r="G3475" s="54"/>
      <c r="H3475" s="24" t="str">
        <f>IFERROR(ROUND(VLOOKUP($C3475,基础资料!$B$5:$E$34,3,0)+SUMIF($C$5:$C3475,$C3475,$F$5:$F3475)-SUMIF($C$5:$C3475,$C3475,$G$5:$G3475),2),"")</f>
        <v/>
      </c>
      <c r="I3475" s="53"/>
      <c r="J3475" s="53"/>
      <c r="K3475" s="25" t="str">
        <f t="shared" si="54"/>
        <v/>
      </c>
      <c r="L3475" s="13" t="str">
        <f>IF($D3475="","",IFERROR(INDEX(类别属性,MATCH($D3475,类别表,0)),""))</f>
        <v/>
      </c>
      <c r="M3475" s="53"/>
      <c r="N3475" s="53"/>
      <c r="O3475" s="32"/>
      <c r="P3475" s="6" t="str">
        <f>IF($C3475="","",IF(ISNA(MATCH($C3475,账户表,0)),"※这个账户不在【基础资料】的账户档案里",IF($B3475="","※没填日期，这一笔不会进任何月份的报表",IF(NOT(ISNUMBER($B3475)),"※日期是文本不是日期（像 2026.6.28 这种），按日期取数的报表全会漏掉这一笔",IF(AND($F3475&lt;&gt;"",$G3475&lt;&gt;""),"※收入和支出不能同时填",IF(AND(N($F3475)=0,N($G3475)=0),"※收入和支出都没填",IF(OR(N($F3475)&lt;0,N($G3475)&lt;0),"※金额不能填负数，方向反了就换一列填",IF($D3475="","※没填收支类别，分类报表会漏掉这一笔",IF(ISNA(MATCH($D3475,类别表,0)),"※收支类别不在【基础资料】的清单里",IF(AND($L3475="内部转账",$M3475=""),"△内部转账要在「对方账户」写上另一头",IF(AND($L3475="内部转账",$M3475=$C3475),"※对方账户跟本账户是同一个",IF(AND($L3475&lt;&gt;"内部转账",$M3475&lt;&gt;""),"△填了对方账户，但类别不是内部转账",IF(YEAR($B3475)&lt;&gt;管理年度,"△不是管理年度的单据，按月的三张报表里看不到",IF($H3475&lt;0,"△这一笔之后该账户余额成负数了，核一下",""))))))))))))))</f>
        <v/>
      </c>
    </row>
    <row r="3476" ht="16.5" spans="1:16">
      <c r="A3476" s="4" t="str">
        <f>IF($C3476="","",COUNTA($C$5:$C3476))</f>
        <v/>
      </c>
      <c r="B3476" s="52"/>
      <c r="C3476" s="53"/>
      <c r="D3476" s="53"/>
      <c r="E3476" s="32"/>
      <c r="F3476" s="54"/>
      <c r="G3476" s="54"/>
      <c r="H3476" s="24" t="str">
        <f>IFERROR(ROUND(VLOOKUP($C3476,基础资料!$B$5:$E$34,3,0)+SUMIF($C$5:$C3476,$C3476,$F$5:$F3476)-SUMIF($C$5:$C3476,$C3476,$G$5:$G3476),2),"")</f>
        <v/>
      </c>
      <c r="I3476" s="53"/>
      <c r="J3476" s="53"/>
      <c r="K3476" s="25" t="str">
        <f t="shared" si="54"/>
        <v/>
      </c>
      <c r="L3476" s="13" t="str">
        <f>IF($D3476="","",IFERROR(INDEX(类别属性,MATCH($D3476,类别表,0)),""))</f>
        <v/>
      </c>
      <c r="M3476" s="53"/>
      <c r="N3476" s="53"/>
      <c r="O3476" s="32"/>
      <c r="P3476" s="6" t="str">
        <f>IF($C3476="","",IF(ISNA(MATCH($C3476,账户表,0)),"※这个账户不在【基础资料】的账户档案里",IF($B3476="","※没填日期，这一笔不会进任何月份的报表",IF(NOT(ISNUMBER($B3476)),"※日期是文本不是日期（像 2026.6.28 这种），按日期取数的报表全会漏掉这一笔",IF(AND($F3476&lt;&gt;"",$G3476&lt;&gt;""),"※收入和支出不能同时填",IF(AND(N($F3476)=0,N($G3476)=0),"※收入和支出都没填",IF(OR(N($F3476)&lt;0,N($G3476)&lt;0),"※金额不能填负数，方向反了就换一列填",IF($D3476="","※没填收支类别，分类报表会漏掉这一笔",IF(ISNA(MATCH($D3476,类别表,0)),"※收支类别不在【基础资料】的清单里",IF(AND($L3476="内部转账",$M3476=""),"△内部转账要在「对方账户」写上另一头",IF(AND($L3476="内部转账",$M3476=$C3476),"※对方账户跟本账户是同一个",IF(AND($L3476&lt;&gt;"内部转账",$M3476&lt;&gt;""),"△填了对方账户，但类别不是内部转账",IF(YEAR($B3476)&lt;&gt;管理年度,"△不是管理年度的单据，按月的三张报表里看不到",IF($H3476&lt;0,"△这一笔之后该账户余额成负数了，核一下",""))))))))))))))</f>
        <v/>
      </c>
    </row>
    <row r="3477" ht="16.5" spans="1:16">
      <c r="A3477" s="4" t="str">
        <f>IF($C3477="","",COUNTA($C$5:$C3477))</f>
        <v/>
      </c>
      <c r="B3477" s="52"/>
      <c r="C3477" s="53"/>
      <c r="D3477" s="53"/>
      <c r="E3477" s="32"/>
      <c r="F3477" s="54"/>
      <c r="G3477" s="54"/>
      <c r="H3477" s="24" t="str">
        <f>IFERROR(ROUND(VLOOKUP($C3477,基础资料!$B$5:$E$34,3,0)+SUMIF($C$5:$C3477,$C3477,$F$5:$F3477)-SUMIF($C$5:$C3477,$C3477,$G$5:$G3477),2),"")</f>
        <v/>
      </c>
      <c r="I3477" s="53"/>
      <c r="J3477" s="53"/>
      <c r="K3477" s="25" t="str">
        <f t="shared" si="54"/>
        <v/>
      </c>
      <c r="L3477" s="13" t="str">
        <f>IF($D3477="","",IFERROR(INDEX(类别属性,MATCH($D3477,类别表,0)),""))</f>
        <v/>
      </c>
      <c r="M3477" s="53"/>
      <c r="N3477" s="53"/>
      <c r="O3477" s="32"/>
      <c r="P3477" s="6" t="str">
        <f>IF($C3477="","",IF(ISNA(MATCH($C3477,账户表,0)),"※这个账户不在【基础资料】的账户档案里",IF($B3477="","※没填日期，这一笔不会进任何月份的报表",IF(NOT(ISNUMBER($B3477)),"※日期是文本不是日期（像 2026.6.28 这种），按日期取数的报表全会漏掉这一笔",IF(AND($F3477&lt;&gt;"",$G3477&lt;&gt;""),"※收入和支出不能同时填",IF(AND(N($F3477)=0,N($G3477)=0),"※收入和支出都没填",IF(OR(N($F3477)&lt;0,N($G3477)&lt;0),"※金额不能填负数，方向反了就换一列填",IF($D3477="","※没填收支类别，分类报表会漏掉这一笔",IF(ISNA(MATCH($D3477,类别表,0)),"※收支类别不在【基础资料】的清单里",IF(AND($L3477="内部转账",$M3477=""),"△内部转账要在「对方账户」写上另一头",IF(AND($L3477="内部转账",$M3477=$C3477),"※对方账户跟本账户是同一个",IF(AND($L3477&lt;&gt;"内部转账",$M3477&lt;&gt;""),"△填了对方账户，但类别不是内部转账",IF(YEAR($B3477)&lt;&gt;管理年度,"△不是管理年度的单据，按月的三张报表里看不到",IF($H3477&lt;0,"△这一笔之后该账户余额成负数了，核一下",""))))))))))))))</f>
        <v/>
      </c>
    </row>
    <row r="3478" ht="16.5" spans="1:16">
      <c r="A3478" s="4" t="str">
        <f>IF($C3478="","",COUNTA($C$5:$C3478))</f>
        <v/>
      </c>
      <c r="B3478" s="52"/>
      <c r="C3478" s="53"/>
      <c r="D3478" s="53"/>
      <c r="E3478" s="32"/>
      <c r="F3478" s="54"/>
      <c r="G3478" s="54"/>
      <c r="H3478" s="24" t="str">
        <f>IFERROR(ROUND(VLOOKUP($C3478,基础资料!$B$5:$E$34,3,0)+SUMIF($C$5:$C3478,$C3478,$F$5:$F3478)-SUMIF($C$5:$C3478,$C3478,$G$5:$G3478),2),"")</f>
        <v/>
      </c>
      <c r="I3478" s="53"/>
      <c r="J3478" s="53"/>
      <c r="K3478" s="25" t="str">
        <f t="shared" si="54"/>
        <v/>
      </c>
      <c r="L3478" s="13" t="str">
        <f>IF($D3478="","",IFERROR(INDEX(类别属性,MATCH($D3478,类别表,0)),""))</f>
        <v/>
      </c>
      <c r="M3478" s="53"/>
      <c r="N3478" s="53"/>
      <c r="O3478" s="32"/>
      <c r="P3478" s="6" t="str">
        <f>IF($C3478="","",IF(ISNA(MATCH($C3478,账户表,0)),"※这个账户不在【基础资料】的账户档案里",IF($B3478="","※没填日期，这一笔不会进任何月份的报表",IF(NOT(ISNUMBER($B3478)),"※日期是文本不是日期（像 2026.6.28 这种），按日期取数的报表全会漏掉这一笔",IF(AND($F3478&lt;&gt;"",$G3478&lt;&gt;""),"※收入和支出不能同时填",IF(AND(N($F3478)=0,N($G3478)=0),"※收入和支出都没填",IF(OR(N($F3478)&lt;0,N($G3478)&lt;0),"※金额不能填负数，方向反了就换一列填",IF($D3478="","※没填收支类别，分类报表会漏掉这一笔",IF(ISNA(MATCH($D3478,类别表,0)),"※收支类别不在【基础资料】的清单里",IF(AND($L3478="内部转账",$M3478=""),"△内部转账要在「对方账户」写上另一头",IF(AND($L3478="内部转账",$M3478=$C3478),"※对方账户跟本账户是同一个",IF(AND($L3478&lt;&gt;"内部转账",$M3478&lt;&gt;""),"△填了对方账户，但类别不是内部转账",IF(YEAR($B3478)&lt;&gt;管理年度,"△不是管理年度的单据，按月的三张报表里看不到",IF($H3478&lt;0,"△这一笔之后该账户余额成负数了，核一下",""))))))))))))))</f>
        <v/>
      </c>
    </row>
    <row r="3479" ht="16.5" spans="1:16">
      <c r="A3479" s="4" t="str">
        <f>IF($C3479="","",COUNTA($C$5:$C3479))</f>
        <v/>
      </c>
      <c r="B3479" s="52"/>
      <c r="C3479" s="53"/>
      <c r="D3479" s="53"/>
      <c r="E3479" s="32"/>
      <c r="F3479" s="54"/>
      <c r="G3479" s="54"/>
      <c r="H3479" s="24" t="str">
        <f>IFERROR(ROUND(VLOOKUP($C3479,基础资料!$B$5:$E$34,3,0)+SUMIF($C$5:$C3479,$C3479,$F$5:$F3479)-SUMIF($C$5:$C3479,$C3479,$G$5:$G3479),2),"")</f>
        <v/>
      </c>
      <c r="I3479" s="53"/>
      <c r="J3479" s="53"/>
      <c r="K3479" s="25" t="str">
        <f t="shared" si="54"/>
        <v/>
      </c>
      <c r="L3479" s="13" t="str">
        <f>IF($D3479="","",IFERROR(INDEX(类别属性,MATCH($D3479,类别表,0)),""))</f>
        <v/>
      </c>
      <c r="M3479" s="53"/>
      <c r="N3479" s="53"/>
      <c r="O3479" s="32"/>
      <c r="P3479" s="6" t="str">
        <f>IF($C3479="","",IF(ISNA(MATCH($C3479,账户表,0)),"※这个账户不在【基础资料】的账户档案里",IF($B3479="","※没填日期，这一笔不会进任何月份的报表",IF(NOT(ISNUMBER($B3479)),"※日期是文本不是日期（像 2026.6.28 这种），按日期取数的报表全会漏掉这一笔",IF(AND($F3479&lt;&gt;"",$G3479&lt;&gt;""),"※收入和支出不能同时填",IF(AND(N($F3479)=0,N($G3479)=0),"※收入和支出都没填",IF(OR(N($F3479)&lt;0,N($G3479)&lt;0),"※金额不能填负数，方向反了就换一列填",IF($D3479="","※没填收支类别，分类报表会漏掉这一笔",IF(ISNA(MATCH($D3479,类别表,0)),"※收支类别不在【基础资料】的清单里",IF(AND($L3479="内部转账",$M3479=""),"△内部转账要在「对方账户」写上另一头",IF(AND($L3479="内部转账",$M3479=$C3479),"※对方账户跟本账户是同一个",IF(AND($L3479&lt;&gt;"内部转账",$M3479&lt;&gt;""),"△填了对方账户，但类别不是内部转账",IF(YEAR($B3479)&lt;&gt;管理年度,"△不是管理年度的单据，按月的三张报表里看不到",IF($H3479&lt;0,"△这一笔之后该账户余额成负数了，核一下",""))))))))))))))</f>
        <v/>
      </c>
    </row>
    <row r="3480" ht="16.5" spans="1:16">
      <c r="A3480" s="4" t="str">
        <f>IF($C3480="","",COUNTA($C$5:$C3480))</f>
        <v/>
      </c>
      <c r="B3480" s="52"/>
      <c r="C3480" s="53"/>
      <c r="D3480" s="53"/>
      <c r="E3480" s="32"/>
      <c r="F3480" s="54"/>
      <c r="G3480" s="54"/>
      <c r="H3480" s="24" t="str">
        <f>IFERROR(ROUND(VLOOKUP($C3480,基础资料!$B$5:$E$34,3,0)+SUMIF($C$5:$C3480,$C3480,$F$5:$F3480)-SUMIF($C$5:$C3480,$C3480,$G$5:$G3480),2),"")</f>
        <v/>
      </c>
      <c r="I3480" s="53"/>
      <c r="J3480" s="53"/>
      <c r="K3480" s="25" t="str">
        <f t="shared" si="54"/>
        <v/>
      </c>
      <c r="L3480" s="13" t="str">
        <f>IF($D3480="","",IFERROR(INDEX(类别属性,MATCH($D3480,类别表,0)),""))</f>
        <v/>
      </c>
      <c r="M3480" s="53"/>
      <c r="N3480" s="53"/>
      <c r="O3480" s="32"/>
      <c r="P3480" s="6" t="str">
        <f>IF($C3480="","",IF(ISNA(MATCH($C3480,账户表,0)),"※这个账户不在【基础资料】的账户档案里",IF($B3480="","※没填日期，这一笔不会进任何月份的报表",IF(NOT(ISNUMBER($B3480)),"※日期是文本不是日期（像 2026.6.28 这种），按日期取数的报表全会漏掉这一笔",IF(AND($F3480&lt;&gt;"",$G3480&lt;&gt;""),"※收入和支出不能同时填",IF(AND(N($F3480)=0,N($G3480)=0),"※收入和支出都没填",IF(OR(N($F3480)&lt;0,N($G3480)&lt;0),"※金额不能填负数，方向反了就换一列填",IF($D3480="","※没填收支类别，分类报表会漏掉这一笔",IF(ISNA(MATCH($D3480,类别表,0)),"※收支类别不在【基础资料】的清单里",IF(AND($L3480="内部转账",$M3480=""),"△内部转账要在「对方账户」写上另一头",IF(AND($L3480="内部转账",$M3480=$C3480),"※对方账户跟本账户是同一个",IF(AND($L3480&lt;&gt;"内部转账",$M3480&lt;&gt;""),"△填了对方账户，但类别不是内部转账",IF(YEAR($B3480)&lt;&gt;管理年度,"△不是管理年度的单据，按月的三张报表里看不到",IF($H3480&lt;0,"△这一笔之后该账户余额成负数了，核一下",""))))))))))))))</f>
        <v/>
      </c>
    </row>
    <row r="3481" ht="16.5" spans="1:16">
      <c r="A3481" s="4" t="str">
        <f>IF($C3481="","",COUNTA($C$5:$C3481))</f>
        <v/>
      </c>
      <c r="B3481" s="52"/>
      <c r="C3481" s="53"/>
      <c r="D3481" s="53"/>
      <c r="E3481" s="32"/>
      <c r="F3481" s="54"/>
      <c r="G3481" s="54"/>
      <c r="H3481" s="24" t="str">
        <f>IFERROR(ROUND(VLOOKUP($C3481,基础资料!$B$5:$E$34,3,0)+SUMIF($C$5:$C3481,$C3481,$F$5:$F3481)-SUMIF($C$5:$C3481,$C3481,$G$5:$G3481),2),"")</f>
        <v/>
      </c>
      <c r="I3481" s="53"/>
      <c r="J3481" s="53"/>
      <c r="K3481" s="25" t="str">
        <f t="shared" si="54"/>
        <v/>
      </c>
      <c r="L3481" s="13" t="str">
        <f>IF($D3481="","",IFERROR(INDEX(类别属性,MATCH($D3481,类别表,0)),""))</f>
        <v/>
      </c>
      <c r="M3481" s="53"/>
      <c r="N3481" s="53"/>
      <c r="O3481" s="32"/>
      <c r="P3481" s="6" t="str">
        <f>IF($C3481="","",IF(ISNA(MATCH($C3481,账户表,0)),"※这个账户不在【基础资料】的账户档案里",IF($B3481="","※没填日期，这一笔不会进任何月份的报表",IF(NOT(ISNUMBER($B3481)),"※日期是文本不是日期（像 2026.6.28 这种），按日期取数的报表全会漏掉这一笔",IF(AND($F3481&lt;&gt;"",$G3481&lt;&gt;""),"※收入和支出不能同时填",IF(AND(N($F3481)=0,N($G3481)=0),"※收入和支出都没填",IF(OR(N($F3481)&lt;0,N($G3481)&lt;0),"※金额不能填负数，方向反了就换一列填",IF($D3481="","※没填收支类别，分类报表会漏掉这一笔",IF(ISNA(MATCH($D3481,类别表,0)),"※收支类别不在【基础资料】的清单里",IF(AND($L3481="内部转账",$M3481=""),"△内部转账要在「对方账户」写上另一头",IF(AND($L3481="内部转账",$M3481=$C3481),"※对方账户跟本账户是同一个",IF(AND($L3481&lt;&gt;"内部转账",$M3481&lt;&gt;""),"△填了对方账户，但类别不是内部转账",IF(YEAR($B3481)&lt;&gt;管理年度,"△不是管理年度的单据，按月的三张报表里看不到",IF($H3481&lt;0,"△这一笔之后该账户余额成负数了，核一下",""))))))))))))))</f>
        <v/>
      </c>
    </row>
    <row r="3482" ht="16.5" spans="1:16">
      <c r="A3482" s="4" t="str">
        <f>IF($C3482="","",COUNTA($C$5:$C3482))</f>
        <v/>
      </c>
      <c r="B3482" s="52"/>
      <c r="C3482" s="53"/>
      <c r="D3482" s="53"/>
      <c r="E3482" s="32"/>
      <c r="F3482" s="54"/>
      <c r="G3482" s="54"/>
      <c r="H3482" s="24" t="str">
        <f>IFERROR(ROUND(VLOOKUP($C3482,基础资料!$B$5:$E$34,3,0)+SUMIF($C$5:$C3482,$C3482,$F$5:$F3482)-SUMIF($C$5:$C3482,$C3482,$G$5:$G3482),2),"")</f>
        <v/>
      </c>
      <c r="I3482" s="53"/>
      <c r="J3482" s="53"/>
      <c r="K3482" s="25" t="str">
        <f t="shared" si="54"/>
        <v/>
      </c>
      <c r="L3482" s="13" t="str">
        <f>IF($D3482="","",IFERROR(INDEX(类别属性,MATCH($D3482,类别表,0)),""))</f>
        <v/>
      </c>
      <c r="M3482" s="53"/>
      <c r="N3482" s="53"/>
      <c r="O3482" s="32"/>
      <c r="P3482" s="6" t="str">
        <f>IF($C3482="","",IF(ISNA(MATCH($C3482,账户表,0)),"※这个账户不在【基础资料】的账户档案里",IF($B3482="","※没填日期，这一笔不会进任何月份的报表",IF(NOT(ISNUMBER($B3482)),"※日期是文本不是日期（像 2026.6.28 这种），按日期取数的报表全会漏掉这一笔",IF(AND($F3482&lt;&gt;"",$G3482&lt;&gt;""),"※收入和支出不能同时填",IF(AND(N($F3482)=0,N($G3482)=0),"※收入和支出都没填",IF(OR(N($F3482)&lt;0,N($G3482)&lt;0),"※金额不能填负数，方向反了就换一列填",IF($D3482="","※没填收支类别，分类报表会漏掉这一笔",IF(ISNA(MATCH($D3482,类别表,0)),"※收支类别不在【基础资料】的清单里",IF(AND($L3482="内部转账",$M3482=""),"△内部转账要在「对方账户」写上另一头",IF(AND($L3482="内部转账",$M3482=$C3482),"※对方账户跟本账户是同一个",IF(AND($L3482&lt;&gt;"内部转账",$M3482&lt;&gt;""),"△填了对方账户，但类别不是内部转账",IF(YEAR($B3482)&lt;&gt;管理年度,"△不是管理年度的单据，按月的三张报表里看不到",IF($H3482&lt;0,"△这一笔之后该账户余额成负数了，核一下",""))))))))))))))</f>
        <v/>
      </c>
    </row>
    <row r="3483" ht="16.5" spans="1:16">
      <c r="A3483" s="4" t="str">
        <f>IF($C3483="","",COUNTA($C$5:$C3483))</f>
        <v/>
      </c>
      <c r="B3483" s="52"/>
      <c r="C3483" s="53"/>
      <c r="D3483" s="53"/>
      <c r="E3483" s="32"/>
      <c r="F3483" s="54"/>
      <c r="G3483" s="54"/>
      <c r="H3483" s="24" t="str">
        <f>IFERROR(ROUND(VLOOKUP($C3483,基础资料!$B$5:$E$34,3,0)+SUMIF($C$5:$C3483,$C3483,$F$5:$F3483)-SUMIF($C$5:$C3483,$C3483,$G$5:$G3483),2),"")</f>
        <v/>
      </c>
      <c r="I3483" s="53"/>
      <c r="J3483" s="53"/>
      <c r="K3483" s="25" t="str">
        <f t="shared" si="54"/>
        <v/>
      </c>
      <c r="L3483" s="13" t="str">
        <f>IF($D3483="","",IFERROR(INDEX(类别属性,MATCH($D3483,类别表,0)),""))</f>
        <v/>
      </c>
      <c r="M3483" s="53"/>
      <c r="N3483" s="53"/>
      <c r="O3483" s="32"/>
      <c r="P3483" s="6" t="str">
        <f>IF($C3483="","",IF(ISNA(MATCH($C3483,账户表,0)),"※这个账户不在【基础资料】的账户档案里",IF($B3483="","※没填日期，这一笔不会进任何月份的报表",IF(NOT(ISNUMBER($B3483)),"※日期是文本不是日期（像 2026.6.28 这种），按日期取数的报表全会漏掉这一笔",IF(AND($F3483&lt;&gt;"",$G3483&lt;&gt;""),"※收入和支出不能同时填",IF(AND(N($F3483)=0,N($G3483)=0),"※收入和支出都没填",IF(OR(N($F3483)&lt;0,N($G3483)&lt;0),"※金额不能填负数，方向反了就换一列填",IF($D3483="","※没填收支类别，分类报表会漏掉这一笔",IF(ISNA(MATCH($D3483,类别表,0)),"※收支类别不在【基础资料】的清单里",IF(AND($L3483="内部转账",$M3483=""),"△内部转账要在「对方账户」写上另一头",IF(AND($L3483="内部转账",$M3483=$C3483),"※对方账户跟本账户是同一个",IF(AND($L3483&lt;&gt;"内部转账",$M3483&lt;&gt;""),"△填了对方账户，但类别不是内部转账",IF(YEAR($B3483)&lt;&gt;管理年度,"△不是管理年度的单据，按月的三张报表里看不到",IF($H3483&lt;0,"△这一笔之后该账户余额成负数了，核一下",""))))))))))))))</f>
        <v/>
      </c>
    </row>
    <row r="3484" ht="16.5" spans="1:16">
      <c r="A3484" s="4" t="str">
        <f>IF($C3484="","",COUNTA($C$5:$C3484))</f>
        <v/>
      </c>
      <c r="B3484" s="52"/>
      <c r="C3484" s="53"/>
      <c r="D3484" s="53"/>
      <c r="E3484" s="32"/>
      <c r="F3484" s="54"/>
      <c r="G3484" s="54"/>
      <c r="H3484" s="24" t="str">
        <f>IFERROR(ROUND(VLOOKUP($C3484,基础资料!$B$5:$E$34,3,0)+SUMIF($C$5:$C3484,$C3484,$F$5:$F3484)-SUMIF($C$5:$C3484,$C3484,$G$5:$G3484),2),"")</f>
        <v/>
      </c>
      <c r="I3484" s="53"/>
      <c r="J3484" s="53"/>
      <c r="K3484" s="25" t="str">
        <f t="shared" si="54"/>
        <v/>
      </c>
      <c r="L3484" s="13" t="str">
        <f>IF($D3484="","",IFERROR(INDEX(类别属性,MATCH($D3484,类别表,0)),""))</f>
        <v/>
      </c>
      <c r="M3484" s="53"/>
      <c r="N3484" s="53"/>
      <c r="O3484" s="32"/>
      <c r="P3484" s="6" t="str">
        <f>IF($C3484="","",IF(ISNA(MATCH($C3484,账户表,0)),"※这个账户不在【基础资料】的账户档案里",IF($B3484="","※没填日期，这一笔不会进任何月份的报表",IF(NOT(ISNUMBER($B3484)),"※日期是文本不是日期（像 2026.6.28 这种），按日期取数的报表全会漏掉这一笔",IF(AND($F3484&lt;&gt;"",$G3484&lt;&gt;""),"※收入和支出不能同时填",IF(AND(N($F3484)=0,N($G3484)=0),"※收入和支出都没填",IF(OR(N($F3484)&lt;0,N($G3484)&lt;0),"※金额不能填负数，方向反了就换一列填",IF($D3484="","※没填收支类别，分类报表会漏掉这一笔",IF(ISNA(MATCH($D3484,类别表,0)),"※收支类别不在【基础资料】的清单里",IF(AND($L3484="内部转账",$M3484=""),"△内部转账要在「对方账户」写上另一头",IF(AND($L3484="内部转账",$M3484=$C3484),"※对方账户跟本账户是同一个",IF(AND($L3484&lt;&gt;"内部转账",$M3484&lt;&gt;""),"△填了对方账户，但类别不是内部转账",IF(YEAR($B3484)&lt;&gt;管理年度,"△不是管理年度的单据，按月的三张报表里看不到",IF($H3484&lt;0,"△这一笔之后该账户余额成负数了，核一下",""))))))))))))))</f>
        <v/>
      </c>
    </row>
    <row r="3485" ht="16.5" spans="1:16">
      <c r="A3485" s="4" t="str">
        <f>IF($C3485="","",COUNTA($C$5:$C3485))</f>
        <v/>
      </c>
      <c r="B3485" s="52"/>
      <c r="C3485" s="53"/>
      <c r="D3485" s="53"/>
      <c r="E3485" s="32"/>
      <c r="F3485" s="54"/>
      <c r="G3485" s="54"/>
      <c r="H3485" s="24" t="str">
        <f>IFERROR(ROUND(VLOOKUP($C3485,基础资料!$B$5:$E$34,3,0)+SUMIF($C$5:$C3485,$C3485,$F$5:$F3485)-SUMIF($C$5:$C3485,$C3485,$G$5:$G3485),2),"")</f>
        <v/>
      </c>
      <c r="I3485" s="53"/>
      <c r="J3485" s="53"/>
      <c r="K3485" s="25" t="str">
        <f t="shared" si="54"/>
        <v/>
      </c>
      <c r="L3485" s="13" t="str">
        <f>IF($D3485="","",IFERROR(INDEX(类别属性,MATCH($D3485,类别表,0)),""))</f>
        <v/>
      </c>
      <c r="M3485" s="53"/>
      <c r="N3485" s="53"/>
      <c r="O3485" s="32"/>
      <c r="P3485" s="6" t="str">
        <f>IF($C3485="","",IF(ISNA(MATCH($C3485,账户表,0)),"※这个账户不在【基础资料】的账户档案里",IF($B3485="","※没填日期，这一笔不会进任何月份的报表",IF(NOT(ISNUMBER($B3485)),"※日期是文本不是日期（像 2026.6.28 这种），按日期取数的报表全会漏掉这一笔",IF(AND($F3485&lt;&gt;"",$G3485&lt;&gt;""),"※收入和支出不能同时填",IF(AND(N($F3485)=0,N($G3485)=0),"※收入和支出都没填",IF(OR(N($F3485)&lt;0,N($G3485)&lt;0),"※金额不能填负数，方向反了就换一列填",IF($D3485="","※没填收支类别，分类报表会漏掉这一笔",IF(ISNA(MATCH($D3485,类别表,0)),"※收支类别不在【基础资料】的清单里",IF(AND($L3485="内部转账",$M3485=""),"△内部转账要在「对方账户」写上另一头",IF(AND($L3485="内部转账",$M3485=$C3485),"※对方账户跟本账户是同一个",IF(AND($L3485&lt;&gt;"内部转账",$M3485&lt;&gt;""),"△填了对方账户，但类别不是内部转账",IF(YEAR($B3485)&lt;&gt;管理年度,"△不是管理年度的单据，按月的三张报表里看不到",IF($H3485&lt;0,"△这一笔之后该账户余额成负数了，核一下",""))))))))))))))</f>
        <v/>
      </c>
    </row>
    <row r="3486" ht="16.5" spans="1:16">
      <c r="A3486" s="4" t="str">
        <f>IF($C3486="","",COUNTA($C$5:$C3486))</f>
        <v/>
      </c>
      <c r="B3486" s="52"/>
      <c r="C3486" s="53"/>
      <c r="D3486" s="53"/>
      <c r="E3486" s="32"/>
      <c r="F3486" s="54"/>
      <c r="G3486" s="54"/>
      <c r="H3486" s="24" t="str">
        <f>IFERROR(ROUND(VLOOKUP($C3486,基础资料!$B$5:$E$34,3,0)+SUMIF($C$5:$C3486,$C3486,$F$5:$F3486)-SUMIF($C$5:$C3486,$C3486,$G$5:$G3486),2),"")</f>
        <v/>
      </c>
      <c r="I3486" s="53"/>
      <c r="J3486" s="53"/>
      <c r="K3486" s="25" t="str">
        <f t="shared" si="54"/>
        <v/>
      </c>
      <c r="L3486" s="13" t="str">
        <f>IF($D3486="","",IFERROR(INDEX(类别属性,MATCH($D3486,类别表,0)),""))</f>
        <v/>
      </c>
      <c r="M3486" s="53"/>
      <c r="N3486" s="53"/>
      <c r="O3486" s="32"/>
      <c r="P3486" s="6" t="str">
        <f>IF($C3486="","",IF(ISNA(MATCH($C3486,账户表,0)),"※这个账户不在【基础资料】的账户档案里",IF($B3486="","※没填日期，这一笔不会进任何月份的报表",IF(NOT(ISNUMBER($B3486)),"※日期是文本不是日期（像 2026.6.28 这种），按日期取数的报表全会漏掉这一笔",IF(AND($F3486&lt;&gt;"",$G3486&lt;&gt;""),"※收入和支出不能同时填",IF(AND(N($F3486)=0,N($G3486)=0),"※收入和支出都没填",IF(OR(N($F3486)&lt;0,N($G3486)&lt;0),"※金额不能填负数，方向反了就换一列填",IF($D3486="","※没填收支类别，分类报表会漏掉这一笔",IF(ISNA(MATCH($D3486,类别表,0)),"※收支类别不在【基础资料】的清单里",IF(AND($L3486="内部转账",$M3486=""),"△内部转账要在「对方账户」写上另一头",IF(AND($L3486="内部转账",$M3486=$C3486),"※对方账户跟本账户是同一个",IF(AND($L3486&lt;&gt;"内部转账",$M3486&lt;&gt;""),"△填了对方账户，但类别不是内部转账",IF(YEAR($B3486)&lt;&gt;管理年度,"△不是管理年度的单据，按月的三张报表里看不到",IF($H3486&lt;0,"△这一笔之后该账户余额成负数了，核一下",""))))))))))))))</f>
        <v/>
      </c>
    </row>
    <row r="3487" ht="16.5" spans="1:16">
      <c r="A3487" s="4" t="str">
        <f>IF($C3487="","",COUNTA($C$5:$C3487))</f>
        <v/>
      </c>
      <c r="B3487" s="52"/>
      <c r="C3487" s="53"/>
      <c r="D3487" s="53"/>
      <c r="E3487" s="32"/>
      <c r="F3487" s="54"/>
      <c r="G3487" s="54"/>
      <c r="H3487" s="24" t="str">
        <f>IFERROR(ROUND(VLOOKUP($C3487,基础资料!$B$5:$E$34,3,0)+SUMIF($C$5:$C3487,$C3487,$F$5:$F3487)-SUMIF($C$5:$C3487,$C3487,$G$5:$G3487),2),"")</f>
        <v/>
      </c>
      <c r="I3487" s="53"/>
      <c r="J3487" s="53"/>
      <c r="K3487" s="25" t="str">
        <f t="shared" si="54"/>
        <v/>
      </c>
      <c r="L3487" s="13" t="str">
        <f>IF($D3487="","",IFERROR(INDEX(类别属性,MATCH($D3487,类别表,0)),""))</f>
        <v/>
      </c>
      <c r="M3487" s="53"/>
      <c r="N3487" s="53"/>
      <c r="O3487" s="32"/>
      <c r="P3487" s="6" t="str">
        <f>IF($C3487="","",IF(ISNA(MATCH($C3487,账户表,0)),"※这个账户不在【基础资料】的账户档案里",IF($B3487="","※没填日期，这一笔不会进任何月份的报表",IF(NOT(ISNUMBER($B3487)),"※日期是文本不是日期（像 2026.6.28 这种），按日期取数的报表全会漏掉这一笔",IF(AND($F3487&lt;&gt;"",$G3487&lt;&gt;""),"※收入和支出不能同时填",IF(AND(N($F3487)=0,N($G3487)=0),"※收入和支出都没填",IF(OR(N($F3487)&lt;0,N($G3487)&lt;0),"※金额不能填负数，方向反了就换一列填",IF($D3487="","※没填收支类别，分类报表会漏掉这一笔",IF(ISNA(MATCH($D3487,类别表,0)),"※收支类别不在【基础资料】的清单里",IF(AND($L3487="内部转账",$M3487=""),"△内部转账要在「对方账户」写上另一头",IF(AND($L3487="内部转账",$M3487=$C3487),"※对方账户跟本账户是同一个",IF(AND($L3487&lt;&gt;"内部转账",$M3487&lt;&gt;""),"△填了对方账户，但类别不是内部转账",IF(YEAR($B3487)&lt;&gt;管理年度,"△不是管理年度的单据，按月的三张报表里看不到",IF($H3487&lt;0,"△这一笔之后该账户余额成负数了，核一下",""))))))))))))))</f>
        <v/>
      </c>
    </row>
    <row r="3488" ht="16.5" spans="1:16">
      <c r="A3488" s="4" t="str">
        <f>IF($C3488="","",COUNTA($C$5:$C3488))</f>
        <v/>
      </c>
      <c r="B3488" s="52"/>
      <c r="C3488" s="53"/>
      <c r="D3488" s="53"/>
      <c r="E3488" s="32"/>
      <c r="F3488" s="54"/>
      <c r="G3488" s="54"/>
      <c r="H3488" s="24" t="str">
        <f>IFERROR(ROUND(VLOOKUP($C3488,基础资料!$B$5:$E$34,3,0)+SUMIF($C$5:$C3488,$C3488,$F$5:$F3488)-SUMIF($C$5:$C3488,$C3488,$G$5:$G3488),2),"")</f>
        <v/>
      </c>
      <c r="I3488" s="53"/>
      <c r="J3488" s="53"/>
      <c r="K3488" s="25" t="str">
        <f t="shared" si="54"/>
        <v/>
      </c>
      <c r="L3488" s="13" t="str">
        <f>IF($D3488="","",IFERROR(INDEX(类别属性,MATCH($D3488,类别表,0)),""))</f>
        <v/>
      </c>
      <c r="M3488" s="53"/>
      <c r="N3488" s="53"/>
      <c r="O3488" s="32"/>
      <c r="P3488" s="6" t="str">
        <f>IF($C3488="","",IF(ISNA(MATCH($C3488,账户表,0)),"※这个账户不在【基础资料】的账户档案里",IF($B3488="","※没填日期，这一笔不会进任何月份的报表",IF(NOT(ISNUMBER($B3488)),"※日期是文本不是日期（像 2026.6.28 这种），按日期取数的报表全会漏掉这一笔",IF(AND($F3488&lt;&gt;"",$G3488&lt;&gt;""),"※收入和支出不能同时填",IF(AND(N($F3488)=0,N($G3488)=0),"※收入和支出都没填",IF(OR(N($F3488)&lt;0,N($G3488)&lt;0),"※金额不能填负数，方向反了就换一列填",IF($D3488="","※没填收支类别，分类报表会漏掉这一笔",IF(ISNA(MATCH($D3488,类别表,0)),"※收支类别不在【基础资料】的清单里",IF(AND($L3488="内部转账",$M3488=""),"△内部转账要在「对方账户」写上另一头",IF(AND($L3488="内部转账",$M3488=$C3488),"※对方账户跟本账户是同一个",IF(AND($L3488&lt;&gt;"内部转账",$M3488&lt;&gt;""),"△填了对方账户，但类别不是内部转账",IF(YEAR($B3488)&lt;&gt;管理年度,"△不是管理年度的单据，按月的三张报表里看不到",IF($H3488&lt;0,"△这一笔之后该账户余额成负数了，核一下",""))))))))))))))</f>
        <v/>
      </c>
    </row>
    <row r="3489" ht="16.5" spans="1:16">
      <c r="A3489" s="4" t="str">
        <f>IF($C3489="","",COUNTA($C$5:$C3489))</f>
        <v/>
      </c>
      <c r="B3489" s="52"/>
      <c r="C3489" s="53"/>
      <c r="D3489" s="53"/>
      <c r="E3489" s="32"/>
      <c r="F3489" s="54"/>
      <c r="G3489" s="54"/>
      <c r="H3489" s="24" t="str">
        <f>IFERROR(ROUND(VLOOKUP($C3489,基础资料!$B$5:$E$34,3,0)+SUMIF($C$5:$C3489,$C3489,$F$5:$F3489)-SUMIF($C$5:$C3489,$C3489,$G$5:$G3489),2),"")</f>
        <v/>
      </c>
      <c r="I3489" s="53"/>
      <c r="J3489" s="53"/>
      <c r="K3489" s="25" t="str">
        <f t="shared" si="54"/>
        <v/>
      </c>
      <c r="L3489" s="13" t="str">
        <f>IF($D3489="","",IFERROR(INDEX(类别属性,MATCH($D3489,类别表,0)),""))</f>
        <v/>
      </c>
      <c r="M3489" s="53"/>
      <c r="N3489" s="53"/>
      <c r="O3489" s="32"/>
      <c r="P3489" s="6" t="str">
        <f>IF($C3489="","",IF(ISNA(MATCH($C3489,账户表,0)),"※这个账户不在【基础资料】的账户档案里",IF($B3489="","※没填日期，这一笔不会进任何月份的报表",IF(NOT(ISNUMBER($B3489)),"※日期是文本不是日期（像 2026.6.28 这种），按日期取数的报表全会漏掉这一笔",IF(AND($F3489&lt;&gt;"",$G3489&lt;&gt;""),"※收入和支出不能同时填",IF(AND(N($F3489)=0,N($G3489)=0),"※收入和支出都没填",IF(OR(N($F3489)&lt;0,N($G3489)&lt;0),"※金额不能填负数，方向反了就换一列填",IF($D3489="","※没填收支类别，分类报表会漏掉这一笔",IF(ISNA(MATCH($D3489,类别表,0)),"※收支类别不在【基础资料】的清单里",IF(AND($L3489="内部转账",$M3489=""),"△内部转账要在「对方账户」写上另一头",IF(AND($L3489="内部转账",$M3489=$C3489),"※对方账户跟本账户是同一个",IF(AND($L3489&lt;&gt;"内部转账",$M3489&lt;&gt;""),"△填了对方账户，但类别不是内部转账",IF(YEAR($B3489)&lt;&gt;管理年度,"△不是管理年度的单据，按月的三张报表里看不到",IF($H3489&lt;0,"△这一笔之后该账户余额成负数了，核一下",""))))))))))))))</f>
        <v/>
      </c>
    </row>
    <row r="3490" ht="16.5" spans="1:16">
      <c r="A3490" s="4" t="str">
        <f>IF($C3490="","",COUNTA($C$5:$C3490))</f>
        <v/>
      </c>
      <c r="B3490" s="52"/>
      <c r="C3490" s="53"/>
      <c r="D3490" s="53"/>
      <c r="E3490" s="32"/>
      <c r="F3490" s="54"/>
      <c r="G3490" s="54"/>
      <c r="H3490" s="24" t="str">
        <f>IFERROR(ROUND(VLOOKUP($C3490,基础资料!$B$5:$E$34,3,0)+SUMIF($C$5:$C3490,$C3490,$F$5:$F3490)-SUMIF($C$5:$C3490,$C3490,$G$5:$G3490),2),"")</f>
        <v/>
      </c>
      <c r="I3490" s="53"/>
      <c r="J3490" s="53"/>
      <c r="K3490" s="25" t="str">
        <f t="shared" si="54"/>
        <v/>
      </c>
      <c r="L3490" s="13" t="str">
        <f>IF($D3490="","",IFERROR(INDEX(类别属性,MATCH($D3490,类别表,0)),""))</f>
        <v/>
      </c>
      <c r="M3490" s="53"/>
      <c r="N3490" s="53"/>
      <c r="O3490" s="32"/>
      <c r="P3490" s="6" t="str">
        <f>IF($C3490="","",IF(ISNA(MATCH($C3490,账户表,0)),"※这个账户不在【基础资料】的账户档案里",IF($B3490="","※没填日期，这一笔不会进任何月份的报表",IF(NOT(ISNUMBER($B3490)),"※日期是文本不是日期（像 2026.6.28 这种），按日期取数的报表全会漏掉这一笔",IF(AND($F3490&lt;&gt;"",$G3490&lt;&gt;""),"※收入和支出不能同时填",IF(AND(N($F3490)=0,N($G3490)=0),"※收入和支出都没填",IF(OR(N($F3490)&lt;0,N($G3490)&lt;0),"※金额不能填负数，方向反了就换一列填",IF($D3490="","※没填收支类别，分类报表会漏掉这一笔",IF(ISNA(MATCH($D3490,类别表,0)),"※收支类别不在【基础资料】的清单里",IF(AND($L3490="内部转账",$M3490=""),"△内部转账要在「对方账户」写上另一头",IF(AND($L3490="内部转账",$M3490=$C3490),"※对方账户跟本账户是同一个",IF(AND($L3490&lt;&gt;"内部转账",$M3490&lt;&gt;""),"△填了对方账户，但类别不是内部转账",IF(YEAR($B3490)&lt;&gt;管理年度,"△不是管理年度的单据，按月的三张报表里看不到",IF($H3490&lt;0,"△这一笔之后该账户余额成负数了，核一下",""))))))))))))))</f>
        <v/>
      </c>
    </row>
    <row r="3491" ht="16.5" spans="1:16">
      <c r="A3491" s="4" t="str">
        <f>IF($C3491="","",COUNTA($C$5:$C3491))</f>
        <v/>
      </c>
      <c r="B3491" s="52"/>
      <c r="C3491" s="53"/>
      <c r="D3491" s="53"/>
      <c r="E3491" s="32"/>
      <c r="F3491" s="54"/>
      <c r="G3491" s="54"/>
      <c r="H3491" s="24" t="str">
        <f>IFERROR(ROUND(VLOOKUP($C3491,基础资料!$B$5:$E$34,3,0)+SUMIF($C$5:$C3491,$C3491,$F$5:$F3491)-SUMIF($C$5:$C3491,$C3491,$G$5:$G3491),2),"")</f>
        <v/>
      </c>
      <c r="I3491" s="53"/>
      <c r="J3491" s="53"/>
      <c r="K3491" s="25" t="str">
        <f t="shared" si="54"/>
        <v/>
      </c>
      <c r="L3491" s="13" t="str">
        <f>IF($D3491="","",IFERROR(INDEX(类别属性,MATCH($D3491,类别表,0)),""))</f>
        <v/>
      </c>
      <c r="M3491" s="53"/>
      <c r="N3491" s="53"/>
      <c r="O3491" s="32"/>
      <c r="P3491" s="6" t="str">
        <f>IF($C3491="","",IF(ISNA(MATCH($C3491,账户表,0)),"※这个账户不在【基础资料】的账户档案里",IF($B3491="","※没填日期，这一笔不会进任何月份的报表",IF(NOT(ISNUMBER($B3491)),"※日期是文本不是日期（像 2026.6.28 这种），按日期取数的报表全会漏掉这一笔",IF(AND($F3491&lt;&gt;"",$G3491&lt;&gt;""),"※收入和支出不能同时填",IF(AND(N($F3491)=0,N($G3491)=0),"※收入和支出都没填",IF(OR(N($F3491)&lt;0,N($G3491)&lt;0),"※金额不能填负数，方向反了就换一列填",IF($D3491="","※没填收支类别，分类报表会漏掉这一笔",IF(ISNA(MATCH($D3491,类别表,0)),"※收支类别不在【基础资料】的清单里",IF(AND($L3491="内部转账",$M3491=""),"△内部转账要在「对方账户」写上另一头",IF(AND($L3491="内部转账",$M3491=$C3491),"※对方账户跟本账户是同一个",IF(AND($L3491&lt;&gt;"内部转账",$M3491&lt;&gt;""),"△填了对方账户，但类别不是内部转账",IF(YEAR($B3491)&lt;&gt;管理年度,"△不是管理年度的单据，按月的三张报表里看不到",IF($H3491&lt;0,"△这一笔之后该账户余额成负数了，核一下",""))))))))))))))</f>
        <v/>
      </c>
    </row>
    <row r="3492" ht="16.5" spans="1:16">
      <c r="A3492" s="4" t="str">
        <f>IF($C3492="","",COUNTA($C$5:$C3492))</f>
        <v/>
      </c>
      <c r="B3492" s="52"/>
      <c r="C3492" s="53"/>
      <c r="D3492" s="53"/>
      <c r="E3492" s="32"/>
      <c r="F3492" s="54"/>
      <c r="G3492" s="54"/>
      <c r="H3492" s="24" t="str">
        <f>IFERROR(ROUND(VLOOKUP($C3492,基础资料!$B$5:$E$34,3,0)+SUMIF($C$5:$C3492,$C3492,$F$5:$F3492)-SUMIF($C$5:$C3492,$C3492,$G$5:$G3492),2),"")</f>
        <v/>
      </c>
      <c r="I3492" s="53"/>
      <c r="J3492" s="53"/>
      <c r="K3492" s="25" t="str">
        <f t="shared" si="54"/>
        <v/>
      </c>
      <c r="L3492" s="13" t="str">
        <f>IF($D3492="","",IFERROR(INDEX(类别属性,MATCH($D3492,类别表,0)),""))</f>
        <v/>
      </c>
      <c r="M3492" s="53"/>
      <c r="N3492" s="53"/>
      <c r="O3492" s="32"/>
      <c r="P3492" s="6" t="str">
        <f>IF($C3492="","",IF(ISNA(MATCH($C3492,账户表,0)),"※这个账户不在【基础资料】的账户档案里",IF($B3492="","※没填日期，这一笔不会进任何月份的报表",IF(NOT(ISNUMBER($B3492)),"※日期是文本不是日期（像 2026.6.28 这种），按日期取数的报表全会漏掉这一笔",IF(AND($F3492&lt;&gt;"",$G3492&lt;&gt;""),"※收入和支出不能同时填",IF(AND(N($F3492)=0,N($G3492)=0),"※收入和支出都没填",IF(OR(N($F3492)&lt;0,N($G3492)&lt;0),"※金额不能填负数，方向反了就换一列填",IF($D3492="","※没填收支类别，分类报表会漏掉这一笔",IF(ISNA(MATCH($D3492,类别表,0)),"※收支类别不在【基础资料】的清单里",IF(AND($L3492="内部转账",$M3492=""),"△内部转账要在「对方账户」写上另一头",IF(AND($L3492="内部转账",$M3492=$C3492),"※对方账户跟本账户是同一个",IF(AND($L3492&lt;&gt;"内部转账",$M3492&lt;&gt;""),"△填了对方账户，但类别不是内部转账",IF(YEAR($B3492)&lt;&gt;管理年度,"△不是管理年度的单据，按月的三张报表里看不到",IF($H3492&lt;0,"△这一笔之后该账户余额成负数了，核一下",""))))))))))))))</f>
        <v/>
      </c>
    </row>
    <row r="3493" ht="16.5" spans="1:16">
      <c r="A3493" s="4" t="str">
        <f>IF($C3493="","",COUNTA($C$5:$C3493))</f>
        <v/>
      </c>
      <c r="B3493" s="52"/>
      <c r="C3493" s="53"/>
      <c r="D3493" s="53"/>
      <c r="E3493" s="32"/>
      <c r="F3493" s="54"/>
      <c r="G3493" s="54"/>
      <c r="H3493" s="24" t="str">
        <f>IFERROR(ROUND(VLOOKUP($C3493,基础资料!$B$5:$E$34,3,0)+SUMIF($C$5:$C3493,$C3493,$F$5:$F3493)-SUMIF($C$5:$C3493,$C3493,$G$5:$G3493),2),"")</f>
        <v/>
      </c>
      <c r="I3493" s="53"/>
      <c r="J3493" s="53"/>
      <c r="K3493" s="25" t="str">
        <f t="shared" si="54"/>
        <v/>
      </c>
      <c r="L3493" s="13" t="str">
        <f>IF($D3493="","",IFERROR(INDEX(类别属性,MATCH($D3493,类别表,0)),""))</f>
        <v/>
      </c>
      <c r="M3493" s="53"/>
      <c r="N3493" s="53"/>
      <c r="O3493" s="32"/>
      <c r="P3493" s="6" t="str">
        <f>IF($C3493="","",IF(ISNA(MATCH($C3493,账户表,0)),"※这个账户不在【基础资料】的账户档案里",IF($B3493="","※没填日期，这一笔不会进任何月份的报表",IF(NOT(ISNUMBER($B3493)),"※日期是文本不是日期（像 2026.6.28 这种），按日期取数的报表全会漏掉这一笔",IF(AND($F3493&lt;&gt;"",$G3493&lt;&gt;""),"※收入和支出不能同时填",IF(AND(N($F3493)=0,N($G3493)=0),"※收入和支出都没填",IF(OR(N($F3493)&lt;0,N($G3493)&lt;0),"※金额不能填负数，方向反了就换一列填",IF($D3493="","※没填收支类别，分类报表会漏掉这一笔",IF(ISNA(MATCH($D3493,类别表,0)),"※收支类别不在【基础资料】的清单里",IF(AND($L3493="内部转账",$M3493=""),"△内部转账要在「对方账户」写上另一头",IF(AND($L3493="内部转账",$M3493=$C3493),"※对方账户跟本账户是同一个",IF(AND($L3493&lt;&gt;"内部转账",$M3493&lt;&gt;""),"△填了对方账户，但类别不是内部转账",IF(YEAR($B3493)&lt;&gt;管理年度,"△不是管理年度的单据，按月的三张报表里看不到",IF($H3493&lt;0,"△这一笔之后该账户余额成负数了，核一下",""))))))))))))))</f>
        <v/>
      </c>
    </row>
    <row r="3494" ht="16.5" spans="1:16">
      <c r="A3494" s="4" t="str">
        <f>IF($C3494="","",COUNTA($C$5:$C3494))</f>
        <v/>
      </c>
      <c r="B3494" s="52"/>
      <c r="C3494" s="53"/>
      <c r="D3494" s="53"/>
      <c r="E3494" s="32"/>
      <c r="F3494" s="54"/>
      <c r="G3494" s="54"/>
      <c r="H3494" s="24" t="str">
        <f>IFERROR(ROUND(VLOOKUP($C3494,基础资料!$B$5:$E$34,3,0)+SUMIF($C$5:$C3494,$C3494,$F$5:$F3494)-SUMIF($C$5:$C3494,$C3494,$G$5:$G3494),2),"")</f>
        <v/>
      </c>
      <c r="I3494" s="53"/>
      <c r="J3494" s="53"/>
      <c r="K3494" s="25" t="str">
        <f t="shared" si="54"/>
        <v/>
      </c>
      <c r="L3494" s="13" t="str">
        <f>IF($D3494="","",IFERROR(INDEX(类别属性,MATCH($D3494,类别表,0)),""))</f>
        <v/>
      </c>
      <c r="M3494" s="53"/>
      <c r="N3494" s="53"/>
      <c r="O3494" s="32"/>
      <c r="P3494" s="6" t="str">
        <f>IF($C3494="","",IF(ISNA(MATCH($C3494,账户表,0)),"※这个账户不在【基础资料】的账户档案里",IF($B3494="","※没填日期，这一笔不会进任何月份的报表",IF(NOT(ISNUMBER($B3494)),"※日期是文本不是日期（像 2026.6.28 这种），按日期取数的报表全会漏掉这一笔",IF(AND($F3494&lt;&gt;"",$G3494&lt;&gt;""),"※收入和支出不能同时填",IF(AND(N($F3494)=0,N($G3494)=0),"※收入和支出都没填",IF(OR(N($F3494)&lt;0,N($G3494)&lt;0),"※金额不能填负数，方向反了就换一列填",IF($D3494="","※没填收支类别，分类报表会漏掉这一笔",IF(ISNA(MATCH($D3494,类别表,0)),"※收支类别不在【基础资料】的清单里",IF(AND($L3494="内部转账",$M3494=""),"△内部转账要在「对方账户」写上另一头",IF(AND($L3494="内部转账",$M3494=$C3494),"※对方账户跟本账户是同一个",IF(AND($L3494&lt;&gt;"内部转账",$M3494&lt;&gt;""),"△填了对方账户，但类别不是内部转账",IF(YEAR($B3494)&lt;&gt;管理年度,"△不是管理年度的单据，按月的三张报表里看不到",IF($H3494&lt;0,"△这一笔之后该账户余额成负数了，核一下",""))))))))))))))</f>
        <v/>
      </c>
    </row>
    <row r="3495" ht="16.5" spans="1:16">
      <c r="A3495" s="4" t="str">
        <f>IF($C3495="","",COUNTA($C$5:$C3495))</f>
        <v/>
      </c>
      <c r="B3495" s="52"/>
      <c r="C3495" s="53"/>
      <c r="D3495" s="53"/>
      <c r="E3495" s="32"/>
      <c r="F3495" s="54"/>
      <c r="G3495" s="54"/>
      <c r="H3495" s="24" t="str">
        <f>IFERROR(ROUND(VLOOKUP($C3495,基础资料!$B$5:$E$34,3,0)+SUMIF($C$5:$C3495,$C3495,$F$5:$F3495)-SUMIF($C$5:$C3495,$C3495,$G$5:$G3495),2),"")</f>
        <v/>
      </c>
      <c r="I3495" s="53"/>
      <c r="J3495" s="53"/>
      <c r="K3495" s="25" t="str">
        <f t="shared" si="54"/>
        <v/>
      </c>
      <c r="L3495" s="13" t="str">
        <f>IF($D3495="","",IFERROR(INDEX(类别属性,MATCH($D3495,类别表,0)),""))</f>
        <v/>
      </c>
      <c r="M3495" s="53"/>
      <c r="N3495" s="53"/>
      <c r="O3495" s="32"/>
      <c r="P3495" s="6" t="str">
        <f>IF($C3495="","",IF(ISNA(MATCH($C3495,账户表,0)),"※这个账户不在【基础资料】的账户档案里",IF($B3495="","※没填日期，这一笔不会进任何月份的报表",IF(NOT(ISNUMBER($B3495)),"※日期是文本不是日期（像 2026.6.28 这种），按日期取数的报表全会漏掉这一笔",IF(AND($F3495&lt;&gt;"",$G3495&lt;&gt;""),"※收入和支出不能同时填",IF(AND(N($F3495)=0,N($G3495)=0),"※收入和支出都没填",IF(OR(N($F3495)&lt;0,N($G3495)&lt;0),"※金额不能填负数，方向反了就换一列填",IF($D3495="","※没填收支类别，分类报表会漏掉这一笔",IF(ISNA(MATCH($D3495,类别表,0)),"※收支类别不在【基础资料】的清单里",IF(AND($L3495="内部转账",$M3495=""),"△内部转账要在「对方账户」写上另一头",IF(AND($L3495="内部转账",$M3495=$C3495),"※对方账户跟本账户是同一个",IF(AND($L3495&lt;&gt;"内部转账",$M3495&lt;&gt;""),"△填了对方账户，但类别不是内部转账",IF(YEAR($B3495)&lt;&gt;管理年度,"△不是管理年度的单据，按月的三张报表里看不到",IF($H3495&lt;0,"△这一笔之后该账户余额成负数了，核一下",""))))))))))))))</f>
        <v/>
      </c>
    </row>
    <row r="3496" ht="16.5" spans="1:16">
      <c r="A3496" s="4" t="str">
        <f>IF($C3496="","",COUNTA($C$5:$C3496))</f>
        <v/>
      </c>
      <c r="B3496" s="52"/>
      <c r="C3496" s="53"/>
      <c r="D3496" s="53"/>
      <c r="E3496" s="32"/>
      <c r="F3496" s="54"/>
      <c r="G3496" s="54"/>
      <c r="H3496" s="24" t="str">
        <f>IFERROR(ROUND(VLOOKUP($C3496,基础资料!$B$5:$E$34,3,0)+SUMIF($C$5:$C3496,$C3496,$F$5:$F3496)-SUMIF($C$5:$C3496,$C3496,$G$5:$G3496),2),"")</f>
        <v/>
      </c>
      <c r="I3496" s="53"/>
      <c r="J3496" s="53"/>
      <c r="K3496" s="25" t="str">
        <f t="shared" si="54"/>
        <v/>
      </c>
      <c r="L3496" s="13" t="str">
        <f>IF($D3496="","",IFERROR(INDEX(类别属性,MATCH($D3496,类别表,0)),""))</f>
        <v/>
      </c>
      <c r="M3496" s="53"/>
      <c r="N3496" s="53"/>
      <c r="O3496" s="32"/>
      <c r="P3496" s="6" t="str">
        <f>IF($C3496="","",IF(ISNA(MATCH($C3496,账户表,0)),"※这个账户不在【基础资料】的账户档案里",IF($B3496="","※没填日期，这一笔不会进任何月份的报表",IF(NOT(ISNUMBER($B3496)),"※日期是文本不是日期（像 2026.6.28 这种），按日期取数的报表全会漏掉这一笔",IF(AND($F3496&lt;&gt;"",$G3496&lt;&gt;""),"※收入和支出不能同时填",IF(AND(N($F3496)=0,N($G3496)=0),"※收入和支出都没填",IF(OR(N($F3496)&lt;0,N($G3496)&lt;0),"※金额不能填负数，方向反了就换一列填",IF($D3496="","※没填收支类别，分类报表会漏掉这一笔",IF(ISNA(MATCH($D3496,类别表,0)),"※收支类别不在【基础资料】的清单里",IF(AND($L3496="内部转账",$M3496=""),"△内部转账要在「对方账户」写上另一头",IF(AND($L3496="内部转账",$M3496=$C3496),"※对方账户跟本账户是同一个",IF(AND($L3496&lt;&gt;"内部转账",$M3496&lt;&gt;""),"△填了对方账户，但类别不是内部转账",IF(YEAR($B3496)&lt;&gt;管理年度,"△不是管理年度的单据，按月的三张报表里看不到",IF($H3496&lt;0,"△这一笔之后该账户余额成负数了，核一下",""))))))))))))))</f>
        <v/>
      </c>
    </row>
    <row r="3497" ht="16.5" spans="1:16">
      <c r="A3497" s="4" t="str">
        <f>IF($C3497="","",COUNTA($C$5:$C3497))</f>
        <v/>
      </c>
      <c r="B3497" s="52"/>
      <c r="C3497" s="53"/>
      <c r="D3497" s="53"/>
      <c r="E3497" s="32"/>
      <c r="F3497" s="54"/>
      <c r="G3497" s="54"/>
      <c r="H3497" s="24" t="str">
        <f>IFERROR(ROUND(VLOOKUP($C3497,基础资料!$B$5:$E$34,3,0)+SUMIF($C$5:$C3497,$C3497,$F$5:$F3497)-SUMIF($C$5:$C3497,$C3497,$G$5:$G3497),2),"")</f>
        <v/>
      </c>
      <c r="I3497" s="53"/>
      <c r="J3497" s="53"/>
      <c r="K3497" s="25" t="str">
        <f t="shared" si="54"/>
        <v/>
      </c>
      <c r="L3497" s="13" t="str">
        <f>IF($D3497="","",IFERROR(INDEX(类别属性,MATCH($D3497,类别表,0)),""))</f>
        <v/>
      </c>
      <c r="M3497" s="53"/>
      <c r="N3497" s="53"/>
      <c r="O3497" s="32"/>
      <c r="P3497" s="6" t="str">
        <f>IF($C3497="","",IF(ISNA(MATCH($C3497,账户表,0)),"※这个账户不在【基础资料】的账户档案里",IF($B3497="","※没填日期，这一笔不会进任何月份的报表",IF(NOT(ISNUMBER($B3497)),"※日期是文本不是日期（像 2026.6.28 这种），按日期取数的报表全会漏掉这一笔",IF(AND($F3497&lt;&gt;"",$G3497&lt;&gt;""),"※收入和支出不能同时填",IF(AND(N($F3497)=0,N($G3497)=0),"※收入和支出都没填",IF(OR(N($F3497)&lt;0,N($G3497)&lt;0),"※金额不能填负数，方向反了就换一列填",IF($D3497="","※没填收支类别，分类报表会漏掉这一笔",IF(ISNA(MATCH($D3497,类别表,0)),"※收支类别不在【基础资料】的清单里",IF(AND($L3497="内部转账",$M3497=""),"△内部转账要在「对方账户」写上另一头",IF(AND($L3497="内部转账",$M3497=$C3497),"※对方账户跟本账户是同一个",IF(AND($L3497&lt;&gt;"内部转账",$M3497&lt;&gt;""),"△填了对方账户，但类别不是内部转账",IF(YEAR($B3497)&lt;&gt;管理年度,"△不是管理年度的单据，按月的三张报表里看不到",IF($H3497&lt;0,"△这一笔之后该账户余额成负数了，核一下",""))))))))))))))</f>
        <v/>
      </c>
    </row>
    <row r="3498" ht="16.5" spans="1:16">
      <c r="A3498" s="4" t="str">
        <f>IF($C3498="","",COUNTA($C$5:$C3498))</f>
        <v/>
      </c>
      <c r="B3498" s="52"/>
      <c r="C3498" s="53"/>
      <c r="D3498" s="53"/>
      <c r="E3498" s="32"/>
      <c r="F3498" s="54"/>
      <c r="G3498" s="54"/>
      <c r="H3498" s="24" t="str">
        <f>IFERROR(ROUND(VLOOKUP($C3498,基础资料!$B$5:$E$34,3,0)+SUMIF($C$5:$C3498,$C3498,$F$5:$F3498)-SUMIF($C$5:$C3498,$C3498,$G$5:$G3498),2),"")</f>
        <v/>
      </c>
      <c r="I3498" s="53"/>
      <c r="J3498" s="53"/>
      <c r="K3498" s="25" t="str">
        <f t="shared" si="54"/>
        <v/>
      </c>
      <c r="L3498" s="13" t="str">
        <f>IF($D3498="","",IFERROR(INDEX(类别属性,MATCH($D3498,类别表,0)),""))</f>
        <v/>
      </c>
      <c r="M3498" s="53"/>
      <c r="N3498" s="53"/>
      <c r="O3498" s="32"/>
      <c r="P3498" s="6" t="str">
        <f>IF($C3498="","",IF(ISNA(MATCH($C3498,账户表,0)),"※这个账户不在【基础资料】的账户档案里",IF($B3498="","※没填日期，这一笔不会进任何月份的报表",IF(NOT(ISNUMBER($B3498)),"※日期是文本不是日期（像 2026.6.28 这种），按日期取数的报表全会漏掉这一笔",IF(AND($F3498&lt;&gt;"",$G3498&lt;&gt;""),"※收入和支出不能同时填",IF(AND(N($F3498)=0,N($G3498)=0),"※收入和支出都没填",IF(OR(N($F3498)&lt;0,N($G3498)&lt;0),"※金额不能填负数，方向反了就换一列填",IF($D3498="","※没填收支类别，分类报表会漏掉这一笔",IF(ISNA(MATCH($D3498,类别表,0)),"※收支类别不在【基础资料】的清单里",IF(AND($L3498="内部转账",$M3498=""),"△内部转账要在「对方账户」写上另一头",IF(AND($L3498="内部转账",$M3498=$C3498),"※对方账户跟本账户是同一个",IF(AND($L3498&lt;&gt;"内部转账",$M3498&lt;&gt;""),"△填了对方账户，但类别不是内部转账",IF(YEAR($B3498)&lt;&gt;管理年度,"△不是管理年度的单据，按月的三张报表里看不到",IF($H3498&lt;0,"△这一笔之后该账户余额成负数了，核一下",""))))))))))))))</f>
        <v/>
      </c>
    </row>
    <row r="3499" ht="16.5" spans="1:16">
      <c r="A3499" s="4" t="str">
        <f>IF($C3499="","",COUNTA($C$5:$C3499))</f>
        <v/>
      </c>
      <c r="B3499" s="52"/>
      <c r="C3499" s="53"/>
      <c r="D3499" s="53"/>
      <c r="E3499" s="32"/>
      <c r="F3499" s="54"/>
      <c r="G3499" s="54"/>
      <c r="H3499" s="24" t="str">
        <f>IFERROR(ROUND(VLOOKUP($C3499,基础资料!$B$5:$E$34,3,0)+SUMIF($C$5:$C3499,$C3499,$F$5:$F3499)-SUMIF($C$5:$C3499,$C3499,$G$5:$G3499),2),"")</f>
        <v/>
      </c>
      <c r="I3499" s="53"/>
      <c r="J3499" s="53"/>
      <c r="K3499" s="25" t="str">
        <f t="shared" si="54"/>
        <v/>
      </c>
      <c r="L3499" s="13" t="str">
        <f>IF($D3499="","",IFERROR(INDEX(类别属性,MATCH($D3499,类别表,0)),""))</f>
        <v/>
      </c>
      <c r="M3499" s="53"/>
      <c r="N3499" s="53"/>
      <c r="O3499" s="32"/>
      <c r="P3499" s="6" t="str">
        <f>IF($C3499="","",IF(ISNA(MATCH($C3499,账户表,0)),"※这个账户不在【基础资料】的账户档案里",IF($B3499="","※没填日期，这一笔不会进任何月份的报表",IF(NOT(ISNUMBER($B3499)),"※日期是文本不是日期（像 2026.6.28 这种），按日期取数的报表全会漏掉这一笔",IF(AND($F3499&lt;&gt;"",$G3499&lt;&gt;""),"※收入和支出不能同时填",IF(AND(N($F3499)=0,N($G3499)=0),"※收入和支出都没填",IF(OR(N($F3499)&lt;0,N($G3499)&lt;0),"※金额不能填负数，方向反了就换一列填",IF($D3499="","※没填收支类别，分类报表会漏掉这一笔",IF(ISNA(MATCH($D3499,类别表,0)),"※收支类别不在【基础资料】的清单里",IF(AND($L3499="内部转账",$M3499=""),"△内部转账要在「对方账户」写上另一头",IF(AND($L3499="内部转账",$M3499=$C3499),"※对方账户跟本账户是同一个",IF(AND($L3499&lt;&gt;"内部转账",$M3499&lt;&gt;""),"△填了对方账户，但类别不是内部转账",IF(YEAR($B3499)&lt;&gt;管理年度,"△不是管理年度的单据，按月的三张报表里看不到",IF($H3499&lt;0,"△这一笔之后该账户余额成负数了，核一下",""))))))))))))))</f>
        <v/>
      </c>
    </row>
    <row r="3500" ht="16.5" spans="1:16">
      <c r="A3500" s="4" t="str">
        <f>IF($C3500="","",COUNTA($C$5:$C3500))</f>
        <v/>
      </c>
      <c r="B3500" s="52"/>
      <c r="C3500" s="53"/>
      <c r="D3500" s="53"/>
      <c r="E3500" s="32"/>
      <c r="F3500" s="54"/>
      <c r="G3500" s="54"/>
      <c r="H3500" s="24" t="str">
        <f>IFERROR(ROUND(VLOOKUP($C3500,基础资料!$B$5:$E$34,3,0)+SUMIF($C$5:$C3500,$C3500,$F$5:$F3500)-SUMIF($C$5:$C3500,$C3500,$G$5:$G3500),2),"")</f>
        <v/>
      </c>
      <c r="I3500" s="53"/>
      <c r="J3500" s="53"/>
      <c r="K3500" s="25" t="str">
        <f t="shared" si="54"/>
        <v/>
      </c>
      <c r="L3500" s="13" t="str">
        <f>IF($D3500="","",IFERROR(INDEX(类别属性,MATCH($D3500,类别表,0)),""))</f>
        <v/>
      </c>
      <c r="M3500" s="53"/>
      <c r="N3500" s="53"/>
      <c r="O3500" s="32"/>
      <c r="P3500" s="6" t="str">
        <f>IF($C3500="","",IF(ISNA(MATCH($C3500,账户表,0)),"※这个账户不在【基础资料】的账户档案里",IF($B3500="","※没填日期，这一笔不会进任何月份的报表",IF(NOT(ISNUMBER($B3500)),"※日期是文本不是日期（像 2026.6.28 这种），按日期取数的报表全会漏掉这一笔",IF(AND($F3500&lt;&gt;"",$G3500&lt;&gt;""),"※收入和支出不能同时填",IF(AND(N($F3500)=0,N($G3500)=0),"※收入和支出都没填",IF(OR(N($F3500)&lt;0,N($G3500)&lt;0),"※金额不能填负数，方向反了就换一列填",IF($D3500="","※没填收支类别，分类报表会漏掉这一笔",IF(ISNA(MATCH($D3500,类别表,0)),"※收支类别不在【基础资料】的清单里",IF(AND($L3500="内部转账",$M3500=""),"△内部转账要在「对方账户」写上另一头",IF(AND($L3500="内部转账",$M3500=$C3500),"※对方账户跟本账户是同一个",IF(AND($L3500&lt;&gt;"内部转账",$M3500&lt;&gt;""),"△填了对方账户，但类别不是内部转账",IF(YEAR($B3500)&lt;&gt;管理年度,"△不是管理年度的单据，按月的三张报表里看不到",IF($H3500&lt;0,"△这一笔之后该账户余额成负数了，核一下",""))))))))))))))</f>
        <v/>
      </c>
    </row>
    <row r="3501" ht="16.5" spans="1:16">
      <c r="A3501" s="4" t="str">
        <f>IF($C3501="","",COUNTA($C$5:$C3501))</f>
        <v/>
      </c>
      <c r="B3501" s="52"/>
      <c r="C3501" s="53"/>
      <c r="D3501" s="53"/>
      <c r="E3501" s="32"/>
      <c r="F3501" s="54"/>
      <c r="G3501" s="54"/>
      <c r="H3501" s="24" t="str">
        <f>IFERROR(ROUND(VLOOKUP($C3501,基础资料!$B$5:$E$34,3,0)+SUMIF($C$5:$C3501,$C3501,$F$5:$F3501)-SUMIF($C$5:$C3501,$C3501,$G$5:$G3501),2),"")</f>
        <v/>
      </c>
      <c r="I3501" s="53"/>
      <c r="J3501" s="53"/>
      <c r="K3501" s="25" t="str">
        <f t="shared" si="54"/>
        <v/>
      </c>
      <c r="L3501" s="13" t="str">
        <f>IF($D3501="","",IFERROR(INDEX(类别属性,MATCH($D3501,类别表,0)),""))</f>
        <v/>
      </c>
      <c r="M3501" s="53"/>
      <c r="N3501" s="53"/>
      <c r="O3501" s="32"/>
      <c r="P3501" s="6" t="str">
        <f>IF($C3501="","",IF(ISNA(MATCH($C3501,账户表,0)),"※这个账户不在【基础资料】的账户档案里",IF($B3501="","※没填日期，这一笔不会进任何月份的报表",IF(NOT(ISNUMBER($B3501)),"※日期是文本不是日期（像 2026.6.28 这种），按日期取数的报表全会漏掉这一笔",IF(AND($F3501&lt;&gt;"",$G3501&lt;&gt;""),"※收入和支出不能同时填",IF(AND(N($F3501)=0,N($G3501)=0),"※收入和支出都没填",IF(OR(N($F3501)&lt;0,N($G3501)&lt;0),"※金额不能填负数，方向反了就换一列填",IF($D3501="","※没填收支类别，分类报表会漏掉这一笔",IF(ISNA(MATCH($D3501,类别表,0)),"※收支类别不在【基础资料】的清单里",IF(AND($L3501="内部转账",$M3501=""),"△内部转账要在「对方账户」写上另一头",IF(AND($L3501="内部转账",$M3501=$C3501),"※对方账户跟本账户是同一个",IF(AND($L3501&lt;&gt;"内部转账",$M3501&lt;&gt;""),"△填了对方账户，但类别不是内部转账",IF(YEAR($B3501)&lt;&gt;管理年度,"△不是管理年度的单据，按月的三张报表里看不到",IF($H3501&lt;0,"△这一笔之后该账户余额成负数了，核一下",""))))))))))))))</f>
        <v/>
      </c>
    </row>
    <row r="3502" ht="16.5" spans="1:16">
      <c r="A3502" s="4" t="str">
        <f>IF($C3502="","",COUNTA($C$5:$C3502))</f>
        <v/>
      </c>
      <c r="B3502" s="52"/>
      <c r="C3502" s="53"/>
      <c r="D3502" s="53"/>
      <c r="E3502" s="32"/>
      <c r="F3502" s="54"/>
      <c r="G3502" s="54"/>
      <c r="H3502" s="24" t="str">
        <f>IFERROR(ROUND(VLOOKUP($C3502,基础资料!$B$5:$E$34,3,0)+SUMIF($C$5:$C3502,$C3502,$F$5:$F3502)-SUMIF($C$5:$C3502,$C3502,$G$5:$G3502),2),"")</f>
        <v/>
      </c>
      <c r="I3502" s="53"/>
      <c r="J3502" s="53"/>
      <c r="K3502" s="25" t="str">
        <f t="shared" si="54"/>
        <v/>
      </c>
      <c r="L3502" s="13" t="str">
        <f>IF($D3502="","",IFERROR(INDEX(类别属性,MATCH($D3502,类别表,0)),""))</f>
        <v/>
      </c>
      <c r="M3502" s="53"/>
      <c r="N3502" s="53"/>
      <c r="O3502" s="32"/>
      <c r="P3502" s="6" t="str">
        <f>IF($C3502="","",IF(ISNA(MATCH($C3502,账户表,0)),"※这个账户不在【基础资料】的账户档案里",IF($B3502="","※没填日期，这一笔不会进任何月份的报表",IF(NOT(ISNUMBER($B3502)),"※日期是文本不是日期（像 2026.6.28 这种），按日期取数的报表全会漏掉这一笔",IF(AND($F3502&lt;&gt;"",$G3502&lt;&gt;""),"※收入和支出不能同时填",IF(AND(N($F3502)=0,N($G3502)=0),"※收入和支出都没填",IF(OR(N($F3502)&lt;0,N($G3502)&lt;0),"※金额不能填负数，方向反了就换一列填",IF($D3502="","※没填收支类别，分类报表会漏掉这一笔",IF(ISNA(MATCH($D3502,类别表,0)),"※收支类别不在【基础资料】的清单里",IF(AND($L3502="内部转账",$M3502=""),"△内部转账要在「对方账户」写上另一头",IF(AND($L3502="内部转账",$M3502=$C3502),"※对方账户跟本账户是同一个",IF(AND($L3502&lt;&gt;"内部转账",$M3502&lt;&gt;""),"△填了对方账户，但类别不是内部转账",IF(YEAR($B3502)&lt;&gt;管理年度,"△不是管理年度的单据，按月的三张报表里看不到",IF($H3502&lt;0,"△这一笔之后该账户余额成负数了，核一下",""))))))))))))))</f>
        <v/>
      </c>
    </row>
    <row r="3503" ht="16.5" spans="1:16">
      <c r="A3503" s="4" t="str">
        <f>IF($C3503="","",COUNTA($C$5:$C3503))</f>
        <v/>
      </c>
      <c r="B3503" s="52"/>
      <c r="C3503" s="53"/>
      <c r="D3503" s="53"/>
      <c r="E3503" s="32"/>
      <c r="F3503" s="54"/>
      <c r="G3503" s="54"/>
      <c r="H3503" s="24" t="str">
        <f>IFERROR(ROUND(VLOOKUP($C3503,基础资料!$B$5:$E$34,3,0)+SUMIF($C$5:$C3503,$C3503,$F$5:$F3503)-SUMIF($C$5:$C3503,$C3503,$G$5:$G3503),2),"")</f>
        <v/>
      </c>
      <c r="I3503" s="53"/>
      <c r="J3503" s="53"/>
      <c r="K3503" s="25" t="str">
        <f t="shared" si="54"/>
        <v/>
      </c>
      <c r="L3503" s="13" t="str">
        <f>IF($D3503="","",IFERROR(INDEX(类别属性,MATCH($D3503,类别表,0)),""))</f>
        <v/>
      </c>
      <c r="M3503" s="53"/>
      <c r="N3503" s="53"/>
      <c r="O3503" s="32"/>
      <c r="P3503" s="6" t="str">
        <f>IF($C3503="","",IF(ISNA(MATCH($C3503,账户表,0)),"※这个账户不在【基础资料】的账户档案里",IF($B3503="","※没填日期，这一笔不会进任何月份的报表",IF(NOT(ISNUMBER($B3503)),"※日期是文本不是日期（像 2026.6.28 这种），按日期取数的报表全会漏掉这一笔",IF(AND($F3503&lt;&gt;"",$G3503&lt;&gt;""),"※收入和支出不能同时填",IF(AND(N($F3503)=0,N($G3503)=0),"※收入和支出都没填",IF(OR(N($F3503)&lt;0,N($G3503)&lt;0),"※金额不能填负数，方向反了就换一列填",IF($D3503="","※没填收支类别，分类报表会漏掉这一笔",IF(ISNA(MATCH($D3503,类别表,0)),"※收支类别不在【基础资料】的清单里",IF(AND($L3503="内部转账",$M3503=""),"△内部转账要在「对方账户」写上另一头",IF(AND($L3503="内部转账",$M3503=$C3503),"※对方账户跟本账户是同一个",IF(AND($L3503&lt;&gt;"内部转账",$M3503&lt;&gt;""),"△填了对方账户，但类别不是内部转账",IF(YEAR($B3503)&lt;&gt;管理年度,"△不是管理年度的单据，按月的三张报表里看不到",IF($H3503&lt;0,"△这一笔之后该账户余额成负数了，核一下",""))))))))))))))</f>
        <v/>
      </c>
    </row>
    <row r="3504" ht="16.5" spans="1:16">
      <c r="A3504" s="4" t="str">
        <f>IF($C3504="","",COUNTA($C$5:$C3504))</f>
        <v/>
      </c>
      <c r="B3504" s="52"/>
      <c r="C3504" s="53"/>
      <c r="D3504" s="53"/>
      <c r="E3504" s="32"/>
      <c r="F3504" s="54"/>
      <c r="G3504" s="54"/>
      <c r="H3504" s="24" t="str">
        <f>IFERROR(ROUND(VLOOKUP($C3504,基础资料!$B$5:$E$34,3,0)+SUMIF($C$5:$C3504,$C3504,$F$5:$F3504)-SUMIF($C$5:$C3504,$C3504,$G$5:$G3504),2),"")</f>
        <v/>
      </c>
      <c r="I3504" s="53"/>
      <c r="J3504" s="53"/>
      <c r="K3504" s="25" t="str">
        <f t="shared" si="54"/>
        <v/>
      </c>
      <c r="L3504" s="13" t="str">
        <f>IF($D3504="","",IFERROR(INDEX(类别属性,MATCH($D3504,类别表,0)),""))</f>
        <v/>
      </c>
      <c r="M3504" s="53"/>
      <c r="N3504" s="53"/>
      <c r="O3504" s="32"/>
      <c r="P3504" s="6" t="str">
        <f>IF($C3504="","",IF(ISNA(MATCH($C3504,账户表,0)),"※这个账户不在【基础资料】的账户档案里",IF($B3504="","※没填日期，这一笔不会进任何月份的报表",IF(NOT(ISNUMBER($B3504)),"※日期是文本不是日期（像 2026.6.28 这种），按日期取数的报表全会漏掉这一笔",IF(AND($F3504&lt;&gt;"",$G3504&lt;&gt;""),"※收入和支出不能同时填",IF(AND(N($F3504)=0,N($G3504)=0),"※收入和支出都没填",IF(OR(N($F3504)&lt;0,N($G3504)&lt;0),"※金额不能填负数，方向反了就换一列填",IF($D3504="","※没填收支类别，分类报表会漏掉这一笔",IF(ISNA(MATCH($D3504,类别表,0)),"※收支类别不在【基础资料】的清单里",IF(AND($L3504="内部转账",$M3504=""),"△内部转账要在「对方账户」写上另一头",IF(AND($L3504="内部转账",$M3504=$C3504),"※对方账户跟本账户是同一个",IF(AND($L3504&lt;&gt;"内部转账",$M3504&lt;&gt;""),"△填了对方账户，但类别不是内部转账",IF(YEAR($B3504)&lt;&gt;管理年度,"△不是管理年度的单据，按月的三张报表里看不到",IF($H3504&lt;0,"△这一笔之后该账户余额成负数了，核一下",""))))))))))))))</f>
        <v/>
      </c>
    </row>
    <row r="3505" ht="16.5" spans="1:16">
      <c r="A3505" s="4" t="str">
        <f>IF($C3505="","",COUNTA($C$5:$C3505))</f>
        <v/>
      </c>
      <c r="B3505" s="52"/>
      <c r="C3505" s="53"/>
      <c r="D3505" s="53"/>
      <c r="E3505" s="32"/>
      <c r="F3505" s="54"/>
      <c r="G3505" s="54"/>
      <c r="H3505" s="24" t="str">
        <f>IFERROR(ROUND(VLOOKUP($C3505,基础资料!$B$5:$E$34,3,0)+SUMIF($C$5:$C3505,$C3505,$F$5:$F3505)-SUMIF($C$5:$C3505,$C3505,$G$5:$G3505),2),"")</f>
        <v/>
      </c>
      <c r="I3505" s="53"/>
      <c r="J3505" s="53"/>
      <c r="K3505" s="25" t="str">
        <f t="shared" si="54"/>
        <v/>
      </c>
      <c r="L3505" s="13" t="str">
        <f>IF($D3505="","",IFERROR(INDEX(类别属性,MATCH($D3505,类别表,0)),""))</f>
        <v/>
      </c>
      <c r="M3505" s="53"/>
      <c r="N3505" s="53"/>
      <c r="O3505" s="32"/>
      <c r="P3505" s="6" t="str">
        <f>IF($C3505="","",IF(ISNA(MATCH($C3505,账户表,0)),"※这个账户不在【基础资料】的账户档案里",IF($B3505="","※没填日期，这一笔不会进任何月份的报表",IF(NOT(ISNUMBER($B3505)),"※日期是文本不是日期（像 2026.6.28 这种），按日期取数的报表全会漏掉这一笔",IF(AND($F3505&lt;&gt;"",$G3505&lt;&gt;""),"※收入和支出不能同时填",IF(AND(N($F3505)=0,N($G3505)=0),"※收入和支出都没填",IF(OR(N($F3505)&lt;0,N($G3505)&lt;0),"※金额不能填负数，方向反了就换一列填",IF($D3505="","※没填收支类别，分类报表会漏掉这一笔",IF(ISNA(MATCH($D3505,类别表,0)),"※收支类别不在【基础资料】的清单里",IF(AND($L3505="内部转账",$M3505=""),"△内部转账要在「对方账户」写上另一头",IF(AND($L3505="内部转账",$M3505=$C3505),"※对方账户跟本账户是同一个",IF(AND($L3505&lt;&gt;"内部转账",$M3505&lt;&gt;""),"△填了对方账户，但类别不是内部转账",IF(YEAR($B3505)&lt;&gt;管理年度,"△不是管理年度的单据，按月的三张报表里看不到",IF($H3505&lt;0,"△这一笔之后该账户余额成负数了，核一下",""))))))))))))))</f>
        <v/>
      </c>
    </row>
    <row r="3506" ht="16.5" spans="1:16">
      <c r="A3506" s="4" t="str">
        <f>IF($C3506="","",COUNTA($C$5:$C3506))</f>
        <v/>
      </c>
      <c r="B3506" s="52"/>
      <c r="C3506" s="53"/>
      <c r="D3506" s="53"/>
      <c r="E3506" s="32"/>
      <c r="F3506" s="54"/>
      <c r="G3506" s="54"/>
      <c r="H3506" s="24" t="str">
        <f>IFERROR(ROUND(VLOOKUP($C3506,基础资料!$B$5:$E$34,3,0)+SUMIF($C$5:$C3506,$C3506,$F$5:$F3506)-SUMIF($C$5:$C3506,$C3506,$G$5:$G3506),2),"")</f>
        <v/>
      </c>
      <c r="I3506" s="53"/>
      <c r="J3506" s="53"/>
      <c r="K3506" s="25" t="str">
        <f t="shared" si="54"/>
        <v/>
      </c>
      <c r="L3506" s="13" t="str">
        <f>IF($D3506="","",IFERROR(INDEX(类别属性,MATCH($D3506,类别表,0)),""))</f>
        <v/>
      </c>
      <c r="M3506" s="53"/>
      <c r="N3506" s="53"/>
      <c r="O3506" s="32"/>
      <c r="P3506" s="6" t="str">
        <f>IF($C3506="","",IF(ISNA(MATCH($C3506,账户表,0)),"※这个账户不在【基础资料】的账户档案里",IF($B3506="","※没填日期，这一笔不会进任何月份的报表",IF(NOT(ISNUMBER($B3506)),"※日期是文本不是日期（像 2026.6.28 这种），按日期取数的报表全会漏掉这一笔",IF(AND($F3506&lt;&gt;"",$G3506&lt;&gt;""),"※收入和支出不能同时填",IF(AND(N($F3506)=0,N($G3506)=0),"※收入和支出都没填",IF(OR(N($F3506)&lt;0,N($G3506)&lt;0),"※金额不能填负数，方向反了就换一列填",IF($D3506="","※没填收支类别，分类报表会漏掉这一笔",IF(ISNA(MATCH($D3506,类别表,0)),"※收支类别不在【基础资料】的清单里",IF(AND($L3506="内部转账",$M3506=""),"△内部转账要在「对方账户」写上另一头",IF(AND($L3506="内部转账",$M3506=$C3506),"※对方账户跟本账户是同一个",IF(AND($L3506&lt;&gt;"内部转账",$M3506&lt;&gt;""),"△填了对方账户，但类别不是内部转账",IF(YEAR($B3506)&lt;&gt;管理年度,"△不是管理年度的单据，按月的三张报表里看不到",IF($H3506&lt;0,"△这一笔之后该账户余额成负数了，核一下",""))))))))))))))</f>
        <v/>
      </c>
    </row>
    <row r="3507" ht="16.5" spans="1:16">
      <c r="A3507" s="4" t="str">
        <f>IF($C3507="","",COUNTA($C$5:$C3507))</f>
        <v/>
      </c>
      <c r="B3507" s="52"/>
      <c r="C3507" s="53"/>
      <c r="D3507" s="53"/>
      <c r="E3507" s="32"/>
      <c r="F3507" s="54"/>
      <c r="G3507" s="54"/>
      <c r="H3507" s="24" t="str">
        <f>IFERROR(ROUND(VLOOKUP($C3507,基础资料!$B$5:$E$34,3,0)+SUMIF($C$5:$C3507,$C3507,$F$5:$F3507)-SUMIF($C$5:$C3507,$C3507,$G$5:$G3507),2),"")</f>
        <v/>
      </c>
      <c r="I3507" s="53"/>
      <c r="J3507" s="53"/>
      <c r="K3507" s="25" t="str">
        <f t="shared" si="54"/>
        <v/>
      </c>
      <c r="L3507" s="13" t="str">
        <f>IF($D3507="","",IFERROR(INDEX(类别属性,MATCH($D3507,类别表,0)),""))</f>
        <v/>
      </c>
      <c r="M3507" s="53"/>
      <c r="N3507" s="53"/>
      <c r="O3507" s="32"/>
      <c r="P3507" s="6" t="str">
        <f>IF($C3507="","",IF(ISNA(MATCH($C3507,账户表,0)),"※这个账户不在【基础资料】的账户档案里",IF($B3507="","※没填日期，这一笔不会进任何月份的报表",IF(NOT(ISNUMBER($B3507)),"※日期是文本不是日期（像 2026.6.28 这种），按日期取数的报表全会漏掉这一笔",IF(AND($F3507&lt;&gt;"",$G3507&lt;&gt;""),"※收入和支出不能同时填",IF(AND(N($F3507)=0,N($G3507)=0),"※收入和支出都没填",IF(OR(N($F3507)&lt;0,N($G3507)&lt;0),"※金额不能填负数，方向反了就换一列填",IF($D3507="","※没填收支类别，分类报表会漏掉这一笔",IF(ISNA(MATCH($D3507,类别表,0)),"※收支类别不在【基础资料】的清单里",IF(AND($L3507="内部转账",$M3507=""),"△内部转账要在「对方账户」写上另一头",IF(AND($L3507="内部转账",$M3507=$C3507),"※对方账户跟本账户是同一个",IF(AND($L3507&lt;&gt;"内部转账",$M3507&lt;&gt;""),"△填了对方账户，但类别不是内部转账",IF(YEAR($B3507)&lt;&gt;管理年度,"△不是管理年度的单据，按月的三张报表里看不到",IF($H3507&lt;0,"△这一笔之后该账户余额成负数了，核一下",""))))))))))))))</f>
        <v/>
      </c>
    </row>
    <row r="3508" ht="16.5" spans="1:16">
      <c r="A3508" s="4" t="str">
        <f>IF($C3508="","",COUNTA($C$5:$C3508))</f>
        <v/>
      </c>
      <c r="B3508" s="52"/>
      <c r="C3508" s="53"/>
      <c r="D3508" s="53"/>
      <c r="E3508" s="32"/>
      <c r="F3508" s="54"/>
      <c r="G3508" s="54"/>
      <c r="H3508" s="24" t="str">
        <f>IFERROR(ROUND(VLOOKUP($C3508,基础资料!$B$5:$E$34,3,0)+SUMIF($C$5:$C3508,$C3508,$F$5:$F3508)-SUMIF($C$5:$C3508,$C3508,$G$5:$G3508),2),"")</f>
        <v/>
      </c>
      <c r="I3508" s="53"/>
      <c r="J3508" s="53"/>
      <c r="K3508" s="25" t="str">
        <f t="shared" si="54"/>
        <v/>
      </c>
      <c r="L3508" s="13" t="str">
        <f>IF($D3508="","",IFERROR(INDEX(类别属性,MATCH($D3508,类别表,0)),""))</f>
        <v/>
      </c>
      <c r="M3508" s="53"/>
      <c r="N3508" s="53"/>
      <c r="O3508" s="32"/>
      <c r="P3508" s="6" t="str">
        <f>IF($C3508="","",IF(ISNA(MATCH($C3508,账户表,0)),"※这个账户不在【基础资料】的账户档案里",IF($B3508="","※没填日期，这一笔不会进任何月份的报表",IF(NOT(ISNUMBER($B3508)),"※日期是文本不是日期（像 2026.6.28 这种），按日期取数的报表全会漏掉这一笔",IF(AND($F3508&lt;&gt;"",$G3508&lt;&gt;""),"※收入和支出不能同时填",IF(AND(N($F3508)=0,N($G3508)=0),"※收入和支出都没填",IF(OR(N($F3508)&lt;0,N($G3508)&lt;0),"※金额不能填负数，方向反了就换一列填",IF($D3508="","※没填收支类别，分类报表会漏掉这一笔",IF(ISNA(MATCH($D3508,类别表,0)),"※收支类别不在【基础资料】的清单里",IF(AND($L3508="内部转账",$M3508=""),"△内部转账要在「对方账户」写上另一头",IF(AND($L3508="内部转账",$M3508=$C3508),"※对方账户跟本账户是同一个",IF(AND($L3508&lt;&gt;"内部转账",$M3508&lt;&gt;""),"△填了对方账户，但类别不是内部转账",IF(YEAR($B3508)&lt;&gt;管理年度,"△不是管理年度的单据，按月的三张报表里看不到",IF($H3508&lt;0,"△这一笔之后该账户余额成负数了，核一下",""))))))))))))))</f>
        <v/>
      </c>
    </row>
    <row r="3509" ht="16.5" spans="1:16">
      <c r="A3509" s="4" t="str">
        <f>IF($C3509="","",COUNTA($C$5:$C3509))</f>
        <v/>
      </c>
      <c r="B3509" s="52"/>
      <c r="C3509" s="53"/>
      <c r="D3509" s="53"/>
      <c r="E3509" s="32"/>
      <c r="F3509" s="54"/>
      <c r="G3509" s="54"/>
      <c r="H3509" s="24" t="str">
        <f>IFERROR(ROUND(VLOOKUP($C3509,基础资料!$B$5:$E$34,3,0)+SUMIF($C$5:$C3509,$C3509,$F$5:$F3509)-SUMIF($C$5:$C3509,$C3509,$G$5:$G3509),2),"")</f>
        <v/>
      </c>
      <c r="I3509" s="53"/>
      <c r="J3509" s="53"/>
      <c r="K3509" s="25" t="str">
        <f t="shared" si="54"/>
        <v/>
      </c>
      <c r="L3509" s="13" t="str">
        <f>IF($D3509="","",IFERROR(INDEX(类别属性,MATCH($D3509,类别表,0)),""))</f>
        <v/>
      </c>
      <c r="M3509" s="53"/>
      <c r="N3509" s="53"/>
      <c r="O3509" s="32"/>
      <c r="P3509" s="6" t="str">
        <f>IF($C3509="","",IF(ISNA(MATCH($C3509,账户表,0)),"※这个账户不在【基础资料】的账户档案里",IF($B3509="","※没填日期，这一笔不会进任何月份的报表",IF(NOT(ISNUMBER($B3509)),"※日期是文本不是日期（像 2026.6.28 这种），按日期取数的报表全会漏掉这一笔",IF(AND($F3509&lt;&gt;"",$G3509&lt;&gt;""),"※收入和支出不能同时填",IF(AND(N($F3509)=0,N($G3509)=0),"※收入和支出都没填",IF(OR(N($F3509)&lt;0,N($G3509)&lt;0),"※金额不能填负数，方向反了就换一列填",IF($D3509="","※没填收支类别，分类报表会漏掉这一笔",IF(ISNA(MATCH($D3509,类别表,0)),"※收支类别不在【基础资料】的清单里",IF(AND($L3509="内部转账",$M3509=""),"△内部转账要在「对方账户」写上另一头",IF(AND($L3509="内部转账",$M3509=$C3509),"※对方账户跟本账户是同一个",IF(AND($L3509&lt;&gt;"内部转账",$M3509&lt;&gt;""),"△填了对方账户，但类别不是内部转账",IF(YEAR($B3509)&lt;&gt;管理年度,"△不是管理年度的单据，按月的三张报表里看不到",IF($H3509&lt;0,"△这一笔之后该账户余额成负数了，核一下",""))))))))))))))</f>
        <v/>
      </c>
    </row>
    <row r="3510" ht="16.5" spans="1:16">
      <c r="A3510" s="4" t="str">
        <f>IF($C3510="","",COUNTA($C$5:$C3510))</f>
        <v/>
      </c>
      <c r="B3510" s="52"/>
      <c r="C3510" s="53"/>
      <c r="D3510" s="53"/>
      <c r="E3510" s="32"/>
      <c r="F3510" s="54"/>
      <c r="G3510" s="54"/>
      <c r="H3510" s="24" t="str">
        <f>IFERROR(ROUND(VLOOKUP($C3510,基础资料!$B$5:$E$34,3,0)+SUMIF($C$5:$C3510,$C3510,$F$5:$F3510)-SUMIF($C$5:$C3510,$C3510,$G$5:$G3510),2),"")</f>
        <v/>
      </c>
      <c r="I3510" s="53"/>
      <c r="J3510" s="53"/>
      <c r="K3510" s="25" t="str">
        <f t="shared" si="54"/>
        <v/>
      </c>
      <c r="L3510" s="13" t="str">
        <f>IF($D3510="","",IFERROR(INDEX(类别属性,MATCH($D3510,类别表,0)),""))</f>
        <v/>
      </c>
      <c r="M3510" s="53"/>
      <c r="N3510" s="53"/>
      <c r="O3510" s="32"/>
      <c r="P3510" s="6" t="str">
        <f>IF($C3510="","",IF(ISNA(MATCH($C3510,账户表,0)),"※这个账户不在【基础资料】的账户档案里",IF($B3510="","※没填日期，这一笔不会进任何月份的报表",IF(NOT(ISNUMBER($B3510)),"※日期是文本不是日期（像 2026.6.28 这种），按日期取数的报表全会漏掉这一笔",IF(AND($F3510&lt;&gt;"",$G3510&lt;&gt;""),"※收入和支出不能同时填",IF(AND(N($F3510)=0,N($G3510)=0),"※收入和支出都没填",IF(OR(N($F3510)&lt;0,N($G3510)&lt;0),"※金额不能填负数，方向反了就换一列填",IF($D3510="","※没填收支类别，分类报表会漏掉这一笔",IF(ISNA(MATCH($D3510,类别表,0)),"※收支类别不在【基础资料】的清单里",IF(AND($L3510="内部转账",$M3510=""),"△内部转账要在「对方账户」写上另一头",IF(AND($L3510="内部转账",$M3510=$C3510),"※对方账户跟本账户是同一个",IF(AND($L3510&lt;&gt;"内部转账",$M3510&lt;&gt;""),"△填了对方账户，但类别不是内部转账",IF(YEAR($B3510)&lt;&gt;管理年度,"△不是管理年度的单据，按月的三张报表里看不到",IF($H3510&lt;0,"△这一笔之后该账户余额成负数了，核一下",""))))))))))))))</f>
        <v/>
      </c>
    </row>
    <row r="3511" ht="16.5" spans="1:16">
      <c r="A3511" s="4" t="str">
        <f>IF($C3511="","",COUNTA($C$5:$C3511))</f>
        <v/>
      </c>
      <c r="B3511" s="52"/>
      <c r="C3511" s="53"/>
      <c r="D3511" s="53"/>
      <c r="E3511" s="32"/>
      <c r="F3511" s="54"/>
      <c r="G3511" s="54"/>
      <c r="H3511" s="24" t="str">
        <f>IFERROR(ROUND(VLOOKUP($C3511,基础资料!$B$5:$E$34,3,0)+SUMIF($C$5:$C3511,$C3511,$F$5:$F3511)-SUMIF($C$5:$C3511,$C3511,$G$5:$G3511),2),"")</f>
        <v/>
      </c>
      <c r="I3511" s="53"/>
      <c r="J3511" s="53"/>
      <c r="K3511" s="25" t="str">
        <f t="shared" si="54"/>
        <v/>
      </c>
      <c r="L3511" s="13" t="str">
        <f>IF($D3511="","",IFERROR(INDEX(类别属性,MATCH($D3511,类别表,0)),""))</f>
        <v/>
      </c>
      <c r="M3511" s="53"/>
      <c r="N3511" s="53"/>
      <c r="O3511" s="32"/>
      <c r="P3511" s="6" t="str">
        <f>IF($C3511="","",IF(ISNA(MATCH($C3511,账户表,0)),"※这个账户不在【基础资料】的账户档案里",IF($B3511="","※没填日期，这一笔不会进任何月份的报表",IF(NOT(ISNUMBER($B3511)),"※日期是文本不是日期（像 2026.6.28 这种），按日期取数的报表全会漏掉这一笔",IF(AND($F3511&lt;&gt;"",$G3511&lt;&gt;""),"※收入和支出不能同时填",IF(AND(N($F3511)=0,N($G3511)=0),"※收入和支出都没填",IF(OR(N($F3511)&lt;0,N($G3511)&lt;0),"※金额不能填负数，方向反了就换一列填",IF($D3511="","※没填收支类别，分类报表会漏掉这一笔",IF(ISNA(MATCH($D3511,类别表,0)),"※收支类别不在【基础资料】的清单里",IF(AND($L3511="内部转账",$M3511=""),"△内部转账要在「对方账户」写上另一头",IF(AND($L3511="内部转账",$M3511=$C3511),"※对方账户跟本账户是同一个",IF(AND($L3511&lt;&gt;"内部转账",$M3511&lt;&gt;""),"△填了对方账户，但类别不是内部转账",IF(YEAR($B3511)&lt;&gt;管理年度,"△不是管理年度的单据，按月的三张报表里看不到",IF($H3511&lt;0,"△这一笔之后该账户余额成负数了，核一下",""))))))))))))))</f>
        <v/>
      </c>
    </row>
    <row r="3512" ht="16.5" spans="1:16">
      <c r="A3512" s="4" t="str">
        <f>IF($C3512="","",COUNTA($C$5:$C3512))</f>
        <v/>
      </c>
      <c r="B3512" s="52"/>
      <c r="C3512" s="53"/>
      <c r="D3512" s="53"/>
      <c r="E3512" s="32"/>
      <c r="F3512" s="54"/>
      <c r="G3512" s="54"/>
      <c r="H3512" s="24" t="str">
        <f>IFERROR(ROUND(VLOOKUP($C3512,基础资料!$B$5:$E$34,3,0)+SUMIF($C$5:$C3512,$C3512,$F$5:$F3512)-SUMIF($C$5:$C3512,$C3512,$G$5:$G3512),2),"")</f>
        <v/>
      </c>
      <c r="I3512" s="53"/>
      <c r="J3512" s="53"/>
      <c r="K3512" s="25" t="str">
        <f t="shared" si="54"/>
        <v/>
      </c>
      <c r="L3512" s="13" t="str">
        <f>IF($D3512="","",IFERROR(INDEX(类别属性,MATCH($D3512,类别表,0)),""))</f>
        <v/>
      </c>
      <c r="M3512" s="53"/>
      <c r="N3512" s="53"/>
      <c r="O3512" s="32"/>
      <c r="P3512" s="6" t="str">
        <f>IF($C3512="","",IF(ISNA(MATCH($C3512,账户表,0)),"※这个账户不在【基础资料】的账户档案里",IF($B3512="","※没填日期，这一笔不会进任何月份的报表",IF(NOT(ISNUMBER($B3512)),"※日期是文本不是日期（像 2026.6.28 这种），按日期取数的报表全会漏掉这一笔",IF(AND($F3512&lt;&gt;"",$G3512&lt;&gt;""),"※收入和支出不能同时填",IF(AND(N($F3512)=0,N($G3512)=0),"※收入和支出都没填",IF(OR(N($F3512)&lt;0,N($G3512)&lt;0),"※金额不能填负数，方向反了就换一列填",IF($D3512="","※没填收支类别，分类报表会漏掉这一笔",IF(ISNA(MATCH($D3512,类别表,0)),"※收支类别不在【基础资料】的清单里",IF(AND($L3512="内部转账",$M3512=""),"△内部转账要在「对方账户」写上另一头",IF(AND($L3512="内部转账",$M3512=$C3512),"※对方账户跟本账户是同一个",IF(AND($L3512&lt;&gt;"内部转账",$M3512&lt;&gt;""),"△填了对方账户，但类别不是内部转账",IF(YEAR($B3512)&lt;&gt;管理年度,"△不是管理年度的单据，按月的三张报表里看不到",IF($H3512&lt;0,"△这一笔之后该账户余额成负数了，核一下",""))))))))))))))</f>
        <v/>
      </c>
    </row>
    <row r="3513" ht="16.5" spans="1:16">
      <c r="A3513" s="4" t="str">
        <f>IF($C3513="","",COUNTA($C$5:$C3513))</f>
        <v/>
      </c>
      <c r="B3513" s="52"/>
      <c r="C3513" s="53"/>
      <c r="D3513" s="53"/>
      <c r="E3513" s="32"/>
      <c r="F3513" s="54"/>
      <c r="G3513" s="54"/>
      <c r="H3513" s="24" t="str">
        <f>IFERROR(ROUND(VLOOKUP($C3513,基础资料!$B$5:$E$34,3,0)+SUMIF($C$5:$C3513,$C3513,$F$5:$F3513)-SUMIF($C$5:$C3513,$C3513,$G$5:$G3513),2),"")</f>
        <v/>
      </c>
      <c r="I3513" s="53"/>
      <c r="J3513" s="53"/>
      <c r="K3513" s="25" t="str">
        <f t="shared" si="54"/>
        <v/>
      </c>
      <c r="L3513" s="13" t="str">
        <f>IF($D3513="","",IFERROR(INDEX(类别属性,MATCH($D3513,类别表,0)),""))</f>
        <v/>
      </c>
      <c r="M3513" s="53"/>
      <c r="N3513" s="53"/>
      <c r="O3513" s="32"/>
      <c r="P3513" s="6" t="str">
        <f>IF($C3513="","",IF(ISNA(MATCH($C3513,账户表,0)),"※这个账户不在【基础资料】的账户档案里",IF($B3513="","※没填日期，这一笔不会进任何月份的报表",IF(NOT(ISNUMBER($B3513)),"※日期是文本不是日期（像 2026.6.28 这种），按日期取数的报表全会漏掉这一笔",IF(AND($F3513&lt;&gt;"",$G3513&lt;&gt;""),"※收入和支出不能同时填",IF(AND(N($F3513)=0,N($G3513)=0),"※收入和支出都没填",IF(OR(N($F3513)&lt;0,N($G3513)&lt;0),"※金额不能填负数，方向反了就换一列填",IF($D3513="","※没填收支类别，分类报表会漏掉这一笔",IF(ISNA(MATCH($D3513,类别表,0)),"※收支类别不在【基础资料】的清单里",IF(AND($L3513="内部转账",$M3513=""),"△内部转账要在「对方账户」写上另一头",IF(AND($L3513="内部转账",$M3513=$C3513),"※对方账户跟本账户是同一个",IF(AND($L3513&lt;&gt;"内部转账",$M3513&lt;&gt;""),"△填了对方账户，但类别不是内部转账",IF(YEAR($B3513)&lt;&gt;管理年度,"△不是管理年度的单据，按月的三张报表里看不到",IF($H3513&lt;0,"△这一笔之后该账户余额成负数了，核一下",""))))))))))))))</f>
        <v/>
      </c>
    </row>
    <row r="3514" ht="16.5" spans="1:16">
      <c r="A3514" s="4" t="str">
        <f>IF($C3514="","",COUNTA($C$5:$C3514))</f>
        <v/>
      </c>
      <c r="B3514" s="52"/>
      <c r="C3514" s="53"/>
      <c r="D3514" s="53"/>
      <c r="E3514" s="32"/>
      <c r="F3514" s="54"/>
      <c r="G3514" s="54"/>
      <c r="H3514" s="24" t="str">
        <f>IFERROR(ROUND(VLOOKUP($C3514,基础资料!$B$5:$E$34,3,0)+SUMIF($C$5:$C3514,$C3514,$F$5:$F3514)-SUMIF($C$5:$C3514,$C3514,$G$5:$G3514),2),"")</f>
        <v/>
      </c>
      <c r="I3514" s="53"/>
      <c r="J3514" s="53"/>
      <c r="K3514" s="25" t="str">
        <f t="shared" si="54"/>
        <v/>
      </c>
      <c r="L3514" s="13" t="str">
        <f>IF($D3514="","",IFERROR(INDEX(类别属性,MATCH($D3514,类别表,0)),""))</f>
        <v/>
      </c>
      <c r="M3514" s="53"/>
      <c r="N3514" s="53"/>
      <c r="O3514" s="32"/>
      <c r="P3514" s="6" t="str">
        <f>IF($C3514="","",IF(ISNA(MATCH($C3514,账户表,0)),"※这个账户不在【基础资料】的账户档案里",IF($B3514="","※没填日期，这一笔不会进任何月份的报表",IF(NOT(ISNUMBER($B3514)),"※日期是文本不是日期（像 2026.6.28 这种），按日期取数的报表全会漏掉这一笔",IF(AND($F3514&lt;&gt;"",$G3514&lt;&gt;""),"※收入和支出不能同时填",IF(AND(N($F3514)=0,N($G3514)=0),"※收入和支出都没填",IF(OR(N($F3514)&lt;0,N($G3514)&lt;0),"※金额不能填负数，方向反了就换一列填",IF($D3514="","※没填收支类别，分类报表会漏掉这一笔",IF(ISNA(MATCH($D3514,类别表,0)),"※收支类别不在【基础资料】的清单里",IF(AND($L3514="内部转账",$M3514=""),"△内部转账要在「对方账户」写上另一头",IF(AND($L3514="内部转账",$M3514=$C3514),"※对方账户跟本账户是同一个",IF(AND($L3514&lt;&gt;"内部转账",$M3514&lt;&gt;""),"△填了对方账户，但类别不是内部转账",IF(YEAR($B3514)&lt;&gt;管理年度,"△不是管理年度的单据，按月的三张报表里看不到",IF($H3514&lt;0,"△这一笔之后该账户余额成负数了，核一下",""))))))))))))))</f>
        <v/>
      </c>
    </row>
    <row r="3515" ht="16.5" spans="1:16">
      <c r="A3515" s="4" t="str">
        <f>IF($C3515="","",COUNTA($C$5:$C3515))</f>
        <v/>
      </c>
      <c r="B3515" s="52"/>
      <c r="C3515" s="53"/>
      <c r="D3515" s="53"/>
      <c r="E3515" s="32"/>
      <c r="F3515" s="54"/>
      <c r="G3515" s="54"/>
      <c r="H3515" s="24" t="str">
        <f>IFERROR(ROUND(VLOOKUP($C3515,基础资料!$B$5:$E$34,3,0)+SUMIF($C$5:$C3515,$C3515,$F$5:$F3515)-SUMIF($C$5:$C3515,$C3515,$G$5:$G3515),2),"")</f>
        <v/>
      </c>
      <c r="I3515" s="53"/>
      <c r="J3515" s="53"/>
      <c r="K3515" s="25" t="str">
        <f t="shared" si="54"/>
        <v/>
      </c>
      <c r="L3515" s="13" t="str">
        <f>IF($D3515="","",IFERROR(INDEX(类别属性,MATCH($D3515,类别表,0)),""))</f>
        <v/>
      </c>
      <c r="M3515" s="53"/>
      <c r="N3515" s="53"/>
      <c r="O3515" s="32"/>
      <c r="P3515" s="6" t="str">
        <f>IF($C3515="","",IF(ISNA(MATCH($C3515,账户表,0)),"※这个账户不在【基础资料】的账户档案里",IF($B3515="","※没填日期，这一笔不会进任何月份的报表",IF(NOT(ISNUMBER($B3515)),"※日期是文本不是日期（像 2026.6.28 这种），按日期取数的报表全会漏掉这一笔",IF(AND($F3515&lt;&gt;"",$G3515&lt;&gt;""),"※收入和支出不能同时填",IF(AND(N($F3515)=0,N($G3515)=0),"※收入和支出都没填",IF(OR(N($F3515)&lt;0,N($G3515)&lt;0),"※金额不能填负数，方向反了就换一列填",IF($D3515="","※没填收支类别，分类报表会漏掉这一笔",IF(ISNA(MATCH($D3515,类别表,0)),"※收支类别不在【基础资料】的清单里",IF(AND($L3515="内部转账",$M3515=""),"△内部转账要在「对方账户」写上另一头",IF(AND($L3515="内部转账",$M3515=$C3515),"※对方账户跟本账户是同一个",IF(AND($L3515&lt;&gt;"内部转账",$M3515&lt;&gt;""),"△填了对方账户，但类别不是内部转账",IF(YEAR($B3515)&lt;&gt;管理年度,"△不是管理年度的单据，按月的三张报表里看不到",IF($H3515&lt;0,"△这一笔之后该账户余额成负数了，核一下",""))))))))))))))</f>
        <v/>
      </c>
    </row>
    <row r="3516" ht="16.5" spans="1:16">
      <c r="A3516" s="4" t="str">
        <f>IF($C3516="","",COUNTA($C$5:$C3516))</f>
        <v/>
      </c>
      <c r="B3516" s="52"/>
      <c r="C3516" s="53"/>
      <c r="D3516" s="53"/>
      <c r="E3516" s="32"/>
      <c r="F3516" s="54"/>
      <c r="G3516" s="54"/>
      <c r="H3516" s="24" t="str">
        <f>IFERROR(ROUND(VLOOKUP($C3516,基础资料!$B$5:$E$34,3,0)+SUMIF($C$5:$C3516,$C3516,$F$5:$F3516)-SUMIF($C$5:$C3516,$C3516,$G$5:$G3516),2),"")</f>
        <v/>
      </c>
      <c r="I3516" s="53"/>
      <c r="J3516" s="53"/>
      <c r="K3516" s="25" t="str">
        <f t="shared" si="54"/>
        <v/>
      </c>
      <c r="L3516" s="13" t="str">
        <f>IF($D3516="","",IFERROR(INDEX(类别属性,MATCH($D3516,类别表,0)),""))</f>
        <v/>
      </c>
      <c r="M3516" s="53"/>
      <c r="N3516" s="53"/>
      <c r="O3516" s="32"/>
      <c r="P3516" s="6" t="str">
        <f>IF($C3516="","",IF(ISNA(MATCH($C3516,账户表,0)),"※这个账户不在【基础资料】的账户档案里",IF($B3516="","※没填日期，这一笔不会进任何月份的报表",IF(NOT(ISNUMBER($B3516)),"※日期是文本不是日期（像 2026.6.28 这种），按日期取数的报表全会漏掉这一笔",IF(AND($F3516&lt;&gt;"",$G3516&lt;&gt;""),"※收入和支出不能同时填",IF(AND(N($F3516)=0,N($G3516)=0),"※收入和支出都没填",IF(OR(N($F3516)&lt;0,N($G3516)&lt;0),"※金额不能填负数，方向反了就换一列填",IF($D3516="","※没填收支类别，分类报表会漏掉这一笔",IF(ISNA(MATCH($D3516,类别表,0)),"※收支类别不在【基础资料】的清单里",IF(AND($L3516="内部转账",$M3516=""),"△内部转账要在「对方账户」写上另一头",IF(AND($L3516="内部转账",$M3516=$C3516),"※对方账户跟本账户是同一个",IF(AND($L3516&lt;&gt;"内部转账",$M3516&lt;&gt;""),"△填了对方账户，但类别不是内部转账",IF(YEAR($B3516)&lt;&gt;管理年度,"△不是管理年度的单据，按月的三张报表里看不到",IF($H3516&lt;0,"△这一笔之后该账户余额成负数了，核一下",""))))))))))))))</f>
        <v/>
      </c>
    </row>
    <row r="3517" ht="16.5" spans="1:16">
      <c r="A3517" s="4" t="str">
        <f>IF($C3517="","",COUNTA($C$5:$C3517))</f>
        <v/>
      </c>
      <c r="B3517" s="52"/>
      <c r="C3517" s="53"/>
      <c r="D3517" s="53"/>
      <c r="E3517" s="32"/>
      <c r="F3517" s="54"/>
      <c r="G3517" s="54"/>
      <c r="H3517" s="24" t="str">
        <f>IFERROR(ROUND(VLOOKUP($C3517,基础资料!$B$5:$E$34,3,0)+SUMIF($C$5:$C3517,$C3517,$F$5:$F3517)-SUMIF($C$5:$C3517,$C3517,$G$5:$G3517),2),"")</f>
        <v/>
      </c>
      <c r="I3517" s="53"/>
      <c r="J3517" s="53"/>
      <c r="K3517" s="25" t="str">
        <f t="shared" si="54"/>
        <v/>
      </c>
      <c r="L3517" s="13" t="str">
        <f>IF($D3517="","",IFERROR(INDEX(类别属性,MATCH($D3517,类别表,0)),""))</f>
        <v/>
      </c>
      <c r="M3517" s="53"/>
      <c r="N3517" s="53"/>
      <c r="O3517" s="32"/>
      <c r="P3517" s="6" t="str">
        <f>IF($C3517="","",IF(ISNA(MATCH($C3517,账户表,0)),"※这个账户不在【基础资料】的账户档案里",IF($B3517="","※没填日期，这一笔不会进任何月份的报表",IF(NOT(ISNUMBER($B3517)),"※日期是文本不是日期（像 2026.6.28 这种），按日期取数的报表全会漏掉这一笔",IF(AND($F3517&lt;&gt;"",$G3517&lt;&gt;""),"※收入和支出不能同时填",IF(AND(N($F3517)=0,N($G3517)=0),"※收入和支出都没填",IF(OR(N($F3517)&lt;0,N($G3517)&lt;0),"※金额不能填负数，方向反了就换一列填",IF($D3517="","※没填收支类别，分类报表会漏掉这一笔",IF(ISNA(MATCH($D3517,类别表,0)),"※收支类别不在【基础资料】的清单里",IF(AND($L3517="内部转账",$M3517=""),"△内部转账要在「对方账户」写上另一头",IF(AND($L3517="内部转账",$M3517=$C3517),"※对方账户跟本账户是同一个",IF(AND($L3517&lt;&gt;"内部转账",$M3517&lt;&gt;""),"△填了对方账户，但类别不是内部转账",IF(YEAR($B3517)&lt;&gt;管理年度,"△不是管理年度的单据，按月的三张报表里看不到",IF($H3517&lt;0,"△这一笔之后该账户余额成负数了，核一下",""))))))))))))))</f>
        <v/>
      </c>
    </row>
    <row r="3518" ht="16.5" spans="1:16">
      <c r="A3518" s="4" t="str">
        <f>IF($C3518="","",COUNTA($C$5:$C3518))</f>
        <v/>
      </c>
      <c r="B3518" s="52"/>
      <c r="C3518" s="53"/>
      <c r="D3518" s="53"/>
      <c r="E3518" s="32"/>
      <c r="F3518" s="54"/>
      <c r="G3518" s="54"/>
      <c r="H3518" s="24" t="str">
        <f>IFERROR(ROUND(VLOOKUP($C3518,基础资料!$B$5:$E$34,3,0)+SUMIF($C$5:$C3518,$C3518,$F$5:$F3518)-SUMIF($C$5:$C3518,$C3518,$G$5:$G3518),2),"")</f>
        <v/>
      </c>
      <c r="I3518" s="53"/>
      <c r="J3518" s="53"/>
      <c r="K3518" s="25" t="str">
        <f t="shared" si="54"/>
        <v/>
      </c>
      <c r="L3518" s="13" t="str">
        <f>IF($D3518="","",IFERROR(INDEX(类别属性,MATCH($D3518,类别表,0)),""))</f>
        <v/>
      </c>
      <c r="M3518" s="53"/>
      <c r="N3518" s="53"/>
      <c r="O3518" s="32"/>
      <c r="P3518" s="6" t="str">
        <f>IF($C3518="","",IF(ISNA(MATCH($C3518,账户表,0)),"※这个账户不在【基础资料】的账户档案里",IF($B3518="","※没填日期，这一笔不会进任何月份的报表",IF(NOT(ISNUMBER($B3518)),"※日期是文本不是日期（像 2026.6.28 这种），按日期取数的报表全会漏掉这一笔",IF(AND($F3518&lt;&gt;"",$G3518&lt;&gt;""),"※收入和支出不能同时填",IF(AND(N($F3518)=0,N($G3518)=0),"※收入和支出都没填",IF(OR(N($F3518)&lt;0,N($G3518)&lt;0),"※金额不能填负数，方向反了就换一列填",IF($D3518="","※没填收支类别，分类报表会漏掉这一笔",IF(ISNA(MATCH($D3518,类别表,0)),"※收支类别不在【基础资料】的清单里",IF(AND($L3518="内部转账",$M3518=""),"△内部转账要在「对方账户」写上另一头",IF(AND($L3518="内部转账",$M3518=$C3518),"※对方账户跟本账户是同一个",IF(AND($L3518&lt;&gt;"内部转账",$M3518&lt;&gt;""),"△填了对方账户，但类别不是内部转账",IF(YEAR($B3518)&lt;&gt;管理年度,"△不是管理年度的单据，按月的三张报表里看不到",IF($H3518&lt;0,"△这一笔之后该账户余额成负数了，核一下",""))))))))))))))</f>
        <v/>
      </c>
    </row>
    <row r="3519" ht="16.5" spans="1:16">
      <c r="A3519" s="4" t="str">
        <f>IF($C3519="","",COUNTA($C$5:$C3519))</f>
        <v/>
      </c>
      <c r="B3519" s="52"/>
      <c r="C3519" s="53"/>
      <c r="D3519" s="53"/>
      <c r="E3519" s="32"/>
      <c r="F3519" s="54"/>
      <c r="G3519" s="54"/>
      <c r="H3519" s="24" t="str">
        <f>IFERROR(ROUND(VLOOKUP($C3519,基础资料!$B$5:$E$34,3,0)+SUMIF($C$5:$C3519,$C3519,$F$5:$F3519)-SUMIF($C$5:$C3519,$C3519,$G$5:$G3519),2),"")</f>
        <v/>
      </c>
      <c r="I3519" s="53"/>
      <c r="J3519" s="53"/>
      <c r="K3519" s="25" t="str">
        <f t="shared" si="54"/>
        <v/>
      </c>
      <c r="L3519" s="13" t="str">
        <f>IF($D3519="","",IFERROR(INDEX(类别属性,MATCH($D3519,类别表,0)),""))</f>
        <v/>
      </c>
      <c r="M3519" s="53"/>
      <c r="N3519" s="53"/>
      <c r="O3519" s="32"/>
      <c r="P3519" s="6" t="str">
        <f>IF($C3519="","",IF(ISNA(MATCH($C3519,账户表,0)),"※这个账户不在【基础资料】的账户档案里",IF($B3519="","※没填日期，这一笔不会进任何月份的报表",IF(NOT(ISNUMBER($B3519)),"※日期是文本不是日期（像 2026.6.28 这种），按日期取数的报表全会漏掉这一笔",IF(AND($F3519&lt;&gt;"",$G3519&lt;&gt;""),"※收入和支出不能同时填",IF(AND(N($F3519)=0,N($G3519)=0),"※收入和支出都没填",IF(OR(N($F3519)&lt;0,N($G3519)&lt;0),"※金额不能填负数，方向反了就换一列填",IF($D3519="","※没填收支类别，分类报表会漏掉这一笔",IF(ISNA(MATCH($D3519,类别表,0)),"※收支类别不在【基础资料】的清单里",IF(AND($L3519="内部转账",$M3519=""),"△内部转账要在「对方账户」写上另一头",IF(AND($L3519="内部转账",$M3519=$C3519),"※对方账户跟本账户是同一个",IF(AND($L3519&lt;&gt;"内部转账",$M3519&lt;&gt;""),"△填了对方账户，但类别不是内部转账",IF(YEAR($B3519)&lt;&gt;管理年度,"△不是管理年度的单据，按月的三张报表里看不到",IF($H3519&lt;0,"△这一笔之后该账户余额成负数了，核一下",""))))))))))))))</f>
        <v/>
      </c>
    </row>
    <row r="3520" ht="16.5" spans="1:16">
      <c r="A3520" s="4" t="str">
        <f>IF($C3520="","",COUNTA($C$5:$C3520))</f>
        <v/>
      </c>
      <c r="B3520" s="52"/>
      <c r="C3520" s="53"/>
      <c r="D3520" s="53"/>
      <c r="E3520" s="32"/>
      <c r="F3520" s="54"/>
      <c r="G3520" s="54"/>
      <c r="H3520" s="24" t="str">
        <f>IFERROR(ROUND(VLOOKUP($C3520,基础资料!$B$5:$E$34,3,0)+SUMIF($C$5:$C3520,$C3520,$F$5:$F3520)-SUMIF($C$5:$C3520,$C3520,$G$5:$G3520),2),"")</f>
        <v/>
      </c>
      <c r="I3520" s="53"/>
      <c r="J3520" s="53"/>
      <c r="K3520" s="25" t="str">
        <f t="shared" si="54"/>
        <v/>
      </c>
      <c r="L3520" s="13" t="str">
        <f>IF($D3520="","",IFERROR(INDEX(类别属性,MATCH($D3520,类别表,0)),""))</f>
        <v/>
      </c>
      <c r="M3520" s="53"/>
      <c r="N3520" s="53"/>
      <c r="O3520" s="32"/>
      <c r="P3520" s="6" t="str">
        <f>IF($C3520="","",IF(ISNA(MATCH($C3520,账户表,0)),"※这个账户不在【基础资料】的账户档案里",IF($B3520="","※没填日期，这一笔不会进任何月份的报表",IF(NOT(ISNUMBER($B3520)),"※日期是文本不是日期（像 2026.6.28 这种），按日期取数的报表全会漏掉这一笔",IF(AND($F3520&lt;&gt;"",$G3520&lt;&gt;""),"※收入和支出不能同时填",IF(AND(N($F3520)=0,N($G3520)=0),"※收入和支出都没填",IF(OR(N($F3520)&lt;0,N($G3520)&lt;0),"※金额不能填负数，方向反了就换一列填",IF($D3520="","※没填收支类别，分类报表会漏掉这一笔",IF(ISNA(MATCH($D3520,类别表,0)),"※收支类别不在【基础资料】的清单里",IF(AND($L3520="内部转账",$M3520=""),"△内部转账要在「对方账户」写上另一头",IF(AND($L3520="内部转账",$M3520=$C3520),"※对方账户跟本账户是同一个",IF(AND($L3520&lt;&gt;"内部转账",$M3520&lt;&gt;""),"△填了对方账户，但类别不是内部转账",IF(YEAR($B3520)&lt;&gt;管理年度,"△不是管理年度的单据，按月的三张报表里看不到",IF($H3520&lt;0,"△这一笔之后该账户余额成负数了，核一下",""))))))))))))))</f>
        <v/>
      </c>
    </row>
    <row r="3521" ht="16.5" spans="1:16">
      <c r="A3521" s="4" t="str">
        <f>IF($C3521="","",COUNTA($C$5:$C3521))</f>
        <v/>
      </c>
      <c r="B3521" s="52"/>
      <c r="C3521" s="53"/>
      <c r="D3521" s="53"/>
      <c r="E3521" s="32"/>
      <c r="F3521" s="54"/>
      <c r="G3521" s="54"/>
      <c r="H3521" s="24" t="str">
        <f>IFERROR(ROUND(VLOOKUP($C3521,基础资料!$B$5:$E$34,3,0)+SUMIF($C$5:$C3521,$C3521,$F$5:$F3521)-SUMIF($C$5:$C3521,$C3521,$G$5:$G3521),2),"")</f>
        <v/>
      </c>
      <c r="I3521" s="53"/>
      <c r="J3521" s="53"/>
      <c r="K3521" s="25" t="str">
        <f t="shared" si="54"/>
        <v/>
      </c>
      <c r="L3521" s="13" t="str">
        <f>IF($D3521="","",IFERROR(INDEX(类别属性,MATCH($D3521,类别表,0)),""))</f>
        <v/>
      </c>
      <c r="M3521" s="53"/>
      <c r="N3521" s="53"/>
      <c r="O3521" s="32"/>
      <c r="P3521" s="6" t="str">
        <f>IF($C3521="","",IF(ISNA(MATCH($C3521,账户表,0)),"※这个账户不在【基础资料】的账户档案里",IF($B3521="","※没填日期，这一笔不会进任何月份的报表",IF(NOT(ISNUMBER($B3521)),"※日期是文本不是日期（像 2026.6.28 这种），按日期取数的报表全会漏掉这一笔",IF(AND($F3521&lt;&gt;"",$G3521&lt;&gt;""),"※收入和支出不能同时填",IF(AND(N($F3521)=0,N($G3521)=0),"※收入和支出都没填",IF(OR(N($F3521)&lt;0,N($G3521)&lt;0),"※金额不能填负数，方向反了就换一列填",IF($D3521="","※没填收支类别，分类报表会漏掉这一笔",IF(ISNA(MATCH($D3521,类别表,0)),"※收支类别不在【基础资料】的清单里",IF(AND($L3521="内部转账",$M3521=""),"△内部转账要在「对方账户」写上另一头",IF(AND($L3521="内部转账",$M3521=$C3521),"※对方账户跟本账户是同一个",IF(AND($L3521&lt;&gt;"内部转账",$M3521&lt;&gt;""),"△填了对方账户，但类别不是内部转账",IF(YEAR($B3521)&lt;&gt;管理年度,"△不是管理年度的单据，按月的三张报表里看不到",IF($H3521&lt;0,"△这一笔之后该账户余额成负数了，核一下",""))))))))))))))</f>
        <v/>
      </c>
    </row>
    <row r="3522" ht="16.5" spans="1:16">
      <c r="A3522" s="4" t="str">
        <f>IF($C3522="","",COUNTA($C$5:$C3522))</f>
        <v/>
      </c>
      <c r="B3522" s="52"/>
      <c r="C3522" s="53"/>
      <c r="D3522" s="53"/>
      <c r="E3522" s="32"/>
      <c r="F3522" s="54"/>
      <c r="G3522" s="54"/>
      <c r="H3522" s="24" t="str">
        <f>IFERROR(ROUND(VLOOKUP($C3522,基础资料!$B$5:$E$34,3,0)+SUMIF($C$5:$C3522,$C3522,$F$5:$F3522)-SUMIF($C$5:$C3522,$C3522,$G$5:$G3522),2),"")</f>
        <v/>
      </c>
      <c r="I3522" s="53"/>
      <c r="J3522" s="53"/>
      <c r="K3522" s="25" t="str">
        <f t="shared" si="54"/>
        <v/>
      </c>
      <c r="L3522" s="13" t="str">
        <f>IF($D3522="","",IFERROR(INDEX(类别属性,MATCH($D3522,类别表,0)),""))</f>
        <v/>
      </c>
      <c r="M3522" s="53"/>
      <c r="N3522" s="53"/>
      <c r="O3522" s="32"/>
      <c r="P3522" s="6" t="str">
        <f>IF($C3522="","",IF(ISNA(MATCH($C3522,账户表,0)),"※这个账户不在【基础资料】的账户档案里",IF($B3522="","※没填日期，这一笔不会进任何月份的报表",IF(NOT(ISNUMBER($B3522)),"※日期是文本不是日期（像 2026.6.28 这种），按日期取数的报表全会漏掉这一笔",IF(AND($F3522&lt;&gt;"",$G3522&lt;&gt;""),"※收入和支出不能同时填",IF(AND(N($F3522)=0,N($G3522)=0),"※收入和支出都没填",IF(OR(N($F3522)&lt;0,N($G3522)&lt;0),"※金额不能填负数，方向反了就换一列填",IF($D3522="","※没填收支类别，分类报表会漏掉这一笔",IF(ISNA(MATCH($D3522,类别表,0)),"※收支类别不在【基础资料】的清单里",IF(AND($L3522="内部转账",$M3522=""),"△内部转账要在「对方账户」写上另一头",IF(AND($L3522="内部转账",$M3522=$C3522),"※对方账户跟本账户是同一个",IF(AND($L3522&lt;&gt;"内部转账",$M3522&lt;&gt;""),"△填了对方账户，但类别不是内部转账",IF(YEAR($B3522)&lt;&gt;管理年度,"△不是管理年度的单据，按月的三张报表里看不到",IF($H3522&lt;0,"△这一笔之后该账户余额成负数了，核一下",""))))))))))))))</f>
        <v/>
      </c>
    </row>
    <row r="3523" ht="16.5" spans="1:16">
      <c r="A3523" s="4" t="str">
        <f>IF($C3523="","",COUNTA($C$5:$C3523))</f>
        <v/>
      </c>
      <c r="B3523" s="52"/>
      <c r="C3523" s="53"/>
      <c r="D3523" s="53"/>
      <c r="E3523" s="32"/>
      <c r="F3523" s="54"/>
      <c r="G3523" s="54"/>
      <c r="H3523" s="24" t="str">
        <f>IFERROR(ROUND(VLOOKUP($C3523,基础资料!$B$5:$E$34,3,0)+SUMIF($C$5:$C3523,$C3523,$F$5:$F3523)-SUMIF($C$5:$C3523,$C3523,$G$5:$G3523),2),"")</f>
        <v/>
      </c>
      <c r="I3523" s="53"/>
      <c r="J3523" s="53"/>
      <c r="K3523" s="25" t="str">
        <f t="shared" si="54"/>
        <v/>
      </c>
      <c r="L3523" s="13" t="str">
        <f>IF($D3523="","",IFERROR(INDEX(类别属性,MATCH($D3523,类别表,0)),""))</f>
        <v/>
      </c>
      <c r="M3523" s="53"/>
      <c r="N3523" s="53"/>
      <c r="O3523" s="32"/>
      <c r="P3523" s="6" t="str">
        <f>IF($C3523="","",IF(ISNA(MATCH($C3523,账户表,0)),"※这个账户不在【基础资料】的账户档案里",IF($B3523="","※没填日期，这一笔不会进任何月份的报表",IF(NOT(ISNUMBER($B3523)),"※日期是文本不是日期（像 2026.6.28 这种），按日期取数的报表全会漏掉这一笔",IF(AND($F3523&lt;&gt;"",$G3523&lt;&gt;""),"※收入和支出不能同时填",IF(AND(N($F3523)=0,N($G3523)=0),"※收入和支出都没填",IF(OR(N($F3523)&lt;0,N($G3523)&lt;0),"※金额不能填负数，方向反了就换一列填",IF($D3523="","※没填收支类别，分类报表会漏掉这一笔",IF(ISNA(MATCH($D3523,类别表,0)),"※收支类别不在【基础资料】的清单里",IF(AND($L3523="内部转账",$M3523=""),"△内部转账要在「对方账户」写上另一头",IF(AND($L3523="内部转账",$M3523=$C3523),"※对方账户跟本账户是同一个",IF(AND($L3523&lt;&gt;"内部转账",$M3523&lt;&gt;""),"△填了对方账户，但类别不是内部转账",IF(YEAR($B3523)&lt;&gt;管理年度,"△不是管理年度的单据，按月的三张报表里看不到",IF($H3523&lt;0,"△这一笔之后该账户余额成负数了，核一下",""))))))))))))))</f>
        <v/>
      </c>
    </row>
    <row r="3524" ht="16.5" spans="1:16">
      <c r="A3524" s="4" t="str">
        <f>IF($C3524="","",COUNTA($C$5:$C3524))</f>
        <v/>
      </c>
      <c r="B3524" s="52"/>
      <c r="C3524" s="53"/>
      <c r="D3524" s="53"/>
      <c r="E3524" s="32"/>
      <c r="F3524" s="54"/>
      <c r="G3524" s="54"/>
      <c r="H3524" s="24" t="str">
        <f>IFERROR(ROUND(VLOOKUP($C3524,基础资料!$B$5:$E$34,3,0)+SUMIF($C$5:$C3524,$C3524,$F$5:$F3524)-SUMIF($C$5:$C3524,$C3524,$G$5:$G3524),2),"")</f>
        <v/>
      </c>
      <c r="I3524" s="53"/>
      <c r="J3524" s="53"/>
      <c r="K3524" s="25" t="str">
        <f t="shared" si="54"/>
        <v/>
      </c>
      <c r="L3524" s="13" t="str">
        <f>IF($D3524="","",IFERROR(INDEX(类别属性,MATCH($D3524,类别表,0)),""))</f>
        <v/>
      </c>
      <c r="M3524" s="53"/>
      <c r="N3524" s="53"/>
      <c r="O3524" s="32"/>
      <c r="P3524" s="6" t="str">
        <f>IF($C3524="","",IF(ISNA(MATCH($C3524,账户表,0)),"※这个账户不在【基础资料】的账户档案里",IF($B3524="","※没填日期，这一笔不会进任何月份的报表",IF(NOT(ISNUMBER($B3524)),"※日期是文本不是日期（像 2026.6.28 这种），按日期取数的报表全会漏掉这一笔",IF(AND($F3524&lt;&gt;"",$G3524&lt;&gt;""),"※收入和支出不能同时填",IF(AND(N($F3524)=0,N($G3524)=0),"※收入和支出都没填",IF(OR(N($F3524)&lt;0,N($G3524)&lt;0),"※金额不能填负数，方向反了就换一列填",IF($D3524="","※没填收支类别，分类报表会漏掉这一笔",IF(ISNA(MATCH($D3524,类别表,0)),"※收支类别不在【基础资料】的清单里",IF(AND($L3524="内部转账",$M3524=""),"△内部转账要在「对方账户」写上另一头",IF(AND($L3524="内部转账",$M3524=$C3524),"※对方账户跟本账户是同一个",IF(AND($L3524&lt;&gt;"内部转账",$M3524&lt;&gt;""),"△填了对方账户，但类别不是内部转账",IF(YEAR($B3524)&lt;&gt;管理年度,"△不是管理年度的单据，按月的三张报表里看不到",IF($H3524&lt;0,"△这一笔之后该账户余额成负数了，核一下",""))))))))))))))</f>
        <v/>
      </c>
    </row>
    <row r="3525" ht="16.5" spans="1:16">
      <c r="A3525" s="4" t="str">
        <f>IF($C3525="","",COUNTA($C$5:$C3525))</f>
        <v/>
      </c>
      <c r="B3525" s="52"/>
      <c r="C3525" s="53"/>
      <c r="D3525" s="53"/>
      <c r="E3525" s="32"/>
      <c r="F3525" s="54"/>
      <c r="G3525" s="54"/>
      <c r="H3525" s="24" t="str">
        <f>IFERROR(ROUND(VLOOKUP($C3525,基础资料!$B$5:$E$34,3,0)+SUMIF($C$5:$C3525,$C3525,$F$5:$F3525)-SUMIF($C$5:$C3525,$C3525,$G$5:$G3525),2),"")</f>
        <v/>
      </c>
      <c r="I3525" s="53"/>
      <c r="J3525" s="53"/>
      <c r="K3525" s="25" t="str">
        <f t="shared" ref="K3525:K3588" si="55">IF(OR($B3525="",NOT(ISNUMBER($B3525))),"",--TEXT($B3525,"yyyymm"))</f>
        <v/>
      </c>
      <c r="L3525" s="13" t="str">
        <f>IF($D3525="","",IFERROR(INDEX(类别属性,MATCH($D3525,类别表,0)),""))</f>
        <v/>
      </c>
      <c r="M3525" s="53"/>
      <c r="N3525" s="53"/>
      <c r="O3525" s="32"/>
      <c r="P3525" s="6" t="str">
        <f>IF($C3525="","",IF(ISNA(MATCH($C3525,账户表,0)),"※这个账户不在【基础资料】的账户档案里",IF($B3525="","※没填日期，这一笔不会进任何月份的报表",IF(NOT(ISNUMBER($B3525)),"※日期是文本不是日期（像 2026.6.28 这种），按日期取数的报表全会漏掉这一笔",IF(AND($F3525&lt;&gt;"",$G3525&lt;&gt;""),"※收入和支出不能同时填",IF(AND(N($F3525)=0,N($G3525)=0),"※收入和支出都没填",IF(OR(N($F3525)&lt;0,N($G3525)&lt;0),"※金额不能填负数，方向反了就换一列填",IF($D3525="","※没填收支类别，分类报表会漏掉这一笔",IF(ISNA(MATCH($D3525,类别表,0)),"※收支类别不在【基础资料】的清单里",IF(AND($L3525="内部转账",$M3525=""),"△内部转账要在「对方账户」写上另一头",IF(AND($L3525="内部转账",$M3525=$C3525),"※对方账户跟本账户是同一个",IF(AND($L3525&lt;&gt;"内部转账",$M3525&lt;&gt;""),"△填了对方账户，但类别不是内部转账",IF(YEAR($B3525)&lt;&gt;管理年度,"△不是管理年度的单据，按月的三张报表里看不到",IF($H3525&lt;0,"△这一笔之后该账户余额成负数了，核一下",""))))))))))))))</f>
        <v/>
      </c>
    </row>
    <row r="3526" ht="16.5" spans="1:16">
      <c r="A3526" s="4" t="str">
        <f>IF($C3526="","",COUNTA($C$5:$C3526))</f>
        <v/>
      </c>
      <c r="B3526" s="52"/>
      <c r="C3526" s="53"/>
      <c r="D3526" s="53"/>
      <c r="E3526" s="32"/>
      <c r="F3526" s="54"/>
      <c r="G3526" s="54"/>
      <c r="H3526" s="24" t="str">
        <f>IFERROR(ROUND(VLOOKUP($C3526,基础资料!$B$5:$E$34,3,0)+SUMIF($C$5:$C3526,$C3526,$F$5:$F3526)-SUMIF($C$5:$C3526,$C3526,$G$5:$G3526),2),"")</f>
        <v/>
      </c>
      <c r="I3526" s="53"/>
      <c r="J3526" s="53"/>
      <c r="K3526" s="25" t="str">
        <f t="shared" si="55"/>
        <v/>
      </c>
      <c r="L3526" s="13" t="str">
        <f>IF($D3526="","",IFERROR(INDEX(类别属性,MATCH($D3526,类别表,0)),""))</f>
        <v/>
      </c>
      <c r="M3526" s="53"/>
      <c r="N3526" s="53"/>
      <c r="O3526" s="32"/>
      <c r="P3526" s="6" t="str">
        <f>IF($C3526="","",IF(ISNA(MATCH($C3526,账户表,0)),"※这个账户不在【基础资料】的账户档案里",IF($B3526="","※没填日期，这一笔不会进任何月份的报表",IF(NOT(ISNUMBER($B3526)),"※日期是文本不是日期（像 2026.6.28 这种），按日期取数的报表全会漏掉这一笔",IF(AND($F3526&lt;&gt;"",$G3526&lt;&gt;""),"※收入和支出不能同时填",IF(AND(N($F3526)=0,N($G3526)=0),"※收入和支出都没填",IF(OR(N($F3526)&lt;0,N($G3526)&lt;0),"※金额不能填负数，方向反了就换一列填",IF($D3526="","※没填收支类别，分类报表会漏掉这一笔",IF(ISNA(MATCH($D3526,类别表,0)),"※收支类别不在【基础资料】的清单里",IF(AND($L3526="内部转账",$M3526=""),"△内部转账要在「对方账户」写上另一头",IF(AND($L3526="内部转账",$M3526=$C3526),"※对方账户跟本账户是同一个",IF(AND($L3526&lt;&gt;"内部转账",$M3526&lt;&gt;""),"△填了对方账户，但类别不是内部转账",IF(YEAR($B3526)&lt;&gt;管理年度,"△不是管理年度的单据，按月的三张报表里看不到",IF($H3526&lt;0,"△这一笔之后该账户余额成负数了，核一下",""))))))))))))))</f>
        <v/>
      </c>
    </row>
    <row r="3527" ht="16.5" spans="1:16">
      <c r="A3527" s="4" t="str">
        <f>IF($C3527="","",COUNTA($C$5:$C3527))</f>
        <v/>
      </c>
      <c r="B3527" s="52"/>
      <c r="C3527" s="53"/>
      <c r="D3527" s="53"/>
      <c r="E3527" s="32"/>
      <c r="F3527" s="54"/>
      <c r="G3527" s="54"/>
      <c r="H3527" s="24" t="str">
        <f>IFERROR(ROUND(VLOOKUP($C3527,基础资料!$B$5:$E$34,3,0)+SUMIF($C$5:$C3527,$C3527,$F$5:$F3527)-SUMIF($C$5:$C3527,$C3527,$G$5:$G3527),2),"")</f>
        <v/>
      </c>
      <c r="I3527" s="53"/>
      <c r="J3527" s="53"/>
      <c r="K3527" s="25" t="str">
        <f t="shared" si="55"/>
        <v/>
      </c>
      <c r="L3527" s="13" t="str">
        <f>IF($D3527="","",IFERROR(INDEX(类别属性,MATCH($D3527,类别表,0)),""))</f>
        <v/>
      </c>
      <c r="M3527" s="53"/>
      <c r="N3527" s="53"/>
      <c r="O3527" s="32"/>
      <c r="P3527" s="6" t="str">
        <f>IF($C3527="","",IF(ISNA(MATCH($C3527,账户表,0)),"※这个账户不在【基础资料】的账户档案里",IF($B3527="","※没填日期，这一笔不会进任何月份的报表",IF(NOT(ISNUMBER($B3527)),"※日期是文本不是日期（像 2026.6.28 这种），按日期取数的报表全会漏掉这一笔",IF(AND($F3527&lt;&gt;"",$G3527&lt;&gt;""),"※收入和支出不能同时填",IF(AND(N($F3527)=0,N($G3527)=0),"※收入和支出都没填",IF(OR(N($F3527)&lt;0,N($G3527)&lt;0),"※金额不能填负数，方向反了就换一列填",IF($D3527="","※没填收支类别，分类报表会漏掉这一笔",IF(ISNA(MATCH($D3527,类别表,0)),"※收支类别不在【基础资料】的清单里",IF(AND($L3527="内部转账",$M3527=""),"△内部转账要在「对方账户」写上另一头",IF(AND($L3527="内部转账",$M3527=$C3527),"※对方账户跟本账户是同一个",IF(AND($L3527&lt;&gt;"内部转账",$M3527&lt;&gt;""),"△填了对方账户，但类别不是内部转账",IF(YEAR($B3527)&lt;&gt;管理年度,"△不是管理年度的单据，按月的三张报表里看不到",IF($H3527&lt;0,"△这一笔之后该账户余额成负数了，核一下",""))))))))))))))</f>
        <v/>
      </c>
    </row>
    <row r="3528" ht="16.5" spans="1:16">
      <c r="A3528" s="4" t="str">
        <f>IF($C3528="","",COUNTA($C$5:$C3528))</f>
        <v/>
      </c>
      <c r="B3528" s="52"/>
      <c r="C3528" s="53"/>
      <c r="D3528" s="53"/>
      <c r="E3528" s="32"/>
      <c r="F3528" s="54"/>
      <c r="G3528" s="54"/>
      <c r="H3528" s="24" t="str">
        <f>IFERROR(ROUND(VLOOKUP($C3528,基础资料!$B$5:$E$34,3,0)+SUMIF($C$5:$C3528,$C3528,$F$5:$F3528)-SUMIF($C$5:$C3528,$C3528,$G$5:$G3528),2),"")</f>
        <v/>
      </c>
      <c r="I3528" s="53"/>
      <c r="J3528" s="53"/>
      <c r="K3528" s="25" t="str">
        <f t="shared" si="55"/>
        <v/>
      </c>
      <c r="L3528" s="13" t="str">
        <f>IF($D3528="","",IFERROR(INDEX(类别属性,MATCH($D3528,类别表,0)),""))</f>
        <v/>
      </c>
      <c r="M3528" s="53"/>
      <c r="N3528" s="53"/>
      <c r="O3528" s="32"/>
      <c r="P3528" s="6" t="str">
        <f>IF($C3528="","",IF(ISNA(MATCH($C3528,账户表,0)),"※这个账户不在【基础资料】的账户档案里",IF($B3528="","※没填日期，这一笔不会进任何月份的报表",IF(NOT(ISNUMBER($B3528)),"※日期是文本不是日期（像 2026.6.28 这种），按日期取数的报表全会漏掉这一笔",IF(AND($F3528&lt;&gt;"",$G3528&lt;&gt;""),"※收入和支出不能同时填",IF(AND(N($F3528)=0,N($G3528)=0),"※收入和支出都没填",IF(OR(N($F3528)&lt;0,N($G3528)&lt;0),"※金额不能填负数，方向反了就换一列填",IF($D3528="","※没填收支类别，分类报表会漏掉这一笔",IF(ISNA(MATCH($D3528,类别表,0)),"※收支类别不在【基础资料】的清单里",IF(AND($L3528="内部转账",$M3528=""),"△内部转账要在「对方账户」写上另一头",IF(AND($L3528="内部转账",$M3528=$C3528),"※对方账户跟本账户是同一个",IF(AND($L3528&lt;&gt;"内部转账",$M3528&lt;&gt;""),"△填了对方账户，但类别不是内部转账",IF(YEAR($B3528)&lt;&gt;管理年度,"△不是管理年度的单据，按月的三张报表里看不到",IF($H3528&lt;0,"△这一笔之后该账户余额成负数了，核一下",""))))))))))))))</f>
        <v/>
      </c>
    </row>
    <row r="3529" ht="16.5" spans="1:16">
      <c r="A3529" s="4" t="str">
        <f>IF($C3529="","",COUNTA($C$5:$C3529))</f>
        <v/>
      </c>
      <c r="B3529" s="52"/>
      <c r="C3529" s="53"/>
      <c r="D3529" s="53"/>
      <c r="E3529" s="32"/>
      <c r="F3529" s="54"/>
      <c r="G3529" s="54"/>
      <c r="H3529" s="24" t="str">
        <f>IFERROR(ROUND(VLOOKUP($C3529,基础资料!$B$5:$E$34,3,0)+SUMIF($C$5:$C3529,$C3529,$F$5:$F3529)-SUMIF($C$5:$C3529,$C3529,$G$5:$G3529),2),"")</f>
        <v/>
      </c>
      <c r="I3529" s="53"/>
      <c r="J3529" s="53"/>
      <c r="K3529" s="25" t="str">
        <f t="shared" si="55"/>
        <v/>
      </c>
      <c r="L3529" s="13" t="str">
        <f>IF($D3529="","",IFERROR(INDEX(类别属性,MATCH($D3529,类别表,0)),""))</f>
        <v/>
      </c>
      <c r="M3529" s="53"/>
      <c r="N3529" s="53"/>
      <c r="O3529" s="32"/>
      <c r="P3529" s="6" t="str">
        <f>IF($C3529="","",IF(ISNA(MATCH($C3529,账户表,0)),"※这个账户不在【基础资料】的账户档案里",IF($B3529="","※没填日期，这一笔不会进任何月份的报表",IF(NOT(ISNUMBER($B3529)),"※日期是文本不是日期（像 2026.6.28 这种），按日期取数的报表全会漏掉这一笔",IF(AND($F3529&lt;&gt;"",$G3529&lt;&gt;""),"※收入和支出不能同时填",IF(AND(N($F3529)=0,N($G3529)=0),"※收入和支出都没填",IF(OR(N($F3529)&lt;0,N($G3529)&lt;0),"※金额不能填负数，方向反了就换一列填",IF($D3529="","※没填收支类别，分类报表会漏掉这一笔",IF(ISNA(MATCH($D3529,类别表,0)),"※收支类别不在【基础资料】的清单里",IF(AND($L3529="内部转账",$M3529=""),"△内部转账要在「对方账户」写上另一头",IF(AND($L3529="内部转账",$M3529=$C3529),"※对方账户跟本账户是同一个",IF(AND($L3529&lt;&gt;"内部转账",$M3529&lt;&gt;""),"△填了对方账户，但类别不是内部转账",IF(YEAR($B3529)&lt;&gt;管理年度,"△不是管理年度的单据，按月的三张报表里看不到",IF($H3529&lt;0,"△这一笔之后该账户余额成负数了，核一下",""))))))))))))))</f>
        <v/>
      </c>
    </row>
    <row r="3530" ht="16.5" spans="1:16">
      <c r="A3530" s="4" t="str">
        <f>IF($C3530="","",COUNTA($C$5:$C3530))</f>
        <v/>
      </c>
      <c r="B3530" s="52"/>
      <c r="C3530" s="53"/>
      <c r="D3530" s="53"/>
      <c r="E3530" s="32"/>
      <c r="F3530" s="54"/>
      <c r="G3530" s="54"/>
      <c r="H3530" s="24" t="str">
        <f>IFERROR(ROUND(VLOOKUP($C3530,基础资料!$B$5:$E$34,3,0)+SUMIF($C$5:$C3530,$C3530,$F$5:$F3530)-SUMIF($C$5:$C3530,$C3530,$G$5:$G3530),2),"")</f>
        <v/>
      </c>
      <c r="I3530" s="53"/>
      <c r="J3530" s="53"/>
      <c r="K3530" s="25" t="str">
        <f t="shared" si="55"/>
        <v/>
      </c>
      <c r="L3530" s="13" t="str">
        <f>IF($D3530="","",IFERROR(INDEX(类别属性,MATCH($D3530,类别表,0)),""))</f>
        <v/>
      </c>
      <c r="M3530" s="53"/>
      <c r="N3530" s="53"/>
      <c r="O3530" s="32"/>
      <c r="P3530" s="6" t="str">
        <f>IF($C3530="","",IF(ISNA(MATCH($C3530,账户表,0)),"※这个账户不在【基础资料】的账户档案里",IF($B3530="","※没填日期，这一笔不会进任何月份的报表",IF(NOT(ISNUMBER($B3530)),"※日期是文本不是日期（像 2026.6.28 这种），按日期取数的报表全会漏掉这一笔",IF(AND($F3530&lt;&gt;"",$G3530&lt;&gt;""),"※收入和支出不能同时填",IF(AND(N($F3530)=0,N($G3530)=0),"※收入和支出都没填",IF(OR(N($F3530)&lt;0,N($G3530)&lt;0),"※金额不能填负数，方向反了就换一列填",IF($D3530="","※没填收支类别，分类报表会漏掉这一笔",IF(ISNA(MATCH($D3530,类别表,0)),"※收支类别不在【基础资料】的清单里",IF(AND($L3530="内部转账",$M3530=""),"△内部转账要在「对方账户」写上另一头",IF(AND($L3530="内部转账",$M3530=$C3530),"※对方账户跟本账户是同一个",IF(AND($L3530&lt;&gt;"内部转账",$M3530&lt;&gt;""),"△填了对方账户，但类别不是内部转账",IF(YEAR($B3530)&lt;&gt;管理年度,"△不是管理年度的单据，按月的三张报表里看不到",IF($H3530&lt;0,"△这一笔之后该账户余额成负数了，核一下",""))))))))))))))</f>
        <v/>
      </c>
    </row>
    <row r="3531" ht="16.5" spans="1:16">
      <c r="A3531" s="4" t="str">
        <f>IF($C3531="","",COUNTA($C$5:$C3531))</f>
        <v/>
      </c>
      <c r="B3531" s="52"/>
      <c r="C3531" s="53"/>
      <c r="D3531" s="53"/>
      <c r="E3531" s="32"/>
      <c r="F3531" s="54"/>
      <c r="G3531" s="54"/>
      <c r="H3531" s="24" t="str">
        <f>IFERROR(ROUND(VLOOKUP($C3531,基础资料!$B$5:$E$34,3,0)+SUMIF($C$5:$C3531,$C3531,$F$5:$F3531)-SUMIF($C$5:$C3531,$C3531,$G$5:$G3531),2),"")</f>
        <v/>
      </c>
      <c r="I3531" s="53"/>
      <c r="J3531" s="53"/>
      <c r="K3531" s="25" t="str">
        <f t="shared" si="55"/>
        <v/>
      </c>
      <c r="L3531" s="13" t="str">
        <f>IF($D3531="","",IFERROR(INDEX(类别属性,MATCH($D3531,类别表,0)),""))</f>
        <v/>
      </c>
      <c r="M3531" s="53"/>
      <c r="N3531" s="53"/>
      <c r="O3531" s="32"/>
      <c r="P3531" s="6" t="str">
        <f>IF($C3531="","",IF(ISNA(MATCH($C3531,账户表,0)),"※这个账户不在【基础资料】的账户档案里",IF($B3531="","※没填日期，这一笔不会进任何月份的报表",IF(NOT(ISNUMBER($B3531)),"※日期是文本不是日期（像 2026.6.28 这种），按日期取数的报表全会漏掉这一笔",IF(AND($F3531&lt;&gt;"",$G3531&lt;&gt;""),"※收入和支出不能同时填",IF(AND(N($F3531)=0,N($G3531)=0),"※收入和支出都没填",IF(OR(N($F3531)&lt;0,N($G3531)&lt;0),"※金额不能填负数，方向反了就换一列填",IF($D3531="","※没填收支类别，分类报表会漏掉这一笔",IF(ISNA(MATCH($D3531,类别表,0)),"※收支类别不在【基础资料】的清单里",IF(AND($L3531="内部转账",$M3531=""),"△内部转账要在「对方账户」写上另一头",IF(AND($L3531="内部转账",$M3531=$C3531),"※对方账户跟本账户是同一个",IF(AND($L3531&lt;&gt;"内部转账",$M3531&lt;&gt;""),"△填了对方账户，但类别不是内部转账",IF(YEAR($B3531)&lt;&gt;管理年度,"△不是管理年度的单据，按月的三张报表里看不到",IF($H3531&lt;0,"△这一笔之后该账户余额成负数了，核一下",""))))))))))))))</f>
        <v/>
      </c>
    </row>
    <row r="3532" ht="16.5" spans="1:16">
      <c r="A3532" s="4" t="str">
        <f>IF($C3532="","",COUNTA($C$5:$C3532))</f>
        <v/>
      </c>
      <c r="B3532" s="52"/>
      <c r="C3532" s="53"/>
      <c r="D3532" s="53"/>
      <c r="E3532" s="32"/>
      <c r="F3532" s="54"/>
      <c r="G3532" s="54"/>
      <c r="H3532" s="24" t="str">
        <f>IFERROR(ROUND(VLOOKUP($C3532,基础资料!$B$5:$E$34,3,0)+SUMIF($C$5:$C3532,$C3532,$F$5:$F3532)-SUMIF($C$5:$C3532,$C3532,$G$5:$G3532),2),"")</f>
        <v/>
      </c>
      <c r="I3532" s="53"/>
      <c r="J3532" s="53"/>
      <c r="K3532" s="25" t="str">
        <f t="shared" si="55"/>
        <v/>
      </c>
      <c r="L3532" s="13" t="str">
        <f>IF($D3532="","",IFERROR(INDEX(类别属性,MATCH($D3532,类别表,0)),""))</f>
        <v/>
      </c>
      <c r="M3532" s="53"/>
      <c r="N3532" s="53"/>
      <c r="O3532" s="32"/>
      <c r="P3532" s="6" t="str">
        <f>IF($C3532="","",IF(ISNA(MATCH($C3532,账户表,0)),"※这个账户不在【基础资料】的账户档案里",IF($B3532="","※没填日期，这一笔不会进任何月份的报表",IF(NOT(ISNUMBER($B3532)),"※日期是文本不是日期（像 2026.6.28 这种），按日期取数的报表全会漏掉这一笔",IF(AND($F3532&lt;&gt;"",$G3532&lt;&gt;""),"※收入和支出不能同时填",IF(AND(N($F3532)=0,N($G3532)=0),"※收入和支出都没填",IF(OR(N($F3532)&lt;0,N($G3532)&lt;0),"※金额不能填负数，方向反了就换一列填",IF($D3532="","※没填收支类别，分类报表会漏掉这一笔",IF(ISNA(MATCH($D3532,类别表,0)),"※收支类别不在【基础资料】的清单里",IF(AND($L3532="内部转账",$M3532=""),"△内部转账要在「对方账户」写上另一头",IF(AND($L3532="内部转账",$M3532=$C3532),"※对方账户跟本账户是同一个",IF(AND($L3532&lt;&gt;"内部转账",$M3532&lt;&gt;""),"△填了对方账户，但类别不是内部转账",IF(YEAR($B3532)&lt;&gt;管理年度,"△不是管理年度的单据，按月的三张报表里看不到",IF($H3532&lt;0,"△这一笔之后该账户余额成负数了，核一下",""))))))))))))))</f>
        <v/>
      </c>
    </row>
    <row r="3533" ht="16.5" spans="1:16">
      <c r="A3533" s="4" t="str">
        <f>IF($C3533="","",COUNTA($C$5:$C3533))</f>
        <v/>
      </c>
      <c r="B3533" s="52"/>
      <c r="C3533" s="53"/>
      <c r="D3533" s="53"/>
      <c r="E3533" s="32"/>
      <c r="F3533" s="54"/>
      <c r="G3533" s="54"/>
      <c r="H3533" s="24" t="str">
        <f>IFERROR(ROUND(VLOOKUP($C3533,基础资料!$B$5:$E$34,3,0)+SUMIF($C$5:$C3533,$C3533,$F$5:$F3533)-SUMIF($C$5:$C3533,$C3533,$G$5:$G3533),2),"")</f>
        <v/>
      </c>
      <c r="I3533" s="53"/>
      <c r="J3533" s="53"/>
      <c r="K3533" s="25" t="str">
        <f t="shared" si="55"/>
        <v/>
      </c>
      <c r="L3533" s="13" t="str">
        <f>IF($D3533="","",IFERROR(INDEX(类别属性,MATCH($D3533,类别表,0)),""))</f>
        <v/>
      </c>
      <c r="M3533" s="53"/>
      <c r="N3533" s="53"/>
      <c r="O3533" s="32"/>
      <c r="P3533" s="6" t="str">
        <f>IF($C3533="","",IF(ISNA(MATCH($C3533,账户表,0)),"※这个账户不在【基础资料】的账户档案里",IF($B3533="","※没填日期，这一笔不会进任何月份的报表",IF(NOT(ISNUMBER($B3533)),"※日期是文本不是日期（像 2026.6.28 这种），按日期取数的报表全会漏掉这一笔",IF(AND($F3533&lt;&gt;"",$G3533&lt;&gt;""),"※收入和支出不能同时填",IF(AND(N($F3533)=0,N($G3533)=0),"※收入和支出都没填",IF(OR(N($F3533)&lt;0,N($G3533)&lt;0),"※金额不能填负数，方向反了就换一列填",IF($D3533="","※没填收支类别，分类报表会漏掉这一笔",IF(ISNA(MATCH($D3533,类别表,0)),"※收支类别不在【基础资料】的清单里",IF(AND($L3533="内部转账",$M3533=""),"△内部转账要在「对方账户」写上另一头",IF(AND($L3533="内部转账",$M3533=$C3533),"※对方账户跟本账户是同一个",IF(AND($L3533&lt;&gt;"内部转账",$M3533&lt;&gt;""),"△填了对方账户，但类别不是内部转账",IF(YEAR($B3533)&lt;&gt;管理年度,"△不是管理年度的单据，按月的三张报表里看不到",IF($H3533&lt;0,"△这一笔之后该账户余额成负数了，核一下",""))))))))))))))</f>
        <v/>
      </c>
    </row>
    <row r="3534" ht="16.5" spans="1:16">
      <c r="A3534" s="4" t="str">
        <f>IF($C3534="","",COUNTA($C$5:$C3534))</f>
        <v/>
      </c>
      <c r="B3534" s="52"/>
      <c r="C3534" s="53"/>
      <c r="D3534" s="53"/>
      <c r="E3534" s="32"/>
      <c r="F3534" s="54"/>
      <c r="G3534" s="54"/>
      <c r="H3534" s="24" t="str">
        <f>IFERROR(ROUND(VLOOKUP($C3534,基础资料!$B$5:$E$34,3,0)+SUMIF($C$5:$C3534,$C3534,$F$5:$F3534)-SUMIF($C$5:$C3534,$C3534,$G$5:$G3534),2),"")</f>
        <v/>
      </c>
      <c r="I3534" s="53"/>
      <c r="J3534" s="53"/>
      <c r="K3534" s="25" t="str">
        <f t="shared" si="55"/>
        <v/>
      </c>
      <c r="L3534" s="13" t="str">
        <f>IF($D3534="","",IFERROR(INDEX(类别属性,MATCH($D3534,类别表,0)),""))</f>
        <v/>
      </c>
      <c r="M3534" s="53"/>
      <c r="N3534" s="53"/>
      <c r="O3534" s="32"/>
      <c r="P3534" s="6" t="str">
        <f>IF($C3534="","",IF(ISNA(MATCH($C3534,账户表,0)),"※这个账户不在【基础资料】的账户档案里",IF($B3534="","※没填日期，这一笔不会进任何月份的报表",IF(NOT(ISNUMBER($B3534)),"※日期是文本不是日期（像 2026.6.28 这种），按日期取数的报表全会漏掉这一笔",IF(AND($F3534&lt;&gt;"",$G3534&lt;&gt;""),"※收入和支出不能同时填",IF(AND(N($F3534)=0,N($G3534)=0),"※收入和支出都没填",IF(OR(N($F3534)&lt;0,N($G3534)&lt;0),"※金额不能填负数，方向反了就换一列填",IF($D3534="","※没填收支类别，分类报表会漏掉这一笔",IF(ISNA(MATCH($D3534,类别表,0)),"※收支类别不在【基础资料】的清单里",IF(AND($L3534="内部转账",$M3534=""),"△内部转账要在「对方账户」写上另一头",IF(AND($L3534="内部转账",$M3534=$C3534),"※对方账户跟本账户是同一个",IF(AND($L3534&lt;&gt;"内部转账",$M3534&lt;&gt;""),"△填了对方账户，但类别不是内部转账",IF(YEAR($B3534)&lt;&gt;管理年度,"△不是管理年度的单据，按月的三张报表里看不到",IF($H3534&lt;0,"△这一笔之后该账户余额成负数了，核一下",""))))))))))))))</f>
        <v/>
      </c>
    </row>
    <row r="3535" ht="16.5" spans="1:16">
      <c r="A3535" s="4" t="str">
        <f>IF($C3535="","",COUNTA($C$5:$C3535))</f>
        <v/>
      </c>
      <c r="B3535" s="52"/>
      <c r="C3535" s="53"/>
      <c r="D3535" s="53"/>
      <c r="E3535" s="32"/>
      <c r="F3535" s="54"/>
      <c r="G3535" s="54"/>
      <c r="H3535" s="24" t="str">
        <f>IFERROR(ROUND(VLOOKUP($C3535,基础资料!$B$5:$E$34,3,0)+SUMIF($C$5:$C3535,$C3535,$F$5:$F3535)-SUMIF($C$5:$C3535,$C3535,$G$5:$G3535),2),"")</f>
        <v/>
      </c>
      <c r="I3535" s="53"/>
      <c r="J3535" s="53"/>
      <c r="K3535" s="25" t="str">
        <f t="shared" si="55"/>
        <v/>
      </c>
      <c r="L3535" s="13" t="str">
        <f>IF($D3535="","",IFERROR(INDEX(类别属性,MATCH($D3535,类别表,0)),""))</f>
        <v/>
      </c>
      <c r="M3535" s="53"/>
      <c r="N3535" s="53"/>
      <c r="O3535" s="32"/>
      <c r="P3535" s="6" t="str">
        <f>IF($C3535="","",IF(ISNA(MATCH($C3535,账户表,0)),"※这个账户不在【基础资料】的账户档案里",IF($B3535="","※没填日期，这一笔不会进任何月份的报表",IF(NOT(ISNUMBER($B3535)),"※日期是文本不是日期（像 2026.6.28 这种），按日期取数的报表全会漏掉这一笔",IF(AND($F3535&lt;&gt;"",$G3535&lt;&gt;""),"※收入和支出不能同时填",IF(AND(N($F3535)=0,N($G3535)=0),"※收入和支出都没填",IF(OR(N($F3535)&lt;0,N($G3535)&lt;0),"※金额不能填负数，方向反了就换一列填",IF($D3535="","※没填收支类别，分类报表会漏掉这一笔",IF(ISNA(MATCH($D3535,类别表,0)),"※收支类别不在【基础资料】的清单里",IF(AND($L3535="内部转账",$M3535=""),"△内部转账要在「对方账户」写上另一头",IF(AND($L3535="内部转账",$M3535=$C3535),"※对方账户跟本账户是同一个",IF(AND($L3535&lt;&gt;"内部转账",$M3535&lt;&gt;""),"△填了对方账户，但类别不是内部转账",IF(YEAR($B3535)&lt;&gt;管理年度,"△不是管理年度的单据，按月的三张报表里看不到",IF($H3535&lt;0,"△这一笔之后该账户余额成负数了，核一下",""))))))))))))))</f>
        <v/>
      </c>
    </row>
    <row r="3536" ht="16.5" spans="1:16">
      <c r="A3536" s="4" t="str">
        <f>IF($C3536="","",COUNTA($C$5:$C3536))</f>
        <v/>
      </c>
      <c r="B3536" s="52"/>
      <c r="C3536" s="53"/>
      <c r="D3536" s="53"/>
      <c r="E3536" s="32"/>
      <c r="F3536" s="54"/>
      <c r="G3536" s="54"/>
      <c r="H3536" s="24" t="str">
        <f>IFERROR(ROUND(VLOOKUP($C3536,基础资料!$B$5:$E$34,3,0)+SUMIF($C$5:$C3536,$C3536,$F$5:$F3536)-SUMIF($C$5:$C3536,$C3536,$G$5:$G3536),2),"")</f>
        <v/>
      </c>
      <c r="I3536" s="53"/>
      <c r="J3536" s="53"/>
      <c r="K3536" s="25" t="str">
        <f t="shared" si="55"/>
        <v/>
      </c>
      <c r="L3536" s="13" t="str">
        <f>IF($D3536="","",IFERROR(INDEX(类别属性,MATCH($D3536,类别表,0)),""))</f>
        <v/>
      </c>
      <c r="M3536" s="53"/>
      <c r="N3536" s="53"/>
      <c r="O3536" s="32"/>
      <c r="P3536" s="6" t="str">
        <f>IF($C3536="","",IF(ISNA(MATCH($C3536,账户表,0)),"※这个账户不在【基础资料】的账户档案里",IF($B3536="","※没填日期，这一笔不会进任何月份的报表",IF(NOT(ISNUMBER($B3536)),"※日期是文本不是日期（像 2026.6.28 这种），按日期取数的报表全会漏掉这一笔",IF(AND($F3536&lt;&gt;"",$G3536&lt;&gt;""),"※收入和支出不能同时填",IF(AND(N($F3536)=0,N($G3536)=0),"※收入和支出都没填",IF(OR(N($F3536)&lt;0,N($G3536)&lt;0),"※金额不能填负数，方向反了就换一列填",IF($D3536="","※没填收支类别，分类报表会漏掉这一笔",IF(ISNA(MATCH($D3536,类别表,0)),"※收支类别不在【基础资料】的清单里",IF(AND($L3536="内部转账",$M3536=""),"△内部转账要在「对方账户」写上另一头",IF(AND($L3536="内部转账",$M3536=$C3536),"※对方账户跟本账户是同一个",IF(AND($L3536&lt;&gt;"内部转账",$M3536&lt;&gt;""),"△填了对方账户，但类别不是内部转账",IF(YEAR($B3536)&lt;&gt;管理年度,"△不是管理年度的单据，按月的三张报表里看不到",IF($H3536&lt;0,"△这一笔之后该账户余额成负数了，核一下",""))))))))))))))</f>
        <v/>
      </c>
    </row>
    <row r="3537" ht="16.5" spans="1:16">
      <c r="A3537" s="4" t="str">
        <f>IF($C3537="","",COUNTA($C$5:$C3537))</f>
        <v/>
      </c>
      <c r="B3537" s="52"/>
      <c r="C3537" s="53"/>
      <c r="D3537" s="53"/>
      <c r="E3537" s="32"/>
      <c r="F3537" s="54"/>
      <c r="G3537" s="54"/>
      <c r="H3537" s="24" t="str">
        <f>IFERROR(ROUND(VLOOKUP($C3537,基础资料!$B$5:$E$34,3,0)+SUMIF($C$5:$C3537,$C3537,$F$5:$F3537)-SUMIF($C$5:$C3537,$C3537,$G$5:$G3537),2),"")</f>
        <v/>
      </c>
      <c r="I3537" s="53"/>
      <c r="J3537" s="53"/>
      <c r="K3537" s="25" t="str">
        <f t="shared" si="55"/>
        <v/>
      </c>
      <c r="L3537" s="13" t="str">
        <f>IF($D3537="","",IFERROR(INDEX(类别属性,MATCH($D3537,类别表,0)),""))</f>
        <v/>
      </c>
      <c r="M3537" s="53"/>
      <c r="N3537" s="53"/>
      <c r="O3537" s="32"/>
      <c r="P3537" s="6" t="str">
        <f>IF($C3537="","",IF(ISNA(MATCH($C3537,账户表,0)),"※这个账户不在【基础资料】的账户档案里",IF($B3537="","※没填日期，这一笔不会进任何月份的报表",IF(NOT(ISNUMBER($B3537)),"※日期是文本不是日期（像 2026.6.28 这种），按日期取数的报表全会漏掉这一笔",IF(AND($F3537&lt;&gt;"",$G3537&lt;&gt;""),"※收入和支出不能同时填",IF(AND(N($F3537)=0,N($G3537)=0),"※收入和支出都没填",IF(OR(N($F3537)&lt;0,N($G3537)&lt;0),"※金额不能填负数，方向反了就换一列填",IF($D3537="","※没填收支类别，分类报表会漏掉这一笔",IF(ISNA(MATCH($D3537,类别表,0)),"※收支类别不在【基础资料】的清单里",IF(AND($L3537="内部转账",$M3537=""),"△内部转账要在「对方账户」写上另一头",IF(AND($L3537="内部转账",$M3537=$C3537),"※对方账户跟本账户是同一个",IF(AND($L3537&lt;&gt;"内部转账",$M3537&lt;&gt;""),"△填了对方账户，但类别不是内部转账",IF(YEAR($B3537)&lt;&gt;管理年度,"△不是管理年度的单据，按月的三张报表里看不到",IF($H3537&lt;0,"△这一笔之后该账户余额成负数了，核一下",""))))))))))))))</f>
        <v/>
      </c>
    </row>
    <row r="3538" ht="16.5" spans="1:16">
      <c r="A3538" s="4" t="str">
        <f>IF($C3538="","",COUNTA($C$5:$C3538))</f>
        <v/>
      </c>
      <c r="B3538" s="52"/>
      <c r="C3538" s="53"/>
      <c r="D3538" s="53"/>
      <c r="E3538" s="32"/>
      <c r="F3538" s="54"/>
      <c r="G3538" s="54"/>
      <c r="H3538" s="24" t="str">
        <f>IFERROR(ROUND(VLOOKUP($C3538,基础资料!$B$5:$E$34,3,0)+SUMIF($C$5:$C3538,$C3538,$F$5:$F3538)-SUMIF($C$5:$C3538,$C3538,$G$5:$G3538),2),"")</f>
        <v/>
      </c>
      <c r="I3538" s="53"/>
      <c r="J3538" s="53"/>
      <c r="K3538" s="25" t="str">
        <f t="shared" si="55"/>
        <v/>
      </c>
      <c r="L3538" s="13" t="str">
        <f>IF($D3538="","",IFERROR(INDEX(类别属性,MATCH($D3538,类别表,0)),""))</f>
        <v/>
      </c>
      <c r="M3538" s="53"/>
      <c r="N3538" s="53"/>
      <c r="O3538" s="32"/>
      <c r="P3538" s="6" t="str">
        <f>IF($C3538="","",IF(ISNA(MATCH($C3538,账户表,0)),"※这个账户不在【基础资料】的账户档案里",IF($B3538="","※没填日期，这一笔不会进任何月份的报表",IF(NOT(ISNUMBER($B3538)),"※日期是文本不是日期（像 2026.6.28 这种），按日期取数的报表全会漏掉这一笔",IF(AND($F3538&lt;&gt;"",$G3538&lt;&gt;""),"※收入和支出不能同时填",IF(AND(N($F3538)=0,N($G3538)=0),"※收入和支出都没填",IF(OR(N($F3538)&lt;0,N($G3538)&lt;0),"※金额不能填负数，方向反了就换一列填",IF($D3538="","※没填收支类别，分类报表会漏掉这一笔",IF(ISNA(MATCH($D3538,类别表,0)),"※收支类别不在【基础资料】的清单里",IF(AND($L3538="内部转账",$M3538=""),"△内部转账要在「对方账户」写上另一头",IF(AND($L3538="内部转账",$M3538=$C3538),"※对方账户跟本账户是同一个",IF(AND($L3538&lt;&gt;"内部转账",$M3538&lt;&gt;""),"△填了对方账户，但类别不是内部转账",IF(YEAR($B3538)&lt;&gt;管理年度,"△不是管理年度的单据，按月的三张报表里看不到",IF($H3538&lt;0,"△这一笔之后该账户余额成负数了，核一下",""))))))))))))))</f>
        <v/>
      </c>
    </row>
    <row r="3539" ht="16.5" spans="1:16">
      <c r="A3539" s="4" t="str">
        <f>IF($C3539="","",COUNTA($C$5:$C3539))</f>
        <v/>
      </c>
      <c r="B3539" s="52"/>
      <c r="C3539" s="53"/>
      <c r="D3539" s="53"/>
      <c r="E3539" s="32"/>
      <c r="F3539" s="54"/>
      <c r="G3539" s="54"/>
      <c r="H3539" s="24" t="str">
        <f>IFERROR(ROUND(VLOOKUP($C3539,基础资料!$B$5:$E$34,3,0)+SUMIF($C$5:$C3539,$C3539,$F$5:$F3539)-SUMIF($C$5:$C3539,$C3539,$G$5:$G3539),2),"")</f>
        <v/>
      </c>
      <c r="I3539" s="53"/>
      <c r="J3539" s="53"/>
      <c r="K3539" s="25" t="str">
        <f t="shared" si="55"/>
        <v/>
      </c>
      <c r="L3539" s="13" t="str">
        <f>IF($D3539="","",IFERROR(INDEX(类别属性,MATCH($D3539,类别表,0)),""))</f>
        <v/>
      </c>
      <c r="M3539" s="53"/>
      <c r="N3539" s="53"/>
      <c r="O3539" s="32"/>
      <c r="P3539" s="6" t="str">
        <f>IF($C3539="","",IF(ISNA(MATCH($C3539,账户表,0)),"※这个账户不在【基础资料】的账户档案里",IF($B3539="","※没填日期，这一笔不会进任何月份的报表",IF(NOT(ISNUMBER($B3539)),"※日期是文本不是日期（像 2026.6.28 这种），按日期取数的报表全会漏掉这一笔",IF(AND($F3539&lt;&gt;"",$G3539&lt;&gt;""),"※收入和支出不能同时填",IF(AND(N($F3539)=0,N($G3539)=0),"※收入和支出都没填",IF(OR(N($F3539)&lt;0,N($G3539)&lt;0),"※金额不能填负数，方向反了就换一列填",IF($D3539="","※没填收支类别，分类报表会漏掉这一笔",IF(ISNA(MATCH($D3539,类别表,0)),"※收支类别不在【基础资料】的清单里",IF(AND($L3539="内部转账",$M3539=""),"△内部转账要在「对方账户」写上另一头",IF(AND($L3539="内部转账",$M3539=$C3539),"※对方账户跟本账户是同一个",IF(AND($L3539&lt;&gt;"内部转账",$M3539&lt;&gt;""),"△填了对方账户，但类别不是内部转账",IF(YEAR($B3539)&lt;&gt;管理年度,"△不是管理年度的单据，按月的三张报表里看不到",IF($H3539&lt;0,"△这一笔之后该账户余额成负数了，核一下",""))))))))))))))</f>
        <v/>
      </c>
    </row>
    <row r="3540" ht="16.5" spans="1:16">
      <c r="A3540" s="4" t="str">
        <f>IF($C3540="","",COUNTA($C$5:$C3540))</f>
        <v/>
      </c>
      <c r="B3540" s="52"/>
      <c r="C3540" s="53"/>
      <c r="D3540" s="53"/>
      <c r="E3540" s="32"/>
      <c r="F3540" s="54"/>
      <c r="G3540" s="54"/>
      <c r="H3540" s="24" t="str">
        <f>IFERROR(ROUND(VLOOKUP($C3540,基础资料!$B$5:$E$34,3,0)+SUMIF($C$5:$C3540,$C3540,$F$5:$F3540)-SUMIF($C$5:$C3540,$C3540,$G$5:$G3540),2),"")</f>
        <v/>
      </c>
      <c r="I3540" s="53"/>
      <c r="J3540" s="53"/>
      <c r="K3540" s="25" t="str">
        <f t="shared" si="55"/>
        <v/>
      </c>
      <c r="L3540" s="13" t="str">
        <f>IF($D3540="","",IFERROR(INDEX(类别属性,MATCH($D3540,类别表,0)),""))</f>
        <v/>
      </c>
      <c r="M3540" s="53"/>
      <c r="N3540" s="53"/>
      <c r="O3540" s="32"/>
      <c r="P3540" s="6" t="str">
        <f>IF($C3540="","",IF(ISNA(MATCH($C3540,账户表,0)),"※这个账户不在【基础资料】的账户档案里",IF($B3540="","※没填日期，这一笔不会进任何月份的报表",IF(NOT(ISNUMBER($B3540)),"※日期是文本不是日期（像 2026.6.28 这种），按日期取数的报表全会漏掉这一笔",IF(AND($F3540&lt;&gt;"",$G3540&lt;&gt;""),"※收入和支出不能同时填",IF(AND(N($F3540)=0,N($G3540)=0),"※收入和支出都没填",IF(OR(N($F3540)&lt;0,N($G3540)&lt;0),"※金额不能填负数，方向反了就换一列填",IF($D3540="","※没填收支类别，分类报表会漏掉这一笔",IF(ISNA(MATCH($D3540,类别表,0)),"※收支类别不在【基础资料】的清单里",IF(AND($L3540="内部转账",$M3540=""),"△内部转账要在「对方账户」写上另一头",IF(AND($L3540="内部转账",$M3540=$C3540),"※对方账户跟本账户是同一个",IF(AND($L3540&lt;&gt;"内部转账",$M3540&lt;&gt;""),"△填了对方账户，但类别不是内部转账",IF(YEAR($B3540)&lt;&gt;管理年度,"△不是管理年度的单据，按月的三张报表里看不到",IF($H3540&lt;0,"△这一笔之后该账户余额成负数了，核一下",""))))))))))))))</f>
        <v/>
      </c>
    </row>
    <row r="3541" ht="16.5" spans="1:16">
      <c r="A3541" s="4" t="str">
        <f>IF($C3541="","",COUNTA($C$5:$C3541))</f>
        <v/>
      </c>
      <c r="B3541" s="52"/>
      <c r="C3541" s="53"/>
      <c r="D3541" s="53"/>
      <c r="E3541" s="32"/>
      <c r="F3541" s="54"/>
      <c r="G3541" s="54"/>
      <c r="H3541" s="24" t="str">
        <f>IFERROR(ROUND(VLOOKUP($C3541,基础资料!$B$5:$E$34,3,0)+SUMIF($C$5:$C3541,$C3541,$F$5:$F3541)-SUMIF($C$5:$C3541,$C3541,$G$5:$G3541),2),"")</f>
        <v/>
      </c>
      <c r="I3541" s="53"/>
      <c r="J3541" s="53"/>
      <c r="K3541" s="25" t="str">
        <f t="shared" si="55"/>
        <v/>
      </c>
      <c r="L3541" s="13" t="str">
        <f>IF($D3541="","",IFERROR(INDEX(类别属性,MATCH($D3541,类别表,0)),""))</f>
        <v/>
      </c>
      <c r="M3541" s="53"/>
      <c r="N3541" s="53"/>
      <c r="O3541" s="32"/>
      <c r="P3541" s="6" t="str">
        <f>IF($C3541="","",IF(ISNA(MATCH($C3541,账户表,0)),"※这个账户不在【基础资料】的账户档案里",IF($B3541="","※没填日期，这一笔不会进任何月份的报表",IF(NOT(ISNUMBER($B3541)),"※日期是文本不是日期（像 2026.6.28 这种），按日期取数的报表全会漏掉这一笔",IF(AND($F3541&lt;&gt;"",$G3541&lt;&gt;""),"※收入和支出不能同时填",IF(AND(N($F3541)=0,N($G3541)=0),"※收入和支出都没填",IF(OR(N($F3541)&lt;0,N($G3541)&lt;0),"※金额不能填负数，方向反了就换一列填",IF($D3541="","※没填收支类别，分类报表会漏掉这一笔",IF(ISNA(MATCH($D3541,类别表,0)),"※收支类别不在【基础资料】的清单里",IF(AND($L3541="内部转账",$M3541=""),"△内部转账要在「对方账户」写上另一头",IF(AND($L3541="内部转账",$M3541=$C3541),"※对方账户跟本账户是同一个",IF(AND($L3541&lt;&gt;"内部转账",$M3541&lt;&gt;""),"△填了对方账户，但类别不是内部转账",IF(YEAR($B3541)&lt;&gt;管理年度,"△不是管理年度的单据，按月的三张报表里看不到",IF($H3541&lt;0,"△这一笔之后该账户余额成负数了，核一下",""))))))))))))))</f>
        <v/>
      </c>
    </row>
    <row r="3542" ht="16.5" spans="1:16">
      <c r="A3542" s="4" t="str">
        <f>IF($C3542="","",COUNTA($C$5:$C3542))</f>
        <v/>
      </c>
      <c r="B3542" s="52"/>
      <c r="C3542" s="53"/>
      <c r="D3542" s="53"/>
      <c r="E3542" s="32"/>
      <c r="F3542" s="54"/>
      <c r="G3542" s="54"/>
      <c r="H3542" s="24" t="str">
        <f>IFERROR(ROUND(VLOOKUP($C3542,基础资料!$B$5:$E$34,3,0)+SUMIF($C$5:$C3542,$C3542,$F$5:$F3542)-SUMIF($C$5:$C3542,$C3542,$G$5:$G3542),2),"")</f>
        <v/>
      </c>
      <c r="I3542" s="53"/>
      <c r="J3542" s="53"/>
      <c r="K3542" s="25" t="str">
        <f t="shared" si="55"/>
        <v/>
      </c>
      <c r="L3542" s="13" t="str">
        <f>IF($D3542="","",IFERROR(INDEX(类别属性,MATCH($D3542,类别表,0)),""))</f>
        <v/>
      </c>
      <c r="M3542" s="53"/>
      <c r="N3542" s="53"/>
      <c r="O3542" s="32"/>
      <c r="P3542" s="6" t="str">
        <f>IF($C3542="","",IF(ISNA(MATCH($C3542,账户表,0)),"※这个账户不在【基础资料】的账户档案里",IF($B3542="","※没填日期，这一笔不会进任何月份的报表",IF(NOT(ISNUMBER($B3542)),"※日期是文本不是日期（像 2026.6.28 这种），按日期取数的报表全会漏掉这一笔",IF(AND($F3542&lt;&gt;"",$G3542&lt;&gt;""),"※收入和支出不能同时填",IF(AND(N($F3542)=0,N($G3542)=0),"※收入和支出都没填",IF(OR(N($F3542)&lt;0,N($G3542)&lt;0),"※金额不能填负数，方向反了就换一列填",IF($D3542="","※没填收支类别，分类报表会漏掉这一笔",IF(ISNA(MATCH($D3542,类别表,0)),"※收支类别不在【基础资料】的清单里",IF(AND($L3542="内部转账",$M3542=""),"△内部转账要在「对方账户」写上另一头",IF(AND($L3542="内部转账",$M3542=$C3542),"※对方账户跟本账户是同一个",IF(AND($L3542&lt;&gt;"内部转账",$M3542&lt;&gt;""),"△填了对方账户，但类别不是内部转账",IF(YEAR($B3542)&lt;&gt;管理年度,"△不是管理年度的单据，按月的三张报表里看不到",IF($H3542&lt;0,"△这一笔之后该账户余额成负数了，核一下",""))))))))))))))</f>
        <v/>
      </c>
    </row>
    <row r="3543" ht="16.5" spans="1:16">
      <c r="A3543" s="4" t="str">
        <f>IF($C3543="","",COUNTA($C$5:$C3543))</f>
        <v/>
      </c>
      <c r="B3543" s="52"/>
      <c r="C3543" s="53"/>
      <c r="D3543" s="53"/>
      <c r="E3543" s="32"/>
      <c r="F3543" s="54"/>
      <c r="G3543" s="54"/>
      <c r="H3543" s="24" t="str">
        <f>IFERROR(ROUND(VLOOKUP($C3543,基础资料!$B$5:$E$34,3,0)+SUMIF($C$5:$C3543,$C3543,$F$5:$F3543)-SUMIF($C$5:$C3543,$C3543,$G$5:$G3543),2),"")</f>
        <v/>
      </c>
      <c r="I3543" s="53"/>
      <c r="J3543" s="53"/>
      <c r="K3543" s="25" t="str">
        <f t="shared" si="55"/>
        <v/>
      </c>
      <c r="L3543" s="13" t="str">
        <f>IF($D3543="","",IFERROR(INDEX(类别属性,MATCH($D3543,类别表,0)),""))</f>
        <v/>
      </c>
      <c r="M3543" s="53"/>
      <c r="N3543" s="53"/>
      <c r="O3543" s="32"/>
      <c r="P3543" s="6" t="str">
        <f>IF($C3543="","",IF(ISNA(MATCH($C3543,账户表,0)),"※这个账户不在【基础资料】的账户档案里",IF($B3543="","※没填日期，这一笔不会进任何月份的报表",IF(NOT(ISNUMBER($B3543)),"※日期是文本不是日期（像 2026.6.28 这种），按日期取数的报表全会漏掉这一笔",IF(AND($F3543&lt;&gt;"",$G3543&lt;&gt;""),"※收入和支出不能同时填",IF(AND(N($F3543)=0,N($G3543)=0),"※收入和支出都没填",IF(OR(N($F3543)&lt;0,N($G3543)&lt;0),"※金额不能填负数，方向反了就换一列填",IF($D3543="","※没填收支类别，分类报表会漏掉这一笔",IF(ISNA(MATCH($D3543,类别表,0)),"※收支类别不在【基础资料】的清单里",IF(AND($L3543="内部转账",$M3543=""),"△内部转账要在「对方账户」写上另一头",IF(AND($L3543="内部转账",$M3543=$C3543),"※对方账户跟本账户是同一个",IF(AND($L3543&lt;&gt;"内部转账",$M3543&lt;&gt;""),"△填了对方账户，但类别不是内部转账",IF(YEAR($B3543)&lt;&gt;管理年度,"△不是管理年度的单据，按月的三张报表里看不到",IF($H3543&lt;0,"△这一笔之后该账户余额成负数了，核一下",""))))))))))))))</f>
        <v/>
      </c>
    </row>
    <row r="3544" ht="16.5" spans="1:16">
      <c r="A3544" s="4" t="str">
        <f>IF($C3544="","",COUNTA($C$5:$C3544))</f>
        <v/>
      </c>
      <c r="B3544" s="52"/>
      <c r="C3544" s="53"/>
      <c r="D3544" s="53"/>
      <c r="E3544" s="32"/>
      <c r="F3544" s="54"/>
      <c r="G3544" s="54"/>
      <c r="H3544" s="24" t="str">
        <f>IFERROR(ROUND(VLOOKUP($C3544,基础资料!$B$5:$E$34,3,0)+SUMIF($C$5:$C3544,$C3544,$F$5:$F3544)-SUMIF($C$5:$C3544,$C3544,$G$5:$G3544),2),"")</f>
        <v/>
      </c>
      <c r="I3544" s="53"/>
      <c r="J3544" s="53"/>
      <c r="K3544" s="25" t="str">
        <f t="shared" si="55"/>
        <v/>
      </c>
      <c r="L3544" s="13" t="str">
        <f>IF($D3544="","",IFERROR(INDEX(类别属性,MATCH($D3544,类别表,0)),""))</f>
        <v/>
      </c>
      <c r="M3544" s="53"/>
      <c r="N3544" s="53"/>
      <c r="O3544" s="32"/>
      <c r="P3544" s="6" t="str">
        <f>IF($C3544="","",IF(ISNA(MATCH($C3544,账户表,0)),"※这个账户不在【基础资料】的账户档案里",IF($B3544="","※没填日期，这一笔不会进任何月份的报表",IF(NOT(ISNUMBER($B3544)),"※日期是文本不是日期（像 2026.6.28 这种），按日期取数的报表全会漏掉这一笔",IF(AND($F3544&lt;&gt;"",$G3544&lt;&gt;""),"※收入和支出不能同时填",IF(AND(N($F3544)=0,N($G3544)=0),"※收入和支出都没填",IF(OR(N($F3544)&lt;0,N($G3544)&lt;0),"※金额不能填负数，方向反了就换一列填",IF($D3544="","※没填收支类别，分类报表会漏掉这一笔",IF(ISNA(MATCH($D3544,类别表,0)),"※收支类别不在【基础资料】的清单里",IF(AND($L3544="内部转账",$M3544=""),"△内部转账要在「对方账户」写上另一头",IF(AND($L3544="内部转账",$M3544=$C3544),"※对方账户跟本账户是同一个",IF(AND($L3544&lt;&gt;"内部转账",$M3544&lt;&gt;""),"△填了对方账户，但类别不是内部转账",IF(YEAR($B3544)&lt;&gt;管理年度,"△不是管理年度的单据，按月的三张报表里看不到",IF($H3544&lt;0,"△这一笔之后该账户余额成负数了，核一下",""))))))))))))))</f>
        <v/>
      </c>
    </row>
    <row r="3545" ht="16.5" spans="1:16">
      <c r="A3545" s="4" t="str">
        <f>IF($C3545="","",COUNTA($C$5:$C3545))</f>
        <v/>
      </c>
      <c r="B3545" s="52"/>
      <c r="C3545" s="53"/>
      <c r="D3545" s="53"/>
      <c r="E3545" s="32"/>
      <c r="F3545" s="54"/>
      <c r="G3545" s="54"/>
      <c r="H3545" s="24" t="str">
        <f>IFERROR(ROUND(VLOOKUP($C3545,基础资料!$B$5:$E$34,3,0)+SUMIF($C$5:$C3545,$C3545,$F$5:$F3545)-SUMIF($C$5:$C3545,$C3545,$G$5:$G3545),2),"")</f>
        <v/>
      </c>
      <c r="I3545" s="53"/>
      <c r="J3545" s="53"/>
      <c r="K3545" s="25" t="str">
        <f t="shared" si="55"/>
        <v/>
      </c>
      <c r="L3545" s="13" t="str">
        <f>IF($D3545="","",IFERROR(INDEX(类别属性,MATCH($D3545,类别表,0)),""))</f>
        <v/>
      </c>
      <c r="M3545" s="53"/>
      <c r="N3545" s="53"/>
      <c r="O3545" s="32"/>
      <c r="P3545" s="6" t="str">
        <f>IF($C3545="","",IF(ISNA(MATCH($C3545,账户表,0)),"※这个账户不在【基础资料】的账户档案里",IF($B3545="","※没填日期，这一笔不会进任何月份的报表",IF(NOT(ISNUMBER($B3545)),"※日期是文本不是日期（像 2026.6.28 这种），按日期取数的报表全会漏掉这一笔",IF(AND($F3545&lt;&gt;"",$G3545&lt;&gt;""),"※收入和支出不能同时填",IF(AND(N($F3545)=0,N($G3545)=0),"※收入和支出都没填",IF(OR(N($F3545)&lt;0,N($G3545)&lt;0),"※金额不能填负数，方向反了就换一列填",IF($D3545="","※没填收支类别，分类报表会漏掉这一笔",IF(ISNA(MATCH($D3545,类别表,0)),"※收支类别不在【基础资料】的清单里",IF(AND($L3545="内部转账",$M3545=""),"△内部转账要在「对方账户」写上另一头",IF(AND($L3545="内部转账",$M3545=$C3545),"※对方账户跟本账户是同一个",IF(AND($L3545&lt;&gt;"内部转账",$M3545&lt;&gt;""),"△填了对方账户，但类别不是内部转账",IF(YEAR($B3545)&lt;&gt;管理年度,"△不是管理年度的单据，按月的三张报表里看不到",IF($H3545&lt;0,"△这一笔之后该账户余额成负数了，核一下",""))))))))))))))</f>
        <v/>
      </c>
    </row>
    <row r="3546" ht="16.5" spans="1:16">
      <c r="A3546" s="4" t="str">
        <f>IF($C3546="","",COUNTA($C$5:$C3546))</f>
        <v/>
      </c>
      <c r="B3546" s="52"/>
      <c r="C3546" s="53"/>
      <c r="D3546" s="53"/>
      <c r="E3546" s="32"/>
      <c r="F3546" s="54"/>
      <c r="G3546" s="54"/>
      <c r="H3546" s="24" t="str">
        <f>IFERROR(ROUND(VLOOKUP($C3546,基础资料!$B$5:$E$34,3,0)+SUMIF($C$5:$C3546,$C3546,$F$5:$F3546)-SUMIF($C$5:$C3546,$C3546,$G$5:$G3546),2),"")</f>
        <v/>
      </c>
      <c r="I3546" s="53"/>
      <c r="J3546" s="53"/>
      <c r="K3546" s="25" t="str">
        <f t="shared" si="55"/>
        <v/>
      </c>
      <c r="L3546" s="13" t="str">
        <f>IF($D3546="","",IFERROR(INDEX(类别属性,MATCH($D3546,类别表,0)),""))</f>
        <v/>
      </c>
      <c r="M3546" s="53"/>
      <c r="N3546" s="53"/>
      <c r="O3546" s="32"/>
      <c r="P3546" s="6" t="str">
        <f>IF($C3546="","",IF(ISNA(MATCH($C3546,账户表,0)),"※这个账户不在【基础资料】的账户档案里",IF($B3546="","※没填日期，这一笔不会进任何月份的报表",IF(NOT(ISNUMBER($B3546)),"※日期是文本不是日期（像 2026.6.28 这种），按日期取数的报表全会漏掉这一笔",IF(AND($F3546&lt;&gt;"",$G3546&lt;&gt;""),"※收入和支出不能同时填",IF(AND(N($F3546)=0,N($G3546)=0),"※收入和支出都没填",IF(OR(N($F3546)&lt;0,N($G3546)&lt;0),"※金额不能填负数，方向反了就换一列填",IF($D3546="","※没填收支类别，分类报表会漏掉这一笔",IF(ISNA(MATCH($D3546,类别表,0)),"※收支类别不在【基础资料】的清单里",IF(AND($L3546="内部转账",$M3546=""),"△内部转账要在「对方账户」写上另一头",IF(AND($L3546="内部转账",$M3546=$C3546),"※对方账户跟本账户是同一个",IF(AND($L3546&lt;&gt;"内部转账",$M3546&lt;&gt;""),"△填了对方账户，但类别不是内部转账",IF(YEAR($B3546)&lt;&gt;管理年度,"△不是管理年度的单据，按月的三张报表里看不到",IF($H3546&lt;0,"△这一笔之后该账户余额成负数了，核一下",""))))))))))))))</f>
        <v/>
      </c>
    </row>
    <row r="3547" ht="16.5" spans="1:16">
      <c r="A3547" s="4" t="str">
        <f>IF($C3547="","",COUNTA($C$5:$C3547))</f>
        <v/>
      </c>
      <c r="B3547" s="52"/>
      <c r="C3547" s="53"/>
      <c r="D3547" s="53"/>
      <c r="E3547" s="32"/>
      <c r="F3547" s="54"/>
      <c r="G3547" s="54"/>
      <c r="H3547" s="24" t="str">
        <f>IFERROR(ROUND(VLOOKUP($C3547,基础资料!$B$5:$E$34,3,0)+SUMIF($C$5:$C3547,$C3547,$F$5:$F3547)-SUMIF($C$5:$C3547,$C3547,$G$5:$G3547),2),"")</f>
        <v/>
      </c>
      <c r="I3547" s="53"/>
      <c r="J3547" s="53"/>
      <c r="K3547" s="25" t="str">
        <f t="shared" si="55"/>
        <v/>
      </c>
      <c r="L3547" s="13" t="str">
        <f>IF($D3547="","",IFERROR(INDEX(类别属性,MATCH($D3547,类别表,0)),""))</f>
        <v/>
      </c>
      <c r="M3547" s="53"/>
      <c r="N3547" s="53"/>
      <c r="O3547" s="32"/>
      <c r="P3547" s="6" t="str">
        <f>IF($C3547="","",IF(ISNA(MATCH($C3547,账户表,0)),"※这个账户不在【基础资料】的账户档案里",IF($B3547="","※没填日期，这一笔不会进任何月份的报表",IF(NOT(ISNUMBER($B3547)),"※日期是文本不是日期（像 2026.6.28 这种），按日期取数的报表全会漏掉这一笔",IF(AND($F3547&lt;&gt;"",$G3547&lt;&gt;""),"※收入和支出不能同时填",IF(AND(N($F3547)=0,N($G3547)=0),"※收入和支出都没填",IF(OR(N($F3547)&lt;0,N($G3547)&lt;0),"※金额不能填负数，方向反了就换一列填",IF($D3547="","※没填收支类别，分类报表会漏掉这一笔",IF(ISNA(MATCH($D3547,类别表,0)),"※收支类别不在【基础资料】的清单里",IF(AND($L3547="内部转账",$M3547=""),"△内部转账要在「对方账户」写上另一头",IF(AND($L3547="内部转账",$M3547=$C3547),"※对方账户跟本账户是同一个",IF(AND($L3547&lt;&gt;"内部转账",$M3547&lt;&gt;""),"△填了对方账户，但类别不是内部转账",IF(YEAR($B3547)&lt;&gt;管理年度,"△不是管理年度的单据，按月的三张报表里看不到",IF($H3547&lt;0,"△这一笔之后该账户余额成负数了，核一下",""))))))))))))))</f>
        <v/>
      </c>
    </row>
    <row r="3548" ht="16.5" spans="1:16">
      <c r="A3548" s="4" t="str">
        <f>IF($C3548="","",COUNTA($C$5:$C3548))</f>
        <v/>
      </c>
      <c r="B3548" s="52"/>
      <c r="C3548" s="53"/>
      <c r="D3548" s="53"/>
      <c r="E3548" s="32"/>
      <c r="F3548" s="54"/>
      <c r="G3548" s="54"/>
      <c r="H3548" s="24" t="str">
        <f>IFERROR(ROUND(VLOOKUP($C3548,基础资料!$B$5:$E$34,3,0)+SUMIF($C$5:$C3548,$C3548,$F$5:$F3548)-SUMIF($C$5:$C3548,$C3548,$G$5:$G3548),2),"")</f>
        <v/>
      </c>
      <c r="I3548" s="53"/>
      <c r="J3548" s="53"/>
      <c r="K3548" s="25" t="str">
        <f t="shared" si="55"/>
        <v/>
      </c>
      <c r="L3548" s="13" t="str">
        <f>IF($D3548="","",IFERROR(INDEX(类别属性,MATCH($D3548,类别表,0)),""))</f>
        <v/>
      </c>
      <c r="M3548" s="53"/>
      <c r="N3548" s="53"/>
      <c r="O3548" s="32"/>
      <c r="P3548" s="6" t="str">
        <f>IF($C3548="","",IF(ISNA(MATCH($C3548,账户表,0)),"※这个账户不在【基础资料】的账户档案里",IF($B3548="","※没填日期，这一笔不会进任何月份的报表",IF(NOT(ISNUMBER($B3548)),"※日期是文本不是日期（像 2026.6.28 这种），按日期取数的报表全会漏掉这一笔",IF(AND($F3548&lt;&gt;"",$G3548&lt;&gt;""),"※收入和支出不能同时填",IF(AND(N($F3548)=0,N($G3548)=0),"※收入和支出都没填",IF(OR(N($F3548)&lt;0,N($G3548)&lt;0),"※金额不能填负数，方向反了就换一列填",IF($D3548="","※没填收支类别，分类报表会漏掉这一笔",IF(ISNA(MATCH($D3548,类别表,0)),"※收支类别不在【基础资料】的清单里",IF(AND($L3548="内部转账",$M3548=""),"△内部转账要在「对方账户」写上另一头",IF(AND($L3548="内部转账",$M3548=$C3548),"※对方账户跟本账户是同一个",IF(AND($L3548&lt;&gt;"内部转账",$M3548&lt;&gt;""),"△填了对方账户，但类别不是内部转账",IF(YEAR($B3548)&lt;&gt;管理年度,"△不是管理年度的单据，按月的三张报表里看不到",IF($H3548&lt;0,"△这一笔之后该账户余额成负数了，核一下",""))))))))))))))</f>
        <v/>
      </c>
    </row>
    <row r="3549" ht="16.5" spans="1:16">
      <c r="A3549" s="4" t="str">
        <f>IF($C3549="","",COUNTA($C$5:$C3549))</f>
        <v/>
      </c>
      <c r="B3549" s="52"/>
      <c r="C3549" s="53"/>
      <c r="D3549" s="53"/>
      <c r="E3549" s="32"/>
      <c r="F3549" s="54"/>
      <c r="G3549" s="54"/>
      <c r="H3549" s="24" t="str">
        <f>IFERROR(ROUND(VLOOKUP($C3549,基础资料!$B$5:$E$34,3,0)+SUMIF($C$5:$C3549,$C3549,$F$5:$F3549)-SUMIF($C$5:$C3549,$C3549,$G$5:$G3549),2),"")</f>
        <v/>
      </c>
      <c r="I3549" s="53"/>
      <c r="J3549" s="53"/>
      <c r="K3549" s="25" t="str">
        <f t="shared" si="55"/>
        <v/>
      </c>
      <c r="L3549" s="13" t="str">
        <f>IF($D3549="","",IFERROR(INDEX(类别属性,MATCH($D3549,类别表,0)),""))</f>
        <v/>
      </c>
      <c r="M3549" s="53"/>
      <c r="N3549" s="53"/>
      <c r="O3549" s="32"/>
      <c r="P3549" s="6" t="str">
        <f>IF($C3549="","",IF(ISNA(MATCH($C3549,账户表,0)),"※这个账户不在【基础资料】的账户档案里",IF($B3549="","※没填日期，这一笔不会进任何月份的报表",IF(NOT(ISNUMBER($B3549)),"※日期是文本不是日期（像 2026.6.28 这种），按日期取数的报表全会漏掉这一笔",IF(AND($F3549&lt;&gt;"",$G3549&lt;&gt;""),"※收入和支出不能同时填",IF(AND(N($F3549)=0,N($G3549)=0),"※收入和支出都没填",IF(OR(N($F3549)&lt;0,N($G3549)&lt;0),"※金额不能填负数，方向反了就换一列填",IF($D3549="","※没填收支类别，分类报表会漏掉这一笔",IF(ISNA(MATCH($D3549,类别表,0)),"※收支类别不在【基础资料】的清单里",IF(AND($L3549="内部转账",$M3549=""),"△内部转账要在「对方账户」写上另一头",IF(AND($L3549="内部转账",$M3549=$C3549),"※对方账户跟本账户是同一个",IF(AND($L3549&lt;&gt;"内部转账",$M3549&lt;&gt;""),"△填了对方账户，但类别不是内部转账",IF(YEAR($B3549)&lt;&gt;管理年度,"△不是管理年度的单据，按月的三张报表里看不到",IF($H3549&lt;0,"△这一笔之后该账户余额成负数了，核一下",""))))))))))))))</f>
        <v/>
      </c>
    </row>
    <row r="3550" ht="16.5" spans="1:16">
      <c r="A3550" s="4" t="str">
        <f>IF($C3550="","",COUNTA($C$5:$C3550))</f>
        <v/>
      </c>
      <c r="B3550" s="52"/>
      <c r="C3550" s="53"/>
      <c r="D3550" s="53"/>
      <c r="E3550" s="32"/>
      <c r="F3550" s="54"/>
      <c r="G3550" s="54"/>
      <c r="H3550" s="24" t="str">
        <f>IFERROR(ROUND(VLOOKUP($C3550,基础资料!$B$5:$E$34,3,0)+SUMIF($C$5:$C3550,$C3550,$F$5:$F3550)-SUMIF($C$5:$C3550,$C3550,$G$5:$G3550),2),"")</f>
        <v/>
      </c>
      <c r="I3550" s="53"/>
      <c r="J3550" s="53"/>
      <c r="K3550" s="25" t="str">
        <f t="shared" si="55"/>
        <v/>
      </c>
      <c r="L3550" s="13" t="str">
        <f>IF($D3550="","",IFERROR(INDEX(类别属性,MATCH($D3550,类别表,0)),""))</f>
        <v/>
      </c>
      <c r="M3550" s="53"/>
      <c r="N3550" s="53"/>
      <c r="O3550" s="32"/>
      <c r="P3550" s="6" t="str">
        <f>IF($C3550="","",IF(ISNA(MATCH($C3550,账户表,0)),"※这个账户不在【基础资料】的账户档案里",IF($B3550="","※没填日期，这一笔不会进任何月份的报表",IF(NOT(ISNUMBER($B3550)),"※日期是文本不是日期（像 2026.6.28 这种），按日期取数的报表全会漏掉这一笔",IF(AND($F3550&lt;&gt;"",$G3550&lt;&gt;""),"※收入和支出不能同时填",IF(AND(N($F3550)=0,N($G3550)=0),"※收入和支出都没填",IF(OR(N($F3550)&lt;0,N($G3550)&lt;0),"※金额不能填负数，方向反了就换一列填",IF($D3550="","※没填收支类别，分类报表会漏掉这一笔",IF(ISNA(MATCH($D3550,类别表,0)),"※收支类别不在【基础资料】的清单里",IF(AND($L3550="内部转账",$M3550=""),"△内部转账要在「对方账户」写上另一头",IF(AND($L3550="内部转账",$M3550=$C3550),"※对方账户跟本账户是同一个",IF(AND($L3550&lt;&gt;"内部转账",$M3550&lt;&gt;""),"△填了对方账户，但类别不是内部转账",IF(YEAR($B3550)&lt;&gt;管理年度,"△不是管理年度的单据，按月的三张报表里看不到",IF($H3550&lt;0,"△这一笔之后该账户余额成负数了，核一下",""))))))))))))))</f>
        <v/>
      </c>
    </row>
    <row r="3551" ht="16.5" spans="1:16">
      <c r="A3551" s="4" t="str">
        <f>IF($C3551="","",COUNTA($C$5:$C3551))</f>
        <v/>
      </c>
      <c r="B3551" s="52"/>
      <c r="C3551" s="53"/>
      <c r="D3551" s="53"/>
      <c r="E3551" s="32"/>
      <c r="F3551" s="54"/>
      <c r="G3551" s="54"/>
      <c r="H3551" s="24" t="str">
        <f>IFERROR(ROUND(VLOOKUP($C3551,基础资料!$B$5:$E$34,3,0)+SUMIF($C$5:$C3551,$C3551,$F$5:$F3551)-SUMIF($C$5:$C3551,$C3551,$G$5:$G3551),2),"")</f>
        <v/>
      </c>
      <c r="I3551" s="53"/>
      <c r="J3551" s="53"/>
      <c r="K3551" s="25" t="str">
        <f t="shared" si="55"/>
        <v/>
      </c>
      <c r="L3551" s="13" t="str">
        <f>IF($D3551="","",IFERROR(INDEX(类别属性,MATCH($D3551,类别表,0)),""))</f>
        <v/>
      </c>
      <c r="M3551" s="53"/>
      <c r="N3551" s="53"/>
      <c r="O3551" s="32"/>
      <c r="P3551" s="6" t="str">
        <f>IF($C3551="","",IF(ISNA(MATCH($C3551,账户表,0)),"※这个账户不在【基础资料】的账户档案里",IF($B3551="","※没填日期，这一笔不会进任何月份的报表",IF(NOT(ISNUMBER($B3551)),"※日期是文本不是日期（像 2026.6.28 这种），按日期取数的报表全会漏掉这一笔",IF(AND($F3551&lt;&gt;"",$G3551&lt;&gt;""),"※收入和支出不能同时填",IF(AND(N($F3551)=0,N($G3551)=0),"※收入和支出都没填",IF(OR(N($F3551)&lt;0,N($G3551)&lt;0),"※金额不能填负数，方向反了就换一列填",IF($D3551="","※没填收支类别，分类报表会漏掉这一笔",IF(ISNA(MATCH($D3551,类别表,0)),"※收支类别不在【基础资料】的清单里",IF(AND($L3551="内部转账",$M3551=""),"△内部转账要在「对方账户」写上另一头",IF(AND($L3551="内部转账",$M3551=$C3551),"※对方账户跟本账户是同一个",IF(AND($L3551&lt;&gt;"内部转账",$M3551&lt;&gt;""),"△填了对方账户，但类别不是内部转账",IF(YEAR($B3551)&lt;&gt;管理年度,"△不是管理年度的单据，按月的三张报表里看不到",IF($H3551&lt;0,"△这一笔之后该账户余额成负数了，核一下",""))))))))))))))</f>
        <v/>
      </c>
    </row>
    <row r="3552" ht="16.5" spans="1:16">
      <c r="A3552" s="4" t="str">
        <f>IF($C3552="","",COUNTA($C$5:$C3552))</f>
        <v/>
      </c>
      <c r="B3552" s="52"/>
      <c r="C3552" s="53"/>
      <c r="D3552" s="53"/>
      <c r="E3552" s="32"/>
      <c r="F3552" s="54"/>
      <c r="G3552" s="54"/>
      <c r="H3552" s="24" t="str">
        <f>IFERROR(ROUND(VLOOKUP($C3552,基础资料!$B$5:$E$34,3,0)+SUMIF($C$5:$C3552,$C3552,$F$5:$F3552)-SUMIF($C$5:$C3552,$C3552,$G$5:$G3552),2),"")</f>
        <v/>
      </c>
      <c r="I3552" s="53"/>
      <c r="J3552" s="53"/>
      <c r="K3552" s="25" t="str">
        <f t="shared" si="55"/>
        <v/>
      </c>
      <c r="L3552" s="13" t="str">
        <f>IF($D3552="","",IFERROR(INDEX(类别属性,MATCH($D3552,类别表,0)),""))</f>
        <v/>
      </c>
      <c r="M3552" s="53"/>
      <c r="N3552" s="53"/>
      <c r="O3552" s="32"/>
      <c r="P3552" s="6" t="str">
        <f>IF($C3552="","",IF(ISNA(MATCH($C3552,账户表,0)),"※这个账户不在【基础资料】的账户档案里",IF($B3552="","※没填日期，这一笔不会进任何月份的报表",IF(NOT(ISNUMBER($B3552)),"※日期是文本不是日期（像 2026.6.28 这种），按日期取数的报表全会漏掉这一笔",IF(AND($F3552&lt;&gt;"",$G3552&lt;&gt;""),"※收入和支出不能同时填",IF(AND(N($F3552)=0,N($G3552)=0),"※收入和支出都没填",IF(OR(N($F3552)&lt;0,N($G3552)&lt;0),"※金额不能填负数，方向反了就换一列填",IF($D3552="","※没填收支类别，分类报表会漏掉这一笔",IF(ISNA(MATCH($D3552,类别表,0)),"※收支类别不在【基础资料】的清单里",IF(AND($L3552="内部转账",$M3552=""),"△内部转账要在「对方账户」写上另一头",IF(AND($L3552="内部转账",$M3552=$C3552),"※对方账户跟本账户是同一个",IF(AND($L3552&lt;&gt;"内部转账",$M3552&lt;&gt;""),"△填了对方账户，但类别不是内部转账",IF(YEAR($B3552)&lt;&gt;管理年度,"△不是管理年度的单据，按月的三张报表里看不到",IF($H3552&lt;0,"△这一笔之后该账户余额成负数了，核一下",""))))))))))))))</f>
        <v/>
      </c>
    </row>
    <row r="3553" ht="16.5" spans="1:16">
      <c r="A3553" s="4" t="str">
        <f>IF($C3553="","",COUNTA($C$5:$C3553))</f>
        <v/>
      </c>
      <c r="B3553" s="52"/>
      <c r="C3553" s="53"/>
      <c r="D3553" s="53"/>
      <c r="E3553" s="32"/>
      <c r="F3553" s="54"/>
      <c r="G3553" s="54"/>
      <c r="H3553" s="24" t="str">
        <f>IFERROR(ROUND(VLOOKUP($C3553,基础资料!$B$5:$E$34,3,0)+SUMIF($C$5:$C3553,$C3553,$F$5:$F3553)-SUMIF($C$5:$C3553,$C3553,$G$5:$G3553),2),"")</f>
        <v/>
      </c>
      <c r="I3553" s="53"/>
      <c r="J3553" s="53"/>
      <c r="K3553" s="25" t="str">
        <f t="shared" si="55"/>
        <v/>
      </c>
      <c r="L3553" s="13" t="str">
        <f>IF($D3553="","",IFERROR(INDEX(类别属性,MATCH($D3553,类别表,0)),""))</f>
        <v/>
      </c>
      <c r="M3553" s="53"/>
      <c r="N3553" s="53"/>
      <c r="O3553" s="32"/>
      <c r="P3553" s="6" t="str">
        <f>IF($C3553="","",IF(ISNA(MATCH($C3553,账户表,0)),"※这个账户不在【基础资料】的账户档案里",IF($B3553="","※没填日期，这一笔不会进任何月份的报表",IF(NOT(ISNUMBER($B3553)),"※日期是文本不是日期（像 2026.6.28 这种），按日期取数的报表全会漏掉这一笔",IF(AND($F3553&lt;&gt;"",$G3553&lt;&gt;""),"※收入和支出不能同时填",IF(AND(N($F3553)=0,N($G3553)=0),"※收入和支出都没填",IF(OR(N($F3553)&lt;0,N($G3553)&lt;0),"※金额不能填负数，方向反了就换一列填",IF($D3553="","※没填收支类别，分类报表会漏掉这一笔",IF(ISNA(MATCH($D3553,类别表,0)),"※收支类别不在【基础资料】的清单里",IF(AND($L3553="内部转账",$M3553=""),"△内部转账要在「对方账户」写上另一头",IF(AND($L3553="内部转账",$M3553=$C3553),"※对方账户跟本账户是同一个",IF(AND($L3553&lt;&gt;"内部转账",$M3553&lt;&gt;""),"△填了对方账户，但类别不是内部转账",IF(YEAR($B3553)&lt;&gt;管理年度,"△不是管理年度的单据，按月的三张报表里看不到",IF($H3553&lt;0,"△这一笔之后该账户余额成负数了，核一下",""))))))))))))))</f>
        <v/>
      </c>
    </row>
    <row r="3554" ht="16.5" spans="1:16">
      <c r="A3554" s="4" t="str">
        <f>IF($C3554="","",COUNTA($C$5:$C3554))</f>
        <v/>
      </c>
      <c r="B3554" s="52"/>
      <c r="C3554" s="53"/>
      <c r="D3554" s="53"/>
      <c r="E3554" s="32"/>
      <c r="F3554" s="54"/>
      <c r="G3554" s="54"/>
      <c r="H3554" s="24" t="str">
        <f>IFERROR(ROUND(VLOOKUP($C3554,基础资料!$B$5:$E$34,3,0)+SUMIF($C$5:$C3554,$C3554,$F$5:$F3554)-SUMIF($C$5:$C3554,$C3554,$G$5:$G3554),2),"")</f>
        <v/>
      </c>
      <c r="I3554" s="53"/>
      <c r="J3554" s="53"/>
      <c r="K3554" s="25" t="str">
        <f t="shared" si="55"/>
        <v/>
      </c>
      <c r="L3554" s="13" t="str">
        <f>IF($D3554="","",IFERROR(INDEX(类别属性,MATCH($D3554,类别表,0)),""))</f>
        <v/>
      </c>
      <c r="M3554" s="53"/>
      <c r="N3554" s="53"/>
      <c r="O3554" s="32"/>
      <c r="P3554" s="6" t="str">
        <f>IF($C3554="","",IF(ISNA(MATCH($C3554,账户表,0)),"※这个账户不在【基础资料】的账户档案里",IF($B3554="","※没填日期，这一笔不会进任何月份的报表",IF(NOT(ISNUMBER($B3554)),"※日期是文本不是日期（像 2026.6.28 这种），按日期取数的报表全会漏掉这一笔",IF(AND($F3554&lt;&gt;"",$G3554&lt;&gt;""),"※收入和支出不能同时填",IF(AND(N($F3554)=0,N($G3554)=0),"※收入和支出都没填",IF(OR(N($F3554)&lt;0,N($G3554)&lt;0),"※金额不能填负数，方向反了就换一列填",IF($D3554="","※没填收支类别，分类报表会漏掉这一笔",IF(ISNA(MATCH($D3554,类别表,0)),"※收支类别不在【基础资料】的清单里",IF(AND($L3554="内部转账",$M3554=""),"△内部转账要在「对方账户」写上另一头",IF(AND($L3554="内部转账",$M3554=$C3554),"※对方账户跟本账户是同一个",IF(AND($L3554&lt;&gt;"内部转账",$M3554&lt;&gt;""),"△填了对方账户，但类别不是内部转账",IF(YEAR($B3554)&lt;&gt;管理年度,"△不是管理年度的单据，按月的三张报表里看不到",IF($H3554&lt;0,"△这一笔之后该账户余额成负数了，核一下",""))))))))))))))</f>
        <v/>
      </c>
    </row>
    <row r="3555" ht="16.5" spans="1:16">
      <c r="A3555" s="4" t="str">
        <f>IF($C3555="","",COUNTA($C$5:$C3555))</f>
        <v/>
      </c>
      <c r="B3555" s="52"/>
      <c r="C3555" s="53"/>
      <c r="D3555" s="53"/>
      <c r="E3555" s="32"/>
      <c r="F3555" s="54"/>
      <c r="G3555" s="54"/>
      <c r="H3555" s="24" t="str">
        <f>IFERROR(ROUND(VLOOKUP($C3555,基础资料!$B$5:$E$34,3,0)+SUMIF($C$5:$C3555,$C3555,$F$5:$F3555)-SUMIF($C$5:$C3555,$C3555,$G$5:$G3555),2),"")</f>
        <v/>
      </c>
      <c r="I3555" s="53"/>
      <c r="J3555" s="53"/>
      <c r="K3555" s="25" t="str">
        <f t="shared" si="55"/>
        <v/>
      </c>
      <c r="L3555" s="13" t="str">
        <f>IF($D3555="","",IFERROR(INDEX(类别属性,MATCH($D3555,类别表,0)),""))</f>
        <v/>
      </c>
      <c r="M3555" s="53"/>
      <c r="N3555" s="53"/>
      <c r="O3555" s="32"/>
      <c r="P3555" s="6" t="str">
        <f>IF($C3555="","",IF(ISNA(MATCH($C3555,账户表,0)),"※这个账户不在【基础资料】的账户档案里",IF($B3555="","※没填日期，这一笔不会进任何月份的报表",IF(NOT(ISNUMBER($B3555)),"※日期是文本不是日期（像 2026.6.28 这种），按日期取数的报表全会漏掉这一笔",IF(AND($F3555&lt;&gt;"",$G3555&lt;&gt;""),"※收入和支出不能同时填",IF(AND(N($F3555)=0,N($G3555)=0),"※收入和支出都没填",IF(OR(N($F3555)&lt;0,N($G3555)&lt;0),"※金额不能填负数，方向反了就换一列填",IF($D3555="","※没填收支类别，分类报表会漏掉这一笔",IF(ISNA(MATCH($D3555,类别表,0)),"※收支类别不在【基础资料】的清单里",IF(AND($L3555="内部转账",$M3555=""),"△内部转账要在「对方账户」写上另一头",IF(AND($L3555="内部转账",$M3555=$C3555),"※对方账户跟本账户是同一个",IF(AND($L3555&lt;&gt;"内部转账",$M3555&lt;&gt;""),"△填了对方账户，但类别不是内部转账",IF(YEAR($B3555)&lt;&gt;管理年度,"△不是管理年度的单据，按月的三张报表里看不到",IF($H3555&lt;0,"△这一笔之后该账户余额成负数了，核一下",""))))))))))))))</f>
        <v/>
      </c>
    </row>
    <row r="3556" ht="16.5" spans="1:16">
      <c r="A3556" s="4" t="str">
        <f>IF($C3556="","",COUNTA($C$5:$C3556))</f>
        <v/>
      </c>
      <c r="B3556" s="52"/>
      <c r="C3556" s="53"/>
      <c r="D3556" s="53"/>
      <c r="E3556" s="32"/>
      <c r="F3556" s="54"/>
      <c r="G3556" s="54"/>
      <c r="H3556" s="24" t="str">
        <f>IFERROR(ROUND(VLOOKUP($C3556,基础资料!$B$5:$E$34,3,0)+SUMIF($C$5:$C3556,$C3556,$F$5:$F3556)-SUMIF($C$5:$C3556,$C3556,$G$5:$G3556),2),"")</f>
        <v/>
      </c>
      <c r="I3556" s="53"/>
      <c r="J3556" s="53"/>
      <c r="K3556" s="25" t="str">
        <f t="shared" si="55"/>
        <v/>
      </c>
      <c r="L3556" s="13" t="str">
        <f>IF($D3556="","",IFERROR(INDEX(类别属性,MATCH($D3556,类别表,0)),""))</f>
        <v/>
      </c>
      <c r="M3556" s="53"/>
      <c r="N3556" s="53"/>
      <c r="O3556" s="32"/>
      <c r="P3556" s="6" t="str">
        <f>IF($C3556="","",IF(ISNA(MATCH($C3556,账户表,0)),"※这个账户不在【基础资料】的账户档案里",IF($B3556="","※没填日期，这一笔不会进任何月份的报表",IF(NOT(ISNUMBER($B3556)),"※日期是文本不是日期（像 2026.6.28 这种），按日期取数的报表全会漏掉这一笔",IF(AND($F3556&lt;&gt;"",$G3556&lt;&gt;""),"※收入和支出不能同时填",IF(AND(N($F3556)=0,N($G3556)=0),"※收入和支出都没填",IF(OR(N($F3556)&lt;0,N($G3556)&lt;0),"※金额不能填负数，方向反了就换一列填",IF($D3556="","※没填收支类别，分类报表会漏掉这一笔",IF(ISNA(MATCH($D3556,类别表,0)),"※收支类别不在【基础资料】的清单里",IF(AND($L3556="内部转账",$M3556=""),"△内部转账要在「对方账户」写上另一头",IF(AND($L3556="内部转账",$M3556=$C3556),"※对方账户跟本账户是同一个",IF(AND($L3556&lt;&gt;"内部转账",$M3556&lt;&gt;""),"△填了对方账户，但类别不是内部转账",IF(YEAR($B3556)&lt;&gt;管理年度,"△不是管理年度的单据，按月的三张报表里看不到",IF($H3556&lt;0,"△这一笔之后该账户余额成负数了，核一下",""))))))))))))))</f>
        <v/>
      </c>
    </row>
    <row r="3557" ht="16.5" spans="1:16">
      <c r="A3557" s="4" t="str">
        <f>IF($C3557="","",COUNTA($C$5:$C3557))</f>
        <v/>
      </c>
      <c r="B3557" s="52"/>
      <c r="C3557" s="53"/>
      <c r="D3557" s="53"/>
      <c r="E3557" s="32"/>
      <c r="F3557" s="54"/>
      <c r="G3557" s="54"/>
      <c r="H3557" s="24" t="str">
        <f>IFERROR(ROUND(VLOOKUP($C3557,基础资料!$B$5:$E$34,3,0)+SUMIF($C$5:$C3557,$C3557,$F$5:$F3557)-SUMIF($C$5:$C3557,$C3557,$G$5:$G3557),2),"")</f>
        <v/>
      </c>
      <c r="I3557" s="53"/>
      <c r="J3557" s="53"/>
      <c r="K3557" s="25" t="str">
        <f t="shared" si="55"/>
        <v/>
      </c>
      <c r="L3557" s="13" t="str">
        <f>IF($D3557="","",IFERROR(INDEX(类别属性,MATCH($D3557,类别表,0)),""))</f>
        <v/>
      </c>
      <c r="M3557" s="53"/>
      <c r="N3557" s="53"/>
      <c r="O3557" s="32"/>
      <c r="P3557" s="6" t="str">
        <f>IF($C3557="","",IF(ISNA(MATCH($C3557,账户表,0)),"※这个账户不在【基础资料】的账户档案里",IF($B3557="","※没填日期，这一笔不会进任何月份的报表",IF(NOT(ISNUMBER($B3557)),"※日期是文本不是日期（像 2026.6.28 这种），按日期取数的报表全会漏掉这一笔",IF(AND($F3557&lt;&gt;"",$G3557&lt;&gt;""),"※收入和支出不能同时填",IF(AND(N($F3557)=0,N($G3557)=0),"※收入和支出都没填",IF(OR(N($F3557)&lt;0,N($G3557)&lt;0),"※金额不能填负数，方向反了就换一列填",IF($D3557="","※没填收支类别，分类报表会漏掉这一笔",IF(ISNA(MATCH($D3557,类别表,0)),"※收支类别不在【基础资料】的清单里",IF(AND($L3557="内部转账",$M3557=""),"△内部转账要在「对方账户」写上另一头",IF(AND($L3557="内部转账",$M3557=$C3557),"※对方账户跟本账户是同一个",IF(AND($L3557&lt;&gt;"内部转账",$M3557&lt;&gt;""),"△填了对方账户，但类别不是内部转账",IF(YEAR($B3557)&lt;&gt;管理年度,"△不是管理年度的单据，按月的三张报表里看不到",IF($H3557&lt;0,"△这一笔之后该账户余额成负数了，核一下",""))))))))))))))</f>
        <v/>
      </c>
    </row>
    <row r="3558" ht="16.5" spans="1:16">
      <c r="A3558" s="4" t="str">
        <f>IF($C3558="","",COUNTA($C$5:$C3558))</f>
        <v/>
      </c>
      <c r="B3558" s="52"/>
      <c r="C3558" s="53"/>
      <c r="D3558" s="53"/>
      <c r="E3558" s="32"/>
      <c r="F3558" s="54"/>
      <c r="G3558" s="54"/>
      <c r="H3558" s="24" t="str">
        <f>IFERROR(ROUND(VLOOKUP($C3558,基础资料!$B$5:$E$34,3,0)+SUMIF($C$5:$C3558,$C3558,$F$5:$F3558)-SUMIF($C$5:$C3558,$C3558,$G$5:$G3558),2),"")</f>
        <v/>
      </c>
      <c r="I3558" s="53"/>
      <c r="J3558" s="53"/>
      <c r="K3558" s="25" t="str">
        <f t="shared" si="55"/>
        <v/>
      </c>
      <c r="L3558" s="13" t="str">
        <f>IF($D3558="","",IFERROR(INDEX(类别属性,MATCH($D3558,类别表,0)),""))</f>
        <v/>
      </c>
      <c r="M3558" s="53"/>
      <c r="N3558" s="53"/>
      <c r="O3558" s="32"/>
      <c r="P3558" s="6" t="str">
        <f>IF($C3558="","",IF(ISNA(MATCH($C3558,账户表,0)),"※这个账户不在【基础资料】的账户档案里",IF($B3558="","※没填日期，这一笔不会进任何月份的报表",IF(NOT(ISNUMBER($B3558)),"※日期是文本不是日期（像 2026.6.28 这种），按日期取数的报表全会漏掉这一笔",IF(AND($F3558&lt;&gt;"",$G3558&lt;&gt;""),"※收入和支出不能同时填",IF(AND(N($F3558)=0,N($G3558)=0),"※收入和支出都没填",IF(OR(N($F3558)&lt;0,N($G3558)&lt;0),"※金额不能填负数，方向反了就换一列填",IF($D3558="","※没填收支类别，分类报表会漏掉这一笔",IF(ISNA(MATCH($D3558,类别表,0)),"※收支类别不在【基础资料】的清单里",IF(AND($L3558="内部转账",$M3558=""),"△内部转账要在「对方账户」写上另一头",IF(AND($L3558="内部转账",$M3558=$C3558),"※对方账户跟本账户是同一个",IF(AND($L3558&lt;&gt;"内部转账",$M3558&lt;&gt;""),"△填了对方账户，但类别不是内部转账",IF(YEAR($B3558)&lt;&gt;管理年度,"△不是管理年度的单据，按月的三张报表里看不到",IF($H3558&lt;0,"△这一笔之后该账户余额成负数了，核一下",""))))))))))))))</f>
        <v/>
      </c>
    </row>
    <row r="3559" ht="16.5" spans="1:16">
      <c r="A3559" s="4" t="str">
        <f>IF($C3559="","",COUNTA($C$5:$C3559))</f>
        <v/>
      </c>
      <c r="B3559" s="52"/>
      <c r="C3559" s="53"/>
      <c r="D3559" s="53"/>
      <c r="E3559" s="32"/>
      <c r="F3559" s="54"/>
      <c r="G3559" s="54"/>
      <c r="H3559" s="24" t="str">
        <f>IFERROR(ROUND(VLOOKUP($C3559,基础资料!$B$5:$E$34,3,0)+SUMIF($C$5:$C3559,$C3559,$F$5:$F3559)-SUMIF($C$5:$C3559,$C3559,$G$5:$G3559),2),"")</f>
        <v/>
      </c>
      <c r="I3559" s="53"/>
      <c r="J3559" s="53"/>
      <c r="K3559" s="25" t="str">
        <f t="shared" si="55"/>
        <v/>
      </c>
      <c r="L3559" s="13" t="str">
        <f>IF($D3559="","",IFERROR(INDEX(类别属性,MATCH($D3559,类别表,0)),""))</f>
        <v/>
      </c>
      <c r="M3559" s="53"/>
      <c r="N3559" s="53"/>
      <c r="O3559" s="32"/>
      <c r="P3559" s="6" t="str">
        <f>IF($C3559="","",IF(ISNA(MATCH($C3559,账户表,0)),"※这个账户不在【基础资料】的账户档案里",IF($B3559="","※没填日期，这一笔不会进任何月份的报表",IF(NOT(ISNUMBER($B3559)),"※日期是文本不是日期（像 2026.6.28 这种），按日期取数的报表全会漏掉这一笔",IF(AND($F3559&lt;&gt;"",$G3559&lt;&gt;""),"※收入和支出不能同时填",IF(AND(N($F3559)=0,N($G3559)=0),"※收入和支出都没填",IF(OR(N($F3559)&lt;0,N($G3559)&lt;0),"※金额不能填负数，方向反了就换一列填",IF($D3559="","※没填收支类别，分类报表会漏掉这一笔",IF(ISNA(MATCH($D3559,类别表,0)),"※收支类别不在【基础资料】的清单里",IF(AND($L3559="内部转账",$M3559=""),"△内部转账要在「对方账户」写上另一头",IF(AND($L3559="内部转账",$M3559=$C3559),"※对方账户跟本账户是同一个",IF(AND($L3559&lt;&gt;"内部转账",$M3559&lt;&gt;""),"△填了对方账户，但类别不是内部转账",IF(YEAR($B3559)&lt;&gt;管理年度,"△不是管理年度的单据，按月的三张报表里看不到",IF($H3559&lt;0,"△这一笔之后该账户余额成负数了，核一下",""))))))))))))))</f>
        <v/>
      </c>
    </row>
    <row r="3560" ht="16.5" spans="1:16">
      <c r="A3560" s="4" t="str">
        <f>IF($C3560="","",COUNTA($C$5:$C3560))</f>
        <v/>
      </c>
      <c r="B3560" s="52"/>
      <c r="C3560" s="53"/>
      <c r="D3560" s="53"/>
      <c r="E3560" s="32"/>
      <c r="F3560" s="54"/>
      <c r="G3560" s="54"/>
      <c r="H3560" s="24" t="str">
        <f>IFERROR(ROUND(VLOOKUP($C3560,基础资料!$B$5:$E$34,3,0)+SUMIF($C$5:$C3560,$C3560,$F$5:$F3560)-SUMIF($C$5:$C3560,$C3560,$G$5:$G3560),2),"")</f>
        <v/>
      </c>
      <c r="I3560" s="53"/>
      <c r="J3560" s="53"/>
      <c r="K3560" s="25" t="str">
        <f t="shared" si="55"/>
        <v/>
      </c>
      <c r="L3560" s="13" t="str">
        <f>IF($D3560="","",IFERROR(INDEX(类别属性,MATCH($D3560,类别表,0)),""))</f>
        <v/>
      </c>
      <c r="M3560" s="53"/>
      <c r="N3560" s="53"/>
      <c r="O3560" s="32"/>
      <c r="P3560" s="6" t="str">
        <f>IF($C3560="","",IF(ISNA(MATCH($C3560,账户表,0)),"※这个账户不在【基础资料】的账户档案里",IF($B3560="","※没填日期，这一笔不会进任何月份的报表",IF(NOT(ISNUMBER($B3560)),"※日期是文本不是日期（像 2026.6.28 这种），按日期取数的报表全会漏掉这一笔",IF(AND($F3560&lt;&gt;"",$G3560&lt;&gt;""),"※收入和支出不能同时填",IF(AND(N($F3560)=0,N($G3560)=0),"※收入和支出都没填",IF(OR(N($F3560)&lt;0,N($G3560)&lt;0),"※金额不能填负数，方向反了就换一列填",IF($D3560="","※没填收支类别，分类报表会漏掉这一笔",IF(ISNA(MATCH($D3560,类别表,0)),"※收支类别不在【基础资料】的清单里",IF(AND($L3560="内部转账",$M3560=""),"△内部转账要在「对方账户」写上另一头",IF(AND($L3560="内部转账",$M3560=$C3560),"※对方账户跟本账户是同一个",IF(AND($L3560&lt;&gt;"内部转账",$M3560&lt;&gt;""),"△填了对方账户，但类别不是内部转账",IF(YEAR($B3560)&lt;&gt;管理年度,"△不是管理年度的单据，按月的三张报表里看不到",IF($H3560&lt;0,"△这一笔之后该账户余额成负数了，核一下",""))))))))))))))</f>
        <v/>
      </c>
    </row>
    <row r="3561" ht="16.5" spans="1:16">
      <c r="A3561" s="4" t="str">
        <f>IF($C3561="","",COUNTA($C$5:$C3561))</f>
        <v/>
      </c>
      <c r="B3561" s="52"/>
      <c r="C3561" s="53"/>
      <c r="D3561" s="53"/>
      <c r="E3561" s="32"/>
      <c r="F3561" s="54"/>
      <c r="G3561" s="54"/>
      <c r="H3561" s="24" t="str">
        <f>IFERROR(ROUND(VLOOKUP($C3561,基础资料!$B$5:$E$34,3,0)+SUMIF($C$5:$C3561,$C3561,$F$5:$F3561)-SUMIF($C$5:$C3561,$C3561,$G$5:$G3561),2),"")</f>
        <v/>
      </c>
      <c r="I3561" s="53"/>
      <c r="J3561" s="53"/>
      <c r="K3561" s="25" t="str">
        <f t="shared" si="55"/>
        <v/>
      </c>
      <c r="L3561" s="13" t="str">
        <f>IF($D3561="","",IFERROR(INDEX(类别属性,MATCH($D3561,类别表,0)),""))</f>
        <v/>
      </c>
      <c r="M3561" s="53"/>
      <c r="N3561" s="53"/>
      <c r="O3561" s="32"/>
      <c r="P3561" s="6" t="str">
        <f>IF($C3561="","",IF(ISNA(MATCH($C3561,账户表,0)),"※这个账户不在【基础资料】的账户档案里",IF($B3561="","※没填日期，这一笔不会进任何月份的报表",IF(NOT(ISNUMBER($B3561)),"※日期是文本不是日期（像 2026.6.28 这种），按日期取数的报表全会漏掉这一笔",IF(AND($F3561&lt;&gt;"",$G3561&lt;&gt;""),"※收入和支出不能同时填",IF(AND(N($F3561)=0,N($G3561)=0),"※收入和支出都没填",IF(OR(N($F3561)&lt;0,N($G3561)&lt;0),"※金额不能填负数，方向反了就换一列填",IF($D3561="","※没填收支类别，分类报表会漏掉这一笔",IF(ISNA(MATCH($D3561,类别表,0)),"※收支类别不在【基础资料】的清单里",IF(AND($L3561="内部转账",$M3561=""),"△内部转账要在「对方账户」写上另一头",IF(AND($L3561="内部转账",$M3561=$C3561),"※对方账户跟本账户是同一个",IF(AND($L3561&lt;&gt;"内部转账",$M3561&lt;&gt;""),"△填了对方账户，但类别不是内部转账",IF(YEAR($B3561)&lt;&gt;管理年度,"△不是管理年度的单据，按月的三张报表里看不到",IF($H3561&lt;0,"△这一笔之后该账户余额成负数了，核一下",""))))))))))))))</f>
        <v/>
      </c>
    </row>
    <row r="3562" ht="16.5" spans="1:16">
      <c r="A3562" s="4" t="str">
        <f>IF($C3562="","",COUNTA($C$5:$C3562))</f>
        <v/>
      </c>
      <c r="B3562" s="52"/>
      <c r="C3562" s="53"/>
      <c r="D3562" s="53"/>
      <c r="E3562" s="32"/>
      <c r="F3562" s="54"/>
      <c r="G3562" s="54"/>
      <c r="H3562" s="24" t="str">
        <f>IFERROR(ROUND(VLOOKUP($C3562,基础资料!$B$5:$E$34,3,0)+SUMIF($C$5:$C3562,$C3562,$F$5:$F3562)-SUMIF($C$5:$C3562,$C3562,$G$5:$G3562),2),"")</f>
        <v/>
      </c>
      <c r="I3562" s="53"/>
      <c r="J3562" s="53"/>
      <c r="K3562" s="25" t="str">
        <f t="shared" si="55"/>
        <v/>
      </c>
      <c r="L3562" s="13" t="str">
        <f>IF($D3562="","",IFERROR(INDEX(类别属性,MATCH($D3562,类别表,0)),""))</f>
        <v/>
      </c>
      <c r="M3562" s="53"/>
      <c r="N3562" s="53"/>
      <c r="O3562" s="32"/>
      <c r="P3562" s="6" t="str">
        <f>IF($C3562="","",IF(ISNA(MATCH($C3562,账户表,0)),"※这个账户不在【基础资料】的账户档案里",IF($B3562="","※没填日期，这一笔不会进任何月份的报表",IF(NOT(ISNUMBER($B3562)),"※日期是文本不是日期（像 2026.6.28 这种），按日期取数的报表全会漏掉这一笔",IF(AND($F3562&lt;&gt;"",$G3562&lt;&gt;""),"※收入和支出不能同时填",IF(AND(N($F3562)=0,N($G3562)=0),"※收入和支出都没填",IF(OR(N($F3562)&lt;0,N($G3562)&lt;0),"※金额不能填负数，方向反了就换一列填",IF($D3562="","※没填收支类别，分类报表会漏掉这一笔",IF(ISNA(MATCH($D3562,类别表,0)),"※收支类别不在【基础资料】的清单里",IF(AND($L3562="内部转账",$M3562=""),"△内部转账要在「对方账户」写上另一头",IF(AND($L3562="内部转账",$M3562=$C3562),"※对方账户跟本账户是同一个",IF(AND($L3562&lt;&gt;"内部转账",$M3562&lt;&gt;""),"△填了对方账户，但类别不是内部转账",IF(YEAR($B3562)&lt;&gt;管理年度,"△不是管理年度的单据，按月的三张报表里看不到",IF($H3562&lt;0,"△这一笔之后该账户余额成负数了，核一下",""))))))))))))))</f>
        <v/>
      </c>
    </row>
    <row r="3563" ht="16.5" spans="1:16">
      <c r="A3563" s="4" t="str">
        <f>IF($C3563="","",COUNTA($C$5:$C3563))</f>
        <v/>
      </c>
      <c r="B3563" s="52"/>
      <c r="C3563" s="53"/>
      <c r="D3563" s="53"/>
      <c r="E3563" s="32"/>
      <c r="F3563" s="54"/>
      <c r="G3563" s="54"/>
      <c r="H3563" s="24" t="str">
        <f>IFERROR(ROUND(VLOOKUP($C3563,基础资料!$B$5:$E$34,3,0)+SUMIF($C$5:$C3563,$C3563,$F$5:$F3563)-SUMIF($C$5:$C3563,$C3563,$G$5:$G3563),2),"")</f>
        <v/>
      </c>
      <c r="I3563" s="53"/>
      <c r="J3563" s="53"/>
      <c r="K3563" s="25" t="str">
        <f t="shared" si="55"/>
        <v/>
      </c>
      <c r="L3563" s="13" t="str">
        <f>IF($D3563="","",IFERROR(INDEX(类别属性,MATCH($D3563,类别表,0)),""))</f>
        <v/>
      </c>
      <c r="M3563" s="53"/>
      <c r="N3563" s="53"/>
      <c r="O3563" s="32"/>
      <c r="P3563" s="6" t="str">
        <f>IF($C3563="","",IF(ISNA(MATCH($C3563,账户表,0)),"※这个账户不在【基础资料】的账户档案里",IF($B3563="","※没填日期，这一笔不会进任何月份的报表",IF(NOT(ISNUMBER($B3563)),"※日期是文本不是日期（像 2026.6.28 这种），按日期取数的报表全会漏掉这一笔",IF(AND($F3563&lt;&gt;"",$G3563&lt;&gt;""),"※收入和支出不能同时填",IF(AND(N($F3563)=0,N($G3563)=0),"※收入和支出都没填",IF(OR(N($F3563)&lt;0,N($G3563)&lt;0),"※金额不能填负数，方向反了就换一列填",IF($D3563="","※没填收支类别，分类报表会漏掉这一笔",IF(ISNA(MATCH($D3563,类别表,0)),"※收支类别不在【基础资料】的清单里",IF(AND($L3563="内部转账",$M3563=""),"△内部转账要在「对方账户」写上另一头",IF(AND($L3563="内部转账",$M3563=$C3563),"※对方账户跟本账户是同一个",IF(AND($L3563&lt;&gt;"内部转账",$M3563&lt;&gt;""),"△填了对方账户，但类别不是内部转账",IF(YEAR($B3563)&lt;&gt;管理年度,"△不是管理年度的单据，按月的三张报表里看不到",IF($H3563&lt;0,"△这一笔之后该账户余额成负数了，核一下",""))))))))))))))</f>
        <v/>
      </c>
    </row>
    <row r="3564" ht="16.5" spans="1:16">
      <c r="A3564" s="4" t="str">
        <f>IF($C3564="","",COUNTA($C$5:$C3564))</f>
        <v/>
      </c>
      <c r="B3564" s="52"/>
      <c r="C3564" s="53"/>
      <c r="D3564" s="53"/>
      <c r="E3564" s="32"/>
      <c r="F3564" s="54"/>
      <c r="G3564" s="54"/>
      <c r="H3564" s="24" t="str">
        <f>IFERROR(ROUND(VLOOKUP($C3564,基础资料!$B$5:$E$34,3,0)+SUMIF($C$5:$C3564,$C3564,$F$5:$F3564)-SUMIF($C$5:$C3564,$C3564,$G$5:$G3564),2),"")</f>
        <v/>
      </c>
      <c r="I3564" s="53"/>
      <c r="J3564" s="53"/>
      <c r="K3564" s="25" t="str">
        <f t="shared" si="55"/>
        <v/>
      </c>
      <c r="L3564" s="13" t="str">
        <f>IF($D3564="","",IFERROR(INDEX(类别属性,MATCH($D3564,类别表,0)),""))</f>
        <v/>
      </c>
      <c r="M3564" s="53"/>
      <c r="N3564" s="53"/>
      <c r="O3564" s="32"/>
      <c r="P3564" s="6" t="str">
        <f>IF($C3564="","",IF(ISNA(MATCH($C3564,账户表,0)),"※这个账户不在【基础资料】的账户档案里",IF($B3564="","※没填日期，这一笔不会进任何月份的报表",IF(NOT(ISNUMBER($B3564)),"※日期是文本不是日期（像 2026.6.28 这种），按日期取数的报表全会漏掉这一笔",IF(AND($F3564&lt;&gt;"",$G3564&lt;&gt;""),"※收入和支出不能同时填",IF(AND(N($F3564)=0,N($G3564)=0),"※收入和支出都没填",IF(OR(N($F3564)&lt;0,N($G3564)&lt;0),"※金额不能填负数，方向反了就换一列填",IF($D3564="","※没填收支类别，分类报表会漏掉这一笔",IF(ISNA(MATCH($D3564,类别表,0)),"※收支类别不在【基础资料】的清单里",IF(AND($L3564="内部转账",$M3564=""),"△内部转账要在「对方账户」写上另一头",IF(AND($L3564="内部转账",$M3564=$C3564),"※对方账户跟本账户是同一个",IF(AND($L3564&lt;&gt;"内部转账",$M3564&lt;&gt;""),"△填了对方账户，但类别不是内部转账",IF(YEAR($B3564)&lt;&gt;管理年度,"△不是管理年度的单据，按月的三张报表里看不到",IF($H3564&lt;0,"△这一笔之后该账户余额成负数了，核一下",""))))))))))))))</f>
        <v/>
      </c>
    </row>
    <row r="3565" ht="16.5" spans="1:16">
      <c r="A3565" s="4" t="str">
        <f>IF($C3565="","",COUNTA($C$5:$C3565))</f>
        <v/>
      </c>
      <c r="B3565" s="52"/>
      <c r="C3565" s="53"/>
      <c r="D3565" s="53"/>
      <c r="E3565" s="32"/>
      <c r="F3565" s="54"/>
      <c r="G3565" s="54"/>
      <c r="H3565" s="24" t="str">
        <f>IFERROR(ROUND(VLOOKUP($C3565,基础资料!$B$5:$E$34,3,0)+SUMIF($C$5:$C3565,$C3565,$F$5:$F3565)-SUMIF($C$5:$C3565,$C3565,$G$5:$G3565),2),"")</f>
        <v/>
      </c>
      <c r="I3565" s="53"/>
      <c r="J3565" s="53"/>
      <c r="K3565" s="25" t="str">
        <f t="shared" si="55"/>
        <v/>
      </c>
      <c r="L3565" s="13" t="str">
        <f>IF($D3565="","",IFERROR(INDEX(类别属性,MATCH($D3565,类别表,0)),""))</f>
        <v/>
      </c>
      <c r="M3565" s="53"/>
      <c r="N3565" s="53"/>
      <c r="O3565" s="32"/>
      <c r="P3565" s="6" t="str">
        <f>IF($C3565="","",IF(ISNA(MATCH($C3565,账户表,0)),"※这个账户不在【基础资料】的账户档案里",IF($B3565="","※没填日期，这一笔不会进任何月份的报表",IF(NOT(ISNUMBER($B3565)),"※日期是文本不是日期（像 2026.6.28 这种），按日期取数的报表全会漏掉这一笔",IF(AND($F3565&lt;&gt;"",$G3565&lt;&gt;""),"※收入和支出不能同时填",IF(AND(N($F3565)=0,N($G3565)=0),"※收入和支出都没填",IF(OR(N($F3565)&lt;0,N($G3565)&lt;0),"※金额不能填负数，方向反了就换一列填",IF($D3565="","※没填收支类别，分类报表会漏掉这一笔",IF(ISNA(MATCH($D3565,类别表,0)),"※收支类别不在【基础资料】的清单里",IF(AND($L3565="内部转账",$M3565=""),"△内部转账要在「对方账户」写上另一头",IF(AND($L3565="内部转账",$M3565=$C3565),"※对方账户跟本账户是同一个",IF(AND($L3565&lt;&gt;"内部转账",$M3565&lt;&gt;""),"△填了对方账户，但类别不是内部转账",IF(YEAR($B3565)&lt;&gt;管理年度,"△不是管理年度的单据，按月的三张报表里看不到",IF($H3565&lt;0,"△这一笔之后该账户余额成负数了，核一下",""))))))))))))))</f>
        <v/>
      </c>
    </row>
    <row r="3566" ht="16.5" spans="1:16">
      <c r="A3566" s="4" t="str">
        <f>IF($C3566="","",COUNTA($C$5:$C3566))</f>
        <v/>
      </c>
      <c r="B3566" s="52"/>
      <c r="C3566" s="53"/>
      <c r="D3566" s="53"/>
      <c r="E3566" s="32"/>
      <c r="F3566" s="54"/>
      <c r="G3566" s="54"/>
      <c r="H3566" s="24" t="str">
        <f>IFERROR(ROUND(VLOOKUP($C3566,基础资料!$B$5:$E$34,3,0)+SUMIF($C$5:$C3566,$C3566,$F$5:$F3566)-SUMIF($C$5:$C3566,$C3566,$G$5:$G3566),2),"")</f>
        <v/>
      </c>
      <c r="I3566" s="53"/>
      <c r="J3566" s="53"/>
      <c r="K3566" s="25" t="str">
        <f t="shared" si="55"/>
        <v/>
      </c>
      <c r="L3566" s="13" t="str">
        <f>IF($D3566="","",IFERROR(INDEX(类别属性,MATCH($D3566,类别表,0)),""))</f>
        <v/>
      </c>
      <c r="M3566" s="53"/>
      <c r="N3566" s="53"/>
      <c r="O3566" s="32"/>
      <c r="P3566" s="6" t="str">
        <f>IF($C3566="","",IF(ISNA(MATCH($C3566,账户表,0)),"※这个账户不在【基础资料】的账户档案里",IF($B3566="","※没填日期，这一笔不会进任何月份的报表",IF(NOT(ISNUMBER($B3566)),"※日期是文本不是日期（像 2026.6.28 这种），按日期取数的报表全会漏掉这一笔",IF(AND($F3566&lt;&gt;"",$G3566&lt;&gt;""),"※收入和支出不能同时填",IF(AND(N($F3566)=0,N($G3566)=0),"※收入和支出都没填",IF(OR(N($F3566)&lt;0,N($G3566)&lt;0),"※金额不能填负数，方向反了就换一列填",IF($D3566="","※没填收支类别，分类报表会漏掉这一笔",IF(ISNA(MATCH($D3566,类别表,0)),"※收支类别不在【基础资料】的清单里",IF(AND($L3566="内部转账",$M3566=""),"△内部转账要在「对方账户」写上另一头",IF(AND($L3566="内部转账",$M3566=$C3566),"※对方账户跟本账户是同一个",IF(AND($L3566&lt;&gt;"内部转账",$M3566&lt;&gt;""),"△填了对方账户，但类别不是内部转账",IF(YEAR($B3566)&lt;&gt;管理年度,"△不是管理年度的单据，按月的三张报表里看不到",IF($H3566&lt;0,"△这一笔之后该账户余额成负数了，核一下",""))))))))))))))</f>
        <v/>
      </c>
    </row>
    <row r="3567" ht="16.5" spans="1:16">
      <c r="A3567" s="4" t="str">
        <f>IF($C3567="","",COUNTA($C$5:$C3567))</f>
        <v/>
      </c>
      <c r="B3567" s="52"/>
      <c r="C3567" s="53"/>
      <c r="D3567" s="53"/>
      <c r="E3567" s="32"/>
      <c r="F3567" s="54"/>
      <c r="G3567" s="54"/>
      <c r="H3567" s="24" t="str">
        <f>IFERROR(ROUND(VLOOKUP($C3567,基础资料!$B$5:$E$34,3,0)+SUMIF($C$5:$C3567,$C3567,$F$5:$F3567)-SUMIF($C$5:$C3567,$C3567,$G$5:$G3567),2),"")</f>
        <v/>
      </c>
      <c r="I3567" s="53"/>
      <c r="J3567" s="53"/>
      <c r="K3567" s="25" t="str">
        <f t="shared" si="55"/>
        <v/>
      </c>
      <c r="L3567" s="13" t="str">
        <f>IF($D3567="","",IFERROR(INDEX(类别属性,MATCH($D3567,类别表,0)),""))</f>
        <v/>
      </c>
      <c r="M3567" s="53"/>
      <c r="N3567" s="53"/>
      <c r="O3567" s="32"/>
      <c r="P3567" s="6" t="str">
        <f>IF($C3567="","",IF(ISNA(MATCH($C3567,账户表,0)),"※这个账户不在【基础资料】的账户档案里",IF($B3567="","※没填日期，这一笔不会进任何月份的报表",IF(NOT(ISNUMBER($B3567)),"※日期是文本不是日期（像 2026.6.28 这种），按日期取数的报表全会漏掉这一笔",IF(AND($F3567&lt;&gt;"",$G3567&lt;&gt;""),"※收入和支出不能同时填",IF(AND(N($F3567)=0,N($G3567)=0),"※收入和支出都没填",IF(OR(N($F3567)&lt;0,N($G3567)&lt;0),"※金额不能填负数，方向反了就换一列填",IF($D3567="","※没填收支类别，分类报表会漏掉这一笔",IF(ISNA(MATCH($D3567,类别表,0)),"※收支类别不在【基础资料】的清单里",IF(AND($L3567="内部转账",$M3567=""),"△内部转账要在「对方账户」写上另一头",IF(AND($L3567="内部转账",$M3567=$C3567),"※对方账户跟本账户是同一个",IF(AND($L3567&lt;&gt;"内部转账",$M3567&lt;&gt;""),"△填了对方账户，但类别不是内部转账",IF(YEAR($B3567)&lt;&gt;管理年度,"△不是管理年度的单据，按月的三张报表里看不到",IF($H3567&lt;0,"△这一笔之后该账户余额成负数了，核一下",""))))))))))))))</f>
        <v/>
      </c>
    </row>
    <row r="3568" ht="16.5" spans="1:16">
      <c r="A3568" s="4" t="str">
        <f>IF($C3568="","",COUNTA($C$5:$C3568))</f>
        <v/>
      </c>
      <c r="B3568" s="52"/>
      <c r="C3568" s="53"/>
      <c r="D3568" s="53"/>
      <c r="E3568" s="32"/>
      <c r="F3568" s="54"/>
      <c r="G3568" s="54"/>
      <c r="H3568" s="24" t="str">
        <f>IFERROR(ROUND(VLOOKUP($C3568,基础资料!$B$5:$E$34,3,0)+SUMIF($C$5:$C3568,$C3568,$F$5:$F3568)-SUMIF($C$5:$C3568,$C3568,$G$5:$G3568),2),"")</f>
        <v/>
      </c>
      <c r="I3568" s="53"/>
      <c r="J3568" s="53"/>
      <c r="K3568" s="25" t="str">
        <f t="shared" si="55"/>
        <v/>
      </c>
      <c r="L3568" s="13" t="str">
        <f>IF($D3568="","",IFERROR(INDEX(类别属性,MATCH($D3568,类别表,0)),""))</f>
        <v/>
      </c>
      <c r="M3568" s="53"/>
      <c r="N3568" s="53"/>
      <c r="O3568" s="32"/>
      <c r="P3568" s="6" t="str">
        <f>IF($C3568="","",IF(ISNA(MATCH($C3568,账户表,0)),"※这个账户不在【基础资料】的账户档案里",IF($B3568="","※没填日期，这一笔不会进任何月份的报表",IF(NOT(ISNUMBER($B3568)),"※日期是文本不是日期（像 2026.6.28 这种），按日期取数的报表全会漏掉这一笔",IF(AND($F3568&lt;&gt;"",$G3568&lt;&gt;""),"※收入和支出不能同时填",IF(AND(N($F3568)=0,N($G3568)=0),"※收入和支出都没填",IF(OR(N($F3568)&lt;0,N($G3568)&lt;0),"※金额不能填负数，方向反了就换一列填",IF($D3568="","※没填收支类别，分类报表会漏掉这一笔",IF(ISNA(MATCH($D3568,类别表,0)),"※收支类别不在【基础资料】的清单里",IF(AND($L3568="内部转账",$M3568=""),"△内部转账要在「对方账户」写上另一头",IF(AND($L3568="内部转账",$M3568=$C3568),"※对方账户跟本账户是同一个",IF(AND($L3568&lt;&gt;"内部转账",$M3568&lt;&gt;""),"△填了对方账户，但类别不是内部转账",IF(YEAR($B3568)&lt;&gt;管理年度,"△不是管理年度的单据，按月的三张报表里看不到",IF($H3568&lt;0,"△这一笔之后该账户余额成负数了，核一下",""))))))))))))))</f>
        <v/>
      </c>
    </row>
    <row r="3569" ht="16.5" spans="1:16">
      <c r="A3569" s="4" t="str">
        <f>IF($C3569="","",COUNTA($C$5:$C3569))</f>
        <v/>
      </c>
      <c r="B3569" s="52"/>
      <c r="C3569" s="53"/>
      <c r="D3569" s="53"/>
      <c r="E3569" s="32"/>
      <c r="F3569" s="54"/>
      <c r="G3569" s="54"/>
      <c r="H3569" s="24" t="str">
        <f>IFERROR(ROUND(VLOOKUP($C3569,基础资料!$B$5:$E$34,3,0)+SUMIF($C$5:$C3569,$C3569,$F$5:$F3569)-SUMIF($C$5:$C3569,$C3569,$G$5:$G3569),2),"")</f>
        <v/>
      </c>
      <c r="I3569" s="53"/>
      <c r="J3569" s="53"/>
      <c r="K3569" s="25" t="str">
        <f t="shared" si="55"/>
        <v/>
      </c>
      <c r="L3569" s="13" t="str">
        <f>IF($D3569="","",IFERROR(INDEX(类别属性,MATCH($D3569,类别表,0)),""))</f>
        <v/>
      </c>
      <c r="M3569" s="53"/>
      <c r="N3569" s="53"/>
      <c r="O3569" s="32"/>
      <c r="P3569" s="6" t="str">
        <f>IF($C3569="","",IF(ISNA(MATCH($C3569,账户表,0)),"※这个账户不在【基础资料】的账户档案里",IF($B3569="","※没填日期，这一笔不会进任何月份的报表",IF(NOT(ISNUMBER($B3569)),"※日期是文本不是日期（像 2026.6.28 这种），按日期取数的报表全会漏掉这一笔",IF(AND($F3569&lt;&gt;"",$G3569&lt;&gt;""),"※收入和支出不能同时填",IF(AND(N($F3569)=0,N($G3569)=0),"※收入和支出都没填",IF(OR(N($F3569)&lt;0,N($G3569)&lt;0),"※金额不能填负数，方向反了就换一列填",IF($D3569="","※没填收支类别，分类报表会漏掉这一笔",IF(ISNA(MATCH($D3569,类别表,0)),"※收支类别不在【基础资料】的清单里",IF(AND($L3569="内部转账",$M3569=""),"△内部转账要在「对方账户」写上另一头",IF(AND($L3569="内部转账",$M3569=$C3569),"※对方账户跟本账户是同一个",IF(AND($L3569&lt;&gt;"内部转账",$M3569&lt;&gt;""),"△填了对方账户，但类别不是内部转账",IF(YEAR($B3569)&lt;&gt;管理年度,"△不是管理年度的单据，按月的三张报表里看不到",IF($H3569&lt;0,"△这一笔之后该账户余额成负数了，核一下",""))))))))))))))</f>
        <v/>
      </c>
    </row>
    <row r="3570" ht="16.5" spans="1:16">
      <c r="A3570" s="4" t="str">
        <f>IF($C3570="","",COUNTA($C$5:$C3570))</f>
        <v/>
      </c>
      <c r="B3570" s="52"/>
      <c r="C3570" s="53"/>
      <c r="D3570" s="53"/>
      <c r="E3570" s="32"/>
      <c r="F3570" s="54"/>
      <c r="G3570" s="54"/>
      <c r="H3570" s="24" t="str">
        <f>IFERROR(ROUND(VLOOKUP($C3570,基础资料!$B$5:$E$34,3,0)+SUMIF($C$5:$C3570,$C3570,$F$5:$F3570)-SUMIF($C$5:$C3570,$C3570,$G$5:$G3570),2),"")</f>
        <v/>
      </c>
      <c r="I3570" s="53"/>
      <c r="J3570" s="53"/>
      <c r="K3570" s="25" t="str">
        <f t="shared" si="55"/>
        <v/>
      </c>
      <c r="L3570" s="13" t="str">
        <f>IF($D3570="","",IFERROR(INDEX(类别属性,MATCH($D3570,类别表,0)),""))</f>
        <v/>
      </c>
      <c r="M3570" s="53"/>
      <c r="N3570" s="53"/>
      <c r="O3570" s="32"/>
      <c r="P3570" s="6" t="str">
        <f>IF($C3570="","",IF(ISNA(MATCH($C3570,账户表,0)),"※这个账户不在【基础资料】的账户档案里",IF($B3570="","※没填日期，这一笔不会进任何月份的报表",IF(NOT(ISNUMBER($B3570)),"※日期是文本不是日期（像 2026.6.28 这种），按日期取数的报表全会漏掉这一笔",IF(AND($F3570&lt;&gt;"",$G3570&lt;&gt;""),"※收入和支出不能同时填",IF(AND(N($F3570)=0,N($G3570)=0),"※收入和支出都没填",IF(OR(N($F3570)&lt;0,N($G3570)&lt;0),"※金额不能填负数，方向反了就换一列填",IF($D3570="","※没填收支类别，分类报表会漏掉这一笔",IF(ISNA(MATCH($D3570,类别表,0)),"※收支类别不在【基础资料】的清单里",IF(AND($L3570="内部转账",$M3570=""),"△内部转账要在「对方账户」写上另一头",IF(AND($L3570="内部转账",$M3570=$C3570),"※对方账户跟本账户是同一个",IF(AND($L3570&lt;&gt;"内部转账",$M3570&lt;&gt;""),"△填了对方账户，但类别不是内部转账",IF(YEAR($B3570)&lt;&gt;管理年度,"△不是管理年度的单据，按月的三张报表里看不到",IF($H3570&lt;0,"△这一笔之后该账户余额成负数了，核一下",""))))))))))))))</f>
        <v/>
      </c>
    </row>
    <row r="3571" ht="16.5" spans="1:16">
      <c r="A3571" s="4" t="str">
        <f>IF($C3571="","",COUNTA($C$5:$C3571))</f>
        <v/>
      </c>
      <c r="B3571" s="52"/>
      <c r="C3571" s="53"/>
      <c r="D3571" s="53"/>
      <c r="E3571" s="32"/>
      <c r="F3571" s="54"/>
      <c r="G3571" s="54"/>
      <c r="H3571" s="24" t="str">
        <f>IFERROR(ROUND(VLOOKUP($C3571,基础资料!$B$5:$E$34,3,0)+SUMIF($C$5:$C3571,$C3571,$F$5:$F3571)-SUMIF($C$5:$C3571,$C3571,$G$5:$G3571),2),"")</f>
        <v/>
      </c>
      <c r="I3571" s="53"/>
      <c r="J3571" s="53"/>
      <c r="K3571" s="25" t="str">
        <f t="shared" si="55"/>
        <v/>
      </c>
      <c r="L3571" s="13" t="str">
        <f>IF($D3571="","",IFERROR(INDEX(类别属性,MATCH($D3571,类别表,0)),""))</f>
        <v/>
      </c>
      <c r="M3571" s="53"/>
      <c r="N3571" s="53"/>
      <c r="O3571" s="32"/>
      <c r="P3571" s="6" t="str">
        <f>IF($C3571="","",IF(ISNA(MATCH($C3571,账户表,0)),"※这个账户不在【基础资料】的账户档案里",IF($B3571="","※没填日期，这一笔不会进任何月份的报表",IF(NOT(ISNUMBER($B3571)),"※日期是文本不是日期（像 2026.6.28 这种），按日期取数的报表全会漏掉这一笔",IF(AND($F3571&lt;&gt;"",$G3571&lt;&gt;""),"※收入和支出不能同时填",IF(AND(N($F3571)=0,N($G3571)=0),"※收入和支出都没填",IF(OR(N($F3571)&lt;0,N($G3571)&lt;0),"※金额不能填负数，方向反了就换一列填",IF($D3571="","※没填收支类别，分类报表会漏掉这一笔",IF(ISNA(MATCH($D3571,类别表,0)),"※收支类别不在【基础资料】的清单里",IF(AND($L3571="内部转账",$M3571=""),"△内部转账要在「对方账户」写上另一头",IF(AND($L3571="内部转账",$M3571=$C3571),"※对方账户跟本账户是同一个",IF(AND($L3571&lt;&gt;"内部转账",$M3571&lt;&gt;""),"△填了对方账户，但类别不是内部转账",IF(YEAR($B3571)&lt;&gt;管理年度,"△不是管理年度的单据，按月的三张报表里看不到",IF($H3571&lt;0,"△这一笔之后该账户余额成负数了，核一下",""))))))))))))))</f>
        <v/>
      </c>
    </row>
    <row r="3572" ht="16.5" spans="1:16">
      <c r="A3572" s="4" t="str">
        <f>IF($C3572="","",COUNTA($C$5:$C3572))</f>
        <v/>
      </c>
      <c r="B3572" s="52"/>
      <c r="C3572" s="53"/>
      <c r="D3572" s="53"/>
      <c r="E3572" s="32"/>
      <c r="F3572" s="54"/>
      <c r="G3572" s="54"/>
      <c r="H3572" s="24" t="str">
        <f>IFERROR(ROUND(VLOOKUP($C3572,基础资料!$B$5:$E$34,3,0)+SUMIF($C$5:$C3572,$C3572,$F$5:$F3572)-SUMIF($C$5:$C3572,$C3572,$G$5:$G3572),2),"")</f>
        <v/>
      </c>
      <c r="I3572" s="53"/>
      <c r="J3572" s="53"/>
      <c r="K3572" s="25" t="str">
        <f t="shared" si="55"/>
        <v/>
      </c>
      <c r="L3572" s="13" t="str">
        <f>IF($D3572="","",IFERROR(INDEX(类别属性,MATCH($D3572,类别表,0)),""))</f>
        <v/>
      </c>
      <c r="M3572" s="53"/>
      <c r="N3572" s="53"/>
      <c r="O3572" s="32"/>
      <c r="P3572" s="6" t="str">
        <f>IF($C3572="","",IF(ISNA(MATCH($C3572,账户表,0)),"※这个账户不在【基础资料】的账户档案里",IF($B3572="","※没填日期，这一笔不会进任何月份的报表",IF(NOT(ISNUMBER($B3572)),"※日期是文本不是日期（像 2026.6.28 这种），按日期取数的报表全会漏掉这一笔",IF(AND($F3572&lt;&gt;"",$G3572&lt;&gt;""),"※收入和支出不能同时填",IF(AND(N($F3572)=0,N($G3572)=0),"※收入和支出都没填",IF(OR(N($F3572)&lt;0,N($G3572)&lt;0),"※金额不能填负数，方向反了就换一列填",IF($D3572="","※没填收支类别，分类报表会漏掉这一笔",IF(ISNA(MATCH($D3572,类别表,0)),"※收支类别不在【基础资料】的清单里",IF(AND($L3572="内部转账",$M3572=""),"△内部转账要在「对方账户」写上另一头",IF(AND($L3572="内部转账",$M3572=$C3572),"※对方账户跟本账户是同一个",IF(AND($L3572&lt;&gt;"内部转账",$M3572&lt;&gt;""),"△填了对方账户，但类别不是内部转账",IF(YEAR($B3572)&lt;&gt;管理年度,"△不是管理年度的单据，按月的三张报表里看不到",IF($H3572&lt;0,"△这一笔之后该账户余额成负数了，核一下",""))))))))))))))</f>
        <v/>
      </c>
    </row>
    <row r="3573" ht="16.5" spans="1:16">
      <c r="A3573" s="4" t="str">
        <f>IF($C3573="","",COUNTA($C$5:$C3573))</f>
        <v/>
      </c>
      <c r="B3573" s="52"/>
      <c r="C3573" s="53"/>
      <c r="D3573" s="53"/>
      <c r="E3573" s="32"/>
      <c r="F3573" s="54"/>
      <c r="G3573" s="54"/>
      <c r="H3573" s="24" t="str">
        <f>IFERROR(ROUND(VLOOKUP($C3573,基础资料!$B$5:$E$34,3,0)+SUMIF($C$5:$C3573,$C3573,$F$5:$F3573)-SUMIF($C$5:$C3573,$C3573,$G$5:$G3573),2),"")</f>
        <v/>
      </c>
      <c r="I3573" s="53"/>
      <c r="J3573" s="53"/>
      <c r="K3573" s="25" t="str">
        <f t="shared" si="55"/>
        <v/>
      </c>
      <c r="L3573" s="13" t="str">
        <f>IF($D3573="","",IFERROR(INDEX(类别属性,MATCH($D3573,类别表,0)),""))</f>
        <v/>
      </c>
      <c r="M3573" s="53"/>
      <c r="N3573" s="53"/>
      <c r="O3573" s="32"/>
      <c r="P3573" s="6" t="str">
        <f>IF($C3573="","",IF(ISNA(MATCH($C3573,账户表,0)),"※这个账户不在【基础资料】的账户档案里",IF($B3573="","※没填日期，这一笔不会进任何月份的报表",IF(NOT(ISNUMBER($B3573)),"※日期是文本不是日期（像 2026.6.28 这种），按日期取数的报表全会漏掉这一笔",IF(AND($F3573&lt;&gt;"",$G3573&lt;&gt;""),"※收入和支出不能同时填",IF(AND(N($F3573)=0,N($G3573)=0),"※收入和支出都没填",IF(OR(N($F3573)&lt;0,N($G3573)&lt;0),"※金额不能填负数，方向反了就换一列填",IF($D3573="","※没填收支类别，分类报表会漏掉这一笔",IF(ISNA(MATCH($D3573,类别表,0)),"※收支类别不在【基础资料】的清单里",IF(AND($L3573="内部转账",$M3573=""),"△内部转账要在「对方账户」写上另一头",IF(AND($L3573="内部转账",$M3573=$C3573),"※对方账户跟本账户是同一个",IF(AND($L3573&lt;&gt;"内部转账",$M3573&lt;&gt;""),"△填了对方账户，但类别不是内部转账",IF(YEAR($B3573)&lt;&gt;管理年度,"△不是管理年度的单据，按月的三张报表里看不到",IF($H3573&lt;0,"△这一笔之后该账户余额成负数了，核一下",""))))))))))))))</f>
        <v/>
      </c>
    </row>
    <row r="3574" ht="16.5" spans="1:16">
      <c r="A3574" s="4" t="str">
        <f>IF($C3574="","",COUNTA($C$5:$C3574))</f>
        <v/>
      </c>
      <c r="B3574" s="52"/>
      <c r="C3574" s="53"/>
      <c r="D3574" s="53"/>
      <c r="E3574" s="32"/>
      <c r="F3574" s="54"/>
      <c r="G3574" s="54"/>
      <c r="H3574" s="24" t="str">
        <f>IFERROR(ROUND(VLOOKUP($C3574,基础资料!$B$5:$E$34,3,0)+SUMIF($C$5:$C3574,$C3574,$F$5:$F3574)-SUMIF($C$5:$C3574,$C3574,$G$5:$G3574),2),"")</f>
        <v/>
      </c>
      <c r="I3574" s="53"/>
      <c r="J3574" s="53"/>
      <c r="K3574" s="25" t="str">
        <f t="shared" si="55"/>
        <v/>
      </c>
      <c r="L3574" s="13" t="str">
        <f>IF($D3574="","",IFERROR(INDEX(类别属性,MATCH($D3574,类别表,0)),""))</f>
        <v/>
      </c>
      <c r="M3574" s="53"/>
      <c r="N3574" s="53"/>
      <c r="O3574" s="32"/>
      <c r="P3574" s="6" t="str">
        <f>IF($C3574="","",IF(ISNA(MATCH($C3574,账户表,0)),"※这个账户不在【基础资料】的账户档案里",IF($B3574="","※没填日期，这一笔不会进任何月份的报表",IF(NOT(ISNUMBER($B3574)),"※日期是文本不是日期（像 2026.6.28 这种），按日期取数的报表全会漏掉这一笔",IF(AND($F3574&lt;&gt;"",$G3574&lt;&gt;""),"※收入和支出不能同时填",IF(AND(N($F3574)=0,N($G3574)=0),"※收入和支出都没填",IF(OR(N($F3574)&lt;0,N($G3574)&lt;0),"※金额不能填负数，方向反了就换一列填",IF($D3574="","※没填收支类别，分类报表会漏掉这一笔",IF(ISNA(MATCH($D3574,类别表,0)),"※收支类别不在【基础资料】的清单里",IF(AND($L3574="内部转账",$M3574=""),"△内部转账要在「对方账户」写上另一头",IF(AND($L3574="内部转账",$M3574=$C3574),"※对方账户跟本账户是同一个",IF(AND($L3574&lt;&gt;"内部转账",$M3574&lt;&gt;""),"△填了对方账户，但类别不是内部转账",IF(YEAR($B3574)&lt;&gt;管理年度,"△不是管理年度的单据，按月的三张报表里看不到",IF($H3574&lt;0,"△这一笔之后该账户余额成负数了，核一下",""))))))))))))))</f>
        <v/>
      </c>
    </row>
    <row r="3575" ht="16.5" spans="1:16">
      <c r="A3575" s="4" t="str">
        <f>IF($C3575="","",COUNTA($C$5:$C3575))</f>
        <v/>
      </c>
      <c r="B3575" s="52"/>
      <c r="C3575" s="53"/>
      <c r="D3575" s="53"/>
      <c r="E3575" s="32"/>
      <c r="F3575" s="54"/>
      <c r="G3575" s="54"/>
      <c r="H3575" s="24" t="str">
        <f>IFERROR(ROUND(VLOOKUP($C3575,基础资料!$B$5:$E$34,3,0)+SUMIF($C$5:$C3575,$C3575,$F$5:$F3575)-SUMIF($C$5:$C3575,$C3575,$G$5:$G3575),2),"")</f>
        <v/>
      </c>
      <c r="I3575" s="53"/>
      <c r="J3575" s="53"/>
      <c r="K3575" s="25" t="str">
        <f t="shared" si="55"/>
        <v/>
      </c>
      <c r="L3575" s="13" t="str">
        <f>IF($D3575="","",IFERROR(INDEX(类别属性,MATCH($D3575,类别表,0)),""))</f>
        <v/>
      </c>
      <c r="M3575" s="53"/>
      <c r="N3575" s="53"/>
      <c r="O3575" s="32"/>
      <c r="P3575" s="6" t="str">
        <f>IF($C3575="","",IF(ISNA(MATCH($C3575,账户表,0)),"※这个账户不在【基础资料】的账户档案里",IF($B3575="","※没填日期，这一笔不会进任何月份的报表",IF(NOT(ISNUMBER($B3575)),"※日期是文本不是日期（像 2026.6.28 这种），按日期取数的报表全会漏掉这一笔",IF(AND($F3575&lt;&gt;"",$G3575&lt;&gt;""),"※收入和支出不能同时填",IF(AND(N($F3575)=0,N($G3575)=0),"※收入和支出都没填",IF(OR(N($F3575)&lt;0,N($G3575)&lt;0),"※金额不能填负数，方向反了就换一列填",IF($D3575="","※没填收支类别，分类报表会漏掉这一笔",IF(ISNA(MATCH($D3575,类别表,0)),"※收支类别不在【基础资料】的清单里",IF(AND($L3575="内部转账",$M3575=""),"△内部转账要在「对方账户」写上另一头",IF(AND($L3575="内部转账",$M3575=$C3575),"※对方账户跟本账户是同一个",IF(AND($L3575&lt;&gt;"内部转账",$M3575&lt;&gt;""),"△填了对方账户，但类别不是内部转账",IF(YEAR($B3575)&lt;&gt;管理年度,"△不是管理年度的单据，按月的三张报表里看不到",IF($H3575&lt;0,"△这一笔之后该账户余额成负数了，核一下",""))))))))))))))</f>
        <v/>
      </c>
    </row>
    <row r="3576" ht="16.5" spans="1:16">
      <c r="A3576" s="4" t="str">
        <f>IF($C3576="","",COUNTA($C$5:$C3576))</f>
        <v/>
      </c>
      <c r="B3576" s="52"/>
      <c r="C3576" s="53"/>
      <c r="D3576" s="53"/>
      <c r="E3576" s="32"/>
      <c r="F3576" s="54"/>
      <c r="G3576" s="54"/>
      <c r="H3576" s="24" t="str">
        <f>IFERROR(ROUND(VLOOKUP($C3576,基础资料!$B$5:$E$34,3,0)+SUMIF($C$5:$C3576,$C3576,$F$5:$F3576)-SUMIF($C$5:$C3576,$C3576,$G$5:$G3576),2),"")</f>
        <v/>
      </c>
      <c r="I3576" s="53"/>
      <c r="J3576" s="53"/>
      <c r="K3576" s="25" t="str">
        <f t="shared" si="55"/>
        <v/>
      </c>
      <c r="L3576" s="13" t="str">
        <f>IF($D3576="","",IFERROR(INDEX(类别属性,MATCH($D3576,类别表,0)),""))</f>
        <v/>
      </c>
      <c r="M3576" s="53"/>
      <c r="N3576" s="53"/>
      <c r="O3576" s="32"/>
      <c r="P3576" s="6" t="str">
        <f>IF($C3576="","",IF(ISNA(MATCH($C3576,账户表,0)),"※这个账户不在【基础资料】的账户档案里",IF($B3576="","※没填日期，这一笔不会进任何月份的报表",IF(NOT(ISNUMBER($B3576)),"※日期是文本不是日期（像 2026.6.28 这种），按日期取数的报表全会漏掉这一笔",IF(AND($F3576&lt;&gt;"",$G3576&lt;&gt;""),"※收入和支出不能同时填",IF(AND(N($F3576)=0,N($G3576)=0),"※收入和支出都没填",IF(OR(N($F3576)&lt;0,N($G3576)&lt;0),"※金额不能填负数，方向反了就换一列填",IF($D3576="","※没填收支类别，分类报表会漏掉这一笔",IF(ISNA(MATCH($D3576,类别表,0)),"※收支类别不在【基础资料】的清单里",IF(AND($L3576="内部转账",$M3576=""),"△内部转账要在「对方账户」写上另一头",IF(AND($L3576="内部转账",$M3576=$C3576),"※对方账户跟本账户是同一个",IF(AND($L3576&lt;&gt;"内部转账",$M3576&lt;&gt;""),"△填了对方账户，但类别不是内部转账",IF(YEAR($B3576)&lt;&gt;管理年度,"△不是管理年度的单据，按月的三张报表里看不到",IF($H3576&lt;0,"△这一笔之后该账户余额成负数了，核一下",""))))))))))))))</f>
        <v/>
      </c>
    </row>
    <row r="3577" ht="16.5" spans="1:16">
      <c r="A3577" s="4" t="str">
        <f>IF($C3577="","",COUNTA($C$5:$C3577))</f>
        <v/>
      </c>
      <c r="B3577" s="52"/>
      <c r="C3577" s="53"/>
      <c r="D3577" s="53"/>
      <c r="E3577" s="32"/>
      <c r="F3577" s="54"/>
      <c r="G3577" s="54"/>
      <c r="H3577" s="24" t="str">
        <f>IFERROR(ROUND(VLOOKUP($C3577,基础资料!$B$5:$E$34,3,0)+SUMIF($C$5:$C3577,$C3577,$F$5:$F3577)-SUMIF($C$5:$C3577,$C3577,$G$5:$G3577),2),"")</f>
        <v/>
      </c>
      <c r="I3577" s="53"/>
      <c r="J3577" s="53"/>
      <c r="K3577" s="25" t="str">
        <f t="shared" si="55"/>
        <v/>
      </c>
      <c r="L3577" s="13" t="str">
        <f>IF($D3577="","",IFERROR(INDEX(类别属性,MATCH($D3577,类别表,0)),""))</f>
        <v/>
      </c>
      <c r="M3577" s="53"/>
      <c r="N3577" s="53"/>
      <c r="O3577" s="32"/>
      <c r="P3577" s="6" t="str">
        <f>IF($C3577="","",IF(ISNA(MATCH($C3577,账户表,0)),"※这个账户不在【基础资料】的账户档案里",IF($B3577="","※没填日期，这一笔不会进任何月份的报表",IF(NOT(ISNUMBER($B3577)),"※日期是文本不是日期（像 2026.6.28 这种），按日期取数的报表全会漏掉这一笔",IF(AND($F3577&lt;&gt;"",$G3577&lt;&gt;""),"※收入和支出不能同时填",IF(AND(N($F3577)=0,N($G3577)=0),"※收入和支出都没填",IF(OR(N($F3577)&lt;0,N($G3577)&lt;0),"※金额不能填负数，方向反了就换一列填",IF($D3577="","※没填收支类别，分类报表会漏掉这一笔",IF(ISNA(MATCH($D3577,类别表,0)),"※收支类别不在【基础资料】的清单里",IF(AND($L3577="内部转账",$M3577=""),"△内部转账要在「对方账户」写上另一头",IF(AND($L3577="内部转账",$M3577=$C3577),"※对方账户跟本账户是同一个",IF(AND($L3577&lt;&gt;"内部转账",$M3577&lt;&gt;""),"△填了对方账户，但类别不是内部转账",IF(YEAR($B3577)&lt;&gt;管理年度,"△不是管理年度的单据，按月的三张报表里看不到",IF($H3577&lt;0,"△这一笔之后该账户余额成负数了，核一下",""))))))))))))))</f>
        <v/>
      </c>
    </row>
    <row r="3578" ht="16.5" spans="1:16">
      <c r="A3578" s="4" t="str">
        <f>IF($C3578="","",COUNTA($C$5:$C3578))</f>
        <v/>
      </c>
      <c r="B3578" s="52"/>
      <c r="C3578" s="53"/>
      <c r="D3578" s="53"/>
      <c r="E3578" s="32"/>
      <c r="F3578" s="54"/>
      <c r="G3578" s="54"/>
      <c r="H3578" s="24" t="str">
        <f>IFERROR(ROUND(VLOOKUP($C3578,基础资料!$B$5:$E$34,3,0)+SUMIF($C$5:$C3578,$C3578,$F$5:$F3578)-SUMIF($C$5:$C3578,$C3578,$G$5:$G3578),2),"")</f>
        <v/>
      </c>
      <c r="I3578" s="53"/>
      <c r="J3578" s="53"/>
      <c r="K3578" s="25" t="str">
        <f t="shared" si="55"/>
        <v/>
      </c>
      <c r="L3578" s="13" t="str">
        <f>IF($D3578="","",IFERROR(INDEX(类别属性,MATCH($D3578,类别表,0)),""))</f>
        <v/>
      </c>
      <c r="M3578" s="53"/>
      <c r="N3578" s="53"/>
      <c r="O3578" s="32"/>
      <c r="P3578" s="6" t="str">
        <f>IF($C3578="","",IF(ISNA(MATCH($C3578,账户表,0)),"※这个账户不在【基础资料】的账户档案里",IF($B3578="","※没填日期，这一笔不会进任何月份的报表",IF(NOT(ISNUMBER($B3578)),"※日期是文本不是日期（像 2026.6.28 这种），按日期取数的报表全会漏掉这一笔",IF(AND($F3578&lt;&gt;"",$G3578&lt;&gt;""),"※收入和支出不能同时填",IF(AND(N($F3578)=0,N($G3578)=0),"※收入和支出都没填",IF(OR(N($F3578)&lt;0,N($G3578)&lt;0),"※金额不能填负数，方向反了就换一列填",IF($D3578="","※没填收支类别，分类报表会漏掉这一笔",IF(ISNA(MATCH($D3578,类别表,0)),"※收支类别不在【基础资料】的清单里",IF(AND($L3578="内部转账",$M3578=""),"△内部转账要在「对方账户」写上另一头",IF(AND($L3578="内部转账",$M3578=$C3578),"※对方账户跟本账户是同一个",IF(AND($L3578&lt;&gt;"内部转账",$M3578&lt;&gt;""),"△填了对方账户，但类别不是内部转账",IF(YEAR($B3578)&lt;&gt;管理年度,"△不是管理年度的单据，按月的三张报表里看不到",IF($H3578&lt;0,"△这一笔之后该账户余额成负数了，核一下",""))))))))))))))</f>
        <v/>
      </c>
    </row>
    <row r="3579" ht="16.5" spans="1:16">
      <c r="A3579" s="4" t="str">
        <f>IF($C3579="","",COUNTA($C$5:$C3579))</f>
        <v/>
      </c>
      <c r="B3579" s="52"/>
      <c r="C3579" s="53"/>
      <c r="D3579" s="53"/>
      <c r="E3579" s="32"/>
      <c r="F3579" s="54"/>
      <c r="G3579" s="54"/>
      <c r="H3579" s="24" t="str">
        <f>IFERROR(ROUND(VLOOKUP($C3579,基础资料!$B$5:$E$34,3,0)+SUMIF($C$5:$C3579,$C3579,$F$5:$F3579)-SUMIF($C$5:$C3579,$C3579,$G$5:$G3579),2),"")</f>
        <v/>
      </c>
      <c r="I3579" s="53"/>
      <c r="J3579" s="53"/>
      <c r="K3579" s="25" t="str">
        <f t="shared" si="55"/>
        <v/>
      </c>
      <c r="L3579" s="13" t="str">
        <f>IF($D3579="","",IFERROR(INDEX(类别属性,MATCH($D3579,类别表,0)),""))</f>
        <v/>
      </c>
      <c r="M3579" s="53"/>
      <c r="N3579" s="53"/>
      <c r="O3579" s="32"/>
      <c r="P3579" s="6" t="str">
        <f>IF($C3579="","",IF(ISNA(MATCH($C3579,账户表,0)),"※这个账户不在【基础资料】的账户档案里",IF($B3579="","※没填日期，这一笔不会进任何月份的报表",IF(NOT(ISNUMBER($B3579)),"※日期是文本不是日期（像 2026.6.28 这种），按日期取数的报表全会漏掉这一笔",IF(AND($F3579&lt;&gt;"",$G3579&lt;&gt;""),"※收入和支出不能同时填",IF(AND(N($F3579)=0,N($G3579)=0),"※收入和支出都没填",IF(OR(N($F3579)&lt;0,N($G3579)&lt;0),"※金额不能填负数，方向反了就换一列填",IF($D3579="","※没填收支类别，分类报表会漏掉这一笔",IF(ISNA(MATCH($D3579,类别表,0)),"※收支类别不在【基础资料】的清单里",IF(AND($L3579="内部转账",$M3579=""),"△内部转账要在「对方账户」写上另一头",IF(AND($L3579="内部转账",$M3579=$C3579),"※对方账户跟本账户是同一个",IF(AND($L3579&lt;&gt;"内部转账",$M3579&lt;&gt;""),"△填了对方账户，但类别不是内部转账",IF(YEAR($B3579)&lt;&gt;管理年度,"△不是管理年度的单据，按月的三张报表里看不到",IF($H3579&lt;0,"△这一笔之后该账户余额成负数了，核一下",""))))))))))))))</f>
        <v/>
      </c>
    </row>
    <row r="3580" ht="16.5" spans="1:16">
      <c r="A3580" s="4" t="str">
        <f>IF($C3580="","",COUNTA($C$5:$C3580))</f>
        <v/>
      </c>
      <c r="B3580" s="52"/>
      <c r="C3580" s="53"/>
      <c r="D3580" s="53"/>
      <c r="E3580" s="32"/>
      <c r="F3580" s="54"/>
      <c r="G3580" s="54"/>
      <c r="H3580" s="24" t="str">
        <f>IFERROR(ROUND(VLOOKUP($C3580,基础资料!$B$5:$E$34,3,0)+SUMIF($C$5:$C3580,$C3580,$F$5:$F3580)-SUMIF($C$5:$C3580,$C3580,$G$5:$G3580),2),"")</f>
        <v/>
      </c>
      <c r="I3580" s="53"/>
      <c r="J3580" s="53"/>
      <c r="K3580" s="25" t="str">
        <f t="shared" si="55"/>
        <v/>
      </c>
      <c r="L3580" s="13" t="str">
        <f>IF($D3580="","",IFERROR(INDEX(类别属性,MATCH($D3580,类别表,0)),""))</f>
        <v/>
      </c>
      <c r="M3580" s="53"/>
      <c r="N3580" s="53"/>
      <c r="O3580" s="32"/>
      <c r="P3580" s="6" t="str">
        <f>IF($C3580="","",IF(ISNA(MATCH($C3580,账户表,0)),"※这个账户不在【基础资料】的账户档案里",IF($B3580="","※没填日期，这一笔不会进任何月份的报表",IF(NOT(ISNUMBER($B3580)),"※日期是文本不是日期（像 2026.6.28 这种），按日期取数的报表全会漏掉这一笔",IF(AND($F3580&lt;&gt;"",$G3580&lt;&gt;""),"※收入和支出不能同时填",IF(AND(N($F3580)=0,N($G3580)=0),"※收入和支出都没填",IF(OR(N($F3580)&lt;0,N($G3580)&lt;0),"※金额不能填负数，方向反了就换一列填",IF($D3580="","※没填收支类别，分类报表会漏掉这一笔",IF(ISNA(MATCH($D3580,类别表,0)),"※收支类别不在【基础资料】的清单里",IF(AND($L3580="内部转账",$M3580=""),"△内部转账要在「对方账户」写上另一头",IF(AND($L3580="内部转账",$M3580=$C3580),"※对方账户跟本账户是同一个",IF(AND($L3580&lt;&gt;"内部转账",$M3580&lt;&gt;""),"△填了对方账户，但类别不是内部转账",IF(YEAR($B3580)&lt;&gt;管理年度,"△不是管理年度的单据，按月的三张报表里看不到",IF($H3580&lt;0,"△这一笔之后该账户余额成负数了，核一下",""))))))))))))))</f>
        <v/>
      </c>
    </row>
    <row r="3581" ht="16.5" spans="1:16">
      <c r="A3581" s="4" t="str">
        <f>IF($C3581="","",COUNTA($C$5:$C3581))</f>
        <v/>
      </c>
      <c r="B3581" s="52"/>
      <c r="C3581" s="53"/>
      <c r="D3581" s="53"/>
      <c r="E3581" s="32"/>
      <c r="F3581" s="54"/>
      <c r="G3581" s="54"/>
      <c r="H3581" s="24" t="str">
        <f>IFERROR(ROUND(VLOOKUP($C3581,基础资料!$B$5:$E$34,3,0)+SUMIF($C$5:$C3581,$C3581,$F$5:$F3581)-SUMIF($C$5:$C3581,$C3581,$G$5:$G3581),2),"")</f>
        <v/>
      </c>
      <c r="I3581" s="53"/>
      <c r="J3581" s="53"/>
      <c r="K3581" s="25" t="str">
        <f t="shared" si="55"/>
        <v/>
      </c>
      <c r="L3581" s="13" t="str">
        <f>IF($D3581="","",IFERROR(INDEX(类别属性,MATCH($D3581,类别表,0)),""))</f>
        <v/>
      </c>
      <c r="M3581" s="53"/>
      <c r="N3581" s="53"/>
      <c r="O3581" s="32"/>
      <c r="P3581" s="6" t="str">
        <f>IF($C3581="","",IF(ISNA(MATCH($C3581,账户表,0)),"※这个账户不在【基础资料】的账户档案里",IF($B3581="","※没填日期，这一笔不会进任何月份的报表",IF(NOT(ISNUMBER($B3581)),"※日期是文本不是日期（像 2026.6.28 这种），按日期取数的报表全会漏掉这一笔",IF(AND($F3581&lt;&gt;"",$G3581&lt;&gt;""),"※收入和支出不能同时填",IF(AND(N($F3581)=0,N($G3581)=0),"※收入和支出都没填",IF(OR(N($F3581)&lt;0,N($G3581)&lt;0),"※金额不能填负数，方向反了就换一列填",IF($D3581="","※没填收支类别，分类报表会漏掉这一笔",IF(ISNA(MATCH($D3581,类别表,0)),"※收支类别不在【基础资料】的清单里",IF(AND($L3581="内部转账",$M3581=""),"△内部转账要在「对方账户」写上另一头",IF(AND($L3581="内部转账",$M3581=$C3581),"※对方账户跟本账户是同一个",IF(AND($L3581&lt;&gt;"内部转账",$M3581&lt;&gt;""),"△填了对方账户，但类别不是内部转账",IF(YEAR($B3581)&lt;&gt;管理年度,"△不是管理年度的单据，按月的三张报表里看不到",IF($H3581&lt;0,"△这一笔之后该账户余额成负数了，核一下",""))))))))))))))</f>
        <v/>
      </c>
    </row>
    <row r="3582" ht="16.5" spans="1:16">
      <c r="A3582" s="4" t="str">
        <f>IF($C3582="","",COUNTA($C$5:$C3582))</f>
        <v/>
      </c>
      <c r="B3582" s="52"/>
      <c r="C3582" s="53"/>
      <c r="D3582" s="53"/>
      <c r="E3582" s="32"/>
      <c r="F3582" s="54"/>
      <c r="G3582" s="54"/>
      <c r="H3582" s="24" t="str">
        <f>IFERROR(ROUND(VLOOKUP($C3582,基础资料!$B$5:$E$34,3,0)+SUMIF($C$5:$C3582,$C3582,$F$5:$F3582)-SUMIF($C$5:$C3582,$C3582,$G$5:$G3582),2),"")</f>
        <v/>
      </c>
      <c r="I3582" s="53"/>
      <c r="J3582" s="53"/>
      <c r="K3582" s="25" t="str">
        <f t="shared" si="55"/>
        <v/>
      </c>
      <c r="L3582" s="13" t="str">
        <f>IF($D3582="","",IFERROR(INDEX(类别属性,MATCH($D3582,类别表,0)),""))</f>
        <v/>
      </c>
      <c r="M3582" s="53"/>
      <c r="N3582" s="53"/>
      <c r="O3582" s="32"/>
      <c r="P3582" s="6" t="str">
        <f>IF($C3582="","",IF(ISNA(MATCH($C3582,账户表,0)),"※这个账户不在【基础资料】的账户档案里",IF($B3582="","※没填日期，这一笔不会进任何月份的报表",IF(NOT(ISNUMBER($B3582)),"※日期是文本不是日期（像 2026.6.28 这种），按日期取数的报表全会漏掉这一笔",IF(AND($F3582&lt;&gt;"",$G3582&lt;&gt;""),"※收入和支出不能同时填",IF(AND(N($F3582)=0,N($G3582)=0),"※收入和支出都没填",IF(OR(N($F3582)&lt;0,N($G3582)&lt;0),"※金额不能填负数，方向反了就换一列填",IF($D3582="","※没填收支类别，分类报表会漏掉这一笔",IF(ISNA(MATCH($D3582,类别表,0)),"※收支类别不在【基础资料】的清单里",IF(AND($L3582="内部转账",$M3582=""),"△内部转账要在「对方账户」写上另一头",IF(AND($L3582="内部转账",$M3582=$C3582),"※对方账户跟本账户是同一个",IF(AND($L3582&lt;&gt;"内部转账",$M3582&lt;&gt;""),"△填了对方账户，但类别不是内部转账",IF(YEAR($B3582)&lt;&gt;管理年度,"△不是管理年度的单据，按月的三张报表里看不到",IF($H3582&lt;0,"△这一笔之后该账户余额成负数了，核一下",""))))))))))))))</f>
        <v/>
      </c>
    </row>
    <row r="3583" ht="16.5" spans="1:16">
      <c r="A3583" s="4" t="str">
        <f>IF($C3583="","",COUNTA($C$5:$C3583))</f>
        <v/>
      </c>
      <c r="B3583" s="52"/>
      <c r="C3583" s="53"/>
      <c r="D3583" s="53"/>
      <c r="E3583" s="32"/>
      <c r="F3583" s="54"/>
      <c r="G3583" s="54"/>
      <c r="H3583" s="24" t="str">
        <f>IFERROR(ROUND(VLOOKUP($C3583,基础资料!$B$5:$E$34,3,0)+SUMIF($C$5:$C3583,$C3583,$F$5:$F3583)-SUMIF($C$5:$C3583,$C3583,$G$5:$G3583),2),"")</f>
        <v/>
      </c>
      <c r="I3583" s="53"/>
      <c r="J3583" s="53"/>
      <c r="K3583" s="25" t="str">
        <f t="shared" si="55"/>
        <v/>
      </c>
      <c r="L3583" s="13" t="str">
        <f>IF($D3583="","",IFERROR(INDEX(类别属性,MATCH($D3583,类别表,0)),""))</f>
        <v/>
      </c>
      <c r="M3583" s="53"/>
      <c r="N3583" s="53"/>
      <c r="O3583" s="32"/>
      <c r="P3583" s="6" t="str">
        <f>IF($C3583="","",IF(ISNA(MATCH($C3583,账户表,0)),"※这个账户不在【基础资料】的账户档案里",IF($B3583="","※没填日期，这一笔不会进任何月份的报表",IF(NOT(ISNUMBER($B3583)),"※日期是文本不是日期（像 2026.6.28 这种），按日期取数的报表全会漏掉这一笔",IF(AND($F3583&lt;&gt;"",$G3583&lt;&gt;""),"※收入和支出不能同时填",IF(AND(N($F3583)=0,N($G3583)=0),"※收入和支出都没填",IF(OR(N($F3583)&lt;0,N($G3583)&lt;0),"※金额不能填负数，方向反了就换一列填",IF($D3583="","※没填收支类别，分类报表会漏掉这一笔",IF(ISNA(MATCH($D3583,类别表,0)),"※收支类别不在【基础资料】的清单里",IF(AND($L3583="内部转账",$M3583=""),"△内部转账要在「对方账户」写上另一头",IF(AND($L3583="内部转账",$M3583=$C3583),"※对方账户跟本账户是同一个",IF(AND($L3583&lt;&gt;"内部转账",$M3583&lt;&gt;""),"△填了对方账户，但类别不是内部转账",IF(YEAR($B3583)&lt;&gt;管理年度,"△不是管理年度的单据，按月的三张报表里看不到",IF($H3583&lt;0,"△这一笔之后该账户余额成负数了，核一下",""))))))))))))))</f>
        <v/>
      </c>
    </row>
    <row r="3584" ht="16.5" spans="1:16">
      <c r="A3584" s="4" t="str">
        <f>IF($C3584="","",COUNTA($C$5:$C3584))</f>
        <v/>
      </c>
      <c r="B3584" s="52"/>
      <c r="C3584" s="53"/>
      <c r="D3584" s="53"/>
      <c r="E3584" s="32"/>
      <c r="F3584" s="54"/>
      <c r="G3584" s="54"/>
      <c r="H3584" s="24" t="str">
        <f>IFERROR(ROUND(VLOOKUP($C3584,基础资料!$B$5:$E$34,3,0)+SUMIF($C$5:$C3584,$C3584,$F$5:$F3584)-SUMIF($C$5:$C3584,$C3584,$G$5:$G3584),2),"")</f>
        <v/>
      </c>
      <c r="I3584" s="53"/>
      <c r="J3584" s="53"/>
      <c r="K3584" s="25" t="str">
        <f t="shared" si="55"/>
        <v/>
      </c>
      <c r="L3584" s="13" t="str">
        <f>IF($D3584="","",IFERROR(INDEX(类别属性,MATCH($D3584,类别表,0)),""))</f>
        <v/>
      </c>
      <c r="M3584" s="53"/>
      <c r="N3584" s="53"/>
      <c r="O3584" s="32"/>
      <c r="P3584" s="6" t="str">
        <f>IF($C3584="","",IF(ISNA(MATCH($C3584,账户表,0)),"※这个账户不在【基础资料】的账户档案里",IF($B3584="","※没填日期，这一笔不会进任何月份的报表",IF(NOT(ISNUMBER($B3584)),"※日期是文本不是日期（像 2026.6.28 这种），按日期取数的报表全会漏掉这一笔",IF(AND($F3584&lt;&gt;"",$G3584&lt;&gt;""),"※收入和支出不能同时填",IF(AND(N($F3584)=0,N($G3584)=0),"※收入和支出都没填",IF(OR(N($F3584)&lt;0,N($G3584)&lt;0),"※金额不能填负数，方向反了就换一列填",IF($D3584="","※没填收支类别，分类报表会漏掉这一笔",IF(ISNA(MATCH($D3584,类别表,0)),"※收支类别不在【基础资料】的清单里",IF(AND($L3584="内部转账",$M3584=""),"△内部转账要在「对方账户」写上另一头",IF(AND($L3584="内部转账",$M3584=$C3584),"※对方账户跟本账户是同一个",IF(AND($L3584&lt;&gt;"内部转账",$M3584&lt;&gt;""),"△填了对方账户，但类别不是内部转账",IF(YEAR($B3584)&lt;&gt;管理年度,"△不是管理年度的单据，按月的三张报表里看不到",IF($H3584&lt;0,"△这一笔之后该账户余额成负数了，核一下",""))))))))))))))</f>
        <v/>
      </c>
    </row>
    <row r="3585" ht="16.5" spans="1:16">
      <c r="A3585" s="4" t="str">
        <f>IF($C3585="","",COUNTA($C$5:$C3585))</f>
        <v/>
      </c>
      <c r="B3585" s="52"/>
      <c r="C3585" s="53"/>
      <c r="D3585" s="53"/>
      <c r="E3585" s="32"/>
      <c r="F3585" s="54"/>
      <c r="G3585" s="54"/>
      <c r="H3585" s="24" t="str">
        <f>IFERROR(ROUND(VLOOKUP($C3585,基础资料!$B$5:$E$34,3,0)+SUMIF($C$5:$C3585,$C3585,$F$5:$F3585)-SUMIF($C$5:$C3585,$C3585,$G$5:$G3585),2),"")</f>
        <v/>
      </c>
      <c r="I3585" s="53"/>
      <c r="J3585" s="53"/>
      <c r="K3585" s="25" t="str">
        <f t="shared" si="55"/>
        <v/>
      </c>
      <c r="L3585" s="13" t="str">
        <f>IF($D3585="","",IFERROR(INDEX(类别属性,MATCH($D3585,类别表,0)),""))</f>
        <v/>
      </c>
      <c r="M3585" s="53"/>
      <c r="N3585" s="53"/>
      <c r="O3585" s="32"/>
      <c r="P3585" s="6" t="str">
        <f>IF($C3585="","",IF(ISNA(MATCH($C3585,账户表,0)),"※这个账户不在【基础资料】的账户档案里",IF($B3585="","※没填日期，这一笔不会进任何月份的报表",IF(NOT(ISNUMBER($B3585)),"※日期是文本不是日期（像 2026.6.28 这种），按日期取数的报表全会漏掉这一笔",IF(AND($F3585&lt;&gt;"",$G3585&lt;&gt;""),"※收入和支出不能同时填",IF(AND(N($F3585)=0,N($G3585)=0),"※收入和支出都没填",IF(OR(N($F3585)&lt;0,N($G3585)&lt;0),"※金额不能填负数，方向反了就换一列填",IF($D3585="","※没填收支类别，分类报表会漏掉这一笔",IF(ISNA(MATCH($D3585,类别表,0)),"※收支类别不在【基础资料】的清单里",IF(AND($L3585="内部转账",$M3585=""),"△内部转账要在「对方账户」写上另一头",IF(AND($L3585="内部转账",$M3585=$C3585),"※对方账户跟本账户是同一个",IF(AND($L3585&lt;&gt;"内部转账",$M3585&lt;&gt;""),"△填了对方账户，但类别不是内部转账",IF(YEAR($B3585)&lt;&gt;管理年度,"△不是管理年度的单据，按月的三张报表里看不到",IF($H3585&lt;0,"△这一笔之后该账户余额成负数了，核一下",""))))))))))))))</f>
        <v/>
      </c>
    </row>
    <row r="3586" ht="16.5" spans="1:16">
      <c r="A3586" s="4" t="str">
        <f>IF($C3586="","",COUNTA($C$5:$C3586))</f>
        <v/>
      </c>
      <c r="B3586" s="52"/>
      <c r="C3586" s="53"/>
      <c r="D3586" s="53"/>
      <c r="E3586" s="32"/>
      <c r="F3586" s="54"/>
      <c r="G3586" s="54"/>
      <c r="H3586" s="24" t="str">
        <f>IFERROR(ROUND(VLOOKUP($C3586,基础资料!$B$5:$E$34,3,0)+SUMIF($C$5:$C3586,$C3586,$F$5:$F3586)-SUMIF($C$5:$C3586,$C3586,$G$5:$G3586),2),"")</f>
        <v/>
      </c>
      <c r="I3586" s="53"/>
      <c r="J3586" s="53"/>
      <c r="K3586" s="25" t="str">
        <f t="shared" si="55"/>
        <v/>
      </c>
      <c r="L3586" s="13" t="str">
        <f>IF($D3586="","",IFERROR(INDEX(类别属性,MATCH($D3586,类别表,0)),""))</f>
        <v/>
      </c>
      <c r="M3586" s="53"/>
      <c r="N3586" s="53"/>
      <c r="O3586" s="32"/>
      <c r="P3586" s="6" t="str">
        <f>IF($C3586="","",IF(ISNA(MATCH($C3586,账户表,0)),"※这个账户不在【基础资料】的账户档案里",IF($B3586="","※没填日期，这一笔不会进任何月份的报表",IF(NOT(ISNUMBER($B3586)),"※日期是文本不是日期（像 2026.6.28 这种），按日期取数的报表全会漏掉这一笔",IF(AND($F3586&lt;&gt;"",$G3586&lt;&gt;""),"※收入和支出不能同时填",IF(AND(N($F3586)=0,N($G3586)=0),"※收入和支出都没填",IF(OR(N($F3586)&lt;0,N($G3586)&lt;0),"※金额不能填负数，方向反了就换一列填",IF($D3586="","※没填收支类别，分类报表会漏掉这一笔",IF(ISNA(MATCH($D3586,类别表,0)),"※收支类别不在【基础资料】的清单里",IF(AND($L3586="内部转账",$M3586=""),"△内部转账要在「对方账户」写上另一头",IF(AND($L3586="内部转账",$M3586=$C3586),"※对方账户跟本账户是同一个",IF(AND($L3586&lt;&gt;"内部转账",$M3586&lt;&gt;""),"△填了对方账户，但类别不是内部转账",IF(YEAR($B3586)&lt;&gt;管理年度,"△不是管理年度的单据，按月的三张报表里看不到",IF($H3586&lt;0,"△这一笔之后该账户余额成负数了，核一下",""))))))))))))))</f>
        <v/>
      </c>
    </row>
    <row r="3587" ht="16.5" spans="1:16">
      <c r="A3587" s="4" t="str">
        <f>IF($C3587="","",COUNTA($C$5:$C3587))</f>
        <v/>
      </c>
      <c r="B3587" s="52"/>
      <c r="C3587" s="53"/>
      <c r="D3587" s="53"/>
      <c r="E3587" s="32"/>
      <c r="F3587" s="54"/>
      <c r="G3587" s="54"/>
      <c r="H3587" s="24" t="str">
        <f>IFERROR(ROUND(VLOOKUP($C3587,基础资料!$B$5:$E$34,3,0)+SUMIF($C$5:$C3587,$C3587,$F$5:$F3587)-SUMIF($C$5:$C3587,$C3587,$G$5:$G3587),2),"")</f>
        <v/>
      </c>
      <c r="I3587" s="53"/>
      <c r="J3587" s="53"/>
      <c r="K3587" s="25" t="str">
        <f t="shared" si="55"/>
        <v/>
      </c>
      <c r="L3587" s="13" t="str">
        <f>IF($D3587="","",IFERROR(INDEX(类别属性,MATCH($D3587,类别表,0)),""))</f>
        <v/>
      </c>
      <c r="M3587" s="53"/>
      <c r="N3587" s="53"/>
      <c r="O3587" s="32"/>
      <c r="P3587" s="6" t="str">
        <f>IF($C3587="","",IF(ISNA(MATCH($C3587,账户表,0)),"※这个账户不在【基础资料】的账户档案里",IF($B3587="","※没填日期，这一笔不会进任何月份的报表",IF(NOT(ISNUMBER($B3587)),"※日期是文本不是日期（像 2026.6.28 这种），按日期取数的报表全会漏掉这一笔",IF(AND($F3587&lt;&gt;"",$G3587&lt;&gt;""),"※收入和支出不能同时填",IF(AND(N($F3587)=0,N($G3587)=0),"※收入和支出都没填",IF(OR(N($F3587)&lt;0,N($G3587)&lt;0),"※金额不能填负数，方向反了就换一列填",IF($D3587="","※没填收支类别，分类报表会漏掉这一笔",IF(ISNA(MATCH($D3587,类别表,0)),"※收支类别不在【基础资料】的清单里",IF(AND($L3587="内部转账",$M3587=""),"△内部转账要在「对方账户」写上另一头",IF(AND($L3587="内部转账",$M3587=$C3587),"※对方账户跟本账户是同一个",IF(AND($L3587&lt;&gt;"内部转账",$M3587&lt;&gt;""),"△填了对方账户，但类别不是内部转账",IF(YEAR($B3587)&lt;&gt;管理年度,"△不是管理年度的单据，按月的三张报表里看不到",IF($H3587&lt;0,"△这一笔之后该账户余额成负数了，核一下",""))))))))))))))</f>
        <v/>
      </c>
    </row>
    <row r="3588" ht="16.5" spans="1:16">
      <c r="A3588" s="4" t="str">
        <f>IF($C3588="","",COUNTA($C$5:$C3588))</f>
        <v/>
      </c>
      <c r="B3588" s="52"/>
      <c r="C3588" s="53"/>
      <c r="D3588" s="53"/>
      <c r="E3588" s="32"/>
      <c r="F3588" s="54"/>
      <c r="G3588" s="54"/>
      <c r="H3588" s="24" t="str">
        <f>IFERROR(ROUND(VLOOKUP($C3588,基础资料!$B$5:$E$34,3,0)+SUMIF($C$5:$C3588,$C3588,$F$5:$F3588)-SUMIF($C$5:$C3588,$C3588,$G$5:$G3588),2),"")</f>
        <v/>
      </c>
      <c r="I3588" s="53"/>
      <c r="J3588" s="53"/>
      <c r="K3588" s="25" t="str">
        <f t="shared" si="55"/>
        <v/>
      </c>
      <c r="L3588" s="13" t="str">
        <f>IF($D3588="","",IFERROR(INDEX(类别属性,MATCH($D3588,类别表,0)),""))</f>
        <v/>
      </c>
      <c r="M3588" s="53"/>
      <c r="N3588" s="53"/>
      <c r="O3588" s="32"/>
      <c r="P3588" s="6" t="str">
        <f>IF($C3588="","",IF(ISNA(MATCH($C3588,账户表,0)),"※这个账户不在【基础资料】的账户档案里",IF($B3588="","※没填日期，这一笔不会进任何月份的报表",IF(NOT(ISNUMBER($B3588)),"※日期是文本不是日期（像 2026.6.28 这种），按日期取数的报表全会漏掉这一笔",IF(AND($F3588&lt;&gt;"",$G3588&lt;&gt;""),"※收入和支出不能同时填",IF(AND(N($F3588)=0,N($G3588)=0),"※收入和支出都没填",IF(OR(N($F3588)&lt;0,N($G3588)&lt;0),"※金额不能填负数，方向反了就换一列填",IF($D3588="","※没填收支类别，分类报表会漏掉这一笔",IF(ISNA(MATCH($D3588,类别表,0)),"※收支类别不在【基础资料】的清单里",IF(AND($L3588="内部转账",$M3588=""),"△内部转账要在「对方账户」写上另一头",IF(AND($L3588="内部转账",$M3588=$C3588),"※对方账户跟本账户是同一个",IF(AND($L3588&lt;&gt;"内部转账",$M3588&lt;&gt;""),"△填了对方账户，但类别不是内部转账",IF(YEAR($B3588)&lt;&gt;管理年度,"△不是管理年度的单据，按月的三张报表里看不到",IF($H3588&lt;0,"△这一笔之后该账户余额成负数了，核一下",""))))))))))))))</f>
        <v/>
      </c>
    </row>
    <row r="3589" ht="16.5" spans="1:16">
      <c r="A3589" s="4" t="str">
        <f>IF($C3589="","",COUNTA($C$5:$C3589))</f>
        <v/>
      </c>
      <c r="B3589" s="52"/>
      <c r="C3589" s="53"/>
      <c r="D3589" s="53"/>
      <c r="E3589" s="32"/>
      <c r="F3589" s="54"/>
      <c r="G3589" s="54"/>
      <c r="H3589" s="24" t="str">
        <f>IFERROR(ROUND(VLOOKUP($C3589,基础资料!$B$5:$E$34,3,0)+SUMIF($C$5:$C3589,$C3589,$F$5:$F3589)-SUMIF($C$5:$C3589,$C3589,$G$5:$G3589),2),"")</f>
        <v/>
      </c>
      <c r="I3589" s="53"/>
      <c r="J3589" s="53"/>
      <c r="K3589" s="25" t="str">
        <f t="shared" ref="K3589:K3652" si="56">IF(OR($B3589="",NOT(ISNUMBER($B3589))),"",--TEXT($B3589,"yyyymm"))</f>
        <v/>
      </c>
      <c r="L3589" s="13" t="str">
        <f>IF($D3589="","",IFERROR(INDEX(类别属性,MATCH($D3589,类别表,0)),""))</f>
        <v/>
      </c>
      <c r="M3589" s="53"/>
      <c r="N3589" s="53"/>
      <c r="O3589" s="32"/>
      <c r="P3589" s="6" t="str">
        <f>IF($C3589="","",IF(ISNA(MATCH($C3589,账户表,0)),"※这个账户不在【基础资料】的账户档案里",IF($B3589="","※没填日期，这一笔不会进任何月份的报表",IF(NOT(ISNUMBER($B3589)),"※日期是文本不是日期（像 2026.6.28 这种），按日期取数的报表全会漏掉这一笔",IF(AND($F3589&lt;&gt;"",$G3589&lt;&gt;""),"※收入和支出不能同时填",IF(AND(N($F3589)=0,N($G3589)=0),"※收入和支出都没填",IF(OR(N($F3589)&lt;0,N($G3589)&lt;0),"※金额不能填负数，方向反了就换一列填",IF($D3589="","※没填收支类别，分类报表会漏掉这一笔",IF(ISNA(MATCH($D3589,类别表,0)),"※收支类别不在【基础资料】的清单里",IF(AND($L3589="内部转账",$M3589=""),"△内部转账要在「对方账户」写上另一头",IF(AND($L3589="内部转账",$M3589=$C3589),"※对方账户跟本账户是同一个",IF(AND($L3589&lt;&gt;"内部转账",$M3589&lt;&gt;""),"△填了对方账户，但类别不是内部转账",IF(YEAR($B3589)&lt;&gt;管理年度,"△不是管理年度的单据，按月的三张报表里看不到",IF($H3589&lt;0,"△这一笔之后该账户余额成负数了，核一下",""))))))))))))))</f>
        <v/>
      </c>
    </row>
    <row r="3590" ht="16.5" spans="1:16">
      <c r="A3590" s="4" t="str">
        <f>IF($C3590="","",COUNTA($C$5:$C3590))</f>
        <v/>
      </c>
      <c r="B3590" s="52"/>
      <c r="C3590" s="53"/>
      <c r="D3590" s="53"/>
      <c r="E3590" s="32"/>
      <c r="F3590" s="54"/>
      <c r="G3590" s="54"/>
      <c r="H3590" s="24" t="str">
        <f>IFERROR(ROUND(VLOOKUP($C3590,基础资料!$B$5:$E$34,3,0)+SUMIF($C$5:$C3590,$C3590,$F$5:$F3590)-SUMIF($C$5:$C3590,$C3590,$G$5:$G3590),2),"")</f>
        <v/>
      </c>
      <c r="I3590" s="53"/>
      <c r="J3590" s="53"/>
      <c r="K3590" s="25" t="str">
        <f t="shared" si="56"/>
        <v/>
      </c>
      <c r="L3590" s="13" t="str">
        <f>IF($D3590="","",IFERROR(INDEX(类别属性,MATCH($D3590,类别表,0)),""))</f>
        <v/>
      </c>
      <c r="M3590" s="53"/>
      <c r="N3590" s="53"/>
      <c r="O3590" s="32"/>
      <c r="P3590" s="6" t="str">
        <f>IF($C3590="","",IF(ISNA(MATCH($C3590,账户表,0)),"※这个账户不在【基础资料】的账户档案里",IF($B3590="","※没填日期，这一笔不会进任何月份的报表",IF(NOT(ISNUMBER($B3590)),"※日期是文本不是日期（像 2026.6.28 这种），按日期取数的报表全会漏掉这一笔",IF(AND($F3590&lt;&gt;"",$G3590&lt;&gt;""),"※收入和支出不能同时填",IF(AND(N($F3590)=0,N($G3590)=0),"※收入和支出都没填",IF(OR(N($F3590)&lt;0,N($G3590)&lt;0),"※金额不能填负数，方向反了就换一列填",IF($D3590="","※没填收支类别，分类报表会漏掉这一笔",IF(ISNA(MATCH($D3590,类别表,0)),"※收支类别不在【基础资料】的清单里",IF(AND($L3590="内部转账",$M3590=""),"△内部转账要在「对方账户」写上另一头",IF(AND($L3590="内部转账",$M3590=$C3590),"※对方账户跟本账户是同一个",IF(AND($L3590&lt;&gt;"内部转账",$M3590&lt;&gt;""),"△填了对方账户，但类别不是内部转账",IF(YEAR($B3590)&lt;&gt;管理年度,"△不是管理年度的单据，按月的三张报表里看不到",IF($H3590&lt;0,"△这一笔之后该账户余额成负数了，核一下",""))))))))))))))</f>
        <v/>
      </c>
    </row>
    <row r="3591" ht="16.5" spans="1:16">
      <c r="A3591" s="4" t="str">
        <f>IF($C3591="","",COUNTA($C$5:$C3591))</f>
        <v/>
      </c>
      <c r="B3591" s="52"/>
      <c r="C3591" s="53"/>
      <c r="D3591" s="53"/>
      <c r="E3591" s="32"/>
      <c r="F3591" s="54"/>
      <c r="G3591" s="54"/>
      <c r="H3591" s="24" t="str">
        <f>IFERROR(ROUND(VLOOKUP($C3591,基础资料!$B$5:$E$34,3,0)+SUMIF($C$5:$C3591,$C3591,$F$5:$F3591)-SUMIF($C$5:$C3591,$C3591,$G$5:$G3591),2),"")</f>
        <v/>
      </c>
      <c r="I3591" s="53"/>
      <c r="J3591" s="53"/>
      <c r="K3591" s="25" t="str">
        <f t="shared" si="56"/>
        <v/>
      </c>
      <c r="L3591" s="13" t="str">
        <f>IF($D3591="","",IFERROR(INDEX(类别属性,MATCH($D3591,类别表,0)),""))</f>
        <v/>
      </c>
      <c r="M3591" s="53"/>
      <c r="N3591" s="53"/>
      <c r="O3591" s="32"/>
      <c r="P3591" s="6" t="str">
        <f>IF($C3591="","",IF(ISNA(MATCH($C3591,账户表,0)),"※这个账户不在【基础资料】的账户档案里",IF($B3591="","※没填日期，这一笔不会进任何月份的报表",IF(NOT(ISNUMBER($B3591)),"※日期是文本不是日期（像 2026.6.28 这种），按日期取数的报表全会漏掉这一笔",IF(AND($F3591&lt;&gt;"",$G3591&lt;&gt;""),"※收入和支出不能同时填",IF(AND(N($F3591)=0,N($G3591)=0),"※收入和支出都没填",IF(OR(N($F3591)&lt;0,N($G3591)&lt;0),"※金额不能填负数，方向反了就换一列填",IF($D3591="","※没填收支类别，分类报表会漏掉这一笔",IF(ISNA(MATCH($D3591,类别表,0)),"※收支类别不在【基础资料】的清单里",IF(AND($L3591="内部转账",$M3591=""),"△内部转账要在「对方账户」写上另一头",IF(AND($L3591="内部转账",$M3591=$C3591),"※对方账户跟本账户是同一个",IF(AND($L3591&lt;&gt;"内部转账",$M3591&lt;&gt;""),"△填了对方账户，但类别不是内部转账",IF(YEAR($B3591)&lt;&gt;管理年度,"△不是管理年度的单据，按月的三张报表里看不到",IF($H3591&lt;0,"△这一笔之后该账户余额成负数了，核一下",""))))))))))))))</f>
        <v/>
      </c>
    </row>
    <row r="3592" ht="16.5" spans="1:16">
      <c r="A3592" s="4" t="str">
        <f>IF($C3592="","",COUNTA($C$5:$C3592))</f>
        <v/>
      </c>
      <c r="B3592" s="52"/>
      <c r="C3592" s="53"/>
      <c r="D3592" s="53"/>
      <c r="E3592" s="32"/>
      <c r="F3592" s="54"/>
      <c r="G3592" s="54"/>
      <c r="H3592" s="24" t="str">
        <f>IFERROR(ROUND(VLOOKUP($C3592,基础资料!$B$5:$E$34,3,0)+SUMIF($C$5:$C3592,$C3592,$F$5:$F3592)-SUMIF($C$5:$C3592,$C3592,$G$5:$G3592),2),"")</f>
        <v/>
      </c>
      <c r="I3592" s="53"/>
      <c r="J3592" s="53"/>
      <c r="K3592" s="25" t="str">
        <f t="shared" si="56"/>
        <v/>
      </c>
      <c r="L3592" s="13" t="str">
        <f>IF($D3592="","",IFERROR(INDEX(类别属性,MATCH($D3592,类别表,0)),""))</f>
        <v/>
      </c>
      <c r="M3592" s="53"/>
      <c r="N3592" s="53"/>
      <c r="O3592" s="32"/>
      <c r="P3592" s="6" t="str">
        <f>IF($C3592="","",IF(ISNA(MATCH($C3592,账户表,0)),"※这个账户不在【基础资料】的账户档案里",IF($B3592="","※没填日期，这一笔不会进任何月份的报表",IF(NOT(ISNUMBER($B3592)),"※日期是文本不是日期（像 2026.6.28 这种），按日期取数的报表全会漏掉这一笔",IF(AND($F3592&lt;&gt;"",$G3592&lt;&gt;""),"※收入和支出不能同时填",IF(AND(N($F3592)=0,N($G3592)=0),"※收入和支出都没填",IF(OR(N($F3592)&lt;0,N($G3592)&lt;0),"※金额不能填负数，方向反了就换一列填",IF($D3592="","※没填收支类别，分类报表会漏掉这一笔",IF(ISNA(MATCH($D3592,类别表,0)),"※收支类别不在【基础资料】的清单里",IF(AND($L3592="内部转账",$M3592=""),"△内部转账要在「对方账户」写上另一头",IF(AND($L3592="内部转账",$M3592=$C3592),"※对方账户跟本账户是同一个",IF(AND($L3592&lt;&gt;"内部转账",$M3592&lt;&gt;""),"△填了对方账户，但类别不是内部转账",IF(YEAR($B3592)&lt;&gt;管理年度,"△不是管理年度的单据，按月的三张报表里看不到",IF($H3592&lt;0,"△这一笔之后该账户余额成负数了，核一下",""))))))))))))))</f>
        <v/>
      </c>
    </row>
    <row r="3593" ht="16.5" spans="1:16">
      <c r="A3593" s="4" t="str">
        <f>IF($C3593="","",COUNTA($C$5:$C3593))</f>
        <v/>
      </c>
      <c r="B3593" s="52"/>
      <c r="C3593" s="53"/>
      <c r="D3593" s="53"/>
      <c r="E3593" s="32"/>
      <c r="F3593" s="54"/>
      <c r="G3593" s="54"/>
      <c r="H3593" s="24" t="str">
        <f>IFERROR(ROUND(VLOOKUP($C3593,基础资料!$B$5:$E$34,3,0)+SUMIF($C$5:$C3593,$C3593,$F$5:$F3593)-SUMIF($C$5:$C3593,$C3593,$G$5:$G3593),2),"")</f>
        <v/>
      </c>
      <c r="I3593" s="53"/>
      <c r="J3593" s="53"/>
      <c r="K3593" s="25" t="str">
        <f t="shared" si="56"/>
        <v/>
      </c>
      <c r="L3593" s="13" t="str">
        <f>IF($D3593="","",IFERROR(INDEX(类别属性,MATCH($D3593,类别表,0)),""))</f>
        <v/>
      </c>
      <c r="M3593" s="53"/>
      <c r="N3593" s="53"/>
      <c r="O3593" s="32"/>
      <c r="P3593" s="6" t="str">
        <f>IF($C3593="","",IF(ISNA(MATCH($C3593,账户表,0)),"※这个账户不在【基础资料】的账户档案里",IF($B3593="","※没填日期，这一笔不会进任何月份的报表",IF(NOT(ISNUMBER($B3593)),"※日期是文本不是日期（像 2026.6.28 这种），按日期取数的报表全会漏掉这一笔",IF(AND($F3593&lt;&gt;"",$G3593&lt;&gt;""),"※收入和支出不能同时填",IF(AND(N($F3593)=0,N($G3593)=0),"※收入和支出都没填",IF(OR(N($F3593)&lt;0,N($G3593)&lt;0),"※金额不能填负数，方向反了就换一列填",IF($D3593="","※没填收支类别，分类报表会漏掉这一笔",IF(ISNA(MATCH($D3593,类别表,0)),"※收支类别不在【基础资料】的清单里",IF(AND($L3593="内部转账",$M3593=""),"△内部转账要在「对方账户」写上另一头",IF(AND($L3593="内部转账",$M3593=$C3593),"※对方账户跟本账户是同一个",IF(AND($L3593&lt;&gt;"内部转账",$M3593&lt;&gt;""),"△填了对方账户，但类别不是内部转账",IF(YEAR($B3593)&lt;&gt;管理年度,"△不是管理年度的单据，按月的三张报表里看不到",IF($H3593&lt;0,"△这一笔之后该账户余额成负数了，核一下",""))))))))))))))</f>
        <v/>
      </c>
    </row>
    <row r="3594" ht="16.5" spans="1:16">
      <c r="A3594" s="4" t="str">
        <f>IF($C3594="","",COUNTA($C$5:$C3594))</f>
        <v/>
      </c>
      <c r="B3594" s="52"/>
      <c r="C3594" s="53"/>
      <c r="D3594" s="53"/>
      <c r="E3594" s="32"/>
      <c r="F3594" s="54"/>
      <c r="G3594" s="54"/>
      <c r="H3594" s="24" t="str">
        <f>IFERROR(ROUND(VLOOKUP($C3594,基础资料!$B$5:$E$34,3,0)+SUMIF($C$5:$C3594,$C3594,$F$5:$F3594)-SUMIF($C$5:$C3594,$C3594,$G$5:$G3594),2),"")</f>
        <v/>
      </c>
      <c r="I3594" s="53"/>
      <c r="J3594" s="53"/>
      <c r="K3594" s="25" t="str">
        <f t="shared" si="56"/>
        <v/>
      </c>
      <c r="L3594" s="13" t="str">
        <f>IF($D3594="","",IFERROR(INDEX(类别属性,MATCH($D3594,类别表,0)),""))</f>
        <v/>
      </c>
      <c r="M3594" s="53"/>
      <c r="N3594" s="53"/>
      <c r="O3594" s="32"/>
      <c r="P3594" s="6" t="str">
        <f>IF($C3594="","",IF(ISNA(MATCH($C3594,账户表,0)),"※这个账户不在【基础资料】的账户档案里",IF($B3594="","※没填日期，这一笔不会进任何月份的报表",IF(NOT(ISNUMBER($B3594)),"※日期是文本不是日期（像 2026.6.28 这种），按日期取数的报表全会漏掉这一笔",IF(AND($F3594&lt;&gt;"",$G3594&lt;&gt;""),"※收入和支出不能同时填",IF(AND(N($F3594)=0,N($G3594)=0),"※收入和支出都没填",IF(OR(N($F3594)&lt;0,N($G3594)&lt;0),"※金额不能填负数，方向反了就换一列填",IF($D3594="","※没填收支类别，分类报表会漏掉这一笔",IF(ISNA(MATCH($D3594,类别表,0)),"※收支类别不在【基础资料】的清单里",IF(AND($L3594="内部转账",$M3594=""),"△内部转账要在「对方账户」写上另一头",IF(AND($L3594="内部转账",$M3594=$C3594),"※对方账户跟本账户是同一个",IF(AND($L3594&lt;&gt;"内部转账",$M3594&lt;&gt;""),"△填了对方账户，但类别不是内部转账",IF(YEAR($B3594)&lt;&gt;管理年度,"△不是管理年度的单据，按月的三张报表里看不到",IF($H3594&lt;0,"△这一笔之后该账户余额成负数了，核一下",""))))))))))))))</f>
        <v/>
      </c>
    </row>
    <row r="3595" ht="16.5" spans="1:16">
      <c r="A3595" s="4" t="str">
        <f>IF($C3595="","",COUNTA($C$5:$C3595))</f>
        <v/>
      </c>
      <c r="B3595" s="52"/>
      <c r="C3595" s="53"/>
      <c r="D3595" s="53"/>
      <c r="E3595" s="32"/>
      <c r="F3595" s="54"/>
      <c r="G3595" s="54"/>
      <c r="H3595" s="24" t="str">
        <f>IFERROR(ROUND(VLOOKUP($C3595,基础资料!$B$5:$E$34,3,0)+SUMIF($C$5:$C3595,$C3595,$F$5:$F3595)-SUMIF($C$5:$C3595,$C3595,$G$5:$G3595),2),"")</f>
        <v/>
      </c>
      <c r="I3595" s="53"/>
      <c r="J3595" s="53"/>
      <c r="K3595" s="25" t="str">
        <f t="shared" si="56"/>
        <v/>
      </c>
      <c r="L3595" s="13" t="str">
        <f>IF($D3595="","",IFERROR(INDEX(类别属性,MATCH($D3595,类别表,0)),""))</f>
        <v/>
      </c>
      <c r="M3595" s="53"/>
      <c r="N3595" s="53"/>
      <c r="O3595" s="32"/>
      <c r="P3595" s="6" t="str">
        <f>IF($C3595="","",IF(ISNA(MATCH($C3595,账户表,0)),"※这个账户不在【基础资料】的账户档案里",IF($B3595="","※没填日期，这一笔不会进任何月份的报表",IF(NOT(ISNUMBER($B3595)),"※日期是文本不是日期（像 2026.6.28 这种），按日期取数的报表全会漏掉这一笔",IF(AND($F3595&lt;&gt;"",$G3595&lt;&gt;""),"※收入和支出不能同时填",IF(AND(N($F3595)=0,N($G3595)=0),"※收入和支出都没填",IF(OR(N($F3595)&lt;0,N($G3595)&lt;0),"※金额不能填负数，方向反了就换一列填",IF($D3595="","※没填收支类别，分类报表会漏掉这一笔",IF(ISNA(MATCH($D3595,类别表,0)),"※收支类别不在【基础资料】的清单里",IF(AND($L3595="内部转账",$M3595=""),"△内部转账要在「对方账户」写上另一头",IF(AND($L3595="内部转账",$M3595=$C3595),"※对方账户跟本账户是同一个",IF(AND($L3595&lt;&gt;"内部转账",$M3595&lt;&gt;""),"△填了对方账户，但类别不是内部转账",IF(YEAR($B3595)&lt;&gt;管理年度,"△不是管理年度的单据，按月的三张报表里看不到",IF($H3595&lt;0,"△这一笔之后该账户余额成负数了，核一下",""))))))))))))))</f>
        <v/>
      </c>
    </row>
    <row r="3596" ht="16.5" spans="1:16">
      <c r="A3596" s="4" t="str">
        <f>IF($C3596="","",COUNTA($C$5:$C3596))</f>
        <v/>
      </c>
      <c r="B3596" s="52"/>
      <c r="C3596" s="53"/>
      <c r="D3596" s="53"/>
      <c r="E3596" s="32"/>
      <c r="F3596" s="54"/>
      <c r="G3596" s="54"/>
      <c r="H3596" s="24" t="str">
        <f>IFERROR(ROUND(VLOOKUP($C3596,基础资料!$B$5:$E$34,3,0)+SUMIF($C$5:$C3596,$C3596,$F$5:$F3596)-SUMIF($C$5:$C3596,$C3596,$G$5:$G3596),2),"")</f>
        <v/>
      </c>
      <c r="I3596" s="53"/>
      <c r="J3596" s="53"/>
      <c r="K3596" s="25" t="str">
        <f t="shared" si="56"/>
        <v/>
      </c>
      <c r="L3596" s="13" t="str">
        <f>IF($D3596="","",IFERROR(INDEX(类别属性,MATCH($D3596,类别表,0)),""))</f>
        <v/>
      </c>
      <c r="M3596" s="53"/>
      <c r="N3596" s="53"/>
      <c r="O3596" s="32"/>
      <c r="P3596" s="6" t="str">
        <f>IF($C3596="","",IF(ISNA(MATCH($C3596,账户表,0)),"※这个账户不在【基础资料】的账户档案里",IF($B3596="","※没填日期，这一笔不会进任何月份的报表",IF(NOT(ISNUMBER($B3596)),"※日期是文本不是日期（像 2026.6.28 这种），按日期取数的报表全会漏掉这一笔",IF(AND($F3596&lt;&gt;"",$G3596&lt;&gt;""),"※收入和支出不能同时填",IF(AND(N($F3596)=0,N($G3596)=0),"※收入和支出都没填",IF(OR(N($F3596)&lt;0,N($G3596)&lt;0),"※金额不能填负数，方向反了就换一列填",IF($D3596="","※没填收支类别，分类报表会漏掉这一笔",IF(ISNA(MATCH($D3596,类别表,0)),"※收支类别不在【基础资料】的清单里",IF(AND($L3596="内部转账",$M3596=""),"△内部转账要在「对方账户」写上另一头",IF(AND($L3596="内部转账",$M3596=$C3596),"※对方账户跟本账户是同一个",IF(AND($L3596&lt;&gt;"内部转账",$M3596&lt;&gt;""),"△填了对方账户，但类别不是内部转账",IF(YEAR($B3596)&lt;&gt;管理年度,"△不是管理年度的单据，按月的三张报表里看不到",IF($H3596&lt;0,"△这一笔之后该账户余额成负数了，核一下",""))))))))))))))</f>
        <v/>
      </c>
    </row>
    <row r="3597" ht="16.5" spans="1:16">
      <c r="A3597" s="4" t="str">
        <f>IF($C3597="","",COUNTA($C$5:$C3597))</f>
        <v/>
      </c>
      <c r="B3597" s="52"/>
      <c r="C3597" s="53"/>
      <c r="D3597" s="53"/>
      <c r="E3597" s="32"/>
      <c r="F3597" s="54"/>
      <c r="G3597" s="54"/>
      <c r="H3597" s="24" t="str">
        <f>IFERROR(ROUND(VLOOKUP($C3597,基础资料!$B$5:$E$34,3,0)+SUMIF($C$5:$C3597,$C3597,$F$5:$F3597)-SUMIF($C$5:$C3597,$C3597,$G$5:$G3597),2),"")</f>
        <v/>
      </c>
      <c r="I3597" s="53"/>
      <c r="J3597" s="53"/>
      <c r="K3597" s="25" t="str">
        <f t="shared" si="56"/>
        <v/>
      </c>
      <c r="L3597" s="13" t="str">
        <f>IF($D3597="","",IFERROR(INDEX(类别属性,MATCH($D3597,类别表,0)),""))</f>
        <v/>
      </c>
      <c r="M3597" s="53"/>
      <c r="N3597" s="53"/>
      <c r="O3597" s="32"/>
      <c r="P3597" s="6" t="str">
        <f>IF($C3597="","",IF(ISNA(MATCH($C3597,账户表,0)),"※这个账户不在【基础资料】的账户档案里",IF($B3597="","※没填日期，这一笔不会进任何月份的报表",IF(NOT(ISNUMBER($B3597)),"※日期是文本不是日期（像 2026.6.28 这种），按日期取数的报表全会漏掉这一笔",IF(AND($F3597&lt;&gt;"",$G3597&lt;&gt;""),"※收入和支出不能同时填",IF(AND(N($F3597)=0,N($G3597)=0),"※收入和支出都没填",IF(OR(N($F3597)&lt;0,N($G3597)&lt;0),"※金额不能填负数，方向反了就换一列填",IF($D3597="","※没填收支类别，分类报表会漏掉这一笔",IF(ISNA(MATCH($D3597,类别表,0)),"※收支类别不在【基础资料】的清单里",IF(AND($L3597="内部转账",$M3597=""),"△内部转账要在「对方账户」写上另一头",IF(AND($L3597="内部转账",$M3597=$C3597),"※对方账户跟本账户是同一个",IF(AND($L3597&lt;&gt;"内部转账",$M3597&lt;&gt;""),"△填了对方账户，但类别不是内部转账",IF(YEAR($B3597)&lt;&gt;管理年度,"△不是管理年度的单据，按月的三张报表里看不到",IF($H3597&lt;0,"△这一笔之后该账户余额成负数了，核一下",""))))))))))))))</f>
        <v/>
      </c>
    </row>
    <row r="3598" ht="16.5" spans="1:16">
      <c r="A3598" s="4" t="str">
        <f>IF($C3598="","",COUNTA($C$5:$C3598))</f>
        <v/>
      </c>
      <c r="B3598" s="52"/>
      <c r="C3598" s="53"/>
      <c r="D3598" s="53"/>
      <c r="E3598" s="32"/>
      <c r="F3598" s="54"/>
      <c r="G3598" s="54"/>
      <c r="H3598" s="24" t="str">
        <f>IFERROR(ROUND(VLOOKUP($C3598,基础资料!$B$5:$E$34,3,0)+SUMIF($C$5:$C3598,$C3598,$F$5:$F3598)-SUMIF($C$5:$C3598,$C3598,$G$5:$G3598),2),"")</f>
        <v/>
      </c>
      <c r="I3598" s="53"/>
      <c r="J3598" s="53"/>
      <c r="K3598" s="25" t="str">
        <f t="shared" si="56"/>
        <v/>
      </c>
      <c r="L3598" s="13" t="str">
        <f>IF($D3598="","",IFERROR(INDEX(类别属性,MATCH($D3598,类别表,0)),""))</f>
        <v/>
      </c>
      <c r="M3598" s="53"/>
      <c r="N3598" s="53"/>
      <c r="O3598" s="32"/>
      <c r="P3598" s="6" t="str">
        <f>IF($C3598="","",IF(ISNA(MATCH($C3598,账户表,0)),"※这个账户不在【基础资料】的账户档案里",IF($B3598="","※没填日期，这一笔不会进任何月份的报表",IF(NOT(ISNUMBER($B3598)),"※日期是文本不是日期（像 2026.6.28 这种），按日期取数的报表全会漏掉这一笔",IF(AND($F3598&lt;&gt;"",$G3598&lt;&gt;""),"※收入和支出不能同时填",IF(AND(N($F3598)=0,N($G3598)=0),"※收入和支出都没填",IF(OR(N($F3598)&lt;0,N($G3598)&lt;0),"※金额不能填负数，方向反了就换一列填",IF($D3598="","※没填收支类别，分类报表会漏掉这一笔",IF(ISNA(MATCH($D3598,类别表,0)),"※收支类别不在【基础资料】的清单里",IF(AND($L3598="内部转账",$M3598=""),"△内部转账要在「对方账户」写上另一头",IF(AND($L3598="内部转账",$M3598=$C3598),"※对方账户跟本账户是同一个",IF(AND($L3598&lt;&gt;"内部转账",$M3598&lt;&gt;""),"△填了对方账户，但类别不是内部转账",IF(YEAR($B3598)&lt;&gt;管理年度,"△不是管理年度的单据，按月的三张报表里看不到",IF($H3598&lt;0,"△这一笔之后该账户余额成负数了，核一下",""))))))))))))))</f>
        <v/>
      </c>
    </row>
    <row r="3599" ht="16.5" spans="1:16">
      <c r="A3599" s="4" t="str">
        <f>IF($C3599="","",COUNTA($C$5:$C3599))</f>
        <v/>
      </c>
      <c r="B3599" s="52"/>
      <c r="C3599" s="53"/>
      <c r="D3599" s="53"/>
      <c r="E3599" s="32"/>
      <c r="F3599" s="54"/>
      <c r="G3599" s="54"/>
      <c r="H3599" s="24" t="str">
        <f>IFERROR(ROUND(VLOOKUP($C3599,基础资料!$B$5:$E$34,3,0)+SUMIF($C$5:$C3599,$C3599,$F$5:$F3599)-SUMIF($C$5:$C3599,$C3599,$G$5:$G3599),2),"")</f>
        <v/>
      </c>
      <c r="I3599" s="53"/>
      <c r="J3599" s="53"/>
      <c r="K3599" s="25" t="str">
        <f t="shared" si="56"/>
        <v/>
      </c>
      <c r="L3599" s="13" t="str">
        <f>IF($D3599="","",IFERROR(INDEX(类别属性,MATCH($D3599,类别表,0)),""))</f>
        <v/>
      </c>
      <c r="M3599" s="53"/>
      <c r="N3599" s="53"/>
      <c r="O3599" s="32"/>
      <c r="P3599" s="6" t="str">
        <f>IF($C3599="","",IF(ISNA(MATCH($C3599,账户表,0)),"※这个账户不在【基础资料】的账户档案里",IF($B3599="","※没填日期，这一笔不会进任何月份的报表",IF(NOT(ISNUMBER($B3599)),"※日期是文本不是日期（像 2026.6.28 这种），按日期取数的报表全会漏掉这一笔",IF(AND($F3599&lt;&gt;"",$G3599&lt;&gt;""),"※收入和支出不能同时填",IF(AND(N($F3599)=0,N($G3599)=0),"※收入和支出都没填",IF(OR(N($F3599)&lt;0,N($G3599)&lt;0),"※金额不能填负数，方向反了就换一列填",IF($D3599="","※没填收支类别，分类报表会漏掉这一笔",IF(ISNA(MATCH($D3599,类别表,0)),"※收支类别不在【基础资料】的清单里",IF(AND($L3599="内部转账",$M3599=""),"△内部转账要在「对方账户」写上另一头",IF(AND($L3599="内部转账",$M3599=$C3599),"※对方账户跟本账户是同一个",IF(AND($L3599&lt;&gt;"内部转账",$M3599&lt;&gt;""),"△填了对方账户，但类别不是内部转账",IF(YEAR($B3599)&lt;&gt;管理年度,"△不是管理年度的单据，按月的三张报表里看不到",IF($H3599&lt;0,"△这一笔之后该账户余额成负数了，核一下",""))))))))))))))</f>
        <v/>
      </c>
    </row>
    <row r="3600" ht="16.5" spans="1:16">
      <c r="A3600" s="4" t="str">
        <f>IF($C3600="","",COUNTA($C$5:$C3600))</f>
        <v/>
      </c>
      <c r="B3600" s="52"/>
      <c r="C3600" s="53"/>
      <c r="D3600" s="53"/>
      <c r="E3600" s="32"/>
      <c r="F3600" s="54"/>
      <c r="G3600" s="54"/>
      <c r="H3600" s="24" t="str">
        <f>IFERROR(ROUND(VLOOKUP($C3600,基础资料!$B$5:$E$34,3,0)+SUMIF($C$5:$C3600,$C3600,$F$5:$F3600)-SUMIF($C$5:$C3600,$C3600,$G$5:$G3600),2),"")</f>
        <v/>
      </c>
      <c r="I3600" s="53"/>
      <c r="J3600" s="53"/>
      <c r="K3600" s="25" t="str">
        <f t="shared" si="56"/>
        <v/>
      </c>
      <c r="L3600" s="13" t="str">
        <f>IF($D3600="","",IFERROR(INDEX(类别属性,MATCH($D3600,类别表,0)),""))</f>
        <v/>
      </c>
      <c r="M3600" s="53"/>
      <c r="N3600" s="53"/>
      <c r="O3600" s="32"/>
      <c r="P3600" s="6" t="str">
        <f>IF($C3600="","",IF(ISNA(MATCH($C3600,账户表,0)),"※这个账户不在【基础资料】的账户档案里",IF($B3600="","※没填日期，这一笔不会进任何月份的报表",IF(NOT(ISNUMBER($B3600)),"※日期是文本不是日期（像 2026.6.28 这种），按日期取数的报表全会漏掉这一笔",IF(AND($F3600&lt;&gt;"",$G3600&lt;&gt;""),"※收入和支出不能同时填",IF(AND(N($F3600)=0,N($G3600)=0),"※收入和支出都没填",IF(OR(N($F3600)&lt;0,N($G3600)&lt;0),"※金额不能填负数，方向反了就换一列填",IF($D3600="","※没填收支类别，分类报表会漏掉这一笔",IF(ISNA(MATCH($D3600,类别表,0)),"※收支类别不在【基础资料】的清单里",IF(AND($L3600="内部转账",$M3600=""),"△内部转账要在「对方账户」写上另一头",IF(AND($L3600="内部转账",$M3600=$C3600),"※对方账户跟本账户是同一个",IF(AND($L3600&lt;&gt;"内部转账",$M3600&lt;&gt;""),"△填了对方账户，但类别不是内部转账",IF(YEAR($B3600)&lt;&gt;管理年度,"△不是管理年度的单据，按月的三张报表里看不到",IF($H3600&lt;0,"△这一笔之后该账户余额成负数了，核一下",""))))))))))))))</f>
        <v/>
      </c>
    </row>
    <row r="3601" ht="16.5" spans="1:16">
      <c r="A3601" s="4" t="str">
        <f>IF($C3601="","",COUNTA($C$5:$C3601))</f>
        <v/>
      </c>
      <c r="B3601" s="52"/>
      <c r="C3601" s="53"/>
      <c r="D3601" s="53"/>
      <c r="E3601" s="32"/>
      <c r="F3601" s="54"/>
      <c r="G3601" s="54"/>
      <c r="H3601" s="24" t="str">
        <f>IFERROR(ROUND(VLOOKUP($C3601,基础资料!$B$5:$E$34,3,0)+SUMIF($C$5:$C3601,$C3601,$F$5:$F3601)-SUMIF($C$5:$C3601,$C3601,$G$5:$G3601),2),"")</f>
        <v/>
      </c>
      <c r="I3601" s="53"/>
      <c r="J3601" s="53"/>
      <c r="K3601" s="25" t="str">
        <f t="shared" si="56"/>
        <v/>
      </c>
      <c r="L3601" s="13" t="str">
        <f>IF($D3601="","",IFERROR(INDEX(类别属性,MATCH($D3601,类别表,0)),""))</f>
        <v/>
      </c>
      <c r="M3601" s="53"/>
      <c r="N3601" s="53"/>
      <c r="O3601" s="32"/>
      <c r="P3601" s="6" t="str">
        <f>IF($C3601="","",IF(ISNA(MATCH($C3601,账户表,0)),"※这个账户不在【基础资料】的账户档案里",IF($B3601="","※没填日期，这一笔不会进任何月份的报表",IF(NOT(ISNUMBER($B3601)),"※日期是文本不是日期（像 2026.6.28 这种），按日期取数的报表全会漏掉这一笔",IF(AND($F3601&lt;&gt;"",$G3601&lt;&gt;""),"※收入和支出不能同时填",IF(AND(N($F3601)=0,N($G3601)=0),"※收入和支出都没填",IF(OR(N($F3601)&lt;0,N($G3601)&lt;0),"※金额不能填负数，方向反了就换一列填",IF($D3601="","※没填收支类别，分类报表会漏掉这一笔",IF(ISNA(MATCH($D3601,类别表,0)),"※收支类别不在【基础资料】的清单里",IF(AND($L3601="内部转账",$M3601=""),"△内部转账要在「对方账户」写上另一头",IF(AND($L3601="内部转账",$M3601=$C3601),"※对方账户跟本账户是同一个",IF(AND($L3601&lt;&gt;"内部转账",$M3601&lt;&gt;""),"△填了对方账户，但类别不是内部转账",IF(YEAR($B3601)&lt;&gt;管理年度,"△不是管理年度的单据，按月的三张报表里看不到",IF($H3601&lt;0,"△这一笔之后该账户余额成负数了，核一下",""))))))))))))))</f>
        <v/>
      </c>
    </row>
    <row r="3602" ht="16.5" spans="1:16">
      <c r="A3602" s="4" t="str">
        <f>IF($C3602="","",COUNTA($C$5:$C3602))</f>
        <v/>
      </c>
      <c r="B3602" s="52"/>
      <c r="C3602" s="53"/>
      <c r="D3602" s="53"/>
      <c r="E3602" s="32"/>
      <c r="F3602" s="54"/>
      <c r="G3602" s="54"/>
      <c r="H3602" s="24" t="str">
        <f>IFERROR(ROUND(VLOOKUP($C3602,基础资料!$B$5:$E$34,3,0)+SUMIF($C$5:$C3602,$C3602,$F$5:$F3602)-SUMIF($C$5:$C3602,$C3602,$G$5:$G3602),2),"")</f>
        <v/>
      </c>
      <c r="I3602" s="53"/>
      <c r="J3602" s="53"/>
      <c r="K3602" s="25" t="str">
        <f t="shared" si="56"/>
        <v/>
      </c>
      <c r="L3602" s="13" t="str">
        <f>IF($D3602="","",IFERROR(INDEX(类别属性,MATCH($D3602,类别表,0)),""))</f>
        <v/>
      </c>
      <c r="M3602" s="53"/>
      <c r="N3602" s="53"/>
      <c r="O3602" s="32"/>
      <c r="P3602" s="6" t="str">
        <f>IF($C3602="","",IF(ISNA(MATCH($C3602,账户表,0)),"※这个账户不在【基础资料】的账户档案里",IF($B3602="","※没填日期，这一笔不会进任何月份的报表",IF(NOT(ISNUMBER($B3602)),"※日期是文本不是日期（像 2026.6.28 这种），按日期取数的报表全会漏掉这一笔",IF(AND($F3602&lt;&gt;"",$G3602&lt;&gt;""),"※收入和支出不能同时填",IF(AND(N($F3602)=0,N($G3602)=0),"※收入和支出都没填",IF(OR(N($F3602)&lt;0,N($G3602)&lt;0),"※金额不能填负数，方向反了就换一列填",IF($D3602="","※没填收支类别，分类报表会漏掉这一笔",IF(ISNA(MATCH($D3602,类别表,0)),"※收支类别不在【基础资料】的清单里",IF(AND($L3602="内部转账",$M3602=""),"△内部转账要在「对方账户」写上另一头",IF(AND($L3602="内部转账",$M3602=$C3602),"※对方账户跟本账户是同一个",IF(AND($L3602&lt;&gt;"内部转账",$M3602&lt;&gt;""),"△填了对方账户，但类别不是内部转账",IF(YEAR($B3602)&lt;&gt;管理年度,"△不是管理年度的单据，按月的三张报表里看不到",IF($H3602&lt;0,"△这一笔之后该账户余额成负数了，核一下",""))))))))))))))</f>
        <v/>
      </c>
    </row>
    <row r="3603" ht="16.5" spans="1:16">
      <c r="A3603" s="4" t="str">
        <f>IF($C3603="","",COUNTA($C$5:$C3603))</f>
        <v/>
      </c>
      <c r="B3603" s="52"/>
      <c r="C3603" s="53"/>
      <c r="D3603" s="53"/>
      <c r="E3603" s="32"/>
      <c r="F3603" s="54"/>
      <c r="G3603" s="54"/>
      <c r="H3603" s="24" t="str">
        <f>IFERROR(ROUND(VLOOKUP($C3603,基础资料!$B$5:$E$34,3,0)+SUMIF($C$5:$C3603,$C3603,$F$5:$F3603)-SUMIF($C$5:$C3603,$C3603,$G$5:$G3603),2),"")</f>
        <v/>
      </c>
      <c r="I3603" s="53"/>
      <c r="J3603" s="53"/>
      <c r="K3603" s="25" t="str">
        <f t="shared" si="56"/>
        <v/>
      </c>
      <c r="L3603" s="13" t="str">
        <f>IF($D3603="","",IFERROR(INDEX(类别属性,MATCH($D3603,类别表,0)),""))</f>
        <v/>
      </c>
      <c r="M3603" s="53"/>
      <c r="N3603" s="53"/>
      <c r="O3603" s="32"/>
      <c r="P3603" s="6" t="str">
        <f>IF($C3603="","",IF(ISNA(MATCH($C3603,账户表,0)),"※这个账户不在【基础资料】的账户档案里",IF($B3603="","※没填日期，这一笔不会进任何月份的报表",IF(NOT(ISNUMBER($B3603)),"※日期是文本不是日期（像 2026.6.28 这种），按日期取数的报表全会漏掉这一笔",IF(AND($F3603&lt;&gt;"",$G3603&lt;&gt;""),"※收入和支出不能同时填",IF(AND(N($F3603)=0,N($G3603)=0),"※收入和支出都没填",IF(OR(N($F3603)&lt;0,N($G3603)&lt;0),"※金额不能填负数，方向反了就换一列填",IF($D3603="","※没填收支类别，分类报表会漏掉这一笔",IF(ISNA(MATCH($D3603,类别表,0)),"※收支类别不在【基础资料】的清单里",IF(AND($L3603="内部转账",$M3603=""),"△内部转账要在「对方账户」写上另一头",IF(AND($L3603="内部转账",$M3603=$C3603),"※对方账户跟本账户是同一个",IF(AND($L3603&lt;&gt;"内部转账",$M3603&lt;&gt;""),"△填了对方账户，但类别不是内部转账",IF(YEAR($B3603)&lt;&gt;管理年度,"△不是管理年度的单据，按月的三张报表里看不到",IF($H3603&lt;0,"△这一笔之后该账户余额成负数了，核一下",""))))))))))))))</f>
        <v/>
      </c>
    </row>
    <row r="3604" ht="16.5" spans="1:16">
      <c r="A3604" s="4" t="str">
        <f>IF($C3604="","",COUNTA($C$5:$C3604))</f>
        <v/>
      </c>
      <c r="B3604" s="52"/>
      <c r="C3604" s="53"/>
      <c r="D3604" s="53"/>
      <c r="E3604" s="32"/>
      <c r="F3604" s="54"/>
      <c r="G3604" s="54"/>
      <c r="H3604" s="24" t="str">
        <f>IFERROR(ROUND(VLOOKUP($C3604,基础资料!$B$5:$E$34,3,0)+SUMIF($C$5:$C3604,$C3604,$F$5:$F3604)-SUMIF($C$5:$C3604,$C3604,$G$5:$G3604),2),"")</f>
        <v/>
      </c>
      <c r="I3604" s="53"/>
      <c r="J3604" s="53"/>
      <c r="K3604" s="25" t="str">
        <f t="shared" si="56"/>
        <v/>
      </c>
      <c r="L3604" s="13" t="str">
        <f>IF($D3604="","",IFERROR(INDEX(类别属性,MATCH($D3604,类别表,0)),""))</f>
        <v/>
      </c>
      <c r="M3604" s="53"/>
      <c r="N3604" s="53"/>
      <c r="O3604" s="32"/>
      <c r="P3604" s="6" t="str">
        <f>IF($C3604="","",IF(ISNA(MATCH($C3604,账户表,0)),"※这个账户不在【基础资料】的账户档案里",IF($B3604="","※没填日期，这一笔不会进任何月份的报表",IF(NOT(ISNUMBER($B3604)),"※日期是文本不是日期（像 2026.6.28 这种），按日期取数的报表全会漏掉这一笔",IF(AND($F3604&lt;&gt;"",$G3604&lt;&gt;""),"※收入和支出不能同时填",IF(AND(N($F3604)=0,N($G3604)=0),"※收入和支出都没填",IF(OR(N($F3604)&lt;0,N($G3604)&lt;0),"※金额不能填负数，方向反了就换一列填",IF($D3604="","※没填收支类别，分类报表会漏掉这一笔",IF(ISNA(MATCH($D3604,类别表,0)),"※收支类别不在【基础资料】的清单里",IF(AND($L3604="内部转账",$M3604=""),"△内部转账要在「对方账户」写上另一头",IF(AND($L3604="内部转账",$M3604=$C3604),"※对方账户跟本账户是同一个",IF(AND($L3604&lt;&gt;"内部转账",$M3604&lt;&gt;""),"△填了对方账户，但类别不是内部转账",IF(YEAR($B3604)&lt;&gt;管理年度,"△不是管理年度的单据，按月的三张报表里看不到",IF($H3604&lt;0,"△这一笔之后该账户余额成负数了，核一下",""))))))))))))))</f>
        <v/>
      </c>
    </row>
    <row r="3605" ht="16.5" spans="1:16">
      <c r="A3605" s="4" t="str">
        <f>IF($C3605="","",COUNTA($C$5:$C3605))</f>
        <v/>
      </c>
      <c r="B3605" s="52"/>
      <c r="C3605" s="53"/>
      <c r="D3605" s="53"/>
      <c r="E3605" s="32"/>
      <c r="F3605" s="54"/>
      <c r="G3605" s="54"/>
      <c r="H3605" s="24" t="str">
        <f>IFERROR(ROUND(VLOOKUP($C3605,基础资料!$B$5:$E$34,3,0)+SUMIF($C$5:$C3605,$C3605,$F$5:$F3605)-SUMIF($C$5:$C3605,$C3605,$G$5:$G3605),2),"")</f>
        <v/>
      </c>
      <c r="I3605" s="53"/>
      <c r="J3605" s="53"/>
      <c r="K3605" s="25" t="str">
        <f t="shared" si="56"/>
        <v/>
      </c>
      <c r="L3605" s="13" t="str">
        <f>IF($D3605="","",IFERROR(INDEX(类别属性,MATCH($D3605,类别表,0)),""))</f>
        <v/>
      </c>
      <c r="M3605" s="53"/>
      <c r="N3605" s="53"/>
      <c r="O3605" s="32"/>
      <c r="P3605" s="6" t="str">
        <f>IF($C3605="","",IF(ISNA(MATCH($C3605,账户表,0)),"※这个账户不在【基础资料】的账户档案里",IF($B3605="","※没填日期，这一笔不会进任何月份的报表",IF(NOT(ISNUMBER($B3605)),"※日期是文本不是日期（像 2026.6.28 这种），按日期取数的报表全会漏掉这一笔",IF(AND($F3605&lt;&gt;"",$G3605&lt;&gt;""),"※收入和支出不能同时填",IF(AND(N($F3605)=0,N($G3605)=0),"※收入和支出都没填",IF(OR(N($F3605)&lt;0,N($G3605)&lt;0),"※金额不能填负数，方向反了就换一列填",IF($D3605="","※没填收支类别，分类报表会漏掉这一笔",IF(ISNA(MATCH($D3605,类别表,0)),"※收支类别不在【基础资料】的清单里",IF(AND($L3605="内部转账",$M3605=""),"△内部转账要在「对方账户」写上另一头",IF(AND($L3605="内部转账",$M3605=$C3605),"※对方账户跟本账户是同一个",IF(AND($L3605&lt;&gt;"内部转账",$M3605&lt;&gt;""),"△填了对方账户，但类别不是内部转账",IF(YEAR($B3605)&lt;&gt;管理年度,"△不是管理年度的单据，按月的三张报表里看不到",IF($H3605&lt;0,"△这一笔之后该账户余额成负数了，核一下",""))))))))))))))</f>
        <v/>
      </c>
    </row>
    <row r="3606" ht="16.5" spans="1:16">
      <c r="A3606" s="4" t="str">
        <f>IF($C3606="","",COUNTA($C$5:$C3606))</f>
        <v/>
      </c>
      <c r="B3606" s="52"/>
      <c r="C3606" s="53"/>
      <c r="D3606" s="53"/>
      <c r="E3606" s="32"/>
      <c r="F3606" s="54"/>
      <c r="G3606" s="54"/>
      <c r="H3606" s="24" t="str">
        <f>IFERROR(ROUND(VLOOKUP($C3606,基础资料!$B$5:$E$34,3,0)+SUMIF($C$5:$C3606,$C3606,$F$5:$F3606)-SUMIF($C$5:$C3606,$C3606,$G$5:$G3606),2),"")</f>
        <v/>
      </c>
      <c r="I3606" s="53"/>
      <c r="J3606" s="53"/>
      <c r="K3606" s="25" t="str">
        <f t="shared" si="56"/>
        <v/>
      </c>
      <c r="L3606" s="13" t="str">
        <f>IF($D3606="","",IFERROR(INDEX(类别属性,MATCH($D3606,类别表,0)),""))</f>
        <v/>
      </c>
      <c r="M3606" s="53"/>
      <c r="N3606" s="53"/>
      <c r="O3606" s="32"/>
      <c r="P3606" s="6" t="str">
        <f>IF($C3606="","",IF(ISNA(MATCH($C3606,账户表,0)),"※这个账户不在【基础资料】的账户档案里",IF($B3606="","※没填日期，这一笔不会进任何月份的报表",IF(NOT(ISNUMBER($B3606)),"※日期是文本不是日期（像 2026.6.28 这种），按日期取数的报表全会漏掉这一笔",IF(AND($F3606&lt;&gt;"",$G3606&lt;&gt;""),"※收入和支出不能同时填",IF(AND(N($F3606)=0,N($G3606)=0),"※收入和支出都没填",IF(OR(N($F3606)&lt;0,N($G3606)&lt;0),"※金额不能填负数，方向反了就换一列填",IF($D3606="","※没填收支类别，分类报表会漏掉这一笔",IF(ISNA(MATCH($D3606,类别表,0)),"※收支类别不在【基础资料】的清单里",IF(AND($L3606="内部转账",$M3606=""),"△内部转账要在「对方账户」写上另一头",IF(AND($L3606="内部转账",$M3606=$C3606),"※对方账户跟本账户是同一个",IF(AND($L3606&lt;&gt;"内部转账",$M3606&lt;&gt;""),"△填了对方账户，但类别不是内部转账",IF(YEAR($B3606)&lt;&gt;管理年度,"△不是管理年度的单据，按月的三张报表里看不到",IF($H3606&lt;0,"△这一笔之后该账户余额成负数了，核一下",""))))))))))))))</f>
        <v/>
      </c>
    </row>
    <row r="3607" ht="16.5" spans="1:16">
      <c r="A3607" s="4" t="str">
        <f>IF($C3607="","",COUNTA($C$5:$C3607))</f>
        <v/>
      </c>
      <c r="B3607" s="52"/>
      <c r="C3607" s="53"/>
      <c r="D3607" s="53"/>
      <c r="E3607" s="32"/>
      <c r="F3607" s="54"/>
      <c r="G3607" s="54"/>
      <c r="H3607" s="24" t="str">
        <f>IFERROR(ROUND(VLOOKUP($C3607,基础资料!$B$5:$E$34,3,0)+SUMIF($C$5:$C3607,$C3607,$F$5:$F3607)-SUMIF($C$5:$C3607,$C3607,$G$5:$G3607),2),"")</f>
        <v/>
      </c>
      <c r="I3607" s="53"/>
      <c r="J3607" s="53"/>
      <c r="K3607" s="25" t="str">
        <f t="shared" si="56"/>
        <v/>
      </c>
      <c r="L3607" s="13" t="str">
        <f>IF($D3607="","",IFERROR(INDEX(类别属性,MATCH($D3607,类别表,0)),""))</f>
        <v/>
      </c>
      <c r="M3607" s="53"/>
      <c r="N3607" s="53"/>
      <c r="O3607" s="32"/>
      <c r="P3607" s="6" t="str">
        <f>IF($C3607="","",IF(ISNA(MATCH($C3607,账户表,0)),"※这个账户不在【基础资料】的账户档案里",IF($B3607="","※没填日期，这一笔不会进任何月份的报表",IF(NOT(ISNUMBER($B3607)),"※日期是文本不是日期（像 2026.6.28 这种），按日期取数的报表全会漏掉这一笔",IF(AND($F3607&lt;&gt;"",$G3607&lt;&gt;""),"※收入和支出不能同时填",IF(AND(N($F3607)=0,N($G3607)=0),"※收入和支出都没填",IF(OR(N($F3607)&lt;0,N($G3607)&lt;0),"※金额不能填负数，方向反了就换一列填",IF($D3607="","※没填收支类别，分类报表会漏掉这一笔",IF(ISNA(MATCH($D3607,类别表,0)),"※收支类别不在【基础资料】的清单里",IF(AND($L3607="内部转账",$M3607=""),"△内部转账要在「对方账户」写上另一头",IF(AND($L3607="内部转账",$M3607=$C3607),"※对方账户跟本账户是同一个",IF(AND($L3607&lt;&gt;"内部转账",$M3607&lt;&gt;""),"△填了对方账户，但类别不是内部转账",IF(YEAR($B3607)&lt;&gt;管理年度,"△不是管理年度的单据，按月的三张报表里看不到",IF($H3607&lt;0,"△这一笔之后该账户余额成负数了，核一下",""))))))))))))))</f>
        <v/>
      </c>
    </row>
    <row r="3608" ht="16.5" spans="1:16">
      <c r="A3608" s="4" t="str">
        <f>IF($C3608="","",COUNTA($C$5:$C3608))</f>
        <v/>
      </c>
      <c r="B3608" s="52"/>
      <c r="C3608" s="53"/>
      <c r="D3608" s="53"/>
      <c r="E3608" s="32"/>
      <c r="F3608" s="54"/>
      <c r="G3608" s="54"/>
      <c r="H3608" s="24" t="str">
        <f>IFERROR(ROUND(VLOOKUP($C3608,基础资料!$B$5:$E$34,3,0)+SUMIF($C$5:$C3608,$C3608,$F$5:$F3608)-SUMIF($C$5:$C3608,$C3608,$G$5:$G3608),2),"")</f>
        <v/>
      </c>
      <c r="I3608" s="53"/>
      <c r="J3608" s="53"/>
      <c r="K3608" s="25" t="str">
        <f t="shared" si="56"/>
        <v/>
      </c>
      <c r="L3608" s="13" t="str">
        <f>IF($D3608="","",IFERROR(INDEX(类别属性,MATCH($D3608,类别表,0)),""))</f>
        <v/>
      </c>
      <c r="M3608" s="53"/>
      <c r="N3608" s="53"/>
      <c r="O3608" s="32"/>
      <c r="P3608" s="6" t="str">
        <f>IF($C3608="","",IF(ISNA(MATCH($C3608,账户表,0)),"※这个账户不在【基础资料】的账户档案里",IF($B3608="","※没填日期，这一笔不会进任何月份的报表",IF(NOT(ISNUMBER($B3608)),"※日期是文本不是日期（像 2026.6.28 这种），按日期取数的报表全会漏掉这一笔",IF(AND($F3608&lt;&gt;"",$G3608&lt;&gt;""),"※收入和支出不能同时填",IF(AND(N($F3608)=0,N($G3608)=0),"※收入和支出都没填",IF(OR(N($F3608)&lt;0,N($G3608)&lt;0),"※金额不能填负数，方向反了就换一列填",IF($D3608="","※没填收支类别，分类报表会漏掉这一笔",IF(ISNA(MATCH($D3608,类别表,0)),"※收支类别不在【基础资料】的清单里",IF(AND($L3608="内部转账",$M3608=""),"△内部转账要在「对方账户」写上另一头",IF(AND($L3608="内部转账",$M3608=$C3608),"※对方账户跟本账户是同一个",IF(AND($L3608&lt;&gt;"内部转账",$M3608&lt;&gt;""),"△填了对方账户，但类别不是内部转账",IF(YEAR($B3608)&lt;&gt;管理年度,"△不是管理年度的单据，按月的三张报表里看不到",IF($H3608&lt;0,"△这一笔之后该账户余额成负数了，核一下",""))))))))))))))</f>
        <v/>
      </c>
    </row>
    <row r="3609" ht="16.5" spans="1:16">
      <c r="A3609" s="4" t="str">
        <f>IF($C3609="","",COUNTA($C$5:$C3609))</f>
        <v/>
      </c>
      <c r="B3609" s="52"/>
      <c r="C3609" s="53"/>
      <c r="D3609" s="53"/>
      <c r="E3609" s="32"/>
      <c r="F3609" s="54"/>
      <c r="G3609" s="54"/>
      <c r="H3609" s="24" t="str">
        <f>IFERROR(ROUND(VLOOKUP($C3609,基础资料!$B$5:$E$34,3,0)+SUMIF($C$5:$C3609,$C3609,$F$5:$F3609)-SUMIF($C$5:$C3609,$C3609,$G$5:$G3609),2),"")</f>
        <v/>
      </c>
      <c r="I3609" s="53"/>
      <c r="J3609" s="53"/>
      <c r="K3609" s="25" t="str">
        <f t="shared" si="56"/>
        <v/>
      </c>
      <c r="L3609" s="13" t="str">
        <f>IF($D3609="","",IFERROR(INDEX(类别属性,MATCH($D3609,类别表,0)),""))</f>
        <v/>
      </c>
      <c r="M3609" s="53"/>
      <c r="N3609" s="53"/>
      <c r="O3609" s="32"/>
      <c r="P3609" s="6" t="str">
        <f>IF($C3609="","",IF(ISNA(MATCH($C3609,账户表,0)),"※这个账户不在【基础资料】的账户档案里",IF($B3609="","※没填日期，这一笔不会进任何月份的报表",IF(NOT(ISNUMBER($B3609)),"※日期是文本不是日期（像 2026.6.28 这种），按日期取数的报表全会漏掉这一笔",IF(AND($F3609&lt;&gt;"",$G3609&lt;&gt;""),"※收入和支出不能同时填",IF(AND(N($F3609)=0,N($G3609)=0),"※收入和支出都没填",IF(OR(N($F3609)&lt;0,N($G3609)&lt;0),"※金额不能填负数，方向反了就换一列填",IF($D3609="","※没填收支类别，分类报表会漏掉这一笔",IF(ISNA(MATCH($D3609,类别表,0)),"※收支类别不在【基础资料】的清单里",IF(AND($L3609="内部转账",$M3609=""),"△内部转账要在「对方账户」写上另一头",IF(AND($L3609="内部转账",$M3609=$C3609),"※对方账户跟本账户是同一个",IF(AND($L3609&lt;&gt;"内部转账",$M3609&lt;&gt;""),"△填了对方账户，但类别不是内部转账",IF(YEAR($B3609)&lt;&gt;管理年度,"△不是管理年度的单据，按月的三张报表里看不到",IF($H3609&lt;0,"△这一笔之后该账户余额成负数了，核一下",""))))))))))))))</f>
        <v/>
      </c>
    </row>
    <row r="3610" ht="16.5" spans="1:16">
      <c r="A3610" s="4" t="str">
        <f>IF($C3610="","",COUNTA($C$5:$C3610))</f>
        <v/>
      </c>
      <c r="B3610" s="52"/>
      <c r="C3610" s="53"/>
      <c r="D3610" s="53"/>
      <c r="E3610" s="32"/>
      <c r="F3610" s="54"/>
      <c r="G3610" s="54"/>
      <c r="H3610" s="24" t="str">
        <f>IFERROR(ROUND(VLOOKUP($C3610,基础资料!$B$5:$E$34,3,0)+SUMIF($C$5:$C3610,$C3610,$F$5:$F3610)-SUMIF($C$5:$C3610,$C3610,$G$5:$G3610),2),"")</f>
        <v/>
      </c>
      <c r="I3610" s="53"/>
      <c r="J3610" s="53"/>
      <c r="K3610" s="25" t="str">
        <f t="shared" si="56"/>
        <v/>
      </c>
      <c r="L3610" s="13" t="str">
        <f>IF($D3610="","",IFERROR(INDEX(类别属性,MATCH($D3610,类别表,0)),""))</f>
        <v/>
      </c>
      <c r="M3610" s="53"/>
      <c r="N3610" s="53"/>
      <c r="O3610" s="32"/>
      <c r="P3610" s="6" t="str">
        <f>IF($C3610="","",IF(ISNA(MATCH($C3610,账户表,0)),"※这个账户不在【基础资料】的账户档案里",IF($B3610="","※没填日期，这一笔不会进任何月份的报表",IF(NOT(ISNUMBER($B3610)),"※日期是文本不是日期（像 2026.6.28 这种），按日期取数的报表全会漏掉这一笔",IF(AND($F3610&lt;&gt;"",$G3610&lt;&gt;""),"※收入和支出不能同时填",IF(AND(N($F3610)=0,N($G3610)=0),"※收入和支出都没填",IF(OR(N($F3610)&lt;0,N($G3610)&lt;0),"※金额不能填负数，方向反了就换一列填",IF($D3610="","※没填收支类别，分类报表会漏掉这一笔",IF(ISNA(MATCH($D3610,类别表,0)),"※收支类别不在【基础资料】的清单里",IF(AND($L3610="内部转账",$M3610=""),"△内部转账要在「对方账户」写上另一头",IF(AND($L3610="内部转账",$M3610=$C3610),"※对方账户跟本账户是同一个",IF(AND($L3610&lt;&gt;"内部转账",$M3610&lt;&gt;""),"△填了对方账户，但类别不是内部转账",IF(YEAR($B3610)&lt;&gt;管理年度,"△不是管理年度的单据，按月的三张报表里看不到",IF($H3610&lt;0,"△这一笔之后该账户余额成负数了，核一下",""))))))))))))))</f>
        <v/>
      </c>
    </row>
    <row r="3611" ht="16.5" spans="1:16">
      <c r="A3611" s="4" t="str">
        <f>IF($C3611="","",COUNTA($C$5:$C3611))</f>
        <v/>
      </c>
      <c r="B3611" s="52"/>
      <c r="C3611" s="53"/>
      <c r="D3611" s="53"/>
      <c r="E3611" s="32"/>
      <c r="F3611" s="54"/>
      <c r="G3611" s="54"/>
      <c r="H3611" s="24" t="str">
        <f>IFERROR(ROUND(VLOOKUP($C3611,基础资料!$B$5:$E$34,3,0)+SUMIF($C$5:$C3611,$C3611,$F$5:$F3611)-SUMIF($C$5:$C3611,$C3611,$G$5:$G3611),2),"")</f>
        <v/>
      </c>
      <c r="I3611" s="53"/>
      <c r="J3611" s="53"/>
      <c r="K3611" s="25" t="str">
        <f t="shared" si="56"/>
        <v/>
      </c>
      <c r="L3611" s="13" t="str">
        <f>IF($D3611="","",IFERROR(INDEX(类别属性,MATCH($D3611,类别表,0)),""))</f>
        <v/>
      </c>
      <c r="M3611" s="53"/>
      <c r="N3611" s="53"/>
      <c r="O3611" s="32"/>
      <c r="P3611" s="6" t="str">
        <f>IF($C3611="","",IF(ISNA(MATCH($C3611,账户表,0)),"※这个账户不在【基础资料】的账户档案里",IF($B3611="","※没填日期，这一笔不会进任何月份的报表",IF(NOT(ISNUMBER($B3611)),"※日期是文本不是日期（像 2026.6.28 这种），按日期取数的报表全会漏掉这一笔",IF(AND($F3611&lt;&gt;"",$G3611&lt;&gt;""),"※收入和支出不能同时填",IF(AND(N($F3611)=0,N($G3611)=0),"※收入和支出都没填",IF(OR(N($F3611)&lt;0,N($G3611)&lt;0),"※金额不能填负数，方向反了就换一列填",IF($D3611="","※没填收支类别，分类报表会漏掉这一笔",IF(ISNA(MATCH($D3611,类别表,0)),"※收支类别不在【基础资料】的清单里",IF(AND($L3611="内部转账",$M3611=""),"△内部转账要在「对方账户」写上另一头",IF(AND($L3611="内部转账",$M3611=$C3611),"※对方账户跟本账户是同一个",IF(AND($L3611&lt;&gt;"内部转账",$M3611&lt;&gt;""),"△填了对方账户，但类别不是内部转账",IF(YEAR($B3611)&lt;&gt;管理年度,"△不是管理年度的单据，按月的三张报表里看不到",IF($H3611&lt;0,"△这一笔之后该账户余额成负数了，核一下",""))))))))))))))</f>
        <v/>
      </c>
    </row>
    <row r="3612" ht="16.5" spans="1:16">
      <c r="A3612" s="4" t="str">
        <f>IF($C3612="","",COUNTA($C$5:$C3612))</f>
        <v/>
      </c>
      <c r="B3612" s="52"/>
      <c r="C3612" s="53"/>
      <c r="D3612" s="53"/>
      <c r="E3612" s="32"/>
      <c r="F3612" s="54"/>
      <c r="G3612" s="54"/>
      <c r="H3612" s="24" t="str">
        <f>IFERROR(ROUND(VLOOKUP($C3612,基础资料!$B$5:$E$34,3,0)+SUMIF($C$5:$C3612,$C3612,$F$5:$F3612)-SUMIF($C$5:$C3612,$C3612,$G$5:$G3612),2),"")</f>
        <v/>
      </c>
      <c r="I3612" s="53"/>
      <c r="J3612" s="53"/>
      <c r="K3612" s="25" t="str">
        <f t="shared" si="56"/>
        <v/>
      </c>
      <c r="L3612" s="13" t="str">
        <f>IF($D3612="","",IFERROR(INDEX(类别属性,MATCH($D3612,类别表,0)),""))</f>
        <v/>
      </c>
      <c r="M3612" s="53"/>
      <c r="N3612" s="53"/>
      <c r="O3612" s="32"/>
      <c r="P3612" s="6" t="str">
        <f>IF($C3612="","",IF(ISNA(MATCH($C3612,账户表,0)),"※这个账户不在【基础资料】的账户档案里",IF($B3612="","※没填日期，这一笔不会进任何月份的报表",IF(NOT(ISNUMBER($B3612)),"※日期是文本不是日期（像 2026.6.28 这种），按日期取数的报表全会漏掉这一笔",IF(AND($F3612&lt;&gt;"",$G3612&lt;&gt;""),"※收入和支出不能同时填",IF(AND(N($F3612)=0,N($G3612)=0),"※收入和支出都没填",IF(OR(N($F3612)&lt;0,N($G3612)&lt;0),"※金额不能填负数，方向反了就换一列填",IF($D3612="","※没填收支类别，分类报表会漏掉这一笔",IF(ISNA(MATCH($D3612,类别表,0)),"※收支类别不在【基础资料】的清单里",IF(AND($L3612="内部转账",$M3612=""),"△内部转账要在「对方账户」写上另一头",IF(AND($L3612="内部转账",$M3612=$C3612),"※对方账户跟本账户是同一个",IF(AND($L3612&lt;&gt;"内部转账",$M3612&lt;&gt;""),"△填了对方账户，但类别不是内部转账",IF(YEAR($B3612)&lt;&gt;管理年度,"△不是管理年度的单据，按月的三张报表里看不到",IF($H3612&lt;0,"△这一笔之后该账户余额成负数了，核一下",""))))))))))))))</f>
        <v/>
      </c>
    </row>
    <row r="3613" ht="16.5" spans="1:16">
      <c r="A3613" s="4" t="str">
        <f>IF($C3613="","",COUNTA($C$5:$C3613))</f>
        <v/>
      </c>
      <c r="B3613" s="52"/>
      <c r="C3613" s="53"/>
      <c r="D3613" s="53"/>
      <c r="E3613" s="32"/>
      <c r="F3613" s="54"/>
      <c r="G3613" s="54"/>
      <c r="H3613" s="24" t="str">
        <f>IFERROR(ROUND(VLOOKUP($C3613,基础资料!$B$5:$E$34,3,0)+SUMIF($C$5:$C3613,$C3613,$F$5:$F3613)-SUMIF($C$5:$C3613,$C3613,$G$5:$G3613),2),"")</f>
        <v/>
      </c>
      <c r="I3613" s="53"/>
      <c r="J3613" s="53"/>
      <c r="K3613" s="25" t="str">
        <f t="shared" si="56"/>
        <v/>
      </c>
      <c r="L3613" s="13" t="str">
        <f>IF($D3613="","",IFERROR(INDEX(类别属性,MATCH($D3613,类别表,0)),""))</f>
        <v/>
      </c>
      <c r="M3613" s="53"/>
      <c r="N3613" s="53"/>
      <c r="O3613" s="32"/>
      <c r="P3613" s="6" t="str">
        <f>IF($C3613="","",IF(ISNA(MATCH($C3613,账户表,0)),"※这个账户不在【基础资料】的账户档案里",IF($B3613="","※没填日期，这一笔不会进任何月份的报表",IF(NOT(ISNUMBER($B3613)),"※日期是文本不是日期（像 2026.6.28 这种），按日期取数的报表全会漏掉这一笔",IF(AND($F3613&lt;&gt;"",$G3613&lt;&gt;""),"※收入和支出不能同时填",IF(AND(N($F3613)=0,N($G3613)=0),"※收入和支出都没填",IF(OR(N($F3613)&lt;0,N($G3613)&lt;0),"※金额不能填负数，方向反了就换一列填",IF($D3613="","※没填收支类别，分类报表会漏掉这一笔",IF(ISNA(MATCH($D3613,类别表,0)),"※收支类别不在【基础资料】的清单里",IF(AND($L3613="内部转账",$M3613=""),"△内部转账要在「对方账户」写上另一头",IF(AND($L3613="内部转账",$M3613=$C3613),"※对方账户跟本账户是同一个",IF(AND($L3613&lt;&gt;"内部转账",$M3613&lt;&gt;""),"△填了对方账户，但类别不是内部转账",IF(YEAR($B3613)&lt;&gt;管理年度,"△不是管理年度的单据，按月的三张报表里看不到",IF($H3613&lt;0,"△这一笔之后该账户余额成负数了，核一下",""))))))))))))))</f>
        <v/>
      </c>
    </row>
    <row r="3614" ht="16.5" spans="1:16">
      <c r="A3614" s="4" t="str">
        <f>IF($C3614="","",COUNTA($C$5:$C3614))</f>
        <v/>
      </c>
      <c r="B3614" s="52"/>
      <c r="C3614" s="53"/>
      <c r="D3614" s="53"/>
      <c r="E3614" s="32"/>
      <c r="F3614" s="54"/>
      <c r="G3614" s="54"/>
      <c r="H3614" s="24" t="str">
        <f>IFERROR(ROUND(VLOOKUP($C3614,基础资料!$B$5:$E$34,3,0)+SUMIF($C$5:$C3614,$C3614,$F$5:$F3614)-SUMIF($C$5:$C3614,$C3614,$G$5:$G3614),2),"")</f>
        <v/>
      </c>
      <c r="I3614" s="53"/>
      <c r="J3614" s="53"/>
      <c r="K3614" s="25" t="str">
        <f t="shared" si="56"/>
        <v/>
      </c>
      <c r="L3614" s="13" t="str">
        <f>IF($D3614="","",IFERROR(INDEX(类别属性,MATCH($D3614,类别表,0)),""))</f>
        <v/>
      </c>
      <c r="M3614" s="53"/>
      <c r="N3614" s="53"/>
      <c r="O3614" s="32"/>
      <c r="P3614" s="6" t="str">
        <f>IF($C3614="","",IF(ISNA(MATCH($C3614,账户表,0)),"※这个账户不在【基础资料】的账户档案里",IF($B3614="","※没填日期，这一笔不会进任何月份的报表",IF(NOT(ISNUMBER($B3614)),"※日期是文本不是日期（像 2026.6.28 这种），按日期取数的报表全会漏掉这一笔",IF(AND($F3614&lt;&gt;"",$G3614&lt;&gt;""),"※收入和支出不能同时填",IF(AND(N($F3614)=0,N($G3614)=0),"※收入和支出都没填",IF(OR(N($F3614)&lt;0,N($G3614)&lt;0),"※金额不能填负数，方向反了就换一列填",IF($D3614="","※没填收支类别，分类报表会漏掉这一笔",IF(ISNA(MATCH($D3614,类别表,0)),"※收支类别不在【基础资料】的清单里",IF(AND($L3614="内部转账",$M3614=""),"△内部转账要在「对方账户」写上另一头",IF(AND($L3614="内部转账",$M3614=$C3614),"※对方账户跟本账户是同一个",IF(AND($L3614&lt;&gt;"内部转账",$M3614&lt;&gt;""),"△填了对方账户，但类别不是内部转账",IF(YEAR($B3614)&lt;&gt;管理年度,"△不是管理年度的单据，按月的三张报表里看不到",IF($H3614&lt;0,"△这一笔之后该账户余额成负数了，核一下",""))))))))))))))</f>
        <v/>
      </c>
    </row>
    <row r="3615" ht="16.5" spans="1:16">
      <c r="A3615" s="4" t="str">
        <f>IF($C3615="","",COUNTA($C$5:$C3615))</f>
        <v/>
      </c>
      <c r="B3615" s="52"/>
      <c r="C3615" s="53"/>
      <c r="D3615" s="53"/>
      <c r="E3615" s="32"/>
      <c r="F3615" s="54"/>
      <c r="G3615" s="54"/>
      <c r="H3615" s="24" t="str">
        <f>IFERROR(ROUND(VLOOKUP($C3615,基础资料!$B$5:$E$34,3,0)+SUMIF($C$5:$C3615,$C3615,$F$5:$F3615)-SUMIF($C$5:$C3615,$C3615,$G$5:$G3615),2),"")</f>
        <v/>
      </c>
      <c r="I3615" s="53"/>
      <c r="J3615" s="53"/>
      <c r="K3615" s="25" t="str">
        <f t="shared" si="56"/>
        <v/>
      </c>
      <c r="L3615" s="13" t="str">
        <f>IF($D3615="","",IFERROR(INDEX(类别属性,MATCH($D3615,类别表,0)),""))</f>
        <v/>
      </c>
      <c r="M3615" s="53"/>
      <c r="N3615" s="53"/>
      <c r="O3615" s="32"/>
      <c r="P3615" s="6" t="str">
        <f>IF($C3615="","",IF(ISNA(MATCH($C3615,账户表,0)),"※这个账户不在【基础资料】的账户档案里",IF($B3615="","※没填日期，这一笔不会进任何月份的报表",IF(NOT(ISNUMBER($B3615)),"※日期是文本不是日期（像 2026.6.28 这种），按日期取数的报表全会漏掉这一笔",IF(AND($F3615&lt;&gt;"",$G3615&lt;&gt;""),"※收入和支出不能同时填",IF(AND(N($F3615)=0,N($G3615)=0),"※收入和支出都没填",IF(OR(N($F3615)&lt;0,N($G3615)&lt;0),"※金额不能填负数，方向反了就换一列填",IF($D3615="","※没填收支类别，分类报表会漏掉这一笔",IF(ISNA(MATCH($D3615,类别表,0)),"※收支类别不在【基础资料】的清单里",IF(AND($L3615="内部转账",$M3615=""),"△内部转账要在「对方账户」写上另一头",IF(AND($L3615="内部转账",$M3615=$C3615),"※对方账户跟本账户是同一个",IF(AND($L3615&lt;&gt;"内部转账",$M3615&lt;&gt;""),"△填了对方账户，但类别不是内部转账",IF(YEAR($B3615)&lt;&gt;管理年度,"△不是管理年度的单据，按月的三张报表里看不到",IF($H3615&lt;0,"△这一笔之后该账户余额成负数了，核一下",""))))))))))))))</f>
        <v/>
      </c>
    </row>
    <row r="3616" ht="16.5" spans="1:16">
      <c r="A3616" s="4" t="str">
        <f>IF($C3616="","",COUNTA($C$5:$C3616))</f>
        <v/>
      </c>
      <c r="B3616" s="52"/>
      <c r="C3616" s="53"/>
      <c r="D3616" s="53"/>
      <c r="E3616" s="32"/>
      <c r="F3616" s="54"/>
      <c r="G3616" s="54"/>
      <c r="H3616" s="24" t="str">
        <f>IFERROR(ROUND(VLOOKUP($C3616,基础资料!$B$5:$E$34,3,0)+SUMIF($C$5:$C3616,$C3616,$F$5:$F3616)-SUMIF($C$5:$C3616,$C3616,$G$5:$G3616),2),"")</f>
        <v/>
      </c>
      <c r="I3616" s="53"/>
      <c r="J3616" s="53"/>
      <c r="K3616" s="25" t="str">
        <f t="shared" si="56"/>
        <v/>
      </c>
      <c r="L3616" s="13" t="str">
        <f>IF($D3616="","",IFERROR(INDEX(类别属性,MATCH($D3616,类别表,0)),""))</f>
        <v/>
      </c>
      <c r="M3616" s="53"/>
      <c r="N3616" s="53"/>
      <c r="O3616" s="32"/>
      <c r="P3616" s="6" t="str">
        <f>IF($C3616="","",IF(ISNA(MATCH($C3616,账户表,0)),"※这个账户不在【基础资料】的账户档案里",IF($B3616="","※没填日期，这一笔不会进任何月份的报表",IF(NOT(ISNUMBER($B3616)),"※日期是文本不是日期（像 2026.6.28 这种），按日期取数的报表全会漏掉这一笔",IF(AND($F3616&lt;&gt;"",$G3616&lt;&gt;""),"※收入和支出不能同时填",IF(AND(N($F3616)=0,N($G3616)=0),"※收入和支出都没填",IF(OR(N($F3616)&lt;0,N($G3616)&lt;0),"※金额不能填负数，方向反了就换一列填",IF($D3616="","※没填收支类别，分类报表会漏掉这一笔",IF(ISNA(MATCH($D3616,类别表,0)),"※收支类别不在【基础资料】的清单里",IF(AND($L3616="内部转账",$M3616=""),"△内部转账要在「对方账户」写上另一头",IF(AND($L3616="内部转账",$M3616=$C3616),"※对方账户跟本账户是同一个",IF(AND($L3616&lt;&gt;"内部转账",$M3616&lt;&gt;""),"△填了对方账户，但类别不是内部转账",IF(YEAR($B3616)&lt;&gt;管理年度,"△不是管理年度的单据，按月的三张报表里看不到",IF($H3616&lt;0,"△这一笔之后该账户余额成负数了，核一下",""))))))))))))))</f>
        <v/>
      </c>
    </row>
    <row r="3617" ht="16.5" spans="1:16">
      <c r="A3617" s="4" t="str">
        <f>IF($C3617="","",COUNTA($C$5:$C3617))</f>
        <v/>
      </c>
      <c r="B3617" s="52"/>
      <c r="C3617" s="53"/>
      <c r="D3617" s="53"/>
      <c r="E3617" s="32"/>
      <c r="F3617" s="54"/>
      <c r="G3617" s="54"/>
      <c r="H3617" s="24" t="str">
        <f>IFERROR(ROUND(VLOOKUP($C3617,基础资料!$B$5:$E$34,3,0)+SUMIF($C$5:$C3617,$C3617,$F$5:$F3617)-SUMIF($C$5:$C3617,$C3617,$G$5:$G3617),2),"")</f>
        <v/>
      </c>
      <c r="I3617" s="53"/>
      <c r="J3617" s="53"/>
      <c r="K3617" s="25" t="str">
        <f t="shared" si="56"/>
        <v/>
      </c>
      <c r="L3617" s="13" t="str">
        <f>IF($D3617="","",IFERROR(INDEX(类别属性,MATCH($D3617,类别表,0)),""))</f>
        <v/>
      </c>
      <c r="M3617" s="53"/>
      <c r="N3617" s="53"/>
      <c r="O3617" s="32"/>
      <c r="P3617" s="6" t="str">
        <f>IF($C3617="","",IF(ISNA(MATCH($C3617,账户表,0)),"※这个账户不在【基础资料】的账户档案里",IF($B3617="","※没填日期，这一笔不会进任何月份的报表",IF(NOT(ISNUMBER($B3617)),"※日期是文本不是日期（像 2026.6.28 这种），按日期取数的报表全会漏掉这一笔",IF(AND($F3617&lt;&gt;"",$G3617&lt;&gt;""),"※收入和支出不能同时填",IF(AND(N($F3617)=0,N($G3617)=0),"※收入和支出都没填",IF(OR(N($F3617)&lt;0,N($G3617)&lt;0),"※金额不能填负数，方向反了就换一列填",IF($D3617="","※没填收支类别，分类报表会漏掉这一笔",IF(ISNA(MATCH($D3617,类别表,0)),"※收支类别不在【基础资料】的清单里",IF(AND($L3617="内部转账",$M3617=""),"△内部转账要在「对方账户」写上另一头",IF(AND($L3617="内部转账",$M3617=$C3617),"※对方账户跟本账户是同一个",IF(AND($L3617&lt;&gt;"内部转账",$M3617&lt;&gt;""),"△填了对方账户，但类别不是内部转账",IF(YEAR($B3617)&lt;&gt;管理年度,"△不是管理年度的单据，按月的三张报表里看不到",IF($H3617&lt;0,"△这一笔之后该账户余额成负数了，核一下",""))))))))))))))</f>
        <v/>
      </c>
    </row>
    <row r="3618" ht="16.5" spans="1:16">
      <c r="A3618" s="4" t="str">
        <f>IF($C3618="","",COUNTA($C$5:$C3618))</f>
        <v/>
      </c>
      <c r="B3618" s="52"/>
      <c r="C3618" s="53"/>
      <c r="D3618" s="53"/>
      <c r="E3618" s="32"/>
      <c r="F3618" s="54"/>
      <c r="G3618" s="54"/>
      <c r="H3618" s="24" t="str">
        <f>IFERROR(ROUND(VLOOKUP($C3618,基础资料!$B$5:$E$34,3,0)+SUMIF($C$5:$C3618,$C3618,$F$5:$F3618)-SUMIF($C$5:$C3618,$C3618,$G$5:$G3618),2),"")</f>
        <v/>
      </c>
      <c r="I3618" s="53"/>
      <c r="J3618" s="53"/>
      <c r="K3618" s="25" t="str">
        <f t="shared" si="56"/>
        <v/>
      </c>
      <c r="L3618" s="13" t="str">
        <f>IF($D3618="","",IFERROR(INDEX(类别属性,MATCH($D3618,类别表,0)),""))</f>
        <v/>
      </c>
      <c r="M3618" s="53"/>
      <c r="N3618" s="53"/>
      <c r="O3618" s="32"/>
      <c r="P3618" s="6" t="str">
        <f>IF($C3618="","",IF(ISNA(MATCH($C3618,账户表,0)),"※这个账户不在【基础资料】的账户档案里",IF($B3618="","※没填日期，这一笔不会进任何月份的报表",IF(NOT(ISNUMBER($B3618)),"※日期是文本不是日期（像 2026.6.28 这种），按日期取数的报表全会漏掉这一笔",IF(AND($F3618&lt;&gt;"",$G3618&lt;&gt;""),"※收入和支出不能同时填",IF(AND(N($F3618)=0,N($G3618)=0),"※收入和支出都没填",IF(OR(N($F3618)&lt;0,N($G3618)&lt;0),"※金额不能填负数，方向反了就换一列填",IF($D3618="","※没填收支类别，分类报表会漏掉这一笔",IF(ISNA(MATCH($D3618,类别表,0)),"※收支类别不在【基础资料】的清单里",IF(AND($L3618="内部转账",$M3618=""),"△内部转账要在「对方账户」写上另一头",IF(AND($L3618="内部转账",$M3618=$C3618),"※对方账户跟本账户是同一个",IF(AND($L3618&lt;&gt;"内部转账",$M3618&lt;&gt;""),"△填了对方账户，但类别不是内部转账",IF(YEAR($B3618)&lt;&gt;管理年度,"△不是管理年度的单据，按月的三张报表里看不到",IF($H3618&lt;0,"△这一笔之后该账户余额成负数了，核一下",""))))))))))))))</f>
        <v/>
      </c>
    </row>
    <row r="3619" ht="16.5" spans="1:16">
      <c r="A3619" s="4" t="str">
        <f>IF($C3619="","",COUNTA($C$5:$C3619))</f>
        <v/>
      </c>
      <c r="B3619" s="52"/>
      <c r="C3619" s="53"/>
      <c r="D3619" s="53"/>
      <c r="E3619" s="32"/>
      <c r="F3619" s="54"/>
      <c r="G3619" s="54"/>
      <c r="H3619" s="24" t="str">
        <f>IFERROR(ROUND(VLOOKUP($C3619,基础资料!$B$5:$E$34,3,0)+SUMIF($C$5:$C3619,$C3619,$F$5:$F3619)-SUMIF($C$5:$C3619,$C3619,$G$5:$G3619),2),"")</f>
        <v/>
      </c>
      <c r="I3619" s="53"/>
      <c r="J3619" s="53"/>
      <c r="K3619" s="25" t="str">
        <f t="shared" si="56"/>
        <v/>
      </c>
      <c r="L3619" s="13" t="str">
        <f>IF($D3619="","",IFERROR(INDEX(类别属性,MATCH($D3619,类别表,0)),""))</f>
        <v/>
      </c>
      <c r="M3619" s="53"/>
      <c r="N3619" s="53"/>
      <c r="O3619" s="32"/>
      <c r="P3619" s="6" t="str">
        <f>IF($C3619="","",IF(ISNA(MATCH($C3619,账户表,0)),"※这个账户不在【基础资料】的账户档案里",IF($B3619="","※没填日期，这一笔不会进任何月份的报表",IF(NOT(ISNUMBER($B3619)),"※日期是文本不是日期（像 2026.6.28 这种），按日期取数的报表全会漏掉这一笔",IF(AND($F3619&lt;&gt;"",$G3619&lt;&gt;""),"※收入和支出不能同时填",IF(AND(N($F3619)=0,N($G3619)=0),"※收入和支出都没填",IF(OR(N($F3619)&lt;0,N($G3619)&lt;0),"※金额不能填负数，方向反了就换一列填",IF($D3619="","※没填收支类别，分类报表会漏掉这一笔",IF(ISNA(MATCH($D3619,类别表,0)),"※收支类别不在【基础资料】的清单里",IF(AND($L3619="内部转账",$M3619=""),"△内部转账要在「对方账户」写上另一头",IF(AND($L3619="内部转账",$M3619=$C3619),"※对方账户跟本账户是同一个",IF(AND($L3619&lt;&gt;"内部转账",$M3619&lt;&gt;""),"△填了对方账户，但类别不是内部转账",IF(YEAR($B3619)&lt;&gt;管理年度,"△不是管理年度的单据，按月的三张报表里看不到",IF($H3619&lt;0,"△这一笔之后该账户余额成负数了，核一下",""))))))))))))))</f>
        <v/>
      </c>
    </row>
    <row r="3620" ht="16.5" spans="1:16">
      <c r="A3620" s="4" t="str">
        <f>IF($C3620="","",COUNTA($C$5:$C3620))</f>
        <v/>
      </c>
      <c r="B3620" s="52"/>
      <c r="C3620" s="53"/>
      <c r="D3620" s="53"/>
      <c r="E3620" s="32"/>
      <c r="F3620" s="54"/>
      <c r="G3620" s="54"/>
      <c r="H3620" s="24" t="str">
        <f>IFERROR(ROUND(VLOOKUP($C3620,基础资料!$B$5:$E$34,3,0)+SUMIF($C$5:$C3620,$C3620,$F$5:$F3620)-SUMIF($C$5:$C3620,$C3620,$G$5:$G3620),2),"")</f>
        <v/>
      </c>
      <c r="I3620" s="53"/>
      <c r="J3620" s="53"/>
      <c r="K3620" s="25" t="str">
        <f t="shared" si="56"/>
        <v/>
      </c>
      <c r="L3620" s="13" t="str">
        <f>IF($D3620="","",IFERROR(INDEX(类别属性,MATCH($D3620,类别表,0)),""))</f>
        <v/>
      </c>
      <c r="M3620" s="53"/>
      <c r="N3620" s="53"/>
      <c r="O3620" s="32"/>
      <c r="P3620" s="6" t="str">
        <f>IF($C3620="","",IF(ISNA(MATCH($C3620,账户表,0)),"※这个账户不在【基础资料】的账户档案里",IF($B3620="","※没填日期，这一笔不会进任何月份的报表",IF(NOT(ISNUMBER($B3620)),"※日期是文本不是日期（像 2026.6.28 这种），按日期取数的报表全会漏掉这一笔",IF(AND($F3620&lt;&gt;"",$G3620&lt;&gt;""),"※收入和支出不能同时填",IF(AND(N($F3620)=0,N($G3620)=0),"※收入和支出都没填",IF(OR(N($F3620)&lt;0,N($G3620)&lt;0),"※金额不能填负数，方向反了就换一列填",IF($D3620="","※没填收支类别，分类报表会漏掉这一笔",IF(ISNA(MATCH($D3620,类别表,0)),"※收支类别不在【基础资料】的清单里",IF(AND($L3620="内部转账",$M3620=""),"△内部转账要在「对方账户」写上另一头",IF(AND($L3620="内部转账",$M3620=$C3620),"※对方账户跟本账户是同一个",IF(AND($L3620&lt;&gt;"内部转账",$M3620&lt;&gt;""),"△填了对方账户，但类别不是内部转账",IF(YEAR($B3620)&lt;&gt;管理年度,"△不是管理年度的单据，按月的三张报表里看不到",IF($H3620&lt;0,"△这一笔之后该账户余额成负数了，核一下",""))))))))))))))</f>
        <v/>
      </c>
    </row>
    <row r="3621" ht="16.5" spans="1:16">
      <c r="A3621" s="4" t="str">
        <f>IF($C3621="","",COUNTA($C$5:$C3621))</f>
        <v/>
      </c>
      <c r="B3621" s="52"/>
      <c r="C3621" s="53"/>
      <c r="D3621" s="53"/>
      <c r="E3621" s="32"/>
      <c r="F3621" s="54"/>
      <c r="G3621" s="54"/>
      <c r="H3621" s="24" t="str">
        <f>IFERROR(ROUND(VLOOKUP($C3621,基础资料!$B$5:$E$34,3,0)+SUMIF($C$5:$C3621,$C3621,$F$5:$F3621)-SUMIF($C$5:$C3621,$C3621,$G$5:$G3621),2),"")</f>
        <v/>
      </c>
      <c r="I3621" s="53"/>
      <c r="J3621" s="53"/>
      <c r="K3621" s="25" t="str">
        <f t="shared" si="56"/>
        <v/>
      </c>
      <c r="L3621" s="13" t="str">
        <f>IF($D3621="","",IFERROR(INDEX(类别属性,MATCH($D3621,类别表,0)),""))</f>
        <v/>
      </c>
      <c r="M3621" s="53"/>
      <c r="N3621" s="53"/>
      <c r="O3621" s="32"/>
      <c r="P3621" s="6" t="str">
        <f>IF($C3621="","",IF(ISNA(MATCH($C3621,账户表,0)),"※这个账户不在【基础资料】的账户档案里",IF($B3621="","※没填日期，这一笔不会进任何月份的报表",IF(NOT(ISNUMBER($B3621)),"※日期是文本不是日期（像 2026.6.28 这种），按日期取数的报表全会漏掉这一笔",IF(AND($F3621&lt;&gt;"",$G3621&lt;&gt;""),"※收入和支出不能同时填",IF(AND(N($F3621)=0,N($G3621)=0),"※收入和支出都没填",IF(OR(N($F3621)&lt;0,N($G3621)&lt;0),"※金额不能填负数，方向反了就换一列填",IF($D3621="","※没填收支类别，分类报表会漏掉这一笔",IF(ISNA(MATCH($D3621,类别表,0)),"※收支类别不在【基础资料】的清单里",IF(AND($L3621="内部转账",$M3621=""),"△内部转账要在「对方账户」写上另一头",IF(AND($L3621="内部转账",$M3621=$C3621),"※对方账户跟本账户是同一个",IF(AND($L3621&lt;&gt;"内部转账",$M3621&lt;&gt;""),"△填了对方账户，但类别不是内部转账",IF(YEAR($B3621)&lt;&gt;管理年度,"△不是管理年度的单据，按月的三张报表里看不到",IF($H3621&lt;0,"△这一笔之后该账户余额成负数了，核一下",""))))))))))))))</f>
        <v/>
      </c>
    </row>
    <row r="3622" ht="16.5" spans="1:16">
      <c r="A3622" s="4" t="str">
        <f>IF($C3622="","",COUNTA($C$5:$C3622))</f>
        <v/>
      </c>
      <c r="B3622" s="52"/>
      <c r="C3622" s="53"/>
      <c r="D3622" s="53"/>
      <c r="E3622" s="32"/>
      <c r="F3622" s="54"/>
      <c r="G3622" s="54"/>
      <c r="H3622" s="24" t="str">
        <f>IFERROR(ROUND(VLOOKUP($C3622,基础资料!$B$5:$E$34,3,0)+SUMIF($C$5:$C3622,$C3622,$F$5:$F3622)-SUMIF($C$5:$C3622,$C3622,$G$5:$G3622),2),"")</f>
        <v/>
      </c>
      <c r="I3622" s="53"/>
      <c r="J3622" s="53"/>
      <c r="K3622" s="25" t="str">
        <f t="shared" si="56"/>
        <v/>
      </c>
      <c r="L3622" s="13" t="str">
        <f>IF($D3622="","",IFERROR(INDEX(类别属性,MATCH($D3622,类别表,0)),""))</f>
        <v/>
      </c>
      <c r="M3622" s="53"/>
      <c r="N3622" s="53"/>
      <c r="O3622" s="32"/>
      <c r="P3622" s="6" t="str">
        <f>IF($C3622="","",IF(ISNA(MATCH($C3622,账户表,0)),"※这个账户不在【基础资料】的账户档案里",IF($B3622="","※没填日期，这一笔不会进任何月份的报表",IF(NOT(ISNUMBER($B3622)),"※日期是文本不是日期（像 2026.6.28 这种），按日期取数的报表全会漏掉这一笔",IF(AND($F3622&lt;&gt;"",$G3622&lt;&gt;""),"※收入和支出不能同时填",IF(AND(N($F3622)=0,N($G3622)=0),"※收入和支出都没填",IF(OR(N($F3622)&lt;0,N($G3622)&lt;0),"※金额不能填负数，方向反了就换一列填",IF($D3622="","※没填收支类别，分类报表会漏掉这一笔",IF(ISNA(MATCH($D3622,类别表,0)),"※收支类别不在【基础资料】的清单里",IF(AND($L3622="内部转账",$M3622=""),"△内部转账要在「对方账户」写上另一头",IF(AND($L3622="内部转账",$M3622=$C3622),"※对方账户跟本账户是同一个",IF(AND($L3622&lt;&gt;"内部转账",$M3622&lt;&gt;""),"△填了对方账户，但类别不是内部转账",IF(YEAR($B3622)&lt;&gt;管理年度,"△不是管理年度的单据，按月的三张报表里看不到",IF($H3622&lt;0,"△这一笔之后该账户余额成负数了，核一下",""))))))))))))))</f>
        <v/>
      </c>
    </row>
    <row r="3623" ht="16.5" spans="1:16">
      <c r="A3623" s="4" t="str">
        <f>IF($C3623="","",COUNTA($C$5:$C3623))</f>
        <v/>
      </c>
      <c r="B3623" s="52"/>
      <c r="C3623" s="53"/>
      <c r="D3623" s="53"/>
      <c r="E3623" s="32"/>
      <c r="F3623" s="54"/>
      <c r="G3623" s="54"/>
      <c r="H3623" s="24" t="str">
        <f>IFERROR(ROUND(VLOOKUP($C3623,基础资料!$B$5:$E$34,3,0)+SUMIF($C$5:$C3623,$C3623,$F$5:$F3623)-SUMIF($C$5:$C3623,$C3623,$G$5:$G3623),2),"")</f>
        <v/>
      </c>
      <c r="I3623" s="53"/>
      <c r="J3623" s="53"/>
      <c r="K3623" s="25" t="str">
        <f t="shared" si="56"/>
        <v/>
      </c>
      <c r="L3623" s="13" t="str">
        <f>IF($D3623="","",IFERROR(INDEX(类别属性,MATCH($D3623,类别表,0)),""))</f>
        <v/>
      </c>
      <c r="M3623" s="53"/>
      <c r="N3623" s="53"/>
      <c r="O3623" s="32"/>
      <c r="P3623" s="6" t="str">
        <f>IF($C3623="","",IF(ISNA(MATCH($C3623,账户表,0)),"※这个账户不在【基础资料】的账户档案里",IF($B3623="","※没填日期，这一笔不会进任何月份的报表",IF(NOT(ISNUMBER($B3623)),"※日期是文本不是日期（像 2026.6.28 这种），按日期取数的报表全会漏掉这一笔",IF(AND($F3623&lt;&gt;"",$G3623&lt;&gt;""),"※收入和支出不能同时填",IF(AND(N($F3623)=0,N($G3623)=0),"※收入和支出都没填",IF(OR(N($F3623)&lt;0,N($G3623)&lt;0),"※金额不能填负数，方向反了就换一列填",IF($D3623="","※没填收支类别，分类报表会漏掉这一笔",IF(ISNA(MATCH($D3623,类别表,0)),"※收支类别不在【基础资料】的清单里",IF(AND($L3623="内部转账",$M3623=""),"△内部转账要在「对方账户」写上另一头",IF(AND($L3623="内部转账",$M3623=$C3623),"※对方账户跟本账户是同一个",IF(AND($L3623&lt;&gt;"内部转账",$M3623&lt;&gt;""),"△填了对方账户，但类别不是内部转账",IF(YEAR($B3623)&lt;&gt;管理年度,"△不是管理年度的单据，按月的三张报表里看不到",IF($H3623&lt;0,"△这一笔之后该账户余额成负数了，核一下",""))))))))))))))</f>
        <v/>
      </c>
    </row>
    <row r="3624" ht="16.5" spans="1:16">
      <c r="A3624" s="4" t="str">
        <f>IF($C3624="","",COUNTA($C$5:$C3624))</f>
        <v/>
      </c>
      <c r="B3624" s="52"/>
      <c r="C3624" s="53"/>
      <c r="D3624" s="53"/>
      <c r="E3624" s="32"/>
      <c r="F3624" s="54"/>
      <c r="G3624" s="54"/>
      <c r="H3624" s="24" t="str">
        <f>IFERROR(ROUND(VLOOKUP($C3624,基础资料!$B$5:$E$34,3,0)+SUMIF($C$5:$C3624,$C3624,$F$5:$F3624)-SUMIF($C$5:$C3624,$C3624,$G$5:$G3624),2),"")</f>
        <v/>
      </c>
      <c r="I3624" s="53"/>
      <c r="J3624" s="53"/>
      <c r="K3624" s="25" t="str">
        <f t="shared" si="56"/>
        <v/>
      </c>
      <c r="L3624" s="13" t="str">
        <f>IF($D3624="","",IFERROR(INDEX(类别属性,MATCH($D3624,类别表,0)),""))</f>
        <v/>
      </c>
      <c r="M3624" s="53"/>
      <c r="N3624" s="53"/>
      <c r="O3624" s="32"/>
      <c r="P3624" s="6" t="str">
        <f>IF($C3624="","",IF(ISNA(MATCH($C3624,账户表,0)),"※这个账户不在【基础资料】的账户档案里",IF($B3624="","※没填日期，这一笔不会进任何月份的报表",IF(NOT(ISNUMBER($B3624)),"※日期是文本不是日期（像 2026.6.28 这种），按日期取数的报表全会漏掉这一笔",IF(AND($F3624&lt;&gt;"",$G3624&lt;&gt;""),"※收入和支出不能同时填",IF(AND(N($F3624)=0,N($G3624)=0),"※收入和支出都没填",IF(OR(N($F3624)&lt;0,N($G3624)&lt;0),"※金额不能填负数，方向反了就换一列填",IF($D3624="","※没填收支类别，分类报表会漏掉这一笔",IF(ISNA(MATCH($D3624,类别表,0)),"※收支类别不在【基础资料】的清单里",IF(AND($L3624="内部转账",$M3624=""),"△内部转账要在「对方账户」写上另一头",IF(AND($L3624="内部转账",$M3624=$C3624),"※对方账户跟本账户是同一个",IF(AND($L3624&lt;&gt;"内部转账",$M3624&lt;&gt;""),"△填了对方账户，但类别不是内部转账",IF(YEAR($B3624)&lt;&gt;管理年度,"△不是管理年度的单据，按月的三张报表里看不到",IF($H3624&lt;0,"△这一笔之后该账户余额成负数了，核一下",""))))))))))))))</f>
        <v/>
      </c>
    </row>
    <row r="3625" ht="16.5" spans="1:16">
      <c r="A3625" s="4" t="str">
        <f>IF($C3625="","",COUNTA($C$5:$C3625))</f>
        <v/>
      </c>
      <c r="B3625" s="52"/>
      <c r="C3625" s="53"/>
      <c r="D3625" s="53"/>
      <c r="E3625" s="32"/>
      <c r="F3625" s="54"/>
      <c r="G3625" s="54"/>
      <c r="H3625" s="24" t="str">
        <f>IFERROR(ROUND(VLOOKUP($C3625,基础资料!$B$5:$E$34,3,0)+SUMIF($C$5:$C3625,$C3625,$F$5:$F3625)-SUMIF($C$5:$C3625,$C3625,$G$5:$G3625),2),"")</f>
        <v/>
      </c>
      <c r="I3625" s="53"/>
      <c r="J3625" s="53"/>
      <c r="K3625" s="25" t="str">
        <f t="shared" si="56"/>
        <v/>
      </c>
      <c r="L3625" s="13" t="str">
        <f>IF($D3625="","",IFERROR(INDEX(类别属性,MATCH($D3625,类别表,0)),""))</f>
        <v/>
      </c>
      <c r="M3625" s="53"/>
      <c r="N3625" s="53"/>
      <c r="O3625" s="32"/>
      <c r="P3625" s="6" t="str">
        <f>IF($C3625="","",IF(ISNA(MATCH($C3625,账户表,0)),"※这个账户不在【基础资料】的账户档案里",IF($B3625="","※没填日期，这一笔不会进任何月份的报表",IF(NOT(ISNUMBER($B3625)),"※日期是文本不是日期（像 2026.6.28 这种），按日期取数的报表全会漏掉这一笔",IF(AND($F3625&lt;&gt;"",$G3625&lt;&gt;""),"※收入和支出不能同时填",IF(AND(N($F3625)=0,N($G3625)=0),"※收入和支出都没填",IF(OR(N($F3625)&lt;0,N($G3625)&lt;0),"※金额不能填负数，方向反了就换一列填",IF($D3625="","※没填收支类别，分类报表会漏掉这一笔",IF(ISNA(MATCH($D3625,类别表,0)),"※收支类别不在【基础资料】的清单里",IF(AND($L3625="内部转账",$M3625=""),"△内部转账要在「对方账户」写上另一头",IF(AND($L3625="内部转账",$M3625=$C3625),"※对方账户跟本账户是同一个",IF(AND($L3625&lt;&gt;"内部转账",$M3625&lt;&gt;""),"△填了对方账户，但类别不是内部转账",IF(YEAR($B3625)&lt;&gt;管理年度,"△不是管理年度的单据，按月的三张报表里看不到",IF($H3625&lt;0,"△这一笔之后该账户余额成负数了，核一下",""))))))))))))))</f>
        <v/>
      </c>
    </row>
    <row r="3626" ht="16.5" spans="1:16">
      <c r="A3626" s="4" t="str">
        <f>IF($C3626="","",COUNTA($C$5:$C3626))</f>
        <v/>
      </c>
      <c r="B3626" s="52"/>
      <c r="C3626" s="53"/>
      <c r="D3626" s="53"/>
      <c r="E3626" s="32"/>
      <c r="F3626" s="54"/>
      <c r="G3626" s="54"/>
      <c r="H3626" s="24" t="str">
        <f>IFERROR(ROUND(VLOOKUP($C3626,基础资料!$B$5:$E$34,3,0)+SUMIF($C$5:$C3626,$C3626,$F$5:$F3626)-SUMIF($C$5:$C3626,$C3626,$G$5:$G3626),2),"")</f>
        <v/>
      </c>
      <c r="I3626" s="53"/>
      <c r="J3626" s="53"/>
      <c r="K3626" s="25" t="str">
        <f t="shared" si="56"/>
        <v/>
      </c>
      <c r="L3626" s="13" t="str">
        <f>IF($D3626="","",IFERROR(INDEX(类别属性,MATCH($D3626,类别表,0)),""))</f>
        <v/>
      </c>
      <c r="M3626" s="53"/>
      <c r="N3626" s="53"/>
      <c r="O3626" s="32"/>
      <c r="P3626" s="6" t="str">
        <f>IF($C3626="","",IF(ISNA(MATCH($C3626,账户表,0)),"※这个账户不在【基础资料】的账户档案里",IF($B3626="","※没填日期，这一笔不会进任何月份的报表",IF(NOT(ISNUMBER($B3626)),"※日期是文本不是日期（像 2026.6.28 这种），按日期取数的报表全会漏掉这一笔",IF(AND($F3626&lt;&gt;"",$G3626&lt;&gt;""),"※收入和支出不能同时填",IF(AND(N($F3626)=0,N($G3626)=0),"※收入和支出都没填",IF(OR(N($F3626)&lt;0,N($G3626)&lt;0),"※金额不能填负数，方向反了就换一列填",IF($D3626="","※没填收支类别，分类报表会漏掉这一笔",IF(ISNA(MATCH($D3626,类别表,0)),"※收支类别不在【基础资料】的清单里",IF(AND($L3626="内部转账",$M3626=""),"△内部转账要在「对方账户」写上另一头",IF(AND($L3626="内部转账",$M3626=$C3626),"※对方账户跟本账户是同一个",IF(AND($L3626&lt;&gt;"内部转账",$M3626&lt;&gt;""),"△填了对方账户，但类别不是内部转账",IF(YEAR($B3626)&lt;&gt;管理年度,"△不是管理年度的单据，按月的三张报表里看不到",IF($H3626&lt;0,"△这一笔之后该账户余额成负数了，核一下",""))))))))))))))</f>
        <v/>
      </c>
    </row>
    <row r="3627" ht="16.5" spans="1:16">
      <c r="A3627" s="4" t="str">
        <f>IF($C3627="","",COUNTA($C$5:$C3627))</f>
        <v/>
      </c>
      <c r="B3627" s="52"/>
      <c r="C3627" s="53"/>
      <c r="D3627" s="53"/>
      <c r="E3627" s="32"/>
      <c r="F3627" s="54"/>
      <c r="G3627" s="54"/>
      <c r="H3627" s="24" t="str">
        <f>IFERROR(ROUND(VLOOKUP($C3627,基础资料!$B$5:$E$34,3,0)+SUMIF($C$5:$C3627,$C3627,$F$5:$F3627)-SUMIF($C$5:$C3627,$C3627,$G$5:$G3627),2),"")</f>
        <v/>
      </c>
      <c r="I3627" s="53"/>
      <c r="J3627" s="53"/>
      <c r="K3627" s="25" t="str">
        <f t="shared" si="56"/>
        <v/>
      </c>
      <c r="L3627" s="13" t="str">
        <f>IF($D3627="","",IFERROR(INDEX(类别属性,MATCH($D3627,类别表,0)),""))</f>
        <v/>
      </c>
      <c r="M3627" s="53"/>
      <c r="N3627" s="53"/>
      <c r="O3627" s="32"/>
      <c r="P3627" s="6" t="str">
        <f>IF($C3627="","",IF(ISNA(MATCH($C3627,账户表,0)),"※这个账户不在【基础资料】的账户档案里",IF($B3627="","※没填日期，这一笔不会进任何月份的报表",IF(NOT(ISNUMBER($B3627)),"※日期是文本不是日期（像 2026.6.28 这种），按日期取数的报表全会漏掉这一笔",IF(AND($F3627&lt;&gt;"",$G3627&lt;&gt;""),"※收入和支出不能同时填",IF(AND(N($F3627)=0,N($G3627)=0),"※收入和支出都没填",IF(OR(N($F3627)&lt;0,N($G3627)&lt;0),"※金额不能填负数，方向反了就换一列填",IF($D3627="","※没填收支类别，分类报表会漏掉这一笔",IF(ISNA(MATCH($D3627,类别表,0)),"※收支类别不在【基础资料】的清单里",IF(AND($L3627="内部转账",$M3627=""),"△内部转账要在「对方账户」写上另一头",IF(AND($L3627="内部转账",$M3627=$C3627),"※对方账户跟本账户是同一个",IF(AND($L3627&lt;&gt;"内部转账",$M3627&lt;&gt;""),"△填了对方账户，但类别不是内部转账",IF(YEAR($B3627)&lt;&gt;管理年度,"△不是管理年度的单据，按月的三张报表里看不到",IF($H3627&lt;0,"△这一笔之后该账户余额成负数了，核一下",""))))))))))))))</f>
        <v/>
      </c>
    </row>
    <row r="3628" ht="16.5" spans="1:16">
      <c r="A3628" s="4" t="str">
        <f>IF($C3628="","",COUNTA($C$5:$C3628))</f>
        <v/>
      </c>
      <c r="B3628" s="52"/>
      <c r="C3628" s="53"/>
      <c r="D3628" s="53"/>
      <c r="E3628" s="32"/>
      <c r="F3628" s="54"/>
      <c r="G3628" s="54"/>
      <c r="H3628" s="24" t="str">
        <f>IFERROR(ROUND(VLOOKUP($C3628,基础资料!$B$5:$E$34,3,0)+SUMIF($C$5:$C3628,$C3628,$F$5:$F3628)-SUMIF($C$5:$C3628,$C3628,$G$5:$G3628),2),"")</f>
        <v/>
      </c>
      <c r="I3628" s="53"/>
      <c r="J3628" s="53"/>
      <c r="K3628" s="25" t="str">
        <f t="shared" si="56"/>
        <v/>
      </c>
      <c r="L3628" s="13" t="str">
        <f>IF($D3628="","",IFERROR(INDEX(类别属性,MATCH($D3628,类别表,0)),""))</f>
        <v/>
      </c>
      <c r="M3628" s="53"/>
      <c r="N3628" s="53"/>
      <c r="O3628" s="32"/>
      <c r="P3628" s="6" t="str">
        <f>IF($C3628="","",IF(ISNA(MATCH($C3628,账户表,0)),"※这个账户不在【基础资料】的账户档案里",IF($B3628="","※没填日期，这一笔不会进任何月份的报表",IF(NOT(ISNUMBER($B3628)),"※日期是文本不是日期（像 2026.6.28 这种），按日期取数的报表全会漏掉这一笔",IF(AND($F3628&lt;&gt;"",$G3628&lt;&gt;""),"※收入和支出不能同时填",IF(AND(N($F3628)=0,N($G3628)=0),"※收入和支出都没填",IF(OR(N($F3628)&lt;0,N($G3628)&lt;0),"※金额不能填负数，方向反了就换一列填",IF($D3628="","※没填收支类别，分类报表会漏掉这一笔",IF(ISNA(MATCH($D3628,类别表,0)),"※收支类别不在【基础资料】的清单里",IF(AND($L3628="内部转账",$M3628=""),"△内部转账要在「对方账户」写上另一头",IF(AND($L3628="内部转账",$M3628=$C3628),"※对方账户跟本账户是同一个",IF(AND($L3628&lt;&gt;"内部转账",$M3628&lt;&gt;""),"△填了对方账户，但类别不是内部转账",IF(YEAR($B3628)&lt;&gt;管理年度,"△不是管理年度的单据，按月的三张报表里看不到",IF($H3628&lt;0,"△这一笔之后该账户余额成负数了，核一下",""))))))))))))))</f>
        <v/>
      </c>
    </row>
    <row r="3629" ht="16.5" spans="1:16">
      <c r="A3629" s="4" t="str">
        <f>IF($C3629="","",COUNTA($C$5:$C3629))</f>
        <v/>
      </c>
      <c r="B3629" s="52"/>
      <c r="C3629" s="53"/>
      <c r="D3629" s="53"/>
      <c r="E3629" s="32"/>
      <c r="F3629" s="54"/>
      <c r="G3629" s="54"/>
      <c r="H3629" s="24" t="str">
        <f>IFERROR(ROUND(VLOOKUP($C3629,基础资料!$B$5:$E$34,3,0)+SUMIF($C$5:$C3629,$C3629,$F$5:$F3629)-SUMIF($C$5:$C3629,$C3629,$G$5:$G3629),2),"")</f>
        <v/>
      </c>
      <c r="I3629" s="53"/>
      <c r="J3629" s="53"/>
      <c r="K3629" s="25" t="str">
        <f t="shared" si="56"/>
        <v/>
      </c>
      <c r="L3629" s="13" t="str">
        <f>IF($D3629="","",IFERROR(INDEX(类别属性,MATCH($D3629,类别表,0)),""))</f>
        <v/>
      </c>
      <c r="M3629" s="53"/>
      <c r="N3629" s="53"/>
      <c r="O3629" s="32"/>
      <c r="P3629" s="6" t="str">
        <f>IF($C3629="","",IF(ISNA(MATCH($C3629,账户表,0)),"※这个账户不在【基础资料】的账户档案里",IF($B3629="","※没填日期，这一笔不会进任何月份的报表",IF(NOT(ISNUMBER($B3629)),"※日期是文本不是日期（像 2026.6.28 这种），按日期取数的报表全会漏掉这一笔",IF(AND($F3629&lt;&gt;"",$G3629&lt;&gt;""),"※收入和支出不能同时填",IF(AND(N($F3629)=0,N($G3629)=0),"※收入和支出都没填",IF(OR(N($F3629)&lt;0,N($G3629)&lt;0),"※金额不能填负数，方向反了就换一列填",IF($D3629="","※没填收支类别，分类报表会漏掉这一笔",IF(ISNA(MATCH($D3629,类别表,0)),"※收支类别不在【基础资料】的清单里",IF(AND($L3629="内部转账",$M3629=""),"△内部转账要在「对方账户」写上另一头",IF(AND($L3629="内部转账",$M3629=$C3629),"※对方账户跟本账户是同一个",IF(AND($L3629&lt;&gt;"内部转账",$M3629&lt;&gt;""),"△填了对方账户，但类别不是内部转账",IF(YEAR($B3629)&lt;&gt;管理年度,"△不是管理年度的单据，按月的三张报表里看不到",IF($H3629&lt;0,"△这一笔之后该账户余额成负数了，核一下",""))))))))))))))</f>
        <v/>
      </c>
    </row>
    <row r="3630" ht="16.5" spans="1:16">
      <c r="A3630" s="4" t="str">
        <f>IF($C3630="","",COUNTA($C$5:$C3630))</f>
        <v/>
      </c>
      <c r="B3630" s="52"/>
      <c r="C3630" s="53"/>
      <c r="D3630" s="53"/>
      <c r="E3630" s="32"/>
      <c r="F3630" s="54"/>
      <c r="G3630" s="54"/>
      <c r="H3630" s="24" t="str">
        <f>IFERROR(ROUND(VLOOKUP($C3630,基础资料!$B$5:$E$34,3,0)+SUMIF($C$5:$C3630,$C3630,$F$5:$F3630)-SUMIF($C$5:$C3630,$C3630,$G$5:$G3630),2),"")</f>
        <v/>
      </c>
      <c r="I3630" s="53"/>
      <c r="J3630" s="53"/>
      <c r="K3630" s="25" t="str">
        <f t="shared" si="56"/>
        <v/>
      </c>
      <c r="L3630" s="13" t="str">
        <f>IF($D3630="","",IFERROR(INDEX(类别属性,MATCH($D3630,类别表,0)),""))</f>
        <v/>
      </c>
      <c r="M3630" s="53"/>
      <c r="N3630" s="53"/>
      <c r="O3630" s="32"/>
      <c r="P3630" s="6" t="str">
        <f>IF($C3630="","",IF(ISNA(MATCH($C3630,账户表,0)),"※这个账户不在【基础资料】的账户档案里",IF($B3630="","※没填日期，这一笔不会进任何月份的报表",IF(NOT(ISNUMBER($B3630)),"※日期是文本不是日期（像 2026.6.28 这种），按日期取数的报表全会漏掉这一笔",IF(AND($F3630&lt;&gt;"",$G3630&lt;&gt;""),"※收入和支出不能同时填",IF(AND(N($F3630)=0,N($G3630)=0),"※收入和支出都没填",IF(OR(N($F3630)&lt;0,N($G3630)&lt;0),"※金额不能填负数，方向反了就换一列填",IF($D3630="","※没填收支类别，分类报表会漏掉这一笔",IF(ISNA(MATCH($D3630,类别表,0)),"※收支类别不在【基础资料】的清单里",IF(AND($L3630="内部转账",$M3630=""),"△内部转账要在「对方账户」写上另一头",IF(AND($L3630="内部转账",$M3630=$C3630),"※对方账户跟本账户是同一个",IF(AND($L3630&lt;&gt;"内部转账",$M3630&lt;&gt;""),"△填了对方账户，但类别不是内部转账",IF(YEAR($B3630)&lt;&gt;管理年度,"△不是管理年度的单据，按月的三张报表里看不到",IF($H3630&lt;0,"△这一笔之后该账户余额成负数了，核一下",""))))))))))))))</f>
        <v/>
      </c>
    </row>
    <row r="3631" ht="16.5" spans="1:16">
      <c r="A3631" s="4" t="str">
        <f>IF($C3631="","",COUNTA($C$5:$C3631))</f>
        <v/>
      </c>
      <c r="B3631" s="52"/>
      <c r="C3631" s="53"/>
      <c r="D3631" s="53"/>
      <c r="E3631" s="32"/>
      <c r="F3631" s="54"/>
      <c r="G3631" s="54"/>
      <c r="H3631" s="24" t="str">
        <f>IFERROR(ROUND(VLOOKUP($C3631,基础资料!$B$5:$E$34,3,0)+SUMIF($C$5:$C3631,$C3631,$F$5:$F3631)-SUMIF($C$5:$C3631,$C3631,$G$5:$G3631),2),"")</f>
        <v/>
      </c>
      <c r="I3631" s="53"/>
      <c r="J3631" s="53"/>
      <c r="K3631" s="25" t="str">
        <f t="shared" si="56"/>
        <v/>
      </c>
      <c r="L3631" s="13" t="str">
        <f>IF($D3631="","",IFERROR(INDEX(类别属性,MATCH($D3631,类别表,0)),""))</f>
        <v/>
      </c>
      <c r="M3631" s="53"/>
      <c r="N3631" s="53"/>
      <c r="O3631" s="32"/>
      <c r="P3631" s="6" t="str">
        <f>IF($C3631="","",IF(ISNA(MATCH($C3631,账户表,0)),"※这个账户不在【基础资料】的账户档案里",IF($B3631="","※没填日期，这一笔不会进任何月份的报表",IF(NOT(ISNUMBER($B3631)),"※日期是文本不是日期（像 2026.6.28 这种），按日期取数的报表全会漏掉这一笔",IF(AND($F3631&lt;&gt;"",$G3631&lt;&gt;""),"※收入和支出不能同时填",IF(AND(N($F3631)=0,N($G3631)=0),"※收入和支出都没填",IF(OR(N($F3631)&lt;0,N($G3631)&lt;0),"※金额不能填负数，方向反了就换一列填",IF($D3631="","※没填收支类别，分类报表会漏掉这一笔",IF(ISNA(MATCH($D3631,类别表,0)),"※收支类别不在【基础资料】的清单里",IF(AND($L3631="内部转账",$M3631=""),"△内部转账要在「对方账户」写上另一头",IF(AND($L3631="内部转账",$M3631=$C3631),"※对方账户跟本账户是同一个",IF(AND($L3631&lt;&gt;"内部转账",$M3631&lt;&gt;""),"△填了对方账户，但类别不是内部转账",IF(YEAR($B3631)&lt;&gt;管理年度,"△不是管理年度的单据，按月的三张报表里看不到",IF($H3631&lt;0,"△这一笔之后该账户余额成负数了，核一下",""))))))))))))))</f>
        <v/>
      </c>
    </row>
    <row r="3632" ht="16.5" spans="1:16">
      <c r="A3632" s="4" t="str">
        <f>IF($C3632="","",COUNTA($C$5:$C3632))</f>
        <v/>
      </c>
      <c r="B3632" s="52"/>
      <c r="C3632" s="53"/>
      <c r="D3632" s="53"/>
      <c r="E3632" s="32"/>
      <c r="F3632" s="54"/>
      <c r="G3632" s="54"/>
      <c r="H3632" s="24" t="str">
        <f>IFERROR(ROUND(VLOOKUP($C3632,基础资料!$B$5:$E$34,3,0)+SUMIF($C$5:$C3632,$C3632,$F$5:$F3632)-SUMIF($C$5:$C3632,$C3632,$G$5:$G3632),2),"")</f>
        <v/>
      </c>
      <c r="I3632" s="53"/>
      <c r="J3632" s="53"/>
      <c r="K3632" s="25" t="str">
        <f t="shared" si="56"/>
        <v/>
      </c>
      <c r="L3632" s="13" t="str">
        <f>IF($D3632="","",IFERROR(INDEX(类别属性,MATCH($D3632,类别表,0)),""))</f>
        <v/>
      </c>
      <c r="M3632" s="53"/>
      <c r="N3632" s="53"/>
      <c r="O3632" s="32"/>
      <c r="P3632" s="6" t="str">
        <f>IF($C3632="","",IF(ISNA(MATCH($C3632,账户表,0)),"※这个账户不在【基础资料】的账户档案里",IF($B3632="","※没填日期，这一笔不会进任何月份的报表",IF(NOT(ISNUMBER($B3632)),"※日期是文本不是日期（像 2026.6.28 这种），按日期取数的报表全会漏掉这一笔",IF(AND($F3632&lt;&gt;"",$G3632&lt;&gt;""),"※收入和支出不能同时填",IF(AND(N($F3632)=0,N($G3632)=0),"※收入和支出都没填",IF(OR(N($F3632)&lt;0,N($G3632)&lt;0),"※金额不能填负数，方向反了就换一列填",IF($D3632="","※没填收支类别，分类报表会漏掉这一笔",IF(ISNA(MATCH($D3632,类别表,0)),"※收支类别不在【基础资料】的清单里",IF(AND($L3632="内部转账",$M3632=""),"△内部转账要在「对方账户」写上另一头",IF(AND($L3632="内部转账",$M3632=$C3632),"※对方账户跟本账户是同一个",IF(AND($L3632&lt;&gt;"内部转账",$M3632&lt;&gt;""),"△填了对方账户，但类别不是内部转账",IF(YEAR($B3632)&lt;&gt;管理年度,"△不是管理年度的单据，按月的三张报表里看不到",IF($H3632&lt;0,"△这一笔之后该账户余额成负数了，核一下",""))))))))))))))</f>
        <v/>
      </c>
    </row>
    <row r="3633" ht="16.5" spans="1:16">
      <c r="A3633" s="4" t="str">
        <f>IF($C3633="","",COUNTA($C$5:$C3633))</f>
        <v/>
      </c>
      <c r="B3633" s="52"/>
      <c r="C3633" s="53"/>
      <c r="D3633" s="53"/>
      <c r="E3633" s="32"/>
      <c r="F3633" s="54"/>
      <c r="G3633" s="54"/>
      <c r="H3633" s="24" t="str">
        <f>IFERROR(ROUND(VLOOKUP($C3633,基础资料!$B$5:$E$34,3,0)+SUMIF($C$5:$C3633,$C3633,$F$5:$F3633)-SUMIF($C$5:$C3633,$C3633,$G$5:$G3633),2),"")</f>
        <v/>
      </c>
      <c r="I3633" s="53"/>
      <c r="J3633" s="53"/>
      <c r="K3633" s="25" t="str">
        <f t="shared" si="56"/>
        <v/>
      </c>
      <c r="L3633" s="13" t="str">
        <f>IF($D3633="","",IFERROR(INDEX(类别属性,MATCH($D3633,类别表,0)),""))</f>
        <v/>
      </c>
      <c r="M3633" s="53"/>
      <c r="N3633" s="53"/>
      <c r="O3633" s="32"/>
      <c r="P3633" s="6" t="str">
        <f>IF($C3633="","",IF(ISNA(MATCH($C3633,账户表,0)),"※这个账户不在【基础资料】的账户档案里",IF($B3633="","※没填日期，这一笔不会进任何月份的报表",IF(NOT(ISNUMBER($B3633)),"※日期是文本不是日期（像 2026.6.28 这种），按日期取数的报表全会漏掉这一笔",IF(AND($F3633&lt;&gt;"",$G3633&lt;&gt;""),"※收入和支出不能同时填",IF(AND(N($F3633)=0,N($G3633)=0),"※收入和支出都没填",IF(OR(N($F3633)&lt;0,N($G3633)&lt;0),"※金额不能填负数，方向反了就换一列填",IF($D3633="","※没填收支类别，分类报表会漏掉这一笔",IF(ISNA(MATCH($D3633,类别表,0)),"※收支类别不在【基础资料】的清单里",IF(AND($L3633="内部转账",$M3633=""),"△内部转账要在「对方账户」写上另一头",IF(AND($L3633="内部转账",$M3633=$C3633),"※对方账户跟本账户是同一个",IF(AND($L3633&lt;&gt;"内部转账",$M3633&lt;&gt;""),"△填了对方账户，但类别不是内部转账",IF(YEAR($B3633)&lt;&gt;管理年度,"△不是管理年度的单据，按月的三张报表里看不到",IF($H3633&lt;0,"△这一笔之后该账户余额成负数了，核一下",""))))))))))))))</f>
        <v/>
      </c>
    </row>
    <row r="3634" ht="16.5" spans="1:16">
      <c r="A3634" s="4" t="str">
        <f>IF($C3634="","",COUNTA($C$5:$C3634))</f>
        <v/>
      </c>
      <c r="B3634" s="52"/>
      <c r="C3634" s="53"/>
      <c r="D3634" s="53"/>
      <c r="E3634" s="32"/>
      <c r="F3634" s="54"/>
      <c r="G3634" s="54"/>
      <c r="H3634" s="24" t="str">
        <f>IFERROR(ROUND(VLOOKUP($C3634,基础资料!$B$5:$E$34,3,0)+SUMIF($C$5:$C3634,$C3634,$F$5:$F3634)-SUMIF($C$5:$C3634,$C3634,$G$5:$G3634),2),"")</f>
        <v/>
      </c>
      <c r="I3634" s="53"/>
      <c r="J3634" s="53"/>
      <c r="K3634" s="25" t="str">
        <f t="shared" si="56"/>
        <v/>
      </c>
      <c r="L3634" s="13" t="str">
        <f>IF($D3634="","",IFERROR(INDEX(类别属性,MATCH($D3634,类别表,0)),""))</f>
        <v/>
      </c>
      <c r="M3634" s="53"/>
      <c r="N3634" s="53"/>
      <c r="O3634" s="32"/>
      <c r="P3634" s="6" t="str">
        <f>IF($C3634="","",IF(ISNA(MATCH($C3634,账户表,0)),"※这个账户不在【基础资料】的账户档案里",IF($B3634="","※没填日期，这一笔不会进任何月份的报表",IF(NOT(ISNUMBER($B3634)),"※日期是文本不是日期（像 2026.6.28 这种），按日期取数的报表全会漏掉这一笔",IF(AND($F3634&lt;&gt;"",$G3634&lt;&gt;""),"※收入和支出不能同时填",IF(AND(N($F3634)=0,N($G3634)=0),"※收入和支出都没填",IF(OR(N($F3634)&lt;0,N($G3634)&lt;0),"※金额不能填负数，方向反了就换一列填",IF($D3634="","※没填收支类别，分类报表会漏掉这一笔",IF(ISNA(MATCH($D3634,类别表,0)),"※收支类别不在【基础资料】的清单里",IF(AND($L3634="内部转账",$M3634=""),"△内部转账要在「对方账户」写上另一头",IF(AND($L3634="内部转账",$M3634=$C3634),"※对方账户跟本账户是同一个",IF(AND($L3634&lt;&gt;"内部转账",$M3634&lt;&gt;""),"△填了对方账户，但类别不是内部转账",IF(YEAR($B3634)&lt;&gt;管理年度,"△不是管理年度的单据，按月的三张报表里看不到",IF($H3634&lt;0,"△这一笔之后该账户余额成负数了，核一下",""))))))))))))))</f>
        <v/>
      </c>
    </row>
    <row r="3635" ht="16.5" spans="1:16">
      <c r="A3635" s="4" t="str">
        <f>IF($C3635="","",COUNTA($C$5:$C3635))</f>
        <v/>
      </c>
      <c r="B3635" s="52"/>
      <c r="C3635" s="53"/>
      <c r="D3635" s="53"/>
      <c r="E3635" s="32"/>
      <c r="F3635" s="54"/>
      <c r="G3635" s="54"/>
      <c r="H3635" s="24" t="str">
        <f>IFERROR(ROUND(VLOOKUP($C3635,基础资料!$B$5:$E$34,3,0)+SUMIF($C$5:$C3635,$C3635,$F$5:$F3635)-SUMIF($C$5:$C3635,$C3635,$G$5:$G3635),2),"")</f>
        <v/>
      </c>
      <c r="I3635" s="53"/>
      <c r="J3635" s="53"/>
      <c r="K3635" s="25" t="str">
        <f t="shared" si="56"/>
        <v/>
      </c>
      <c r="L3635" s="13" t="str">
        <f>IF($D3635="","",IFERROR(INDEX(类别属性,MATCH($D3635,类别表,0)),""))</f>
        <v/>
      </c>
      <c r="M3635" s="53"/>
      <c r="N3635" s="53"/>
      <c r="O3635" s="32"/>
      <c r="P3635" s="6" t="str">
        <f>IF($C3635="","",IF(ISNA(MATCH($C3635,账户表,0)),"※这个账户不在【基础资料】的账户档案里",IF($B3635="","※没填日期，这一笔不会进任何月份的报表",IF(NOT(ISNUMBER($B3635)),"※日期是文本不是日期（像 2026.6.28 这种），按日期取数的报表全会漏掉这一笔",IF(AND($F3635&lt;&gt;"",$G3635&lt;&gt;""),"※收入和支出不能同时填",IF(AND(N($F3635)=0,N($G3635)=0),"※收入和支出都没填",IF(OR(N($F3635)&lt;0,N($G3635)&lt;0),"※金额不能填负数，方向反了就换一列填",IF($D3635="","※没填收支类别，分类报表会漏掉这一笔",IF(ISNA(MATCH($D3635,类别表,0)),"※收支类别不在【基础资料】的清单里",IF(AND($L3635="内部转账",$M3635=""),"△内部转账要在「对方账户」写上另一头",IF(AND($L3635="内部转账",$M3635=$C3635),"※对方账户跟本账户是同一个",IF(AND($L3635&lt;&gt;"内部转账",$M3635&lt;&gt;""),"△填了对方账户，但类别不是内部转账",IF(YEAR($B3635)&lt;&gt;管理年度,"△不是管理年度的单据，按月的三张报表里看不到",IF($H3635&lt;0,"△这一笔之后该账户余额成负数了，核一下",""))))))))))))))</f>
        <v/>
      </c>
    </row>
    <row r="3636" ht="16.5" spans="1:16">
      <c r="A3636" s="4" t="str">
        <f>IF($C3636="","",COUNTA($C$5:$C3636))</f>
        <v/>
      </c>
      <c r="B3636" s="52"/>
      <c r="C3636" s="53"/>
      <c r="D3636" s="53"/>
      <c r="E3636" s="32"/>
      <c r="F3636" s="54"/>
      <c r="G3636" s="54"/>
      <c r="H3636" s="24" t="str">
        <f>IFERROR(ROUND(VLOOKUP($C3636,基础资料!$B$5:$E$34,3,0)+SUMIF($C$5:$C3636,$C3636,$F$5:$F3636)-SUMIF($C$5:$C3636,$C3636,$G$5:$G3636),2),"")</f>
        <v/>
      </c>
      <c r="I3636" s="53"/>
      <c r="J3636" s="53"/>
      <c r="K3636" s="25" t="str">
        <f t="shared" si="56"/>
        <v/>
      </c>
      <c r="L3636" s="13" t="str">
        <f>IF($D3636="","",IFERROR(INDEX(类别属性,MATCH($D3636,类别表,0)),""))</f>
        <v/>
      </c>
      <c r="M3636" s="53"/>
      <c r="N3636" s="53"/>
      <c r="O3636" s="32"/>
      <c r="P3636" s="6" t="str">
        <f>IF($C3636="","",IF(ISNA(MATCH($C3636,账户表,0)),"※这个账户不在【基础资料】的账户档案里",IF($B3636="","※没填日期，这一笔不会进任何月份的报表",IF(NOT(ISNUMBER($B3636)),"※日期是文本不是日期（像 2026.6.28 这种），按日期取数的报表全会漏掉这一笔",IF(AND($F3636&lt;&gt;"",$G3636&lt;&gt;""),"※收入和支出不能同时填",IF(AND(N($F3636)=0,N($G3636)=0),"※收入和支出都没填",IF(OR(N($F3636)&lt;0,N($G3636)&lt;0),"※金额不能填负数，方向反了就换一列填",IF($D3636="","※没填收支类别，分类报表会漏掉这一笔",IF(ISNA(MATCH($D3636,类别表,0)),"※收支类别不在【基础资料】的清单里",IF(AND($L3636="内部转账",$M3636=""),"△内部转账要在「对方账户」写上另一头",IF(AND($L3636="内部转账",$M3636=$C3636),"※对方账户跟本账户是同一个",IF(AND($L3636&lt;&gt;"内部转账",$M3636&lt;&gt;""),"△填了对方账户，但类别不是内部转账",IF(YEAR($B3636)&lt;&gt;管理年度,"△不是管理年度的单据，按月的三张报表里看不到",IF($H3636&lt;0,"△这一笔之后该账户余额成负数了，核一下",""))))))))))))))</f>
        <v/>
      </c>
    </row>
    <row r="3637" ht="16.5" spans="1:16">
      <c r="A3637" s="4" t="str">
        <f>IF($C3637="","",COUNTA($C$5:$C3637))</f>
        <v/>
      </c>
      <c r="B3637" s="52"/>
      <c r="C3637" s="53"/>
      <c r="D3637" s="53"/>
      <c r="E3637" s="32"/>
      <c r="F3637" s="54"/>
      <c r="G3637" s="54"/>
      <c r="H3637" s="24" t="str">
        <f>IFERROR(ROUND(VLOOKUP($C3637,基础资料!$B$5:$E$34,3,0)+SUMIF($C$5:$C3637,$C3637,$F$5:$F3637)-SUMIF($C$5:$C3637,$C3637,$G$5:$G3637),2),"")</f>
        <v/>
      </c>
      <c r="I3637" s="53"/>
      <c r="J3637" s="53"/>
      <c r="K3637" s="25" t="str">
        <f t="shared" si="56"/>
        <v/>
      </c>
      <c r="L3637" s="13" t="str">
        <f>IF($D3637="","",IFERROR(INDEX(类别属性,MATCH($D3637,类别表,0)),""))</f>
        <v/>
      </c>
      <c r="M3637" s="53"/>
      <c r="N3637" s="53"/>
      <c r="O3637" s="32"/>
      <c r="P3637" s="6" t="str">
        <f>IF($C3637="","",IF(ISNA(MATCH($C3637,账户表,0)),"※这个账户不在【基础资料】的账户档案里",IF($B3637="","※没填日期，这一笔不会进任何月份的报表",IF(NOT(ISNUMBER($B3637)),"※日期是文本不是日期（像 2026.6.28 这种），按日期取数的报表全会漏掉这一笔",IF(AND($F3637&lt;&gt;"",$G3637&lt;&gt;""),"※收入和支出不能同时填",IF(AND(N($F3637)=0,N($G3637)=0),"※收入和支出都没填",IF(OR(N($F3637)&lt;0,N($G3637)&lt;0),"※金额不能填负数，方向反了就换一列填",IF($D3637="","※没填收支类别，分类报表会漏掉这一笔",IF(ISNA(MATCH($D3637,类别表,0)),"※收支类别不在【基础资料】的清单里",IF(AND($L3637="内部转账",$M3637=""),"△内部转账要在「对方账户」写上另一头",IF(AND($L3637="内部转账",$M3637=$C3637),"※对方账户跟本账户是同一个",IF(AND($L3637&lt;&gt;"内部转账",$M3637&lt;&gt;""),"△填了对方账户，但类别不是内部转账",IF(YEAR($B3637)&lt;&gt;管理年度,"△不是管理年度的单据，按月的三张报表里看不到",IF($H3637&lt;0,"△这一笔之后该账户余额成负数了，核一下",""))))))))))))))</f>
        <v/>
      </c>
    </row>
    <row r="3638" ht="16.5" spans="1:16">
      <c r="A3638" s="4" t="str">
        <f>IF($C3638="","",COUNTA($C$5:$C3638))</f>
        <v/>
      </c>
      <c r="B3638" s="52"/>
      <c r="C3638" s="53"/>
      <c r="D3638" s="53"/>
      <c r="E3638" s="32"/>
      <c r="F3638" s="54"/>
      <c r="G3638" s="54"/>
      <c r="H3638" s="24" t="str">
        <f>IFERROR(ROUND(VLOOKUP($C3638,基础资料!$B$5:$E$34,3,0)+SUMIF($C$5:$C3638,$C3638,$F$5:$F3638)-SUMIF($C$5:$C3638,$C3638,$G$5:$G3638),2),"")</f>
        <v/>
      </c>
      <c r="I3638" s="53"/>
      <c r="J3638" s="53"/>
      <c r="K3638" s="25" t="str">
        <f t="shared" si="56"/>
        <v/>
      </c>
      <c r="L3638" s="13" t="str">
        <f>IF($D3638="","",IFERROR(INDEX(类别属性,MATCH($D3638,类别表,0)),""))</f>
        <v/>
      </c>
      <c r="M3638" s="53"/>
      <c r="N3638" s="53"/>
      <c r="O3638" s="32"/>
      <c r="P3638" s="6" t="str">
        <f>IF($C3638="","",IF(ISNA(MATCH($C3638,账户表,0)),"※这个账户不在【基础资料】的账户档案里",IF($B3638="","※没填日期，这一笔不会进任何月份的报表",IF(NOT(ISNUMBER($B3638)),"※日期是文本不是日期（像 2026.6.28 这种），按日期取数的报表全会漏掉这一笔",IF(AND($F3638&lt;&gt;"",$G3638&lt;&gt;""),"※收入和支出不能同时填",IF(AND(N($F3638)=0,N($G3638)=0),"※收入和支出都没填",IF(OR(N($F3638)&lt;0,N($G3638)&lt;0),"※金额不能填负数，方向反了就换一列填",IF($D3638="","※没填收支类别，分类报表会漏掉这一笔",IF(ISNA(MATCH($D3638,类别表,0)),"※收支类别不在【基础资料】的清单里",IF(AND($L3638="内部转账",$M3638=""),"△内部转账要在「对方账户」写上另一头",IF(AND($L3638="内部转账",$M3638=$C3638),"※对方账户跟本账户是同一个",IF(AND($L3638&lt;&gt;"内部转账",$M3638&lt;&gt;""),"△填了对方账户，但类别不是内部转账",IF(YEAR($B3638)&lt;&gt;管理年度,"△不是管理年度的单据，按月的三张报表里看不到",IF($H3638&lt;0,"△这一笔之后该账户余额成负数了，核一下",""))))))))))))))</f>
        <v/>
      </c>
    </row>
    <row r="3639" ht="16.5" spans="1:16">
      <c r="A3639" s="4" t="str">
        <f>IF($C3639="","",COUNTA($C$5:$C3639))</f>
        <v/>
      </c>
      <c r="B3639" s="52"/>
      <c r="C3639" s="53"/>
      <c r="D3639" s="53"/>
      <c r="E3639" s="32"/>
      <c r="F3639" s="54"/>
      <c r="G3639" s="54"/>
      <c r="H3639" s="24" t="str">
        <f>IFERROR(ROUND(VLOOKUP($C3639,基础资料!$B$5:$E$34,3,0)+SUMIF($C$5:$C3639,$C3639,$F$5:$F3639)-SUMIF($C$5:$C3639,$C3639,$G$5:$G3639),2),"")</f>
        <v/>
      </c>
      <c r="I3639" s="53"/>
      <c r="J3639" s="53"/>
      <c r="K3639" s="25" t="str">
        <f t="shared" si="56"/>
        <v/>
      </c>
      <c r="L3639" s="13" t="str">
        <f>IF($D3639="","",IFERROR(INDEX(类别属性,MATCH($D3639,类别表,0)),""))</f>
        <v/>
      </c>
      <c r="M3639" s="53"/>
      <c r="N3639" s="53"/>
      <c r="O3639" s="32"/>
      <c r="P3639" s="6" t="str">
        <f>IF($C3639="","",IF(ISNA(MATCH($C3639,账户表,0)),"※这个账户不在【基础资料】的账户档案里",IF($B3639="","※没填日期，这一笔不会进任何月份的报表",IF(NOT(ISNUMBER($B3639)),"※日期是文本不是日期（像 2026.6.28 这种），按日期取数的报表全会漏掉这一笔",IF(AND($F3639&lt;&gt;"",$G3639&lt;&gt;""),"※收入和支出不能同时填",IF(AND(N($F3639)=0,N($G3639)=0),"※收入和支出都没填",IF(OR(N($F3639)&lt;0,N($G3639)&lt;0),"※金额不能填负数，方向反了就换一列填",IF($D3639="","※没填收支类别，分类报表会漏掉这一笔",IF(ISNA(MATCH($D3639,类别表,0)),"※收支类别不在【基础资料】的清单里",IF(AND($L3639="内部转账",$M3639=""),"△内部转账要在「对方账户」写上另一头",IF(AND($L3639="内部转账",$M3639=$C3639),"※对方账户跟本账户是同一个",IF(AND($L3639&lt;&gt;"内部转账",$M3639&lt;&gt;""),"△填了对方账户，但类别不是内部转账",IF(YEAR($B3639)&lt;&gt;管理年度,"△不是管理年度的单据，按月的三张报表里看不到",IF($H3639&lt;0,"△这一笔之后该账户余额成负数了，核一下",""))))))))))))))</f>
        <v/>
      </c>
    </row>
    <row r="3640" ht="16.5" spans="1:16">
      <c r="A3640" s="4" t="str">
        <f>IF($C3640="","",COUNTA($C$5:$C3640))</f>
        <v/>
      </c>
      <c r="B3640" s="52"/>
      <c r="C3640" s="53"/>
      <c r="D3640" s="53"/>
      <c r="E3640" s="32"/>
      <c r="F3640" s="54"/>
      <c r="G3640" s="54"/>
      <c r="H3640" s="24" t="str">
        <f>IFERROR(ROUND(VLOOKUP($C3640,基础资料!$B$5:$E$34,3,0)+SUMIF($C$5:$C3640,$C3640,$F$5:$F3640)-SUMIF($C$5:$C3640,$C3640,$G$5:$G3640),2),"")</f>
        <v/>
      </c>
      <c r="I3640" s="53"/>
      <c r="J3640" s="53"/>
      <c r="K3640" s="25" t="str">
        <f t="shared" si="56"/>
        <v/>
      </c>
      <c r="L3640" s="13" t="str">
        <f>IF($D3640="","",IFERROR(INDEX(类别属性,MATCH($D3640,类别表,0)),""))</f>
        <v/>
      </c>
      <c r="M3640" s="53"/>
      <c r="N3640" s="53"/>
      <c r="O3640" s="32"/>
      <c r="P3640" s="6" t="str">
        <f>IF($C3640="","",IF(ISNA(MATCH($C3640,账户表,0)),"※这个账户不在【基础资料】的账户档案里",IF($B3640="","※没填日期，这一笔不会进任何月份的报表",IF(NOT(ISNUMBER($B3640)),"※日期是文本不是日期（像 2026.6.28 这种），按日期取数的报表全会漏掉这一笔",IF(AND($F3640&lt;&gt;"",$G3640&lt;&gt;""),"※收入和支出不能同时填",IF(AND(N($F3640)=0,N($G3640)=0),"※收入和支出都没填",IF(OR(N($F3640)&lt;0,N($G3640)&lt;0),"※金额不能填负数，方向反了就换一列填",IF($D3640="","※没填收支类别，分类报表会漏掉这一笔",IF(ISNA(MATCH($D3640,类别表,0)),"※收支类别不在【基础资料】的清单里",IF(AND($L3640="内部转账",$M3640=""),"△内部转账要在「对方账户」写上另一头",IF(AND($L3640="内部转账",$M3640=$C3640),"※对方账户跟本账户是同一个",IF(AND($L3640&lt;&gt;"内部转账",$M3640&lt;&gt;""),"△填了对方账户，但类别不是内部转账",IF(YEAR($B3640)&lt;&gt;管理年度,"△不是管理年度的单据，按月的三张报表里看不到",IF($H3640&lt;0,"△这一笔之后该账户余额成负数了，核一下",""))))))))))))))</f>
        <v/>
      </c>
    </row>
    <row r="3641" ht="16.5" spans="1:16">
      <c r="A3641" s="4" t="str">
        <f>IF($C3641="","",COUNTA($C$5:$C3641))</f>
        <v/>
      </c>
      <c r="B3641" s="52"/>
      <c r="C3641" s="53"/>
      <c r="D3641" s="53"/>
      <c r="E3641" s="32"/>
      <c r="F3641" s="54"/>
      <c r="G3641" s="54"/>
      <c r="H3641" s="24" t="str">
        <f>IFERROR(ROUND(VLOOKUP($C3641,基础资料!$B$5:$E$34,3,0)+SUMIF($C$5:$C3641,$C3641,$F$5:$F3641)-SUMIF($C$5:$C3641,$C3641,$G$5:$G3641),2),"")</f>
        <v/>
      </c>
      <c r="I3641" s="53"/>
      <c r="J3641" s="53"/>
      <c r="K3641" s="25" t="str">
        <f t="shared" si="56"/>
        <v/>
      </c>
      <c r="L3641" s="13" t="str">
        <f>IF($D3641="","",IFERROR(INDEX(类别属性,MATCH($D3641,类别表,0)),""))</f>
        <v/>
      </c>
      <c r="M3641" s="53"/>
      <c r="N3641" s="53"/>
      <c r="O3641" s="32"/>
      <c r="P3641" s="6" t="str">
        <f>IF($C3641="","",IF(ISNA(MATCH($C3641,账户表,0)),"※这个账户不在【基础资料】的账户档案里",IF($B3641="","※没填日期，这一笔不会进任何月份的报表",IF(NOT(ISNUMBER($B3641)),"※日期是文本不是日期（像 2026.6.28 这种），按日期取数的报表全会漏掉这一笔",IF(AND($F3641&lt;&gt;"",$G3641&lt;&gt;""),"※收入和支出不能同时填",IF(AND(N($F3641)=0,N($G3641)=0),"※收入和支出都没填",IF(OR(N($F3641)&lt;0,N($G3641)&lt;0),"※金额不能填负数，方向反了就换一列填",IF($D3641="","※没填收支类别，分类报表会漏掉这一笔",IF(ISNA(MATCH($D3641,类别表,0)),"※收支类别不在【基础资料】的清单里",IF(AND($L3641="内部转账",$M3641=""),"△内部转账要在「对方账户」写上另一头",IF(AND($L3641="内部转账",$M3641=$C3641),"※对方账户跟本账户是同一个",IF(AND($L3641&lt;&gt;"内部转账",$M3641&lt;&gt;""),"△填了对方账户，但类别不是内部转账",IF(YEAR($B3641)&lt;&gt;管理年度,"△不是管理年度的单据，按月的三张报表里看不到",IF($H3641&lt;0,"△这一笔之后该账户余额成负数了，核一下",""))))))))))))))</f>
        <v/>
      </c>
    </row>
    <row r="3642" ht="16.5" spans="1:16">
      <c r="A3642" s="4" t="str">
        <f>IF($C3642="","",COUNTA($C$5:$C3642))</f>
        <v/>
      </c>
      <c r="B3642" s="52"/>
      <c r="C3642" s="53"/>
      <c r="D3642" s="53"/>
      <c r="E3642" s="32"/>
      <c r="F3642" s="54"/>
      <c r="G3642" s="54"/>
      <c r="H3642" s="24" t="str">
        <f>IFERROR(ROUND(VLOOKUP($C3642,基础资料!$B$5:$E$34,3,0)+SUMIF($C$5:$C3642,$C3642,$F$5:$F3642)-SUMIF($C$5:$C3642,$C3642,$G$5:$G3642),2),"")</f>
        <v/>
      </c>
      <c r="I3642" s="53"/>
      <c r="J3642" s="53"/>
      <c r="K3642" s="25" t="str">
        <f t="shared" si="56"/>
        <v/>
      </c>
      <c r="L3642" s="13" t="str">
        <f>IF($D3642="","",IFERROR(INDEX(类别属性,MATCH($D3642,类别表,0)),""))</f>
        <v/>
      </c>
      <c r="M3642" s="53"/>
      <c r="N3642" s="53"/>
      <c r="O3642" s="32"/>
      <c r="P3642" s="6" t="str">
        <f>IF($C3642="","",IF(ISNA(MATCH($C3642,账户表,0)),"※这个账户不在【基础资料】的账户档案里",IF($B3642="","※没填日期，这一笔不会进任何月份的报表",IF(NOT(ISNUMBER($B3642)),"※日期是文本不是日期（像 2026.6.28 这种），按日期取数的报表全会漏掉这一笔",IF(AND($F3642&lt;&gt;"",$G3642&lt;&gt;""),"※收入和支出不能同时填",IF(AND(N($F3642)=0,N($G3642)=0),"※收入和支出都没填",IF(OR(N($F3642)&lt;0,N($G3642)&lt;0),"※金额不能填负数，方向反了就换一列填",IF($D3642="","※没填收支类别，分类报表会漏掉这一笔",IF(ISNA(MATCH($D3642,类别表,0)),"※收支类别不在【基础资料】的清单里",IF(AND($L3642="内部转账",$M3642=""),"△内部转账要在「对方账户」写上另一头",IF(AND($L3642="内部转账",$M3642=$C3642),"※对方账户跟本账户是同一个",IF(AND($L3642&lt;&gt;"内部转账",$M3642&lt;&gt;""),"△填了对方账户，但类别不是内部转账",IF(YEAR($B3642)&lt;&gt;管理年度,"△不是管理年度的单据，按月的三张报表里看不到",IF($H3642&lt;0,"△这一笔之后该账户余额成负数了，核一下",""))))))))))))))</f>
        <v/>
      </c>
    </row>
    <row r="3643" ht="16.5" spans="1:16">
      <c r="A3643" s="4" t="str">
        <f>IF($C3643="","",COUNTA($C$5:$C3643))</f>
        <v/>
      </c>
      <c r="B3643" s="52"/>
      <c r="C3643" s="53"/>
      <c r="D3643" s="53"/>
      <c r="E3643" s="32"/>
      <c r="F3643" s="54"/>
      <c r="G3643" s="54"/>
      <c r="H3643" s="24" t="str">
        <f>IFERROR(ROUND(VLOOKUP($C3643,基础资料!$B$5:$E$34,3,0)+SUMIF($C$5:$C3643,$C3643,$F$5:$F3643)-SUMIF($C$5:$C3643,$C3643,$G$5:$G3643),2),"")</f>
        <v/>
      </c>
      <c r="I3643" s="53"/>
      <c r="J3643" s="53"/>
      <c r="K3643" s="25" t="str">
        <f t="shared" si="56"/>
        <v/>
      </c>
      <c r="L3643" s="13" t="str">
        <f>IF($D3643="","",IFERROR(INDEX(类别属性,MATCH($D3643,类别表,0)),""))</f>
        <v/>
      </c>
      <c r="M3643" s="53"/>
      <c r="N3643" s="53"/>
      <c r="O3643" s="32"/>
      <c r="P3643" s="6" t="str">
        <f>IF($C3643="","",IF(ISNA(MATCH($C3643,账户表,0)),"※这个账户不在【基础资料】的账户档案里",IF($B3643="","※没填日期，这一笔不会进任何月份的报表",IF(NOT(ISNUMBER($B3643)),"※日期是文本不是日期（像 2026.6.28 这种），按日期取数的报表全会漏掉这一笔",IF(AND($F3643&lt;&gt;"",$G3643&lt;&gt;""),"※收入和支出不能同时填",IF(AND(N($F3643)=0,N($G3643)=0),"※收入和支出都没填",IF(OR(N($F3643)&lt;0,N($G3643)&lt;0),"※金额不能填负数，方向反了就换一列填",IF($D3643="","※没填收支类别，分类报表会漏掉这一笔",IF(ISNA(MATCH($D3643,类别表,0)),"※收支类别不在【基础资料】的清单里",IF(AND($L3643="内部转账",$M3643=""),"△内部转账要在「对方账户」写上另一头",IF(AND($L3643="内部转账",$M3643=$C3643),"※对方账户跟本账户是同一个",IF(AND($L3643&lt;&gt;"内部转账",$M3643&lt;&gt;""),"△填了对方账户，但类别不是内部转账",IF(YEAR($B3643)&lt;&gt;管理年度,"△不是管理年度的单据，按月的三张报表里看不到",IF($H3643&lt;0,"△这一笔之后该账户余额成负数了，核一下",""))))))))))))))</f>
        <v/>
      </c>
    </row>
    <row r="3644" ht="16.5" spans="1:16">
      <c r="A3644" s="4" t="str">
        <f>IF($C3644="","",COUNTA($C$5:$C3644))</f>
        <v/>
      </c>
      <c r="B3644" s="52"/>
      <c r="C3644" s="53"/>
      <c r="D3644" s="53"/>
      <c r="E3644" s="32"/>
      <c r="F3644" s="54"/>
      <c r="G3644" s="54"/>
      <c r="H3644" s="24" t="str">
        <f>IFERROR(ROUND(VLOOKUP($C3644,基础资料!$B$5:$E$34,3,0)+SUMIF($C$5:$C3644,$C3644,$F$5:$F3644)-SUMIF($C$5:$C3644,$C3644,$G$5:$G3644),2),"")</f>
        <v/>
      </c>
      <c r="I3644" s="53"/>
      <c r="J3644" s="53"/>
      <c r="K3644" s="25" t="str">
        <f t="shared" si="56"/>
        <v/>
      </c>
      <c r="L3644" s="13" t="str">
        <f>IF($D3644="","",IFERROR(INDEX(类别属性,MATCH($D3644,类别表,0)),""))</f>
        <v/>
      </c>
      <c r="M3644" s="53"/>
      <c r="N3644" s="53"/>
      <c r="O3644" s="32"/>
      <c r="P3644" s="6" t="str">
        <f>IF($C3644="","",IF(ISNA(MATCH($C3644,账户表,0)),"※这个账户不在【基础资料】的账户档案里",IF($B3644="","※没填日期，这一笔不会进任何月份的报表",IF(NOT(ISNUMBER($B3644)),"※日期是文本不是日期（像 2026.6.28 这种），按日期取数的报表全会漏掉这一笔",IF(AND($F3644&lt;&gt;"",$G3644&lt;&gt;""),"※收入和支出不能同时填",IF(AND(N($F3644)=0,N($G3644)=0),"※收入和支出都没填",IF(OR(N($F3644)&lt;0,N($G3644)&lt;0),"※金额不能填负数，方向反了就换一列填",IF($D3644="","※没填收支类别，分类报表会漏掉这一笔",IF(ISNA(MATCH($D3644,类别表,0)),"※收支类别不在【基础资料】的清单里",IF(AND($L3644="内部转账",$M3644=""),"△内部转账要在「对方账户」写上另一头",IF(AND($L3644="内部转账",$M3644=$C3644),"※对方账户跟本账户是同一个",IF(AND($L3644&lt;&gt;"内部转账",$M3644&lt;&gt;""),"△填了对方账户，但类别不是内部转账",IF(YEAR($B3644)&lt;&gt;管理年度,"△不是管理年度的单据，按月的三张报表里看不到",IF($H3644&lt;0,"△这一笔之后该账户余额成负数了，核一下",""))))))))))))))</f>
        <v/>
      </c>
    </row>
    <row r="3645" ht="16.5" spans="1:16">
      <c r="A3645" s="4" t="str">
        <f>IF($C3645="","",COUNTA($C$5:$C3645))</f>
        <v/>
      </c>
      <c r="B3645" s="52"/>
      <c r="C3645" s="53"/>
      <c r="D3645" s="53"/>
      <c r="E3645" s="32"/>
      <c r="F3645" s="54"/>
      <c r="G3645" s="54"/>
      <c r="H3645" s="24" t="str">
        <f>IFERROR(ROUND(VLOOKUP($C3645,基础资料!$B$5:$E$34,3,0)+SUMIF($C$5:$C3645,$C3645,$F$5:$F3645)-SUMIF($C$5:$C3645,$C3645,$G$5:$G3645),2),"")</f>
        <v/>
      </c>
      <c r="I3645" s="53"/>
      <c r="J3645" s="53"/>
      <c r="K3645" s="25" t="str">
        <f t="shared" si="56"/>
        <v/>
      </c>
      <c r="L3645" s="13" t="str">
        <f>IF($D3645="","",IFERROR(INDEX(类别属性,MATCH($D3645,类别表,0)),""))</f>
        <v/>
      </c>
      <c r="M3645" s="53"/>
      <c r="N3645" s="53"/>
      <c r="O3645" s="32"/>
      <c r="P3645" s="6" t="str">
        <f>IF($C3645="","",IF(ISNA(MATCH($C3645,账户表,0)),"※这个账户不在【基础资料】的账户档案里",IF($B3645="","※没填日期，这一笔不会进任何月份的报表",IF(NOT(ISNUMBER($B3645)),"※日期是文本不是日期（像 2026.6.28 这种），按日期取数的报表全会漏掉这一笔",IF(AND($F3645&lt;&gt;"",$G3645&lt;&gt;""),"※收入和支出不能同时填",IF(AND(N($F3645)=0,N($G3645)=0),"※收入和支出都没填",IF(OR(N($F3645)&lt;0,N($G3645)&lt;0),"※金额不能填负数，方向反了就换一列填",IF($D3645="","※没填收支类别，分类报表会漏掉这一笔",IF(ISNA(MATCH($D3645,类别表,0)),"※收支类别不在【基础资料】的清单里",IF(AND($L3645="内部转账",$M3645=""),"△内部转账要在「对方账户」写上另一头",IF(AND($L3645="内部转账",$M3645=$C3645),"※对方账户跟本账户是同一个",IF(AND($L3645&lt;&gt;"内部转账",$M3645&lt;&gt;""),"△填了对方账户，但类别不是内部转账",IF(YEAR($B3645)&lt;&gt;管理年度,"△不是管理年度的单据，按月的三张报表里看不到",IF($H3645&lt;0,"△这一笔之后该账户余额成负数了，核一下",""))))))))))))))</f>
        <v/>
      </c>
    </row>
    <row r="3646" ht="16.5" spans="1:16">
      <c r="A3646" s="4" t="str">
        <f>IF($C3646="","",COUNTA($C$5:$C3646))</f>
        <v/>
      </c>
      <c r="B3646" s="52"/>
      <c r="C3646" s="53"/>
      <c r="D3646" s="53"/>
      <c r="E3646" s="32"/>
      <c r="F3646" s="54"/>
      <c r="G3646" s="54"/>
      <c r="H3646" s="24" t="str">
        <f>IFERROR(ROUND(VLOOKUP($C3646,基础资料!$B$5:$E$34,3,0)+SUMIF($C$5:$C3646,$C3646,$F$5:$F3646)-SUMIF($C$5:$C3646,$C3646,$G$5:$G3646),2),"")</f>
        <v/>
      </c>
      <c r="I3646" s="53"/>
      <c r="J3646" s="53"/>
      <c r="K3646" s="25" t="str">
        <f t="shared" si="56"/>
        <v/>
      </c>
      <c r="L3646" s="13" t="str">
        <f>IF($D3646="","",IFERROR(INDEX(类别属性,MATCH($D3646,类别表,0)),""))</f>
        <v/>
      </c>
      <c r="M3646" s="53"/>
      <c r="N3646" s="53"/>
      <c r="O3646" s="32"/>
      <c r="P3646" s="6" t="str">
        <f>IF($C3646="","",IF(ISNA(MATCH($C3646,账户表,0)),"※这个账户不在【基础资料】的账户档案里",IF($B3646="","※没填日期，这一笔不会进任何月份的报表",IF(NOT(ISNUMBER($B3646)),"※日期是文本不是日期（像 2026.6.28 这种），按日期取数的报表全会漏掉这一笔",IF(AND($F3646&lt;&gt;"",$G3646&lt;&gt;""),"※收入和支出不能同时填",IF(AND(N($F3646)=0,N($G3646)=0),"※收入和支出都没填",IF(OR(N($F3646)&lt;0,N($G3646)&lt;0),"※金额不能填负数，方向反了就换一列填",IF($D3646="","※没填收支类别，分类报表会漏掉这一笔",IF(ISNA(MATCH($D3646,类别表,0)),"※收支类别不在【基础资料】的清单里",IF(AND($L3646="内部转账",$M3646=""),"△内部转账要在「对方账户」写上另一头",IF(AND($L3646="内部转账",$M3646=$C3646),"※对方账户跟本账户是同一个",IF(AND($L3646&lt;&gt;"内部转账",$M3646&lt;&gt;""),"△填了对方账户，但类别不是内部转账",IF(YEAR($B3646)&lt;&gt;管理年度,"△不是管理年度的单据，按月的三张报表里看不到",IF($H3646&lt;0,"△这一笔之后该账户余额成负数了，核一下",""))))))))))))))</f>
        <v/>
      </c>
    </row>
    <row r="3647" ht="16.5" spans="1:16">
      <c r="A3647" s="4" t="str">
        <f>IF($C3647="","",COUNTA($C$5:$C3647))</f>
        <v/>
      </c>
      <c r="B3647" s="52"/>
      <c r="C3647" s="53"/>
      <c r="D3647" s="53"/>
      <c r="E3647" s="32"/>
      <c r="F3647" s="54"/>
      <c r="G3647" s="54"/>
      <c r="H3647" s="24" t="str">
        <f>IFERROR(ROUND(VLOOKUP($C3647,基础资料!$B$5:$E$34,3,0)+SUMIF($C$5:$C3647,$C3647,$F$5:$F3647)-SUMIF($C$5:$C3647,$C3647,$G$5:$G3647),2),"")</f>
        <v/>
      </c>
      <c r="I3647" s="53"/>
      <c r="J3647" s="53"/>
      <c r="K3647" s="25" t="str">
        <f t="shared" si="56"/>
        <v/>
      </c>
      <c r="L3647" s="13" t="str">
        <f>IF($D3647="","",IFERROR(INDEX(类别属性,MATCH($D3647,类别表,0)),""))</f>
        <v/>
      </c>
      <c r="M3647" s="53"/>
      <c r="N3647" s="53"/>
      <c r="O3647" s="32"/>
      <c r="P3647" s="6" t="str">
        <f>IF($C3647="","",IF(ISNA(MATCH($C3647,账户表,0)),"※这个账户不在【基础资料】的账户档案里",IF($B3647="","※没填日期，这一笔不会进任何月份的报表",IF(NOT(ISNUMBER($B3647)),"※日期是文本不是日期（像 2026.6.28 这种），按日期取数的报表全会漏掉这一笔",IF(AND($F3647&lt;&gt;"",$G3647&lt;&gt;""),"※收入和支出不能同时填",IF(AND(N($F3647)=0,N($G3647)=0),"※收入和支出都没填",IF(OR(N($F3647)&lt;0,N($G3647)&lt;0),"※金额不能填负数，方向反了就换一列填",IF($D3647="","※没填收支类别，分类报表会漏掉这一笔",IF(ISNA(MATCH($D3647,类别表,0)),"※收支类别不在【基础资料】的清单里",IF(AND($L3647="内部转账",$M3647=""),"△内部转账要在「对方账户」写上另一头",IF(AND($L3647="内部转账",$M3647=$C3647),"※对方账户跟本账户是同一个",IF(AND($L3647&lt;&gt;"内部转账",$M3647&lt;&gt;""),"△填了对方账户，但类别不是内部转账",IF(YEAR($B3647)&lt;&gt;管理年度,"△不是管理年度的单据，按月的三张报表里看不到",IF($H3647&lt;0,"△这一笔之后该账户余额成负数了，核一下",""))))))))))))))</f>
        <v/>
      </c>
    </row>
    <row r="3648" ht="16.5" spans="1:16">
      <c r="A3648" s="4" t="str">
        <f>IF($C3648="","",COUNTA($C$5:$C3648))</f>
        <v/>
      </c>
      <c r="B3648" s="52"/>
      <c r="C3648" s="53"/>
      <c r="D3648" s="53"/>
      <c r="E3648" s="32"/>
      <c r="F3648" s="54"/>
      <c r="G3648" s="54"/>
      <c r="H3648" s="24" t="str">
        <f>IFERROR(ROUND(VLOOKUP($C3648,基础资料!$B$5:$E$34,3,0)+SUMIF($C$5:$C3648,$C3648,$F$5:$F3648)-SUMIF($C$5:$C3648,$C3648,$G$5:$G3648),2),"")</f>
        <v/>
      </c>
      <c r="I3648" s="53"/>
      <c r="J3648" s="53"/>
      <c r="K3648" s="25" t="str">
        <f t="shared" si="56"/>
        <v/>
      </c>
      <c r="L3648" s="13" t="str">
        <f>IF($D3648="","",IFERROR(INDEX(类别属性,MATCH($D3648,类别表,0)),""))</f>
        <v/>
      </c>
      <c r="M3648" s="53"/>
      <c r="N3648" s="53"/>
      <c r="O3648" s="32"/>
      <c r="P3648" s="6" t="str">
        <f>IF($C3648="","",IF(ISNA(MATCH($C3648,账户表,0)),"※这个账户不在【基础资料】的账户档案里",IF($B3648="","※没填日期，这一笔不会进任何月份的报表",IF(NOT(ISNUMBER($B3648)),"※日期是文本不是日期（像 2026.6.28 这种），按日期取数的报表全会漏掉这一笔",IF(AND($F3648&lt;&gt;"",$G3648&lt;&gt;""),"※收入和支出不能同时填",IF(AND(N($F3648)=0,N($G3648)=0),"※收入和支出都没填",IF(OR(N($F3648)&lt;0,N($G3648)&lt;0),"※金额不能填负数，方向反了就换一列填",IF($D3648="","※没填收支类别，分类报表会漏掉这一笔",IF(ISNA(MATCH($D3648,类别表,0)),"※收支类别不在【基础资料】的清单里",IF(AND($L3648="内部转账",$M3648=""),"△内部转账要在「对方账户」写上另一头",IF(AND($L3648="内部转账",$M3648=$C3648),"※对方账户跟本账户是同一个",IF(AND($L3648&lt;&gt;"内部转账",$M3648&lt;&gt;""),"△填了对方账户，但类别不是内部转账",IF(YEAR($B3648)&lt;&gt;管理年度,"△不是管理年度的单据，按月的三张报表里看不到",IF($H3648&lt;0,"△这一笔之后该账户余额成负数了，核一下",""))))))))))))))</f>
        <v/>
      </c>
    </row>
    <row r="3649" ht="16.5" spans="1:16">
      <c r="A3649" s="4" t="str">
        <f>IF($C3649="","",COUNTA($C$5:$C3649))</f>
        <v/>
      </c>
      <c r="B3649" s="52"/>
      <c r="C3649" s="53"/>
      <c r="D3649" s="53"/>
      <c r="E3649" s="32"/>
      <c r="F3649" s="54"/>
      <c r="G3649" s="54"/>
      <c r="H3649" s="24" t="str">
        <f>IFERROR(ROUND(VLOOKUP($C3649,基础资料!$B$5:$E$34,3,0)+SUMIF($C$5:$C3649,$C3649,$F$5:$F3649)-SUMIF($C$5:$C3649,$C3649,$G$5:$G3649),2),"")</f>
        <v/>
      </c>
      <c r="I3649" s="53"/>
      <c r="J3649" s="53"/>
      <c r="K3649" s="25" t="str">
        <f t="shared" si="56"/>
        <v/>
      </c>
      <c r="L3649" s="13" t="str">
        <f>IF($D3649="","",IFERROR(INDEX(类别属性,MATCH($D3649,类别表,0)),""))</f>
        <v/>
      </c>
      <c r="M3649" s="53"/>
      <c r="N3649" s="53"/>
      <c r="O3649" s="32"/>
      <c r="P3649" s="6" t="str">
        <f>IF($C3649="","",IF(ISNA(MATCH($C3649,账户表,0)),"※这个账户不在【基础资料】的账户档案里",IF($B3649="","※没填日期，这一笔不会进任何月份的报表",IF(NOT(ISNUMBER($B3649)),"※日期是文本不是日期（像 2026.6.28 这种），按日期取数的报表全会漏掉这一笔",IF(AND($F3649&lt;&gt;"",$G3649&lt;&gt;""),"※收入和支出不能同时填",IF(AND(N($F3649)=0,N($G3649)=0),"※收入和支出都没填",IF(OR(N($F3649)&lt;0,N($G3649)&lt;0),"※金额不能填负数，方向反了就换一列填",IF($D3649="","※没填收支类别，分类报表会漏掉这一笔",IF(ISNA(MATCH($D3649,类别表,0)),"※收支类别不在【基础资料】的清单里",IF(AND($L3649="内部转账",$M3649=""),"△内部转账要在「对方账户」写上另一头",IF(AND($L3649="内部转账",$M3649=$C3649),"※对方账户跟本账户是同一个",IF(AND($L3649&lt;&gt;"内部转账",$M3649&lt;&gt;""),"△填了对方账户，但类别不是内部转账",IF(YEAR($B3649)&lt;&gt;管理年度,"△不是管理年度的单据，按月的三张报表里看不到",IF($H3649&lt;0,"△这一笔之后该账户余额成负数了，核一下",""))))))))))))))</f>
        <v/>
      </c>
    </row>
    <row r="3650" ht="16.5" spans="1:16">
      <c r="A3650" s="4" t="str">
        <f>IF($C3650="","",COUNTA($C$5:$C3650))</f>
        <v/>
      </c>
      <c r="B3650" s="52"/>
      <c r="C3650" s="53"/>
      <c r="D3650" s="53"/>
      <c r="E3650" s="32"/>
      <c r="F3650" s="54"/>
      <c r="G3650" s="54"/>
      <c r="H3650" s="24" t="str">
        <f>IFERROR(ROUND(VLOOKUP($C3650,基础资料!$B$5:$E$34,3,0)+SUMIF($C$5:$C3650,$C3650,$F$5:$F3650)-SUMIF($C$5:$C3650,$C3650,$G$5:$G3650),2),"")</f>
        <v/>
      </c>
      <c r="I3650" s="53"/>
      <c r="J3650" s="53"/>
      <c r="K3650" s="25" t="str">
        <f t="shared" si="56"/>
        <v/>
      </c>
      <c r="L3650" s="13" t="str">
        <f>IF($D3650="","",IFERROR(INDEX(类别属性,MATCH($D3650,类别表,0)),""))</f>
        <v/>
      </c>
      <c r="M3650" s="53"/>
      <c r="N3650" s="53"/>
      <c r="O3650" s="32"/>
      <c r="P3650" s="6" t="str">
        <f>IF($C3650="","",IF(ISNA(MATCH($C3650,账户表,0)),"※这个账户不在【基础资料】的账户档案里",IF($B3650="","※没填日期，这一笔不会进任何月份的报表",IF(NOT(ISNUMBER($B3650)),"※日期是文本不是日期（像 2026.6.28 这种），按日期取数的报表全会漏掉这一笔",IF(AND($F3650&lt;&gt;"",$G3650&lt;&gt;""),"※收入和支出不能同时填",IF(AND(N($F3650)=0,N($G3650)=0),"※收入和支出都没填",IF(OR(N($F3650)&lt;0,N($G3650)&lt;0),"※金额不能填负数，方向反了就换一列填",IF($D3650="","※没填收支类别，分类报表会漏掉这一笔",IF(ISNA(MATCH($D3650,类别表,0)),"※收支类别不在【基础资料】的清单里",IF(AND($L3650="内部转账",$M3650=""),"△内部转账要在「对方账户」写上另一头",IF(AND($L3650="内部转账",$M3650=$C3650),"※对方账户跟本账户是同一个",IF(AND($L3650&lt;&gt;"内部转账",$M3650&lt;&gt;""),"△填了对方账户，但类别不是内部转账",IF(YEAR($B3650)&lt;&gt;管理年度,"△不是管理年度的单据，按月的三张报表里看不到",IF($H3650&lt;0,"△这一笔之后该账户余额成负数了，核一下",""))))))))))))))</f>
        <v/>
      </c>
    </row>
    <row r="3651" ht="16.5" spans="1:16">
      <c r="A3651" s="4" t="str">
        <f>IF($C3651="","",COUNTA($C$5:$C3651))</f>
        <v/>
      </c>
      <c r="B3651" s="52"/>
      <c r="C3651" s="53"/>
      <c r="D3651" s="53"/>
      <c r="E3651" s="32"/>
      <c r="F3651" s="54"/>
      <c r="G3651" s="54"/>
      <c r="H3651" s="24" t="str">
        <f>IFERROR(ROUND(VLOOKUP($C3651,基础资料!$B$5:$E$34,3,0)+SUMIF($C$5:$C3651,$C3651,$F$5:$F3651)-SUMIF($C$5:$C3651,$C3651,$G$5:$G3651),2),"")</f>
        <v/>
      </c>
      <c r="I3651" s="53"/>
      <c r="J3651" s="53"/>
      <c r="K3651" s="25" t="str">
        <f t="shared" si="56"/>
        <v/>
      </c>
      <c r="L3651" s="13" t="str">
        <f>IF($D3651="","",IFERROR(INDEX(类别属性,MATCH($D3651,类别表,0)),""))</f>
        <v/>
      </c>
      <c r="M3651" s="53"/>
      <c r="N3651" s="53"/>
      <c r="O3651" s="32"/>
      <c r="P3651" s="6" t="str">
        <f>IF($C3651="","",IF(ISNA(MATCH($C3651,账户表,0)),"※这个账户不在【基础资料】的账户档案里",IF($B3651="","※没填日期，这一笔不会进任何月份的报表",IF(NOT(ISNUMBER($B3651)),"※日期是文本不是日期（像 2026.6.28 这种），按日期取数的报表全会漏掉这一笔",IF(AND($F3651&lt;&gt;"",$G3651&lt;&gt;""),"※收入和支出不能同时填",IF(AND(N($F3651)=0,N($G3651)=0),"※收入和支出都没填",IF(OR(N($F3651)&lt;0,N($G3651)&lt;0),"※金额不能填负数，方向反了就换一列填",IF($D3651="","※没填收支类别，分类报表会漏掉这一笔",IF(ISNA(MATCH($D3651,类别表,0)),"※收支类别不在【基础资料】的清单里",IF(AND($L3651="内部转账",$M3651=""),"△内部转账要在「对方账户」写上另一头",IF(AND($L3651="内部转账",$M3651=$C3651),"※对方账户跟本账户是同一个",IF(AND($L3651&lt;&gt;"内部转账",$M3651&lt;&gt;""),"△填了对方账户，但类别不是内部转账",IF(YEAR($B3651)&lt;&gt;管理年度,"△不是管理年度的单据，按月的三张报表里看不到",IF($H3651&lt;0,"△这一笔之后该账户余额成负数了，核一下",""))))))))))))))</f>
        <v/>
      </c>
    </row>
    <row r="3652" ht="16.5" spans="1:16">
      <c r="A3652" s="4" t="str">
        <f>IF($C3652="","",COUNTA($C$5:$C3652))</f>
        <v/>
      </c>
      <c r="B3652" s="52"/>
      <c r="C3652" s="53"/>
      <c r="D3652" s="53"/>
      <c r="E3652" s="32"/>
      <c r="F3652" s="54"/>
      <c r="G3652" s="54"/>
      <c r="H3652" s="24" t="str">
        <f>IFERROR(ROUND(VLOOKUP($C3652,基础资料!$B$5:$E$34,3,0)+SUMIF($C$5:$C3652,$C3652,$F$5:$F3652)-SUMIF($C$5:$C3652,$C3652,$G$5:$G3652),2),"")</f>
        <v/>
      </c>
      <c r="I3652" s="53"/>
      <c r="J3652" s="53"/>
      <c r="K3652" s="25" t="str">
        <f t="shared" si="56"/>
        <v/>
      </c>
      <c r="L3652" s="13" t="str">
        <f>IF($D3652="","",IFERROR(INDEX(类别属性,MATCH($D3652,类别表,0)),""))</f>
        <v/>
      </c>
      <c r="M3652" s="53"/>
      <c r="N3652" s="53"/>
      <c r="O3652" s="32"/>
      <c r="P3652" s="6" t="str">
        <f>IF($C3652="","",IF(ISNA(MATCH($C3652,账户表,0)),"※这个账户不在【基础资料】的账户档案里",IF($B3652="","※没填日期，这一笔不会进任何月份的报表",IF(NOT(ISNUMBER($B3652)),"※日期是文本不是日期（像 2026.6.28 这种），按日期取数的报表全会漏掉这一笔",IF(AND($F3652&lt;&gt;"",$G3652&lt;&gt;""),"※收入和支出不能同时填",IF(AND(N($F3652)=0,N($G3652)=0),"※收入和支出都没填",IF(OR(N($F3652)&lt;0,N($G3652)&lt;0),"※金额不能填负数，方向反了就换一列填",IF($D3652="","※没填收支类别，分类报表会漏掉这一笔",IF(ISNA(MATCH($D3652,类别表,0)),"※收支类别不在【基础资料】的清单里",IF(AND($L3652="内部转账",$M3652=""),"△内部转账要在「对方账户」写上另一头",IF(AND($L3652="内部转账",$M3652=$C3652),"※对方账户跟本账户是同一个",IF(AND($L3652&lt;&gt;"内部转账",$M3652&lt;&gt;""),"△填了对方账户，但类别不是内部转账",IF(YEAR($B3652)&lt;&gt;管理年度,"△不是管理年度的单据，按月的三张报表里看不到",IF($H3652&lt;0,"△这一笔之后该账户余额成负数了，核一下",""))))))))))))))</f>
        <v/>
      </c>
    </row>
    <row r="3653" ht="16.5" spans="1:16">
      <c r="A3653" s="4" t="str">
        <f>IF($C3653="","",COUNTA($C$5:$C3653))</f>
        <v/>
      </c>
      <c r="B3653" s="52"/>
      <c r="C3653" s="53"/>
      <c r="D3653" s="53"/>
      <c r="E3653" s="32"/>
      <c r="F3653" s="54"/>
      <c r="G3653" s="54"/>
      <c r="H3653" s="24" t="str">
        <f>IFERROR(ROUND(VLOOKUP($C3653,基础资料!$B$5:$E$34,3,0)+SUMIF($C$5:$C3653,$C3653,$F$5:$F3653)-SUMIF($C$5:$C3653,$C3653,$G$5:$G3653),2),"")</f>
        <v/>
      </c>
      <c r="I3653" s="53"/>
      <c r="J3653" s="53"/>
      <c r="K3653" s="25" t="str">
        <f t="shared" ref="K3653:K3716" si="57">IF(OR($B3653="",NOT(ISNUMBER($B3653))),"",--TEXT($B3653,"yyyymm"))</f>
        <v/>
      </c>
      <c r="L3653" s="13" t="str">
        <f>IF($D3653="","",IFERROR(INDEX(类别属性,MATCH($D3653,类别表,0)),""))</f>
        <v/>
      </c>
      <c r="M3653" s="53"/>
      <c r="N3653" s="53"/>
      <c r="O3653" s="32"/>
      <c r="P3653" s="6" t="str">
        <f>IF($C3653="","",IF(ISNA(MATCH($C3653,账户表,0)),"※这个账户不在【基础资料】的账户档案里",IF($B3653="","※没填日期，这一笔不会进任何月份的报表",IF(NOT(ISNUMBER($B3653)),"※日期是文本不是日期（像 2026.6.28 这种），按日期取数的报表全会漏掉这一笔",IF(AND($F3653&lt;&gt;"",$G3653&lt;&gt;""),"※收入和支出不能同时填",IF(AND(N($F3653)=0,N($G3653)=0),"※收入和支出都没填",IF(OR(N($F3653)&lt;0,N($G3653)&lt;0),"※金额不能填负数，方向反了就换一列填",IF($D3653="","※没填收支类别，分类报表会漏掉这一笔",IF(ISNA(MATCH($D3653,类别表,0)),"※收支类别不在【基础资料】的清单里",IF(AND($L3653="内部转账",$M3653=""),"△内部转账要在「对方账户」写上另一头",IF(AND($L3653="内部转账",$M3653=$C3653),"※对方账户跟本账户是同一个",IF(AND($L3653&lt;&gt;"内部转账",$M3653&lt;&gt;""),"△填了对方账户，但类别不是内部转账",IF(YEAR($B3653)&lt;&gt;管理年度,"△不是管理年度的单据，按月的三张报表里看不到",IF($H3653&lt;0,"△这一笔之后该账户余额成负数了，核一下",""))))))))))))))</f>
        <v/>
      </c>
    </row>
    <row r="3654" ht="16.5" spans="1:16">
      <c r="A3654" s="4" t="str">
        <f>IF($C3654="","",COUNTA($C$5:$C3654))</f>
        <v/>
      </c>
      <c r="B3654" s="52"/>
      <c r="C3654" s="53"/>
      <c r="D3654" s="53"/>
      <c r="E3654" s="32"/>
      <c r="F3654" s="54"/>
      <c r="G3654" s="54"/>
      <c r="H3654" s="24" t="str">
        <f>IFERROR(ROUND(VLOOKUP($C3654,基础资料!$B$5:$E$34,3,0)+SUMIF($C$5:$C3654,$C3654,$F$5:$F3654)-SUMIF($C$5:$C3654,$C3654,$G$5:$G3654),2),"")</f>
        <v/>
      </c>
      <c r="I3654" s="53"/>
      <c r="J3654" s="53"/>
      <c r="K3654" s="25" t="str">
        <f t="shared" si="57"/>
        <v/>
      </c>
      <c r="L3654" s="13" t="str">
        <f>IF($D3654="","",IFERROR(INDEX(类别属性,MATCH($D3654,类别表,0)),""))</f>
        <v/>
      </c>
      <c r="M3654" s="53"/>
      <c r="N3654" s="53"/>
      <c r="O3654" s="32"/>
      <c r="P3654" s="6" t="str">
        <f>IF($C3654="","",IF(ISNA(MATCH($C3654,账户表,0)),"※这个账户不在【基础资料】的账户档案里",IF($B3654="","※没填日期，这一笔不会进任何月份的报表",IF(NOT(ISNUMBER($B3654)),"※日期是文本不是日期（像 2026.6.28 这种），按日期取数的报表全会漏掉这一笔",IF(AND($F3654&lt;&gt;"",$G3654&lt;&gt;""),"※收入和支出不能同时填",IF(AND(N($F3654)=0,N($G3654)=0),"※收入和支出都没填",IF(OR(N($F3654)&lt;0,N($G3654)&lt;0),"※金额不能填负数，方向反了就换一列填",IF($D3654="","※没填收支类别，分类报表会漏掉这一笔",IF(ISNA(MATCH($D3654,类别表,0)),"※收支类别不在【基础资料】的清单里",IF(AND($L3654="内部转账",$M3654=""),"△内部转账要在「对方账户」写上另一头",IF(AND($L3654="内部转账",$M3654=$C3654),"※对方账户跟本账户是同一个",IF(AND($L3654&lt;&gt;"内部转账",$M3654&lt;&gt;""),"△填了对方账户，但类别不是内部转账",IF(YEAR($B3654)&lt;&gt;管理年度,"△不是管理年度的单据，按月的三张报表里看不到",IF($H3654&lt;0,"△这一笔之后该账户余额成负数了，核一下",""))))))))))))))</f>
        <v/>
      </c>
    </row>
    <row r="3655" ht="16.5" spans="1:16">
      <c r="A3655" s="4" t="str">
        <f>IF($C3655="","",COUNTA($C$5:$C3655))</f>
        <v/>
      </c>
      <c r="B3655" s="52"/>
      <c r="C3655" s="53"/>
      <c r="D3655" s="53"/>
      <c r="E3655" s="32"/>
      <c r="F3655" s="54"/>
      <c r="G3655" s="54"/>
      <c r="H3655" s="24" t="str">
        <f>IFERROR(ROUND(VLOOKUP($C3655,基础资料!$B$5:$E$34,3,0)+SUMIF($C$5:$C3655,$C3655,$F$5:$F3655)-SUMIF($C$5:$C3655,$C3655,$G$5:$G3655),2),"")</f>
        <v/>
      </c>
      <c r="I3655" s="53"/>
      <c r="J3655" s="53"/>
      <c r="K3655" s="25" t="str">
        <f t="shared" si="57"/>
        <v/>
      </c>
      <c r="L3655" s="13" t="str">
        <f>IF($D3655="","",IFERROR(INDEX(类别属性,MATCH($D3655,类别表,0)),""))</f>
        <v/>
      </c>
      <c r="M3655" s="53"/>
      <c r="N3655" s="53"/>
      <c r="O3655" s="32"/>
      <c r="P3655" s="6" t="str">
        <f>IF($C3655="","",IF(ISNA(MATCH($C3655,账户表,0)),"※这个账户不在【基础资料】的账户档案里",IF($B3655="","※没填日期，这一笔不会进任何月份的报表",IF(NOT(ISNUMBER($B3655)),"※日期是文本不是日期（像 2026.6.28 这种），按日期取数的报表全会漏掉这一笔",IF(AND($F3655&lt;&gt;"",$G3655&lt;&gt;""),"※收入和支出不能同时填",IF(AND(N($F3655)=0,N($G3655)=0),"※收入和支出都没填",IF(OR(N($F3655)&lt;0,N($G3655)&lt;0),"※金额不能填负数，方向反了就换一列填",IF($D3655="","※没填收支类别，分类报表会漏掉这一笔",IF(ISNA(MATCH($D3655,类别表,0)),"※收支类别不在【基础资料】的清单里",IF(AND($L3655="内部转账",$M3655=""),"△内部转账要在「对方账户」写上另一头",IF(AND($L3655="内部转账",$M3655=$C3655),"※对方账户跟本账户是同一个",IF(AND($L3655&lt;&gt;"内部转账",$M3655&lt;&gt;""),"△填了对方账户，但类别不是内部转账",IF(YEAR($B3655)&lt;&gt;管理年度,"△不是管理年度的单据，按月的三张报表里看不到",IF($H3655&lt;0,"△这一笔之后该账户余额成负数了，核一下",""))))))))))))))</f>
        <v/>
      </c>
    </row>
    <row r="3656" ht="16.5" spans="1:16">
      <c r="A3656" s="4" t="str">
        <f>IF($C3656="","",COUNTA($C$5:$C3656))</f>
        <v/>
      </c>
      <c r="B3656" s="52"/>
      <c r="C3656" s="53"/>
      <c r="D3656" s="53"/>
      <c r="E3656" s="32"/>
      <c r="F3656" s="54"/>
      <c r="G3656" s="54"/>
      <c r="H3656" s="24" t="str">
        <f>IFERROR(ROUND(VLOOKUP($C3656,基础资料!$B$5:$E$34,3,0)+SUMIF($C$5:$C3656,$C3656,$F$5:$F3656)-SUMIF($C$5:$C3656,$C3656,$G$5:$G3656),2),"")</f>
        <v/>
      </c>
      <c r="I3656" s="53"/>
      <c r="J3656" s="53"/>
      <c r="K3656" s="25" t="str">
        <f t="shared" si="57"/>
        <v/>
      </c>
      <c r="L3656" s="13" t="str">
        <f>IF($D3656="","",IFERROR(INDEX(类别属性,MATCH($D3656,类别表,0)),""))</f>
        <v/>
      </c>
      <c r="M3656" s="53"/>
      <c r="N3656" s="53"/>
      <c r="O3656" s="32"/>
      <c r="P3656" s="6" t="str">
        <f>IF($C3656="","",IF(ISNA(MATCH($C3656,账户表,0)),"※这个账户不在【基础资料】的账户档案里",IF($B3656="","※没填日期，这一笔不会进任何月份的报表",IF(NOT(ISNUMBER($B3656)),"※日期是文本不是日期（像 2026.6.28 这种），按日期取数的报表全会漏掉这一笔",IF(AND($F3656&lt;&gt;"",$G3656&lt;&gt;""),"※收入和支出不能同时填",IF(AND(N($F3656)=0,N($G3656)=0),"※收入和支出都没填",IF(OR(N($F3656)&lt;0,N($G3656)&lt;0),"※金额不能填负数，方向反了就换一列填",IF($D3656="","※没填收支类别，分类报表会漏掉这一笔",IF(ISNA(MATCH($D3656,类别表,0)),"※收支类别不在【基础资料】的清单里",IF(AND($L3656="内部转账",$M3656=""),"△内部转账要在「对方账户」写上另一头",IF(AND($L3656="内部转账",$M3656=$C3656),"※对方账户跟本账户是同一个",IF(AND($L3656&lt;&gt;"内部转账",$M3656&lt;&gt;""),"△填了对方账户，但类别不是内部转账",IF(YEAR($B3656)&lt;&gt;管理年度,"△不是管理年度的单据，按月的三张报表里看不到",IF($H3656&lt;0,"△这一笔之后该账户余额成负数了，核一下",""))))))))))))))</f>
        <v/>
      </c>
    </row>
    <row r="3657" ht="16.5" spans="1:16">
      <c r="A3657" s="4" t="str">
        <f>IF($C3657="","",COUNTA($C$5:$C3657))</f>
        <v/>
      </c>
      <c r="B3657" s="52"/>
      <c r="C3657" s="53"/>
      <c r="D3657" s="53"/>
      <c r="E3657" s="32"/>
      <c r="F3657" s="54"/>
      <c r="G3657" s="54"/>
      <c r="H3657" s="24" t="str">
        <f>IFERROR(ROUND(VLOOKUP($C3657,基础资料!$B$5:$E$34,3,0)+SUMIF($C$5:$C3657,$C3657,$F$5:$F3657)-SUMIF($C$5:$C3657,$C3657,$G$5:$G3657),2),"")</f>
        <v/>
      </c>
      <c r="I3657" s="53"/>
      <c r="J3657" s="53"/>
      <c r="K3657" s="25" t="str">
        <f t="shared" si="57"/>
        <v/>
      </c>
      <c r="L3657" s="13" t="str">
        <f>IF($D3657="","",IFERROR(INDEX(类别属性,MATCH($D3657,类别表,0)),""))</f>
        <v/>
      </c>
      <c r="M3657" s="53"/>
      <c r="N3657" s="53"/>
      <c r="O3657" s="32"/>
      <c r="P3657" s="6" t="str">
        <f>IF($C3657="","",IF(ISNA(MATCH($C3657,账户表,0)),"※这个账户不在【基础资料】的账户档案里",IF($B3657="","※没填日期，这一笔不会进任何月份的报表",IF(NOT(ISNUMBER($B3657)),"※日期是文本不是日期（像 2026.6.28 这种），按日期取数的报表全会漏掉这一笔",IF(AND($F3657&lt;&gt;"",$G3657&lt;&gt;""),"※收入和支出不能同时填",IF(AND(N($F3657)=0,N($G3657)=0),"※收入和支出都没填",IF(OR(N($F3657)&lt;0,N($G3657)&lt;0),"※金额不能填负数，方向反了就换一列填",IF($D3657="","※没填收支类别，分类报表会漏掉这一笔",IF(ISNA(MATCH($D3657,类别表,0)),"※收支类别不在【基础资料】的清单里",IF(AND($L3657="内部转账",$M3657=""),"△内部转账要在「对方账户」写上另一头",IF(AND($L3657="内部转账",$M3657=$C3657),"※对方账户跟本账户是同一个",IF(AND($L3657&lt;&gt;"内部转账",$M3657&lt;&gt;""),"△填了对方账户，但类别不是内部转账",IF(YEAR($B3657)&lt;&gt;管理年度,"△不是管理年度的单据，按月的三张报表里看不到",IF($H3657&lt;0,"△这一笔之后该账户余额成负数了，核一下",""))))))))))))))</f>
        <v/>
      </c>
    </row>
    <row r="3658" ht="16.5" spans="1:16">
      <c r="A3658" s="4" t="str">
        <f>IF($C3658="","",COUNTA($C$5:$C3658))</f>
        <v/>
      </c>
      <c r="B3658" s="52"/>
      <c r="C3658" s="53"/>
      <c r="D3658" s="53"/>
      <c r="E3658" s="32"/>
      <c r="F3658" s="54"/>
      <c r="G3658" s="54"/>
      <c r="H3658" s="24" t="str">
        <f>IFERROR(ROUND(VLOOKUP($C3658,基础资料!$B$5:$E$34,3,0)+SUMIF($C$5:$C3658,$C3658,$F$5:$F3658)-SUMIF($C$5:$C3658,$C3658,$G$5:$G3658),2),"")</f>
        <v/>
      </c>
      <c r="I3658" s="53"/>
      <c r="J3658" s="53"/>
      <c r="K3658" s="25" t="str">
        <f t="shared" si="57"/>
        <v/>
      </c>
      <c r="L3658" s="13" t="str">
        <f>IF($D3658="","",IFERROR(INDEX(类别属性,MATCH($D3658,类别表,0)),""))</f>
        <v/>
      </c>
      <c r="M3658" s="53"/>
      <c r="N3658" s="53"/>
      <c r="O3658" s="32"/>
      <c r="P3658" s="6" t="str">
        <f>IF($C3658="","",IF(ISNA(MATCH($C3658,账户表,0)),"※这个账户不在【基础资料】的账户档案里",IF($B3658="","※没填日期，这一笔不会进任何月份的报表",IF(NOT(ISNUMBER($B3658)),"※日期是文本不是日期（像 2026.6.28 这种），按日期取数的报表全会漏掉这一笔",IF(AND($F3658&lt;&gt;"",$G3658&lt;&gt;""),"※收入和支出不能同时填",IF(AND(N($F3658)=0,N($G3658)=0),"※收入和支出都没填",IF(OR(N($F3658)&lt;0,N($G3658)&lt;0),"※金额不能填负数，方向反了就换一列填",IF($D3658="","※没填收支类别，分类报表会漏掉这一笔",IF(ISNA(MATCH($D3658,类别表,0)),"※收支类别不在【基础资料】的清单里",IF(AND($L3658="内部转账",$M3658=""),"△内部转账要在「对方账户」写上另一头",IF(AND($L3658="内部转账",$M3658=$C3658),"※对方账户跟本账户是同一个",IF(AND($L3658&lt;&gt;"内部转账",$M3658&lt;&gt;""),"△填了对方账户，但类别不是内部转账",IF(YEAR($B3658)&lt;&gt;管理年度,"△不是管理年度的单据，按月的三张报表里看不到",IF($H3658&lt;0,"△这一笔之后该账户余额成负数了，核一下",""))))))))))))))</f>
        <v/>
      </c>
    </row>
    <row r="3659" ht="16.5" spans="1:16">
      <c r="A3659" s="4" t="str">
        <f>IF($C3659="","",COUNTA($C$5:$C3659))</f>
        <v/>
      </c>
      <c r="B3659" s="52"/>
      <c r="C3659" s="53"/>
      <c r="D3659" s="53"/>
      <c r="E3659" s="32"/>
      <c r="F3659" s="54"/>
      <c r="G3659" s="54"/>
      <c r="H3659" s="24" t="str">
        <f>IFERROR(ROUND(VLOOKUP($C3659,基础资料!$B$5:$E$34,3,0)+SUMIF($C$5:$C3659,$C3659,$F$5:$F3659)-SUMIF($C$5:$C3659,$C3659,$G$5:$G3659),2),"")</f>
        <v/>
      </c>
      <c r="I3659" s="53"/>
      <c r="J3659" s="53"/>
      <c r="K3659" s="25" t="str">
        <f t="shared" si="57"/>
        <v/>
      </c>
      <c r="L3659" s="13" t="str">
        <f>IF($D3659="","",IFERROR(INDEX(类别属性,MATCH($D3659,类别表,0)),""))</f>
        <v/>
      </c>
      <c r="M3659" s="53"/>
      <c r="N3659" s="53"/>
      <c r="O3659" s="32"/>
      <c r="P3659" s="6" t="str">
        <f>IF($C3659="","",IF(ISNA(MATCH($C3659,账户表,0)),"※这个账户不在【基础资料】的账户档案里",IF($B3659="","※没填日期，这一笔不会进任何月份的报表",IF(NOT(ISNUMBER($B3659)),"※日期是文本不是日期（像 2026.6.28 这种），按日期取数的报表全会漏掉这一笔",IF(AND($F3659&lt;&gt;"",$G3659&lt;&gt;""),"※收入和支出不能同时填",IF(AND(N($F3659)=0,N($G3659)=0),"※收入和支出都没填",IF(OR(N($F3659)&lt;0,N($G3659)&lt;0),"※金额不能填负数，方向反了就换一列填",IF($D3659="","※没填收支类别，分类报表会漏掉这一笔",IF(ISNA(MATCH($D3659,类别表,0)),"※收支类别不在【基础资料】的清单里",IF(AND($L3659="内部转账",$M3659=""),"△内部转账要在「对方账户」写上另一头",IF(AND($L3659="内部转账",$M3659=$C3659),"※对方账户跟本账户是同一个",IF(AND($L3659&lt;&gt;"内部转账",$M3659&lt;&gt;""),"△填了对方账户，但类别不是内部转账",IF(YEAR($B3659)&lt;&gt;管理年度,"△不是管理年度的单据，按月的三张报表里看不到",IF($H3659&lt;0,"△这一笔之后该账户余额成负数了，核一下",""))))))))))))))</f>
        <v/>
      </c>
    </row>
    <row r="3660" ht="16.5" spans="1:16">
      <c r="A3660" s="4" t="str">
        <f>IF($C3660="","",COUNTA($C$5:$C3660))</f>
        <v/>
      </c>
      <c r="B3660" s="52"/>
      <c r="C3660" s="53"/>
      <c r="D3660" s="53"/>
      <c r="E3660" s="32"/>
      <c r="F3660" s="54"/>
      <c r="G3660" s="54"/>
      <c r="H3660" s="24" t="str">
        <f>IFERROR(ROUND(VLOOKUP($C3660,基础资料!$B$5:$E$34,3,0)+SUMIF($C$5:$C3660,$C3660,$F$5:$F3660)-SUMIF($C$5:$C3660,$C3660,$G$5:$G3660),2),"")</f>
        <v/>
      </c>
      <c r="I3660" s="53"/>
      <c r="J3660" s="53"/>
      <c r="K3660" s="25" t="str">
        <f t="shared" si="57"/>
        <v/>
      </c>
      <c r="L3660" s="13" t="str">
        <f>IF($D3660="","",IFERROR(INDEX(类别属性,MATCH($D3660,类别表,0)),""))</f>
        <v/>
      </c>
      <c r="M3660" s="53"/>
      <c r="N3660" s="53"/>
      <c r="O3660" s="32"/>
      <c r="P3660" s="6" t="str">
        <f>IF($C3660="","",IF(ISNA(MATCH($C3660,账户表,0)),"※这个账户不在【基础资料】的账户档案里",IF($B3660="","※没填日期，这一笔不会进任何月份的报表",IF(NOT(ISNUMBER($B3660)),"※日期是文本不是日期（像 2026.6.28 这种），按日期取数的报表全会漏掉这一笔",IF(AND($F3660&lt;&gt;"",$G3660&lt;&gt;""),"※收入和支出不能同时填",IF(AND(N($F3660)=0,N($G3660)=0),"※收入和支出都没填",IF(OR(N($F3660)&lt;0,N($G3660)&lt;0),"※金额不能填负数，方向反了就换一列填",IF($D3660="","※没填收支类别，分类报表会漏掉这一笔",IF(ISNA(MATCH($D3660,类别表,0)),"※收支类别不在【基础资料】的清单里",IF(AND($L3660="内部转账",$M3660=""),"△内部转账要在「对方账户」写上另一头",IF(AND($L3660="内部转账",$M3660=$C3660),"※对方账户跟本账户是同一个",IF(AND($L3660&lt;&gt;"内部转账",$M3660&lt;&gt;""),"△填了对方账户，但类别不是内部转账",IF(YEAR($B3660)&lt;&gt;管理年度,"△不是管理年度的单据，按月的三张报表里看不到",IF($H3660&lt;0,"△这一笔之后该账户余额成负数了，核一下",""))))))))))))))</f>
        <v/>
      </c>
    </row>
    <row r="3661" ht="16.5" spans="1:16">
      <c r="A3661" s="4" t="str">
        <f>IF($C3661="","",COUNTA($C$5:$C3661))</f>
        <v/>
      </c>
      <c r="B3661" s="52"/>
      <c r="C3661" s="53"/>
      <c r="D3661" s="53"/>
      <c r="E3661" s="32"/>
      <c r="F3661" s="54"/>
      <c r="G3661" s="54"/>
      <c r="H3661" s="24" t="str">
        <f>IFERROR(ROUND(VLOOKUP($C3661,基础资料!$B$5:$E$34,3,0)+SUMIF($C$5:$C3661,$C3661,$F$5:$F3661)-SUMIF($C$5:$C3661,$C3661,$G$5:$G3661),2),"")</f>
        <v/>
      </c>
      <c r="I3661" s="53"/>
      <c r="J3661" s="53"/>
      <c r="K3661" s="25" t="str">
        <f t="shared" si="57"/>
        <v/>
      </c>
      <c r="L3661" s="13" t="str">
        <f>IF($D3661="","",IFERROR(INDEX(类别属性,MATCH($D3661,类别表,0)),""))</f>
        <v/>
      </c>
      <c r="M3661" s="53"/>
      <c r="N3661" s="53"/>
      <c r="O3661" s="32"/>
      <c r="P3661" s="6" t="str">
        <f>IF($C3661="","",IF(ISNA(MATCH($C3661,账户表,0)),"※这个账户不在【基础资料】的账户档案里",IF($B3661="","※没填日期，这一笔不会进任何月份的报表",IF(NOT(ISNUMBER($B3661)),"※日期是文本不是日期（像 2026.6.28 这种），按日期取数的报表全会漏掉这一笔",IF(AND($F3661&lt;&gt;"",$G3661&lt;&gt;""),"※收入和支出不能同时填",IF(AND(N($F3661)=0,N($G3661)=0),"※收入和支出都没填",IF(OR(N($F3661)&lt;0,N($G3661)&lt;0),"※金额不能填负数，方向反了就换一列填",IF($D3661="","※没填收支类别，分类报表会漏掉这一笔",IF(ISNA(MATCH($D3661,类别表,0)),"※收支类别不在【基础资料】的清单里",IF(AND($L3661="内部转账",$M3661=""),"△内部转账要在「对方账户」写上另一头",IF(AND($L3661="内部转账",$M3661=$C3661),"※对方账户跟本账户是同一个",IF(AND($L3661&lt;&gt;"内部转账",$M3661&lt;&gt;""),"△填了对方账户，但类别不是内部转账",IF(YEAR($B3661)&lt;&gt;管理年度,"△不是管理年度的单据，按月的三张报表里看不到",IF($H3661&lt;0,"△这一笔之后该账户余额成负数了，核一下",""))))))))))))))</f>
        <v/>
      </c>
    </row>
    <row r="3662" ht="16.5" spans="1:16">
      <c r="A3662" s="4" t="str">
        <f>IF($C3662="","",COUNTA($C$5:$C3662))</f>
        <v/>
      </c>
      <c r="B3662" s="52"/>
      <c r="C3662" s="53"/>
      <c r="D3662" s="53"/>
      <c r="E3662" s="32"/>
      <c r="F3662" s="54"/>
      <c r="G3662" s="54"/>
      <c r="H3662" s="24" t="str">
        <f>IFERROR(ROUND(VLOOKUP($C3662,基础资料!$B$5:$E$34,3,0)+SUMIF($C$5:$C3662,$C3662,$F$5:$F3662)-SUMIF($C$5:$C3662,$C3662,$G$5:$G3662),2),"")</f>
        <v/>
      </c>
      <c r="I3662" s="53"/>
      <c r="J3662" s="53"/>
      <c r="K3662" s="25" t="str">
        <f t="shared" si="57"/>
        <v/>
      </c>
      <c r="L3662" s="13" t="str">
        <f>IF($D3662="","",IFERROR(INDEX(类别属性,MATCH($D3662,类别表,0)),""))</f>
        <v/>
      </c>
      <c r="M3662" s="53"/>
      <c r="N3662" s="53"/>
      <c r="O3662" s="32"/>
      <c r="P3662" s="6" t="str">
        <f>IF($C3662="","",IF(ISNA(MATCH($C3662,账户表,0)),"※这个账户不在【基础资料】的账户档案里",IF($B3662="","※没填日期，这一笔不会进任何月份的报表",IF(NOT(ISNUMBER($B3662)),"※日期是文本不是日期（像 2026.6.28 这种），按日期取数的报表全会漏掉这一笔",IF(AND($F3662&lt;&gt;"",$G3662&lt;&gt;""),"※收入和支出不能同时填",IF(AND(N($F3662)=0,N($G3662)=0),"※收入和支出都没填",IF(OR(N($F3662)&lt;0,N($G3662)&lt;0),"※金额不能填负数，方向反了就换一列填",IF($D3662="","※没填收支类别，分类报表会漏掉这一笔",IF(ISNA(MATCH($D3662,类别表,0)),"※收支类别不在【基础资料】的清单里",IF(AND($L3662="内部转账",$M3662=""),"△内部转账要在「对方账户」写上另一头",IF(AND($L3662="内部转账",$M3662=$C3662),"※对方账户跟本账户是同一个",IF(AND($L3662&lt;&gt;"内部转账",$M3662&lt;&gt;""),"△填了对方账户，但类别不是内部转账",IF(YEAR($B3662)&lt;&gt;管理年度,"△不是管理年度的单据，按月的三张报表里看不到",IF($H3662&lt;0,"△这一笔之后该账户余额成负数了，核一下",""))))))))))))))</f>
        <v/>
      </c>
    </row>
    <row r="3663" ht="16.5" spans="1:16">
      <c r="A3663" s="4" t="str">
        <f>IF($C3663="","",COUNTA($C$5:$C3663))</f>
        <v/>
      </c>
      <c r="B3663" s="52"/>
      <c r="C3663" s="53"/>
      <c r="D3663" s="53"/>
      <c r="E3663" s="32"/>
      <c r="F3663" s="54"/>
      <c r="G3663" s="54"/>
      <c r="H3663" s="24" t="str">
        <f>IFERROR(ROUND(VLOOKUP($C3663,基础资料!$B$5:$E$34,3,0)+SUMIF($C$5:$C3663,$C3663,$F$5:$F3663)-SUMIF($C$5:$C3663,$C3663,$G$5:$G3663),2),"")</f>
        <v/>
      </c>
      <c r="I3663" s="53"/>
      <c r="J3663" s="53"/>
      <c r="K3663" s="25" t="str">
        <f t="shared" si="57"/>
        <v/>
      </c>
      <c r="L3663" s="13" t="str">
        <f>IF($D3663="","",IFERROR(INDEX(类别属性,MATCH($D3663,类别表,0)),""))</f>
        <v/>
      </c>
      <c r="M3663" s="53"/>
      <c r="N3663" s="53"/>
      <c r="O3663" s="32"/>
      <c r="P3663" s="6" t="str">
        <f>IF($C3663="","",IF(ISNA(MATCH($C3663,账户表,0)),"※这个账户不在【基础资料】的账户档案里",IF($B3663="","※没填日期，这一笔不会进任何月份的报表",IF(NOT(ISNUMBER($B3663)),"※日期是文本不是日期（像 2026.6.28 这种），按日期取数的报表全会漏掉这一笔",IF(AND($F3663&lt;&gt;"",$G3663&lt;&gt;""),"※收入和支出不能同时填",IF(AND(N($F3663)=0,N($G3663)=0),"※收入和支出都没填",IF(OR(N($F3663)&lt;0,N($G3663)&lt;0),"※金额不能填负数，方向反了就换一列填",IF($D3663="","※没填收支类别，分类报表会漏掉这一笔",IF(ISNA(MATCH($D3663,类别表,0)),"※收支类别不在【基础资料】的清单里",IF(AND($L3663="内部转账",$M3663=""),"△内部转账要在「对方账户」写上另一头",IF(AND($L3663="内部转账",$M3663=$C3663),"※对方账户跟本账户是同一个",IF(AND($L3663&lt;&gt;"内部转账",$M3663&lt;&gt;""),"△填了对方账户，但类别不是内部转账",IF(YEAR($B3663)&lt;&gt;管理年度,"△不是管理年度的单据，按月的三张报表里看不到",IF($H3663&lt;0,"△这一笔之后该账户余额成负数了，核一下",""))))))))))))))</f>
        <v/>
      </c>
    </row>
    <row r="3664" ht="16.5" spans="1:16">
      <c r="A3664" s="4" t="str">
        <f>IF($C3664="","",COUNTA($C$5:$C3664))</f>
        <v/>
      </c>
      <c r="B3664" s="52"/>
      <c r="C3664" s="53"/>
      <c r="D3664" s="53"/>
      <c r="E3664" s="32"/>
      <c r="F3664" s="54"/>
      <c r="G3664" s="54"/>
      <c r="H3664" s="24" t="str">
        <f>IFERROR(ROUND(VLOOKUP($C3664,基础资料!$B$5:$E$34,3,0)+SUMIF($C$5:$C3664,$C3664,$F$5:$F3664)-SUMIF($C$5:$C3664,$C3664,$G$5:$G3664),2),"")</f>
        <v/>
      </c>
      <c r="I3664" s="53"/>
      <c r="J3664" s="53"/>
      <c r="K3664" s="25" t="str">
        <f t="shared" si="57"/>
        <v/>
      </c>
      <c r="L3664" s="13" t="str">
        <f>IF($D3664="","",IFERROR(INDEX(类别属性,MATCH($D3664,类别表,0)),""))</f>
        <v/>
      </c>
      <c r="M3664" s="53"/>
      <c r="N3664" s="53"/>
      <c r="O3664" s="32"/>
      <c r="P3664" s="6" t="str">
        <f>IF($C3664="","",IF(ISNA(MATCH($C3664,账户表,0)),"※这个账户不在【基础资料】的账户档案里",IF($B3664="","※没填日期，这一笔不会进任何月份的报表",IF(NOT(ISNUMBER($B3664)),"※日期是文本不是日期（像 2026.6.28 这种），按日期取数的报表全会漏掉这一笔",IF(AND($F3664&lt;&gt;"",$G3664&lt;&gt;""),"※收入和支出不能同时填",IF(AND(N($F3664)=0,N($G3664)=0),"※收入和支出都没填",IF(OR(N($F3664)&lt;0,N($G3664)&lt;0),"※金额不能填负数，方向反了就换一列填",IF($D3664="","※没填收支类别，分类报表会漏掉这一笔",IF(ISNA(MATCH($D3664,类别表,0)),"※收支类别不在【基础资料】的清单里",IF(AND($L3664="内部转账",$M3664=""),"△内部转账要在「对方账户」写上另一头",IF(AND($L3664="内部转账",$M3664=$C3664),"※对方账户跟本账户是同一个",IF(AND($L3664&lt;&gt;"内部转账",$M3664&lt;&gt;""),"△填了对方账户，但类别不是内部转账",IF(YEAR($B3664)&lt;&gt;管理年度,"△不是管理年度的单据，按月的三张报表里看不到",IF($H3664&lt;0,"△这一笔之后该账户余额成负数了，核一下",""))))))))))))))</f>
        <v/>
      </c>
    </row>
    <row r="3665" ht="16.5" spans="1:16">
      <c r="A3665" s="4" t="str">
        <f>IF($C3665="","",COUNTA($C$5:$C3665))</f>
        <v/>
      </c>
      <c r="B3665" s="52"/>
      <c r="C3665" s="53"/>
      <c r="D3665" s="53"/>
      <c r="E3665" s="32"/>
      <c r="F3665" s="54"/>
      <c r="G3665" s="54"/>
      <c r="H3665" s="24" t="str">
        <f>IFERROR(ROUND(VLOOKUP($C3665,基础资料!$B$5:$E$34,3,0)+SUMIF($C$5:$C3665,$C3665,$F$5:$F3665)-SUMIF($C$5:$C3665,$C3665,$G$5:$G3665),2),"")</f>
        <v/>
      </c>
      <c r="I3665" s="53"/>
      <c r="J3665" s="53"/>
      <c r="K3665" s="25" t="str">
        <f t="shared" si="57"/>
        <v/>
      </c>
      <c r="L3665" s="13" t="str">
        <f>IF($D3665="","",IFERROR(INDEX(类别属性,MATCH($D3665,类别表,0)),""))</f>
        <v/>
      </c>
      <c r="M3665" s="53"/>
      <c r="N3665" s="53"/>
      <c r="O3665" s="32"/>
      <c r="P3665" s="6" t="str">
        <f>IF($C3665="","",IF(ISNA(MATCH($C3665,账户表,0)),"※这个账户不在【基础资料】的账户档案里",IF($B3665="","※没填日期，这一笔不会进任何月份的报表",IF(NOT(ISNUMBER($B3665)),"※日期是文本不是日期（像 2026.6.28 这种），按日期取数的报表全会漏掉这一笔",IF(AND($F3665&lt;&gt;"",$G3665&lt;&gt;""),"※收入和支出不能同时填",IF(AND(N($F3665)=0,N($G3665)=0),"※收入和支出都没填",IF(OR(N($F3665)&lt;0,N($G3665)&lt;0),"※金额不能填负数，方向反了就换一列填",IF($D3665="","※没填收支类别，分类报表会漏掉这一笔",IF(ISNA(MATCH($D3665,类别表,0)),"※收支类别不在【基础资料】的清单里",IF(AND($L3665="内部转账",$M3665=""),"△内部转账要在「对方账户」写上另一头",IF(AND($L3665="内部转账",$M3665=$C3665),"※对方账户跟本账户是同一个",IF(AND($L3665&lt;&gt;"内部转账",$M3665&lt;&gt;""),"△填了对方账户，但类别不是内部转账",IF(YEAR($B3665)&lt;&gt;管理年度,"△不是管理年度的单据，按月的三张报表里看不到",IF($H3665&lt;0,"△这一笔之后该账户余额成负数了，核一下",""))))))))))))))</f>
        <v/>
      </c>
    </row>
    <row r="3666" ht="16.5" spans="1:16">
      <c r="A3666" s="4" t="str">
        <f>IF($C3666="","",COUNTA($C$5:$C3666))</f>
        <v/>
      </c>
      <c r="B3666" s="52"/>
      <c r="C3666" s="53"/>
      <c r="D3666" s="53"/>
      <c r="E3666" s="32"/>
      <c r="F3666" s="54"/>
      <c r="G3666" s="54"/>
      <c r="H3666" s="24" t="str">
        <f>IFERROR(ROUND(VLOOKUP($C3666,基础资料!$B$5:$E$34,3,0)+SUMIF($C$5:$C3666,$C3666,$F$5:$F3666)-SUMIF($C$5:$C3666,$C3666,$G$5:$G3666),2),"")</f>
        <v/>
      </c>
      <c r="I3666" s="53"/>
      <c r="J3666" s="53"/>
      <c r="K3666" s="25" t="str">
        <f t="shared" si="57"/>
        <v/>
      </c>
      <c r="L3666" s="13" t="str">
        <f>IF($D3666="","",IFERROR(INDEX(类别属性,MATCH($D3666,类别表,0)),""))</f>
        <v/>
      </c>
      <c r="M3666" s="53"/>
      <c r="N3666" s="53"/>
      <c r="O3666" s="32"/>
      <c r="P3666" s="6" t="str">
        <f>IF($C3666="","",IF(ISNA(MATCH($C3666,账户表,0)),"※这个账户不在【基础资料】的账户档案里",IF($B3666="","※没填日期，这一笔不会进任何月份的报表",IF(NOT(ISNUMBER($B3666)),"※日期是文本不是日期（像 2026.6.28 这种），按日期取数的报表全会漏掉这一笔",IF(AND($F3666&lt;&gt;"",$G3666&lt;&gt;""),"※收入和支出不能同时填",IF(AND(N($F3666)=0,N($G3666)=0),"※收入和支出都没填",IF(OR(N($F3666)&lt;0,N($G3666)&lt;0),"※金额不能填负数，方向反了就换一列填",IF($D3666="","※没填收支类别，分类报表会漏掉这一笔",IF(ISNA(MATCH($D3666,类别表,0)),"※收支类别不在【基础资料】的清单里",IF(AND($L3666="内部转账",$M3666=""),"△内部转账要在「对方账户」写上另一头",IF(AND($L3666="内部转账",$M3666=$C3666),"※对方账户跟本账户是同一个",IF(AND($L3666&lt;&gt;"内部转账",$M3666&lt;&gt;""),"△填了对方账户，但类别不是内部转账",IF(YEAR($B3666)&lt;&gt;管理年度,"△不是管理年度的单据，按月的三张报表里看不到",IF($H3666&lt;0,"△这一笔之后该账户余额成负数了，核一下",""))))))))))))))</f>
        <v/>
      </c>
    </row>
    <row r="3667" ht="16.5" spans="1:16">
      <c r="A3667" s="4" t="str">
        <f>IF($C3667="","",COUNTA($C$5:$C3667))</f>
        <v/>
      </c>
      <c r="B3667" s="52"/>
      <c r="C3667" s="53"/>
      <c r="D3667" s="53"/>
      <c r="E3667" s="32"/>
      <c r="F3667" s="54"/>
      <c r="G3667" s="54"/>
      <c r="H3667" s="24" t="str">
        <f>IFERROR(ROUND(VLOOKUP($C3667,基础资料!$B$5:$E$34,3,0)+SUMIF($C$5:$C3667,$C3667,$F$5:$F3667)-SUMIF($C$5:$C3667,$C3667,$G$5:$G3667),2),"")</f>
        <v/>
      </c>
      <c r="I3667" s="53"/>
      <c r="J3667" s="53"/>
      <c r="K3667" s="25" t="str">
        <f t="shared" si="57"/>
        <v/>
      </c>
      <c r="L3667" s="13" t="str">
        <f>IF($D3667="","",IFERROR(INDEX(类别属性,MATCH($D3667,类别表,0)),""))</f>
        <v/>
      </c>
      <c r="M3667" s="53"/>
      <c r="N3667" s="53"/>
      <c r="O3667" s="32"/>
      <c r="P3667" s="6" t="str">
        <f>IF($C3667="","",IF(ISNA(MATCH($C3667,账户表,0)),"※这个账户不在【基础资料】的账户档案里",IF($B3667="","※没填日期，这一笔不会进任何月份的报表",IF(NOT(ISNUMBER($B3667)),"※日期是文本不是日期（像 2026.6.28 这种），按日期取数的报表全会漏掉这一笔",IF(AND($F3667&lt;&gt;"",$G3667&lt;&gt;""),"※收入和支出不能同时填",IF(AND(N($F3667)=0,N($G3667)=0),"※收入和支出都没填",IF(OR(N($F3667)&lt;0,N($G3667)&lt;0),"※金额不能填负数，方向反了就换一列填",IF($D3667="","※没填收支类别，分类报表会漏掉这一笔",IF(ISNA(MATCH($D3667,类别表,0)),"※收支类别不在【基础资料】的清单里",IF(AND($L3667="内部转账",$M3667=""),"△内部转账要在「对方账户」写上另一头",IF(AND($L3667="内部转账",$M3667=$C3667),"※对方账户跟本账户是同一个",IF(AND($L3667&lt;&gt;"内部转账",$M3667&lt;&gt;""),"△填了对方账户，但类别不是内部转账",IF(YEAR($B3667)&lt;&gt;管理年度,"△不是管理年度的单据，按月的三张报表里看不到",IF($H3667&lt;0,"△这一笔之后该账户余额成负数了，核一下",""))))))))))))))</f>
        <v/>
      </c>
    </row>
    <row r="3668" ht="16.5" spans="1:16">
      <c r="A3668" s="4" t="str">
        <f>IF($C3668="","",COUNTA($C$5:$C3668))</f>
        <v/>
      </c>
      <c r="B3668" s="52"/>
      <c r="C3668" s="53"/>
      <c r="D3668" s="53"/>
      <c r="E3668" s="32"/>
      <c r="F3668" s="54"/>
      <c r="G3668" s="54"/>
      <c r="H3668" s="24" t="str">
        <f>IFERROR(ROUND(VLOOKUP($C3668,基础资料!$B$5:$E$34,3,0)+SUMIF($C$5:$C3668,$C3668,$F$5:$F3668)-SUMIF($C$5:$C3668,$C3668,$G$5:$G3668),2),"")</f>
        <v/>
      </c>
      <c r="I3668" s="53"/>
      <c r="J3668" s="53"/>
      <c r="K3668" s="25" t="str">
        <f t="shared" si="57"/>
        <v/>
      </c>
      <c r="L3668" s="13" t="str">
        <f>IF($D3668="","",IFERROR(INDEX(类别属性,MATCH($D3668,类别表,0)),""))</f>
        <v/>
      </c>
      <c r="M3668" s="53"/>
      <c r="N3668" s="53"/>
      <c r="O3668" s="32"/>
      <c r="P3668" s="6" t="str">
        <f>IF($C3668="","",IF(ISNA(MATCH($C3668,账户表,0)),"※这个账户不在【基础资料】的账户档案里",IF($B3668="","※没填日期，这一笔不会进任何月份的报表",IF(NOT(ISNUMBER($B3668)),"※日期是文本不是日期（像 2026.6.28 这种），按日期取数的报表全会漏掉这一笔",IF(AND($F3668&lt;&gt;"",$G3668&lt;&gt;""),"※收入和支出不能同时填",IF(AND(N($F3668)=0,N($G3668)=0),"※收入和支出都没填",IF(OR(N($F3668)&lt;0,N($G3668)&lt;0),"※金额不能填负数，方向反了就换一列填",IF($D3668="","※没填收支类别，分类报表会漏掉这一笔",IF(ISNA(MATCH($D3668,类别表,0)),"※收支类别不在【基础资料】的清单里",IF(AND($L3668="内部转账",$M3668=""),"△内部转账要在「对方账户」写上另一头",IF(AND($L3668="内部转账",$M3668=$C3668),"※对方账户跟本账户是同一个",IF(AND($L3668&lt;&gt;"内部转账",$M3668&lt;&gt;""),"△填了对方账户，但类别不是内部转账",IF(YEAR($B3668)&lt;&gt;管理年度,"△不是管理年度的单据，按月的三张报表里看不到",IF($H3668&lt;0,"△这一笔之后该账户余额成负数了，核一下",""))))))))))))))</f>
        <v/>
      </c>
    </row>
    <row r="3669" ht="16.5" spans="1:16">
      <c r="A3669" s="4" t="str">
        <f>IF($C3669="","",COUNTA($C$5:$C3669))</f>
        <v/>
      </c>
      <c r="B3669" s="52"/>
      <c r="C3669" s="53"/>
      <c r="D3669" s="53"/>
      <c r="E3669" s="32"/>
      <c r="F3669" s="54"/>
      <c r="G3669" s="54"/>
      <c r="H3669" s="24" t="str">
        <f>IFERROR(ROUND(VLOOKUP($C3669,基础资料!$B$5:$E$34,3,0)+SUMIF($C$5:$C3669,$C3669,$F$5:$F3669)-SUMIF($C$5:$C3669,$C3669,$G$5:$G3669),2),"")</f>
        <v/>
      </c>
      <c r="I3669" s="53"/>
      <c r="J3669" s="53"/>
      <c r="K3669" s="25" t="str">
        <f t="shared" si="57"/>
        <v/>
      </c>
      <c r="L3669" s="13" t="str">
        <f>IF($D3669="","",IFERROR(INDEX(类别属性,MATCH($D3669,类别表,0)),""))</f>
        <v/>
      </c>
      <c r="M3669" s="53"/>
      <c r="N3669" s="53"/>
      <c r="O3669" s="32"/>
      <c r="P3669" s="6" t="str">
        <f>IF($C3669="","",IF(ISNA(MATCH($C3669,账户表,0)),"※这个账户不在【基础资料】的账户档案里",IF($B3669="","※没填日期，这一笔不会进任何月份的报表",IF(NOT(ISNUMBER($B3669)),"※日期是文本不是日期（像 2026.6.28 这种），按日期取数的报表全会漏掉这一笔",IF(AND($F3669&lt;&gt;"",$G3669&lt;&gt;""),"※收入和支出不能同时填",IF(AND(N($F3669)=0,N($G3669)=0),"※收入和支出都没填",IF(OR(N($F3669)&lt;0,N($G3669)&lt;0),"※金额不能填负数，方向反了就换一列填",IF($D3669="","※没填收支类别，分类报表会漏掉这一笔",IF(ISNA(MATCH($D3669,类别表,0)),"※收支类别不在【基础资料】的清单里",IF(AND($L3669="内部转账",$M3669=""),"△内部转账要在「对方账户」写上另一头",IF(AND($L3669="内部转账",$M3669=$C3669),"※对方账户跟本账户是同一个",IF(AND($L3669&lt;&gt;"内部转账",$M3669&lt;&gt;""),"△填了对方账户，但类别不是内部转账",IF(YEAR($B3669)&lt;&gt;管理年度,"△不是管理年度的单据，按月的三张报表里看不到",IF($H3669&lt;0,"△这一笔之后该账户余额成负数了，核一下",""))))))))))))))</f>
        <v/>
      </c>
    </row>
    <row r="3670" ht="16.5" spans="1:16">
      <c r="A3670" s="4" t="str">
        <f>IF($C3670="","",COUNTA($C$5:$C3670))</f>
        <v/>
      </c>
      <c r="B3670" s="52"/>
      <c r="C3670" s="53"/>
      <c r="D3670" s="53"/>
      <c r="E3670" s="32"/>
      <c r="F3670" s="54"/>
      <c r="G3670" s="54"/>
      <c r="H3670" s="24" t="str">
        <f>IFERROR(ROUND(VLOOKUP($C3670,基础资料!$B$5:$E$34,3,0)+SUMIF($C$5:$C3670,$C3670,$F$5:$F3670)-SUMIF($C$5:$C3670,$C3670,$G$5:$G3670),2),"")</f>
        <v/>
      </c>
      <c r="I3670" s="53"/>
      <c r="J3670" s="53"/>
      <c r="K3670" s="25" t="str">
        <f t="shared" si="57"/>
        <v/>
      </c>
      <c r="L3670" s="13" t="str">
        <f>IF($D3670="","",IFERROR(INDEX(类别属性,MATCH($D3670,类别表,0)),""))</f>
        <v/>
      </c>
      <c r="M3670" s="53"/>
      <c r="N3670" s="53"/>
      <c r="O3670" s="32"/>
      <c r="P3670" s="6" t="str">
        <f>IF($C3670="","",IF(ISNA(MATCH($C3670,账户表,0)),"※这个账户不在【基础资料】的账户档案里",IF($B3670="","※没填日期，这一笔不会进任何月份的报表",IF(NOT(ISNUMBER($B3670)),"※日期是文本不是日期（像 2026.6.28 这种），按日期取数的报表全会漏掉这一笔",IF(AND($F3670&lt;&gt;"",$G3670&lt;&gt;""),"※收入和支出不能同时填",IF(AND(N($F3670)=0,N($G3670)=0),"※收入和支出都没填",IF(OR(N($F3670)&lt;0,N($G3670)&lt;0),"※金额不能填负数，方向反了就换一列填",IF($D3670="","※没填收支类别，分类报表会漏掉这一笔",IF(ISNA(MATCH($D3670,类别表,0)),"※收支类别不在【基础资料】的清单里",IF(AND($L3670="内部转账",$M3670=""),"△内部转账要在「对方账户」写上另一头",IF(AND($L3670="内部转账",$M3670=$C3670),"※对方账户跟本账户是同一个",IF(AND($L3670&lt;&gt;"内部转账",$M3670&lt;&gt;""),"△填了对方账户，但类别不是内部转账",IF(YEAR($B3670)&lt;&gt;管理年度,"△不是管理年度的单据，按月的三张报表里看不到",IF($H3670&lt;0,"△这一笔之后该账户余额成负数了，核一下",""))))))))))))))</f>
        <v/>
      </c>
    </row>
    <row r="3671" ht="16.5" spans="1:16">
      <c r="A3671" s="4" t="str">
        <f>IF($C3671="","",COUNTA($C$5:$C3671))</f>
        <v/>
      </c>
      <c r="B3671" s="52"/>
      <c r="C3671" s="53"/>
      <c r="D3671" s="53"/>
      <c r="E3671" s="32"/>
      <c r="F3671" s="54"/>
      <c r="G3671" s="54"/>
      <c r="H3671" s="24" t="str">
        <f>IFERROR(ROUND(VLOOKUP($C3671,基础资料!$B$5:$E$34,3,0)+SUMIF($C$5:$C3671,$C3671,$F$5:$F3671)-SUMIF($C$5:$C3671,$C3671,$G$5:$G3671),2),"")</f>
        <v/>
      </c>
      <c r="I3671" s="53"/>
      <c r="J3671" s="53"/>
      <c r="K3671" s="25" t="str">
        <f t="shared" si="57"/>
        <v/>
      </c>
      <c r="L3671" s="13" t="str">
        <f>IF($D3671="","",IFERROR(INDEX(类别属性,MATCH($D3671,类别表,0)),""))</f>
        <v/>
      </c>
      <c r="M3671" s="53"/>
      <c r="N3671" s="53"/>
      <c r="O3671" s="32"/>
      <c r="P3671" s="6" t="str">
        <f>IF($C3671="","",IF(ISNA(MATCH($C3671,账户表,0)),"※这个账户不在【基础资料】的账户档案里",IF($B3671="","※没填日期，这一笔不会进任何月份的报表",IF(NOT(ISNUMBER($B3671)),"※日期是文本不是日期（像 2026.6.28 这种），按日期取数的报表全会漏掉这一笔",IF(AND($F3671&lt;&gt;"",$G3671&lt;&gt;""),"※收入和支出不能同时填",IF(AND(N($F3671)=0,N($G3671)=0),"※收入和支出都没填",IF(OR(N($F3671)&lt;0,N($G3671)&lt;0),"※金额不能填负数，方向反了就换一列填",IF($D3671="","※没填收支类别，分类报表会漏掉这一笔",IF(ISNA(MATCH($D3671,类别表,0)),"※收支类别不在【基础资料】的清单里",IF(AND($L3671="内部转账",$M3671=""),"△内部转账要在「对方账户」写上另一头",IF(AND($L3671="内部转账",$M3671=$C3671),"※对方账户跟本账户是同一个",IF(AND($L3671&lt;&gt;"内部转账",$M3671&lt;&gt;""),"△填了对方账户，但类别不是内部转账",IF(YEAR($B3671)&lt;&gt;管理年度,"△不是管理年度的单据，按月的三张报表里看不到",IF($H3671&lt;0,"△这一笔之后该账户余额成负数了，核一下",""))))))))))))))</f>
        <v/>
      </c>
    </row>
    <row r="3672" ht="16.5" spans="1:16">
      <c r="A3672" s="4" t="str">
        <f>IF($C3672="","",COUNTA($C$5:$C3672))</f>
        <v/>
      </c>
      <c r="B3672" s="52"/>
      <c r="C3672" s="53"/>
      <c r="D3672" s="53"/>
      <c r="E3672" s="32"/>
      <c r="F3672" s="54"/>
      <c r="G3672" s="54"/>
      <c r="H3672" s="24" t="str">
        <f>IFERROR(ROUND(VLOOKUP($C3672,基础资料!$B$5:$E$34,3,0)+SUMIF($C$5:$C3672,$C3672,$F$5:$F3672)-SUMIF($C$5:$C3672,$C3672,$G$5:$G3672),2),"")</f>
        <v/>
      </c>
      <c r="I3672" s="53"/>
      <c r="J3672" s="53"/>
      <c r="K3672" s="25" t="str">
        <f t="shared" si="57"/>
        <v/>
      </c>
      <c r="L3672" s="13" t="str">
        <f>IF($D3672="","",IFERROR(INDEX(类别属性,MATCH($D3672,类别表,0)),""))</f>
        <v/>
      </c>
      <c r="M3672" s="53"/>
      <c r="N3672" s="53"/>
      <c r="O3672" s="32"/>
      <c r="P3672" s="6" t="str">
        <f>IF($C3672="","",IF(ISNA(MATCH($C3672,账户表,0)),"※这个账户不在【基础资料】的账户档案里",IF($B3672="","※没填日期，这一笔不会进任何月份的报表",IF(NOT(ISNUMBER($B3672)),"※日期是文本不是日期（像 2026.6.28 这种），按日期取数的报表全会漏掉这一笔",IF(AND($F3672&lt;&gt;"",$G3672&lt;&gt;""),"※收入和支出不能同时填",IF(AND(N($F3672)=0,N($G3672)=0),"※收入和支出都没填",IF(OR(N($F3672)&lt;0,N($G3672)&lt;0),"※金额不能填负数，方向反了就换一列填",IF($D3672="","※没填收支类别，分类报表会漏掉这一笔",IF(ISNA(MATCH($D3672,类别表,0)),"※收支类别不在【基础资料】的清单里",IF(AND($L3672="内部转账",$M3672=""),"△内部转账要在「对方账户」写上另一头",IF(AND($L3672="内部转账",$M3672=$C3672),"※对方账户跟本账户是同一个",IF(AND($L3672&lt;&gt;"内部转账",$M3672&lt;&gt;""),"△填了对方账户，但类别不是内部转账",IF(YEAR($B3672)&lt;&gt;管理年度,"△不是管理年度的单据，按月的三张报表里看不到",IF($H3672&lt;0,"△这一笔之后该账户余额成负数了，核一下",""))))))))))))))</f>
        <v/>
      </c>
    </row>
    <row r="3673" ht="16.5" spans="1:16">
      <c r="A3673" s="4" t="str">
        <f>IF($C3673="","",COUNTA($C$5:$C3673))</f>
        <v/>
      </c>
      <c r="B3673" s="52"/>
      <c r="C3673" s="53"/>
      <c r="D3673" s="53"/>
      <c r="E3673" s="32"/>
      <c r="F3673" s="54"/>
      <c r="G3673" s="54"/>
      <c r="H3673" s="24" t="str">
        <f>IFERROR(ROUND(VLOOKUP($C3673,基础资料!$B$5:$E$34,3,0)+SUMIF($C$5:$C3673,$C3673,$F$5:$F3673)-SUMIF($C$5:$C3673,$C3673,$G$5:$G3673),2),"")</f>
        <v/>
      </c>
      <c r="I3673" s="53"/>
      <c r="J3673" s="53"/>
      <c r="K3673" s="25" t="str">
        <f t="shared" si="57"/>
        <v/>
      </c>
      <c r="L3673" s="13" t="str">
        <f>IF($D3673="","",IFERROR(INDEX(类别属性,MATCH($D3673,类别表,0)),""))</f>
        <v/>
      </c>
      <c r="M3673" s="53"/>
      <c r="N3673" s="53"/>
      <c r="O3673" s="32"/>
      <c r="P3673" s="6" t="str">
        <f>IF($C3673="","",IF(ISNA(MATCH($C3673,账户表,0)),"※这个账户不在【基础资料】的账户档案里",IF($B3673="","※没填日期，这一笔不会进任何月份的报表",IF(NOT(ISNUMBER($B3673)),"※日期是文本不是日期（像 2026.6.28 这种），按日期取数的报表全会漏掉这一笔",IF(AND($F3673&lt;&gt;"",$G3673&lt;&gt;""),"※收入和支出不能同时填",IF(AND(N($F3673)=0,N($G3673)=0),"※收入和支出都没填",IF(OR(N($F3673)&lt;0,N($G3673)&lt;0),"※金额不能填负数，方向反了就换一列填",IF($D3673="","※没填收支类别，分类报表会漏掉这一笔",IF(ISNA(MATCH($D3673,类别表,0)),"※收支类别不在【基础资料】的清单里",IF(AND($L3673="内部转账",$M3673=""),"△内部转账要在「对方账户」写上另一头",IF(AND($L3673="内部转账",$M3673=$C3673),"※对方账户跟本账户是同一个",IF(AND($L3673&lt;&gt;"内部转账",$M3673&lt;&gt;""),"△填了对方账户，但类别不是内部转账",IF(YEAR($B3673)&lt;&gt;管理年度,"△不是管理年度的单据，按月的三张报表里看不到",IF($H3673&lt;0,"△这一笔之后该账户余额成负数了，核一下",""))))))))))))))</f>
        <v/>
      </c>
    </row>
    <row r="3674" ht="16.5" spans="1:16">
      <c r="A3674" s="4" t="str">
        <f>IF($C3674="","",COUNTA($C$5:$C3674))</f>
        <v/>
      </c>
      <c r="B3674" s="52"/>
      <c r="C3674" s="53"/>
      <c r="D3674" s="53"/>
      <c r="E3674" s="32"/>
      <c r="F3674" s="54"/>
      <c r="G3674" s="54"/>
      <c r="H3674" s="24" t="str">
        <f>IFERROR(ROUND(VLOOKUP($C3674,基础资料!$B$5:$E$34,3,0)+SUMIF($C$5:$C3674,$C3674,$F$5:$F3674)-SUMIF($C$5:$C3674,$C3674,$G$5:$G3674),2),"")</f>
        <v/>
      </c>
      <c r="I3674" s="53"/>
      <c r="J3674" s="53"/>
      <c r="K3674" s="25" t="str">
        <f t="shared" si="57"/>
        <v/>
      </c>
      <c r="L3674" s="13" t="str">
        <f>IF($D3674="","",IFERROR(INDEX(类别属性,MATCH($D3674,类别表,0)),""))</f>
        <v/>
      </c>
      <c r="M3674" s="53"/>
      <c r="N3674" s="53"/>
      <c r="O3674" s="32"/>
      <c r="P3674" s="6" t="str">
        <f>IF($C3674="","",IF(ISNA(MATCH($C3674,账户表,0)),"※这个账户不在【基础资料】的账户档案里",IF($B3674="","※没填日期，这一笔不会进任何月份的报表",IF(NOT(ISNUMBER($B3674)),"※日期是文本不是日期（像 2026.6.28 这种），按日期取数的报表全会漏掉这一笔",IF(AND($F3674&lt;&gt;"",$G3674&lt;&gt;""),"※收入和支出不能同时填",IF(AND(N($F3674)=0,N($G3674)=0),"※收入和支出都没填",IF(OR(N($F3674)&lt;0,N($G3674)&lt;0),"※金额不能填负数，方向反了就换一列填",IF($D3674="","※没填收支类别，分类报表会漏掉这一笔",IF(ISNA(MATCH($D3674,类别表,0)),"※收支类别不在【基础资料】的清单里",IF(AND($L3674="内部转账",$M3674=""),"△内部转账要在「对方账户」写上另一头",IF(AND($L3674="内部转账",$M3674=$C3674),"※对方账户跟本账户是同一个",IF(AND($L3674&lt;&gt;"内部转账",$M3674&lt;&gt;""),"△填了对方账户，但类别不是内部转账",IF(YEAR($B3674)&lt;&gt;管理年度,"△不是管理年度的单据，按月的三张报表里看不到",IF($H3674&lt;0,"△这一笔之后该账户余额成负数了，核一下",""))))))))))))))</f>
        <v/>
      </c>
    </row>
    <row r="3675" ht="16.5" spans="1:16">
      <c r="A3675" s="4" t="str">
        <f>IF($C3675="","",COUNTA($C$5:$C3675))</f>
        <v/>
      </c>
      <c r="B3675" s="52"/>
      <c r="C3675" s="53"/>
      <c r="D3675" s="53"/>
      <c r="E3675" s="32"/>
      <c r="F3675" s="54"/>
      <c r="G3675" s="54"/>
      <c r="H3675" s="24" t="str">
        <f>IFERROR(ROUND(VLOOKUP($C3675,基础资料!$B$5:$E$34,3,0)+SUMIF($C$5:$C3675,$C3675,$F$5:$F3675)-SUMIF($C$5:$C3675,$C3675,$G$5:$G3675),2),"")</f>
        <v/>
      </c>
      <c r="I3675" s="53"/>
      <c r="J3675" s="53"/>
      <c r="K3675" s="25" t="str">
        <f t="shared" si="57"/>
        <v/>
      </c>
      <c r="L3675" s="13" t="str">
        <f>IF($D3675="","",IFERROR(INDEX(类别属性,MATCH($D3675,类别表,0)),""))</f>
        <v/>
      </c>
      <c r="M3675" s="53"/>
      <c r="N3675" s="53"/>
      <c r="O3675" s="32"/>
      <c r="P3675" s="6" t="str">
        <f>IF($C3675="","",IF(ISNA(MATCH($C3675,账户表,0)),"※这个账户不在【基础资料】的账户档案里",IF($B3675="","※没填日期，这一笔不会进任何月份的报表",IF(NOT(ISNUMBER($B3675)),"※日期是文本不是日期（像 2026.6.28 这种），按日期取数的报表全会漏掉这一笔",IF(AND($F3675&lt;&gt;"",$G3675&lt;&gt;""),"※收入和支出不能同时填",IF(AND(N($F3675)=0,N($G3675)=0),"※收入和支出都没填",IF(OR(N($F3675)&lt;0,N($G3675)&lt;0),"※金额不能填负数，方向反了就换一列填",IF($D3675="","※没填收支类别，分类报表会漏掉这一笔",IF(ISNA(MATCH($D3675,类别表,0)),"※收支类别不在【基础资料】的清单里",IF(AND($L3675="内部转账",$M3675=""),"△内部转账要在「对方账户」写上另一头",IF(AND($L3675="内部转账",$M3675=$C3675),"※对方账户跟本账户是同一个",IF(AND($L3675&lt;&gt;"内部转账",$M3675&lt;&gt;""),"△填了对方账户，但类别不是内部转账",IF(YEAR($B3675)&lt;&gt;管理年度,"△不是管理年度的单据，按月的三张报表里看不到",IF($H3675&lt;0,"△这一笔之后该账户余额成负数了，核一下",""))))))))))))))</f>
        <v/>
      </c>
    </row>
    <row r="3676" ht="16.5" spans="1:16">
      <c r="A3676" s="4" t="str">
        <f>IF($C3676="","",COUNTA($C$5:$C3676))</f>
        <v/>
      </c>
      <c r="B3676" s="52"/>
      <c r="C3676" s="53"/>
      <c r="D3676" s="53"/>
      <c r="E3676" s="32"/>
      <c r="F3676" s="54"/>
      <c r="G3676" s="54"/>
      <c r="H3676" s="24" t="str">
        <f>IFERROR(ROUND(VLOOKUP($C3676,基础资料!$B$5:$E$34,3,0)+SUMIF($C$5:$C3676,$C3676,$F$5:$F3676)-SUMIF($C$5:$C3676,$C3676,$G$5:$G3676),2),"")</f>
        <v/>
      </c>
      <c r="I3676" s="53"/>
      <c r="J3676" s="53"/>
      <c r="K3676" s="25" t="str">
        <f t="shared" si="57"/>
        <v/>
      </c>
      <c r="L3676" s="13" t="str">
        <f>IF($D3676="","",IFERROR(INDEX(类别属性,MATCH($D3676,类别表,0)),""))</f>
        <v/>
      </c>
      <c r="M3676" s="53"/>
      <c r="N3676" s="53"/>
      <c r="O3676" s="32"/>
      <c r="P3676" s="6" t="str">
        <f>IF($C3676="","",IF(ISNA(MATCH($C3676,账户表,0)),"※这个账户不在【基础资料】的账户档案里",IF($B3676="","※没填日期，这一笔不会进任何月份的报表",IF(NOT(ISNUMBER($B3676)),"※日期是文本不是日期（像 2026.6.28 这种），按日期取数的报表全会漏掉这一笔",IF(AND($F3676&lt;&gt;"",$G3676&lt;&gt;""),"※收入和支出不能同时填",IF(AND(N($F3676)=0,N($G3676)=0),"※收入和支出都没填",IF(OR(N($F3676)&lt;0,N($G3676)&lt;0),"※金额不能填负数，方向反了就换一列填",IF($D3676="","※没填收支类别，分类报表会漏掉这一笔",IF(ISNA(MATCH($D3676,类别表,0)),"※收支类别不在【基础资料】的清单里",IF(AND($L3676="内部转账",$M3676=""),"△内部转账要在「对方账户」写上另一头",IF(AND($L3676="内部转账",$M3676=$C3676),"※对方账户跟本账户是同一个",IF(AND($L3676&lt;&gt;"内部转账",$M3676&lt;&gt;""),"△填了对方账户，但类别不是内部转账",IF(YEAR($B3676)&lt;&gt;管理年度,"△不是管理年度的单据，按月的三张报表里看不到",IF($H3676&lt;0,"△这一笔之后该账户余额成负数了，核一下",""))))))))))))))</f>
        <v/>
      </c>
    </row>
    <row r="3677" ht="16.5" spans="1:16">
      <c r="A3677" s="4" t="str">
        <f>IF($C3677="","",COUNTA($C$5:$C3677))</f>
        <v/>
      </c>
      <c r="B3677" s="52"/>
      <c r="C3677" s="53"/>
      <c r="D3677" s="53"/>
      <c r="E3677" s="32"/>
      <c r="F3677" s="54"/>
      <c r="G3677" s="54"/>
      <c r="H3677" s="24" t="str">
        <f>IFERROR(ROUND(VLOOKUP($C3677,基础资料!$B$5:$E$34,3,0)+SUMIF($C$5:$C3677,$C3677,$F$5:$F3677)-SUMIF($C$5:$C3677,$C3677,$G$5:$G3677),2),"")</f>
        <v/>
      </c>
      <c r="I3677" s="53"/>
      <c r="J3677" s="53"/>
      <c r="K3677" s="25" t="str">
        <f t="shared" si="57"/>
        <v/>
      </c>
      <c r="L3677" s="13" t="str">
        <f>IF($D3677="","",IFERROR(INDEX(类别属性,MATCH($D3677,类别表,0)),""))</f>
        <v/>
      </c>
      <c r="M3677" s="53"/>
      <c r="N3677" s="53"/>
      <c r="O3677" s="32"/>
      <c r="P3677" s="6" t="str">
        <f>IF($C3677="","",IF(ISNA(MATCH($C3677,账户表,0)),"※这个账户不在【基础资料】的账户档案里",IF($B3677="","※没填日期，这一笔不会进任何月份的报表",IF(NOT(ISNUMBER($B3677)),"※日期是文本不是日期（像 2026.6.28 这种），按日期取数的报表全会漏掉这一笔",IF(AND($F3677&lt;&gt;"",$G3677&lt;&gt;""),"※收入和支出不能同时填",IF(AND(N($F3677)=0,N($G3677)=0),"※收入和支出都没填",IF(OR(N($F3677)&lt;0,N($G3677)&lt;0),"※金额不能填负数，方向反了就换一列填",IF($D3677="","※没填收支类别，分类报表会漏掉这一笔",IF(ISNA(MATCH($D3677,类别表,0)),"※收支类别不在【基础资料】的清单里",IF(AND($L3677="内部转账",$M3677=""),"△内部转账要在「对方账户」写上另一头",IF(AND($L3677="内部转账",$M3677=$C3677),"※对方账户跟本账户是同一个",IF(AND($L3677&lt;&gt;"内部转账",$M3677&lt;&gt;""),"△填了对方账户，但类别不是内部转账",IF(YEAR($B3677)&lt;&gt;管理年度,"△不是管理年度的单据，按月的三张报表里看不到",IF($H3677&lt;0,"△这一笔之后该账户余额成负数了，核一下",""))))))))))))))</f>
        <v/>
      </c>
    </row>
    <row r="3678" ht="16.5" spans="1:16">
      <c r="A3678" s="4" t="str">
        <f>IF($C3678="","",COUNTA($C$5:$C3678))</f>
        <v/>
      </c>
      <c r="B3678" s="52"/>
      <c r="C3678" s="53"/>
      <c r="D3678" s="53"/>
      <c r="E3678" s="32"/>
      <c r="F3678" s="54"/>
      <c r="G3678" s="54"/>
      <c r="H3678" s="24" t="str">
        <f>IFERROR(ROUND(VLOOKUP($C3678,基础资料!$B$5:$E$34,3,0)+SUMIF($C$5:$C3678,$C3678,$F$5:$F3678)-SUMIF($C$5:$C3678,$C3678,$G$5:$G3678),2),"")</f>
        <v/>
      </c>
      <c r="I3678" s="53"/>
      <c r="J3678" s="53"/>
      <c r="K3678" s="25" t="str">
        <f t="shared" si="57"/>
        <v/>
      </c>
      <c r="L3678" s="13" t="str">
        <f>IF($D3678="","",IFERROR(INDEX(类别属性,MATCH($D3678,类别表,0)),""))</f>
        <v/>
      </c>
      <c r="M3678" s="53"/>
      <c r="N3678" s="53"/>
      <c r="O3678" s="32"/>
      <c r="P3678" s="6" t="str">
        <f>IF($C3678="","",IF(ISNA(MATCH($C3678,账户表,0)),"※这个账户不在【基础资料】的账户档案里",IF($B3678="","※没填日期，这一笔不会进任何月份的报表",IF(NOT(ISNUMBER($B3678)),"※日期是文本不是日期（像 2026.6.28 这种），按日期取数的报表全会漏掉这一笔",IF(AND($F3678&lt;&gt;"",$G3678&lt;&gt;""),"※收入和支出不能同时填",IF(AND(N($F3678)=0,N($G3678)=0),"※收入和支出都没填",IF(OR(N($F3678)&lt;0,N($G3678)&lt;0),"※金额不能填负数，方向反了就换一列填",IF($D3678="","※没填收支类别，分类报表会漏掉这一笔",IF(ISNA(MATCH($D3678,类别表,0)),"※收支类别不在【基础资料】的清单里",IF(AND($L3678="内部转账",$M3678=""),"△内部转账要在「对方账户」写上另一头",IF(AND($L3678="内部转账",$M3678=$C3678),"※对方账户跟本账户是同一个",IF(AND($L3678&lt;&gt;"内部转账",$M3678&lt;&gt;""),"△填了对方账户，但类别不是内部转账",IF(YEAR($B3678)&lt;&gt;管理年度,"△不是管理年度的单据，按月的三张报表里看不到",IF($H3678&lt;0,"△这一笔之后该账户余额成负数了，核一下",""))))))))))))))</f>
        <v/>
      </c>
    </row>
    <row r="3679" ht="16.5" spans="1:16">
      <c r="A3679" s="4" t="str">
        <f>IF($C3679="","",COUNTA($C$5:$C3679))</f>
        <v/>
      </c>
      <c r="B3679" s="52"/>
      <c r="C3679" s="53"/>
      <c r="D3679" s="53"/>
      <c r="E3679" s="32"/>
      <c r="F3679" s="54"/>
      <c r="G3679" s="54"/>
      <c r="H3679" s="24" t="str">
        <f>IFERROR(ROUND(VLOOKUP($C3679,基础资料!$B$5:$E$34,3,0)+SUMIF($C$5:$C3679,$C3679,$F$5:$F3679)-SUMIF($C$5:$C3679,$C3679,$G$5:$G3679),2),"")</f>
        <v/>
      </c>
      <c r="I3679" s="53"/>
      <c r="J3679" s="53"/>
      <c r="K3679" s="25" t="str">
        <f t="shared" si="57"/>
        <v/>
      </c>
      <c r="L3679" s="13" t="str">
        <f>IF($D3679="","",IFERROR(INDEX(类别属性,MATCH($D3679,类别表,0)),""))</f>
        <v/>
      </c>
      <c r="M3679" s="53"/>
      <c r="N3679" s="53"/>
      <c r="O3679" s="32"/>
      <c r="P3679" s="6" t="str">
        <f>IF($C3679="","",IF(ISNA(MATCH($C3679,账户表,0)),"※这个账户不在【基础资料】的账户档案里",IF($B3679="","※没填日期，这一笔不会进任何月份的报表",IF(NOT(ISNUMBER($B3679)),"※日期是文本不是日期（像 2026.6.28 这种），按日期取数的报表全会漏掉这一笔",IF(AND($F3679&lt;&gt;"",$G3679&lt;&gt;""),"※收入和支出不能同时填",IF(AND(N($F3679)=0,N($G3679)=0),"※收入和支出都没填",IF(OR(N($F3679)&lt;0,N($G3679)&lt;0),"※金额不能填负数，方向反了就换一列填",IF($D3679="","※没填收支类别，分类报表会漏掉这一笔",IF(ISNA(MATCH($D3679,类别表,0)),"※收支类别不在【基础资料】的清单里",IF(AND($L3679="内部转账",$M3679=""),"△内部转账要在「对方账户」写上另一头",IF(AND($L3679="内部转账",$M3679=$C3679),"※对方账户跟本账户是同一个",IF(AND($L3679&lt;&gt;"内部转账",$M3679&lt;&gt;""),"△填了对方账户，但类别不是内部转账",IF(YEAR($B3679)&lt;&gt;管理年度,"△不是管理年度的单据，按月的三张报表里看不到",IF($H3679&lt;0,"△这一笔之后该账户余额成负数了，核一下",""))))))))))))))</f>
        <v/>
      </c>
    </row>
    <row r="3680" ht="16.5" spans="1:16">
      <c r="A3680" s="4" t="str">
        <f>IF($C3680="","",COUNTA($C$5:$C3680))</f>
        <v/>
      </c>
      <c r="B3680" s="52"/>
      <c r="C3680" s="53"/>
      <c r="D3680" s="53"/>
      <c r="E3680" s="32"/>
      <c r="F3680" s="54"/>
      <c r="G3680" s="54"/>
      <c r="H3680" s="24" t="str">
        <f>IFERROR(ROUND(VLOOKUP($C3680,基础资料!$B$5:$E$34,3,0)+SUMIF($C$5:$C3680,$C3680,$F$5:$F3680)-SUMIF($C$5:$C3680,$C3680,$G$5:$G3680),2),"")</f>
        <v/>
      </c>
      <c r="I3680" s="53"/>
      <c r="J3680" s="53"/>
      <c r="K3680" s="25" t="str">
        <f t="shared" si="57"/>
        <v/>
      </c>
      <c r="L3680" s="13" t="str">
        <f>IF($D3680="","",IFERROR(INDEX(类别属性,MATCH($D3680,类别表,0)),""))</f>
        <v/>
      </c>
      <c r="M3680" s="53"/>
      <c r="N3680" s="53"/>
      <c r="O3680" s="32"/>
      <c r="P3680" s="6" t="str">
        <f>IF($C3680="","",IF(ISNA(MATCH($C3680,账户表,0)),"※这个账户不在【基础资料】的账户档案里",IF($B3680="","※没填日期，这一笔不会进任何月份的报表",IF(NOT(ISNUMBER($B3680)),"※日期是文本不是日期（像 2026.6.28 这种），按日期取数的报表全会漏掉这一笔",IF(AND($F3680&lt;&gt;"",$G3680&lt;&gt;""),"※收入和支出不能同时填",IF(AND(N($F3680)=0,N($G3680)=0),"※收入和支出都没填",IF(OR(N($F3680)&lt;0,N($G3680)&lt;0),"※金额不能填负数，方向反了就换一列填",IF($D3680="","※没填收支类别，分类报表会漏掉这一笔",IF(ISNA(MATCH($D3680,类别表,0)),"※收支类别不在【基础资料】的清单里",IF(AND($L3680="内部转账",$M3680=""),"△内部转账要在「对方账户」写上另一头",IF(AND($L3680="内部转账",$M3680=$C3680),"※对方账户跟本账户是同一个",IF(AND($L3680&lt;&gt;"内部转账",$M3680&lt;&gt;""),"△填了对方账户，但类别不是内部转账",IF(YEAR($B3680)&lt;&gt;管理年度,"△不是管理年度的单据，按月的三张报表里看不到",IF($H3680&lt;0,"△这一笔之后该账户余额成负数了，核一下",""))))))))))))))</f>
        <v/>
      </c>
    </row>
    <row r="3681" ht="16.5" spans="1:16">
      <c r="A3681" s="4" t="str">
        <f>IF($C3681="","",COUNTA($C$5:$C3681))</f>
        <v/>
      </c>
      <c r="B3681" s="52"/>
      <c r="C3681" s="53"/>
      <c r="D3681" s="53"/>
      <c r="E3681" s="32"/>
      <c r="F3681" s="54"/>
      <c r="G3681" s="54"/>
      <c r="H3681" s="24" t="str">
        <f>IFERROR(ROUND(VLOOKUP($C3681,基础资料!$B$5:$E$34,3,0)+SUMIF($C$5:$C3681,$C3681,$F$5:$F3681)-SUMIF($C$5:$C3681,$C3681,$G$5:$G3681),2),"")</f>
        <v/>
      </c>
      <c r="I3681" s="53"/>
      <c r="J3681" s="53"/>
      <c r="K3681" s="25" t="str">
        <f t="shared" si="57"/>
        <v/>
      </c>
      <c r="L3681" s="13" t="str">
        <f>IF($D3681="","",IFERROR(INDEX(类别属性,MATCH($D3681,类别表,0)),""))</f>
        <v/>
      </c>
      <c r="M3681" s="53"/>
      <c r="N3681" s="53"/>
      <c r="O3681" s="32"/>
      <c r="P3681" s="6" t="str">
        <f>IF($C3681="","",IF(ISNA(MATCH($C3681,账户表,0)),"※这个账户不在【基础资料】的账户档案里",IF($B3681="","※没填日期，这一笔不会进任何月份的报表",IF(NOT(ISNUMBER($B3681)),"※日期是文本不是日期（像 2026.6.28 这种），按日期取数的报表全会漏掉这一笔",IF(AND($F3681&lt;&gt;"",$G3681&lt;&gt;""),"※收入和支出不能同时填",IF(AND(N($F3681)=0,N($G3681)=0),"※收入和支出都没填",IF(OR(N($F3681)&lt;0,N($G3681)&lt;0),"※金额不能填负数，方向反了就换一列填",IF($D3681="","※没填收支类别，分类报表会漏掉这一笔",IF(ISNA(MATCH($D3681,类别表,0)),"※收支类别不在【基础资料】的清单里",IF(AND($L3681="内部转账",$M3681=""),"△内部转账要在「对方账户」写上另一头",IF(AND($L3681="内部转账",$M3681=$C3681),"※对方账户跟本账户是同一个",IF(AND($L3681&lt;&gt;"内部转账",$M3681&lt;&gt;""),"△填了对方账户，但类别不是内部转账",IF(YEAR($B3681)&lt;&gt;管理年度,"△不是管理年度的单据，按月的三张报表里看不到",IF($H3681&lt;0,"△这一笔之后该账户余额成负数了，核一下",""))))))))))))))</f>
        <v/>
      </c>
    </row>
    <row r="3682" ht="16.5" spans="1:16">
      <c r="A3682" s="4" t="str">
        <f>IF($C3682="","",COUNTA($C$5:$C3682))</f>
        <v/>
      </c>
      <c r="B3682" s="52"/>
      <c r="C3682" s="53"/>
      <c r="D3682" s="53"/>
      <c r="E3682" s="32"/>
      <c r="F3682" s="54"/>
      <c r="G3682" s="54"/>
      <c r="H3682" s="24" t="str">
        <f>IFERROR(ROUND(VLOOKUP($C3682,基础资料!$B$5:$E$34,3,0)+SUMIF($C$5:$C3682,$C3682,$F$5:$F3682)-SUMIF($C$5:$C3682,$C3682,$G$5:$G3682),2),"")</f>
        <v/>
      </c>
      <c r="I3682" s="53"/>
      <c r="J3682" s="53"/>
      <c r="K3682" s="25" t="str">
        <f t="shared" si="57"/>
        <v/>
      </c>
      <c r="L3682" s="13" t="str">
        <f>IF($D3682="","",IFERROR(INDEX(类别属性,MATCH($D3682,类别表,0)),""))</f>
        <v/>
      </c>
      <c r="M3682" s="53"/>
      <c r="N3682" s="53"/>
      <c r="O3682" s="32"/>
      <c r="P3682" s="6" t="str">
        <f>IF($C3682="","",IF(ISNA(MATCH($C3682,账户表,0)),"※这个账户不在【基础资料】的账户档案里",IF($B3682="","※没填日期，这一笔不会进任何月份的报表",IF(NOT(ISNUMBER($B3682)),"※日期是文本不是日期（像 2026.6.28 这种），按日期取数的报表全会漏掉这一笔",IF(AND($F3682&lt;&gt;"",$G3682&lt;&gt;""),"※收入和支出不能同时填",IF(AND(N($F3682)=0,N($G3682)=0),"※收入和支出都没填",IF(OR(N($F3682)&lt;0,N($G3682)&lt;0),"※金额不能填负数，方向反了就换一列填",IF($D3682="","※没填收支类别，分类报表会漏掉这一笔",IF(ISNA(MATCH($D3682,类别表,0)),"※收支类别不在【基础资料】的清单里",IF(AND($L3682="内部转账",$M3682=""),"△内部转账要在「对方账户」写上另一头",IF(AND($L3682="内部转账",$M3682=$C3682),"※对方账户跟本账户是同一个",IF(AND($L3682&lt;&gt;"内部转账",$M3682&lt;&gt;""),"△填了对方账户，但类别不是内部转账",IF(YEAR($B3682)&lt;&gt;管理年度,"△不是管理年度的单据，按月的三张报表里看不到",IF($H3682&lt;0,"△这一笔之后该账户余额成负数了，核一下",""))))))))))))))</f>
        <v/>
      </c>
    </row>
    <row r="3683" ht="16.5" spans="1:16">
      <c r="A3683" s="4" t="str">
        <f>IF($C3683="","",COUNTA($C$5:$C3683))</f>
        <v/>
      </c>
      <c r="B3683" s="52"/>
      <c r="C3683" s="53"/>
      <c r="D3683" s="53"/>
      <c r="E3683" s="32"/>
      <c r="F3683" s="54"/>
      <c r="G3683" s="54"/>
      <c r="H3683" s="24" t="str">
        <f>IFERROR(ROUND(VLOOKUP($C3683,基础资料!$B$5:$E$34,3,0)+SUMIF($C$5:$C3683,$C3683,$F$5:$F3683)-SUMIF($C$5:$C3683,$C3683,$G$5:$G3683),2),"")</f>
        <v/>
      </c>
      <c r="I3683" s="53"/>
      <c r="J3683" s="53"/>
      <c r="K3683" s="25" t="str">
        <f t="shared" si="57"/>
        <v/>
      </c>
      <c r="L3683" s="13" t="str">
        <f>IF($D3683="","",IFERROR(INDEX(类别属性,MATCH($D3683,类别表,0)),""))</f>
        <v/>
      </c>
      <c r="M3683" s="53"/>
      <c r="N3683" s="53"/>
      <c r="O3683" s="32"/>
      <c r="P3683" s="6" t="str">
        <f>IF($C3683="","",IF(ISNA(MATCH($C3683,账户表,0)),"※这个账户不在【基础资料】的账户档案里",IF($B3683="","※没填日期，这一笔不会进任何月份的报表",IF(NOT(ISNUMBER($B3683)),"※日期是文本不是日期（像 2026.6.28 这种），按日期取数的报表全会漏掉这一笔",IF(AND($F3683&lt;&gt;"",$G3683&lt;&gt;""),"※收入和支出不能同时填",IF(AND(N($F3683)=0,N($G3683)=0),"※收入和支出都没填",IF(OR(N($F3683)&lt;0,N($G3683)&lt;0),"※金额不能填负数，方向反了就换一列填",IF($D3683="","※没填收支类别，分类报表会漏掉这一笔",IF(ISNA(MATCH($D3683,类别表,0)),"※收支类别不在【基础资料】的清单里",IF(AND($L3683="内部转账",$M3683=""),"△内部转账要在「对方账户」写上另一头",IF(AND($L3683="内部转账",$M3683=$C3683),"※对方账户跟本账户是同一个",IF(AND($L3683&lt;&gt;"内部转账",$M3683&lt;&gt;""),"△填了对方账户，但类别不是内部转账",IF(YEAR($B3683)&lt;&gt;管理年度,"△不是管理年度的单据，按月的三张报表里看不到",IF($H3683&lt;0,"△这一笔之后该账户余额成负数了，核一下",""))))))))))))))</f>
        <v/>
      </c>
    </row>
    <row r="3684" ht="16.5" spans="1:16">
      <c r="A3684" s="4" t="str">
        <f>IF($C3684="","",COUNTA($C$5:$C3684))</f>
        <v/>
      </c>
      <c r="B3684" s="52"/>
      <c r="C3684" s="53"/>
      <c r="D3684" s="53"/>
      <c r="E3684" s="32"/>
      <c r="F3684" s="54"/>
      <c r="G3684" s="54"/>
      <c r="H3684" s="24" t="str">
        <f>IFERROR(ROUND(VLOOKUP($C3684,基础资料!$B$5:$E$34,3,0)+SUMIF($C$5:$C3684,$C3684,$F$5:$F3684)-SUMIF($C$5:$C3684,$C3684,$G$5:$G3684),2),"")</f>
        <v/>
      </c>
      <c r="I3684" s="53"/>
      <c r="J3684" s="53"/>
      <c r="K3684" s="25" t="str">
        <f t="shared" si="57"/>
        <v/>
      </c>
      <c r="L3684" s="13" t="str">
        <f>IF($D3684="","",IFERROR(INDEX(类别属性,MATCH($D3684,类别表,0)),""))</f>
        <v/>
      </c>
      <c r="M3684" s="53"/>
      <c r="N3684" s="53"/>
      <c r="O3684" s="32"/>
      <c r="P3684" s="6" t="str">
        <f>IF($C3684="","",IF(ISNA(MATCH($C3684,账户表,0)),"※这个账户不在【基础资料】的账户档案里",IF($B3684="","※没填日期，这一笔不会进任何月份的报表",IF(NOT(ISNUMBER($B3684)),"※日期是文本不是日期（像 2026.6.28 这种），按日期取数的报表全会漏掉这一笔",IF(AND($F3684&lt;&gt;"",$G3684&lt;&gt;""),"※收入和支出不能同时填",IF(AND(N($F3684)=0,N($G3684)=0),"※收入和支出都没填",IF(OR(N($F3684)&lt;0,N($G3684)&lt;0),"※金额不能填负数，方向反了就换一列填",IF($D3684="","※没填收支类别，分类报表会漏掉这一笔",IF(ISNA(MATCH($D3684,类别表,0)),"※收支类别不在【基础资料】的清单里",IF(AND($L3684="内部转账",$M3684=""),"△内部转账要在「对方账户」写上另一头",IF(AND($L3684="内部转账",$M3684=$C3684),"※对方账户跟本账户是同一个",IF(AND($L3684&lt;&gt;"内部转账",$M3684&lt;&gt;""),"△填了对方账户，但类别不是内部转账",IF(YEAR($B3684)&lt;&gt;管理年度,"△不是管理年度的单据，按月的三张报表里看不到",IF($H3684&lt;0,"△这一笔之后该账户余额成负数了，核一下",""))))))))))))))</f>
        <v/>
      </c>
    </row>
    <row r="3685" ht="16.5" spans="1:16">
      <c r="A3685" s="4" t="str">
        <f>IF($C3685="","",COUNTA($C$5:$C3685))</f>
        <v/>
      </c>
      <c r="B3685" s="52"/>
      <c r="C3685" s="53"/>
      <c r="D3685" s="53"/>
      <c r="E3685" s="32"/>
      <c r="F3685" s="54"/>
      <c r="G3685" s="54"/>
      <c r="H3685" s="24" t="str">
        <f>IFERROR(ROUND(VLOOKUP($C3685,基础资料!$B$5:$E$34,3,0)+SUMIF($C$5:$C3685,$C3685,$F$5:$F3685)-SUMIF($C$5:$C3685,$C3685,$G$5:$G3685),2),"")</f>
        <v/>
      </c>
      <c r="I3685" s="53"/>
      <c r="J3685" s="53"/>
      <c r="K3685" s="25" t="str">
        <f t="shared" si="57"/>
        <v/>
      </c>
      <c r="L3685" s="13" t="str">
        <f>IF($D3685="","",IFERROR(INDEX(类别属性,MATCH($D3685,类别表,0)),""))</f>
        <v/>
      </c>
      <c r="M3685" s="53"/>
      <c r="N3685" s="53"/>
      <c r="O3685" s="32"/>
      <c r="P3685" s="6" t="str">
        <f>IF($C3685="","",IF(ISNA(MATCH($C3685,账户表,0)),"※这个账户不在【基础资料】的账户档案里",IF($B3685="","※没填日期，这一笔不会进任何月份的报表",IF(NOT(ISNUMBER($B3685)),"※日期是文本不是日期（像 2026.6.28 这种），按日期取数的报表全会漏掉这一笔",IF(AND($F3685&lt;&gt;"",$G3685&lt;&gt;""),"※收入和支出不能同时填",IF(AND(N($F3685)=0,N($G3685)=0),"※收入和支出都没填",IF(OR(N($F3685)&lt;0,N($G3685)&lt;0),"※金额不能填负数，方向反了就换一列填",IF($D3685="","※没填收支类别，分类报表会漏掉这一笔",IF(ISNA(MATCH($D3685,类别表,0)),"※收支类别不在【基础资料】的清单里",IF(AND($L3685="内部转账",$M3685=""),"△内部转账要在「对方账户」写上另一头",IF(AND($L3685="内部转账",$M3685=$C3685),"※对方账户跟本账户是同一个",IF(AND($L3685&lt;&gt;"内部转账",$M3685&lt;&gt;""),"△填了对方账户，但类别不是内部转账",IF(YEAR($B3685)&lt;&gt;管理年度,"△不是管理年度的单据，按月的三张报表里看不到",IF($H3685&lt;0,"△这一笔之后该账户余额成负数了，核一下",""))))))))))))))</f>
        <v/>
      </c>
    </row>
    <row r="3686" ht="16.5" spans="1:16">
      <c r="A3686" s="4" t="str">
        <f>IF($C3686="","",COUNTA($C$5:$C3686))</f>
        <v/>
      </c>
      <c r="B3686" s="52"/>
      <c r="C3686" s="53"/>
      <c r="D3686" s="53"/>
      <c r="E3686" s="32"/>
      <c r="F3686" s="54"/>
      <c r="G3686" s="54"/>
      <c r="H3686" s="24" t="str">
        <f>IFERROR(ROUND(VLOOKUP($C3686,基础资料!$B$5:$E$34,3,0)+SUMIF($C$5:$C3686,$C3686,$F$5:$F3686)-SUMIF($C$5:$C3686,$C3686,$G$5:$G3686),2),"")</f>
        <v/>
      </c>
      <c r="I3686" s="53"/>
      <c r="J3686" s="53"/>
      <c r="K3686" s="25" t="str">
        <f t="shared" si="57"/>
        <v/>
      </c>
      <c r="L3686" s="13" t="str">
        <f>IF($D3686="","",IFERROR(INDEX(类别属性,MATCH($D3686,类别表,0)),""))</f>
        <v/>
      </c>
      <c r="M3686" s="53"/>
      <c r="N3686" s="53"/>
      <c r="O3686" s="32"/>
      <c r="P3686" s="6" t="str">
        <f>IF($C3686="","",IF(ISNA(MATCH($C3686,账户表,0)),"※这个账户不在【基础资料】的账户档案里",IF($B3686="","※没填日期，这一笔不会进任何月份的报表",IF(NOT(ISNUMBER($B3686)),"※日期是文本不是日期（像 2026.6.28 这种），按日期取数的报表全会漏掉这一笔",IF(AND($F3686&lt;&gt;"",$G3686&lt;&gt;""),"※收入和支出不能同时填",IF(AND(N($F3686)=0,N($G3686)=0),"※收入和支出都没填",IF(OR(N($F3686)&lt;0,N($G3686)&lt;0),"※金额不能填负数，方向反了就换一列填",IF($D3686="","※没填收支类别，分类报表会漏掉这一笔",IF(ISNA(MATCH($D3686,类别表,0)),"※收支类别不在【基础资料】的清单里",IF(AND($L3686="内部转账",$M3686=""),"△内部转账要在「对方账户」写上另一头",IF(AND($L3686="内部转账",$M3686=$C3686),"※对方账户跟本账户是同一个",IF(AND($L3686&lt;&gt;"内部转账",$M3686&lt;&gt;""),"△填了对方账户，但类别不是内部转账",IF(YEAR($B3686)&lt;&gt;管理年度,"△不是管理年度的单据，按月的三张报表里看不到",IF($H3686&lt;0,"△这一笔之后该账户余额成负数了，核一下",""))))))))))))))</f>
        <v/>
      </c>
    </row>
    <row r="3687" ht="16.5" spans="1:16">
      <c r="A3687" s="4" t="str">
        <f>IF($C3687="","",COUNTA($C$5:$C3687))</f>
        <v/>
      </c>
      <c r="B3687" s="52"/>
      <c r="C3687" s="53"/>
      <c r="D3687" s="53"/>
      <c r="E3687" s="32"/>
      <c r="F3687" s="54"/>
      <c r="G3687" s="54"/>
      <c r="H3687" s="24" t="str">
        <f>IFERROR(ROUND(VLOOKUP($C3687,基础资料!$B$5:$E$34,3,0)+SUMIF($C$5:$C3687,$C3687,$F$5:$F3687)-SUMIF($C$5:$C3687,$C3687,$G$5:$G3687),2),"")</f>
        <v/>
      </c>
      <c r="I3687" s="53"/>
      <c r="J3687" s="53"/>
      <c r="K3687" s="25" t="str">
        <f t="shared" si="57"/>
        <v/>
      </c>
      <c r="L3687" s="13" t="str">
        <f>IF($D3687="","",IFERROR(INDEX(类别属性,MATCH($D3687,类别表,0)),""))</f>
        <v/>
      </c>
      <c r="M3687" s="53"/>
      <c r="N3687" s="53"/>
      <c r="O3687" s="32"/>
      <c r="P3687" s="6" t="str">
        <f>IF($C3687="","",IF(ISNA(MATCH($C3687,账户表,0)),"※这个账户不在【基础资料】的账户档案里",IF($B3687="","※没填日期，这一笔不会进任何月份的报表",IF(NOT(ISNUMBER($B3687)),"※日期是文本不是日期（像 2026.6.28 这种），按日期取数的报表全会漏掉这一笔",IF(AND($F3687&lt;&gt;"",$G3687&lt;&gt;""),"※收入和支出不能同时填",IF(AND(N($F3687)=0,N($G3687)=0),"※收入和支出都没填",IF(OR(N($F3687)&lt;0,N($G3687)&lt;0),"※金额不能填负数，方向反了就换一列填",IF($D3687="","※没填收支类别，分类报表会漏掉这一笔",IF(ISNA(MATCH($D3687,类别表,0)),"※收支类别不在【基础资料】的清单里",IF(AND($L3687="内部转账",$M3687=""),"△内部转账要在「对方账户」写上另一头",IF(AND($L3687="内部转账",$M3687=$C3687),"※对方账户跟本账户是同一个",IF(AND($L3687&lt;&gt;"内部转账",$M3687&lt;&gt;""),"△填了对方账户，但类别不是内部转账",IF(YEAR($B3687)&lt;&gt;管理年度,"△不是管理年度的单据，按月的三张报表里看不到",IF($H3687&lt;0,"△这一笔之后该账户余额成负数了，核一下",""))))))))))))))</f>
        <v/>
      </c>
    </row>
    <row r="3688" ht="16.5" spans="1:16">
      <c r="A3688" s="4" t="str">
        <f>IF($C3688="","",COUNTA($C$5:$C3688))</f>
        <v/>
      </c>
      <c r="B3688" s="52"/>
      <c r="C3688" s="53"/>
      <c r="D3688" s="53"/>
      <c r="E3688" s="32"/>
      <c r="F3688" s="54"/>
      <c r="G3688" s="54"/>
      <c r="H3688" s="24" t="str">
        <f>IFERROR(ROUND(VLOOKUP($C3688,基础资料!$B$5:$E$34,3,0)+SUMIF($C$5:$C3688,$C3688,$F$5:$F3688)-SUMIF($C$5:$C3688,$C3688,$G$5:$G3688),2),"")</f>
        <v/>
      </c>
      <c r="I3688" s="53"/>
      <c r="J3688" s="53"/>
      <c r="K3688" s="25" t="str">
        <f t="shared" si="57"/>
        <v/>
      </c>
      <c r="L3688" s="13" t="str">
        <f>IF($D3688="","",IFERROR(INDEX(类别属性,MATCH($D3688,类别表,0)),""))</f>
        <v/>
      </c>
      <c r="M3688" s="53"/>
      <c r="N3688" s="53"/>
      <c r="O3688" s="32"/>
      <c r="P3688" s="6" t="str">
        <f>IF($C3688="","",IF(ISNA(MATCH($C3688,账户表,0)),"※这个账户不在【基础资料】的账户档案里",IF($B3688="","※没填日期，这一笔不会进任何月份的报表",IF(NOT(ISNUMBER($B3688)),"※日期是文本不是日期（像 2026.6.28 这种），按日期取数的报表全会漏掉这一笔",IF(AND($F3688&lt;&gt;"",$G3688&lt;&gt;""),"※收入和支出不能同时填",IF(AND(N($F3688)=0,N($G3688)=0),"※收入和支出都没填",IF(OR(N($F3688)&lt;0,N($G3688)&lt;0),"※金额不能填负数，方向反了就换一列填",IF($D3688="","※没填收支类别，分类报表会漏掉这一笔",IF(ISNA(MATCH($D3688,类别表,0)),"※收支类别不在【基础资料】的清单里",IF(AND($L3688="内部转账",$M3688=""),"△内部转账要在「对方账户」写上另一头",IF(AND($L3688="内部转账",$M3688=$C3688),"※对方账户跟本账户是同一个",IF(AND($L3688&lt;&gt;"内部转账",$M3688&lt;&gt;""),"△填了对方账户，但类别不是内部转账",IF(YEAR($B3688)&lt;&gt;管理年度,"△不是管理年度的单据，按月的三张报表里看不到",IF($H3688&lt;0,"△这一笔之后该账户余额成负数了，核一下",""))))))))))))))</f>
        <v/>
      </c>
    </row>
    <row r="3689" ht="16.5" spans="1:16">
      <c r="A3689" s="4" t="str">
        <f>IF($C3689="","",COUNTA($C$5:$C3689))</f>
        <v/>
      </c>
      <c r="B3689" s="52"/>
      <c r="C3689" s="53"/>
      <c r="D3689" s="53"/>
      <c r="E3689" s="32"/>
      <c r="F3689" s="54"/>
      <c r="G3689" s="54"/>
      <c r="H3689" s="24" t="str">
        <f>IFERROR(ROUND(VLOOKUP($C3689,基础资料!$B$5:$E$34,3,0)+SUMIF($C$5:$C3689,$C3689,$F$5:$F3689)-SUMIF($C$5:$C3689,$C3689,$G$5:$G3689),2),"")</f>
        <v/>
      </c>
      <c r="I3689" s="53"/>
      <c r="J3689" s="53"/>
      <c r="K3689" s="25" t="str">
        <f t="shared" si="57"/>
        <v/>
      </c>
      <c r="L3689" s="13" t="str">
        <f>IF($D3689="","",IFERROR(INDEX(类别属性,MATCH($D3689,类别表,0)),""))</f>
        <v/>
      </c>
      <c r="M3689" s="53"/>
      <c r="N3689" s="53"/>
      <c r="O3689" s="32"/>
      <c r="P3689" s="6" t="str">
        <f>IF($C3689="","",IF(ISNA(MATCH($C3689,账户表,0)),"※这个账户不在【基础资料】的账户档案里",IF($B3689="","※没填日期，这一笔不会进任何月份的报表",IF(NOT(ISNUMBER($B3689)),"※日期是文本不是日期（像 2026.6.28 这种），按日期取数的报表全会漏掉这一笔",IF(AND($F3689&lt;&gt;"",$G3689&lt;&gt;""),"※收入和支出不能同时填",IF(AND(N($F3689)=0,N($G3689)=0),"※收入和支出都没填",IF(OR(N($F3689)&lt;0,N($G3689)&lt;0),"※金额不能填负数，方向反了就换一列填",IF($D3689="","※没填收支类别，分类报表会漏掉这一笔",IF(ISNA(MATCH($D3689,类别表,0)),"※收支类别不在【基础资料】的清单里",IF(AND($L3689="内部转账",$M3689=""),"△内部转账要在「对方账户」写上另一头",IF(AND($L3689="内部转账",$M3689=$C3689),"※对方账户跟本账户是同一个",IF(AND($L3689&lt;&gt;"内部转账",$M3689&lt;&gt;""),"△填了对方账户，但类别不是内部转账",IF(YEAR($B3689)&lt;&gt;管理年度,"△不是管理年度的单据，按月的三张报表里看不到",IF($H3689&lt;0,"△这一笔之后该账户余额成负数了，核一下",""))))))))))))))</f>
        <v/>
      </c>
    </row>
    <row r="3690" ht="16.5" spans="1:16">
      <c r="A3690" s="4" t="str">
        <f>IF($C3690="","",COUNTA($C$5:$C3690))</f>
        <v/>
      </c>
      <c r="B3690" s="52"/>
      <c r="C3690" s="53"/>
      <c r="D3690" s="53"/>
      <c r="E3690" s="32"/>
      <c r="F3690" s="54"/>
      <c r="G3690" s="54"/>
      <c r="H3690" s="24" t="str">
        <f>IFERROR(ROUND(VLOOKUP($C3690,基础资料!$B$5:$E$34,3,0)+SUMIF($C$5:$C3690,$C3690,$F$5:$F3690)-SUMIF($C$5:$C3690,$C3690,$G$5:$G3690),2),"")</f>
        <v/>
      </c>
      <c r="I3690" s="53"/>
      <c r="J3690" s="53"/>
      <c r="K3690" s="25" t="str">
        <f t="shared" si="57"/>
        <v/>
      </c>
      <c r="L3690" s="13" t="str">
        <f>IF($D3690="","",IFERROR(INDEX(类别属性,MATCH($D3690,类别表,0)),""))</f>
        <v/>
      </c>
      <c r="M3690" s="53"/>
      <c r="N3690" s="53"/>
      <c r="O3690" s="32"/>
      <c r="P3690" s="6" t="str">
        <f>IF($C3690="","",IF(ISNA(MATCH($C3690,账户表,0)),"※这个账户不在【基础资料】的账户档案里",IF($B3690="","※没填日期，这一笔不会进任何月份的报表",IF(NOT(ISNUMBER($B3690)),"※日期是文本不是日期（像 2026.6.28 这种），按日期取数的报表全会漏掉这一笔",IF(AND($F3690&lt;&gt;"",$G3690&lt;&gt;""),"※收入和支出不能同时填",IF(AND(N($F3690)=0,N($G3690)=0),"※收入和支出都没填",IF(OR(N($F3690)&lt;0,N($G3690)&lt;0),"※金额不能填负数，方向反了就换一列填",IF($D3690="","※没填收支类别，分类报表会漏掉这一笔",IF(ISNA(MATCH($D3690,类别表,0)),"※收支类别不在【基础资料】的清单里",IF(AND($L3690="内部转账",$M3690=""),"△内部转账要在「对方账户」写上另一头",IF(AND($L3690="内部转账",$M3690=$C3690),"※对方账户跟本账户是同一个",IF(AND($L3690&lt;&gt;"内部转账",$M3690&lt;&gt;""),"△填了对方账户，但类别不是内部转账",IF(YEAR($B3690)&lt;&gt;管理年度,"△不是管理年度的单据，按月的三张报表里看不到",IF($H3690&lt;0,"△这一笔之后该账户余额成负数了，核一下",""))))))))))))))</f>
        <v/>
      </c>
    </row>
    <row r="3691" ht="16.5" spans="1:16">
      <c r="A3691" s="4" t="str">
        <f>IF($C3691="","",COUNTA($C$5:$C3691))</f>
        <v/>
      </c>
      <c r="B3691" s="52"/>
      <c r="C3691" s="53"/>
      <c r="D3691" s="53"/>
      <c r="E3691" s="32"/>
      <c r="F3691" s="54"/>
      <c r="G3691" s="54"/>
      <c r="H3691" s="24" t="str">
        <f>IFERROR(ROUND(VLOOKUP($C3691,基础资料!$B$5:$E$34,3,0)+SUMIF($C$5:$C3691,$C3691,$F$5:$F3691)-SUMIF($C$5:$C3691,$C3691,$G$5:$G3691),2),"")</f>
        <v/>
      </c>
      <c r="I3691" s="53"/>
      <c r="J3691" s="53"/>
      <c r="K3691" s="25" t="str">
        <f t="shared" si="57"/>
        <v/>
      </c>
      <c r="L3691" s="13" t="str">
        <f>IF($D3691="","",IFERROR(INDEX(类别属性,MATCH($D3691,类别表,0)),""))</f>
        <v/>
      </c>
      <c r="M3691" s="53"/>
      <c r="N3691" s="53"/>
      <c r="O3691" s="32"/>
      <c r="P3691" s="6" t="str">
        <f>IF($C3691="","",IF(ISNA(MATCH($C3691,账户表,0)),"※这个账户不在【基础资料】的账户档案里",IF($B3691="","※没填日期，这一笔不会进任何月份的报表",IF(NOT(ISNUMBER($B3691)),"※日期是文本不是日期（像 2026.6.28 这种），按日期取数的报表全会漏掉这一笔",IF(AND($F3691&lt;&gt;"",$G3691&lt;&gt;""),"※收入和支出不能同时填",IF(AND(N($F3691)=0,N($G3691)=0),"※收入和支出都没填",IF(OR(N($F3691)&lt;0,N($G3691)&lt;0),"※金额不能填负数，方向反了就换一列填",IF($D3691="","※没填收支类别，分类报表会漏掉这一笔",IF(ISNA(MATCH($D3691,类别表,0)),"※收支类别不在【基础资料】的清单里",IF(AND($L3691="内部转账",$M3691=""),"△内部转账要在「对方账户」写上另一头",IF(AND($L3691="内部转账",$M3691=$C3691),"※对方账户跟本账户是同一个",IF(AND($L3691&lt;&gt;"内部转账",$M3691&lt;&gt;""),"△填了对方账户，但类别不是内部转账",IF(YEAR($B3691)&lt;&gt;管理年度,"△不是管理年度的单据，按月的三张报表里看不到",IF($H3691&lt;0,"△这一笔之后该账户余额成负数了，核一下",""))))))))))))))</f>
        <v/>
      </c>
    </row>
    <row r="3692" ht="16.5" spans="1:16">
      <c r="A3692" s="4" t="str">
        <f>IF($C3692="","",COUNTA($C$5:$C3692))</f>
        <v/>
      </c>
      <c r="B3692" s="52"/>
      <c r="C3692" s="53"/>
      <c r="D3692" s="53"/>
      <c r="E3692" s="32"/>
      <c r="F3692" s="54"/>
      <c r="G3692" s="54"/>
      <c r="H3692" s="24" t="str">
        <f>IFERROR(ROUND(VLOOKUP($C3692,基础资料!$B$5:$E$34,3,0)+SUMIF($C$5:$C3692,$C3692,$F$5:$F3692)-SUMIF($C$5:$C3692,$C3692,$G$5:$G3692),2),"")</f>
        <v/>
      </c>
      <c r="I3692" s="53"/>
      <c r="J3692" s="53"/>
      <c r="K3692" s="25" t="str">
        <f t="shared" si="57"/>
        <v/>
      </c>
      <c r="L3692" s="13" t="str">
        <f>IF($D3692="","",IFERROR(INDEX(类别属性,MATCH($D3692,类别表,0)),""))</f>
        <v/>
      </c>
      <c r="M3692" s="53"/>
      <c r="N3692" s="53"/>
      <c r="O3692" s="32"/>
      <c r="P3692" s="6" t="str">
        <f>IF($C3692="","",IF(ISNA(MATCH($C3692,账户表,0)),"※这个账户不在【基础资料】的账户档案里",IF($B3692="","※没填日期，这一笔不会进任何月份的报表",IF(NOT(ISNUMBER($B3692)),"※日期是文本不是日期（像 2026.6.28 这种），按日期取数的报表全会漏掉这一笔",IF(AND($F3692&lt;&gt;"",$G3692&lt;&gt;""),"※收入和支出不能同时填",IF(AND(N($F3692)=0,N($G3692)=0),"※收入和支出都没填",IF(OR(N($F3692)&lt;0,N($G3692)&lt;0),"※金额不能填负数，方向反了就换一列填",IF($D3692="","※没填收支类别，分类报表会漏掉这一笔",IF(ISNA(MATCH($D3692,类别表,0)),"※收支类别不在【基础资料】的清单里",IF(AND($L3692="内部转账",$M3692=""),"△内部转账要在「对方账户」写上另一头",IF(AND($L3692="内部转账",$M3692=$C3692),"※对方账户跟本账户是同一个",IF(AND($L3692&lt;&gt;"内部转账",$M3692&lt;&gt;""),"△填了对方账户，但类别不是内部转账",IF(YEAR($B3692)&lt;&gt;管理年度,"△不是管理年度的单据，按月的三张报表里看不到",IF($H3692&lt;0,"△这一笔之后该账户余额成负数了，核一下",""))))))))))))))</f>
        <v/>
      </c>
    </row>
    <row r="3693" ht="16.5" spans="1:16">
      <c r="A3693" s="4" t="str">
        <f>IF($C3693="","",COUNTA($C$5:$C3693))</f>
        <v/>
      </c>
      <c r="B3693" s="52"/>
      <c r="C3693" s="53"/>
      <c r="D3693" s="53"/>
      <c r="E3693" s="32"/>
      <c r="F3693" s="54"/>
      <c r="G3693" s="54"/>
      <c r="H3693" s="24" t="str">
        <f>IFERROR(ROUND(VLOOKUP($C3693,基础资料!$B$5:$E$34,3,0)+SUMIF($C$5:$C3693,$C3693,$F$5:$F3693)-SUMIF($C$5:$C3693,$C3693,$G$5:$G3693),2),"")</f>
        <v/>
      </c>
      <c r="I3693" s="53"/>
      <c r="J3693" s="53"/>
      <c r="K3693" s="25" t="str">
        <f t="shared" si="57"/>
        <v/>
      </c>
      <c r="L3693" s="13" t="str">
        <f>IF($D3693="","",IFERROR(INDEX(类别属性,MATCH($D3693,类别表,0)),""))</f>
        <v/>
      </c>
      <c r="M3693" s="53"/>
      <c r="N3693" s="53"/>
      <c r="O3693" s="32"/>
      <c r="P3693" s="6" t="str">
        <f>IF($C3693="","",IF(ISNA(MATCH($C3693,账户表,0)),"※这个账户不在【基础资料】的账户档案里",IF($B3693="","※没填日期，这一笔不会进任何月份的报表",IF(NOT(ISNUMBER($B3693)),"※日期是文本不是日期（像 2026.6.28 这种），按日期取数的报表全会漏掉这一笔",IF(AND($F3693&lt;&gt;"",$G3693&lt;&gt;""),"※收入和支出不能同时填",IF(AND(N($F3693)=0,N($G3693)=0),"※收入和支出都没填",IF(OR(N($F3693)&lt;0,N($G3693)&lt;0),"※金额不能填负数，方向反了就换一列填",IF($D3693="","※没填收支类别，分类报表会漏掉这一笔",IF(ISNA(MATCH($D3693,类别表,0)),"※收支类别不在【基础资料】的清单里",IF(AND($L3693="内部转账",$M3693=""),"△内部转账要在「对方账户」写上另一头",IF(AND($L3693="内部转账",$M3693=$C3693),"※对方账户跟本账户是同一个",IF(AND($L3693&lt;&gt;"内部转账",$M3693&lt;&gt;""),"△填了对方账户，但类别不是内部转账",IF(YEAR($B3693)&lt;&gt;管理年度,"△不是管理年度的单据，按月的三张报表里看不到",IF($H3693&lt;0,"△这一笔之后该账户余额成负数了，核一下",""))))))))))))))</f>
        <v/>
      </c>
    </row>
    <row r="3694" ht="16.5" spans="1:16">
      <c r="A3694" s="4" t="str">
        <f>IF($C3694="","",COUNTA($C$5:$C3694))</f>
        <v/>
      </c>
      <c r="B3694" s="52"/>
      <c r="C3694" s="53"/>
      <c r="D3694" s="53"/>
      <c r="E3694" s="32"/>
      <c r="F3694" s="54"/>
      <c r="G3694" s="54"/>
      <c r="H3694" s="24" t="str">
        <f>IFERROR(ROUND(VLOOKUP($C3694,基础资料!$B$5:$E$34,3,0)+SUMIF($C$5:$C3694,$C3694,$F$5:$F3694)-SUMIF($C$5:$C3694,$C3694,$G$5:$G3694),2),"")</f>
        <v/>
      </c>
      <c r="I3694" s="53"/>
      <c r="J3694" s="53"/>
      <c r="K3694" s="25" t="str">
        <f t="shared" si="57"/>
        <v/>
      </c>
      <c r="L3694" s="13" t="str">
        <f>IF($D3694="","",IFERROR(INDEX(类别属性,MATCH($D3694,类别表,0)),""))</f>
        <v/>
      </c>
      <c r="M3694" s="53"/>
      <c r="N3694" s="53"/>
      <c r="O3694" s="32"/>
      <c r="P3694" s="6" t="str">
        <f>IF($C3694="","",IF(ISNA(MATCH($C3694,账户表,0)),"※这个账户不在【基础资料】的账户档案里",IF($B3694="","※没填日期，这一笔不会进任何月份的报表",IF(NOT(ISNUMBER($B3694)),"※日期是文本不是日期（像 2026.6.28 这种），按日期取数的报表全会漏掉这一笔",IF(AND($F3694&lt;&gt;"",$G3694&lt;&gt;""),"※收入和支出不能同时填",IF(AND(N($F3694)=0,N($G3694)=0),"※收入和支出都没填",IF(OR(N($F3694)&lt;0,N($G3694)&lt;0),"※金额不能填负数，方向反了就换一列填",IF($D3694="","※没填收支类别，分类报表会漏掉这一笔",IF(ISNA(MATCH($D3694,类别表,0)),"※收支类别不在【基础资料】的清单里",IF(AND($L3694="内部转账",$M3694=""),"△内部转账要在「对方账户」写上另一头",IF(AND($L3694="内部转账",$M3694=$C3694),"※对方账户跟本账户是同一个",IF(AND($L3694&lt;&gt;"内部转账",$M3694&lt;&gt;""),"△填了对方账户，但类别不是内部转账",IF(YEAR($B3694)&lt;&gt;管理年度,"△不是管理年度的单据，按月的三张报表里看不到",IF($H3694&lt;0,"△这一笔之后该账户余额成负数了，核一下",""))))))))))))))</f>
        <v/>
      </c>
    </row>
    <row r="3695" ht="16.5" spans="1:16">
      <c r="A3695" s="4" t="str">
        <f>IF($C3695="","",COUNTA($C$5:$C3695))</f>
        <v/>
      </c>
      <c r="B3695" s="52"/>
      <c r="C3695" s="53"/>
      <c r="D3695" s="53"/>
      <c r="E3695" s="32"/>
      <c r="F3695" s="54"/>
      <c r="G3695" s="54"/>
      <c r="H3695" s="24" t="str">
        <f>IFERROR(ROUND(VLOOKUP($C3695,基础资料!$B$5:$E$34,3,0)+SUMIF($C$5:$C3695,$C3695,$F$5:$F3695)-SUMIF($C$5:$C3695,$C3695,$G$5:$G3695),2),"")</f>
        <v/>
      </c>
      <c r="I3695" s="53"/>
      <c r="J3695" s="53"/>
      <c r="K3695" s="25" t="str">
        <f t="shared" si="57"/>
        <v/>
      </c>
      <c r="L3695" s="13" t="str">
        <f>IF($D3695="","",IFERROR(INDEX(类别属性,MATCH($D3695,类别表,0)),""))</f>
        <v/>
      </c>
      <c r="M3695" s="53"/>
      <c r="N3695" s="53"/>
      <c r="O3695" s="32"/>
      <c r="P3695" s="6" t="str">
        <f>IF($C3695="","",IF(ISNA(MATCH($C3695,账户表,0)),"※这个账户不在【基础资料】的账户档案里",IF($B3695="","※没填日期，这一笔不会进任何月份的报表",IF(NOT(ISNUMBER($B3695)),"※日期是文本不是日期（像 2026.6.28 这种），按日期取数的报表全会漏掉这一笔",IF(AND($F3695&lt;&gt;"",$G3695&lt;&gt;""),"※收入和支出不能同时填",IF(AND(N($F3695)=0,N($G3695)=0),"※收入和支出都没填",IF(OR(N($F3695)&lt;0,N($G3695)&lt;0),"※金额不能填负数，方向反了就换一列填",IF($D3695="","※没填收支类别，分类报表会漏掉这一笔",IF(ISNA(MATCH($D3695,类别表,0)),"※收支类别不在【基础资料】的清单里",IF(AND($L3695="内部转账",$M3695=""),"△内部转账要在「对方账户」写上另一头",IF(AND($L3695="内部转账",$M3695=$C3695),"※对方账户跟本账户是同一个",IF(AND($L3695&lt;&gt;"内部转账",$M3695&lt;&gt;""),"△填了对方账户，但类别不是内部转账",IF(YEAR($B3695)&lt;&gt;管理年度,"△不是管理年度的单据，按月的三张报表里看不到",IF($H3695&lt;0,"△这一笔之后该账户余额成负数了，核一下",""))))))))))))))</f>
        <v/>
      </c>
    </row>
    <row r="3696" ht="16.5" spans="1:16">
      <c r="A3696" s="4" t="str">
        <f>IF($C3696="","",COUNTA($C$5:$C3696))</f>
        <v/>
      </c>
      <c r="B3696" s="52"/>
      <c r="C3696" s="53"/>
      <c r="D3696" s="53"/>
      <c r="E3696" s="32"/>
      <c r="F3696" s="54"/>
      <c r="G3696" s="54"/>
      <c r="H3696" s="24" t="str">
        <f>IFERROR(ROUND(VLOOKUP($C3696,基础资料!$B$5:$E$34,3,0)+SUMIF($C$5:$C3696,$C3696,$F$5:$F3696)-SUMIF($C$5:$C3696,$C3696,$G$5:$G3696),2),"")</f>
        <v/>
      </c>
      <c r="I3696" s="53"/>
      <c r="J3696" s="53"/>
      <c r="K3696" s="25" t="str">
        <f t="shared" si="57"/>
        <v/>
      </c>
      <c r="L3696" s="13" t="str">
        <f>IF($D3696="","",IFERROR(INDEX(类别属性,MATCH($D3696,类别表,0)),""))</f>
        <v/>
      </c>
      <c r="M3696" s="53"/>
      <c r="N3696" s="53"/>
      <c r="O3696" s="32"/>
      <c r="P3696" s="6" t="str">
        <f>IF($C3696="","",IF(ISNA(MATCH($C3696,账户表,0)),"※这个账户不在【基础资料】的账户档案里",IF($B3696="","※没填日期，这一笔不会进任何月份的报表",IF(NOT(ISNUMBER($B3696)),"※日期是文本不是日期（像 2026.6.28 这种），按日期取数的报表全会漏掉这一笔",IF(AND($F3696&lt;&gt;"",$G3696&lt;&gt;""),"※收入和支出不能同时填",IF(AND(N($F3696)=0,N($G3696)=0),"※收入和支出都没填",IF(OR(N($F3696)&lt;0,N($G3696)&lt;0),"※金额不能填负数，方向反了就换一列填",IF($D3696="","※没填收支类别，分类报表会漏掉这一笔",IF(ISNA(MATCH($D3696,类别表,0)),"※收支类别不在【基础资料】的清单里",IF(AND($L3696="内部转账",$M3696=""),"△内部转账要在「对方账户」写上另一头",IF(AND($L3696="内部转账",$M3696=$C3696),"※对方账户跟本账户是同一个",IF(AND($L3696&lt;&gt;"内部转账",$M3696&lt;&gt;""),"△填了对方账户，但类别不是内部转账",IF(YEAR($B3696)&lt;&gt;管理年度,"△不是管理年度的单据，按月的三张报表里看不到",IF($H3696&lt;0,"△这一笔之后该账户余额成负数了，核一下",""))))))))))))))</f>
        <v/>
      </c>
    </row>
    <row r="3697" ht="16.5" spans="1:16">
      <c r="A3697" s="4" t="str">
        <f>IF($C3697="","",COUNTA($C$5:$C3697))</f>
        <v/>
      </c>
      <c r="B3697" s="52"/>
      <c r="C3697" s="53"/>
      <c r="D3697" s="53"/>
      <c r="E3697" s="32"/>
      <c r="F3697" s="54"/>
      <c r="G3697" s="54"/>
      <c r="H3697" s="24" t="str">
        <f>IFERROR(ROUND(VLOOKUP($C3697,基础资料!$B$5:$E$34,3,0)+SUMIF($C$5:$C3697,$C3697,$F$5:$F3697)-SUMIF($C$5:$C3697,$C3697,$G$5:$G3697),2),"")</f>
        <v/>
      </c>
      <c r="I3697" s="53"/>
      <c r="J3697" s="53"/>
      <c r="K3697" s="25" t="str">
        <f t="shared" si="57"/>
        <v/>
      </c>
      <c r="L3697" s="13" t="str">
        <f>IF($D3697="","",IFERROR(INDEX(类别属性,MATCH($D3697,类别表,0)),""))</f>
        <v/>
      </c>
      <c r="M3697" s="53"/>
      <c r="N3697" s="53"/>
      <c r="O3697" s="32"/>
      <c r="P3697" s="6" t="str">
        <f>IF($C3697="","",IF(ISNA(MATCH($C3697,账户表,0)),"※这个账户不在【基础资料】的账户档案里",IF($B3697="","※没填日期，这一笔不会进任何月份的报表",IF(NOT(ISNUMBER($B3697)),"※日期是文本不是日期（像 2026.6.28 这种），按日期取数的报表全会漏掉这一笔",IF(AND($F3697&lt;&gt;"",$G3697&lt;&gt;""),"※收入和支出不能同时填",IF(AND(N($F3697)=0,N($G3697)=0),"※收入和支出都没填",IF(OR(N($F3697)&lt;0,N($G3697)&lt;0),"※金额不能填负数，方向反了就换一列填",IF($D3697="","※没填收支类别，分类报表会漏掉这一笔",IF(ISNA(MATCH($D3697,类别表,0)),"※收支类别不在【基础资料】的清单里",IF(AND($L3697="内部转账",$M3697=""),"△内部转账要在「对方账户」写上另一头",IF(AND($L3697="内部转账",$M3697=$C3697),"※对方账户跟本账户是同一个",IF(AND($L3697&lt;&gt;"内部转账",$M3697&lt;&gt;""),"△填了对方账户，但类别不是内部转账",IF(YEAR($B3697)&lt;&gt;管理年度,"△不是管理年度的单据，按月的三张报表里看不到",IF($H3697&lt;0,"△这一笔之后该账户余额成负数了，核一下",""))))))))))))))</f>
        <v/>
      </c>
    </row>
    <row r="3698" ht="16.5" spans="1:16">
      <c r="A3698" s="4" t="str">
        <f>IF($C3698="","",COUNTA($C$5:$C3698))</f>
        <v/>
      </c>
      <c r="B3698" s="52"/>
      <c r="C3698" s="53"/>
      <c r="D3698" s="53"/>
      <c r="E3698" s="32"/>
      <c r="F3698" s="54"/>
      <c r="G3698" s="54"/>
      <c r="H3698" s="24" t="str">
        <f>IFERROR(ROUND(VLOOKUP($C3698,基础资料!$B$5:$E$34,3,0)+SUMIF($C$5:$C3698,$C3698,$F$5:$F3698)-SUMIF($C$5:$C3698,$C3698,$G$5:$G3698),2),"")</f>
        <v/>
      </c>
      <c r="I3698" s="53"/>
      <c r="J3698" s="53"/>
      <c r="K3698" s="25" t="str">
        <f t="shared" si="57"/>
        <v/>
      </c>
      <c r="L3698" s="13" t="str">
        <f>IF($D3698="","",IFERROR(INDEX(类别属性,MATCH($D3698,类别表,0)),""))</f>
        <v/>
      </c>
      <c r="M3698" s="53"/>
      <c r="N3698" s="53"/>
      <c r="O3698" s="32"/>
      <c r="P3698" s="6" t="str">
        <f>IF($C3698="","",IF(ISNA(MATCH($C3698,账户表,0)),"※这个账户不在【基础资料】的账户档案里",IF($B3698="","※没填日期，这一笔不会进任何月份的报表",IF(NOT(ISNUMBER($B3698)),"※日期是文本不是日期（像 2026.6.28 这种），按日期取数的报表全会漏掉这一笔",IF(AND($F3698&lt;&gt;"",$G3698&lt;&gt;""),"※收入和支出不能同时填",IF(AND(N($F3698)=0,N($G3698)=0),"※收入和支出都没填",IF(OR(N($F3698)&lt;0,N($G3698)&lt;0),"※金额不能填负数，方向反了就换一列填",IF($D3698="","※没填收支类别，分类报表会漏掉这一笔",IF(ISNA(MATCH($D3698,类别表,0)),"※收支类别不在【基础资料】的清单里",IF(AND($L3698="内部转账",$M3698=""),"△内部转账要在「对方账户」写上另一头",IF(AND($L3698="内部转账",$M3698=$C3698),"※对方账户跟本账户是同一个",IF(AND($L3698&lt;&gt;"内部转账",$M3698&lt;&gt;""),"△填了对方账户，但类别不是内部转账",IF(YEAR($B3698)&lt;&gt;管理年度,"△不是管理年度的单据，按月的三张报表里看不到",IF($H3698&lt;0,"△这一笔之后该账户余额成负数了，核一下",""))))))))))))))</f>
        <v/>
      </c>
    </row>
    <row r="3699" ht="16.5" spans="1:16">
      <c r="A3699" s="4" t="str">
        <f>IF($C3699="","",COUNTA($C$5:$C3699))</f>
        <v/>
      </c>
      <c r="B3699" s="52"/>
      <c r="C3699" s="53"/>
      <c r="D3699" s="53"/>
      <c r="E3699" s="32"/>
      <c r="F3699" s="54"/>
      <c r="G3699" s="54"/>
      <c r="H3699" s="24" t="str">
        <f>IFERROR(ROUND(VLOOKUP($C3699,基础资料!$B$5:$E$34,3,0)+SUMIF($C$5:$C3699,$C3699,$F$5:$F3699)-SUMIF($C$5:$C3699,$C3699,$G$5:$G3699),2),"")</f>
        <v/>
      </c>
      <c r="I3699" s="53"/>
      <c r="J3699" s="53"/>
      <c r="K3699" s="25" t="str">
        <f t="shared" si="57"/>
        <v/>
      </c>
      <c r="L3699" s="13" t="str">
        <f>IF($D3699="","",IFERROR(INDEX(类别属性,MATCH($D3699,类别表,0)),""))</f>
        <v/>
      </c>
      <c r="M3699" s="53"/>
      <c r="N3699" s="53"/>
      <c r="O3699" s="32"/>
      <c r="P3699" s="6" t="str">
        <f>IF($C3699="","",IF(ISNA(MATCH($C3699,账户表,0)),"※这个账户不在【基础资料】的账户档案里",IF($B3699="","※没填日期，这一笔不会进任何月份的报表",IF(NOT(ISNUMBER($B3699)),"※日期是文本不是日期（像 2026.6.28 这种），按日期取数的报表全会漏掉这一笔",IF(AND($F3699&lt;&gt;"",$G3699&lt;&gt;""),"※收入和支出不能同时填",IF(AND(N($F3699)=0,N($G3699)=0),"※收入和支出都没填",IF(OR(N($F3699)&lt;0,N($G3699)&lt;0),"※金额不能填负数，方向反了就换一列填",IF($D3699="","※没填收支类别，分类报表会漏掉这一笔",IF(ISNA(MATCH($D3699,类别表,0)),"※收支类别不在【基础资料】的清单里",IF(AND($L3699="内部转账",$M3699=""),"△内部转账要在「对方账户」写上另一头",IF(AND($L3699="内部转账",$M3699=$C3699),"※对方账户跟本账户是同一个",IF(AND($L3699&lt;&gt;"内部转账",$M3699&lt;&gt;""),"△填了对方账户，但类别不是内部转账",IF(YEAR($B3699)&lt;&gt;管理年度,"△不是管理年度的单据，按月的三张报表里看不到",IF($H3699&lt;0,"△这一笔之后该账户余额成负数了，核一下",""))))))))))))))</f>
        <v/>
      </c>
    </row>
    <row r="3700" ht="16.5" spans="1:16">
      <c r="A3700" s="4" t="str">
        <f>IF($C3700="","",COUNTA($C$5:$C3700))</f>
        <v/>
      </c>
      <c r="B3700" s="52"/>
      <c r="C3700" s="53"/>
      <c r="D3700" s="53"/>
      <c r="E3700" s="32"/>
      <c r="F3700" s="54"/>
      <c r="G3700" s="54"/>
      <c r="H3700" s="24" t="str">
        <f>IFERROR(ROUND(VLOOKUP($C3700,基础资料!$B$5:$E$34,3,0)+SUMIF($C$5:$C3700,$C3700,$F$5:$F3700)-SUMIF($C$5:$C3700,$C3700,$G$5:$G3700),2),"")</f>
        <v/>
      </c>
      <c r="I3700" s="53"/>
      <c r="J3700" s="53"/>
      <c r="K3700" s="25" t="str">
        <f t="shared" si="57"/>
        <v/>
      </c>
      <c r="L3700" s="13" t="str">
        <f>IF($D3700="","",IFERROR(INDEX(类别属性,MATCH($D3700,类别表,0)),""))</f>
        <v/>
      </c>
      <c r="M3700" s="53"/>
      <c r="N3700" s="53"/>
      <c r="O3700" s="32"/>
      <c r="P3700" s="6" t="str">
        <f>IF($C3700="","",IF(ISNA(MATCH($C3700,账户表,0)),"※这个账户不在【基础资料】的账户档案里",IF($B3700="","※没填日期，这一笔不会进任何月份的报表",IF(NOT(ISNUMBER($B3700)),"※日期是文本不是日期（像 2026.6.28 这种），按日期取数的报表全会漏掉这一笔",IF(AND($F3700&lt;&gt;"",$G3700&lt;&gt;""),"※收入和支出不能同时填",IF(AND(N($F3700)=0,N($G3700)=0),"※收入和支出都没填",IF(OR(N($F3700)&lt;0,N($G3700)&lt;0),"※金额不能填负数，方向反了就换一列填",IF($D3700="","※没填收支类别，分类报表会漏掉这一笔",IF(ISNA(MATCH($D3700,类别表,0)),"※收支类别不在【基础资料】的清单里",IF(AND($L3700="内部转账",$M3700=""),"△内部转账要在「对方账户」写上另一头",IF(AND($L3700="内部转账",$M3700=$C3700),"※对方账户跟本账户是同一个",IF(AND($L3700&lt;&gt;"内部转账",$M3700&lt;&gt;""),"△填了对方账户，但类别不是内部转账",IF(YEAR($B3700)&lt;&gt;管理年度,"△不是管理年度的单据，按月的三张报表里看不到",IF($H3700&lt;0,"△这一笔之后该账户余额成负数了，核一下",""))))))))))))))</f>
        <v/>
      </c>
    </row>
    <row r="3701" ht="16.5" spans="1:16">
      <c r="A3701" s="4" t="str">
        <f>IF($C3701="","",COUNTA($C$5:$C3701))</f>
        <v/>
      </c>
      <c r="B3701" s="52"/>
      <c r="C3701" s="53"/>
      <c r="D3701" s="53"/>
      <c r="E3701" s="32"/>
      <c r="F3701" s="54"/>
      <c r="G3701" s="54"/>
      <c r="H3701" s="24" t="str">
        <f>IFERROR(ROUND(VLOOKUP($C3701,基础资料!$B$5:$E$34,3,0)+SUMIF($C$5:$C3701,$C3701,$F$5:$F3701)-SUMIF($C$5:$C3701,$C3701,$G$5:$G3701),2),"")</f>
        <v/>
      </c>
      <c r="I3701" s="53"/>
      <c r="J3701" s="53"/>
      <c r="K3701" s="25" t="str">
        <f t="shared" si="57"/>
        <v/>
      </c>
      <c r="L3701" s="13" t="str">
        <f>IF($D3701="","",IFERROR(INDEX(类别属性,MATCH($D3701,类别表,0)),""))</f>
        <v/>
      </c>
      <c r="M3701" s="53"/>
      <c r="N3701" s="53"/>
      <c r="O3701" s="32"/>
      <c r="P3701" s="6" t="str">
        <f>IF($C3701="","",IF(ISNA(MATCH($C3701,账户表,0)),"※这个账户不在【基础资料】的账户档案里",IF($B3701="","※没填日期，这一笔不会进任何月份的报表",IF(NOT(ISNUMBER($B3701)),"※日期是文本不是日期（像 2026.6.28 这种），按日期取数的报表全会漏掉这一笔",IF(AND($F3701&lt;&gt;"",$G3701&lt;&gt;""),"※收入和支出不能同时填",IF(AND(N($F3701)=0,N($G3701)=0),"※收入和支出都没填",IF(OR(N($F3701)&lt;0,N($G3701)&lt;0),"※金额不能填负数，方向反了就换一列填",IF($D3701="","※没填收支类别，分类报表会漏掉这一笔",IF(ISNA(MATCH($D3701,类别表,0)),"※收支类别不在【基础资料】的清单里",IF(AND($L3701="内部转账",$M3701=""),"△内部转账要在「对方账户」写上另一头",IF(AND($L3701="内部转账",$M3701=$C3701),"※对方账户跟本账户是同一个",IF(AND($L3701&lt;&gt;"内部转账",$M3701&lt;&gt;""),"△填了对方账户，但类别不是内部转账",IF(YEAR($B3701)&lt;&gt;管理年度,"△不是管理年度的单据，按月的三张报表里看不到",IF($H3701&lt;0,"△这一笔之后该账户余额成负数了，核一下",""))))))))))))))</f>
        <v/>
      </c>
    </row>
    <row r="3702" ht="16.5" spans="1:16">
      <c r="A3702" s="4" t="str">
        <f>IF($C3702="","",COUNTA($C$5:$C3702))</f>
        <v/>
      </c>
      <c r="B3702" s="52"/>
      <c r="C3702" s="53"/>
      <c r="D3702" s="53"/>
      <c r="E3702" s="32"/>
      <c r="F3702" s="54"/>
      <c r="G3702" s="54"/>
      <c r="H3702" s="24" t="str">
        <f>IFERROR(ROUND(VLOOKUP($C3702,基础资料!$B$5:$E$34,3,0)+SUMIF($C$5:$C3702,$C3702,$F$5:$F3702)-SUMIF($C$5:$C3702,$C3702,$G$5:$G3702),2),"")</f>
        <v/>
      </c>
      <c r="I3702" s="53"/>
      <c r="J3702" s="53"/>
      <c r="K3702" s="25" t="str">
        <f t="shared" si="57"/>
        <v/>
      </c>
      <c r="L3702" s="13" t="str">
        <f>IF($D3702="","",IFERROR(INDEX(类别属性,MATCH($D3702,类别表,0)),""))</f>
        <v/>
      </c>
      <c r="M3702" s="53"/>
      <c r="N3702" s="53"/>
      <c r="O3702" s="32"/>
      <c r="P3702" s="6" t="str">
        <f>IF($C3702="","",IF(ISNA(MATCH($C3702,账户表,0)),"※这个账户不在【基础资料】的账户档案里",IF($B3702="","※没填日期，这一笔不会进任何月份的报表",IF(NOT(ISNUMBER($B3702)),"※日期是文本不是日期（像 2026.6.28 这种），按日期取数的报表全会漏掉这一笔",IF(AND($F3702&lt;&gt;"",$G3702&lt;&gt;""),"※收入和支出不能同时填",IF(AND(N($F3702)=0,N($G3702)=0),"※收入和支出都没填",IF(OR(N($F3702)&lt;0,N($G3702)&lt;0),"※金额不能填负数，方向反了就换一列填",IF($D3702="","※没填收支类别，分类报表会漏掉这一笔",IF(ISNA(MATCH($D3702,类别表,0)),"※收支类别不在【基础资料】的清单里",IF(AND($L3702="内部转账",$M3702=""),"△内部转账要在「对方账户」写上另一头",IF(AND($L3702="内部转账",$M3702=$C3702),"※对方账户跟本账户是同一个",IF(AND($L3702&lt;&gt;"内部转账",$M3702&lt;&gt;""),"△填了对方账户，但类别不是内部转账",IF(YEAR($B3702)&lt;&gt;管理年度,"△不是管理年度的单据，按月的三张报表里看不到",IF($H3702&lt;0,"△这一笔之后该账户余额成负数了，核一下",""))))))))))))))</f>
        <v/>
      </c>
    </row>
    <row r="3703" ht="16.5" spans="1:16">
      <c r="A3703" s="4" t="str">
        <f>IF($C3703="","",COUNTA($C$5:$C3703))</f>
        <v/>
      </c>
      <c r="B3703" s="52"/>
      <c r="C3703" s="53"/>
      <c r="D3703" s="53"/>
      <c r="E3703" s="32"/>
      <c r="F3703" s="54"/>
      <c r="G3703" s="54"/>
      <c r="H3703" s="24" t="str">
        <f>IFERROR(ROUND(VLOOKUP($C3703,基础资料!$B$5:$E$34,3,0)+SUMIF($C$5:$C3703,$C3703,$F$5:$F3703)-SUMIF($C$5:$C3703,$C3703,$G$5:$G3703),2),"")</f>
        <v/>
      </c>
      <c r="I3703" s="53"/>
      <c r="J3703" s="53"/>
      <c r="K3703" s="25" t="str">
        <f t="shared" si="57"/>
        <v/>
      </c>
      <c r="L3703" s="13" t="str">
        <f>IF($D3703="","",IFERROR(INDEX(类别属性,MATCH($D3703,类别表,0)),""))</f>
        <v/>
      </c>
      <c r="M3703" s="53"/>
      <c r="N3703" s="53"/>
      <c r="O3703" s="32"/>
      <c r="P3703" s="6" t="str">
        <f>IF($C3703="","",IF(ISNA(MATCH($C3703,账户表,0)),"※这个账户不在【基础资料】的账户档案里",IF($B3703="","※没填日期，这一笔不会进任何月份的报表",IF(NOT(ISNUMBER($B3703)),"※日期是文本不是日期（像 2026.6.28 这种），按日期取数的报表全会漏掉这一笔",IF(AND($F3703&lt;&gt;"",$G3703&lt;&gt;""),"※收入和支出不能同时填",IF(AND(N($F3703)=0,N($G3703)=0),"※收入和支出都没填",IF(OR(N($F3703)&lt;0,N($G3703)&lt;0),"※金额不能填负数，方向反了就换一列填",IF($D3703="","※没填收支类别，分类报表会漏掉这一笔",IF(ISNA(MATCH($D3703,类别表,0)),"※收支类别不在【基础资料】的清单里",IF(AND($L3703="内部转账",$M3703=""),"△内部转账要在「对方账户」写上另一头",IF(AND($L3703="内部转账",$M3703=$C3703),"※对方账户跟本账户是同一个",IF(AND($L3703&lt;&gt;"内部转账",$M3703&lt;&gt;""),"△填了对方账户，但类别不是内部转账",IF(YEAR($B3703)&lt;&gt;管理年度,"△不是管理年度的单据，按月的三张报表里看不到",IF($H3703&lt;0,"△这一笔之后该账户余额成负数了，核一下",""))))))))))))))</f>
        <v/>
      </c>
    </row>
    <row r="3704" ht="16.5" spans="1:16">
      <c r="A3704" s="4" t="str">
        <f>IF($C3704="","",COUNTA($C$5:$C3704))</f>
        <v/>
      </c>
      <c r="B3704" s="52"/>
      <c r="C3704" s="53"/>
      <c r="D3704" s="53"/>
      <c r="E3704" s="32"/>
      <c r="F3704" s="54"/>
      <c r="G3704" s="54"/>
      <c r="H3704" s="24" t="str">
        <f>IFERROR(ROUND(VLOOKUP($C3704,基础资料!$B$5:$E$34,3,0)+SUMIF($C$5:$C3704,$C3704,$F$5:$F3704)-SUMIF($C$5:$C3704,$C3704,$G$5:$G3704),2),"")</f>
        <v/>
      </c>
      <c r="I3704" s="53"/>
      <c r="J3704" s="53"/>
      <c r="K3704" s="25" t="str">
        <f t="shared" si="57"/>
        <v/>
      </c>
      <c r="L3704" s="13" t="str">
        <f>IF($D3704="","",IFERROR(INDEX(类别属性,MATCH($D3704,类别表,0)),""))</f>
        <v/>
      </c>
      <c r="M3704" s="53"/>
      <c r="N3704" s="53"/>
      <c r="O3704" s="32"/>
      <c r="P3704" s="6" t="str">
        <f>IF($C3704="","",IF(ISNA(MATCH($C3704,账户表,0)),"※这个账户不在【基础资料】的账户档案里",IF($B3704="","※没填日期，这一笔不会进任何月份的报表",IF(NOT(ISNUMBER($B3704)),"※日期是文本不是日期（像 2026.6.28 这种），按日期取数的报表全会漏掉这一笔",IF(AND($F3704&lt;&gt;"",$G3704&lt;&gt;""),"※收入和支出不能同时填",IF(AND(N($F3704)=0,N($G3704)=0),"※收入和支出都没填",IF(OR(N($F3704)&lt;0,N($G3704)&lt;0),"※金额不能填负数，方向反了就换一列填",IF($D3704="","※没填收支类别，分类报表会漏掉这一笔",IF(ISNA(MATCH($D3704,类别表,0)),"※收支类别不在【基础资料】的清单里",IF(AND($L3704="内部转账",$M3704=""),"△内部转账要在「对方账户」写上另一头",IF(AND($L3704="内部转账",$M3704=$C3704),"※对方账户跟本账户是同一个",IF(AND($L3704&lt;&gt;"内部转账",$M3704&lt;&gt;""),"△填了对方账户，但类别不是内部转账",IF(YEAR($B3704)&lt;&gt;管理年度,"△不是管理年度的单据，按月的三张报表里看不到",IF($H3704&lt;0,"△这一笔之后该账户余额成负数了，核一下",""))))))))))))))</f>
        <v/>
      </c>
    </row>
    <row r="3705" ht="16.5" spans="1:16">
      <c r="A3705" s="4" t="str">
        <f>IF($C3705="","",COUNTA($C$5:$C3705))</f>
        <v/>
      </c>
      <c r="B3705" s="52"/>
      <c r="C3705" s="53"/>
      <c r="D3705" s="53"/>
      <c r="E3705" s="32"/>
      <c r="F3705" s="54"/>
      <c r="G3705" s="54"/>
      <c r="H3705" s="24" t="str">
        <f>IFERROR(ROUND(VLOOKUP($C3705,基础资料!$B$5:$E$34,3,0)+SUMIF($C$5:$C3705,$C3705,$F$5:$F3705)-SUMIF($C$5:$C3705,$C3705,$G$5:$G3705),2),"")</f>
        <v/>
      </c>
      <c r="I3705" s="53"/>
      <c r="J3705" s="53"/>
      <c r="K3705" s="25" t="str">
        <f t="shared" si="57"/>
        <v/>
      </c>
      <c r="L3705" s="13" t="str">
        <f>IF($D3705="","",IFERROR(INDEX(类别属性,MATCH($D3705,类别表,0)),""))</f>
        <v/>
      </c>
      <c r="M3705" s="53"/>
      <c r="N3705" s="53"/>
      <c r="O3705" s="32"/>
      <c r="P3705" s="6" t="str">
        <f>IF($C3705="","",IF(ISNA(MATCH($C3705,账户表,0)),"※这个账户不在【基础资料】的账户档案里",IF($B3705="","※没填日期，这一笔不会进任何月份的报表",IF(NOT(ISNUMBER($B3705)),"※日期是文本不是日期（像 2026.6.28 这种），按日期取数的报表全会漏掉这一笔",IF(AND($F3705&lt;&gt;"",$G3705&lt;&gt;""),"※收入和支出不能同时填",IF(AND(N($F3705)=0,N($G3705)=0),"※收入和支出都没填",IF(OR(N($F3705)&lt;0,N($G3705)&lt;0),"※金额不能填负数，方向反了就换一列填",IF($D3705="","※没填收支类别，分类报表会漏掉这一笔",IF(ISNA(MATCH($D3705,类别表,0)),"※收支类别不在【基础资料】的清单里",IF(AND($L3705="内部转账",$M3705=""),"△内部转账要在「对方账户」写上另一头",IF(AND($L3705="内部转账",$M3705=$C3705),"※对方账户跟本账户是同一个",IF(AND($L3705&lt;&gt;"内部转账",$M3705&lt;&gt;""),"△填了对方账户，但类别不是内部转账",IF(YEAR($B3705)&lt;&gt;管理年度,"△不是管理年度的单据，按月的三张报表里看不到",IF($H3705&lt;0,"△这一笔之后该账户余额成负数了，核一下",""))))))))))))))</f>
        <v/>
      </c>
    </row>
    <row r="3706" ht="16.5" spans="1:16">
      <c r="A3706" s="4" t="str">
        <f>IF($C3706="","",COUNTA($C$5:$C3706))</f>
        <v/>
      </c>
      <c r="B3706" s="52"/>
      <c r="C3706" s="53"/>
      <c r="D3706" s="53"/>
      <c r="E3706" s="32"/>
      <c r="F3706" s="54"/>
      <c r="G3706" s="54"/>
      <c r="H3706" s="24" t="str">
        <f>IFERROR(ROUND(VLOOKUP($C3706,基础资料!$B$5:$E$34,3,0)+SUMIF($C$5:$C3706,$C3706,$F$5:$F3706)-SUMIF($C$5:$C3706,$C3706,$G$5:$G3706),2),"")</f>
        <v/>
      </c>
      <c r="I3706" s="53"/>
      <c r="J3706" s="53"/>
      <c r="K3706" s="25" t="str">
        <f t="shared" si="57"/>
        <v/>
      </c>
      <c r="L3706" s="13" t="str">
        <f>IF($D3706="","",IFERROR(INDEX(类别属性,MATCH($D3706,类别表,0)),""))</f>
        <v/>
      </c>
      <c r="M3706" s="53"/>
      <c r="N3706" s="53"/>
      <c r="O3706" s="32"/>
      <c r="P3706" s="6" t="str">
        <f>IF($C3706="","",IF(ISNA(MATCH($C3706,账户表,0)),"※这个账户不在【基础资料】的账户档案里",IF($B3706="","※没填日期，这一笔不会进任何月份的报表",IF(NOT(ISNUMBER($B3706)),"※日期是文本不是日期（像 2026.6.28 这种），按日期取数的报表全会漏掉这一笔",IF(AND($F3706&lt;&gt;"",$G3706&lt;&gt;""),"※收入和支出不能同时填",IF(AND(N($F3706)=0,N($G3706)=0),"※收入和支出都没填",IF(OR(N($F3706)&lt;0,N($G3706)&lt;0),"※金额不能填负数，方向反了就换一列填",IF($D3706="","※没填收支类别，分类报表会漏掉这一笔",IF(ISNA(MATCH($D3706,类别表,0)),"※收支类别不在【基础资料】的清单里",IF(AND($L3706="内部转账",$M3706=""),"△内部转账要在「对方账户」写上另一头",IF(AND($L3706="内部转账",$M3706=$C3706),"※对方账户跟本账户是同一个",IF(AND($L3706&lt;&gt;"内部转账",$M3706&lt;&gt;""),"△填了对方账户，但类别不是内部转账",IF(YEAR($B3706)&lt;&gt;管理年度,"△不是管理年度的单据，按月的三张报表里看不到",IF($H3706&lt;0,"△这一笔之后该账户余额成负数了，核一下",""))))))))))))))</f>
        <v/>
      </c>
    </row>
    <row r="3707" ht="16.5" spans="1:16">
      <c r="A3707" s="4" t="str">
        <f>IF($C3707="","",COUNTA($C$5:$C3707))</f>
        <v/>
      </c>
      <c r="B3707" s="52"/>
      <c r="C3707" s="53"/>
      <c r="D3707" s="53"/>
      <c r="E3707" s="32"/>
      <c r="F3707" s="54"/>
      <c r="G3707" s="54"/>
      <c r="H3707" s="24" t="str">
        <f>IFERROR(ROUND(VLOOKUP($C3707,基础资料!$B$5:$E$34,3,0)+SUMIF($C$5:$C3707,$C3707,$F$5:$F3707)-SUMIF($C$5:$C3707,$C3707,$G$5:$G3707),2),"")</f>
        <v/>
      </c>
      <c r="I3707" s="53"/>
      <c r="J3707" s="53"/>
      <c r="K3707" s="25" t="str">
        <f t="shared" si="57"/>
        <v/>
      </c>
      <c r="L3707" s="13" t="str">
        <f>IF($D3707="","",IFERROR(INDEX(类别属性,MATCH($D3707,类别表,0)),""))</f>
        <v/>
      </c>
      <c r="M3707" s="53"/>
      <c r="N3707" s="53"/>
      <c r="O3707" s="32"/>
      <c r="P3707" s="6" t="str">
        <f>IF($C3707="","",IF(ISNA(MATCH($C3707,账户表,0)),"※这个账户不在【基础资料】的账户档案里",IF($B3707="","※没填日期，这一笔不会进任何月份的报表",IF(NOT(ISNUMBER($B3707)),"※日期是文本不是日期（像 2026.6.28 这种），按日期取数的报表全会漏掉这一笔",IF(AND($F3707&lt;&gt;"",$G3707&lt;&gt;""),"※收入和支出不能同时填",IF(AND(N($F3707)=0,N($G3707)=0),"※收入和支出都没填",IF(OR(N($F3707)&lt;0,N($G3707)&lt;0),"※金额不能填负数，方向反了就换一列填",IF($D3707="","※没填收支类别，分类报表会漏掉这一笔",IF(ISNA(MATCH($D3707,类别表,0)),"※收支类别不在【基础资料】的清单里",IF(AND($L3707="内部转账",$M3707=""),"△内部转账要在「对方账户」写上另一头",IF(AND($L3707="内部转账",$M3707=$C3707),"※对方账户跟本账户是同一个",IF(AND($L3707&lt;&gt;"内部转账",$M3707&lt;&gt;""),"△填了对方账户，但类别不是内部转账",IF(YEAR($B3707)&lt;&gt;管理年度,"△不是管理年度的单据，按月的三张报表里看不到",IF($H3707&lt;0,"△这一笔之后该账户余额成负数了，核一下",""))))))))))))))</f>
        <v/>
      </c>
    </row>
    <row r="3708" ht="16.5" spans="1:16">
      <c r="A3708" s="4" t="str">
        <f>IF($C3708="","",COUNTA($C$5:$C3708))</f>
        <v/>
      </c>
      <c r="B3708" s="52"/>
      <c r="C3708" s="53"/>
      <c r="D3708" s="53"/>
      <c r="E3708" s="32"/>
      <c r="F3708" s="54"/>
      <c r="G3708" s="54"/>
      <c r="H3708" s="24" t="str">
        <f>IFERROR(ROUND(VLOOKUP($C3708,基础资料!$B$5:$E$34,3,0)+SUMIF($C$5:$C3708,$C3708,$F$5:$F3708)-SUMIF($C$5:$C3708,$C3708,$G$5:$G3708),2),"")</f>
        <v/>
      </c>
      <c r="I3708" s="53"/>
      <c r="J3708" s="53"/>
      <c r="K3708" s="25" t="str">
        <f t="shared" si="57"/>
        <v/>
      </c>
      <c r="L3708" s="13" t="str">
        <f>IF($D3708="","",IFERROR(INDEX(类别属性,MATCH($D3708,类别表,0)),""))</f>
        <v/>
      </c>
      <c r="M3708" s="53"/>
      <c r="N3708" s="53"/>
      <c r="O3708" s="32"/>
      <c r="P3708" s="6" t="str">
        <f>IF($C3708="","",IF(ISNA(MATCH($C3708,账户表,0)),"※这个账户不在【基础资料】的账户档案里",IF($B3708="","※没填日期，这一笔不会进任何月份的报表",IF(NOT(ISNUMBER($B3708)),"※日期是文本不是日期（像 2026.6.28 这种），按日期取数的报表全会漏掉这一笔",IF(AND($F3708&lt;&gt;"",$G3708&lt;&gt;""),"※收入和支出不能同时填",IF(AND(N($F3708)=0,N($G3708)=0),"※收入和支出都没填",IF(OR(N($F3708)&lt;0,N($G3708)&lt;0),"※金额不能填负数，方向反了就换一列填",IF($D3708="","※没填收支类别，分类报表会漏掉这一笔",IF(ISNA(MATCH($D3708,类别表,0)),"※收支类别不在【基础资料】的清单里",IF(AND($L3708="内部转账",$M3708=""),"△内部转账要在「对方账户」写上另一头",IF(AND($L3708="内部转账",$M3708=$C3708),"※对方账户跟本账户是同一个",IF(AND($L3708&lt;&gt;"内部转账",$M3708&lt;&gt;""),"△填了对方账户，但类别不是内部转账",IF(YEAR($B3708)&lt;&gt;管理年度,"△不是管理年度的单据，按月的三张报表里看不到",IF($H3708&lt;0,"△这一笔之后该账户余额成负数了，核一下",""))))))))))))))</f>
        <v/>
      </c>
    </row>
    <row r="3709" ht="16.5" spans="1:16">
      <c r="A3709" s="4" t="str">
        <f>IF($C3709="","",COUNTA($C$5:$C3709))</f>
        <v/>
      </c>
      <c r="B3709" s="52"/>
      <c r="C3709" s="53"/>
      <c r="D3709" s="53"/>
      <c r="E3709" s="32"/>
      <c r="F3709" s="54"/>
      <c r="G3709" s="54"/>
      <c r="H3709" s="24" t="str">
        <f>IFERROR(ROUND(VLOOKUP($C3709,基础资料!$B$5:$E$34,3,0)+SUMIF($C$5:$C3709,$C3709,$F$5:$F3709)-SUMIF($C$5:$C3709,$C3709,$G$5:$G3709),2),"")</f>
        <v/>
      </c>
      <c r="I3709" s="53"/>
      <c r="J3709" s="53"/>
      <c r="K3709" s="25" t="str">
        <f t="shared" si="57"/>
        <v/>
      </c>
      <c r="L3709" s="13" t="str">
        <f>IF($D3709="","",IFERROR(INDEX(类别属性,MATCH($D3709,类别表,0)),""))</f>
        <v/>
      </c>
      <c r="M3709" s="53"/>
      <c r="N3709" s="53"/>
      <c r="O3709" s="32"/>
      <c r="P3709" s="6" t="str">
        <f>IF($C3709="","",IF(ISNA(MATCH($C3709,账户表,0)),"※这个账户不在【基础资料】的账户档案里",IF($B3709="","※没填日期，这一笔不会进任何月份的报表",IF(NOT(ISNUMBER($B3709)),"※日期是文本不是日期（像 2026.6.28 这种），按日期取数的报表全会漏掉这一笔",IF(AND($F3709&lt;&gt;"",$G3709&lt;&gt;""),"※收入和支出不能同时填",IF(AND(N($F3709)=0,N($G3709)=0),"※收入和支出都没填",IF(OR(N($F3709)&lt;0,N($G3709)&lt;0),"※金额不能填负数，方向反了就换一列填",IF($D3709="","※没填收支类别，分类报表会漏掉这一笔",IF(ISNA(MATCH($D3709,类别表,0)),"※收支类别不在【基础资料】的清单里",IF(AND($L3709="内部转账",$M3709=""),"△内部转账要在「对方账户」写上另一头",IF(AND($L3709="内部转账",$M3709=$C3709),"※对方账户跟本账户是同一个",IF(AND($L3709&lt;&gt;"内部转账",$M3709&lt;&gt;""),"△填了对方账户，但类别不是内部转账",IF(YEAR($B3709)&lt;&gt;管理年度,"△不是管理年度的单据，按月的三张报表里看不到",IF($H3709&lt;0,"△这一笔之后该账户余额成负数了，核一下",""))))))))))))))</f>
        <v/>
      </c>
    </row>
    <row r="3710" ht="16.5" spans="1:16">
      <c r="A3710" s="4" t="str">
        <f>IF($C3710="","",COUNTA($C$5:$C3710))</f>
        <v/>
      </c>
      <c r="B3710" s="52"/>
      <c r="C3710" s="53"/>
      <c r="D3710" s="53"/>
      <c r="E3710" s="32"/>
      <c r="F3710" s="54"/>
      <c r="G3710" s="54"/>
      <c r="H3710" s="24" t="str">
        <f>IFERROR(ROUND(VLOOKUP($C3710,基础资料!$B$5:$E$34,3,0)+SUMIF($C$5:$C3710,$C3710,$F$5:$F3710)-SUMIF($C$5:$C3710,$C3710,$G$5:$G3710),2),"")</f>
        <v/>
      </c>
      <c r="I3710" s="53"/>
      <c r="J3710" s="53"/>
      <c r="K3710" s="25" t="str">
        <f t="shared" si="57"/>
        <v/>
      </c>
      <c r="L3710" s="13" t="str">
        <f>IF($D3710="","",IFERROR(INDEX(类别属性,MATCH($D3710,类别表,0)),""))</f>
        <v/>
      </c>
      <c r="M3710" s="53"/>
      <c r="N3710" s="53"/>
      <c r="O3710" s="32"/>
      <c r="P3710" s="6" t="str">
        <f>IF($C3710="","",IF(ISNA(MATCH($C3710,账户表,0)),"※这个账户不在【基础资料】的账户档案里",IF($B3710="","※没填日期，这一笔不会进任何月份的报表",IF(NOT(ISNUMBER($B3710)),"※日期是文本不是日期（像 2026.6.28 这种），按日期取数的报表全会漏掉这一笔",IF(AND($F3710&lt;&gt;"",$G3710&lt;&gt;""),"※收入和支出不能同时填",IF(AND(N($F3710)=0,N($G3710)=0),"※收入和支出都没填",IF(OR(N($F3710)&lt;0,N($G3710)&lt;0),"※金额不能填负数，方向反了就换一列填",IF($D3710="","※没填收支类别，分类报表会漏掉这一笔",IF(ISNA(MATCH($D3710,类别表,0)),"※收支类别不在【基础资料】的清单里",IF(AND($L3710="内部转账",$M3710=""),"△内部转账要在「对方账户」写上另一头",IF(AND($L3710="内部转账",$M3710=$C3710),"※对方账户跟本账户是同一个",IF(AND($L3710&lt;&gt;"内部转账",$M3710&lt;&gt;""),"△填了对方账户，但类别不是内部转账",IF(YEAR($B3710)&lt;&gt;管理年度,"△不是管理年度的单据，按月的三张报表里看不到",IF($H3710&lt;0,"△这一笔之后该账户余额成负数了，核一下",""))))))))))))))</f>
        <v/>
      </c>
    </row>
    <row r="3711" ht="16.5" spans="1:16">
      <c r="A3711" s="4" t="str">
        <f>IF($C3711="","",COUNTA($C$5:$C3711))</f>
        <v/>
      </c>
      <c r="B3711" s="52"/>
      <c r="C3711" s="53"/>
      <c r="D3711" s="53"/>
      <c r="E3711" s="32"/>
      <c r="F3711" s="54"/>
      <c r="G3711" s="54"/>
      <c r="H3711" s="24" t="str">
        <f>IFERROR(ROUND(VLOOKUP($C3711,基础资料!$B$5:$E$34,3,0)+SUMIF($C$5:$C3711,$C3711,$F$5:$F3711)-SUMIF($C$5:$C3711,$C3711,$G$5:$G3711),2),"")</f>
        <v/>
      </c>
      <c r="I3711" s="53"/>
      <c r="J3711" s="53"/>
      <c r="K3711" s="25" t="str">
        <f t="shared" si="57"/>
        <v/>
      </c>
      <c r="L3711" s="13" t="str">
        <f>IF($D3711="","",IFERROR(INDEX(类别属性,MATCH($D3711,类别表,0)),""))</f>
        <v/>
      </c>
      <c r="M3711" s="53"/>
      <c r="N3711" s="53"/>
      <c r="O3711" s="32"/>
      <c r="P3711" s="6" t="str">
        <f>IF($C3711="","",IF(ISNA(MATCH($C3711,账户表,0)),"※这个账户不在【基础资料】的账户档案里",IF($B3711="","※没填日期，这一笔不会进任何月份的报表",IF(NOT(ISNUMBER($B3711)),"※日期是文本不是日期（像 2026.6.28 这种），按日期取数的报表全会漏掉这一笔",IF(AND($F3711&lt;&gt;"",$G3711&lt;&gt;""),"※收入和支出不能同时填",IF(AND(N($F3711)=0,N($G3711)=0),"※收入和支出都没填",IF(OR(N($F3711)&lt;0,N($G3711)&lt;0),"※金额不能填负数，方向反了就换一列填",IF($D3711="","※没填收支类别，分类报表会漏掉这一笔",IF(ISNA(MATCH($D3711,类别表,0)),"※收支类别不在【基础资料】的清单里",IF(AND($L3711="内部转账",$M3711=""),"△内部转账要在「对方账户」写上另一头",IF(AND($L3711="内部转账",$M3711=$C3711),"※对方账户跟本账户是同一个",IF(AND($L3711&lt;&gt;"内部转账",$M3711&lt;&gt;""),"△填了对方账户，但类别不是内部转账",IF(YEAR($B3711)&lt;&gt;管理年度,"△不是管理年度的单据，按月的三张报表里看不到",IF($H3711&lt;0,"△这一笔之后该账户余额成负数了，核一下",""))))))))))))))</f>
        <v/>
      </c>
    </row>
    <row r="3712" ht="16.5" spans="1:16">
      <c r="A3712" s="4" t="str">
        <f>IF($C3712="","",COUNTA($C$5:$C3712))</f>
        <v/>
      </c>
      <c r="B3712" s="52"/>
      <c r="C3712" s="53"/>
      <c r="D3712" s="53"/>
      <c r="E3712" s="32"/>
      <c r="F3712" s="54"/>
      <c r="G3712" s="54"/>
      <c r="H3712" s="24" t="str">
        <f>IFERROR(ROUND(VLOOKUP($C3712,基础资料!$B$5:$E$34,3,0)+SUMIF($C$5:$C3712,$C3712,$F$5:$F3712)-SUMIF($C$5:$C3712,$C3712,$G$5:$G3712),2),"")</f>
        <v/>
      </c>
      <c r="I3712" s="53"/>
      <c r="J3712" s="53"/>
      <c r="K3712" s="25" t="str">
        <f t="shared" si="57"/>
        <v/>
      </c>
      <c r="L3712" s="13" t="str">
        <f>IF($D3712="","",IFERROR(INDEX(类别属性,MATCH($D3712,类别表,0)),""))</f>
        <v/>
      </c>
      <c r="M3712" s="53"/>
      <c r="N3712" s="53"/>
      <c r="O3712" s="32"/>
      <c r="P3712" s="6" t="str">
        <f>IF($C3712="","",IF(ISNA(MATCH($C3712,账户表,0)),"※这个账户不在【基础资料】的账户档案里",IF($B3712="","※没填日期，这一笔不会进任何月份的报表",IF(NOT(ISNUMBER($B3712)),"※日期是文本不是日期（像 2026.6.28 这种），按日期取数的报表全会漏掉这一笔",IF(AND($F3712&lt;&gt;"",$G3712&lt;&gt;""),"※收入和支出不能同时填",IF(AND(N($F3712)=0,N($G3712)=0),"※收入和支出都没填",IF(OR(N($F3712)&lt;0,N($G3712)&lt;0),"※金额不能填负数，方向反了就换一列填",IF($D3712="","※没填收支类别，分类报表会漏掉这一笔",IF(ISNA(MATCH($D3712,类别表,0)),"※收支类别不在【基础资料】的清单里",IF(AND($L3712="内部转账",$M3712=""),"△内部转账要在「对方账户」写上另一头",IF(AND($L3712="内部转账",$M3712=$C3712),"※对方账户跟本账户是同一个",IF(AND($L3712&lt;&gt;"内部转账",$M3712&lt;&gt;""),"△填了对方账户，但类别不是内部转账",IF(YEAR($B3712)&lt;&gt;管理年度,"△不是管理年度的单据，按月的三张报表里看不到",IF($H3712&lt;0,"△这一笔之后该账户余额成负数了，核一下",""))))))))))))))</f>
        <v/>
      </c>
    </row>
    <row r="3713" ht="16.5" spans="1:16">
      <c r="A3713" s="4" t="str">
        <f>IF($C3713="","",COUNTA($C$5:$C3713))</f>
        <v/>
      </c>
      <c r="B3713" s="52"/>
      <c r="C3713" s="53"/>
      <c r="D3713" s="53"/>
      <c r="E3713" s="32"/>
      <c r="F3713" s="54"/>
      <c r="G3713" s="54"/>
      <c r="H3713" s="24" t="str">
        <f>IFERROR(ROUND(VLOOKUP($C3713,基础资料!$B$5:$E$34,3,0)+SUMIF($C$5:$C3713,$C3713,$F$5:$F3713)-SUMIF($C$5:$C3713,$C3713,$G$5:$G3713),2),"")</f>
        <v/>
      </c>
      <c r="I3713" s="53"/>
      <c r="J3713" s="53"/>
      <c r="K3713" s="25" t="str">
        <f t="shared" si="57"/>
        <v/>
      </c>
      <c r="L3713" s="13" t="str">
        <f>IF($D3713="","",IFERROR(INDEX(类别属性,MATCH($D3713,类别表,0)),""))</f>
        <v/>
      </c>
      <c r="M3713" s="53"/>
      <c r="N3713" s="53"/>
      <c r="O3713" s="32"/>
      <c r="P3713" s="6" t="str">
        <f>IF($C3713="","",IF(ISNA(MATCH($C3713,账户表,0)),"※这个账户不在【基础资料】的账户档案里",IF($B3713="","※没填日期，这一笔不会进任何月份的报表",IF(NOT(ISNUMBER($B3713)),"※日期是文本不是日期（像 2026.6.28 这种），按日期取数的报表全会漏掉这一笔",IF(AND($F3713&lt;&gt;"",$G3713&lt;&gt;""),"※收入和支出不能同时填",IF(AND(N($F3713)=0,N($G3713)=0),"※收入和支出都没填",IF(OR(N($F3713)&lt;0,N($G3713)&lt;0),"※金额不能填负数，方向反了就换一列填",IF($D3713="","※没填收支类别，分类报表会漏掉这一笔",IF(ISNA(MATCH($D3713,类别表,0)),"※收支类别不在【基础资料】的清单里",IF(AND($L3713="内部转账",$M3713=""),"△内部转账要在「对方账户」写上另一头",IF(AND($L3713="内部转账",$M3713=$C3713),"※对方账户跟本账户是同一个",IF(AND($L3713&lt;&gt;"内部转账",$M3713&lt;&gt;""),"△填了对方账户，但类别不是内部转账",IF(YEAR($B3713)&lt;&gt;管理年度,"△不是管理年度的单据，按月的三张报表里看不到",IF($H3713&lt;0,"△这一笔之后该账户余额成负数了，核一下",""))))))))))))))</f>
        <v/>
      </c>
    </row>
    <row r="3714" ht="16.5" spans="1:16">
      <c r="A3714" s="4" t="str">
        <f>IF($C3714="","",COUNTA($C$5:$C3714))</f>
        <v/>
      </c>
      <c r="B3714" s="52"/>
      <c r="C3714" s="53"/>
      <c r="D3714" s="53"/>
      <c r="E3714" s="32"/>
      <c r="F3714" s="54"/>
      <c r="G3714" s="54"/>
      <c r="H3714" s="24" t="str">
        <f>IFERROR(ROUND(VLOOKUP($C3714,基础资料!$B$5:$E$34,3,0)+SUMIF($C$5:$C3714,$C3714,$F$5:$F3714)-SUMIF($C$5:$C3714,$C3714,$G$5:$G3714),2),"")</f>
        <v/>
      </c>
      <c r="I3714" s="53"/>
      <c r="J3714" s="53"/>
      <c r="K3714" s="25" t="str">
        <f t="shared" si="57"/>
        <v/>
      </c>
      <c r="L3714" s="13" t="str">
        <f>IF($D3714="","",IFERROR(INDEX(类别属性,MATCH($D3714,类别表,0)),""))</f>
        <v/>
      </c>
      <c r="M3714" s="53"/>
      <c r="N3714" s="53"/>
      <c r="O3714" s="32"/>
      <c r="P3714" s="6" t="str">
        <f>IF($C3714="","",IF(ISNA(MATCH($C3714,账户表,0)),"※这个账户不在【基础资料】的账户档案里",IF($B3714="","※没填日期，这一笔不会进任何月份的报表",IF(NOT(ISNUMBER($B3714)),"※日期是文本不是日期（像 2026.6.28 这种），按日期取数的报表全会漏掉这一笔",IF(AND($F3714&lt;&gt;"",$G3714&lt;&gt;""),"※收入和支出不能同时填",IF(AND(N($F3714)=0,N($G3714)=0),"※收入和支出都没填",IF(OR(N($F3714)&lt;0,N($G3714)&lt;0),"※金额不能填负数，方向反了就换一列填",IF($D3714="","※没填收支类别，分类报表会漏掉这一笔",IF(ISNA(MATCH($D3714,类别表,0)),"※收支类别不在【基础资料】的清单里",IF(AND($L3714="内部转账",$M3714=""),"△内部转账要在「对方账户」写上另一头",IF(AND($L3714="内部转账",$M3714=$C3714),"※对方账户跟本账户是同一个",IF(AND($L3714&lt;&gt;"内部转账",$M3714&lt;&gt;""),"△填了对方账户，但类别不是内部转账",IF(YEAR($B3714)&lt;&gt;管理年度,"△不是管理年度的单据，按月的三张报表里看不到",IF($H3714&lt;0,"△这一笔之后该账户余额成负数了，核一下",""))))))))))))))</f>
        <v/>
      </c>
    </row>
    <row r="3715" ht="16.5" spans="1:16">
      <c r="A3715" s="4" t="str">
        <f>IF($C3715="","",COUNTA($C$5:$C3715))</f>
        <v/>
      </c>
      <c r="B3715" s="52"/>
      <c r="C3715" s="53"/>
      <c r="D3715" s="53"/>
      <c r="E3715" s="32"/>
      <c r="F3715" s="54"/>
      <c r="G3715" s="54"/>
      <c r="H3715" s="24" t="str">
        <f>IFERROR(ROUND(VLOOKUP($C3715,基础资料!$B$5:$E$34,3,0)+SUMIF($C$5:$C3715,$C3715,$F$5:$F3715)-SUMIF($C$5:$C3715,$C3715,$G$5:$G3715),2),"")</f>
        <v/>
      </c>
      <c r="I3715" s="53"/>
      <c r="J3715" s="53"/>
      <c r="K3715" s="25" t="str">
        <f t="shared" si="57"/>
        <v/>
      </c>
      <c r="L3715" s="13" t="str">
        <f>IF($D3715="","",IFERROR(INDEX(类别属性,MATCH($D3715,类别表,0)),""))</f>
        <v/>
      </c>
      <c r="M3715" s="53"/>
      <c r="N3715" s="53"/>
      <c r="O3715" s="32"/>
      <c r="P3715" s="6" t="str">
        <f>IF($C3715="","",IF(ISNA(MATCH($C3715,账户表,0)),"※这个账户不在【基础资料】的账户档案里",IF($B3715="","※没填日期，这一笔不会进任何月份的报表",IF(NOT(ISNUMBER($B3715)),"※日期是文本不是日期（像 2026.6.28 这种），按日期取数的报表全会漏掉这一笔",IF(AND($F3715&lt;&gt;"",$G3715&lt;&gt;""),"※收入和支出不能同时填",IF(AND(N($F3715)=0,N($G3715)=0),"※收入和支出都没填",IF(OR(N($F3715)&lt;0,N($G3715)&lt;0),"※金额不能填负数，方向反了就换一列填",IF($D3715="","※没填收支类别，分类报表会漏掉这一笔",IF(ISNA(MATCH($D3715,类别表,0)),"※收支类别不在【基础资料】的清单里",IF(AND($L3715="内部转账",$M3715=""),"△内部转账要在「对方账户」写上另一头",IF(AND($L3715="内部转账",$M3715=$C3715),"※对方账户跟本账户是同一个",IF(AND($L3715&lt;&gt;"内部转账",$M3715&lt;&gt;""),"△填了对方账户，但类别不是内部转账",IF(YEAR($B3715)&lt;&gt;管理年度,"△不是管理年度的单据，按月的三张报表里看不到",IF($H3715&lt;0,"△这一笔之后该账户余额成负数了，核一下",""))))))))))))))</f>
        <v/>
      </c>
    </row>
    <row r="3716" ht="16.5" spans="1:16">
      <c r="A3716" s="4" t="str">
        <f>IF($C3716="","",COUNTA($C$5:$C3716))</f>
        <v/>
      </c>
      <c r="B3716" s="52"/>
      <c r="C3716" s="53"/>
      <c r="D3716" s="53"/>
      <c r="E3716" s="32"/>
      <c r="F3716" s="54"/>
      <c r="G3716" s="54"/>
      <c r="H3716" s="24" t="str">
        <f>IFERROR(ROUND(VLOOKUP($C3716,基础资料!$B$5:$E$34,3,0)+SUMIF($C$5:$C3716,$C3716,$F$5:$F3716)-SUMIF($C$5:$C3716,$C3716,$G$5:$G3716),2),"")</f>
        <v/>
      </c>
      <c r="I3716" s="53"/>
      <c r="J3716" s="53"/>
      <c r="K3716" s="25" t="str">
        <f t="shared" si="57"/>
        <v/>
      </c>
      <c r="L3716" s="13" t="str">
        <f>IF($D3716="","",IFERROR(INDEX(类别属性,MATCH($D3716,类别表,0)),""))</f>
        <v/>
      </c>
      <c r="M3716" s="53"/>
      <c r="N3716" s="53"/>
      <c r="O3716" s="32"/>
      <c r="P3716" s="6" t="str">
        <f>IF($C3716="","",IF(ISNA(MATCH($C3716,账户表,0)),"※这个账户不在【基础资料】的账户档案里",IF($B3716="","※没填日期，这一笔不会进任何月份的报表",IF(NOT(ISNUMBER($B3716)),"※日期是文本不是日期（像 2026.6.28 这种），按日期取数的报表全会漏掉这一笔",IF(AND($F3716&lt;&gt;"",$G3716&lt;&gt;""),"※收入和支出不能同时填",IF(AND(N($F3716)=0,N($G3716)=0),"※收入和支出都没填",IF(OR(N($F3716)&lt;0,N($G3716)&lt;0),"※金额不能填负数，方向反了就换一列填",IF($D3716="","※没填收支类别，分类报表会漏掉这一笔",IF(ISNA(MATCH($D3716,类别表,0)),"※收支类别不在【基础资料】的清单里",IF(AND($L3716="内部转账",$M3716=""),"△内部转账要在「对方账户」写上另一头",IF(AND($L3716="内部转账",$M3716=$C3716),"※对方账户跟本账户是同一个",IF(AND($L3716&lt;&gt;"内部转账",$M3716&lt;&gt;""),"△填了对方账户，但类别不是内部转账",IF(YEAR($B3716)&lt;&gt;管理年度,"△不是管理年度的单据，按月的三张报表里看不到",IF($H3716&lt;0,"△这一笔之后该账户余额成负数了，核一下",""))))))))))))))</f>
        <v/>
      </c>
    </row>
    <row r="3717" ht="16.5" spans="1:16">
      <c r="A3717" s="4" t="str">
        <f>IF($C3717="","",COUNTA($C$5:$C3717))</f>
        <v/>
      </c>
      <c r="B3717" s="52"/>
      <c r="C3717" s="53"/>
      <c r="D3717" s="53"/>
      <c r="E3717" s="32"/>
      <c r="F3717" s="54"/>
      <c r="G3717" s="54"/>
      <c r="H3717" s="24" t="str">
        <f>IFERROR(ROUND(VLOOKUP($C3717,基础资料!$B$5:$E$34,3,0)+SUMIF($C$5:$C3717,$C3717,$F$5:$F3717)-SUMIF($C$5:$C3717,$C3717,$G$5:$G3717),2),"")</f>
        <v/>
      </c>
      <c r="I3717" s="53"/>
      <c r="J3717" s="53"/>
      <c r="K3717" s="25" t="str">
        <f t="shared" ref="K3717:K3780" si="58">IF(OR($B3717="",NOT(ISNUMBER($B3717))),"",--TEXT($B3717,"yyyymm"))</f>
        <v/>
      </c>
      <c r="L3717" s="13" t="str">
        <f>IF($D3717="","",IFERROR(INDEX(类别属性,MATCH($D3717,类别表,0)),""))</f>
        <v/>
      </c>
      <c r="M3717" s="53"/>
      <c r="N3717" s="53"/>
      <c r="O3717" s="32"/>
      <c r="P3717" s="6" t="str">
        <f>IF($C3717="","",IF(ISNA(MATCH($C3717,账户表,0)),"※这个账户不在【基础资料】的账户档案里",IF($B3717="","※没填日期，这一笔不会进任何月份的报表",IF(NOT(ISNUMBER($B3717)),"※日期是文本不是日期（像 2026.6.28 这种），按日期取数的报表全会漏掉这一笔",IF(AND($F3717&lt;&gt;"",$G3717&lt;&gt;""),"※收入和支出不能同时填",IF(AND(N($F3717)=0,N($G3717)=0),"※收入和支出都没填",IF(OR(N($F3717)&lt;0,N($G3717)&lt;0),"※金额不能填负数，方向反了就换一列填",IF($D3717="","※没填收支类别，分类报表会漏掉这一笔",IF(ISNA(MATCH($D3717,类别表,0)),"※收支类别不在【基础资料】的清单里",IF(AND($L3717="内部转账",$M3717=""),"△内部转账要在「对方账户」写上另一头",IF(AND($L3717="内部转账",$M3717=$C3717),"※对方账户跟本账户是同一个",IF(AND($L3717&lt;&gt;"内部转账",$M3717&lt;&gt;""),"△填了对方账户，但类别不是内部转账",IF(YEAR($B3717)&lt;&gt;管理年度,"△不是管理年度的单据，按月的三张报表里看不到",IF($H3717&lt;0,"△这一笔之后该账户余额成负数了，核一下",""))))))))))))))</f>
        <v/>
      </c>
    </row>
    <row r="3718" ht="16.5" spans="1:16">
      <c r="A3718" s="4" t="str">
        <f>IF($C3718="","",COUNTA($C$5:$C3718))</f>
        <v/>
      </c>
      <c r="B3718" s="52"/>
      <c r="C3718" s="53"/>
      <c r="D3718" s="53"/>
      <c r="E3718" s="32"/>
      <c r="F3718" s="54"/>
      <c r="G3718" s="54"/>
      <c r="H3718" s="24" t="str">
        <f>IFERROR(ROUND(VLOOKUP($C3718,基础资料!$B$5:$E$34,3,0)+SUMIF($C$5:$C3718,$C3718,$F$5:$F3718)-SUMIF($C$5:$C3718,$C3718,$G$5:$G3718),2),"")</f>
        <v/>
      </c>
      <c r="I3718" s="53"/>
      <c r="J3718" s="53"/>
      <c r="K3718" s="25" t="str">
        <f t="shared" si="58"/>
        <v/>
      </c>
      <c r="L3718" s="13" t="str">
        <f>IF($D3718="","",IFERROR(INDEX(类别属性,MATCH($D3718,类别表,0)),""))</f>
        <v/>
      </c>
      <c r="M3718" s="53"/>
      <c r="N3718" s="53"/>
      <c r="O3718" s="32"/>
      <c r="P3718" s="6" t="str">
        <f>IF($C3718="","",IF(ISNA(MATCH($C3718,账户表,0)),"※这个账户不在【基础资料】的账户档案里",IF($B3718="","※没填日期，这一笔不会进任何月份的报表",IF(NOT(ISNUMBER($B3718)),"※日期是文本不是日期（像 2026.6.28 这种），按日期取数的报表全会漏掉这一笔",IF(AND($F3718&lt;&gt;"",$G3718&lt;&gt;""),"※收入和支出不能同时填",IF(AND(N($F3718)=0,N($G3718)=0),"※收入和支出都没填",IF(OR(N($F3718)&lt;0,N($G3718)&lt;0),"※金额不能填负数，方向反了就换一列填",IF($D3718="","※没填收支类别，分类报表会漏掉这一笔",IF(ISNA(MATCH($D3718,类别表,0)),"※收支类别不在【基础资料】的清单里",IF(AND($L3718="内部转账",$M3718=""),"△内部转账要在「对方账户」写上另一头",IF(AND($L3718="内部转账",$M3718=$C3718),"※对方账户跟本账户是同一个",IF(AND($L3718&lt;&gt;"内部转账",$M3718&lt;&gt;""),"△填了对方账户，但类别不是内部转账",IF(YEAR($B3718)&lt;&gt;管理年度,"△不是管理年度的单据，按月的三张报表里看不到",IF($H3718&lt;0,"△这一笔之后该账户余额成负数了，核一下",""))))))))))))))</f>
        <v/>
      </c>
    </row>
    <row r="3719" ht="16.5" spans="1:16">
      <c r="A3719" s="4" t="str">
        <f>IF($C3719="","",COUNTA($C$5:$C3719))</f>
        <v/>
      </c>
      <c r="B3719" s="52"/>
      <c r="C3719" s="53"/>
      <c r="D3719" s="53"/>
      <c r="E3719" s="32"/>
      <c r="F3719" s="54"/>
      <c r="G3719" s="54"/>
      <c r="H3719" s="24" t="str">
        <f>IFERROR(ROUND(VLOOKUP($C3719,基础资料!$B$5:$E$34,3,0)+SUMIF($C$5:$C3719,$C3719,$F$5:$F3719)-SUMIF($C$5:$C3719,$C3719,$G$5:$G3719),2),"")</f>
        <v/>
      </c>
      <c r="I3719" s="53"/>
      <c r="J3719" s="53"/>
      <c r="K3719" s="25" t="str">
        <f t="shared" si="58"/>
        <v/>
      </c>
      <c r="L3719" s="13" t="str">
        <f>IF($D3719="","",IFERROR(INDEX(类别属性,MATCH($D3719,类别表,0)),""))</f>
        <v/>
      </c>
      <c r="M3719" s="53"/>
      <c r="N3719" s="53"/>
      <c r="O3719" s="32"/>
      <c r="P3719" s="6" t="str">
        <f>IF($C3719="","",IF(ISNA(MATCH($C3719,账户表,0)),"※这个账户不在【基础资料】的账户档案里",IF($B3719="","※没填日期，这一笔不会进任何月份的报表",IF(NOT(ISNUMBER($B3719)),"※日期是文本不是日期（像 2026.6.28 这种），按日期取数的报表全会漏掉这一笔",IF(AND($F3719&lt;&gt;"",$G3719&lt;&gt;""),"※收入和支出不能同时填",IF(AND(N($F3719)=0,N($G3719)=0),"※收入和支出都没填",IF(OR(N($F3719)&lt;0,N($G3719)&lt;0),"※金额不能填负数，方向反了就换一列填",IF($D3719="","※没填收支类别，分类报表会漏掉这一笔",IF(ISNA(MATCH($D3719,类别表,0)),"※收支类别不在【基础资料】的清单里",IF(AND($L3719="内部转账",$M3719=""),"△内部转账要在「对方账户」写上另一头",IF(AND($L3719="内部转账",$M3719=$C3719),"※对方账户跟本账户是同一个",IF(AND($L3719&lt;&gt;"内部转账",$M3719&lt;&gt;""),"△填了对方账户，但类别不是内部转账",IF(YEAR($B3719)&lt;&gt;管理年度,"△不是管理年度的单据，按月的三张报表里看不到",IF($H3719&lt;0,"△这一笔之后该账户余额成负数了，核一下",""))))))))))))))</f>
        <v/>
      </c>
    </row>
    <row r="3720" ht="16.5" spans="1:16">
      <c r="A3720" s="4" t="str">
        <f>IF($C3720="","",COUNTA($C$5:$C3720))</f>
        <v/>
      </c>
      <c r="B3720" s="52"/>
      <c r="C3720" s="53"/>
      <c r="D3720" s="53"/>
      <c r="E3720" s="32"/>
      <c r="F3720" s="54"/>
      <c r="G3720" s="54"/>
      <c r="H3720" s="24" t="str">
        <f>IFERROR(ROUND(VLOOKUP($C3720,基础资料!$B$5:$E$34,3,0)+SUMIF($C$5:$C3720,$C3720,$F$5:$F3720)-SUMIF($C$5:$C3720,$C3720,$G$5:$G3720),2),"")</f>
        <v/>
      </c>
      <c r="I3720" s="53"/>
      <c r="J3720" s="53"/>
      <c r="K3720" s="25" t="str">
        <f t="shared" si="58"/>
        <v/>
      </c>
      <c r="L3720" s="13" t="str">
        <f>IF($D3720="","",IFERROR(INDEX(类别属性,MATCH($D3720,类别表,0)),""))</f>
        <v/>
      </c>
      <c r="M3720" s="53"/>
      <c r="N3720" s="53"/>
      <c r="O3720" s="32"/>
      <c r="P3720" s="6" t="str">
        <f>IF($C3720="","",IF(ISNA(MATCH($C3720,账户表,0)),"※这个账户不在【基础资料】的账户档案里",IF($B3720="","※没填日期，这一笔不会进任何月份的报表",IF(NOT(ISNUMBER($B3720)),"※日期是文本不是日期（像 2026.6.28 这种），按日期取数的报表全会漏掉这一笔",IF(AND($F3720&lt;&gt;"",$G3720&lt;&gt;""),"※收入和支出不能同时填",IF(AND(N($F3720)=0,N($G3720)=0),"※收入和支出都没填",IF(OR(N($F3720)&lt;0,N($G3720)&lt;0),"※金额不能填负数，方向反了就换一列填",IF($D3720="","※没填收支类别，分类报表会漏掉这一笔",IF(ISNA(MATCH($D3720,类别表,0)),"※收支类别不在【基础资料】的清单里",IF(AND($L3720="内部转账",$M3720=""),"△内部转账要在「对方账户」写上另一头",IF(AND($L3720="内部转账",$M3720=$C3720),"※对方账户跟本账户是同一个",IF(AND($L3720&lt;&gt;"内部转账",$M3720&lt;&gt;""),"△填了对方账户，但类别不是内部转账",IF(YEAR($B3720)&lt;&gt;管理年度,"△不是管理年度的单据，按月的三张报表里看不到",IF($H3720&lt;0,"△这一笔之后该账户余额成负数了，核一下",""))))))))))))))</f>
        <v/>
      </c>
    </row>
    <row r="3721" ht="16.5" spans="1:16">
      <c r="A3721" s="4" t="str">
        <f>IF($C3721="","",COUNTA($C$5:$C3721))</f>
        <v/>
      </c>
      <c r="B3721" s="52"/>
      <c r="C3721" s="53"/>
      <c r="D3721" s="53"/>
      <c r="E3721" s="32"/>
      <c r="F3721" s="54"/>
      <c r="G3721" s="54"/>
      <c r="H3721" s="24" t="str">
        <f>IFERROR(ROUND(VLOOKUP($C3721,基础资料!$B$5:$E$34,3,0)+SUMIF($C$5:$C3721,$C3721,$F$5:$F3721)-SUMIF($C$5:$C3721,$C3721,$G$5:$G3721),2),"")</f>
        <v/>
      </c>
      <c r="I3721" s="53"/>
      <c r="J3721" s="53"/>
      <c r="K3721" s="25" t="str">
        <f t="shared" si="58"/>
        <v/>
      </c>
      <c r="L3721" s="13" t="str">
        <f>IF($D3721="","",IFERROR(INDEX(类别属性,MATCH($D3721,类别表,0)),""))</f>
        <v/>
      </c>
      <c r="M3721" s="53"/>
      <c r="N3721" s="53"/>
      <c r="O3721" s="32"/>
      <c r="P3721" s="6" t="str">
        <f>IF($C3721="","",IF(ISNA(MATCH($C3721,账户表,0)),"※这个账户不在【基础资料】的账户档案里",IF($B3721="","※没填日期，这一笔不会进任何月份的报表",IF(NOT(ISNUMBER($B3721)),"※日期是文本不是日期（像 2026.6.28 这种），按日期取数的报表全会漏掉这一笔",IF(AND($F3721&lt;&gt;"",$G3721&lt;&gt;""),"※收入和支出不能同时填",IF(AND(N($F3721)=0,N($G3721)=0),"※收入和支出都没填",IF(OR(N($F3721)&lt;0,N($G3721)&lt;0),"※金额不能填负数，方向反了就换一列填",IF($D3721="","※没填收支类别，分类报表会漏掉这一笔",IF(ISNA(MATCH($D3721,类别表,0)),"※收支类别不在【基础资料】的清单里",IF(AND($L3721="内部转账",$M3721=""),"△内部转账要在「对方账户」写上另一头",IF(AND($L3721="内部转账",$M3721=$C3721),"※对方账户跟本账户是同一个",IF(AND($L3721&lt;&gt;"内部转账",$M3721&lt;&gt;""),"△填了对方账户，但类别不是内部转账",IF(YEAR($B3721)&lt;&gt;管理年度,"△不是管理年度的单据，按月的三张报表里看不到",IF($H3721&lt;0,"△这一笔之后该账户余额成负数了，核一下",""))))))))))))))</f>
        <v/>
      </c>
    </row>
    <row r="3722" ht="16.5" spans="1:16">
      <c r="A3722" s="4" t="str">
        <f>IF($C3722="","",COUNTA($C$5:$C3722))</f>
        <v/>
      </c>
      <c r="B3722" s="52"/>
      <c r="C3722" s="53"/>
      <c r="D3722" s="53"/>
      <c r="E3722" s="32"/>
      <c r="F3722" s="54"/>
      <c r="G3722" s="54"/>
      <c r="H3722" s="24" t="str">
        <f>IFERROR(ROUND(VLOOKUP($C3722,基础资料!$B$5:$E$34,3,0)+SUMIF($C$5:$C3722,$C3722,$F$5:$F3722)-SUMIF($C$5:$C3722,$C3722,$G$5:$G3722),2),"")</f>
        <v/>
      </c>
      <c r="I3722" s="53"/>
      <c r="J3722" s="53"/>
      <c r="K3722" s="25" t="str">
        <f t="shared" si="58"/>
        <v/>
      </c>
      <c r="L3722" s="13" t="str">
        <f>IF($D3722="","",IFERROR(INDEX(类别属性,MATCH($D3722,类别表,0)),""))</f>
        <v/>
      </c>
      <c r="M3722" s="53"/>
      <c r="N3722" s="53"/>
      <c r="O3722" s="32"/>
      <c r="P3722" s="6" t="str">
        <f>IF($C3722="","",IF(ISNA(MATCH($C3722,账户表,0)),"※这个账户不在【基础资料】的账户档案里",IF($B3722="","※没填日期，这一笔不会进任何月份的报表",IF(NOT(ISNUMBER($B3722)),"※日期是文本不是日期（像 2026.6.28 这种），按日期取数的报表全会漏掉这一笔",IF(AND($F3722&lt;&gt;"",$G3722&lt;&gt;""),"※收入和支出不能同时填",IF(AND(N($F3722)=0,N($G3722)=0),"※收入和支出都没填",IF(OR(N($F3722)&lt;0,N($G3722)&lt;0),"※金额不能填负数，方向反了就换一列填",IF($D3722="","※没填收支类别，分类报表会漏掉这一笔",IF(ISNA(MATCH($D3722,类别表,0)),"※收支类别不在【基础资料】的清单里",IF(AND($L3722="内部转账",$M3722=""),"△内部转账要在「对方账户」写上另一头",IF(AND($L3722="内部转账",$M3722=$C3722),"※对方账户跟本账户是同一个",IF(AND($L3722&lt;&gt;"内部转账",$M3722&lt;&gt;""),"△填了对方账户，但类别不是内部转账",IF(YEAR($B3722)&lt;&gt;管理年度,"△不是管理年度的单据，按月的三张报表里看不到",IF($H3722&lt;0,"△这一笔之后该账户余额成负数了，核一下",""))))))))))))))</f>
        <v/>
      </c>
    </row>
    <row r="3723" ht="16.5" spans="1:16">
      <c r="A3723" s="4" t="str">
        <f>IF($C3723="","",COUNTA($C$5:$C3723))</f>
        <v/>
      </c>
      <c r="B3723" s="52"/>
      <c r="C3723" s="53"/>
      <c r="D3723" s="53"/>
      <c r="E3723" s="32"/>
      <c r="F3723" s="54"/>
      <c r="G3723" s="54"/>
      <c r="H3723" s="24" t="str">
        <f>IFERROR(ROUND(VLOOKUP($C3723,基础资料!$B$5:$E$34,3,0)+SUMIF($C$5:$C3723,$C3723,$F$5:$F3723)-SUMIF($C$5:$C3723,$C3723,$G$5:$G3723),2),"")</f>
        <v/>
      </c>
      <c r="I3723" s="53"/>
      <c r="J3723" s="53"/>
      <c r="K3723" s="25" t="str">
        <f t="shared" si="58"/>
        <v/>
      </c>
      <c r="L3723" s="13" t="str">
        <f>IF($D3723="","",IFERROR(INDEX(类别属性,MATCH($D3723,类别表,0)),""))</f>
        <v/>
      </c>
      <c r="M3723" s="53"/>
      <c r="N3723" s="53"/>
      <c r="O3723" s="32"/>
      <c r="P3723" s="6" t="str">
        <f>IF($C3723="","",IF(ISNA(MATCH($C3723,账户表,0)),"※这个账户不在【基础资料】的账户档案里",IF($B3723="","※没填日期，这一笔不会进任何月份的报表",IF(NOT(ISNUMBER($B3723)),"※日期是文本不是日期（像 2026.6.28 这种），按日期取数的报表全会漏掉这一笔",IF(AND($F3723&lt;&gt;"",$G3723&lt;&gt;""),"※收入和支出不能同时填",IF(AND(N($F3723)=0,N($G3723)=0),"※收入和支出都没填",IF(OR(N($F3723)&lt;0,N($G3723)&lt;0),"※金额不能填负数，方向反了就换一列填",IF($D3723="","※没填收支类别，分类报表会漏掉这一笔",IF(ISNA(MATCH($D3723,类别表,0)),"※收支类别不在【基础资料】的清单里",IF(AND($L3723="内部转账",$M3723=""),"△内部转账要在「对方账户」写上另一头",IF(AND($L3723="内部转账",$M3723=$C3723),"※对方账户跟本账户是同一个",IF(AND($L3723&lt;&gt;"内部转账",$M3723&lt;&gt;""),"△填了对方账户，但类别不是内部转账",IF(YEAR($B3723)&lt;&gt;管理年度,"△不是管理年度的单据，按月的三张报表里看不到",IF($H3723&lt;0,"△这一笔之后该账户余额成负数了，核一下",""))))))))))))))</f>
        <v/>
      </c>
    </row>
    <row r="3724" ht="16.5" spans="1:16">
      <c r="A3724" s="4" t="str">
        <f>IF($C3724="","",COUNTA($C$5:$C3724))</f>
        <v/>
      </c>
      <c r="B3724" s="52"/>
      <c r="C3724" s="53"/>
      <c r="D3724" s="53"/>
      <c r="E3724" s="32"/>
      <c r="F3724" s="54"/>
      <c r="G3724" s="54"/>
      <c r="H3724" s="24" t="str">
        <f>IFERROR(ROUND(VLOOKUP($C3724,基础资料!$B$5:$E$34,3,0)+SUMIF($C$5:$C3724,$C3724,$F$5:$F3724)-SUMIF($C$5:$C3724,$C3724,$G$5:$G3724),2),"")</f>
        <v/>
      </c>
      <c r="I3724" s="53"/>
      <c r="J3724" s="53"/>
      <c r="K3724" s="25" t="str">
        <f t="shared" si="58"/>
        <v/>
      </c>
      <c r="L3724" s="13" t="str">
        <f>IF($D3724="","",IFERROR(INDEX(类别属性,MATCH($D3724,类别表,0)),""))</f>
        <v/>
      </c>
      <c r="M3724" s="53"/>
      <c r="N3724" s="53"/>
      <c r="O3724" s="32"/>
      <c r="P3724" s="6" t="str">
        <f>IF($C3724="","",IF(ISNA(MATCH($C3724,账户表,0)),"※这个账户不在【基础资料】的账户档案里",IF($B3724="","※没填日期，这一笔不会进任何月份的报表",IF(NOT(ISNUMBER($B3724)),"※日期是文本不是日期（像 2026.6.28 这种），按日期取数的报表全会漏掉这一笔",IF(AND($F3724&lt;&gt;"",$G3724&lt;&gt;""),"※收入和支出不能同时填",IF(AND(N($F3724)=0,N($G3724)=0),"※收入和支出都没填",IF(OR(N($F3724)&lt;0,N($G3724)&lt;0),"※金额不能填负数，方向反了就换一列填",IF($D3724="","※没填收支类别，分类报表会漏掉这一笔",IF(ISNA(MATCH($D3724,类别表,0)),"※收支类别不在【基础资料】的清单里",IF(AND($L3724="内部转账",$M3724=""),"△内部转账要在「对方账户」写上另一头",IF(AND($L3724="内部转账",$M3724=$C3724),"※对方账户跟本账户是同一个",IF(AND($L3724&lt;&gt;"内部转账",$M3724&lt;&gt;""),"△填了对方账户，但类别不是内部转账",IF(YEAR($B3724)&lt;&gt;管理年度,"△不是管理年度的单据，按月的三张报表里看不到",IF($H3724&lt;0,"△这一笔之后该账户余额成负数了，核一下",""))))))))))))))</f>
        <v/>
      </c>
    </row>
    <row r="3725" ht="16.5" spans="1:16">
      <c r="A3725" s="4" t="str">
        <f>IF($C3725="","",COUNTA($C$5:$C3725))</f>
        <v/>
      </c>
      <c r="B3725" s="52"/>
      <c r="C3725" s="53"/>
      <c r="D3725" s="53"/>
      <c r="E3725" s="32"/>
      <c r="F3725" s="54"/>
      <c r="G3725" s="54"/>
      <c r="H3725" s="24" t="str">
        <f>IFERROR(ROUND(VLOOKUP($C3725,基础资料!$B$5:$E$34,3,0)+SUMIF($C$5:$C3725,$C3725,$F$5:$F3725)-SUMIF($C$5:$C3725,$C3725,$G$5:$G3725),2),"")</f>
        <v/>
      </c>
      <c r="I3725" s="53"/>
      <c r="J3725" s="53"/>
      <c r="K3725" s="25" t="str">
        <f t="shared" si="58"/>
        <v/>
      </c>
      <c r="L3725" s="13" t="str">
        <f>IF($D3725="","",IFERROR(INDEX(类别属性,MATCH($D3725,类别表,0)),""))</f>
        <v/>
      </c>
      <c r="M3725" s="53"/>
      <c r="N3725" s="53"/>
      <c r="O3725" s="32"/>
      <c r="P3725" s="6" t="str">
        <f>IF($C3725="","",IF(ISNA(MATCH($C3725,账户表,0)),"※这个账户不在【基础资料】的账户档案里",IF($B3725="","※没填日期，这一笔不会进任何月份的报表",IF(NOT(ISNUMBER($B3725)),"※日期是文本不是日期（像 2026.6.28 这种），按日期取数的报表全会漏掉这一笔",IF(AND($F3725&lt;&gt;"",$G3725&lt;&gt;""),"※收入和支出不能同时填",IF(AND(N($F3725)=0,N($G3725)=0),"※收入和支出都没填",IF(OR(N($F3725)&lt;0,N($G3725)&lt;0),"※金额不能填负数，方向反了就换一列填",IF($D3725="","※没填收支类别，分类报表会漏掉这一笔",IF(ISNA(MATCH($D3725,类别表,0)),"※收支类别不在【基础资料】的清单里",IF(AND($L3725="内部转账",$M3725=""),"△内部转账要在「对方账户」写上另一头",IF(AND($L3725="内部转账",$M3725=$C3725),"※对方账户跟本账户是同一个",IF(AND($L3725&lt;&gt;"内部转账",$M3725&lt;&gt;""),"△填了对方账户，但类别不是内部转账",IF(YEAR($B3725)&lt;&gt;管理年度,"△不是管理年度的单据，按月的三张报表里看不到",IF($H3725&lt;0,"△这一笔之后该账户余额成负数了，核一下",""))))))))))))))</f>
        <v/>
      </c>
    </row>
    <row r="3726" ht="16.5" spans="1:16">
      <c r="A3726" s="4" t="str">
        <f>IF($C3726="","",COUNTA($C$5:$C3726))</f>
        <v/>
      </c>
      <c r="B3726" s="52"/>
      <c r="C3726" s="53"/>
      <c r="D3726" s="53"/>
      <c r="E3726" s="32"/>
      <c r="F3726" s="54"/>
      <c r="G3726" s="54"/>
      <c r="H3726" s="24" t="str">
        <f>IFERROR(ROUND(VLOOKUP($C3726,基础资料!$B$5:$E$34,3,0)+SUMIF($C$5:$C3726,$C3726,$F$5:$F3726)-SUMIF($C$5:$C3726,$C3726,$G$5:$G3726),2),"")</f>
        <v/>
      </c>
      <c r="I3726" s="53"/>
      <c r="J3726" s="53"/>
      <c r="K3726" s="25" t="str">
        <f t="shared" si="58"/>
        <v/>
      </c>
      <c r="L3726" s="13" t="str">
        <f>IF($D3726="","",IFERROR(INDEX(类别属性,MATCH($D3726,类别表,0)),""))</f>
        <v/>
      </c>
      <c r="M3726" s="53"/>
      <c r="N3726" s="53"/>
      <c r="O3726" s="32"/>
      <c r="P3726" s="6" t="str">
        <f>IF($C3726="","",IF(ISNA(MATCH($C3726,账户表,0)),"※这个账户不在【基础资料】的账户档案里",IF($B3726="","※没填日期，这一笔不会进任何月份的报表",IF(NOT(ISNUMBER($B3726)),"※日期是文本不是日期（像 2026.6.28 这种），按日期取数的报表全会漏掉这一笔",IF(AND($F3726&lt;&gt;"",$G3726&lt;&gt;""),"※收入和支出不能同时填",IF(AND(N($F3726)=0,N($G3726)=0),"※收入和支出都没填",IF(OR(N($F3726)&lt;0,N($G3726)&lt;0),"※金额不能填负数，方向反了就换一列填",IF($D3726="","※没填收支类别，分类报表会漏掉这一笔",IF(ISNA(MATCH($D3726,类别表,0)),"※收支类别不在【基础资料】的清单里",IF(AND($L3726="内部转账",$M3726=""),"△内部转账要在「对方账户」写上另一头",IF(AND($L3726="内部转账",$M3726=$C3726),"※对方账户跟本账户是同一个",IF(AND($L3726&lt;&gt;"内部转账",$M3726&lt;&gt;""),"△填了对方账户，但类别不是内部转账",IF(YEAR($B3726)&lt;&gt;管理年度,"△不是管理年度的单据，按月的三张报表里看不到",IF($H3726&lt;0,"△这一笔之后该账户余额成负数了，核一下",""))))))))))))))</f>
        <v/>
      </c>
    </row>
    <row r="3727" ht="16.5" spans="1:16">
      <c r="A3727" s="4" t="str">
        <f>IF($C3727="","",COUNTA($C$5:$C3727))</f>
        <v/>
      </c>
      <c r="B3727" s="52"/>
      <c r="C3727" s="53"/>
      <c r="D3727" s="53"/>
      <c r="E3727" s="32"/>
      <c r="F3727" s="54"/>
      <c r="G3727" s="54"/>
      <c r="H3727" s="24" t="str">
        <f>IFERROR(ROUND(VLOOKUP($C3727,基础资料!$B$5:$E$34,3,0)+SUMIF($C$5:$C3727,$C3727,$F$5:$F3727)-SUMIF($C$5:$C3727,$C3727,$G$5:$G3727),2),"")</f>
        <v/>
      </c>
      <c r="I3727" s="53"/>
      <c r="J3727" s="53"/>
      <c r="K3727" s="25" t="str">
        <f t="shared" si="58"/>
        <v/>
      </c>
      <c r="L3727" s="13" t="str">
        <f>IF($D3727="","",IFERROR(INDEX(类别属性,MATCH($D3727,类别表,0)),""))</f>
        <v/>
      </c>
      <c r="M3727" s="53"/>
      <c r="N3727" s="53"/>
      <c r="O3727" s="32"/>
      <c r="P3727" s="6" t="str">
        <f>IF($C3727="","",IF(ISNA(MATCH($C3727,账户表,0)),"※这个账户不在【基础资料】的账户档案里",IF($B3727="","※没填日期，这一笔不会进任何月份的报表",IF(NOT(ISNUMBER($B3727)),"※日期是文本不是日期（像 2026.6.28 这种），按日期取数的报表全会漏掉这一笔",IF(AND($F3727&lt;&gt;"",$G3727&lt;&gt;""),"※收入和支出不能同时填",IF(AND(N($F3727)=0,N($G3727)=0),"※收入和支出都没填",IF(OR(N($F3727)&lt;0,N($G3727)&lt;0),"※金额不能填负数，方向反了就换一列填",IF($D3727="","※没填收支类别，分类报表会漏掉这一笔",IF(ISNA(MATCH($D3727,类别表,0)),"※收支类别不在【基础资料】的清单里",IF(AND($L3727="内部转账",$M3727=""),"△内部转账要在「对方账户」写上另一头",IF(AND($L3727="内部转账",$M3727=$C3727),"※对方账户跟本账户是同一个",IF(AND($L3727&lt;&gt;"内部转账",$M3727&lt;&gt;""),"△填了对方账户，但类别不是内部转账",IF(YEAR($B3727)&lt;&gt;管理年度,"△不是管理年度的单据，按月的三张报表里看不到",IF($H3727&lt;0,"△这一笔之后该账户余额成负数了，核一下",""))))))))))))))</f>
        <v/>
      </c>
    </row>
    <row r="3728" ht="16.5" spans="1:16">
      <c r="A3728" s="4" t="str">
        <f>IF($C3728="","",COUNTA($C$5:$C3728))</f>
        <v/>
      </c>
      <c r="B3728" s="52"/>
      <c r="C3728" s="53"/>
      <c r="D3728" s="53"/>
      <c r="E3728" s="32"/>
      <c r="F3728" s="54"/>
      <c r="G3728" s="54"/>
      <c r="H3728" s="24" t="str">
        <f>IFERROR(ROUND(VLOOKUP($C3728,基础资料!$B$5:$E$34,3,0)+SUMIF($C$5:$C3728,$C3728,$F$5:$F3728)-SUMIF($C$5:$C3728,$C3728,$G$5:$G3728),2),"")</f>
        <v/>
      </c>
      <c r="I3728" s="53"/>
      <c r="J3728" s="53"/>
      <c r="K3728" s="25" t="str">
        <f t="shared" si="58"/>
        <v/>
      </c>
      <c r="L3728" s="13" t="str">
        <f>IF($D3728="","",IFERROR(INDEX(类别属性,MATCH($D3728,类别表,0)),""))</f>
        <v/>
      </c>
      <c r="M3728" s="53"/>
      <c r="N3728" s="53"/>
      <c r="O3728" s="32"/>
      <c r="P3728" s="6" t="str">
        <f>IF($C3728="","",IF(ISNA(MATCH($C3728,账户表,0)),"※这个账户不在【基础资料】的账户档案里",IF($B3728="","※没填日期，这一笔不会进任何月份的报表",IF(NOT(ISNUMBER($B3728)),"※日期是文本不是日期（像 2026.6.28 这种），按日期取数的报表全会漏掉这一笔",IF(AND($F3728&lt;&gt;"",$G3728&lt;&gt;""),"※收入和支出不能同时填",IF(AND(N($F3728)=0,N($G3728)=0),"※收入和支出都没填",IF(OR(N($F3728)&lt;0,N($G3728)&lt;0),"※金额不能填负数，方向反了就换一列填",IF($D3728="","※没填收支类别，分类报表会漏掉这一笔",IF(ISNA(MATCH($D3728,类别表,0)),"※收支类别不在【基础资料】的清单里",IF(AND($L3728="内部转账",$M3728=""),"△内部转账要在「对方账户」写上另一头",IF(AND($L3728="内部转账",$M3728=$C3728),"※对方账户跟本账户是同一个",IF(AND($L3728&lt;&gt;"内部转账",$M3728&lt;&gt;""),"△填了对方账户，但类别不是内部转账",IF(YEAR($B3728)&lt;&gt;管理年度,"△不是管理年度的单据，按月的三张报表里看不到",IF($H3728&lt;0,"△这一笔之后该账户余额成负数了，核一下",""))))))))))))))</f>
        <v/>
      </c>
    </row>
    <row r="3729" ht="16.5" spans="1:16">
      <c r="A3729" s="4" t="str">
        <f>IF($C3729="","",COUNTA($C$5:$C3729))</f>
        <v/>
      </c>
      <c r="B3729" s="52"/>
      <c r="C3729" s="53"/>
      <c r="D3729" s="53"/>
      <c r="E3729" s="32"/>
      <c r="F3729" s="54"/>
      <c r="G3729" s="54"/>
      <c r="H3729" s="24" t="str">
        <f>IFERROR(ROUND(VLOOKUP($C3729,基础资料!$B$5:$E$34,3,0)+SUMIF($C$5:$C3729,$C3729,$F$5:$F3729)-SUMIF($C$5:$C3729,$C3729,$G$5:$G3729),2),"")</f>
        <v/>
      </c>
      <c r="I3729" s="53"/>
      <c r="J3729" s="53"/>
      <c r="K3729" s="25" t="str">
        <f t="shared" si="58"/>
        <v/>
      </c>
      <c r="L3729" s="13" t="str">
        <f>IF($D3729="","",IFERROR(INDEX(类别属性,MATCH($D3729,类别表,0)),""))</f>
        <v/>
      </c>
      <c r="M3729" s="53"/>
      <c r="N3729" s="53"/>
      <c r="O3729" s="32"/>
      <c r="P3729" s="6" t="str">
        <f>IF($C3729="","",IF(ISNA(MATCH($C3729,账户表,0)),"※这个账户不在【基础资料】的账户档案里",IF($B3729="","※没填日期，这一笔不会进任何月份的报表",IF(NOT(ISNUMBER($B3729)),"※日期是文本不是日期（像 2026.6.28 这种），按日期取数的报表全会漏掉这一笔",IF(AND($F3729&lt;&gt;"",$G3729&lt;&gt;""),"※收入和支出不能同时填",IF(AND(N($F3729)=0,N($G3729)=0),"※收入和支出都没填",IF(OR(N($F3729)&lt;0,N($G3729)&lt;0),"※金额不能填负数，方向反了就换一列填",IF($D3729="","※没填收支类别，分类报表会漏掉这一笔",IF(ISNA(MATCH($D3729,类别表,0)),"※收支类别不在【基础资料】的清单里",IF(AND($L3729="内部转账",$M3729=""),"△内部转账要在「对方账户」写上另一头",IF(AND($L3729="内部转账",$M3729=$C3729),"※对方账户跟本账户是同一个",IF(AND($L3729&lt;&gt;"内部转账",$M3729&lt;&gt;""),"△填了对方账户，但类别不是内部转账",IF(YEAR($B3729)&lt;&gt;管理年度,"△不是管理年度的单据，按月的三张报表里看不到",IF($H3729&lt;0,"△这一笔之后该账户余额成负数了，核一下",""))))))))))))))</f>
        <v/>
      </c>
    </row>
    <row r="3730" ht="16.5" spans="1:16">
      <c r="A3730" s="4" t="str">
        <f>IF($C3730="","",COUNTA($C$5:$C3730))</f>
        <v/>
      </c>
      <c r="B3730" s="52"/>
      <c r="C3730" s="53"/>
      <c r="D3730" s="53"/>
      <c r="E3730" s="32"/>
      <c r="F3730" s="54"/>
      <c r="G3730" s="54"/>
      <c r="H3730" s="24" t="str">
        <f>IFERROR(ROUND(VLOOKUP($C3730,基础资料!$B$5:$E$34,3,0)+SUMIF($C$5:$C3730,$C3730,$F$5:$F3730)-SUMIF($C$5:$C3730,$C3730,$G$5:$G3730),2),"")</f>
        <v/>
      </c>
      <c r="I3730" s="53"/>
      <c r="J3730" s="53"/>
      <c r="K3730" s="25" t="str">
        <f t="shared" si="58"/>
        <v/>
      </c>
      <c r="L3730" s="13" t="str">
        <f>IF($D3730="","",IFERROR(INDEX(类别属性,MATCH($D3730,类别表,0)),""))</f>
        <v/>
      </c>
      <c r="M3730" s="53"/>
      <c r="N3730" s="53"/>
      <c r="O3730" s="32"/>
      <c r="P3730" s="6" t="str">
        <f>IF($C3730="","",IF(ISNA(MATCH($C3730,账户表,0)),"※这个账户不在【基础资料】的账户档案里",IF($B3730="","※没填日期，这一笔不会进任何月份的报表",IF(NOT(ISNUMBER($B3730)),"※日期是文本不是日期（像 2026.6.28 这种），按日期取数的报表全会漏掉这一笔",IF(AND($F3730&lt;&gt;"",$G3730&lt;&gt;""),"※收入和支出不能同时填",IF(AND(N($F3730)=0,N($G3730)=0),"※收入和支出都没填",IF(OR(N($F3730)&lt;0,N($G3730)&lt;0),"※金额不能填负数，方向反了就换一列填",IF($D3730="","※没填收支类别，分类报表会漏掉这一笔",IF(ISNA(MATCH($D3730,类别表,0)),"※收支类别不在【基础资料】的清单里",IF(AND($L3730="内部转账",$M3730=""),"△内部转账要在「对方账户」写上另一头",IF(AND($L3730="内部转账",$M3730=$C3730),"※对方账户跟本账户是同一个",IF(AND($L3730&lt;&gt;"内部转账",$M3730&lt;&gt;""),"△填了对方账户，但类别不是内部转账",IF(YEAR($B3730)&lt;&gt;管理年度,"△不是管理年度的单据，按月的三张报表里看不到",IF($H3730&lt;0,"△这一笔之后该账户余额成负数了，核一下",""))))))))))))))</f>
        <v/>
      </c>
    </row>
    <row r="3731" ht="16.5" spans="1:16">
      <c r="A3731" s="4" t="str">
        <f>IF($C3731="","",COUNTA($C$5:$C3731))</f>
        <v/>
      </c>
      <c r="B3731" s="52"/>
      <c r="C3731" s="53"/>
      <c r="D3731" s="53"/>
      <c r="E3731" s="32"/>
      <c r="F3731" s="54"/>
      <c r="G3731" s="54"/>
      <c r="H3731" s="24" t="str">
        <f>IFERROR(ROUND(VLOOKUP($C3731,基础资料!$B$5:$E$34,3,0)+SUMIF($C$5:$C3731,$C3731,$F$5:$F3731)-SUMIF($C$5:$C3731,$C3731,$G$5:$G3731),2),"")</f>
        <v/>
      </c>
      <c r="I3731" s="53"/>
      <c r="J3731" s="53"/>
      <c r="K3731" s="25" t="str">
        <f t="shared" si="58"/>
        <v/>
      </c>
      <c r="L3731" s="13" t="str">
        <f>IF($D3731="","",IFERROR(INDEX(类别属性,MATCH($D3731,类别表,0)),""))</f>
        <v/>
      </c>
      <c r="M3731" s="53"/>
      <c r="N3731" s="53"/>
      <c r="O3731" s="32"/>
      <c r="P3731" s="6" t="str">
        <f>IF($C3731="","",IF(ISNA(MATCH($C3731,账户表,0)),"※这个账户不在【基础资料】的账户档案里",IF($B3731="","※没填日期，这一笔不会进任何月份的报表",IF(NOT(ISNUMBER($B3731)),"※日期是文本不是日期（像 2026.6.28 这种），按日期取数的报表全会漏掉这一笔",IF(AND($F3731&lt;&gt;"",$G3731&lt;&gt;""),"※收入和支出不能同时填",IF(AND(N($F3731)=0,N($G3731)=0),"※收入和支出都没填",IF(OR(N($F3731)&lt;0,N($G3731)&lt;0),"※金额不能填负数，方向反了就换一列填",IF($D3731="","※没填收支类别，分类报表会漏掉这一笔",IF(ISNA(MATCH($D3731,类别表,0)),"※收支类别不在【基础资料】的清单里",IF(AND($L3731="内部转账",$M3731=""),"△内部转账要在「对方账户」写上另一头",IF(AND($L3731="内部转账",$M3731=$C3731),"※对方账户跟本账户是同一个",IF(AND($L3731&lt;&gt;"内部转账",$M3731&lt;&gt;""),"△填了对方账户，但类别不是内部转账",IF(YEAR($B3731)&lt;&gt;管理年度,"△不是管理年度的单据，按月的三张报表里看不到",IF($H3731&lt;0,"△这一笔之后该账户余额成负数了，核一下",""))))))))))))))</f>
        <v/>
      </c>
    </row>
    <row r="3732" ht="16.5" spans="1:16">
      <c r="A3732" s="4" t="str">
        <f>IF($C3732="","",COUNTA($C$5:$C3732))</f>
        <v/>
      </c>
      <c r="B3732" s="52"/>
      <c r="C3732" s="53"/>
      <c r="D3732" s="53"/>
      <c r="E3732" s="32"/>
      <c r="F3732" s="54"/>
      <c r="G3732" s="54"/>
      <c r="H3732" s="24" t="str">
        <f>IFERROR(ROUND(VLOOKUP($C3732,基础资料!$B$5:$E$34,3,0)+SUMIF($C$5:$C3732,$C3732,$F$5:$F3732)-SUMIF($C$5:$C3732,$C3732,$G$5:$G3732),2),"")</f>
        <v/>
      </c>
      <c r="I3732" s="53"/>
      <c r="J3732" s="53"/>
      <c r="K3732" s="25" t="str">
        <f t="shared" si="58"/>
        <v/>
      </c>
      <c r="L3732" s="13" t="str">
        <f>IF($D3732="","",IFERROR(INDEX(类别属性,MATCH($D3732,类别表,0)),""))</f>
        <v/>
      </c>
      <c r="M3732" s="53"/>
      <c r="N3732" s="53"/>
      <c r="O3732" s="32"/>
      <c r="P3732" s="6" t="str">
        <f>IF($C3732="","",IF(ISNA(MATCH($C3732,账户表,0)),"※这个账户不在【基础资料】的账户档案里",IF($B3732="","※没填日期，这一笔不会进任何月份的报表",IF(NOT(ISNUMBER($B3732)),"※日期是文本不是日期（像 2026.6.28 这种），按日期取数的报表全会漏掉这一笔",IF(AND($F3732&lt;&gt;"",$G3732&lt;&gt;""),"※收入和支出不能同时填",IF(AND(N($F3732)=0,N($G3732)=0),"※收入和支出都没填",IF(OR(N($F3732)&lt;0,N($G3732)&lt;0),"※金额不能填负数，方向反了就换一列填",IF($D3732="","※没填收支类别，分类报表会漏掉这一笔",IF(ISNA(MATCH($D3732,类别表,0)),"※收支类别不在【基础资料】的清单里",IF(AND($L3732="内部转账",$M3732=""),"△内部转账要在「对方账户」写上另一头",IF(AND($L3732="内部转账",$M3732=$C3732),"※对方账户跟本账户是同一个",IF(AND($L3732&lt;&gt;"内部转账",$M3732&lt;&gt;""),"△填了对方账户，但类别不是内部转账",IF(YEAR($B3732)&lt;&gt;管理年度,"△不是管理年度的单据，按月的三张报表里看不到",IF($H3732&lt;0,"△这一笔之后该账户余额成负数了，核一下",""))))))))))))))</f>
        <v/>
      </c>
    </row>
    <row r="3733" ht="16.5" spans="1:16">
      <c r="A3733" s="4" t="str">
        <f>IF($C3733="","",COUNTA($C$5:$C3733))</f>
        <v/>
      </c>
      <c r="B3733" s="52"/>
      <c r="C3733" s="53"/>
      <c r="D3733" s="53"/>
      <c r="E3733" s="32"/>
      <c r="F3733" s="54"/>
      <c r="G3733" s="54"/>
      <c r="H3733" s="24" t="str">
        <f>IFERROR(ROUND(VLOOKUP($C3733,基础资料!$B$5:$E$34,3,0)+SUMIF($C$5:$C3733,$C3733,$F$5:$F3733)-SUMIF($C$5:$C3733,$C3733,$G$5:$G3733),2),"")</f>
        <v/>
      </c>
      <c r="I3733" s="53"/>
      <c r="J3733" s="53"/>
      <c r="K3733" s="25" t="str">
        <f t="shared" si="58"/>
        <v/>
      </c>
      <c r="L3733" s="13" t="str">
        <f>IF($D3733="","",IFERROR(INDEX(类别属性,MATCH($D3733,类别表,0)),""))</f>
        <v/>
      </c>
      <c r="M3733" s="53"/>
      <c r="N3733" s="53"/>
      <c r="O3733" s="32"/>
      <c r="P3733" s="6" t="str">
        <f>IF($C3733="","",IF(ISNA(MATCH($C3733,账户表,0)),"※这个账户不在【基础资料】的账户档案里",IF($B3733="","※没填日期，这一笔不会进任何月份的报表",IF(NOT(ISNUMBER($B3733)),"※日期是文本不是日期（像 2026.6.28 这种），按日期取数的报表全会漏掉这一笔",IF(AND($F3733&lt;&gt;"",$G3733&lt;&gt;""),"※收入和支出不能同时填",IF(AND(N($F3733)=0,N($G3733)=0),"※收入和支出都没填",IF(OR(N($F3733)&lt;0,N($G3733)&lt;0),"※金额不能填负数，方向反了就换一列填",IF($D3733="","※没填收支类别，分类报表会漏掉这一笔",IF(ISNA(MATCH($D3733,类别表,0)),"※收支类别不在【基础资料】的清单里",IF(AND($L3733="内部转账",$M3733=""),"△内部转账要在「对方账户」写上另一头",IF(AND($L3733="内部转账",$M3733=$C3733),"※对方账户跟本账户是同一个",IF(AND($L3733&lt;&gt;"内部转账",$M3733&lt;&gt;""),"△填了对方账户，但类别不是内部转账",IF(YEAR($B3733)&lt;&gt;管理年度,"△不是管理年度的单据，按月的三张报表里看不到",IF($H3733&lt;0,"△这一笔之后该账户余额成负数了，核一下",""))))))))))))))</f>
        <v/>
      </c>
    </row>
    <row r="3734" ht="16.5" spans="1:16">
      <c r="A3734" s="4" t="str">
        <f>IF($C3734="","",COUNTA($C$5:$C3734))</f>
        <v/>
      </c>
      <c r="B3734" s="52"/>
      <c r="C3734" s="53"/>
      <c r="D3734" s="53"/>
      <c r="E3734" s="32"/>
      <c r="F3734" s="54"/>
      <c r="G3734" s="54"/>
      <c r="H3734" s="24" t="str">
        <f>IFERROR(ROUND(VLOOKUP($C3734,基础资料!$B$5:$E$34,3,0)+SUMIF($C$5:$C3734,$C3734,$F$5:$F3734)-SUMIF($C$5:$C3734,$C3734,$G$5:$G3734),2),"")</f>
        <v/>
      </c>
      <c r="I3734" s="53"/>
      <c r="J3734" s="53"/>
      <c r="K3734" s="25" t="str">
        <f t="shared" si="58"/>
        <v/>
      </c>
      <c r="L3734" s="13" t="str">
        <f>IF($D3734="","",IFERROR(INDEX(类别属性,MATCH($D3734,类别表,0)),""))</f>
        <v/>
      </c>
      <c r="M3734" s="53"/>
      <c r="N3734" s="53"/>
      <c r="O3734" s="32"/>
      <c r="P3734" s="6" t="str">
        <f>IF($C3734="","",IF(ISNA(MATCH($C3734,账户表,0)),"※这个账户不在【基础资料】的账户档案里",IF($B3734="","※没填日期，这一笔不会进任何月份的报表",IF(NOT(ISNUMBER($B3734)),"※日期是文本不是日期（像 2026.6.28 这种），按日期取数的报表全会漏掉这一笔",IF(AND($F3734&lt;&gt;"",$G3734&lt;&gt;""),"※收入和支出不能同时填",IF(AND(N($F3734)=0,N($G3734)=0),"※收入和支出都没填",IF(OR(N($F3734)&lt;0,N($G3734)&lt;0),"※金额不能填负数，方向反了就换一列填",IF($D3734="","※没填收支类别，分类报表会漏掉这一笔",IF(ISNA(MATCH($D3734,类别表,0)),"※收支类别不在【基础资料】的清单里",IF(AND($L3734="内部转账",$M3734=""),"△内部转账要在「对方账户」写上另一头",IF(AND($L3734="内部转账",$M3734=$C3734),"※对方账户跟本账户是同一个",IF(AND($L3734&lt;&gt;"内部转账",$M3734&lt;&gt;""),"△填了对方账户，但类别不是内部转账",IF(YEAR($B3734)&lt;&gt;管理年度,"△不是管理年度的单据，按月的三张报表里看不到",IF($H3734&lt;0,"△这一笔之后该账户余额成负数了，核一下",""))))))))))))))</f>
        <v/>
      </c>
    </row>
    <row r="3735" ht="16.5" spans="1:16">
      <c r="A3735" s="4" t="str">
        <f>IF($C3735="","",COUNTA($C$5:$C3735))</f>
        <v/>
      </c>
      <c r="B3735" s="52"/>
      <c r="C3735" s="53"/>
      <c r="D3735" s="53"/>
      <c r="E3735" s="32"/>
      <c r="F3735" s="54"/>
      <c r="G3735" s="54"/>
      <c r="H3735" s="24" t="str">
        <f>IFERROR(ROUND(VLOOKUP($C3735,基础资料!$B$5:$E$34,3,0)+SUMIF($C$5:$C3735,$C3735,$F$5:$F3735)-SUMIF($C$5:$C3735,$C3735,$G$5:$G3735),2),"")</f>
        <v/>
      </c>
      <c r="I3735" s="53"/>
      <c r="J3735" s="53"/>
      <c r="K3735" s="25" t="str">
        <f t="shared" si="58"/>
        <v/>
      </c>
      <c r="L3735" s="13" t="str">
        <f>IF($D3735="","",IFERROR(INDEX(类别属性,MATCH($D3735,类别表,0)),""))</f>
        <v/>
      </c>
      <c r="M3735" s="53"/>
      <c r="N3735" s="53"/>
      <c r="O3735" s="32"/>
      <c r="P3735" s="6" t="str">
        <f>IF($C3735="","",IF(ISNA(MATCH($C3735,账户表,0)),"※这个账户不在【基础资料】的账户档案里",IF($B3735="","※没填日期，这一笔不会进任何月份的报表",IF(NOT(ISNUMBER($B3735)),"※日期是文本不是日期（像 2026.6.28 这种），按日期取数的报表全会漏掉这一笔",IF(AND($F3735&lt;&gt;"",$G3735&lt;&gt;""),"※收入和支出不能同时填",IF(AND(N($F3735)=0,N($G3735)=0),"※收入和支出都没填",IF(OR(N($F3735)&lt;0,N($G3735)&lt;0),"※金额不能填负数，方向反了就换一列填",IF($D3735="","※没填收支类别，分类报表会漏掉这一笔",IF(ISNA(MATCH($D3735,类别表,0)),"※收支类别不在【基础资料】的清单里",IF(AND($L3735="内部转账",$M3735=""),"△内部转账要在「对方账户」写上另一头",IF(AND($L3735="内部转账",$M3735=$C3735),"※对方账户跟本账户是同一个",IF(AND($L3735&lt;&gt;"内部转账",$M3735&lt;&gt;""),"△填了对方账户，但类别不是内部转账",IF(YEAR($B3735)&lt;&gt;管理年度,"△不是管理年度的单据，按月的三张报表里看不到",IF($H3735&lt;0,"△这一笔之后该账户余额成负数了，核一下",""))))))))))))))</f>
        <v/>
      </c>
    </row>
    <row r="3736" ht="16.5" spans="1:16">
      <c r="A3736" s="4" t="str">
        <f>IF($C3736="","",COUNTA($C$5:$C3736))</f>
        <v/>
      </c>
      <c r="B3736" s="52"/>
      <c r="C3736" s="53"/>
      <c r="D3736" s="53"/>
      <c r="E3736" s="32"/>
      <c r="F3736" s="54"/>
      <c r="G3736" s="54"/>
      <c r="H3736" s="24" t="str">
        <f>IFERROR(ROUND(VLOOKUP($C3736,基础资料!$B$5:$E$34,3,0)+SUMIF($C$5:$C3736,$C3736,$F$5:$F3736)-SUMIF($C$5:$C3736,$C3736,$G$5:$G3736),2),"")</f>
        <v/>
      </c>
      <c r="I3736" s="53"/>
      <c r="J3736" s="53"/>
      <c r="K3736" s="25" t="str">
        <f t="shared" si="58"/>
        <v/>
      </c>
      <c r="L3736" s="13" t="str">
        <f>IF($D3736="","",IFERROR(INDEX(类别属性,MATCH($D3736,类别表,0)),""))</f>
        <v/>
      </c>
      <c r="M3736" s="53"/>
      <c r="N3736" s="53"/>
      <c r="O3736" s="32"/>
      <c r="P3736" s="6" t="str">
        <f>IF($C3736="","",IF(ISNA(MATCH($C3736,账户表,0)),"※这个账户不在【基础资料】的账户档案里",IF($B3736="","※没填日期，这一笔不会进任何月份的报表",IF(NOT(ISNUMBER($B3736)),"※日期是文本不是日期（像 2026.6.28 这种），按日期取数的报表全会漏掉这一笔",IF(AND($F3736&lt;&gt;"",$G3736&lt;&gt;""),"※收入和支出不能同时填",IF(AND(N($F3736)=0,N($G3736)=0),"※收入和支出都没填",IF(OR(N($F3736)&lt;0,N($G3736)&lt;0),"※金额不能填负数，方向反了就换一列填",IF($D3736="","※没填收支类别，分类报表会漏掉这一笔",IF(ISNA(MATCH($D3736,类别表,0)),"※收支类别不在【基础资料】的清单里",IF(AND($L3736="内部转账",$M3736=""),"△内部转账要在「对方账户」写上另一头",IF(AND($L3736="内部转账",$M3736=$C3736),"※对方账户跟本账户是同一个",IF(AND($L3736&lt;&gt;"内部转账",$M3736&lt;&gt;""),"△填了对方账户，但类别不是内部转账",IF(YEAR($B3736)&lt;&gt;管理年度,"△不是管理年度的单据，按月的三张报表里看不到",IF($H3736&lt;0,"△这一笔之后该账户余额成负数了，核一下",""))))))))))))))</f>
        <v/>
      </c>
    </row>
    <row r="3737" ht="16.5" spans="1:16">
      <c r="A3737" s="4" t="str">
        <f>IF($C3737="","",COUNTA($C$5:$C3737))</f>
        <v/>
      </c>
      <c r="B3737" s="52"/>
      <c r="C3737" s="53"/>
      <c r="D3737" s="53"/>
      <c r="E3737" s="32"/>
      <c r="F3737" s="54"/>
      <c r="G3737" s="54"/>
      <c r="H3737" s="24" t="str">
        <f>IFERROR(ROUND(VLOOKUP($C3737,基础资料!$B$5:$E$34,3,0)+SUMIF($C$5:$C3737,$C3737,$F$5:$F3737)-SUMIF($C$5:$C3737,$C3737,$G$5:$G3737),2),"")</f>
        <v/>
      </c>
      <c r="I3737" s="53"/>
      <c r="J3737" s="53"/>
      <c r="K3737" s="25" t="str">
        <f t="shared" si="58"/>
        <v/>
      </c>
      <c r="L3737" s="13" t="str">
        <f>IF($D3737="","",IFERROR(INDEX(类别属性,MATCH($D3737,类别表,0)),""))</f>
        <v/>
      </c>
      <c r="M3737" s="53"/>
      <c r="N3737" s="53"/>
      <c r="O3737" s="32"/>
      <c r="P3737" s="6" t="str">
        <f>IF($C3737="","",IF(ISNA(MATCH($C3737,账户表,0)),"※这个账户不在【基础资料】的账户档案里",IF($B3737="","※没填日期，这一笔不会进任何月份的报表",IF(NOT(ISNUMBER($B3737)),"※日期是文本不是日期（像 2026.6.28 这种），按日期取数的报表全会漏掉这一笔",IF(AND($F3737&lt;&gt;"",$G3737&lt;&gt;""),"※收入和支出不能同时填",IF(AND(N($F3737)=0,N($G3737)=0),"※收入和支出都没填",IF(OR(N($F3737)&lt;0,N($G3737)&lt;0),"※金额不能填负数，方向反了就换一列填",IF($D3737="","※没填收支类别，分类报表会漏掉这一笔",IF(ISNA(MATCH($D3737,类别表,0)),"※收支类别不在【基础资料】的清单里",IF(AND($L3737="内部转账",$M3737=""),"△内部转账要在「对方账户」写上另一头",IF(AND($L3737="内部转账",$M3737=$C3737),"※对方账户跟本账户是同一个",IF(AND($L3737&lt;&gt;"内部转账",$M3737&lt;&gt;""),"△填了对方账户，但类别不是内部转账",IF(YEAR($B3737)&lt;&gt;管理年度,"△不是管理年度的单据，按月的三张报表里看不到",IF($H3737&lt;0,"△这一笔之后该账户余额成负数了，核一下",""))))))))))))))</f>
        <v/>
      </c>
    </row>
    <row r="3738" ht="16.5" spans="1:16">
      <c r="A3738" s="4" t="str">
        <f>IF($C3738="","",COUNTA($C$5:$C3738))</f>
        <v/>
      </c>
      <c r="B3738" s="52"/>
      <c r="C3738" s="53"/>
      <c r="D3738" s="53"/>
      <c r="E3738" s="32"/>
      <c r="F3738" s="54"/>
      <c r="G3738" s="54"/>
      <c r="H3738" s="24" t="str">
        <f>IFERROR(ROUND(VLOOKUP($C3738,基础资料!$B$5:$E$34,3,0)+SUMIF($C$5:$C3738,$C3738,$F$5:$F3738)-SUMIF($C$5:$C3738,$C3738,$G$5:$G3738),2),"")</f>
        <v/>
      </c>
      <c r="I3738" s="53"/>
      <c r="J3738" s="53"/>
      <c r="K3738" s="25" t="str">
        <f t="shared" si="58"/>
        <v/>
      </c>
      <c r="L3738" s="13" t="str">
        <f>IF($D3738="","",IFERROR(INDEX(类别属性,MATCH($D3738,类别表,0)),""))</f>
        <v/>
      </c>
      <c r="M3738" s="53"/>
      <c r="N3738" s="53"/>
      <c r="O3738" s="32"/>
      <c r="P3738" s="6" t="str">
        <f>IF($C3738="","",IF(ISNA(MATCH($C3738,账户表,0)),"※这个账户不在【基础资料】的账户档案里",IF($B3738="","※没填日期，这一笔不会进任何月份的报表",IF(NOT(ISNUMBER($B3738)),"※日期是文本不是日期（像 2026.6.28 这种），按日期取数的报表全会漏掉这一笔",IF(AND($F3738&lt;&gt;"",$G3738&lt;&gt;""),"※收入和支出不能同时填",IF(AND(N($F3738)=0,N($G3738)=0),"※收入和支出都没填",IF(OR(N($F3738)&lt;0,N($G3738)&lt;0),"※金额不能填负数，方向反了就换一列填",IF($D3738="","※没填收支类别，分类报表会漏掉这一笔",IF(ISNA(MATCH($D3738,类别表,0)),"※收支类别不在【基础资料】的清单里",IF(AND($L3738="内部转账",$M3738=""),"△内部转账要在「对方账户」写上另一头",IF(AND($L3738="内部转账",$M3738=$C3738),"※对方账户跟本账户是同一个",IF(AND($L3738&lt;&gt;"内部转账",$M3738&lt;&gt;""),"△填了对方账户，但类别不是内部转账",IF(YEAR($B3738)&lt;&gt;管理年度,"△不是管理年度的单据，按月的三张报表里看不到",IF($H3738&lt;0,"△这一笔之后该账户余额成负数了，核一下",""))))))))))))))</f>
        <v/>
      </c>
    </row>
    <row r="3739" ht="16.5" spans="1:16">
      <c r="A3739" s="4" t="str">
        <f>IF($C3739="","",COUNTA($C$5:$C3739))</f>
        <v/>
      </c>
      <c r="B3739" s="52"/>
      <c r="C3739" s="53"/>
      <c r="D3739" s="53"/>
      <c r="E3739" s="32"/>
      <c r="F3739" s="54"/>
      <c r="G3739" s="54"/>
      <c r="H3739" s="24" t="str">
        <f>IFERROR(ROUND(VLOOKUP($C3739,基础资料!$B$5:$E$34,3,0)+SUMIF($C$5:$C3739,$C3739,$F$5:$F3739)-SUMIF($C$5:$C3739,$C3739,$G$5:$G3739),2),"")</f>
        <v/>
      </c>
      <c r="I3739" s="53"/>
      <c r="J3739" s="53"/>
      <c r="K3739" s="25" t="str">
        <f t="shared" si="58"/>
        <v/>
      </c>
      <c r="L3739" s="13" t="str">
        <f>IF($D3739="","",IFERROR(INDEX(类别属性,MATCH($D3739,类别表,0)),""))</f>
        <v/>
      </c>
      <c r="M3739" s="53"/>
      <c r="N3739" s="53"/>
      <c r="O3739" s="32"/>
      <c r="P3739" s="6" t="str">
        <f>IF($C3739="","",IF(ISNA(MATCH($C3739,账户表,0)),"※这个账户不在【基础资料】的账户档案里",IF($B3739="","※没填日期，这一笔不会进任何月份的报表",IF(NOT(ISNUMBER($B3739)),"※日期是文本不是日期（像 2026.6.28 这种），按日期取数的报表全会漏掉这一笔",IF(AND($F3739&lt;&gt;"",$G3739&lt;&gt;""),"※收入和支出不能同时填",IF(AND(N($F3739)=0,N($G3739)=0),"※收入和支出都没填",IF(OR(N($F3739)&lt;0,N($G3739)&lt;0),"※金额不能填负数，方向反了就换一列填",IF($D3739="","※没填收支类别，分类报表会漏掉这一笔",IF(ISNA(MATCH($D3739,类别表,0)),"※收支类别不在【基础资料】的清单里",IF(AND($L3739="内部转账",$M3739=""),"△内部转账要在「对方账户」写上另一头",IF(AND($L3739="内部转账",$M3739=$C3739),"※对方账户跟本账户是同一个",IF(AND($L3739&lt;&gt;"内部转账",$M3739&lt;&gt;""),"△填了对方账户，但类别不是内部转账",IF(YEAR($B3739)&lt;&gt;管理年度,"△不是管理年度的单据，按月的三张报表里看不到",IF($H3739&lt;0,"△这一笔之后该账户余额成负数了，核一下",""))))))))))))))</f>
        <v/>
      </c>
    </row>
    <row r="3740" ht="16.5" spans="1:16">
      <c r="A3740" s="4" t="str">
        <f>IF($C3740="","",COUNTA($C$5:$C3740))</f>
        <v/>
      </c>
      <c r="B3740" s="52"/>
      <c r="C3740" s="53"/>
      <c r="D3740" s="53"/>
      <c r="E3740" s="32"/>
      <c r="F3740" s="54"/>
      <c r="G3740" s="54"/>
      <c r="H3740" s="24" t="str">
        <f>IFERROR(ROUND(VLOOKUP($C3740,基础资料!$B$5:$E$34,3,0)+SUMIF($C$5:$C3740,$C3740,$F$5:$F3740)-SUMIF($C$5:$C3740,$C3740,$G$5:$G3740),2),"")</f>
        <v/>
      </c>
      <c r="I3740" s="53"/>
      <c r="J3740" s="53"/>
      <c r="K3740" s="25" t="str">
        <f t="shared" si="58"/>
        <v/>
      </c>
      <c r="L3740" s="13" t="str">
        <f>IF($D3740="","",IFERROR(INDEX(类别属性,MATCH($D3740,类别表,0)),""))</f>
        <v/>
      </c>
      <c r="M3740" s="53"/>
      <c r="N3740" s="53"/>
      <c r="O3740" s="32"/>
      <c r="P3740" s="6" t="str">
        <f>IF($C3740="","",IF(ISNA(MATCH($C3740,账户表,0)),"※这个账户不在【基础资料】的账户档案里",IF($B3740="","※没填日期，这一笔不会进任何月份的报表",IF(NOT(ISNUMBER($B3740)),"※日期是文本不是日期（像 2026.6.28 这种），按日期取数的报表全会漏掉这一笔",IF(AND($F3740&lt;&gt;"",$G3740&lt;&gt;""),"※收入和支出不能同时填",IF(AND(N($F3740)=0,N($G3740)=0),"※收入和支出都没填",IF(OR(N($F3740)&lt;0,N($G3740)&lt;0),"※金额不能填负数，方向反了就换一列填",IF($D3740="","※没填收支类别，分类报表会漏掉这一笔",IF(ISNA(MATCH($D3740,类别表,0)),"※收支类别不在【基础资料】的清单里",IF(AND($L3740="内部转账",$M3740=""),"△内部转账要在「对方账户」写上另一头",IF(AND($L3740="内部转账",$M3740=$C3740),"※对方账户跟本账户是同一个",IF(AND($L3740&lt;&gt;"内部转账",$M3740&lt;&gt;""),"△填了对方账户，但类别不是内部转账",IF(YEAR($B3740)&lt;&gt;管理年度,"△不是管理年度的单据，按月的三张报表里看不到",IF($H3740&lt;0,"△这一笔之后该账户余额成负数了，核一下",""))))))))))))))</f>
        <v/>
      </c>
    </row>
    <row r="3741" ht="16.5" spans="1:16">
      <c r="A3741" s="4" t="str">
        <f>IF($C3741="","",COUNTA($C$5:$C3741))</f>
        <v/>
      </c>
      <c r="B3741" s="52"/>
      <c r="C3741" s="53"/>
      <c r="D3741" s="53"/>
      <c r="E3741" s="32"/>
      <c r="F3741" s="54"/>
      <c r="G3741" s="54"/>
      <c r="H3741" s="24" t="str">
        <f>IFERROR(ROUND(VLOOKUP($C3741,基础资料!$B$5:$E$34,3,0)+SUMIF($C$5:$C3741,$C3741,$F$5:$F3741)-SUMIF($C$5:$C3741,$C3741,$G$5:$G3741),2),"")</f>
        <v/>
      </c>
      <c r="I3741" s="53"/>
      <c r="J3741" s="53"/>
      <c r="K3741" s="25" t="str">
        <f t="shared" si="58"/>
        <v/>
      </c>
      <c r="L3741" s="13" t="str">
        <f>IF($D3741="","",IFERROR(INDEX(类别属性,MATCH($D3741,类别表,0)),""))</f>
        <v/>
      </c>
      <c r="M3741" s="53"/>
      <c r="N3741" s="53"/>
      <c r="O3741" s="32"/>
      <c r="P3741" s="6" t="str">
        <f>IF($C3741="","",IF(ISNA(MATCH($C3741,账户表,0)),"※这个账户不在【基础资料】的账户档案里",IF($B3741="","※没填日期，这一笔不会进任何月份的报表",IF(NOT(ISNUMBER($B3741)),"※日期是文本不是日期（像 2026.6.28 这种），按日期取数的报表全会漏掉这一笔",IF(AND($F3741&lt;&gt;"",$G3741&lt;&gt;""),"※收入和支出不能同时填",IF(AND(N($F3741)=0,N($G3741)=0),"※收入和支出都没填",IF(OR(N($F3741)&lt;0,N($G3741)&lt;0),"※金额不能填负数，方向反了就换一列填",IF($D3741="","※没填收支类别，分类报表会漏掉这一笔",IF(ISNA(MATCH($D3741,类别表,0)),"※收支类别不在【基础资料】的清单里",IF(AND($L3741="内部转账",$M3741=""),"△内部转账要在「对方账户」写上另一头",IF(AND($L3741="内部转账",$M3741=$C3741),"※对方账户跟本账户是同一个",IF(AND($L3741&lt;&gt;"内部转账",$M3741&lt;&gt;""),"△填了对方账户，但类别不是内部转账",IF(YEAR($B3741)&lt;&gt;管理年度,"△不是管理年度的单据，按月的三张报表里看不到",IF($H3741&lt;0,"△这一笔之后该账户余额成负数了，核一下",""))))))))))))))</f>
        <v/>
      </c>
    </row>
    <row r="3742" ht="16.5" spans="1:16">
      <c r="A3742" s="4" t="str">
        <f>IF($C3742="","",COUNTA($C$5:$C3742))</f>
        <v/>
      </c>
      <c r="B3742" s="52"/>
      <c r="C3742" s="53"/>
      <c r="D3742" s="53"/>
      <c r="E3742" s="32"/>
      <c r="F3742" s="54"/>
      <c r="G3742" s="54"/>
      <c r="H3742" s="24" t="str">
        <f>IFERROR(ROUND(VLOOKUP($C3742,基础资料!$B$5:$E$34,3,0)+SUMIF($C$5:$C3742,$C3742,$F$5:$F3742)-SUMIF($C$5:$C3742,$C3742,$G$5:$G3742),2),"")</f>
        <v/>
      </c>
      <c r="I3742" s="53"/>
      <c r="J3742" s="53"/>
      <c r="K3742" s="25" t="str">
        <f t="shared" si="58"/>
        <v/>
      </c>
      <c r="L3742" s="13" t="str">
        <f>IF($D3742="","",IFERROR(INDEX(类别属性,MATCH($D3742,类别表,0)),""))</f>
        <v/>
      </c>
      <c r="M3742" s="53"/>
      <c r="N3742" s="53"/>
      <c r="O3742" s="32"/>
      <c r="P3742" s="6" t="str">
        <f>IF($C3742="","",IF(ISNA(MATCH($C3742,账户表,0)),"※这个账户不在【基础资料】的账户档案里",IF($B3742="","※没填日期，这一笔不会进任何月份的报表",IF(NOT(ISNUMBER($B3742)),"※日期是文本不是日期（像 2026.6.28 这种），按日期取数的报表全会漏掉这一笔",IF(AND($F3742&lt;&gt;"",$G3742&lt;&gt;""),"※收入和支出不能同时填",IF(AND(N($F3742)=0,N($G3742)=0),"※收入和支出都没填",IF(OR(N($F3742)&lt;0,N($G3742)&lt;0),"※金额不能填负数，方向反了就换一列填",IF($D3742="","※没填收支类别，分类报表会漏掉这一笔",IF(ISNA(MATCH($D3742,类别表,0)),"※收支类别不在【基础资料】的清单里",IF(AND($L3742="内部转账",$M3742=""),"△内部转账要在「对方账户」写上另一头",IF(AND($L3742="内部转账",$M3742=$C3742),"※对方账户跟本账户是同一个",IF(AND($L3742&lt;&gt;"内部转账",$M3742&lt;&gt;""),"△填了对方账户，但类别不是内部转账",IF(YEAR($B3742)&lt;&gt;管理年度,"△不是管理年度的单据，按月的三张报表里看不到",IF($H3742&lt;0,"△这一笔之后该账户余额成负数了，核一下",""))))))))))))))</f>
        <v/>
      </c>
    </row>
    <row r="3743" ht="16.5" spans="1:16">
      <c r="A3743" s="4" t="str">
        <f>IF($C3743="","",COUNTA($C$5:$C3743))</f>
        <v/>
      </c>
      <c r="B3743" s="52"/>
      <c r="C3743" s="53"/>
      <c r="D3743" s="53"/>
      <c r="E3743" s="32"/>
      <c r="F3743" s="54"/>
      <c r="G3743" s="54"/>
      <c r="H3743" s="24" t="str">
        <f>IFERROR(ROUND(VLOOKUP($C3743,基础资料!$B$5:$E$34,3,0)+SUMIF($C$5:$C3743,$C3743,$F$5:$F3743)-SUMIF($C$5:$C3743,$C3743,$G$5:$G3743),2),"")</f>
        <v/>
      </c>
      <c r="I3743" s="53"/>
      <c r="J3743" s="53"/>
      <c r="K3743" s="25" t="str">
        <f t="shared" si="58"/>
        <v/>
      </c>
      <c r="L3743" s="13" t="str">
        <f>IF($D3743="","",IFERROR(INDEX(类别属性,MATCH($D3743,类别表,0)),""))</f>
        <v/>
      </c>
      <c r="M3743" s="53"/>
      <c r="N3743" s="53"/>
      <c r="O3743" s="32"/>
      <c r="P3743" s="6" t="str">
        <f>IF($C3743="","",IF(ISNA(MATCH($C3743,账户表,0)),"※这个账户不在【基础资料】的账户档案里",IF($B3743="","※没填日期，这一笔不会进任何月份的报表",IF(NOT(ISNUMBER($B3743)),"※日期是文本不是日期（像 2026.6.28 这种），按日期取数的报表全会漏掉这一笔",IF(AND($F3743&lt;&gt;"",$G3743&lt;&gt;""),"※收入和支出不能同时填",IF(AND(N($F3743)=0,N($G3743)=0),"※收入和支出都没填",IF(OR(N($F3743)&lt;0,N($G3743)&lt;0),"※金额不能填负数，方向反了就换一列填",IF($D3743="","※没填收支类别，分类报表会漏掉这一笔",IF(ISNA(MATCH($D3743,类别表,0)),"※收支类别不在【基础资料】的清单里",IF(AND($L3743="内部转账",$M3743=""),"△内部转账要在「对方账户」写上另一头",IF(AND($L3743="内部转账",$M3743=$C3743),"※对方账户跟本账户是同一个",IF(AND($L3743&lt;&gt;"内部转账",$M3743&lt;&gt;""),"△填了对方账户，但类别不是内部转账",IF(YEAR($B3743)&lt;&gt;管理年度,"△不是管理年度的单据，按月的三张报表里看不到",IF($H3743&lt;0,"△这一笔之后该账户余额成负数了，核一下",""))))))))))))))</f>
        <v/>
      </c>
    </row>
    <row r="3744" ht="16.5" spans="1:16">
      <c r="A3744" s="4" t="str">
        <f>IF($C3744="","",COUNTA($C$5:$C3744))</f>
        <v/>
      </c>
      <c r="B3744" s="52"/>
      <c r="C3744" s="53"/>
      <c r="D3744" s="53"/>
      <c r="E3744" s="32"/>
      <c r="F3744" s="54"/>
      <c r="G3744" s="54"/>
      <c r="H3744" s="24" t="str">
        <f>IFERROR(ROUND(VLOOKUP($C3744,基础资料!$B$5:$E$34,3,0)+SUMIF($C$5:$C3744,$C3744,$F$5:$F3744)-SUMIF($C$5:$C3744,$C3744,$G$5:$G3744),2),"")</f>
        <v/>
      </c>
      <c r="I3744" s="53"/>
      <c r="J3744" s="53"/>
      <c r="K3744" s="25" t="str">
        <f t="shared" si="58"/>
        <v/>
      </c>
      <c r="L3744" s="13" t="str">
        <f>IF($D3744="","",IFERROR(INDEX(类别属性,MATCH($D3744,类别表,0)),""))</f>
        <v/>
      </c>
      <c r="M3744" s="53"/>
      <c r="N3744" s="53"/>
      <c r="O3744" s="32"/>
      <c r="P3744" s="6" t="str">
        <f>IF($C3744="","",IF(ISNA(MATCH($C3744,账户表,0)),"※这个账户不在【基础资料】的账户档案里",IF($B3744="","※没填日期，这一笔不会进任何月份的报表",IF(NOT(ISNUMBER($B3744)),"※日期是文本不是日期（像 2026.6.28 这种），按日期取数的报表全会漏掉这一笔",IF(AND($F3744&lt;&gt;"",$G3744&lt;&gt;""),"※收入和支出不能同时填",IF(AND(N($F3744)=0,N($G3744)=0),"※收入和支出都没填",IF(OR(N($F3744)&lt;0,N($G3744)&lt;0),"※金额不能填负数，方向反了就换一列填",IF($D3744="","※没填收支类别，分类报表会漏掉这一笔",IF(ISNA(MATCH($D3744,类别表,0)),"※收支类别不在【基础资料】的清单里",IF(AND($L3744="内部转账",$M3744=""),"△内部转账要在「对方账户」写上另一头",IF(AND($L3744="内部转账",$M3744=$C3744),"※对方账户跟本账户是同一个",IF(AND($L3744&lt;&gt;"内部转账",$M3744&lt;&gt;""),"△填了对方账户，但类别不是内部转账",IF(YEAR($B3744)&lt;&gt;管理年度,"△不是管理年度的单据，按月的三张报表里看不到",IF($H3744&lt;0,"△这一笔之后该账户余额成负数了，核一下",""))))))))))))))</f>
        <v/>
      </c>
    </row>
    <row r="3745" ht="16.5" spans="1:16">
      <c r="A3745" s="4" t="str">
        <f>IF($C3745="","",COUNTA($C$5:$C3745))</f>
        <v/>
      </c>
      <c r="B3745" s="52"/>
      <c r="C3745" s="53"/>
      <c r="D3745" s="53"/>
      <c r="E3745" s="32"/>
      <c r="F3745" s="54"/>
      <c r="G3745" s="54"/>
      <c r="H3745" s="24" t="str">
        <f>IFERROR(ROUND(VLOOKUP($C3745,基础资料!$B$5:$E$34,3,0)+SUMIF($C$5:$C3745,$C3745,$F$5:$F3745)-SUMIF($C$5:$C3745,$C3745,$G$5:$G3745),2),"")</f>
        <v/>
      </c>
      <c r="I3745" s="53"/>
      <c r="J3745" s="53"/>
      <c r="K3745" s="25" t="str">
        <f t="shared" si="58"/>
        <v/>
      </c>
      <c r="L3745" s="13" t="str">
        <f>IF($D3745="","",IFERROR(INDEX(类别属性,MATCH($D3745,类别表,0)),""))</f>
        <v/>
      </c>
      <c r="M3745" s="53"/>
      <c r="N3745" s="53"/>
      <c r="O3745" s="32"/>
      <c r="P3745" s="6" t="str">
        <f>IF($C3745="","",IF(ISNA(MATCH($C3745,账户表,0)),"※这个账户不在【基础资料】的账户档案里",IF($B3745="","※没填日期，这一笔不会进任何月份的报表",IF(NOT(ISNUMBER($B3745)),"※日期是文本不是日期（像 2026.6.28 这种），按日期取数的报表全会漏掉这一笔",IF(AND($F3745&lt;&gt;"",$G3745&lt;&gt;""),"※收入和支出不能同时填",IF(AND(N($F3745)=0,N($G3745)=0),"※收入和支出都没填",IF(OR(N($F3745)&lt;0,N($G3745)&lt;0),"※金额不能填负数，方向反了就换一列填",IF($D3745="","※没填收支类别，分类报表会漏掉这一笔",IF(ISNA(MATCH($D3745,类别表,0)),"※收支类别不在【基础资料】的清单里",IF(AND($L3745="内部转账",$M3745=""),"△内部转账要在「对方账户」写上另一头",IF(AND($L3745="内部转账",$M3745=$C3745),"※对方账户跟本账户是同一个",IF(AND($L3745&lt;&gt;"内部转账",$M3745&lt;&gt;""),"△填了对方账户，但类别不是内部转账",IF(YEAR($B3745)&lt;&gt;管理年度,"△不是管理年度的单据，按月的三张报表里看不到",IF($H3745&lt;0,"△这一笔之后该账户余额成负数了，核一下",""))))))))))))))</f>
        <v/>
      </c>
    </row>
    <row r="3746" ht="16.5" spans="1:16">
      <c r="A3746" s="4" t="str">
        <f>IF($C3746="","",COUNTA($C$5:$C3746))</f>
        <v/>
      </c>
      <c r="B3746" s="52"/>
      <c r="C3746" s="53"/>
      <c r="D3746" s="53"/>
      <c r="E3746" s="32"/>
      <c r="F3746" s="54"/>
      <c r="G3746" s="54"/>
      <c r="H3746" s="24" t="str">
        <f>IFERROR(ROUND(VLOOKUP($C3746,基础资料!$B$5:$E$34,3,0)+SUMIF($C$5:$C3746,$C3746,$F$5:$F3746)-SUMIF($C$5:$C3746,$C3746,$G$5:$G3746),2),"")</f>
        <v/>
      </c>
      <c r="I3746" s="53"/>
      <c r="J3746" s="53"/>
      <c r="K3746" s="25" t="str">
        <f t="shared" si="58"/>
        <v/>
      </c>
      <c r="L3746" s="13" t="str">
        <f>IF($D3746="","",IFERROR(INDEX(类别属性,MATCH($D3746,类别表,0)),""))</f>
        <v/>
      </c>
      <c r="M3746" s="53"/>
      <c r="N3746" s="53"/>
      <c r="O3746" s="32"/>
      <c r="P3746" s="6" t="str">
        <f>IF($C3746="","",IF(ISNA(MATCH($C3746,账户表,0)),"※这个账户不在【基础资料】的账户档案里",IF($B3746="","※没填日期，这一笔不会进任何月份的报表",IF(NOT(ISNUMBER($B3746)),"※日期是文本不是日期（像 2026.6.28 这种），按日期取数的报表全会漏掉这一笔",IF(AND($F3746&lt;&gt;"",$G3746&lt;&gt;""),"※收入和支出不能同时填",IF(AND(N($F3746)=0,N($G3746)=0),"※收入和支出都没填",IF(OR(N($F3746)&lt;0,N($G3746)&lt;0),"※金额不能填负数，方向反了就换一列填",IF($D3746="","※没填收支类别，分类报表会漏掉这一笔",IF(ISNA(MATCH($D3746,类别表,0)),"※收支类别不在【基础资料】的清单里",IF(AND($L3746="内部转账",$M3746=""),"△内部转账要在「对方账户」写上另一头",IF(AND($L3746="内部转账",$M3746=$C3746),"※对方账户跟本账户是同一个",IF(AND($L3746&lt;&gt;"内部转账",$M3746&lt;&gt;""),"△填了对方账户，但类别不是内部转账",IF(YEAR($B3746)&lt;&gt;管理年度,"△不是管理年度的单据，按月的三张报表里看不到",IF($H3746&lt;0,"△这一笔之后该账户余额成负数了，核一下",""))))))))))))))</f>
        <v/>
      </c>
    </row>
    <row r="3747" ht="16.5" spans="1:16">
      <c r="A3747" s="4" t="str">
        <f>IF($C3747="","",COUNTA($C$5:$C3747))</f>
        <v/>
      </c>
      <c r="B3747" s="52"/>
      <c r="C3747" s="53"/>
      <c r="D3747" s="53"/>
      <c r="E3747" s="32"/>
      <c r="F3747" s="54"/>
      <c r="G3747" s="54"/>
      <c r="H3747" s="24" t="str">
        <f>IFERROR(ROUND(VLOOKUP($C3747,基础资料!$B$5:$E$34,3,0)+SUMIF($C$5:$C3747,$C3747,$F$5:$F3747)-SUMIF($C$5:$C3747,$C3747,$G$5:$G3747),2),"")</f>
        <v/>
      </c>
      <c r="I3747" s="53"/>
      <c r="J3747" s="53"/>
      <c r="K3747" s="25" t="str">
        <f t="shared" si="58"/>
        <v/>
      </c>
      <c r="L3747" s="13" t="str">
        <f>IF($D3747="","",IFERROR(INDEX(类别属性,MATCH($D3747,类别表,0)),""))</f>
        <v/>
      </c>
      <c r="M3747" s="53"/>
      <c r="N3747" s="53"/>
      <c r="O3747" s="32"/>
      <c r="P3747" s="6" t="str">
        <f>IF($C3747="","",IF(ISNA(MATCH($C3747,账户表,0)),"※这个账户不在【基础资料】的账户档案里",IF($B3747="","※没填日期，这一笔不会进任何月份的报表",IF(NOT(ISNUMBER($B3747)),"※日期是文本不是日期（像 2026.6.28 这种），按日期取数的报表全会漏掉这一笔",IF(AND($F3747&lt;&gt;"",$G3747&lt;&gt;""),"※收入和支出不能同时填",IF(AND(N($F3747)=0,N($G3747)=0),"※收入和支出都没填",IF(OR(N($F3747)&lt;0,N($G3747)&lt;0),"※金额不能填负数，方向反了就换一列填",IF($D3747="","※没填收支类别，分类报表会漏掉这一笔",IF(ISNA(MATCH($D3747,类别表,0)),"※收支类别不在【基础资料】的清单里",IF(AND($L3747="内部转账",$M3747=""),"△内部转账要在「对方账户」写上另一头",IF(AND($L3747="内部转账",$M3747=$C3747),"※对方账户跟本账户是同一个",IF(AND($L3747&lt;&gt;"内部转账",$M3747&lt;&gt;""),"△填了对方账户，但类别不是内部转账",IF(YEAR($B3747)&lt;&gt;管理年度,"△不是管理年度的单据，按月的三张报表里看不到",IF($H3747&lt;0,"△这一笔之后该账户余额成负数了，核一下",""))))))))))))))</f>
        <v/>
      </c>
    </row>
    <row r="3748" ht="16.5" spans="1:16">
      <c r="A3748" s="4" t="str">
        <f>IF($C3748="","",COUNTA($C$5:$C3748))</f>
        <v/>
      </c>
      <c r="B3748" s="52"/>
      <c r="C3748" s="53"/>
      <c r="D3748" s="53"/>
      <c r="E3748" s="32"/>
      <c r="F3748" s="54"/>
      <c r="G3748" s="54"/>
      <c r="H3748" s="24" t="str">
        <f>IFERROR(ROUND(VLOOKUP($C3748,基础资料!$B$5:$E$34,3,0)+SUMIF($C$5:$C3748,$C3748,$F$5:$F3748)-SUMIF($C$5:$C3748,$C3748,$G$5:$G3748),2),"")</f>
        <v/>
      </c>
      <c r="I3748" s="53"/>
      <c r="J3748" s="53"/>
      <c r="K3748" s="25" t="str">
        <f t="shared" si="58"/>
        <v/>
      </c>
      <c r="L3748" s="13" t="str">
        <f>IF($D3748="","",IFERROR(INDEX(类别属性,MATCH($D3748,类别表,0)),""))</f>
        <v/>
      </c>
      <c r="M3748" s="53"/>
      <c r="N3748" s="53"/>
      <c r="O3748" s="32"/>
      <c r="P3748" s="6" t="str">
        <f>IF($C3748="","",IF(ISNA(MATCH($C3748,账户表,0)),"※这个账户不在【基础资料】的账户档案里",IF($B3748="","※没填日期，这一笔不会进任何月份的报表",IF(NOT(ISNUMBER($B3748)),"※日期是文本不是日期（像 2026.6.28 这种），按日期取数的报表全会漏掉这一笔",IF(AND($F3748&lt;&gt;"",$G3748&lt;&gt;""),"※收入和支出不能同时填",IF(AND(N($F3748)=0,N($G3748)=0),"※收入和支出都没填",IF(OR(N($F3748)&lt;0,N($G3748)&lt;0),"※金额不能填负数，方向反了就换一列填",IF($D3748="","※没填收支类别，分类报表会漏掉这一笔",IF(ISNA(MATCH($D3748,类别表,0)),"※收支类别不在【基础资料】的清单里",IF(AND($L3748="内部转账",$M3748=""),"△内部转账要在「对方账户」写上另一头",IF(AND($L3748="内部转账",$M3748=$C3748),"※对方账户跟本账户是同一个",IF(AND($L3748&lt;&gt;"内部转账",$M3748&lt;&gt;""),"△填了对方账户，但类别不是内部转账",IF(YEAR($B3748)&lt;&gt;管理年度,"△不是管理年度的单据，按月的三张报表里看不到",IF($H3748&lt;0,"△这一笔之后该账户余额成负数了，核一下",""))))))))))))))</f>
        <v/>
      </c>
    </row>
    <row r="3749" ht="16.5" spans="1:16">
      <c r="A3749" s="4" t="str">
        <f>IF($C3749="","",COUNTA($C$5:$C3749))</f>
        <v/>
      </c>
      <c r="B3749" s="52"/>
      <c r="C3749" s="53"/>
      <c r="D3749" s="53"/>
      <c r="E3749" s="32"/>
      <c r="F3749" s="54"/>
      <c r="G3749" s="54"/>
      <c r="H3749" s="24" t="str">
        <f>IFERROR(ROUND(VLOOKUP($C3749,基础资料!$B$5:$E$34,3,0)+SUMIF($C$5:$C3749,$C3749,$F$5:$F3749)-SUMIF($C$5:$C3749,$C3749,$G$5:$G3749),2),"")</f>
        <v/>
      </c>
      <c r="I3749" s="53"/>
      <c r="J3749" s="53"/>
      <c r="K3749" s="25" t="str">
        <f t="shared" si="58"/>
        <v/>
      </c>
      <c r="L3749" s="13" t="str">
        <f>IF($D3749="","",IFERROR(INDEX(类别属性,MATCH($D3749,类别表,0)),""))</f>
        <v/>
      </c>
      <c r="M3749" s="53"/>
      <c r="N3749" s="53"/>
      <c r="O3749" s="32"/>
      <c r="P3749" s="6" t="str">
        <f>IF($C3749="","",IF(ISNA(MATCH($C3749,账户表,0)),"※这个账户不在【基础资料】的账户档案里",IF($B3749="","※没填日期，这一笔不会进任何月份的报表",IF(NOT(ISNUMBER($B3749)),"※日期是文本不是日期（像 2026.6.28 这种），按日期取数的报表全会漏掉这一笔",IF(AND($F3749&lt;&gt;"",$G3749&lt;&gt;""),"※收入和支出不能同时填",IF(AND(N($F3749)=0,N($G3749)=0),"※收入和支出都没填",IF(OR(N($F3749)&lt;0,N($G3749)&lt;0),"※金额不能填负数，方向反了就换一列填",IF($D3749="","※没填收支类别，分类报表会漏掉这一笔",IF(ISNA(MATCH($D3749,类别表,0)),"※收支类别不在【基础资料】的清单里",IF(AND($L3749="内部转账",$M3749=""),"△内部转账要在「对方账户」写上另一头",IF(AND($L3749="内部转账",$M3749=$C3749),"※对方账户跟本账户是同一个",IF(AND($L3749&lt;&gt;"内部转账",$M3749&lt;&gt;""),"△填了对方账户，但类别不是内部转账",IF(YEAR($B3749)&lt;&gt;管理年度,"△不是管理年度的单据，按月的三张报表里看不到",IF($H3749&lt;0,"△这一笔之后该账户余额成负数了，核一下",""))))))))))))))</f>
        <v/>
      </c>
    </row>
    <row r="3750" ht="16.5" spans="1:16">
      <c r="A3750" s="4" t="str">
        <f>IF($C3750="","",COUNTA($C$5:$C3750))</f>
        <v/>
      </c>
      <c r="B3750" s="52"/>
      <c r="C3750" s="53"/>
      <c r="D3750" s="53"/>
      <c r="E3750" s="32"/>
      <c r="F3750" s="54"/>
      <c r="G3750" s="54"/>
      <c r="H3750" s="24" t="str">
        <f>IFERROR(ROUND(VLOOKUP($C3750,基础资料!$B$5:$E$34,3,0)+SUMIF($C$5:$C3750,$C3750,$F$5:$F3750)-SUMIF($C$5:$C3750,$C3750,$G$5:$G3750),2),"")</f>
        <v/>
      </c>
      <c r="I3750" s="53"/>
      <c r="J3750" s="53"/>
      <c r="K3750" s="25" t="str">
        <f t="shared" si="58"/>
        <v/>
      </c>
      <c r="L3750" s="13" t="str">
        <f>IF($D3750="","",IFERROR(INDEX(类别属性,MATCH($D3750,类别表,0)),""))</f>
        <v/>
      </c>
      <c r="M3750" s="53"/>
      <c r="N3750" s="53"/>
      <c r="O3750" s="32"/>
      <c r="P3750" s="6" t="str">
        <f>IF($C3750="","",IF(ISNA(MATCH($C3750,账户表,0)),"※这个账户不在【基础资料】的账户档案里",IF($B3750="","※没填日期，这一笔不会进任何月份的报表",IF(NOT(ISNUMBER($B3750)),"※日期是文本不是日期（像 2026.6.28 这种），按日期取数的报表全会漏掉这一笔",IF(AND($F3750&lt;&gt;"",$G3750&lt;&gt;""),"※收入和支出不能同时填",IF(AND(N($F3750)=0,N($G3750)=0),"※收入和支出都没填",IF(OR(N($F3750)&lt;0,N($G3750)&lt;0),"※金额不能填负数，方向反了就换一列填",IF($D3750="","※没填收支类别，分类报表会漏掉这一笔",IF(ISNA(MATCH($D3750,类别表,0)),"※收支类别不在【基础资料】的清单里",IF(AND($L3750="内部转账",$M3750=""),"△内部转账要在「对方账户」写上另一头",IF(AND($L3750="内部转账",$M3750=$C3750),"※对方账户跟本账户是同一个",IF(AND($L3750&lt;&gt;"内部转账",$M3750&lt;&gt;""),"△填了对方账户，但类别不是内部转账",IF(YEAR($B3750)&lt;&gt;管理年度,"△不是管理年度的单据，按月的三张报表里看不到",IF($H3750&lt;0,"△这一笔之后该账户余额成负数了，核一下",""))))))))))))))</f>
        <v/>
      </c>
    </row>
    <row r="3751" ht="16.5" spans="1:16">
      <c r="A3751" s="4" t="str">
        <f>IF($C3751="","",COUNTA($C$5:$C3751))</f>
        <v/>
      </c>
      <c r="B3751" s="52"/>
      <c r="C3751" s="53"/>
      <c r="D3751" s="53"/>
      <c r="E3751" s="32"/>
      <c r="F3751" s="54"/>
      <c r="G3751" s="54"/>
      <c r="H3751" s="24" t="str">
        <f>IFERROR(ROUND(VLOOKUP($C3751,基础资料!$B$5:$E$34,3,0)+SUMIF($C$5:$C3751,$C3751,$F$5:$F3751)-SUMIF($C$5:$C3751,$C3751,$G$5:$G3751),2),"")</f>
        <v/>
      </c>
      <c r="I3751" s="53"/>
      <c r="J3751" s="53"/>
      <c r="K3751" s="25" t="str">
        <f t="shared" si="58"/>
        <v/>
      </c>
      <c r="L3751" s="13" t="str">
        <f>IF($D3751="","",IFERROR(INDEX(类别属性,MATCH($D3751,类别表,0)),""))</f>
        <v/>
      </c>
      <c r="M3751" s="53"/>
      <c r="N3751" s="53"/>
      <c r="O3751" s="32"/>
      <c r="P3751" s="6" t="str">
        <f>IF($C3751="","",IF(ISNA(MATCH($C3751,账户表,0)),"※这个账户不在【基础资料】的账户档案里",IF($B3751="","※没填日期，这一笔不会进任何月份的报表",IF(NOT(ISNUMBER($B3751)),"※日期是文本不是日期（像 2026.6.28 这种），按日期取数的报表全会漏掉这一笔",IF(AND($F3751&lt;&gt;"",$G3751&lt;&gt;""),"※收入和支出不能同时填",IF(AND(N($F3751)=0,N($G3751)=0),"※收入和支出都没填",IF(OR(N($F3751)&lt;0,N($G3751)&lt;0),"※金额不能填负数，方向反了就换一列填",IF($D3751="","※没填收支类别，分类报表会漏掉这一笔",IF(ISNA(MATCH($D3751,类别表,0)),"※收支类别不在【基础资料】的清单里",IF(AND($L3751="内部转账",$M3751=""),"△内部转账要在「对方账户」写上另一头",IF(AND($L3751="内部转账",$M3751=$C3751),"※对方账户跟本账户是同一个",IF(AND($L3751&lt;&gt;"内部转账",$M3751&lt;&gt;""),"△填了对方账户，但类别不是内部转账",IF(YEAR($B3751)&lt;&gt;管理年度,"△不是管理年度的单据，按月的三张报表里看不到",IF($H3751&lt;0,"△这一笔之后该账户余额成负数了，核一下",""))))))))))))))</f>
        <v/>
      </c>
    </row>
    <row r="3752" ht="16.5" spans="1:16">
      <c r="A3752" s="4" t="str">
        <f>IF($C3752="","",COUNTA($C$5:$C3752))</f>
        <v/>
      </c>
      <c r="B3752" s="52"/>
      <c r="C3752" s="53"/>
      <c r="D3752" s="53"/>
      <c r="E3752" s="32"/>
      <c r="F3752" s="54"/>
      <c r="G3752" s="54"/>
      <c r="H3752" s="24" t="str">
        <f>IFERROR(ROUND(VLOOKUP($C3752,基础资料!$B$5:$E$34,3,0)+SUMIF($C$5:$C3752,$C3752,$F$5:$F3752)-SUMIF($C$5:$C3752,$C3752,$G$5:$G3752),2),"")</f>
        <v/>
      </c>
      <c r="I3752" s="53"/>
      <c r="J3752" s="53"/>
      <c r="K3752" s="25" t="str">
        <f t="shared" si="58"/>
        <v/>
      </c>
      <c r="L3752" s="13" t="str">
        <f>IF($D3752="","",IFERROR(INDEX(类别属性,MATCH($D3752,类别表,0)),""))</f>
        <v/>
      </c>
      <c r="M3752" s="53"/>
      <c r="N3752" s="53"/>
      <c r="O3752" s="32"/>
      <c r="P3752" s="6" t="str">
        <f>IF($C3752="","",IF(ISNA(MATCH($C3752,账户表,0)),"※这个账户不在【基础资料】的账户档案里",IF($B3752="","※没填日期，这一笔不会进任何月份的报表",IF(NOT(ISNUMBER($B3752)),"※日期是文本不是日期（像 2026.6.28 这种），按日期取数的报表全会漏掉这一笔",IF(AND($F3752&lt;&gt;"",$G3752&lt;&gt;""),"※收入和支出不能同时填",IF(AND(N($F3752)=0,N($G3752)=0),"※收入和支出都没填",IF(OR(N($F3752)&lt;0,N($G3752)&lt;0),"※金额不能填负数，方向反了就换一列填",IF($D3752="","※没填收支类别，分类报表会漏掉这一笔",IF(ISNA(MATCH($D3752,类别表,0)),"※收支类别不在【基础资料】的清单里",IF(AND($L3752="内部转账",$M3752=""),"△内部转账要在「对方账户」写上另一头",IF(AND($L3752="内部转账",$M3752=$C3752),"※对方账户跟本账户是同一个",IF(AND($L3752&lt;&gt;"内部转账",$M3752&lt;&gt;""),"△填了对方账户，但类别不是内部转账",IF(YEAR($B3752)&lt;&gt;管理年度,"△不是管理年度的单据，按月的三张报表里看不到",IF($H3752&lt;0,"△这一笔之后该账户余额成负数了，核一下",""))))))))))))))</f>
        <v/>
      </c>
    </row>
    <row r="3753" ht="16.5" spans="1:16">
      <c r="A3753" s="4" t="str">
        <f>IF($C3753="","",COUNTA($C$5:$C3753))</f>
        <v/>
      </c>
      <c r="B3753" s="52"/>
      <c r="C3753" s="53"/>
      <c r="D3753" s="53"/>
      <c r="E3753" s="32"/>
      <c r="F3753" s="54"/>
      <c r="G3753" s="54"/>
      <c r="H3753" s="24" t="str">
        <f>IFERROR(ROUND(VLOOKUP($C3753,基础资料!$B$5:$E$34,3,0)+SUMIF($C$5:$C3753,$C3753,$F$5:$F3753)-SUMIF($C$5:$C3753,$C3753,$G$5:$G3753),2),"")</f>
        <v/>
      </c>
      <c r="I3753" s="53"/>
      <c r="J3753" s="53"/>
      <c r="K3753" s="25" t="str">
        <f t="shared" si="58"/>
        <v/>
      </c>
      <c r="L3753" s="13" t="str">
        <f>IF($D3753="","",IFERROR(INDEX(类别属性,MATCH($D3753,类别表,0)),""))</f>
        <v/>
      </c>
      <c r="M3753" s="53"/>
      <c r="N3753" s="53"/>
      <c r="O3753" s="32"/>
      <c r="P3753" s="6" t="str">
        <f>IF($C3753="","",IF(ISNA(MATCH($C3753,账户表,0)),"※这个账户不在【基础资料】的账户档案里",IF($B3753="","※没填日期，这一笔不会进任何月份的报表",IF(NOT(ISNUMBER($B3753)),"※日期是文本不是日期（像 2026.6.28 这种），按日期取数的报表全会漏掉这一笔",IF(AND($F3753&lt;&gt;"",$G3753&lt;&gt;""),"※收入和支出不能同时填",IF(AND(N($F3753)=0,N($G3753)=0),"※收入和支出都没填",IF(OR(N($F3753)&lt;0,N($G3753)&lt;0),"※金额不能填负数，方向反了就换一列填",IF($D3753="","※没填收支类别，分类报表会漏掉这一笔",IF(ISNA(MATCH($D3753,类别表,0)),"※收支类别不在【基础资料】的清单里",IF(AND($L3753="内部转账",$M3753=""),"△内部转账要在「对方账户」写上另一头",IF(AND($L3753="内部转账",$M3753=$C3753),"※对方账户跟本账户是同一个",IF(AND($L3753&lt;&gt;"内部转账",$M3753&lt;&gt;""),"△填了对方账户，但类别不是内部转账",IF(YEAR($B3753)&lt;&gt;管理年度,"△不是管理年度的单据，按月的三张报表里看不到",IF($H3753&lt;0,"△这一笔之后该账户余额成负数了，核一下",""))))))))))))))</f>
        <v/>
      </c>
    </row>
    <row r="3754" ht="16.5" spans="1:16">
      <c r="A3754" s="4" t="str">
        <f>IF($C3754="","",COUNTA($C$5:$C3754))</f>
        <v/>
      </c>
      <c r="B3754" s="52"/>
      <c r="C3754" s="53"/>
      <c r="D3754" s="53"/>
      <c r="E3754" s="32"/>
      <c r="F3754" s="54"/>
      <c r="G3754" s="54"/>
      <c r="H3754" s="24" t="str">
        <f>IFERROR(ROUND(VLOOKUP($C3754,基础资料!$B$5:$E$34,3,0)+SUMIF($C$5:$C3754,$C3754,$F$5:$F3754)-SUMIF($C$5:$C3754,$C3754,$G$5:$G3754),2),"")</f>
        <v/>
      </c>
      <c r="I3754" s="53"/>
      <c r="J3754" s="53"/>
      <c r="K3754" s="25" t="str">
        <f t="shared" si="58"/>
        <v/>
      </c>
      <c r="L3754" s="13" t="str">
        <f>IF($D3754="","",IFERROR(INDEX(类别属性,MATCH($D3754,类别表,0)),""))</f>
        <v/>
      </c>
      <c r="M3754" s="53"/>
      <c r="N3754" s="53"/>
      <c r="O3754" s="32"/>
      <c r="P3754" s="6" t="str">
        <f>IF($C3754="","",IF(ISNA(MATCH($C3754,账户表,0)),"※这个账户不在【基础资料】的账户档案里",IF($B3754="","※没填日期，这一笔不会进任何月份的报表",IF(NOT(ISNUMBER($B3754)),"※日期是文本不是日期（像 2026.6.28 这种），按日期取数的报表全会漏掉这一笔",IF(AND($F3754&lt;&gt;"",$G3754&lt;&gt;""),"※收入和支出不能同时填",IF(AND(N($F3754)=0,N($G3754)=0),"※收入和支出都没填",IF(OR(N($F3754)&lt;0,N($G3754)&lt;0),"※金额不能填负数，方向反了就换一列填",IF($D3754="","※没填收支类别，分类报表会漏掉这一笔",IF(ISNA(MATCH($D3754,类别表,0)),"※收支类别不在【基础资料】的清单里",IF(AND($L3754="内部转账",$M3754=""),"△内部转账要在「对方账户」写上另一头",IF(AND($L3754="内部转账",$M3754=$C3754),"※对方账户跟本账户是同一个",IF(AND($L3754&lt;&gt;"内部转账",$M3754&lt;&gt;""),"△填了对方账户，但类别不是内部转账",IF(YEAR($B3754)&lt;&gt;管理年度,"△不是管理年度的单据，按月的三张报表里看不到",IF($H3754&lt;0,"△这一笔之后该账户余额成负数了，核一下",""))))))))))))))</f>
        <v/>
      </c>
    </row>
    <row r="3755" ht="16.5" spans="1:16">
      <c r="A3755" s="4" t="str">
        <f>IF($C3755="","",COUNTA($C$5:$C3755))</f>
        <v/>
      </c>
      <c r="B3755" s="52"/>
      <c r="C3755" s="53"/>
      <c r="D3755" s="53"/>
      <c r="E3755" s="32"/>
      <c r="F3755" s="54"/>
      <c r="G3755" s="54"/>
      <c r="H3755" s="24" t="str">
        <f>IFERROR(ROUND(VLOOKUP($C3755,基础资料!$B$5:$E$34,3,0)+SUMIF($C$5:$C3755,$C3755,$F$5:$F3755)-SUMIF($C$5:$C3755,$C3755,$G$5:$G3755),2),"")</f>
        <v/>
      </c>
      <c r="I3755" s="53"/>
      <c r="J3755" s="53"/>
      <c r="K3755" s="25" t="str">
        <f t="shared" si="58"/>
        <v/>
      </c>
      <c r="L3755" s="13" t="str">
        <f>IF($D3755="","",IFERROR(INDEX(类别属性,MATCH($D3755,类别表,0)),""))</f>
        <v/>
      </c>
      <c r="M3755" s="53"/>
      <c r="N3755" s="53"/>
      <c r="O3755" s="32"/>
      <c r="P3755" s="6" t="str">
        <f>IF($C3755="","",IF(ISNA(MATCH($C3755,账户表,0)),"※这个账户不在【基础资料】的账户档案里",IF($B3755="","※没填日期，这一笔不会进任何月份的报表",IF(NOT(ISNUMBER($B3755)),"※日期是文本不是日期（像 2026.6.28 这种），按日期取数的报表全会漏掉这一笔",IF(AND($F3755&lt;&gt;"",$G3755&lt;&gt;""),"※收入和支出不能同时填",IF(AND(N($F3755)=0,N($G3755)=0),"※收入和支出都没填",IF(OR(N($F3755)&lt;0,N($G3755)&lt;0),"※金额不能填负数，方向反了就换一列填",IF($D3755="","※没填收支类别，分类报表会漏掉这一笔",IF(ISNA(MATCH($D3755,类别表,0)),"※收支类别不在【基础资料】的清单里",IF(AND($L3755="内部转账",$M3755=""),"△内部转账要在「对方账户」写上另一头",IF(AND($L3755="内部转账",$M3755=$C3755),"※对方账户跟本账户是同一个",IF(AND($L3755&lt;&gt;"内部转账",$M3755&lt;&gt;""),"△填了对方账户，但类别不是内部转账",IF(YEAR($B3755)&lt;&gt;管理年度,"△不是管理年度的单据，按月的三张报表里看不到",IF($H3755&lt;0,"△这一笔之后该账户余额成负数了，核一下",""))))))))))))))</f>
        <v/>
      </c>
    </row>
    <row r="3756" ht="16.5" spans="1:16">
      <c r="A3756" s="4" t="str">
        <f>IF($C3756="","",COUNTA($C$5:$C3756))</f>
        <v/>
      </c>
      <c r="B3756" s="52"/>
      <c r="C3756" s="53"/>
      <c r="D3756" s="53"/>
      <c r="E3756" s="32"/>
      <c r="F3756" s="54"/>
      <c r="G3756" s="54"/>
      <c r="H3756" s="24" t="str">
        <f>IFERROR(ROUND(VLOOKUP($C3756,基础资料!$B$5:$E$34,3,0)+SUMIF($C$5:$C3756,$C3756,$F$5:$F3756)-SUMIF($C$5:$C3756,$C3756,$G$5:$G3756),2),"")</f>
        <v/>
      </c>
      <c r="I3756" s="53"/>
      <c r="J3756" s="53"/>
      <c r="K3756" s="25" t="str">
        <f t="shared" si="58"/>
        <v/>
      </c>
      <c r="L3756" s="13" t="str">
        <f>IF($D3756="","",IFERROR(INDEX(类别属性,MATCH($D3756,类别表,0)),""))</f>
        <v/>
      </c>
      <c r="M3756" s="53"/>
      <c r="N3756" s="53"/>
      <c r="O3756" s="32"/>
      <c r="P3756" s="6" t="str">
        <f>IF($C3756="","",IF(ISNA(MATCH($C3756,账户表,0)),"※这个账户不在【基础资料】的账户档案里",IF($B3756="","※没填日期，这一笔不会进任何月份的报表",IF(NOT(ISNUMBER($B3756)),"※日期是文本不是日期（像 2026.6.28 这种），按日期取数的报表全会漏掉这一笔",IF(AND($F3756&lt;&gt;"",$G3756&lt;&gt;""),"※收入和支出不能同时填",IF(AND(N($F3756)=0,N($G3756)=0),"※收入和支出都没填",IF(OR(N($F3756)&lt;0,N($G3756)&lt;0),"※金额不能填负数，方向反了就换一列填",IF($D3756="","※没填收支类别，分类报表会漏掉这一笔",IF(ISNA(MATCH($D3756,类别表,0)),"※收支类别不在【基础资料】的清单里",IF(AND($L3756="内部转账",$M3756=""),"△内部转账要在「对方账户」写上另一头",IF(AND($L3756="内部转账",$M3756=$C3756),"※对方账户跟本账户是同一个",IF(AND($L3756&lt;&gt;"内部转账",$M3756&lt;&gt;""),"△填了对方账户，但类别不是内部转账",IF(YEAR($B3756)&lt;&gt;管理年度,"△不是管理年度的单据，按月的三张报表里看不到",IF($H3756&lt;0,"△这一笔之后该账户余额成负数了，核一下",""))))))))))))))</f>
        <v/>
      </c>
    </row>
    <row r="3757" ht="16.5" spans="1:16">
      <c r="A3757" s="4" t="str">
        <f>IF($C3757="","",COUNTA($C$5:$C3757))</f>
        <v/>
      </c>
      <c r="B3757" s="52"/>
      <c r="C3757" s="53"/>
      <c r="D3757" s="53"/>
      <c r="E3757" s="32"/>
      <c r="F3757" s="54"/>
      <c r="G3757" s="54"/>
      <c r="H3757" s="24" t="str">
        <f>IFERROR(ROUND(VLOOKUP($C3757,基础资料!$B$5:$E$34,3,0)+SUMIF($C$5:$C3757,$C3757,$F$5:$F3757)-SUMIF($C$5:$C3757,$C3757,$G$5:$G3757),2),"")</f>
        <v/>
      </c>
      <c r="I3757" s="53"/>
      <c r="J3757" s="53"/>
      <c r="K3757" s="25" t="str">
        <f t="shared" si="58"/>
        <v/>
      </c>
      <c r="L3757" s="13" t="str">
        <f>IF($D3757="","",IFERROR(INDEX(类别属性,MATCH($D3757,类别表,0)),""))</f>
        <v/>
      </c>
      <c r="M3757" s="53"/>
      <c r="N3757" s="53"/>
      <c r="O3757" s="32"/>
      <c r="P3757" s="6" t="str">
        <f>IF($C3757="","",IF(ISNA(MATCH($C3757,账户表,0)),"※这个账户不在【基础资料】的账户档案里",IF($B3757="","※没填日期，这一笔不会进任何月份的报表",IF(NOT(ISNUMBER($B3757)),"※日期是文本不是日期（像 2026.6.28 这种），按日期取数的报表全会漏掉这一笔",IF(AND($F3757&lt;&gt;"",$G3757&lt;&gt;""),"※收入和支出不能同时填",IF(AND(N($F3757)=0,N($G3757)=0),"※收入和支出都没填",IF(OR(N($F3757)&lt;0,N($G3757)&lt;0),"※金额不能填负数，方向反了就换一列填",IF($D3757="","※没填收支类别，分类报表会漏掉这一笔",IF(ISNA(MATCH($D3757,类别表,0)),"※收支类别不在【基础资料】的清单里",IF(AND($L3757="内部转账",$M3757=""),"△内部转账要在「对方账户」写上另一头",IF(AND($L3757="内部转账",$M3757=$C3757),"※对方账户跟本账户是同一个",IF(AND($L3757&lt;&gt;"内部转账",$M3757&lt;&gt;""),"△填了对方账户，但类别不是内部转账",IF(YEAR($B3757)&lt;&gt;管理年度,"△不是管理年度的单据，按月的三张报表里看不到",IF($H3757&lt;0,"△这一笔之后该账户余额成负数了，核一下",""))))))))))))))</f>
        <v/>
      </c>
    </row>
    <row r="3758" ht="16.5" spans="1:16">
      <c r="A3758" s="4" t="str">
        <f>IF($C3758="","",COUNTA($C$5:$C3758))</f>
        <v/>
      </c>
      <c r="B3758" s="52"/>
      <c r="C3758" s="53"/>
      <c r="D3758" s="53"/>
      <c r="E3758" s="32"/>
      <c r="F3758" s="54"/>
      <c r="G3758" s="54"/>
      <c r="H3758" s="24" t="str">
        <f>IFERROR(ROUND(VLOOKUP($C3758,基础资料!$B$5:$E$34,3,0)+SUMIF($C$5:$C3758,$C3758,$F$5:$F3758)-SUMIF($C$5:$C3758,$C3758,$G$5:$G3758),2),"")</f>
        <v/>
      </c>
      <c r="I3758" s="53"/>
      <c r="J3758" s="53"/>
      <c r="K3758" s="25" t="str">
        <f t="shared" si="58"/>
        <v/>
      </c>
      <c r="L3758" s="13" t="str">
        <f>IF($D3758="","",IFERROR(INDEX(类别属性,MATCH($D3758,类别表,0)),""))</f>
        <v/>
      </c>
      <c r="M3758" s="53"/>
      <c r="N3758" s="53"/>
      <c r="O3758" s="32"/>
      <c r="P3758" s="6" t="str">
        <f>IF($C3758="","",IF(ISNA(MATCH($C3758,账户表,0)),"※这个账户不在【基础资料】的账户档案里",IF($B3758="","※没填日期，这一笔不会进任何月份的报表",IF(NOT(ISNUMBER($B3758)),"※日期是文本不是日期（像 2026.6.28 这种），按日期取数的报表全会漏掉这一笔",IF(AND($F3758&lt;&gt;"",$G3758&lt;&gt;""),"※收入和支出不能同时填",IF(AND(N($F3758)=0,N($G3758)=0),"※收入和支出都没填",IF(OR(N($F3758)&lt;0,N($G3758)&lt;0),"※金额不能填负数，方向反了就换一列填",IF($D3758="","※没填收支类别，分类报表会漏掉这一笔",IF(ISNA(MATCH($D3758,类别表,0)),"※收支类别不在【基础资料】的清单里",IF(AND($L3758="内部转账",$M3758=""),"△内部转账要在「对方账户」写上另一头",IF(AND($L3758="内部转账",$M3758=$C3758),"※对方账户跟本账户是同一个",IF(AND($L3758&lt;&gt;"内部转账",$M3758&lt;&gt;""),"△填了对方账户，但类别不是内部转账",IF(YEAR($B3758)&lt;&gt;管理年度,"△不是管理年度的单据，按月的三张报表里看不到",IF($H3758&lt;0,"△这一笔之后该账户余额成负数了，核一下",""))))))))))))))</f>
        <v/>
      </c>
    </row>
    <row r="3759" ht="16.5" spans="1:16">
      <c r="A3759" s="4" t="str">
        <f>IF($C3759="","",COUNTA($C$5:$C3759))</f>
        <v/>
      </c>
      <c r="B3759" s="52"/>
      <c r="C3759" s="53"/>
      <c r="D3759" s="53"/>
      <c r="E3759" s="32"/>
      <c r="F3759" s="54"/>
      <c r="G3759" s="54"/>
      <c r="H3759" s="24" t="str">
        <f>IFERROR(ROUND(VLOOKUP($C3759,基础资料!$B$5:$E$34,3,0)+SUMIF($C$5:$C3759,$C3759,$F$5:$F3759)-SUMIF($C$5:$C3759,$C3759,$G$5:$G3759),2),"")</f>
        <v/>
      </c>
      <c r="I3759" s="53"/>
      <c r="J3759" s="53"/>
      <c r="K3759" s="25" t="str">
        <f t="shared" si="58"/>
        <v/>
      </c>
      <c r="L3759" s="13" t="str">
        <f>IF($D3759="","",IFERROR(INDEX(类别属性,MATCH($D3759,类别表,0)),""))</f>
        <v/>
      </c>
      <c r="M3759" s="53"/>
      <c r="N3759" s="53"/>
      <c r="O3759" s="32"/>
      <c r="P3759" s="6" t="str">
        <f>IF($C3759="","",IF(ISNA(MATCH($C3759,账户表,0)),"※这个账户不在【基础资料】的账户档案里",IF($B3759="","※没填日期，这一笔不会进任何月份的报表",IF(NOT(ISNUMBER($B3759)),"※日期是文本不是日期（像 2026.6.28 这种），按日期取数的报表全会漏掉这一笔",IF(AND($F3759&lt;&gt;"",$G3759&lt;&gt;""),"※收入和支出不能同时填",IF(AND(N($F3759)=0,N($G3759)=0),"※收入和支出都没填",IF(OR(N($F3759)&lt;0,N($G3759)&lt;0),"※金额不能填负数，方向反了就换一列填",IF($D3759="","※没填收支类别，分类报表会漏掉这一笔",IF(ISNA(MATCH($D3759,类别表,0)),"※收支类别不在【基础资料】的清单里",IF(AND($L3759="内部转账",$M3759=""),"△内部转账要在「对方账户」写上另一头",IF(AND($L3759="内部转账",$M3759=$C3759),"※对方账户跟本账户是同一个",IF(AND($L3759&lt;&gt;"内部转账",$M3759&lt;&gt;""),"△填了对方账户，但类别不是内部转账",IF(YEAR($B3759)&lt;&gt;管理年度,"△不是管理年度的单据，按月的三张报表里看不到",IF($H3759&lt;0,"△这一笔之后该账户余额成负数了，核一下",""))))))))))))))</f>
        <v/>
      </c>
    </row>
    <row r="3760" ht="16.5" spans="1:16">
      <c r="A3760" s="4" t="str">
        <f>IF($C3760="","",COUNTA($C$5:$C3760))</f>
        <v/>
      </c>
      <c r="B3760" s="52"/>
      <c r="C3760" s="53"/>
      <c r="D3760" s="53"/>
      <c r="E3760" s="32"/>
      <c r="F3760" s="54"/>
      <c r="G3760" s="54"/>
      <c r="H3760" s="24" t="str">
        <f>IFERROR(ROUND(VLOOKUP($C3760,基础资料!$B$5:$E$34,3,0)+SUMIF($C$5:$C3760,$C3760,$F$5:$F3760)-SUMIF($C$5:$C3760,$C3760,$G$5:$G3760),2),"")</f>
        <v/>
      </c>
      <c r="I3760" s="53"/>
      <c r="J3760" s="53"/>
      <c r="K3760" s="25" t="str">
        <f t="shared" si="58"/>
        <v/>
      </c>
      <c r="L3760" s="13" t="str">
        <f>IF($D3760="","",IFERROR(INDEX(类别属性,MATCH($D3760,类别表,0)),""))</f>
        <v/>
      </c>
      <c r="M3760" s="53"/>
      <c r="N3760" s="53"/>
      <c r="O3760" s="32"/>
      <c r="P3760" s="6" t="str">
        <f>IF($C3760="","",IF(ISNA(MATCH($C3760,账户表,0)),"※这个账户不在【基础资料】的账户档案里",IF($B3760="","※没填日期，这一笔不会进任何月份的报表",IF(NOT(ISNUMBER($B3760)),"※日期是文本不是日期（像 2026.6.28 这种），按日期取数的报表全会漏掉这一笔",IF(AND($F3760&lt;&gt;"",$G3760&lt;&gt;""),"※收入和支出不能同时填",IF(AND(N($F3760)=0,N($G3760)=0),"※收入和支出都没填",IF(OR(N($F3760)&lt;0,N($G3760)&lt;0),"※金额不能填负数，方向反了就换一列填",IF($D3760="","※没填收支类别，分类报表会漏掉这一笔",IF(ISNA(MATCH($D3760,类别表,0)),"※收支类别不在【基础资料】的清单里",IF(AND($L3760="内部转账",$M3760=""),"△内部转账要在「对方账户」写上另一头",IF(AND($L3760="内部转账",$M3760=$C3760),"※对方账户跟本账户是同一个",IF(AND($L3760&lt;&gt;"内部转账",$M3760&lt;&gt;""),"△填了对方账户，但类别不是内部转账",IF(YEAR($B3760)&lt;&gt;管理年度,"△不是管理年度的单据，按月的三张报表里看不到",IF($H3760&lt;0,"△这一笔之后该账户余额成负数了，核一下",""))))))))))))))</f>
        <v/>
      </c>
    </row>
    <row r="3761" ht="16.5" spans="1:16">
      <c r="A3761" s="4" t="str">
        <f>IF($C3761="","",COUNTA($C$5:$C3761))</f>
        <v/>
      </c>
      <c r="B3761" s="52"/>
      <c r="C3761" s="53"/>
      <c r="D3761" s="53"/>
      <c r="E3761" s="32"/>
      <c r="F3761" s="54"/>
      <c r="G3761" s="54"/>
      <c r="H3761" s="24" t="str">
        <f>IFERROR(ROUND(VLOOKUP($C3761,基础资料!$B$5:$E$34,3,0)+SUMIF($C$5:$C3761,$C3761,$F$5:$F3761)-SUMIF($C$5:$C3761,$C3761,$G$5:$G3761),2),"")</f>
        <v/>
      </c>
      <c r="I3761" s="53"/>
      <c r="J3761" s="53"/>
      <c r="K3761" s="25" t="str">
        <f t="shared" si="58"/>
        <v/>
      </c>
      <c r="L3761" s="13" t="str">
        <f>IF($D3761="","",IFERROR(INDEX(类别属性,MATCH($D3761,类别表,0)),""))</f>
        <v/>
      </c>
      <c r="M3761" s="53"/>
      <c r="N3761" s="53"/>
      <c r="O3761" s="32"/>
      <c r="P3761" s="6" t="str">
        <f>IF($C3761="","",IF(ISNA(MATCH($C3761,账户表,0)),"※这个账户不在【基础资料】的账户档案里",IF($B3761="","※没填日期，这一笔不会进任何月份的报表",IF(NOT(ISNUMBER($B3761)),"※日期是文本不是日期（像 2026.6.28 这种），按日期取数的报表全会漏掉这一笔",IF(AND($F3761&lt;&gt;"",$G3761&lt;&gt;""),"※收入和支出不能同时填",IF(AND(N($F3761)=0,N($G3761)=0),"※收入和支出都没填",IF(OR(N($F3761)&lt;0,N($G3761)&lt;0),"※金额不能填负数，方向反了就换一列填",IF($D3761="","※没填收支类别，分类报表会漏掉这一笔",IF(ISNA(MATCH($D3761,类别表,0)),"※收支类别不在【基础资料】的清单里",IF(AND($L3761="内部转账",$M3761=""),"△内部转账要在「对方账户」写上另一头",IF(AND($L3761="内部转账",$M3761=$C3761),"※对方账户跟本账户是同一个",IF(AND($L3761&lt;&gt;"内部转账",$M3761&lt;&gt;""),"△填了对方账户，但类别不是内部转账",IF(YEAR($B3761)&lt;&gt;管理年度,"△不是管理年度的单据，按月的三张报表里看不到",IF($H3761&lt;0,"△这一笔之后该账户余额成负数了，核一下",""))))))))))))))</f>
        <v/>
      </c>
    </row>
    <row r="3762" ht="16.5" spans="1:16">
      <c r="A3762" s="4" t="str">
        <f>IF($C3762="","",COUNTA($C$5:$C3762))</f>
        <v/>
      </c>
      <c r="B3762" s="52"/>
      <c r="C3762" s="53"/>
      <c r="D3762" s="53"/>
      <c r="E3762" s="32"/>
      <c r="F3762" s="54"/>
      <c r="G3762" s="54"/>
      <c r="H3762" s="24" t="str">
        <f>IFERROR(ROUND(VLOOKUP($C3762,基础资料!$B$5:$E$34,3,0)+SUMIF($C$5:$C3762,$C3762,$F$5:$F3762)-SUMIF($C$5:$C3762,$C3762,$G$5:$G3762),2),"")</f>
        <v/>
      </c>
      <c r="I3762" s="53"/>
      <c r="J3762" s="53"/>
      <c r="K3762" s="25" t="str">
        <f t="shared" si="58"/>
        <v/>
      </c>
      <c r="L3762" s="13" t="str">
        <f>IF($D3762="","",IFERROR(INDEX(类别属性,MATCH($D3762,类别表,0)),""))</f>
        <v/>
      </c>
      <c r="M3762" s="53"/>
      <c r="N3762" s="53"/>
      <c r="O3762" s="32"/>
      <c r="P3762" s="6" t="str">
        <f>IF($C3762="","",IF(ISNA(MATCH($C3762,账户表,0)),"※这个账户不在【基础资料】的账户档案里",IF($B3762="","※没填日期，这一笔不会进任何月份的报表",IF(NOT(ISNUMBER($B3762)),"※日期是文本不是日期（像 2026.6.28 这种），按日期取数的报表全会漏掉这一笔",IF(AND($F3762&lt;&gt;"",$G3762&lt;&gt;""),"※收入和支出不能同时填",IF(AND(N($F3762)=0,N($G3762)=0),"※收入和支出都没填",IF(OR(N($F3762)&lt;0,N($G3762)&lt;0),"※金额不能填负数，方向反了就换一列填",IF($D3762="","※没填收支类别，分类报表会漏掉这一笔",IF(ISNA(MATCH($D3762,类别表,0)),"※收支类别不在【基础资料】的清单里",IF(AND($L3762="内部转账",$M3762=""),"△内部转账要在「对方账户」写上另一头",IF(AND($L3762="内部转账",$M3762=$C3762),"※对方账户跟本账户是同一个",IF(AND($L3762&lt;&gt;"内部转账",$M3762&lt;&gt;""),"△填了对方账户，但类别不是内部转账",IF(YEAR($B3762)&lt;&gt;管理年度,"△不是管理年度的单据，按月的三张报表里看不到",IF($H3762&lt;0,"△这一笔之后该账户余额成负数了，核一下",""))))))))))))))</f>
        <v/>
      </c>
    </row>
    <row r="3763" ht="16.5" spans="1:16">
      <c r="A3763" s="4" t="str">
        <f>IF($C3763="","",COUNTA($C$5:$C3763))</f>
        <v/>
      </c>
      <c r="B3763" s="52"/>
      <c r="C3763" s="53"/>
      <c r="D3763" s="53"/>
      <c r="E3763" s="32"/>
      <c r="F3763" s="54"/>
      <c r="G3763" s="54"/>
      <c r="H3763" s="24" t="str">
        <f>IFERROR(ROUND(VLOOKUP($C3763,基础资料!$B$5:$E$34,3,0)+SUMIF($C$5:$C3763,$C3763,$F$5:$F3763)-SUMIF($C$5:$C3763,$C3763,$G$5:$G3763),2),"")</f>
        <v/>
      </c>
      <c r="I3763" s="53"/>
      <c r="J3763" s="53"/>
      <c r="K3763" s="25" t="str">
        <f t="shared" si="58"/>
        <v/>
      </c>
      <c r="L3763" s="13" t="str">
        <f>IF($D3763="","",IFERROR(INDEX(类别属性,MATCH($D3763,类别表,0)),""))</f>
        <v/>
      </c>
      <c r="M3763" s="53"/>
      <c r="N3763" s="53"/>
      <c r="O3763" s="32"/>
      <c r="P3763" s="6" t="str">
        <f>IF($C3763="","",IF(ISNA(MATCH($C3763,账户表,0)),"※这个账户不在【基础资料】的账户档案里",IF($B3763="","※没填日期，这一笔不会进任何月份的报表",IF(NOT(ISNUMBER($B3763)),"※日期是文本不是日期（像 2026.6.28 这种），按日期取数的报表全会漏掉这一笔",IF(AND($F3763&lt;&gt;"",$G3763&lt;&gt;""),"※收入和支出不能同时填",IF(AND(N($F3763)=0,N($G3763)=0),"※收入和支出都没填",IF(OR(N($F3763)&lt;0,N($G3763)&lt;0),"※金额不能填负数，方向反了就换一列填",IF($D3763="","※没填收支类别，分类报表会漏掉这一笔",IF(ISNA(MATCH($D3763,类别表,0)),"※收支类别不在【基础资料】的清单里",IF(AND($L3763="内部转账",$M3763=""),"△内部转账要在「对方账户」写上另一头",IF(AND($L3763="内部转账",$M3763=$C3763),"※对方账户跟本账户是同一个",IF(AND($L3763&lt;&gt;"内部转账",$M3763&lt;&gt;""),"△填了对方账户，但类别不是内部转账",IF(YEAR($B3763)&lt;&gt;管理年度,"△不是管理年度的单据，按月的三张报表里看不到",IF($H3763&lt;0,"△这一笔之后该账户余额成负数了，核一下",""))))))))))))))</f>
        <v/>
      </c>
    </row>
    <row r="3764" ht="16.5" spans="1:16">
      <c r="A3764" s="4" t="str">
        <f>IF($C3764="","",COUNTA($C$5:$C3764))</f>
        <v/>
      </c>
      <c r="B3764" s="52"/>
      <c r="C3764" s="53"/>
      <c r="D3764" s="53"/>
      <c r="E3764" s="32"/>
      <c r="F3764" s="54"/>
      <c r="G3764" s="54"/>
      <c r="H3764" s="24" t="str">
        <f>IFERROR(ROUND(VLOOKUP($C3764,基础资料!$B$5:$E$34,3,0)+SUMIF($C$5:$C3764,$C3764,$F$5:$F3764)-SUMIF($C$5:$C3764,$C3764,$G$5:$G3764),2),"")</f>
        <v/>
      </c>
      <c r="I3764" s="53"/>
      <c r="J3764" s="53"/>
      <c r="K3764" s="25" t="str">
        <f t="shared" si="58"/>
        <v/>
      </c>
      <c r="L3764" s="13" t="str">
        <f>IF($D3764="","",IFERROR(INDEX(类别属性,MATCH($D3764,类别表,0)),""))</f>
        <v/>
      </c>
      <c r="M3764" s="53"/>
      <c r="N3764" s="53"/>
      <c r="O3764" s="32"/>
      <c r="P3764" s="6" t="str">
        <f>IF($C3764="","",IF(ISNA(MATCH($C3764,账户表,0)),"※这个账户不在【基础资料】的账户档案里",IF($B3764="","※没填日期，这一笔不会进任何月份的报表",IF(NOT(ISNUMBER($B3764)),"※日期是文本不是日期（像 2026.6.28 这种），按日期取数的报表全会漏掉这一笔",IF(AND($F3764&lt;&gt;"",$G3764&lt;&gt;""),"※收入和支出不能同时填",IF(AND(N($F3764)=0,N($G3764)=0),"※收入和支出都没填",IF(OR(N($F3764)&lt;0,N($G3764)&lt;0),"※金额不能填负数，方向反了就换一列填",IF($D3764="","※没填收支类别，分类报表会漏掉这一笔",IF(ISNA(MATCH($D3764,类别表,0)),"※收支类别不在【基础资料】的清单里",IF(AND($L3764="内部转账",$M3764=""),"△内部转账要在「对方账户」写上另一头",IF(AND($L3764="内部转账",$M3764=$C3764),"※对方账户跟本账户是同一个",IF(AND($L3764&lt;&gt;"内部转账",$M3764&lt;&gt;""),"△填了对方账户，但类别不是内部转账",IF(YEAR($B3764)&lt;&gt;管理年度,"△不是管理年度的单据，按月的三张报表里看不到",IF($H3764&lt;0,"△这一笔之后该账户余额成负数了，核一下",""))))))))))))))</f>
        <v/>
      </c>
    </row>
    <row r="3765" ht="16.5" spans="1:16">
      <c r="A3765" s="4" t="str">
        <f>IF($C3765="","",COUNTA($C$5:$C3765))</f>
        <v/>
      </c>
      <c r="B3765" s="52"/>
      <c r="C3765" s="53"/>
      <c r="D3765" s="53"/>
      <c r="E3765" s="32"/>
      <c r="F3765" s="54"/>
      <c r="G3765" s="54"/>
      <c r="H3765" s="24" t="str">
        <f>IFERROR(ROUND(VLOOKUP($C3765,基础资料!$B$5:$E$34,3,0)+SUMIF($C$5:$C3765,$C3765,$F$5:$F3765)-SUMIF($C$5:$C3765,$C3765,$G$5:$G3765),2),"")</f>
        <v/>
      </c>
      <c r="I3765" s="53"/>
      <c r="J3765" s="53"/>
      <c r="K3765" s="25" t="str">
        <f t="shared" si="58"/>
        <v/>
      </c>
      <c r="L3765" s="13" t="str">
        <f>IF($D3765="","",IFERROR(INDEX(类别属性,MATCH($D3765,类别表,0)),""))</f>
        <v/>
      </c>
      <c r="M3765" s="53"/>
      <c r="N3765" s="53"/>
      <c r="O3765" s="32"/>
      <c r="P3765" s="6" t="str">
        <f>IF($C3765="","",IF(ISNA(MATCH($C3765,账户表,0)),"※这个账户不在【基础资料】的账户档案里",IF($B3765="","※没填日期，这一笔不会进任何月份的报表",IF(NOT(ISNUMBER($B3765)),"※日期是文本不是日期（像 2026.6.28 这种），按日期取数的报表全会漏掉这一笔",IF(AND($F3765&lt;&gt;"",$G3765&lt;&gt;""),"※收入和支出不能同时填",IF(AND(N($F3765)=0,N($G3765)=0),"※收入和支出都没填",IF(OR(N($F3765)&lt;0,N($G3765)&lt;0),"※金额不能填负数，方向反了就换一列填",IF($D3765="","※没填收支类别，分类报表会漏掉这一笔",IF(ISNA(MATCH($D3765,类别表,0)),"※收支类别不在【基础资料】的清单里",IF(AND($L3765="内部转账",$M3765=""),"△内部转账要在「对方账户」写上另一头",IF(AND($L3765="内部转账",$M3765=$C3765),"※对方账户跟本账户是同一个",IF(AND($L3765&lt;&gt;"内部转账",$M3765&lt;&gt;""),"△填了对方账户，但类别不是内部转账",IF(YEAR($B3765)&lt;&gt;管理年度,"△不是管理年度的单据，按月的三张报表里看不到",IF($H3765&lt;0,"△这一笔之后该账户余额成负数了，核一下",""))))))))))))))</f>
        <v/>
      </c>
    </row>
    <row r="3766" ht="16.5" spans="1:16">
      <c r="A3766" s="4" t="str">
        <f>IF($C3766="","",COUNTA($C$5:$C3766))</f>
        <v/>
      </c>
      <c r="B3766" s="52"/>
      <c r="C3766" s="53"/>
      <c r="D3766" s="53"/>
      <c r="E3766" s="32"/>
      <c r="F3766" s="54"/>
      <c r="G3766" s="54"/>
      <c r="H3766" s="24" t="str">
        <f>IFERROR(ROUND(VLOOKUP($C3766,基础资料!$B$5:$E$34,3,0)+SUMIF($C$5:$C3766,$C3766,$F$5:$F3766)-SUMIF($C$5:$C3766,$C3766,$G$5:$G3766),2),"")</f>
        <v/>
      </c>
      <c r="I3766" s="53"/>
      <c r="J3766" s="53"/>
      <c r="K3766" s="25" t="str">
        <f t="shared" si="58"/>
        <v/>
      </c>
      <c r="L3766" s="13" t="str">
        <f>IF($D3766="","",IFERROR(INDEX(类别属性,MATCH($D3766,类别表,0)),""))</f>
        <v/>
      </c>
      <c r="M3766" s="53"/>
      <c r="N3766" s="53"/>
      <c r="O3766" s="32"/>
      <c r="P3766" s="6" t="str">
        <f>IF($C3766="","",IF(ISNA(MATCH($C3766,账户表,0)),"※这个账户不在【基础资料】的账户档案里",IF($B3766="","※没填日期，这一笔不会进任何月份的报表",IF(NOT(ISNUMBER($B3766)),"※日期是文本不是日期（像 2026.6.28 这种），按日期取数的报表全会漏掉这一笔",IF(AND($F3766&lt;&gt;"",$G3766&lt;&gt;""),"※收入和支出不能同时填",IF(AND(N($F3766)=0,N($G3766)=0),"※收入和支出都没填",IF(OR(N($F3766)&lt;0,N($G3766)&lt;0),"※金额不能填负数，方向反了就换一列填",IF($D3766="","※没填收支类别，分类报表会漏掉这一笔",IF(ISNA(MATCH($D3766,类别表,0)),"※收支类别不在【基础资料】的清单里",IF(AND($L3766="内部转账",$M3766=""),"△内部转账要在「对方账户」写上另一头",IF(AND($L3766="内部转账",$M3766=$C3766),"※对方账户跟本账户是同一个",IF(AND($L3766&lt;&gt;"内部转账",$M3766&lt;&gt;""),"△填了对方账户，但类别不是内部转账",IF(YEAR($B3766)&lt;&gt;管理年度,"△不是管理年度的单据，按月的三张报表里看不到",IF($H3766&lt;0,"△这一笔之后该账户余额成负数了，核一下",""))))))))))))))</f>
        <v/>
      </c>
    </row>
    <row r="3767" ht="16.5" spans="1:16">
      <c r="A3767" s="4" t="str">
        <f>IF($C3767="","",COUNTA($C$5:$C3767))</f>
        <v/>
      </c>
      <c r="B3767" s="52"/>
      <c r="C3767" s="53"/>
      <c r="D3767" s="53"/>
      <c r="E3767" s="32"/>
      <c r="F3767" s="54"/>
      <c r="G3767" s="54"/>
      <c r="H3767" s="24" t="str">
        <f>IFERROR(ROUND(VLOOKUP($C3767,基础资料!$B$5:$E$34,3,0)+SUMIF($C$5:$C3767,$C3767,$F$5:$F3767)-SUMIF($C$5:$C3767,$C3767,$G$5:$G3767),2),"")</f>
        <v/>
      </c>
      <c r="I3767" s="53"/>
      <c r="J3767" s="53"/>
      <c r="K3767" s="25" t="str">
        <f t="shared" si="58"/>
        <v/>
      </c>
      <c r="L3767" s="13" t="str">
        <f>IF($D3767="","",IFERROR(INDEX(类别属性,MATCH($D3767,类别表,0)),""))</f>
        <v/>
      </c>
      <c r="M3767" s="53"/>
      <c r="N3767" s="53"/>
      <c r="O3767" s="32"/>
      <c r="P3767" s="6" t="str">
        <f>IF($C3767="","",IF(ISNA(MATCH($C3767,账户表,0)),"※这个账户不在【基础资料】的账户档案里",IF($B3767="","※没填日期，这一笔不会进任何月份的报表",IF(NOT(ISNUMBER($B3767)),"※日期是文本不是日期（像 2026.6.28 这种），按日期取数的报表全会漏掉这一笔",IF(AND($F3767&lt;&gt;"",$G3767&lt;&gt;""),"※收入和支出不能同时填",IF(AND(N($F3767)=0,N($G3767)=0),"※收入和支出都没填",IF(OR(N($F3767)&lt;0,N($G3767)&lt;0),"※金额不能填负数，方向反了就换一列填",IF($D3767="","※没填收支类别，分类报表会漏掉这一笔",IF(ISNA(MATCH($D3767,类别表,0)),"※收支类别不在【基础资料】的清单里",IF(AND($L3767="内部转账",$M3767=""),"△内部转账要在「对方账户」写上另一头",IF(AND($L3767="内部转账",$M3767=$C3767),"※对方账户跟本账户是同一个",IF(AND($L3767&lt;&gt;"内部转账",$M3767&lt;&gt;""),"△填了对方账户，但类别不是内部转账",IF(YEAR($B3767)&lt;&gt;管理年度,"△不是管理年度的单据，按月的三张报表里看不到",IF($H3767&lt;0,"△这一笔之后该账户余额成负数了，核一下",""))))))))))))))</f>
        <v/>
      </c>
    </row>
    <row r="3768" ht="16.5" spans="1:16">
      <c r="A3768" s="4" t="str">
        <f>IF($C3768="","",COUNTA($C$5:$C3768))</f>
        <v/>
      </c>
      <c r="B3768" s="52"/>
      <c r="C3768" s="53"/>
      <c r="D3768" s="53"/>
      <c r="E3768" s="32"/>
      <c r="F3768" s="54"/>
      <c r="G3768" s="54"/>
      <c r="H3768" s="24" t="str">
        <f>IFERROR(ROUND(VLOOKUP($C3768,基础资料!$B$5:$E$34,3,0)+SUMIF($C$5:$C3768,$C3768,$F$5:$F3768)-SUMIF($C$5:$C3768,$C3768,$G$5:$G3768),2),"")</f>
        <v/>
      </c>
      <c r="I3768" s="53"/>
      <c r="J3768" s="53"/>
      <c r="K3768" s="25" t="str">
        <f t="shared" si="58"/>
        <v/>
      </c>
      <c r="L3768" s="13" t="str">
        <f>IF($D3768="","",IFERROR(INDEX(类别属性,MATCH($D3768,类别表,0)),""))</f>
        <v/>
      </c>
      <c r="M3768" s="53"/>
      <c r="N3768" s="53"/>
      <c r="O3768" s="32"/>
      <c r="P3768" s="6" t="str">
        <f>IF($C3768="","",IF(ISNA(MATCH($C3768,账户表,0)),"※这个账户不在【基础资料】的账户档案里",IF($B3768="","※没填日期，这一笔不会进任何月份的报表",IF(NOT(ISNUMBER($B3768)),"※日期是文本不是日期（像 2026.6.28 这种），按日期取数的报表全会漏掉这一笔",IF(AND($F3768&lt;&gt;"",$G3768&lt;&gt;""),"※收入和支出不能同时填",IF(AND(N($F3768)=0,N($G3768)=0),"※收入和支出都没填",IF(OR(N($F3768)&lt;0,N($G3768)&lt;0),"※金额不能填负数，方向反了就换一列填",IF($D3768="","※没填收支类别，分类报表会漏掉这一笔",IF(ISNA(MATCH($D3768,类别表,0)),"※收支类别不在【基础资料】的清单里",IF(AND($L3768="内部转账",$M3768=""),"△内部转账要在「对方账户」写上另一头",IF(AND($L3768="内部转账",$M3768=$C3768),"※对方账户跟本账户是同一个",IF(AND($L3768&lt;&gt;"内部转账",$M3768&lt;&gt;""),"△填了对方账户，但类别不是内部转账",IF(YEAR($B3768)&lt;&gt;管理年度,"△不是管理年度的单据，按月的三张报表里看不到",IF($H3768&lt;0,"△这一笔之后该账户余额成负数了，核一下",""))))))))))))))</f>
        <v/>
      </c>
    </row>
    <row r="3769" ht="16.5" spans="1:16">
      <c r="A3769" s="4" t="str">
        <f>IF($C3769="","",COUNTA($C$5:$C3769))</f>
        <v/>
      </c>
      <c r="B3769" s="52"/>
      <c r="C3769" s="53"/>
      <c r="D3769" s="53"/>
      <c r="E3769" s="32"/>
      <c r="F3769" s="54"/>
      <c r="G3769" s="54"/>
      <c r="H3769" s="24" t="str">
        <f>IFERROR(ROUND(VLOOKUP($C3769,基础资料!$B$5:$E$34,3,0)+SUMIF($C$5:$C3769,$C3769,$F$5:$F3769)-SUMIF($C$5:$C3769,$C3769,$G$5:$G3769),2),"")</f>
        <v/>
      </c>
      <c r="I3769" s="53"/>
      <c r="J3769" s="53"/>
      <c r="K3769" s="25" t="str">
        <f t="shared" si="58"/>
        <v/>
      </c>
      <c r="L3769" s="13" t="str">
        <f>IF($D3769="","",IFERROR(INDEX(类别属性,MATCH($D3769,类别表,0)),""))</f>
        <v/>
      </c>
      <c r="M3769" s="53"/>
      <c r="N3769" s="53"/>
      <c r="O3769" s="32"/>
      <c r="P3769" s="6" t="str">
        <f>IF($C3769="","",IF(ISNA(MATCH($C3769,账户表,0)),"※这个账户不在【基础资料】的账户档案里",IF($B3769="","※没填日期，这一笔不会进任何月份的报表",IF(NOT(ISNUMBER($B3769)),"※日期是文本不是日期（像 2026.6.28 这种），按日期取数的报表全会漏掉这一笔",IF(AND($F3769&lt;&gt;"",$G3769&lt;&gt;""),"※收入和支出不能同时填",IF(AND(N($F3769)=0,N($G3769)=0),"※收入和支出都没填",IF(OR(N($F3769)&lt;0,N($G3769)&lt;0),"※金额不能填负数，方向反了就换一列填",IF($D3769="","※没填收支类别，分类报表会漏掉这一笔",IF(ISNA(MATCH($D3769,类别表,0)),"※收支类别不在【基础资料】的清单里",IF(AND($L3769="内部转账",$M3769=""),"△内部转账要在「对方账户」写上另一头",IF(AND($L3769="内部转账",$M3769=$C3769),"※对方账户跟本账户是同一个",IF(AND($L3769&lt;&gt;"内部转账",$M3769&lt;&gt;""),"△填了对方账户，但类别不是内部转账",IF(YEAR($B3769)&lt;&gt;管理年度,"△不是管理年度的单据，按月的三张报表里看不到",IF($H3769&lt;0,"△这一笔之后该账户余额成负数了，核一下",""))))))))))))))</f>
        <v/>
      </c>
    </row>
    <row r="3770" ht="16.5" spans="1:16">
      <c r="A3770" s="4" t="str">
        <f>IF($C3770="","",COUNTA($C$5:$C3770))</f>
        <v/>
      </c>
      <c r="B3770" s="52"/>
      <c r="C3770" s="53"/>
      <c r="D3770" s="53"/>
      <c r="E3770" s="32"/>
      <c r="F3770" s="54"/>
      <c r="G3770" s="54"/>
      <c r="H3770" s="24" t="str">
        <f>IFERROR(ROUND(VLOOKUP($C3770,基础资料!$B$5:$E$34,3,0)+SUMIF($C$5:$C3770,$C3770,$F$5:$F3770)-SUMIF($C$5:$C3770,$C3770,$G$5:$G3770),2),"")</f>
        <v/>
      </c>
      <c r="I3770" s="53"/>
      <c r="J3770" s="53"/>
      <c r="K3770" s="25" t="str">
        <f t="shared" si="58"/>
        <v/>
      </c>
      <c r="L3770" s="13" t="str">
        <f>IF($D3770="","",IFERROR(INDEX(类别属性,MATCH($D3770,类别表,0)),""))</f>
        <v/>
      </c>
      <c r="M3770" s="53"/>
      <c r="N3770" s="53"/>
      <c r="O3770" s="32"/>
      <c r="P3770" s="6" t="str">
        <f>IF($C3770="","",IF(ISNA(MATCH($C3770,账户表,0)),"※这个账户不在【基础资料】的账户档案里",IF($B3770="","※没填日期，这一笔不会进任何月份的报表",IF(NOT(ISNUMBER($B3770)),"※日期是文本不是日期（像 2026.6.28 这种），按日期取数的报表全会漏掉这一笔",IF(AND($F3770&lt;&gt;"",$G3770&lt;&gt;""),"※收入和支出不能同时填",IF(AND(N($F3770)=0,N($G3770)=0),"※收入和支出都没填",IF(OR(N($F3770)&lt;0,N($G3770)&lt;0),"※金额不能填负数，方向反了就换一列填",IF($D3770="","※没填收支类别，分类报表会漏掉这一笔",IF(ISNA(MATCH($D3770,类别表,0)),"※收支类别不在【基础资料】的清单里",IF(AND($L3770="内部转账",$M3770=""),"△内部转账要在「对方账户」写上另一头",IF(AND($L3770="内部转账",$M3770=$C3770),"※对方账户跟本账户是同一个",IF(AND($L3770&lt;&gt;"内部转账",$M3770&lt;&gt;""),"△填了对方账户，但类别不是内部转账",IF(YEAR($B3770)&lt;&gt;管理年度,"△不是管理年度的单据，按月的三张报表里看不到",IF($H3770&lt;0,"△这一笔之后该账户余额成负数了，核一下",""))))))))))))))</f>
        <v/>
      </c>
    </row>
    <row r="3771" ht="16.5" spans="1:16">
      <c r="A3771" s="4" t="str">
        <f>IF($C3771="","",COUNTA($C$5:$C3771))</f>
        <v/>
      </c>
      <c r="B3771" s="52"/>
      <c r="C3771" s="53"/>
      <c r="D3771" s="53"/>
      <c r="E3771" s="32"/>
      <c r="F3771" s="54"/>
      <c r="G3771" s="54"/>
      <c r="H3771" s="24" t="str">
        <f>IFERROR(ROUND(VLOOKUP($C3771,基础资料!$B$5:$E$34,3,0)+SUMIF($C$5:$C3771,$C3771,$F$5:$F3771)-SUMIF($C$5:$C3771,$C3771,$G$5:$G3771),2),"")</f>
        <v/>
      </c>
      <c r="I3771" s="53"/>
      <c r="J3771" s="53"/>
      <c r="K3771" s="25" t="str">
        <f t="shared" si="58"/>
        <v/>
      </c>
      <c r="L3771" s="13" t="str">
        <f>IF($D3771="","",IFERROR(INDEX(类别属性,MATCH($D3771,类别表,0)),""))</f>
        <v/>
      </c>
      <c r="M3771" s="53"/>
      <c r="N3771" s="53"/>
      <c r="O3771" s="32"/>
      <c r="P3771" s="6" t="str">
        <f>IF($C3771="","",IF(ISNA(MATCH($C3771,账户表,0)),"※这个账户不在【基础资料】的账户档案里",IF($B3771="","※没填日期，这一笔不会进任何月份的报表",IF(NOT(ISNUMBER($B3771)),"※日期是文本不是日期（像 2026.6.28 这种），按日期取数的报表全会漏掉这一笔",IF(AND($F3771&lt;&gt;"",$G3771&lt;&gt;""),"※收入和支出不能同时填",IF(AND(N($F3771)=0,N($G3771)=0),"※收入和支出都没填",IF(OR(N($F3771)&lt;0,N($G3771)&lt;0),"※金额不能填负数，方向反了就换一列填",IF($D3771="","※没填收支类别，分类报表会漏掉这一笔",IF(ISNA(MATCH($D3771,类别表,0)),"※收支类别不在【基础资料】的清单里",IF(AND($L3771="内部转账",$M3771=""),"△内部转账要在「对方账户」写上另一头",IF(AND($L3771="内部转账",$M3771=$C3771),"※对方账户跟本账户是同一个",IF(AND($L3771&lt;&gt;"内部转账",$M3771&lt;&gt;""),"△填了对方账户，但类别不是内部转账",IF(YEAR($B3771)&lt;&gt;管理年度,"△不是管理年度的单据，按月的三张报表里看不到",IF($H3771&lt;0,"△这一笔之后该账户余额成负数了，核一下",""))))))))))))))</f>
        <v/>
      </c>
    </row>
    <row r="3772" ht="16.5" spans="1:16">
      <c r="A3772" s="4" t="str">
        <f>IF($C3772="","",COUNTA($C$5:$C3772))</f>
        <v/>
      </c>
      <c r="B3772" s="52"/>
      <c r="C3772" s="53"/>
      <c r="D3772" s="53"/>
      <c r="E3772" s="32"/>
      <c r="F3772" s="54"/>
      <c r="G3772" s="54"/>
      <c r="H3772" s="24" t="str">
        <f>IFERROR(ROUND(VLOOKUP($C3772,基础资料!$B$5:$E$34,3,0)+SUMIF($C$5:$C3772,$C3772,$F$5:$F3772)-SUMIF($C$5:$C3772,$C3772,$G$5:$G3772),2),"")</f>
        <v/>
      </c>
      <c r="I3772" s="53"/>
      <c r="J3772" s="53"/>
      <c r="K3772" s="25" t="str">
        <f t="shared" si="58"/>
        <v/>
      </c>
      <c r="L3772" s="13" t="str">
        <f>IF($D3772="","",IFERROR(INDEX(类别属性,MATCH($D3772,类别表,0)),""))</f>
        <v/>
      </c>
      <c r="M3772" s="53"/>
      <c r="N3772" s="53"/>
      <c r="O3772" s="32"/>
      <c r="P3772" s="6" t="str">
        <f>IF($C3772="","",IF(ISNA(MATCH($C3772,账户表,0)),"※这个账户不在【基础资料】的账户档案里",IF($B3772="","※没填日期，这一笔不会进任何月份的报表",IF(NOT(ISNUMBER($B3772)),"※日期是文本不是日期（像 2026.6.28 这种），按日期取数的报表全会漏掉这一笔",IF(AND($F3772&lt;&gt;"",$G3772&lt;&gt;""),"※收入和支出不能同时填",IF(AND(N($F3772)=0,N($G3772)=0),"※收入和支出都没填",IF(OR(N($F3772)&lt;0,N($G3772)&lt;0),"※金额不能填负数，方向反了就换一列填",IF($D3772="","※没填收支类别，分类报表会漏掉这一笔",IF(ISNA(MATCH($D3772,类别表,0)),"※收支类别不在【基础资料】的清单里",IF(AND($L3772="内部转账",$M3772=""),"△内部转账要在「对方账户」写上另一头",IF(AND($L3772="内部转账",$M3772=$C3772),"※对方账户跟本账户是同一个",IF(AND($L3772&lt;&gt;"内部转账",$M3772&lt;&gt;""),"△填了对方账户，但类别不是内部转账",IF(YEAR($B3772)&lt;&gt;管理年度,"△不是管理年度的单据，按月的三张报表里看不到",IF($H3772&lt;0,"△这一笔之后该账户余额成负数了，核一下",""))))))))))))))</f>
        <v/>
      </c>
    </row>
    <row r="3773" ht="16.5" spans="1:16">
      <c r="A3773" s="4" t="str">
        <f>IF($C3773="","",COUNTA($C$5:$C3773))</f>
        <v/>
      </c>
      <c r="B3773" s="52"/>
      <c r="C3773" s="53"/>
      <c r="D3773" s="53"/>
      <c r="E3773" s="32"/>
      <c r="F3773" s="54"/>
      <c r="G3773" s="54"/>
      <c r="H3773" s="24" t="str">
        <f>IFERROR(ROUND(VLOOKUP($C3773,基础资料!$B$5:$E$34,3,0)+SUMIF($C$5:$C3773,$C3773,$F$5:$F3773)-SUMIF($C$5:$C3773,$C3773,$G$5:$G3773),2),"")</f>
        <v/>
      </c>
      <c r="I3773" s="53"/>
      <c r="J3773" s="53"/>
      <c r="K3773" s="25" t="str">
        <f t="shared" si="58"/>
        <v/>
      </c>
      <c r="L3773" s="13" t="str">
        <f>IF($D3773="","",IFERROR(INDEX(类别属性,MATCH($D3773,类别表,0)),""))</f>
        <v/>
      </c>
      <c r="M3773" s="53"/>
      <c r="N3773" s="53"/>
      <c r="O3773" s="32"/>
      <c r="P3773" s="6" t="str">
        <f>IF($C3773="","",IF(ISNA(MATCH($C3773,账户表,0)),"※这个账户不在【基础资料】的账户档案里",IF($B3773="","※没填日期，这一笔不会进任何月份的报表",IF(NOT(ISNUMBER($B3773)),"※日期是文本不是日期（像 2026.6.28 这种），按日期取数的报表全会漏掉这一笔",IF(AND($F3773&lt;&gt;"",$G3773&lt;&gt;""),"※收入和支出不能同时填",IF(AND(N($F3773)=0,N($G3773)=0),"※收入和支出都没填",IF(OR(N($F3773)&lt;0,N($G3773)&lt;0),"※金额不能填负数，方向反了就换一列填",IF($D3773="","※没填收支类别，分类报表会漏掉这一笔",IF(ISNA(MATCH($D3773,类别表,0)),"※收支类别不在【基础资料】的清单里",IF(AND($L3773="内部转账",$M3773=""),"△内部转账要在「对方账户」写上另一头",IF(AND($L3773="内部转账",$M3773=$C3773),"※对方账户跟本账户是同一个",IF(AND($L3773&lt;&gt;"内部转账",$M3773&lt;&gt;""),"△填了对方账户，但类别不是内部转账",IF(YEAR($B3773)&lt;&gt;管理年度,"△不是管理年度的单据，按月的三张报表里看不到",IF($H3773&lt;0,"△这一笔之后该账户余额成负数了，核一下",""))))))))))))))</f>
        <v/>
      </c>
    </row>
    <row r="3774" ht="16.5" spans="1:16">
      <c r="A3774" s="4" t="str">
        <f>IF($C3774="","",COUNTA($C$5:$C3774))</f>
        <v/>
      </c>
      <c r="B3774" s="52"/>
      <c r="C3774" s="53"/>
      <c r="D3774" s="53"/>
      <c r="E3774" s="32"/>
      <c r="F3774" s="54"/>
      <c r="G3774" s="54"/>
      <c r="H3774" s="24" t="str">
        <f>IFERROR(ROUND(VLOOKUP($C3774,基础资料!$B$5:$E$34,3,0)+SUMIF($C$5:$C3774,$C3774,$F$5:$F3774)-SUMIF($C$5:$C3774,$C3774,$G$5:$G3774),2),"")</f>
        <v/>
      </c>
      <c r="I3774" s="53"/>
      <c r="J3774" s="53"/>
      <c r="K3774" s="25" t="str">
        <f t="shared" si="58"/>
        <v/>
      </c>
      <c r="L3774" s="13" t="str">
        <f>IF($D3774="","",IFERROR(INDEX(类别属性,MATCH($D3774,类别表,0)),""))</f>
        <v/>
      </c>
      <c r="M3774" s="53"/>
      <c r="N3774" s="53"/>
      <c r="O3774" s="32"/>
      <c r="P3774" s="6" t="str">
        <f>IF($C3774="","",IF(ISNA(MATCH($C3774,账户表,0)),"※这个账户不在【基础资料】的账户档案里",IF($B3774="","※没填日期，这一笔不会进任何月份的报表",IF(NOT(ISNUMBER($B3774)),"※日期是文本不是日期（像 2026.6.28 这种），按日期取数的报表全会漏掉这一笔",IF(AND($F3774&lt;&gt;"",$G3774&lt;&gt;""),"※收入和支出不能同时填",IF(AND(N($F3774)=0,N($G3774)=0),"※收入和支出都没填",IF(OR(N($F3774)&lt;0,N($G3774)&lt;0),"※金额不能填负数，方向反了就换一列填",IF($D3774="","※没填收支类别，分类报表会漏掉这一笔",IF(ISNA(MATCH($D3774,类别表,0)),"※收支类别不在【基础资料】的清单里",IF(AND($L3774="内部转账",$M3774=""),"△内部转账要在「对方账户」写上另一头",IF(AND($L3774="内部转账",$M3774=$C3774),"※对方账户跟本账户是同一个",IF(AND($L3774&lt;&gt;"内部转账",$M3774&lt;&gt;""),"△填了对方账户，但类别不是内部转账",IF(YEAR($B3774)&lt;&gt;管理年度,"△不是管理年度的单据，按月的三张报表里看不到",IF($H3774&lt;0,"△这一笔之后该账户余额成负数了，核一下",""))))))))))))))</f>
        <v/>
      </c>
    </row>
    <row r="3775" ht="16.5" spans="1:16">
      <c r="A3775" s="4" t="str">
        <f>IF($C3775="","",COUNTA($C$5:$C3775))</f>
        <v/>
      </c>
      <c r="B3775" s="52"/>
      <c r="C3775" s="53"/>
      <c r="D3775" s="53"/>
      <c r="E3775" s="32"/>
      <c r="F3775" s="54"/>
      <c r="G3775" s="54"/>
      <c r="H3775" s="24" t="str">
        <f>IFERROR(ROUND(VLOOKUP($C3775,基础资料!$B$5:$E$34,3,0)+SUMIF($C$5:$C3775,$C3775,$F$5:$F3775)-SUMIF($C$5:$C3775,$C3775,$G$5:$G3775),2),"")</f>
        <v/>
      </c>
      <c r="I3775" s="53"/>
      <c r="J3775" s="53"/>
      <c r="K3775" s="25" t="str">
        <f t="shared" si="58"/>
        <v/>
      </c>
      <c r="L3775" s="13" t="str">
        <f>IF($D3775="","",IFERROR(INDEX(类别属性,MATCH($D3775,类别表,0)),""))</f>
        <v/>
      </c>
      <c r="M3775" s="53"/>
      <c r="N3775" s="53"/>
      <c r="O3775" s="32"/>
      <c r="P3775" s="6" t="str">
        <f>IF($C3775="","",IF(ISNA(MATCH($C3775,账户表,0)),"※这个账户不在【基础资料】的账户档案里",IF($B3775="","※没填日期，这一笔不会进任何月份的报表",IF(NOT(ISNUMBER($B3775)),"※日期是文本不是日期（像 2026.6.28 这种），按日期取数的报表全会漏掉这一笔",IF(AND($F3775&lt;&gt;"",$G3775&lt;&gt;""),"※收入和支出不能同时填",IF(AND(N($F3775)=0,N($G3775)=0),"※收入和支出都没填",IF(OR(N($F3775)&lt;0,N($G3775)&lt;0),"※金额不能填负数，方向反了就换一列填",IF($D3775="","※没填收支类别，分类报表会漏掉这一笔",IF(ISNA(MATCH($D3775,类别表,0)),"※收支类别不在【基础资料】的清单里",IF(AND($L3775="内部转账",$M3775=""),"△内部转账要在「对方账户」写上另一头",IF(AND($L3775="内部转账",$M3775=$C3775),"※对方账户跟本账户是同一个",IF(AND($L3775&lt;&gt;"内部转账",$M3775&lt;&gt;""),"△填了对方账户，但类别不是内部转账",IF(YEAR($B3775)&lt;&gt;管理年度,"△不是管理年度的单据，按月的三张报表里看不到",IF($H3775&lt;0,"△这一笔之后该账户余额成负数了，核一下",""))))))))))))))</f>
        <v/>
      </c>
    </row>
    <row r="3776" ht="16.5" spans="1:16">
      <c r="A3776" s="4" t="str">
        <f>IF($C3776="","",COUNTA($C$5:$C3776))</f>
        <v/>
      </c>
      <c r="B3776" s="52"/>
      <c r="C3776" s="53"/>
      <c r="D3776" s="53"/>
      <c r="E3776" s="32"/>
      <c r="F3776" s="54"/>
      <c r="G3776" s="54"/>
      <c r="H3776" s="24" t="str">
        <f>IFERROR(ROUND(VLOOKUP($C3776,基础资料!$B$5:$E$34,3,0)+SUMIF($C$5:$C3776,$C3776,$F$5:$F3776)-SUMIF($C$5:$C3776,$C3776,$G$5:$G3776),2),"")</f>
        <v/>
      </c>
      <c r="I3776" s="53"/>
      <c r="J3776" s="53"/>
      <c r="K3776" s="25" t="str">
        <f t="shared" si="58"/>
        <v/>
      </c>
      <c r="L3776" s="13" t="str">
        <f>IF($D3776="","",IFERROR(INDEX(类别属性,MATCH($D3776,类别表,0)),""))</f>
        <v/>
      </c>
      <c r="M3776" s="53"/>
      <c r="N3776" s="53"/>
      <c r="O3776" s="32"/>
      <c r="P3776" s="6" t="str">
        <f>IF($C3776="","",IF(ISNA(MATCH($C3776,账户表,0)),"※这个账户不在【基础资料】的账户档案里",IF($B3776="","※没填日期，这一笔不会进任何月份的报表",IF(NOT(ISNUMBER($B3776)),"※日期是文本不是日期（像 2026.6.28 这种），按日期取数的报表全会漏掉这一笔",IF(AND($F3776&lt;&gt;"",$G3776&lt;&gt;""),"※收入和支出不能同时填",IF(AND(N($F3776)=0,N($G3776)=0),"※收入和支出都没填",IF(OR(N($F3776)&lt;0,N($G3776)&lt;0),"※金额不能填负数，方向反了就换一列填",IF($D3776="","※没填收支类别，分类报表会漏掉这一笔",IF(ISNA(MATCH($D3776,类别表,0)),"※收支类别不在【基础资料】的清单里",IF(AND($L3776="内部转账",$M3776=""),"△内部转账要在「对方账户」写上另一头",IF(AND($L3776="内部转账",$M3776=$C3776),"※对方账户跟本账户是同一个",IF(AND($L3776&lt;&gt;"内部转账",$M3776&lt;&gt;""),"△填了对方账户，但类别不是内部转账",IF(YEAR($B3776)&lt;&gt;管理年度,"△不是管理年度的单据，按月的三张报表里看不到",IF($H3776&lt;0,"△这一笔之后该账户余额成负数了，核一下",""))))))))))))))</f>
        <v/>
      </c>
    </row>
    <row r="3777" ht="16.5" spans="1:16">
      <c r="A3777" s="4" t="str">
        <f>IF($C3777="","",COUNTA($C$5:$C3777))</f>
        <v/>
      </c>
      <c r="B3777" s="52"/>
      <c r="C3777" s="53"/>
      <c r="D3777" s="53"/>
      <c r="E3777" s="32"/>
      <c r="F3777" s="54"/>
      <c r="G3777" s="54"/>
      <c r="H3777" s="24" t="str">
        <f>IFERROR(ROUND(VLOOKUP($C3777,基础资料!$B$5:$E$34,3,0)+SUMIF($C$5:$C3777,$C3777,$F$5:$F3777)-SUMIF($C$5:$C3777,$C3777,$G$5:$G3777),2),"")</f>
        <v/>
      </c>
      <c r="I3777" s="53"/>
      <c r="J3777" s="53"/>
      <c r="K3777" s="25" t="str">
        <f t="shared" si="58"/>
        <v/>
      </c>
      <c r="L3777" s="13" t="str">
        <f>IF($D3777="","",IFERROR(INDEX(类别属性,MATCH($D3777,类别表,0)),""))</f>
        <v/>
      </c>
      <c r="M3777" s="53"/>
      <c r="N3777" s="53"/>
      <c r="O3777" s="32"/>
      <c r="P3777" s="6" t="str">
        <f>IF($C3777="","",IF(ISNA(MATCH($C3777,账户表,0)),"※这个账户不在【基础资料】的账户档案里",IF($B3777="","※没填日期，这一笔不会进任何月份的报表",IF(NOT(ISNUMBER($B3777)),"※日期是文本不是日期（像 2026.6.28 这种），按日期取数的报表全会漏掉这一笔",IF(AND($F3777&lt;&gt;"",$G3777&lt;&gt;""),"※收入和支出不能同时填",IF(AND(N($F3777)=0,N($G3777)=0),"※收入和支出都没填",IF(OR(N($F3777)&lt;0,N($G3777)&lt;0),"※金额不能填负数，方向反了就换一列填",IF($D3777="","※没填收支类别，分类报表会漏掉这一笔",IF(ISNA(MATCH($D3777,类别表,0)),"※收支类别不在【基础资料】的清单里",IF(AND($L3777="内部转账",$M3777=""),"△内部转账要在「对方账户」写上另一头",IF(AND($L3777="内部转账",$M3777=$C3777),"※对方账户跟本账户是同一个",IF(AND($L3777&lt;&gt;"内部转账",$M3777&lt;&gt;""),"△填了对方账户，但类别不是内部转账",IF(YEAR($B3777)&lt;&gt;管理年度,"△不是管理年度的单据，按月的三张报表里看不到",IF($H3777&lt;0,"△这一笔之后该账户余额成负数了，核一下",""))))))))))))))</f>
        <v/>
      </c>
    </row>
    <row r="3778" ht="16.5" spans="1:16">
      <c r="A3778" s="4" t="str">
        <f>IF($C3778="","",COUNTA($C$5:$C3778))</f>
        <v/>
      </c>
      <c r="B3778" s="52"/>
      <c r="C3778" s="53"/>
      <c r="D3778" s="53"/>
      <c r="E3778" s="32"/>
      <c r="F3778" s="54"/>
      <c r="G3778" s="54"/>
      <c r="H3778" s="24" t="str">
        <f>IFERROR(ROUND(VLOOKUP($C3778,基础资料!$B$5:$E$34,3,0)+SUMIF($C$5:$C3778,$C3778,$F$5:$F3778)-SUMIF($C$5:$C3778,$C3778,$G$5:$G3778),2),"")</f>
        <v/>
      </c>
      <c r="I3778" s="53"/>
      <c r="J3778" s="53"/>
      <c r="K3778" s="25" t="str">
        <f t="shared" si="58"/>
        <v/>
      </c>
      <c r="L3778" s="13" t="str">
        <f>IF($D3778="","",IFERROR(INDEX(类别属性,MATCH($D3778,类别表,0)),""))</f>
        <v/>
      </c>
      <c r="M3778" s="53"/>
      <c r="N3778" s="53"/>
      <c r="O3778" s="32"/>
      <c r="P3778" s="6" t="str">
        <f>IF($C3778="","",IF(ISNA(MATCH($C3778,账户表,0)),"※这个账户不在【基础资料】的账户档案里",IF($B3778="","※没填日期，这一笔不会进任何月份的报表",IF(NOT(ISNUMBER($B3778)),"※日期是文本不是日期（像 2026.6.28 这种），按日期取数的报表全会漏掉这一笔",IF(AND($F3778&lt;&gt;"",$G3778&lt;&gt;""),"※收入和支出不能同时填",IF(AND(N($F3778)=0,N($G3778)=0),"※收入和支出都没填",IF(OR(N($F3778)&lt;0,N($G3778)&lt;0),"※金额不能填负数，方向反了就换一列填",IF($D3778="","※没填收支类别，分类报表会漏掉这一笔",IF(ISNA(MATCH($D3778,类别表,0)),"※收支类别不在【基础资料】的清单里",IF(AND($L3778="内部转账",$M3778=""),"△内部转账要在「对方账户」写上另一头",IF(AND($L3778="内部转账",$M3778=$C3778),"※对方账户跟本账户是同一个",IF(AND($L3778&lt;&gt;"内部转账",$M3778&lt;&gt;""),"△填了对方账户，但类别不是内部转账",IF(YEAR($B3778)&lt;&gt;管理年度,"△不是管理年度的单据，按月的三张报表里看不到",IF($H3778&lt;0,"△这一笔之后该账户余额成负数了，核一下",""))))))))))))))</f>
        <v/>
      </c>
    </row>
    <row r="3779" ht="16.5" spans="1:16">
      <c r="A3779" s="4" t="str">
        <f>IF($C3779="","",COUNTA($C$5:$C3779))</f>
        <v/>
      </c>
      <c r="B3779" s="52"/>
      <c r="C3779" s="53"/>
      <c r="D3779" s="53"/>
      <c r="E3779" s="32"/>
      <c r="F3779" s="54"/>
      <c r="G3779" s="54"/>
      <c r="H3779" s="24" t="str">
        <f>IFERROR(ROUND(VLOOKUP($C3779,基础资料!$B$5:$E$34,3,0)+SUMIF($C$5:$C3779,$C3779,$F$5:$F3779)-SUMIF($C$5:$C3779,$C3779,$G$5:$G3779),2),"")</f>
        <v/>
      </c>
      <c r="I3779" s="53"/>
      <c r="J3779" s="53"/>
      <c r="K3779" s="25" t="str">
        <f t="shared" si="58"/>
        <v/>
      </c>
      <c r="L3779" s="13" t="str">
        <f>IF($D3779="","",IFERROR(INDEX(类别属性,MATCH($D3779,类别表,0)),""))</f>
        <v/>
      </c>
      <c r="M3779" s="53"/>
      <c r="N3779" s="53"/>
      <c r="O3779" s="32"/>
      <c r="P3779" s="6" t="str">
        <f>IF($C3779="","",IF(ISNA(MATCH($C3779,账户表,0)),"※这个账户不在【基础资料】的账户档案里",IF($B3779="","※没填日期，这一笔不会进任何月份的报表",IF(NOT(ISNUMBER($B3779)),"※日期是文本不是日期（像 2026.6.28 这种），按日期取数的报表全会漏掉这一笔",IF(AND($F3779&lt;&gt;"",$G3779&lt;&gt;""),"※收入和支出不能同时填",IF(AND(N($F3779)=0,N($G3779)=0),"※收入和支出都没填",IF(OR(N($F3779)&lt;0,N($G3779)&lt;0),"※金额不能填负数，方向反了就换一列填",IF($D3779="","※没填收支类别，分类报表会漏掉这一笔",IF(ISNA(MATCH($D3779,类别表,0)),"※收支类别不在【基础资料】的清单里",IF(AND($L3779="内部转账",$M3779=""),"△内部转账要在「对方账户」写上另一头",IF(AND($L3779="内部转账",$M3779=$C3779),"※对方账户跟本账户是同一个",IF(AND($L3779&lt;&gt;"内部转账",$M3779&lt;&gt;""),"△填了对方账户，但类别不是内部转账",IF(YEAR($B3779)&lt;&gt;管理年度,"△不是管理年度的单据，按月的三张报表里看不到",IF($H3779&lt;0,"△这一笔之后该账户余额成负数了，核一下",""))))))))))))))</f>
        <v/>
      </c>
    </row>
    <row r="3780" ht="16.5" spans="1:16">
      <c r="A3780" s="4" t="str">
        <f>IF($C3780="","",COUNTA($C$5:$C3780))</f>
        <v/>
      </c>
      <c r="B3780" s="52"/>
      <c r="C3780" s="53"/>
      <c r="D3780" s="53"/>
      <c r="E3780" s="32"/>
      <c r="F3780" s="54"/>
      <c r="G3780" s="54"/>
      <c r="H3780" s="24" t="str">
        <f>IFERROR(ROUND(VLOOKUP($C3780,基础资料!$B$5:$E$34,3,0)+SUMIF($C$5:$C3780,$C3780,$F$5:$F3780)-SUMIF($C$5:$C3780,$C3780,$G$5:$G3780),2),"")</f>
        <v/>
      </c>
      <c r="I3780" s="53"/>
      <c r="J3780" s="53"/>
      <c r="K3780" s="25" t="str">
        <f t="shared" si="58"/>
        <v/>
      </c>
      <c r="L3780" s="13" t="str">
        <f>IF($D3780="","",IFERROR(INDEX(类别属性,MATCH($D3780,类别表,0)),""))</f>
        <v/>
      </c>
      <c r="M3780" s="53"/>
      <c r="N3780" s="53"/>
      <c r="O3780" s="32"/>
      <c r="P3780" s="6" t="str">
        <f>IF($C3780="","",IF(ISNA(MATCH($C3780,账户表,0)),"※这个账户不在【基础资料】的账户档案里",IF($B3780="","※没填日期，这一笔不会进任何月份的报表",IF(NOT(ISNUMBER($B3780)),"※日期是文本不是日期（像 2026.6.28 这种），按日期取数的报表全会漏掉这一笔",IF(AND($F3780&lt;&gt;"",$G3780&lt;&gt;""),"※收入和支出不能同时填",IF(AND(N($F3780)=0,N($G3780)=0),"※收入和支出都没填",IF(OR(N($F3780)&lt;0,N($G3780)&lt;0),"※金额不能填负数，方向反了就换一列填",IF($D3780="","※没填收支类别，分类报表会漏掉这一笔",IF(ISNA(MATCH($D3780,类别表,0)),"※收支类别不在【基础资料】的清单里",IF(AND($L3780="内部转账",$M3780=""),"△内部转账要在「对方账户」写上另一头",IF(AND($L3780="内部转账",$M3780=$C3780),"※对方账户跟本账户是同一个",IF(AND($L3780&lt;&gt;"内部转账",$M3780&lt;&gt;""),"△填了对方账户，但类别不是内部转账",IF(YEAR($B3780)&lt;&gt;管理年度,"△不是管理年度的单据，按月的三张报表里看不到",IF($H3780&lt;0,"△这一笔之后该账户余额成负数了，核一下",""))))))))))))))</f>
        <v/>
      </c>
    </row>
    <row r="3781" ht="16.5" spans="1:16">
      <c r="A3781" s="4" t="str">
        <f>IF($C3781="","",COUNTA($C$5:$C3781))</f>
        <v/>
      </c>
      <c r="B3781" s="52"/>
      <c r="C3781" s="53"/>
      <c r="D3781" s="53"/>
      <c r="E3781" s="32"/>
      <c r="F3781" s="54"/>
      <c r="G3781" s="54"/>
      <c r="H3781" s="24" t="str">
        <f>IFERROR(ROUND(VLOOKUP($C3781,基础资料!$B$5:$E$34,3,0)+SUMIF($C$5:$C3781,$C3781,$F$5:$F3781)-SUMIF($C$5:$C3781,$C3781,$G$5:$G3781),2),"")</f>
        <v/>
      </c>
      <c r="I3781" s="53"/>
      <c r="J3781" s="53"/>
      <c r="K3781" s="25" t="str">
        <f t="shared" ref="K3781:K3844" si="59">IF(OR($B3781="",NOT(ISNUMBER($B3781))),"",--TEXT($B3781,"yyyymm"))</f>
        <v/>
      </c>
      <c r="L3781" s="13" t="str">
        <f>IF($D3781="","",IFERROR(INDEX(类别属性,MATCH($D3781,类别表,0)),""))</f>
        <v/>
      </c>
      <c r="M3781" s="53"/>
      <c r="N3781" s="53"/>
      <c r="O3781" s="32"/>
      <c r="P3781" s="6" t="str">
        <f>IF($C3781="","",IF(ISNA(MATCH($C3781,账户表,0)),"※这个账户不在【基础资料】的账户档案里",IF($B3781="","※没填日期，这一笔不会进任何月份的报表",IF(NOT(ISNUMBER($B3781)),"※日期是文本不是日期（像 2026.6.28 这种），按日期取数的报表全会漏掉这一笔",IF(AND($F3781&lt;&gt;"",$G3781&lt;&gt;""),"※收入和支出不能同时填",IF(AND(N($F3781)=0,N($G3781)=0),"※收入和支出都没填",IF(OR(N($F3781)&lt;0,N($G3781)&lt;0),"※金额不能填负数，方向反了就换一列填",IF($D3781="","※没填收支类别，分类报表会漏掉这一笔",IF(ISNA(MATCH($D3781,类别表,0)),"※收支类别不在【基础资料】的清单里",IF(AND($L3781="内部转账",$M3781=""),"△内部转账要在「对方账户」写上另一头",IF(AND($L3781="内部转账",$M3781=$C3781),"※对方账户跟本账户是同一个",IF(AND($L3781&lt;&gt;"内部转账",$M3781&lt;&gt;""),"△填了对方账户，但类别不是内部转账",IF(YEAR($B3781)&lt;&gt;管理年度,"△不是管理年度的单据，按月的三张报表里看不到",IF($H3781&lt;0,"△这一笔之后该账户余额成负数了，核一下",""))))))))))))))</f>
        <v/>
      </c>
    </row>
    <row r="3782" ht="16.5" spans="1:16">
      <c r="A3782" s="4" t="str">
        <f>IF($C3782="","",COUNTA($C$5:$C3782))</f>
        <v/>
      </c>
      <c r="B3782" s="52"/>
      <c r="C3782" s="53"/>
      <c r="D3782" s="53"/>
      <c r="E3782" s="32"/>
      <c r="F3782" s="54"/>
      <c r="G3782" s="54"/>
      <c r="H3782" s="24" t="str">
        <f>IFERROR(ROUND(VLOOKUP($C3782,基础资料!$B$5:$E$34,3,0)+SUMIF($C$5:$C3782,$C3782,$F$5:$F3782)-SUMIF($C$5:$C3782,$C3782,$G$5:$G3782),2),"")</f>
        <v/>
      </c>
      <c r="I3782" s="53"/>
      <c r="J3782" s="53"/>
      <c r="K3782" s="25" t="str">
        <f t="shared" si="59"/>
        <v/>
      </c>
      <c r="L3782" s="13" t="str">
        <f>IF($D3782="","",IFERROR(INDEX(类别属性,MATCH($D3782,类别表,0)),""))</f>
        <v/>
      </c>
      <c r="M3782" s="53"/>
      <c r="N3782" s="53"/>
      <c r="O3782" s="32"/>
      <c r="P3782" s="6" t="str">
        <f>IF($C3782="","",IF(ISNA(MATCH($C3782,账户表,0)),"※这个账户不在【基础资料】的账户档案里",IF($B3782="","※没填日期，这一笔不会进任何月份的报表",IF(NOT(ISNUMBER($B3782)),"※日期是文本不是日期（像 2026.6.28 这种），按日期取数的报表全会漏掉这一笔",IF(AND($F3782&lt;&gt;"",$G3782&lt;&gt;""),"※收入和支出不能同时填",IF(AND(N($F3782)=0,N($G3782)=0),"※收入和支出都没填",IF(OR(N($F3782)&lt;0,N($G3782)&lt;0),"※金额不能填负数，方向反了就换一列填",IF($D3782="","※没填收支类别，分类报表会漏掉这一笔",IF(ISNA(MATCH($D3782,类别表,0)),"※收支类别不在【基础资料】的清单里",IF(AND($L3782="内部转账",$M3782=""),"△内部转账要在「对方账户」写上另一头",IF(AND($L3782="内部转账",$M3782=$C3782),"※对方账户跟本账户是同一个",IF(AND($L3782&lt;&gt;"内部转账",$M3782&lt;&gt;""),"△填了对方账户，但类别不是内部转账",IF(YEAR($B3782)&lt;&gt;管理年度,"△不是管理年度的单据，按月的三张报表里看不到",IF($H3782&lt;0,"△这一笔之后该账户余额成负数了，核一下",""))))))))))))))</f>
        <v/>
      </c>
    </row>
    <row r="3783" ht="16.5" spans="1:16">
      <c r="A3783" s="4" t="str">
        <f>IF($C3783="","",COUNTA($C$5:$C3783))</f>
        <v/>
      </c>
      <c r="B3783" s="52"/>
      <c r="C3783" s="53"/>
      <c r="D3783" s="53"/>
      <c r="E3783" s="32"/>
      <c r="F3783" s="54"/>
      <c r="G3783" s="54"/>
      <c r="H3783" s="24" t="str">
        <f>IFERROR(ROUND(VLOOKUP($C3783,基础资料!$B$5:$E$34,3,0)+SUMIF($C$5:$C3783,$C3783,$F$5:$F3783)-SUMIF($C$5:$C3783,$C3783,$G$5:$G3783),2),"")</f>
        <v/>
      </c>
      <c r="I3783" s="53"/>
      <c r="J3783" s="53"/>
      <c r="K3783" s="25" t="str">
        <f t="shared" si="59"/>
        <v/>
      </c>
      <c r="L3783" s="13" t="str">
        <f>IF($D3783="","",IFERROR(INDEX(类别属性,MATCH($D3783,类别表,0)),""))</f>
        <v/>
      </c>
      <c r="M3783" s="53"/>
      <c r="N3783" s="53"/>
      <c r="O3783" s="32"/>
      <c r="P3783" s="6" t="str">
        <f>IF($C3783="","",IF(ISNA(MATCH($C3783,账户表,0)),"※这个账户不在【基础资料】的账户档案里",IF($B3783="","※没填日期，这一笔不会进任何月份的报表",IF(NOT(ISNUMBER($B3783)),"※日期是文本不是日期（像 2026.6.28 这种），按日期取数的报表全会漏掉这一笔",IF(AND($F3783&lt;&gt;"",$G3783&lt;&gt;""),"※收入和支出不能同时填",IF(AND(N($F3783)=0,N($G3783)=0),"※收入和支出都没填",IF(OR(N($F3783)&lt;0,N($G3783)&lt;0),"※金额不能填负数，方向反了就换一列填",IF($D3783="","※没填收支类别，分类报表会漏掉这一笔",IF(ISNA(MATCH($D3783,类别表,0)),"※收支类别不在【基础资料】的清单里",IF(AND($L3783="内部转账",$M3783=""),"△内部转账要在「对方账户」写上另一头",IF(AND($L3783="内部转账",$M3783=$C3783),"※对方账户跟本账户是同一个",IF(AND($L3783&lt;&gt;"内部转账",$M3783&lt;&gt;""),"△填了对方账户，但类别不是内部转账",IF(YEAR($B3783)&lt;&gt;管理年度,"△不是管理年度的单据，按月的三张报表里看不到",IF($H3783&lt;0,"△这一笔之后该账户余额成负数了，核一下",""))))))))))))))</f>
        <v/>
      </c>
    </row>
    <row r="3784" ht="16.5" spans="1:16">
      <c r="A3784" s="4" t="str">
        <f>IF($C3784="","",COUNTA($C$5:$C3784))</f>
        <v/>
      </c>
      <c r="B3784" s="52"/>
      <c r="C3784" s="53"/>
      <c r="D3784" s="53"/>
      <c r="E3784" s="32"/>
      <c r="F3784" s="54"/>
      <c r="G3784" s="54"/>
      <c r="H3784" s="24" t="str">
        <f>IFERROR(ROUND(VLOOKUP($C3784,基础资料!$B$5:$E$34,3,0)+SUMIF($C$5:$C3784,$C3784,$F$5:$F3784)-SUMIF($C$5:$C3784,$C3784,$G$5:$G3784),2),"")</f>
        <v/>
      </c>
      <c r="I3784" s="53"/>
      <c r="J3784" s="53"/>
      <c r="K3784" s="25" t="str">
        <f t="shared" si="59"/>
        <v/>
      </c>
      <c r="L3784" s="13" t="str">
        <f>IF($D3784="","",IFERROR(INDEX(类别属性,MATCH($D3784,类别表,0)),""))</f>
        <v/>
      </c>
      <c r="M3784" s="53"/>
      <c r="N3784" s="53"/>
      <c r="O3784" s="32"/>
      <c r="P3784" s="6" t="str">
        <f>IF($C3784="","",IF(ISNA(MATCH($C3784,账户表,0)),"※这个账户不在【基础资料】的账户档案里",IF($B3784="","※没填日期，这一笔不会进任何月份的报表",IF(NOT(ISNUMBER($B3784)),"※日期是文本不是日期（像 2026.6.28 这种），按日期取数的报表全会漏掉这一笔",IF(AND($F3784&lt;&gt;"",$G3784&lt;&gt;""),"※收入和支出不能同时填",IF(AND(N($F3784)=0,N($G3784)=0),"※收入和支出都没填",IF(OR(N($F3784)&lt;0,N($G3784)&lt;0),"※金额不能填负数，方向反了就换一列填",IF($D3784="","※没填收支类别，分类报表会漏掉这一笔",IF(ISNA(MATCH($D3784,类别表,0)),"※收支类别不在【基础资料】的清单里",IF(AND($L3784="内部转账",$M3784=""),"△内部转账要在「对方账户」写上另一头",IF(AND($L3784="内部转账",$M3784=$C3784),"※对方账户跟本账户是同一个",IF(AND($L3784&lt;&gt;"内部转账",$M3784&lt;&gt;""),"△填了对方账户，但类别不是内部转账",IF(YEAR($B3784)&lt;&gt;管理年度,"△不是管理年度的单据，按月的三张报表里看不到",IF($H3784&lt;0,"△这一笔之后该账户余额成负数了，核一下",""))))))))))))))</f>
        <v/>
      </c>
    </row>
    <row r="3785" ht="16.5" spans="1:16">
      <c r="A3785" s="4" t="str">
        <f>IF($C3785="","",COUNTA($C$5:$C3785))</f>
        <v/>
      </c>
      <c r="B3785" s="52"/>
      <c r="C3785" s="53"/>
      <c r="D3785" s="53"/>
      <c r="E3785" s="32"/>
      <c r="F3785" s="54"/>
      <c r="G3785" s="54"/>
      <c r="H3785" s="24" t="str">
        <f>IFERROR(ROUND(VLOOKUP($C3785,基础资料!$B$5:$E$34,3,0)+SUMIF($C$5:$C3785,$C3785,$F$5:$F3785)-SUMIF($C$5:$C3785,$C3785,$G$5:$G3785),2),"")</f>
        <v/>
      </c>
      <c r="I3785" s="53"/>
      <c r="J3785" s="53"/>
      <c r="K3785" s="25" t="str">
        <f t="shared" si="59"/>
        <v/>
      </c>
      <c r="L3785" s="13" t="str">
        <f>IF($D3785="","",IFERROR(INDEX(类别属性,MATCH($D3785,类别表,0)),""))</f>
        <v/>
      </c>
      <c r="M3785" s="53"/>
      <c r="N3785" s="53"/>
      <c r="O3785" s="32"/>
      <c r="P3785" s="6" t="str">
        <f>IF($C3785="","",IF(ISNA(MATCH($C3785,账户表,0)),"※这个账户不在【基础资料】的账户档案里",IF($B3785="","※没填日期，这一笔不会进任何月份的报表",IF(NOT(ISNUMBER($B3785)),"※日期是文本不是日期（像 2026.6.28 这种），按日期取数的报表全会漏掉这一笔",IF(AND($F3785&lt;&gt;"",$G3785&lt;&gt;""),"※收入和支出不能同时填",IF(AND(N($F3785)=0,N($G3785)=0),"※收入和支出都没填",IF(OR(N($F3785)&lt;0,N($G3785)&lt;0),"※金额不能填负数，方向反了就换一列填",IF($D3785="","※没填收支类别，分类报表会漏掉这一笔",IF(ISNA(MATCH($D3785,类别表,0)),"※收支类别不在【基础资料】的清单里",IF(AND($L3785="内部转账",$M3785=""),"△内部转账要在「对方账户」写上另一头",IF(AND($L3785="内部转账",$M3785=$C3785),"※对方账户跟本账户是同一个",IF(AND($L3785&lt;&gt;"内部转账",$M3785&lt;&gt;""),"△填了对方账户，但类别不是内部转账",IF(YEAR($B3785)&lt;&gt;管理年度,"△不是管理年度的单据，按月的三张报表里看不到",IF($H3785&lt;0,"△这一笔之后该账户余额成负数了，核一下",""))))))))))))))</f>
        <v/>
      </c>
    </row>
    <row r="3786" ht="16.5" spans="1:16">
      <c r="A3786" s="4" t="str">
        <f>IF($C3786="","",COUNTA($C$5:$C3786))</f>
        <v/>
      </c>
      <c r="B3786" s="52"/>
      <c r="C3786" s="53"/>
      <c r="D3786" s="53"/>
      <c r="E3786" s="32"/>
      <c r="F3786" s="54"/>
      <c r="G3786" s="54"/>
      <c r="H3786" s="24" t="str">
        <f>IFERROR(ROUND(VLOOKUP($C3786,基础资料!$B$5:$E$34,3,0)+SUMIF($C$5:$C3786,$C3786,$F$5:$F3786)-SUMIF($C$5:$C3786,$C3786,$G$5:$G3786),2),"")</f>
        <v/>
      </c>
      <c r="I3786" s="53"/>
      <c r="J3786" s="53"/>
      <c r="K3786" s="25" t="str">
        <f t="shared" si="59"/>
        <v/>
      </c>
      <c r="L3786" s="13" t="str">
        <f>IF($D3786="","",IFERROR(INDEX(类别属性,MATCH($D3786,类别表,0)),""))</f>
        <v/>
      </c>
      <c r="M3786" s="53"/>
      <c r="N3786" s="53"/>
      <c r="O3786" s="32"/>
      <c r="P3786" s="6" t="str">
        <f>IF($C3786="","",IF(ISNA(MATCH($C3786,账户表,0)),"※这个账户不在【基础资料】的账户档案里",IF($B3786="","※没填日期，这一笔不会进任何月份的报表",IF(NOT(ISNUMBER($B3786)),"※日期是文本不是日期（像 2026.6.28 这种），按日期取数的报表全会漏掉这一笔",IF(AND($F3786&lt;&gt;"",$G3786&lt;&gt;""),"※收入和支出不能同时填",IF(AND(N($F3786)=0,N($G3786)=0),"※收入和支出都没填",IF(OR(N($F3786)&lt;0,N($G3786)&lt;0),"※金额不能填负数，方向反了就换一列填",IF($D3786="","※没填收支类别，分类报表会漏掉这一笔",IF(ISNA(MATCH($D3786,类别表,0)),"※收支类别不在【基础资料】的清单里",IF(AND($L3786="内部转账",$M3786=""),"△内部转账要在「对方账户」写上另一头",IF(AND($L3786="内部转账",$M3786=$C3786),"※对方账户跟本账户是同一个",IF(AND($L3786&lt;&gt;"内部转账",$M3786&lt;&gt;""),"△填了对方账户，但类别不是内部转账",IF(YEAR($B3786)&lt;&gt;管理年度,"△不是管理年度的单据，按月的三张报表里看不到",IF($H3786&lt;0,"△这一笔之后该账户余额成负数了，核一下",""))))))))))))))</f>
        <v/>
      </c>
    </row>
    <row r="3787" ht="16.5" spans="1:16">
      <c r="A3787" s="4" t="str">
        <f>IF($C3787="","",COUNTA($C$5:$C3787))</f>
        <v/>
      </c>
      <c r="B3787" s="52"/>
      <c r="C3787" s="53"/>
      <c r="D3787" s="53"/>
      <c r="E3787" s="32"/>
      <c r="F3787" s="54"/>
      <c r="G3787" s="54"/>
      <c r="H3787" s="24" t="str">
        <f>IFERROR(ROUND(VLOOKUP($C3787,基础资料!$B$5:$E$34,3,0)+SUMIF($C$5:$C3787,$C3787,$F$5:$F3787)-SUMIF($C$5:$C3787,$C3787,$G$5:$G3787),2),"")</f>
        <v/>
      </c>
      <c r="I3787" s="53"/>
      <c r="J3787" s="53"/>
      <c r="K3787" s="25" t="str">
        <f t="shared" si="59"/>
        <v/>
      </c>
      <c r="L3787" s="13" t="str">
        <f>IF($D3787="","",IFERROR(INDEX(类别属性,MATCH($D3787,类别表,0)),""))</f>
        <v/>
      </c>
      <c r="M3787" s="53"/>
      <c r="N3787" s="53"/>
      <c r="O3787" s="32"/>
      <c r="P3787" s="6" t="str">
        <f>IF($C3787="","",IF(ISNA(MATCH($C3787,账户表,0)),"※这个账户不在【基础资料】的账户档案里",IF($B3787="","※没填日期，这一笔不会进任何月份的报表",IF(NOT(ISNUMBER($B3787)),"※日期是文本不是日期（像 2026.6.28 这种），按日期取数的报表全会漏掉这一笔",IF(AND($F3787&lt;&gt;"",$G3787&lt;&gt;""),"※收入和支出不能同时填",IF(AND(N($F3787)=0,N($G3787)=0),"※收入和支出都没填",IF(OR(N($F3787)&lt;0,N($G3787)&lt;0),"※金额不能填负数，方向反了就换一列填",IF($D3787="","※没填收支类别，分类报表会漏掉这一笔",IF(ISNA(MATCH($D3787,类别表,0)),"※收支类别不在【基础资料】的清单里",IF(AND($L3787="内部转账",$M3787=""),"△内部转账要在「对方账户」写上另一头",IF(AND($L3787="内部转账",$M3787=$C3787),"※对方账户跟本账户是同一个",IF(AND($L3787&lt;&gt;"内部转账",$M3787&lt;&gt;""),"△填了对方账户，但类别不是内部转账",IF(YEAR($B3787)&lt;&gt;管理年度,"△不是管理年度的单据，按月的三张报表里看不到",IF($H3787&lt;0,"△这一笔之后该账户余额成负数了，核一下",""))))))))))))))</f>
        <v/>
      </c>
    </row>
    <row r="3788" ht="16.5" spans="1:16">
      <c r="A3788" s="4" t="str">
        <f>IF($C3788="","",COUNTA($C$5:$C3788))</f>
        <v/>
      </c>
      <c r="B3788" s="52"/>
      <c r="C3788" s="53"/>
      <c r="D3788" s="53"/>
      <c r="E3788" s="32"/>
      <c r="F3788" s="54"/>
      <c r="G3788" s="54"/>
      <c r="H3788" s="24" t="str">
        <f>IFERROR(ROUND(VLOOKUP($C3788,基础资料!$B$5:$E$34,3,0)+SUMIF($C$5:$C3788,$C3788,$F$5:$F3788)-SUMIF($C$5:$C3788,$C3788,$G$5:$G3788),2),"")</f>
        <v/>
      </c>
      <c r="I3788" s="53"/>
      <c r="J3788" s="53"/>
      <c r="K3788" s="25" t="str">
        <f t="shared" si="59"/>
        <v/>
      </c>
      <c r="L3788" s="13" t="str">
        <f>IF($D3788="","",IFERROR(INDEX(类别属性,MATCH($D3788,类别表,0)),""))</f>
        <v/>
      </c>
      <c r="M3788" s="53"/>
      <c r="N3788" s="53"/>
      <c r="O3788" s="32"/>
      <c r="P3788" s="6" t="str">
        <f>IF($C3788="","",IF(ISNA(MATCH($C3788,账户表,0)),"※这个账户不在【基础资料】的账户档案里",IF($B3788="","※没填日期，这一笔不会进任何月份的报表",IF(NOT(ISNUMBER($B3788)),"※日期是文本不是日期（像 2026.6.28 这种），按日期取数的报表全会漏掉这一笔",IF(AND($F3788&lt;&gt;"",$G3788&lt;&gt;""),"※收入和支出不能同时填",IF(AND(N($F3788)=0,N($G3788)=0),"※收入和支出都没填",IF(OR(N($F3788)&lt;0,N($G3788)&lt;0),"※金额不能填负数，方向反了就换一列填",IF($D3788="","※没填收支类别，分类报表会漏掉这一笔",IF(ISNA(MATCH($D3788,类别表,0)),"※收支类别不在【基础资料】的清单里",IF(AND($L3788="内部转账",$M3788=""),"△内部转账要在「对方账户」写上另一头",IF(AND($L3788="内部转账",$M3788=$C3788),"※对方账户跟本账户是同一个",IF(AND($L3788&lt;&gt;"内部转账",$M3788&lt;&gt;""),"△填了对方账户，但类别不是内部转账",IF(YEAR($B3788)&lt;&gt;管理年度,"△不是管理年度的单据，按月的三张报表里看不到",IF($H3788&lt;0,"△这一笔之后该账户余额成负数了，核一下",""))))))))))))))</f>
        <v/>
      </c>
    </row>
    <row r="3789" ht="16.5" spans="1:16">
      <c r="A3789" s="4" t="str">
        <f>IF($C3789="","",COUNTA($C$5:$C3789))</f>
        <v/>
      </c>
      <c r="B3789" s="52"/>
      <c r="C3789" s="53"/>
      <c r="D3789" s="53"/>
      <c r="E3789" s="32"/>
      <c r="F3789" s="54"/>
      <c r="G3789" s="54"/>
      <c r="H3789" s="24" t="str">
        <f>IFERROR(ROUND(VLOOKUP($C3789,基础资料!$B$5:$E$34,3,0)+SUMIF($C$5:$C3789,$C3789,$F$5:$F3789)-SUMIF($C$5:$C3789,$C3789,$G$5:$G3789),2),"")</f>
        <v/>
      </c>
      <c r="I3789" s="53"/>
      <c r="J3789" s="53"/>
      <c r="K3789" s="25" t="str">
        <f t="shared" si="59"/>
        <v/>
      </c>
      <c r="L3789" s="13" t="str">
        <f>IF($D3789="","",IFERROR(INDEX(类别属性,MATCH($D3789,类别表,0)),""))</f>
        <v/>
      </c>
      <c r="M3789" s="53"/>
      <c r="N3789" s="53"/>
      <c r="O3789" s="32"/>
      <c r="P3789" s="6" t="str">
        <f>IF($C3789="","",IF(ISNA(MATCH($C3789,账户表,0)),"※这个账户不在【基础资料】的账户档案里",IF($B3789="","※没填日期，这一笔不会进任何月份的报表",IF(NOT(ISNUMBER($B3789)),"※日期是文本不是日期（像 2026.6.28 这种），按日期取数的报表全会漏掉这一笔",IF(AND($F3789&lt;&gt;"",$G3789&lt;&gt;""),"※收入和支出不能同时填",IF(AND(N($F3789)=0,N($G3789)=0),"※收入和支出都没填",IF(OR(N($F3789)&lt;0,N($G3789)&lt;0),"※金额不能填负数，方向反了就换一列填",IF($D3789="","※没填收支类别，分类报表会漏掉这一笔",IF(ISNA(MATCH($D3789,类别表,0)),"※收支类别不在【基础资料】的清单里",IF(AND($L3789="内部转账",$M3789=""),"△内部转账要在「对方账户」写上另一头",IF(AND($L3789="内部转账",$M3789=$C3789),"※对方账户跟本账户是同一个",IF(AND($L3789&lt;&gt;"内部转账",$M3789&lt;&gt;""),"△填了对方账户，但类别不是内部转账",IF(YEAR($B3789)&lt;&gt;管理年度,"△不是管理年度的单据，按月的三张报表里看不到",IF($H3789&lt;0,"△这一笔之后该账户余额成负数了，核一下",""))))))))))))))</f>
        <v/>
      </c>
    </row>
    <row r="3790" ht="16.5" spans="1:16">
      <c r="A3790" s="4" t="str">
        <f>IF($C3790="","",COUNTA($C$5:$C3790))</f>
        <v/>
      </c>
      <c r="B3790" s="52"/>
      <c r="C3790" s="53"/>
      <c r="D3790" s="53"/>
      <c r="E3790" s="32"/>
      <c r="F3790" s="54"/>
      <c r="G3790" s="54"/>
      <c r="H3790" s="24" t="str">
        <f>IFERROR(ROUND(VLOOKUP($C3790,基础资料!$B$5:$E$34,3,0)+SUMIF($C$5:$C3790,$C3790,$F$5:$F3790)-SUMIF($C$5:$C3790,$C3790,$G$5:$G3790),2),"")</f>
        <v/>
      </c>
      <c r="I3790" s="53"/>
      <c r="J3790" s="53"/>
      <c r="K3790" s="25" t="str">
        <f t="shared" si="59"/>
        <v/>
      </c>
      <c r="L3790" s="13" t="str">
        <f>IF($D3790="","",IFERROR(INDEX(类别属性,MATCH($D3790,类别表,0)),""))</f>
        <v/>
      </c>
      <c r="M3790" s="53"/>
      <c r="N3790" s="53"/>
      <c r="O3790" s="32"/>
      <c r="P3790" s="6" t="str">
        <f>IF($C3790="","",IF(ISNA(MATCH($C3790,账户表,0)),"※这个账户不在【基础资料】的账户档案里",IF($B3790="","※没填日期，这一笔不会进任何月份的报表",IF(NOT(ISNUMBER($B3790)),"※日期是文本不是日期（像 2026.6.28 这种），按日期取数的报表全会漏掉这一笔",IF(AND($F3790&lt;&gt;"",$G3790&lt;&gt;""),"※收入和支出不能同时填",IF(AND(N($F3790)=0,N($G3790)=0),"※收入和支出都没填",IF(OR(N($F3790)&lt;0,N($G3790)&lt;0),"※金额不能填负数，方向反了就换一列填",IF($D3790="","※没填收支类别，分类报表会漏掉这一笔",IF(ISNA(MATCH($D3790,类别表,0)),"※收支类别不在【基础资料】的清单里",IF(AND($L3790="内部转账",$M3790=""),"△内部转账要在「对方账户」写上另一头",IF(AND($L3790="内部转账",$M3790=$C3790),"※对方账户跟本账户是同一个",IF(AND($L3790&lt;&gt;"内部转账",$M3790&lt;&gt;""),"△填了对方账户，但类别不是内部转账",IF(YEAR($B3790)&lt;&gt;管理年度,"△不是管理年度的单据，按月的三张报表里看不到",IF($H3790&lt;0,"△这一笔之后该账户余额成负数了，核一下",""))))))))))))))</f>
        <v/>
      </c>
    </row>
    <row r="3791" ht="16.5" spans="1:16">
      <c r="A3791" s="4" t="str">
        <f>IF($C3791="","",COUNTA($C$5:$C3791))</f>
        <v/>
      </c>
      <c r="B3791" s="52"/>
      <c r="C3791" s="53"/>
      <c r="D3791" s="53"/>
      <c r="E3791" s="32"/>
      <c r="F3791" s="54"/>
      <c r="G3791" s="54"/>
      <c r="H3791" s="24" t="str">
        <f>IFERROR(ROUND(VLOOKUP($C3791,基础资料!$B$5:$E$34,3,0)+SUMIF($C$5:$C3791,$C3791,$F$5:$F3791)-SUMIF($C$5:$C3791,$C3791,$G$5:$G3791),2),"")</f>
        <v/>
      </c>
      <c r="I3791" s="53"/>
      <c r="J3791" s="53"/>
      <c r="K3791" s="25" t="str">
        <f t="shared" si="59"/>
        <v/>
      </c>
      <c r="L3791" s="13" t="str">
        <f>IF($D3791="","",IFERROR(INDEX(类别属性,MATCH($D3791,类别表,0)),""))</f>
        <v/>
      </c>
      <c r="M3791" s="53"/>
      <c r="N3791" s="53"/>
      <c r="O3791" s="32"/>
      <c r="P3791" s="6" t="str">
        <f>IF($C3791="","",IF(ISNA(MATCH($C3791,账户表,0)),"※这个账户不在【基础资料】的账户档案里",IF($B3791="","※没填日期，这一笔不会进任何月份的报表",IF(NOT(ISNUMBER($B3791)),"※日期是文本不是日期（像 2026.6.28 这种），按日期取数的报表全会漏掉这一笔",IF(AND($F3791&lt;&gt;"",$G3791&lt;&gt;""),"※收入和支出不能同时填",IF(AND(N($F3791)=0,N($G3791)=0),"※收入和支出都没填",IF(OR(N($F3791)&lt;0,N($G3791)&lt;0),"※金额不能填负数，方向反了就换一列填",IF($D3791="","※没填收支类别，分类报表会漏掉这一笔",IF(ISNA(MATCH($D3791,类别表,0)),"※收支类别不在【基础资料】的清单里",IF(AND($L3791="内部转账",$M3791=""),"△内部转账要在「对方账户」写上另一头",IF(AND($L3791="内部转账",$M3791=$C3791),"※对方账户跟本账户是同一个",IF(AND($L3791&lt;&gt;"内部转账",$M3791&lt;&gt;""),"△填了对方账户，但类别不是内部转账",IF(YEAR($B3791)&lt;&gt;管理年度,"△不是管理年度的单据，按月的三张报表里看不到",IF($H3791&lt;0,"△这一笔之后该账户余额成负数了，核一下",""))))))))))))))</f>
        <v/>
      </c>
    </row>
    <row r="3792" ht="16.5" spans="1:16">
      <c r="A3792" s="4" t="str">
        <f>IF($C3792="","",COUNTA($C$5:$C3792))</f>
        <v/>
      </c>
      <c r="B3792" s="52"/>
      <c r="C3792" s="53"/>
      <c r="D3792" s="53"/>
      <c r="E3792" s="32"/>
      <c r="F3792" s="54"/>
      <c r="G3792" s="54"/>
      <c r="H3792" s="24" t="str">
        <f>IFERROR(ROUND(VLOOKUP($C3792,基础资料!$B$5:$E$34,3,0)+SUMIF($C$5:$C3792,$C3792,$F$5:$F3792)-SUMIF($C$5:$C3792,$C3792,$G$5:$G3792),2),"")</f>
        <v/>
      </c>
      <c r="I3792" s="53"/>
      <c r="J3792" s="53"/>
      <c r="K3792" s="25" t="str">
        <f t="shared" si="59"/>
        <v/>
      </c>
      <c r="L3792" s="13" t="str">
        <f>IF($D3792="","",IFERROR(INDEX(类别属性,MATCH($D3792,类别表,0)),""))</f>
        <v/>
      </c>
      <c r="M3792" s="53"/>
      <c r="N3792" s="53"/>
      <c r="O3792" s="32"/>
      <c r="P3792" s="6" t="str">
        <f>IF($C3792="","",IF(ISNA(MATCH($C3792,账户表,0)),"※这个账户不在【基础资料】的账户档案里",IF($B3792="","※没填日期，这一笔不会进任何月份的报表",IF(NOT(ISNUMBER($B3792)),"※日期是文本不是日期（像 2026.6.28 这种），按日期取数的报表全会漏掉这一笔",IF(AND($F3792&lt;&gt;"",$G3792&lt;&gt;""),"※收入和支出不能同时填",IF(AND(N($F3792)=0,N($G3792)=0),"※收入和支出都没填",IF(OR(N($F3792)&lt;0,N($G3792)&lt;0),"※金额不能填负数，方向反了就换一列填",IF($D3792="","※没填收支类别，分类报表会漏掉这一笔",IF(ISNA(MATCH($D3792,类别表,0)),"※收支类别不在【基础资料】的清单里",IF(AND($L3792="内部转账",$M3792=""),"△内部转账要在「对方账户」写上另一头",IF(AND($L3792="内部转账",$M3792=$C3792),"※对方账户跟本账户是同一个",IF(AND($L3792&lt;&gt;"内部转账",$M3792&lt;&gt;""),"△填了对方账户，但类别不是内部转账",IF(YEAR($B3792)&lt;&gt;管理年度,"△不是管理年度的单据，按月的三张报表里看不到",IF($H3792&lt;0,"△这一笔之后该账户余额成负数了，核一下",""))))))))))))))</f>
        <v/>
      </c>
    </row>
    <row r="3793" ht="16.5" spans="1:16">
      <c r="A3793" s="4" t="str">
        <f>IF($C3793="","",COUNTA($C$5:$C3793))</f>
        <v/>
      </c>
      <c r="B3793" s="52"/>
      <c r="C3793" s="53"/>
      <c r="D3793" s="53"/>
      <c r="E3793" s="32"/>
      <c r="F3793" s="54"/>
      <c r="G3793" s="54"/>
      <c r="H3793" s="24" t="str">
        <f>IFERROR(ROUND(VLOOKUP($C3793,基础资料!$B$5:$E$34,3,0)+SUMIF($C$5:$C3793,$C3793,$F$5:$F3793)-SUMIF($C$5:$C3793,$C3793,$G$5:$G3793),2),"")</f>
        <v/>
      </c>
      <c r="I3793" s="53"/>
      <c r="J3793" s="53"/>
      <c r="K3793" s="25" t="str">
        <f t="shared" si="59"/>
        <v/>
      </c>
      <c r="L3793" s="13" t="str">
        <f>IF($D3793="","",IFERROR(INDEX(类别属性,MATCH($D3793,类别表,0)),""))</f>
        <v/>
      </c>
      <c r="M3793" s="53"/>
      <c r="N3793" s="53"/>
      <c r="O3793" s="32"/>
      <c r="P3793" s="6" t="str">
        <f>IF($C3793="","",IF(ISNA(MATCH($C3793,账户表,0)),"※这个账户不在【基础资料】的账户档案里",IF($B3793="","※没填日期，这一笔不会进任何月份的报表",IF(NOT(ISNUMBER($B3793)),"※日期是文本不是日期（像 2026.6.28 这种），按日期取数的报表全会漏掉这一笔",IF(AND($F3793&lt;&gt;"",$G3793&lt;&gt;""),"※收入和支出不能同时填",IF(AND(N($F3793)=0,N($G3793)=0),"※收入和支出都没填",IF(OR(N($F3793)&lt;0,N($G3793)&lt;0),"※金额不能填负数，方向反了就换一列填",IF($D3793="","※没填收支类别，分类报表会漏掉这一笔",IF(ISNA(MATCH($D3793,类别表,0)),"※收支类别不在【基础资料】的清单里",IF(AND($L3793="内部转账",$M3793=""),"△内部转账要在「对方账户」写上另一头",IF(AND($L3793="内部转账",$M3793=$C3793),"※对方账户跟本账户是同一个",IF(AND($L3793&lt;&gt;"内部转账",$M3793&lt;&gt;""),"△填了对方账户，但类别不是内部转账",IF(YEAR($B3793)&lt;&gt;管理年度,"△不是管理年度的单据，按月的三张报表里看不到",IF($H3793&lt;0,"△这一笔之后该账户余额成负数了，核一下",""))))))))))))))</f>
        <v/>
      </c>
    </row>
    <row r="3794" ht="16.5" spans="1:16">
      <c r="A3794" s="4" t="str">
        <f>IF($C3794="","",COUNTA($C$5:$C3794))</f>
        <v/>
      </c>
      <c r="B3794" s="52"/>
      <c r="C3794" s="53"/>
      <c r="D3794" s="53"/>
      <c r="E3794" s="32"/>
      <c r="F3794" s="54"/>
      <c r="G3794" s="54"/>
      <c r="H3794" s="24" t="str">
        <f>IFERROR(ROUND(VLOOKUP($C3794,基础资料!$B$5:$E$34,3,0)+SUMIF($C$5:$C3794,$C3794,$F$5:$F3794)-SUMIF($C$5:$C3794,$C3794,$G$5:$G3794),2),"")</f>
        <v/>
      </c>
      <c r="I3794" s="53"/>
      <c r="J3794" s="53"/>
      <c r="K3794" s="25" t="str">
        <f t="shared" si="59"/>
        <v/>
      </c>
      <c r="L3794" s="13" t="str">
        <f>IF($D3794="","",IFERROR(INDEX(类别属性,MATCH($D3794,类别表,0)),""))</f>
        <v/>
      </c>
      <c r="M3794" s="53"/>
      <c r="N3794" s="53"/>
      <c r="O3794" s="32"/>
      <c r="P3794" s="6" t="str">
        <f>IF($C3794="","",IF(ISNA(MATCH($C3794,账户表,0)),"※这个账户不在【基础资料】的账户档案里",IF($B3794="","※没填日期，这一笔不会进任何月份的报表",IF(NOT(ISNUMBER($B3794)),"※日期是文本不是日期（像 2026.6.28 这种），按日期取数的报表全会漏掉这一笔",IF(AND($F3794&lt;&gt;"",$G3794&lt;&gt;""),"※收入和支出不能同时填",IF(AND(N($F3794)=0,N($G3794)=0),"※收入和支出都没填",IF(OR(N($F3794)&lt;0,N($G3794)&lt;0),"※金额不能填负数，方向反了就换一列填",IF($D3794="","※没填收支类别，分类报表会漏掉这一笔",IF(ISNA(MATCH($D3794,类别表,0)),"※收支类别不在【基础资料】的清单里",IF(AND($L3794="内部转账",$M3794=""),"△内部转账要在「对方账户」写上另一头",IF(AND($L3794="内部转账",$M3794=$C3794),"※对方账户跟本账户是同一个",IF(AND($L3794&lt;&gt;"内部转账",$M3794&lt;&gt;""),"△填了对方账户，但类别不是内部转账",IF(YEAR($B3794)&lt;&gt;管理年度,"△不是管理年度的单据，按月的三张报表里看不到",IF($H3794&lt;0,"△这一笔之后该账户余额成负数了，核一下",""))))))))))))))</f>
        <v/>
      </c>
    </row>
    <row r="3795" ht="16.5" spans="1:16">
      <c r="A3795" s="4" t="str">
        <f>IF($C3795="","",COUNTA($C$5:$C3795))</f>
        <v/>
      </c>
      <c r="B3795" s="52"/>
      <c r="C3795" s="53"/>
      <c r="D3795" s="53"/>
      <c r="E3795" s="32"/>
      <c r="F3795" s="54"/>
      <c r="G3795" s="54"/>
      <c r="H3795" s="24" t="str">
        <f>IFERROR(ROUND(VLOOKUP($C3795,基础资料!$B$5:$E$34,3,0)+SUMIF($C$5:$C3795,$C3795,$F$5:$F3795)-SUMIF($C$5:$C3795,$C3795,$G$5:$G3795),2),"")</f>
        <v/>
      </c>
      <c r="I3795" s="53"/>
      <c r="J3795" s="53"/>
      <c r="K3795" s="25" t="str">
        <f t="shared" si="59"/>
        <v/>
      </c>
      <c r="L3795" s="13" t="str">
        <f>IF($D3795="","",IFERROR(INDEX(类别属性,MATCH($D3795,类别表,0)),""))</f>
        <v/>
      </c>
      <c r="M3795" s="53"/>
      <c r="N3795" s="53"/>
      <c r="O3795" s="32"/>
      <c r="P3795" s="6" t="str">
        <f>IF($C3795="","",IF(ISNA(MATCH($C3795,账户表,0)),"※这个账户不在【基础资料】的账户档案里",IF($B3795="","※没填日期，这一笔不会进任何月份的报表",IF(NOT(ISNUMBER($B3795)),"※日期是文本不是日期（像 2026.6.28 这种），按日期取数的报表全会漏掉这一笔",IF(AND($F3795&lt;&gt;"",$G3795&lt;&gt;""),"※收入和支出不能同时填",IF(AND(N($F3795)=0,N($G3795)=0),"※收入和支出都没填",IF(OR(N($F3795)&lt;0,N($G3795)&lt;0),"※金额不能填负数，方向反了就换一列填",IF($D3795="","※没填收支类别，分类报表会漏掉这一笔",IF(ISNA(MATCH($D3795,类别表,0)),"※收支类别不在【基础资料】的清单里",IF(AND($L3795="内部转账",$M3795=""),"△内部转账要在「对方账户」写上另一头",IF(AND($L3795="内部转账",$M3795=$C3795),"※对方账户跟本账户是同一个",IF(AND($L3795&lt;&gt;"内部转账",$M3795&lt;&gt;""),"△填了对方账户，但类别不是内部转账",IF(YEAR($B3795)&lt;&gt;管理年度,"△不是管理年度的单据，按月的三张报表里看不到",IF($H3795&lt;0,"△这一笔之后该账户余额成负数了，核一下",""))))))))))))))</f>
        <v/>
      </c>
    </row>
    <row r="3796" ht="16.5" spans="1:16">
      <c r="A3796" s="4" t="str">
        <f>IF($C3796="","",COUNTA($C$5:$C3796))</f>
        <v/>
      </c>
      <c r="B3796" s="52"/>
      <c r="C3796" s="53"/>
      <c r="D3796" s="53"/>
      <c r="E3796" s="32"/>
      <c r="F3796" s="54"/>
      <c r="G3796" s="54"/>
      <c r="H3796" s="24" t="str">
        <f>IFERROR(ROUND(VLOOKUP($C3796,基础资料!$B$5:$E$34,3,0)+SUMIF($C$5:$C3796,$C3796,$F$5:$F3796)-SUMIF($C$5:$C3796,$C3796,$G$5:$G3796),2),"")</f>
        <v/>
      </c>
      <c r="I3796" s="53"/>
      <c r="J3796" s="53"/>
      <c r="K3796" s="25" t="str">
        <f t="shared" si="59"/>
        <v/>
      </c>
      <c r="L3796" s="13" t="str">
        <f>IF($D3796="","",IFERROR(INDEX(类别属性,MATCH($D3796,类别表,0)),""))</f>
        <v/>
      </c>
      <c r="M3796" s="53"/>
      <c r="N3796" s="53"/>
      <c r="O3796" s="32"/>
      <c r="P3796" s="6" t="str">
        <f>IF($C3796="","",IF(ISNA(MATCH($C3796,账户表,0)),"※这个账户不在【基础资料】的账户档案里",IF($B3796="","※没填日期，这一笔不会进任何月份的报表",IF(NOT(ISNUMBER($B3796)),"※日期是文本不是日期（像 2026.6.28 这种），按日期取数的报表全会漏掉这一笔",IF(AND($F3796&lt;&gt;"",$G3796&lt;&gt;""),"※收入和支出不能同时填",IF(AND(N($F3796)=0,N($G3796)=0),"※收入和支出都没填",IF(OR(N($F3796)&lt;0,N($G3796)&lt;0),"※金额不能填负数，方向反了就换一列填",IF($D3796="","※没填收支类别，分类报表会漏掉这一笔",IF(ISNA(MATCH($D3796,类别表,0)),"※收支类别不在【基础资料】的清单里",IF(AND($L3796="内部转账",$M3796=""),"△内部转账要在「对方账户」写上另一头",IF(AND($L3796="内部转账",$M3796=$C3796),"※对方账户跟本账户是同一个",IF(AND($L3796&lt;&gt;"内部转账",$M3796&lt;&gt;""),"△填了对方账户，但类别不是内部转账",IF(YEAR($B3796)&lt;&gt;管理年度,"△不是管理年度的单据，按月的三张报表里看不到",IF($H3796&lt;0,"△这一笔之后该账户余额成负数了，核一下",""))))))))))))))</f>
        <v/>
      </c>
    </row>
    <row r="3797" ht="16.5" spans="1:16">
      <c r="A3797" s="4" t="str">
        <f>IF($C3797="","",COUNTA($C$5:$C3797))</f>
        <v/>
      </c>
      <c r="B3797" s="52"/>
      <c r="C3797" s="53"/>
      <c r="D3797" s="53"/>
      <c r="E3797" s="32"/>
      <c r="F3797" s="54"/>
      <c r="G3797" s="54"/>
      <c r="H3797" s="24" t="str">
        <f>IFERROR(ROUND(VLOOKUP($C3797,基础资料!$B$5:$E$34,3,0)+SUMIF($C$5:$C3797,$C3797,$F$5:$F3797)-SUMIF($C$5:$C3797,$C3797,$G$5:$G3797),2),"")</f>
        <v/>
      </c>
      <c r="I3797" s="53"/>
      <c r="J3797" s="53"/>
      <c r="K3797" s="25" t="str">
        <f t="shared" si="59"/>
        <v/>
      </c>
      <c r="L3797" s="13" t="str">
        <f>IF($D3797="","",IFERROR(INDEX(类别属性,MATCH($D3797,类别表,0)),""))</f>
        <v/>
      </c>
      <c r="M3797" s="53"/>
      <c r="N3797" s="53"/>
      <c r="O3797" s="32"/>
      <c r="P3797" s="6" t="str">
        <f>IF($C3797="","",IF(ISNA(MATCH($C3797,账户表,0)),"※这个账户不在【基础资料】的账户档案里",IF($B3797="","※没填日期，这一笔不会进任何月份的报表",IF(NOT(ISNUMBER($B3797)),"※日期是文本不是日期（像 2026.6.28 这种），按日期取数的报表全会漏掉这一笔",IF(AND($F3797&lt;&gt;"",$G3797&lt;&gt;""),"※收入和支出不能同时填",IF(AND(N($F3797)=0,N($G3797)=0),"※收入和支出都没填",IF(OR(N($F3797)&lt;0,N($G3797)&lt;0),"※金额不能填负数，方向反了就换一列填",IF($D3797="","※没填收支类别，分类报表会漏掉这一笔",IF(ISNA(MATCH($D3797,类别表,0)),"※收支类别不在【基础资料】的清单里",IF(AND($L3797="内部转账",$M3797=""),"△内部转账要在「对方账户」写上另一头",IF(AND($L3797="内部转账",$M3797=$C3797),"※对方账户跟本账户是同一个",IF(AND($L3797&lt;&gt;"内部转账",$M3797&lt;&gt;""),"△填了对方账户，但类别不是内部转账",IF(YEAR($B3797)&lt;&gt;管理年度,"△不是管理年度的单据，按月的三张报表里看不到",IF($H3797&lt;0,"△这一笔之后该账户余额成负数了，核一下",""))))))))))))))</f>
        <v/>
      </c>
    </row>
    <row r="3798" ht="16.5" spans="1:16">
      <c r="A3798" s="4" t="str">
        <f>IF($C3798="","",COUNTA($C$5:$C3798))</f>
        <v/>
      </c>
      <c r="B3798" s="52"/>
      <c r="C3798" s="53"/>
      <c r="D3798" s="53"/>
      <c r="E3798" s="32"/>
      <c r="F3798" s="54"/>
      <c r="G3798" s="54"/>
      <c r="H3798" s="24" t="str">
        <f>IFERROR(ROUND(VLOOKUP($C3798,基础资料!$B$5:$E$34,3,0)+SUMIF($C$5:$C3798,$C3798,$F$5:$F3798)-SUMIF($C$5:$C3798,$C3798,$G$5:$G3798),2),"")</f>
        <v/>
      </c>
      <c r="I3798" s="53"/>
      <c r="J3798" s="53"/>
      <c r="K3798" s="25" t="str">
        <f t="shared" si="59"/>
        <v/>
      </c>
      <c r="L3798" s="13" t="str">
        <f>IF($D3798="","",IFERROR(INDEX(类别属性,MATCH($D3798,类别表,0)),""))</f>
        <v/>
      </c>
      <c r="M3798" s="53"/>
      <c r="N3798" s="53"/>
      <c r="O3798" s="32"/>
      <c r="P3798" s="6" t="str">
        <f>IF($C3798="","",IF(ISNA(MATCH($C3798,账户表,0)),"※这个账户不在【基础资料】的账户档案里",IF($B3798="","※没填日期，这一笔不会进任何月份的报表",IF(NOT(ISNUMBER($B3798)),"※日期是文本不是日期（像 2026.6.28 这种），按日期取数的报表全会漏掉这一笔",IF(AND($F3798&lt;&gt;"",$G3798&lt;&gt;""),"※收入和支出不能同时填",IF(AND(N($F3798)=0,N($G3798)=0),"※收入和支出都没填",IF(OR(N($F3798)&lt;0,N($G3798)&lt;0),"※金额不能填负数，方向反了就换一列填",IF($D3798="","※没填收支类别，分类报表会漏掉这一笔",IF(ISNA(MATCH($D3798,类别表,0)),"※收支类别不在【基础资料】的清单里",IF(AND($L3798="内部转账",$M3798=""),"△内部转账要在「对方账户」写上另一头",IF(AND($L3798="内部转账",$M3798=$C3798),"※对方账户跟本账户是同一个",IF(AND($L3798&lt;&gt;"内部转账",$M3798&lt;&gt;""),"△填了对方账户，但类别不是内部转账",IF(YEAR($B3798)&lt;&gt;管理年度,"△不是管理年度的单据，按月的三张报表里看不到",IF($H3798&lt;0,"△这一笔之后该账户余额成负数了，核一下",""))))))))))))))</f>
        <v/>
      </c>
    </row>
    <row r="3799" ht="16.5" spans="1:16">
      <c r="A3799" s="4" t="str">
        <f>IF($C3799="","",COUNTA($C$5:$C3799))</f>
        <v/>
      </c>
      <c r="B3799" s="52"/>
      <c r="C3799" s="53"/>
      <c r="D3799" s="53"/>
      <c r="E3799" s="32"/>
      <c r="F3799" s="54"/>
      <c r="G3799" s="54"/>
      <c r="H3799" s="24" t="str">
        <f>IFERROR(ROUND(VLOOKUP($C3799,基础资料!$B$5:$E$34,3,0)+SUMIF($C$5:$C3799,$C3799,$F$5:$F3799)-SUMIF($C$5:$C3799,$C3799,$G$5:$G3799),2),"")</f>
        <v/>
      </c>
      <c r="I3799" s="53"/>
      <c r="J3799" s="53"/>
      <c r="K3799" s="25" t="str">
        <f t="shared" si="59"/>
        <v/>
      </c>
      <c r="L3799" s="13" t="str">
        <f>IF($D3799="","",IFERROR(INDEX(类别属性,MATCH($D3799,类别表,0)),""))</f>
        <v/>
      </c>
      <c r="M3799" s="53"/>
      <c r="N3799" s="53"/>
      <c r="O3799" s="32"/>
      <c r="P3799" s="6" t="str">
        <f>IF($C3799="","",IF(ISNA(MATCH($C3799,账户表,0)),"※这个账户不在【基础资料】的账户档案里",IF($B3799="","※没填日期，这一笔不会进任何月份的报表",IF(NOT(ISNUMBER($B3799)),"※日期是文本不是日期（像 2026.6.28 这种），按日期取数的报表全会漏掉这一笔",IF(AND($F3799&lt;&gt;"",$G3799&lt;&gt;""),"※收入和支出不能同时填",IF(AND(N($F3799)=0,N($G3799)=0),"※收入和支出都没填",IF(OR(N($F3799)&lt;0,N($G3799)&lt;0),"※金额不能填负数，方向反了就换一列填",IF($D3799="","※没填收支类别，分类报表会漏掉这一笔",IF(ISNA(MATCH($D3799,类别表,0)),"※收支类别不在【基础资料】的清单里",IF(AND($L3799="内部转账",$M3799=""),"△内部转账要在「对方账户」写上另一头",IF(AND($L3799="内部转账",$M3799=$C3799),"※对方账户跟本账户是同一个",IF(AND($L3799&lt;&gt;"内部转账",$M3799&lt;&gt;""),"△填了对方账户，但类别不是内部转账",IF(YEAR($B3799)&lt;&gt;管理年度,"△不是管理年度的单据，按月的三张报表里看不到",IF($H3799&lt;0,"△这一笔之后该账户余额成负数了，核一下",""))))))))))))))</f>
        <v/>
      </c>
    </row>
    <row r="3800" ht="16.5" spans="1:16">
      <c r="A3800" s="4" t="str">
        <f>IF($C3800="","",COUNTA($C$5:$C3800))</f>
        <v/>
      </c>
      <c r="B3800" s="52"/>
      <c r="C3800" s="53"/>
      <c r="D3800" s="53"/>
      <c r="E3800" s="32"/>
      <c r="F3800" s="54"/>
      <c r="G3800" s="54"/>
      <c r="H3800" s="24" t="str">
        <f>IFERROR(ROUND(VLOOKUP($C3800,基础资料!$B$5:$E$34,3,0)+SUMIF($C$5:$C3800,$C3800,$F$5:$F3800)-SUMIF($C$5:$C3800,$C3800,$G$5:$G3800),2),"")</f>
        <v/>
      </c>
      <c r="I3800" s="53"/>
      <c r="J3800" s="53"/>
      <c r="K3800" s="25" t="str">
        <f t="shared" si="59"/>
        <v/>
      </c>
      <c r="L3800" s="13" t="str">
        <f>IF($D3800="","",IFERROR(INDEX(类别属性,MATCH($D3800,类别表,0)),""))</f>
        <v/>
      </c>
      <c r="M3800" s="53"/>
      <c r="N3800" s="53"/>
      <c r="O3800" s="32"/>
      <c r="P3800" s="6" t="str">
        <f>IF($C3800="","",IF(ISNA(MATCH($C3800,账户表,0)),"※这个账户不在【基础资料】的账户档案里",IF($B3800="","※没填日期，这一笔不会进任何月份的报表",IF(NOT(ISNUMBER($B3800)),"※日期是文本不是日期（像 2026.6.28 这种），按日期取数的报表全会漏掉这一笔",IF(AND($F3800&lt;&gt;"",$G3800&lt;&gt;""),"※收入和支出不能同时填",IF(AND(N($F3800)=0,N($G3800)=0),"※收入和支出都没填",IF(OR(N($F3800)&lt;0,N($G3800)&lt;0),"※金额不能填负数，方向反了就换一列填",IF($D3800="","※没填收支类别，分类报表会漏掉这一笔",IF(ISNA(MATCH($D3800,类别表,0)),"※收支类别不在【基础资料】的清单里",IF(AND($L3800="内部转账",$M3800=""),"△内部转账要在「对方账户」写上另一头",IF(AND($L3800="内部转账",$M3800=$C3800),"※对方账户跟本账户是同一个",IF(AND($L3800&lt;&gt;"内部转账",$M3800&lt;&gt;""),"△填了对方账户，但类别不是内部转账",IF(YEAR($B3800)&lt;&gt;管理年度,"△不是管理年度的单据，按月的三张报表里看不到",IF($H3800&lt;0,"△这一笔之后该账户余额成负数了，核一下",""))))))))))))))</f>
        <v/>
      </c>
    </row>
    <row r="3801" ht="16.5" spans="1:16">
      <c r="A3801" s="4" t="str">
        <f>IF($C3801="","",COUNTA($C$5:$C3801))</f>
        <v/>
      </c>
      <c r="B3801" s="52"/>
      <c r="C3801" s="53"/>
      <c r="D3801" s="53"/>
      <c r="E3801" s="32"/>
      <c r="F3801" s="54"/>
      <c r="G3801" s="54"/>
      <c r="H3801" s="24" t="str">
        <f>IFERROR(ROUND(VLOOKUP($C3801,基础资料!$B$5:$E$34,3,0)+SUMIF($C$5:$C3801,$C3801,$F$5:$F3801)-SUMIF($C$5:$C3801,$C3801,$G$5:$G3801),2),"")</f>
        <v/>
      </c>
      <c r="I3801" s="53"/>
      <c r="J3801" s="53"/>
      <c r="K3801" s="25" t="str">
        <f t="shared" si="59"/>
        <v/>
      </c>
      <c r="L3801" s="13" t="str">
        <f>IF($D3801="","",IFERROR(INDEX(类别属性,MATCH($D3801,类别表,0)),""))</f>
        <v/>
      </c>
      <c r="M3801" s="53"/>
      <c r="N3801" s="53"/>
      <c r="O3801" s="32"/>
      <c r="P3801" s="6" t="str">
        <f>IF($C3801="","",IF(ISNA(MATCH($C3801,账户表,0)),"※这个账户不在【基础资料】的账户档案里",IF($B3801="","※没填日期，这一笔不会进任何月份的报表",IF(NOT(ISNUMBER($B3801)),"※日期是文本不是日期（像 2026.6.28 这种），按日期取数的报表全会漏掉这一笔",IF(AND($F3801&lt;&gt;"",$G3801&lt;&gt;""),"※收入和支出不能同时填",IF(AND(N($F3801)=0,N($G3801)=0),"※收入和支出都没填",IF(OR(N($F3801)&lt;0,N($G3801)&lt;0),"※金额不能填负数，方向反了就换一列填",IF($D3801="","※没填收支类别，分类报表会漏掉这一笔",IF(ISNA(MATCH($D3801,类别表,0)),"※收支类别不在【基础资料】的清单里",IF(AND($L3801="内部转账",$M3801=""),"△内部转账要在「对方账户」写上另一头",IF(AND($L3801="内部转账",$M3801=$C3801),"※对方账户跟本账户是同一个",IF(AND($L3801&lt;&gt;"内部转账",$M3801&lt;&gt;""),"△填了对方账户，但类别不是内部转账",IF(YEAR($B3801)&lt;&gt;管理年度,"△不是管理年度的单据，按月的三张报表里看不到",IF($H3801&lt;0,"△这一笔之后该账户余额成负数了，核一下",""))))))))))))))</f>
        <v/>
      </c>
    </row>
    <row r="3802" ht="16.5" spans="1:16">
      <c r="A3802" s="4" t="str">
        <f>IF($C3802="","",COUNTA($C$5:$C3802))</f>
        <v/>
      </c>
      <c r="B3802" s="52"/>
      <c r="C3802" s="53"/>
      <c r="D3802" s="53"/>
      <c r="E3802" s="32"/>
      <c r="F3802" s="54"/>
      <c r="G3802" s="54"/>
      <c r="H3802" s="24" t="str">
        <f>IFERROR(ROUND(VLOOKUP($C3802,基础资料!$B$5:$E$34,3,0)+SUMIF($C$5:$C3802,$C3802,$F$5:$F3802)-SUMIF($C$5:$C3802,$C3802,$G$5:$G3802),2),"")</f>
        <v/>
      </c>
      <c r="I3802" s="53"/>
      <c r="J3802" s="53"/>
      <c r="K3802" s="25" t="str">
        <f t="shared" si="59"/>
        <v/>
      </c>
      <c r="L3802" s="13" t="str">
        <f>IF($D3802="","",IFERROR(INDEX(类别属性,MATCH($D3802,类别表,0)),""))</f>
        <v/>
      </c>
      <c r="M3802" s="53"/>
      <c r="N3802" s="53"/>
      <c r="O3802" s="32"/>
      <c r="P3802" s="6" t="str">
        <f>IF($C3802="","",IF(ISNA(MATCH($C3802,账户表,0)),"※这个账户不在【基础资料】的账户档案里",IF($B3802="","※没填日期，这一笔不会进任何月份的报表",IF(NOT(ISNUMBER($B3802)),"※日期是文本不是日期（像 2026.6.28 这种），按日期取数的报表全会漏掉这一笔",IF(AND($F3802&lt;&gt;"",$G3802&lt;&gt;""),"※收入和支出不能同时填",IF(AND(N($F3802)=0,N($G3802)=0),"※收入和支出都没填",IF(OR(N($F3802)&lt;0,N($G3802)&lt;0),"※金额不能填负数，方向反了就换一列填",IF($D3802="","※没填收支类别，分类报表会漏掉这一笔",IF(ISNA(MATCH($D3802,类别表,0)),"※收支类别不在【基础资料】的清单里",IF(AND($L3802="内部转账",$M3802=""),"△内部转账要在「对方账户」写上另一头",IF(AND($L3802="内部转账",$M3802=$C3802),"※对方账户跟本账户是同一个",IF(AND($L3802&lt;&gt;"内部转账",$M3802&lt;&gt;""),"△填了对方账户，但类别不是内部转账",IF(YEAR($B3802)&lt;&gt;管理年度,"△不是管理年度的单据，按月的三张报表里看不到",IF($H3802&lt;0,"△这一笔之后该账户余额成负数了，核一下",""))))))))))))))</f>
        <v/>
      </c>
    </row>
    <row r="3803" ht="16.5" spans="1:16">
      <c r="A3803" s="4" t="str">
        <f>IF($C3803="","",COUNTA($C$5:$C3803))</f>
        <v/>
      </c>
      <c r="B3803" s="52"/>
      <c r="C3803" s="53"/>
      <c r="D3803" s="53"/>
      <c r="E3803" s="32"/>
      <c r="F3803" s="54"/>
      <c r="G3803" s="54"/>
      <c r="H3803" s="24" t="str">
        <f>IFERROR(ROUND(VLOOKUP($C3803,基础资料!$B$5:$E$34,3,0)+SUMIF($C$5:$C3803,$C3803,$F$5:$F3803)-SUMIF($C$5:$C3803,$C3803,$G$5:$G3803),2),"")</f>
        <v/>
      </c>
      <c r="I3803" s="53"/>
      <c r="J3803" s="53"/>
      <c r="K3803" s="25" t="str">
        <f t="shared" si="59"/>
        <v/>
      </c>
      <c r="L3803" s="13" t="str">
        <f>IF($D3803="","",IFERROR(INDEX(类别属性,MATCH($D3803,类别表,0)),""))</f>
        <v/>
      </c>
      <c r="M3803" s="53"/>
      <c r="N3803" s="53"/>
      <c r="O3803" s="32"/>
      <c r="P3803" s="6" t="str">
        <f>IF($C3803="","",IF(ISNA(MATCH($C3803,账户表,0)),"※这个账户不在【基础资料】的账户档案里",IF($B3803="","※没填日期，这一笔不会进任何月份的报表",IF(NOT(ISNUMBER($B3803)),"※日期是文本不是日期（像 2026.6.28 这种），按日期取数的报表全会漏掉这一笔",IF(AND($F3803&lt;&gt;"",$G3803&lt;&gt;""),"※收入和支出不能同时填",IF(AND(N($F3803)=0,N($G3803)=0),"※收入和支出都没填",IF(OR(N($F3803)&lt;0,N($G3803)&lt;0),"※金额不能填负数，方向反了就换一列填",IF($D3803="","※没填收支类别，分类报表会漏掉这一笔",IF(ISNA(MATCH($D3803,类别表,0)),"※收支类别不在【基础资料】的清单里",IF(AND($L3803="内部转账",$M3803=""),"△内部转账要在「对方账户」写上另一头",IF(AND($L3803="内部转账",$M3803=$C3803),"※对方账户跟本账户是同一个",IF(AND($L3803&lt;&gt;"内部转账",$M3803&lt;&gt;""),"△填了对方账户，但类别不是内部转账",IF(YEAR($B3803)&lt;&gt;管理年度,"△不是管理年度的单据，按月的三张报表里看不到",IF($H3803&lt;0,"△这一笔之后该账户余额成负数了，核一下",""))))))))))))))</f>
        <v/>
      </c>
    </row>
    <row r="3804" ht="16.5" spans="1:16">
      <c r="A3804" s="4" t="str">
        <f>IF($C3804="","",COUNTA($C$5:$C3804))</f>
        <v/>
      </c>
      <c r="B3804" s="52"/>
      <c r="C3804" s="53"/>
      <c r="D3804" s="53"/>
      <c r="E3804" s="32"/>
      <c r="F3804" s="54"/>
      <c r="G3804" s="54"/>
      <c r="H3804" s="24" t="str">
        <f>IFERROR(ROUND(VLOOKUP($C3804,基础资料!$B$5:$E$34,3,0)+SUMIF($C$5:$C3804,$C3804,$F$5:$F3804)-SUMIF($C$5:$C3804,$C3804,$G$5:$G3804),2),"")</f>
        <v/>
      </c>
      <c r="I3804" s="53"/>
      <c r="J3804" s="53"/>
      <c r="K3804" s="25" t="str">
        <f t="shared" si="59"/>
        <v/>
      </c>
      <c r="L3804" s="13" t="str">
        <f>IF($D3804="","",IFERROR(INDEX(类别属性,MATCH($D3804,类别表,0)),""))</f>
        <v/>
      </c>
      <c r="M3804" s="53"/>
      <c r="N3804" s="53"/>
      <c r="O3804" s="32"/>
      <c r="P3804" s="6" t="str">
        <f>IF($C3804="","",IF(ISNA(MATCH($C3804,账户表,0)),"※这个账户不在【基础资料】的账户档案里",IF($B3804="","※没填日期，这一笔不会进任何月份的报表",IF(NOT(ISNUMBER($B3804)),"※日期是文本不是日期（像 2026.6.28 这种），按日期取数的报表全会漏掉这一笔",IF(AND($F3804&lt;&gt;"",$G3804&lt;&gt;""),"※收入和支出不能同时填",IF(AND(N($F3804)=0,N($G3804)=0),"※收入和支出都没填",IF(OR(N($F3804)&lt;0,N($G3804)&lt;0),"※金额不能填负数，方向反了就换一列填",IF($D3804="","※没填收支类别，分类报表会漏掉这一笔",IF(ISNA(MATCH($D3804,类别表,0)),"※收支类别不在【基础资料】的清单里",IF(AND($L3804="内部转账",$M3804=""),"△内部转账要在「对方账户」写上另一头",IF(AND($L3804="内部转账",$M3804=$C3804),"※对方账户跟本账户是同一个",IF(AND($L3804&lt;&gt;"内部转账",$M3804&lt;&gt;""),"△填了对方账户，但类别不是内部转账",IF(YEAR($B3804)&lt;&gt;管理年度,"△不是管理年度的单据，按月的三张报表里看不到",IF($H3804&lt;0,"△这一笔之后该账户余额成负数了，核一下",""))))))))))))))</f>
        <v/>
      </c>
    </row>
    <row r="3805" ht="16.5" spans="1:16">
      <c r="A3805" s="4" t="str">
        <f>IF($C3805="","",COUNTA($C$5:$C3805))</f>
        <v/>
      </c>
      <c r="B3805" s="52"/>
      <c r="C3805" s="53"/>
      <c r="D3805" s="53"/>
      <c r="E3805" s="32"/>
      <c r="F3805" s="54"/>
      <c r="G3805" s="54"/>
      <c r="H3805" s="24" t="str">
        <f>IFERROR(ROUND(VLOOKUP($C3805,基础资料!$B$5:$E$34,3,0)+SUMIF($C$5:$C3805,$C3805,$F$5:$F3805)-SUMIF($C$5:$C3805,$C3805,$G$5:$G3805),2),"")</f>
        <v/>
      </c>
      <c r="I3805" s="53"/>
      <c r="J3805" s="53"/>
      <c r="K3805" s="25" t="str">
        <f t="shared" si="59"/>
        <v/>
      </c>
      <c r="L3805" s="13" t="str">
        <f>IF($D3805="","",IFERROR(INDEX(类别属性,MATCH($D3805,类别表,0)),""))</f>
        <v/>
      </c>
      <c r="M3805" s="53"/>
      <c r="N3805" s="53"/>
      <c r="O3805" s="32"/>
      <c r="P3805" s="6" t="str">
        <f>IF($C3805="","",IF(ISNA(MATCH($C3805,账户表,0)),"※这个账户不在【基础资料】的账户档案里",IF($B3805="","※没填日期，这一笔不会进任何月份的报表",IF(NOT(ISNUMBER($B3805)),"※日期是文本不是日期（像 2026.6.28 这种），按日期取数的报表全会漏掉这一笔",IF(AND($F3805&lt;&gt;"",$G3805&lt;&gt;""),"※收入和支出不能同时填",IF(AND(N($F3805)=0,N($G3805)=0),"※收入和支出都没填",IF(OR(N($F3805)&lt;0,N($G3805)&lt;0),"※金额不能填负数，方向反了就换一列填",IF($D3805="","※没填收支类别，分类报表会漏掉这一笔",IF(ISNA(MATCH($D3805,类别表,0)),"※收支类别不在【基础资料】的清单里",IF(AND($L3805="内部转账",$M3805=""),"△内部转账要在「对方账户」写上另一头",IF(AND($L3805="内部转账",$M3805=$C3805),"※对方账户跟本账户是同一个",IF(AND($L3805&lt;&gt;"内部转账",$M3805&lt;&gt;""),"△填了对方账户，但类别不是内部转账",IF(YEAR($B3805)&lt;&gt;管理年度,"△不是管理年度的单据，按月的三张报表里看不到",IF($H3805&lt;0,"△这一笔之后该账户余额成负数了，核一下",""))))))))))))))</f>
        <v/>
      </c>
    </row>
    <row r="3806" ht="16.5" spans="1:16">
      <c r="A3806" s="4" t="str">
        <f>IF($C3806="","",COUNTA($C$5:$C3806))</f>
        <v/>
      </c>
      <c r="B3806" s="52"/>
      <c r="C3806" s="53"/>
      <c r="D3806" s="53"/>
      <c r="E3806" s="32"/>
      <c r="F3806" s="54"/>
      <c r="G3806" s="54"/>
      <c r="H3806" s="24" t="str">
        <f>IFERROR(ROUND(VLOOKUP($C3806,基础资料!$B$5:$E$34,3,0)+SUMIF($C$5:$C3806,$C3806,$F$5:$F3806)-SUMIF($C$5:$C3806,$C3806,$G$5:$G3806),2),"")</f>
        <v/>
      </c>
      <c r="I3806" s="53"/>
      <c r="J3806" s="53"/>
      <c r="K3806" s="25" t="str">
        <f t="shared" si="59"/>
        <v/>
      </c>
      <c r="L3806" s="13" t="str">
        <f>IF($D3806="","",IFERROR(INDEX(类别属性,MATCH($D3806,类别表,0)),""))</f>
        <v/>
      </c>
      <c r="M3806" s="53"/>
      <c r="N3806" s="53"/>
      <c r="O3806" s="32"/>
      <c r="P3806" s="6" t="str">
        <f>IF($C3806="","",IF(ISNA(MATCH($C3806,账户表,0)),"※这个账户不在【基础资料】的账户档案里",IF($B3806="","※没填日期，这一笔不会进任何月份的报表",IF(NOT(ISNUMBER($B3806)),"※日期是文本不是日期（像 2026.6.28 这种），按日期取数的报表全会漏掉这一笔",IF(AND($F3806&lt;&gt;"",$G3806&lt;&gt;""),"※收入和支出不能同时填",IF(AND(N($F3806)=0,N($G3806)=0),"※收入和支出都没填",IF(OR(N($F3806)&lt;0,N($G3806)&lt;0),"※金额不能填负数，方向反了就换一列填",IF($D3806="","※没填收支类别，分类报表会漏掉这一笔",IF(ISNA(MATCH($D3806,类别表,0)),"※收支类别不在【基础资料】的清单里",IF(AND($L3806="内部转账",$M3806=""),"△内部转账要在「对方账户」写上另一头",IF(AND($L3806="内部转账",$M3806=$C3806),"※对方账户跟本账户是同一个",IF(AND($L3806&lt;&gt;"内部转账",$M3806&lt;&gt;""),"△填了对方账户，但类别不是内部转账",IF(YEAR($B3806)&lt;&gt;管理年度,"△不是管理年度的单据，按月的三张报表里看不到",IF($H3806&lt;0,"△这一笔之后该账户余额成负数了，核一下",""))))))))))))))</f>
        <v/>
      </c>
    </row>
    <row r="3807" ht="16.5" spans="1:16">
      <c r="A3807" s="4" t="str">
        <f>IF($C3807="","",COUNTA($C$5:$C3807))</f>
        <v/>
      </c>
      <c r="B3807" s="52"/>
      <c r="C3807" s="53"/>
      <c r="D3807" s="53"/>
      <c r="E3807" s="32"/>
      <c r="F3807" s="54"/>
      <c r="G3807" s="54"/>
      <c r="H3807" s="24" t="str">
        <f>IFERROR(ROUND(VLOOKUP($C3807,基础资料!$B$5:$E$34,3,0)+SUMIF($C$5:$C3807,$C3807,$F$5:$F3807)-SUMIF($C$5:$C3807,$C3807,$G$5:$G3807),2),"")</f>
        <v/>
      </c>
      <c r="I3807" s="53"/>
      <c r="J3807" s="53"/>
      <c r="K3807" s="25" t="str">
        <f t="shared" si="59"/>
        <v/>
      </c>
      <c r="L3807" s="13" t="str">
        <f>IF($D3807="","",IFERROR(INDEX(类别属性,MATCH($D3807,类别表,0)),""))</f>
        <v/>
      </c>
      <c r="M3807" s="53"/>
      <c r="N3807" s="53"/>
      <c r="O3807" s="32"/>
      <c r="P3807" s="6" t="str">
        <f>IF($C3807="","",IF(ISNA(MATCH($C3807,账户表,0)),"※这个账户不在【基础资料】的账户档案里",IF($B3807="","※没填日期，这一笔不会进任何月份的报表",IF(NOT(ISNUMBER($B3807)),"※日期是文本不是日期（像 2026.6.28 这种），按日期取数的报表全会漏掉这一笔",IF(AND($F3807&lt;&gt;"",$G3807&lt;&gt;""),"※收入和支出不能同时填",IF(AND(N($F3807)=0,N($G3807)=0),"※收入和支出都没填",IF(OR(N($F3807)&lt;0,N($G3807)&lt;0),"※金额不能填负数，方向反了就换一列填",IF($D3807="","※没填收支类别，分类报表会漏掉这一笔",IF(ISNA(MATCH($D3807,类别表,0)),"※收支类别不在【基础资料】的清单里",IF(AND($L3807="内部转账",$M3807=""),"△内部转账要在「对方账户」写上另一头",IF(AND($L3807="内部转账",$M3807=$C3807),"※对方账户跟本账户是同一个",IF(AND($L3807&lt;&gt;"内部转账",$M3807&lt;&gt;""),"△填了对方账户，但类别不是内部转账",IF(YEAR($B3807)&lt;&gt;管理年度,"△不是管理年度的单据，按月的三张报表里看不到",IF($H3807&lt;0,"△这一笔之后该账户余额成负数了，核一下",""))))))))))))))</f>
        <v/>
      </c>
    </row>
    <row r="3808" ht="16.5" spans="1:16">
      <c r="A3808" s="4" t="str">
        <f>IF($C3808="","",COUNTA($C$5:$C3808))</f>
        <v/>
      </c>
      <c r="B3808" s="52"/>
      <c r="C3808" s="53"/>
      <c r="D3808" s="53"/>
      <c r="E3808" s="32"/>
      <c r="F3808" s="54"/>
      <c r="G3808" s="54"/>
      <c r="H3808" s="24" t="str">
        <f>IFERROR(ROUND(VLOOKUP($C3808,基础资料!$B$5:$E$34,3,0)+SUMIF($C$5:$C3808,$C3808,$F$5:$F3808)-SUMIF($C$5:$C3808,$C3808,$G$5:$G3808),2),"")</f>
        <v/>
      </c>
      <c r="I3808" s="53"/>
      <c r="J3808" s="53"/>
      <c r="K3808" s="25" t="str">
        <f t="shared" si="59"/>
        <v/>
      </c>
      <c r="L3808" s="13" t="str">
        <f>IF($D3808="","",IFERROR(INDEX(类别属性,MATCH($D3808,类别表,0)),""))</f>
        <v/>
      </c>
      <c r="M3808" s="53"/>
      <c r="N3808" s="53"/>
      <c r="O3808" s="32"/>
      <c r="P3808" s="6" t="str">
        <f>IF($C3808="","",IF(ISNA(MATCH($C3808,账户表,0)),"※这个账户不在【基础资料】的账户档案里",IF($B3808="","※没填日期，这一笔不会进任何月份的报表",IF(NOT(ISNUMBER($B3808)),"※日期是文本不是日期（像 2026.6.28 这种），按日期取数的报表全会漏掉这一笔",IF(AND($F3808&lt;&gt;"",$G3808&lt;&gt;""),"※收入和支出不能同时填",IF(AND(N($F3808)=0,N($G3808)=0),"※收入和支出都没填",IF(OR(N($F3808)&lt;0,N($G3808)&lt;0),"※金额不能填负数，方向反了就换一列填",IF($D3808="","※没填收支类别，分类报表会漏掉这一笔",IF(ISNA(MATCH($D3808,类别表,0)),"※收支类别不在【基础资料】的清单里",IF(AND($L3808="内部转账",$M3808=""),"△内部转账要在「对方账户」写上另一头",IF(AND($L3808="内部转账",$M3808=$C3808),"※对方账户跟本账户是同一个",IF(AND($L3808&lt;&gt;"内部转账",$M3808&lt;&gt;""),"△填了对方账户，但类别不是内部转账",IF(YEAR($B3808)&lt;&gt;管理年度,"△不是管理年度的单据，按月的三张报表里看不到",IF($H3808&lt;0,"△这一笔之后该账户余额成负数了，核一下",""))))))))))))))</f>
        <v/>
      </c>
    </row>
    <row r="3809" ht="16.5" spans="1:16">
      <c r="A3809" s="4" t="str">
        <f>IF($C3809="","",COUNTA($C$5:$C3809))</f>
        <v/>
      </c>
      <c r="B3809" s="52"/>
      <c r="C3809" s="53"/>
      <c r="D3809" s="53"/>
      <c r="E3809" s="32"/>
      <c r="F3809" s="54"/>
      <c r="G3809" s="54"/>
      <c r="H3809" s="24" t="str">
        <f>IFERROR(ROUND(VLOOKUP($C3809,基础资料!$B$5:$E$34,3,0)+SUMIF($C$5:$C3809,$C3809,$F$5:$F3809)-SUMIF($C$5:$C3809,$C3809,$G$5:$G3809),2),"")</f>
        <v/>
      </c>
      <c r="I3809" s="53"/>
      <c r="J3809" s="53"/>
      <c r="K3809" s="25" t="str">
        <f t="shared" si="59"/>
        <v/>
      </c>
      <c r="L3809" s="13" t="str">
        <f>IF($D3809="","",IFERROR(INDEX(类别属性,MATCH($D3809,类别表,0)),""))</f>
        <v/>
      </c>
      <c r="M3809" s="53"/>
      <c r="N3809" s="53"/>
      <c r="O3809" s="32"/>
      <c r="P3809" s="6" t="str">
        <f>IF($C3809="","",IF(ISNA(MATCH($C3809,账户表,0)),"※这个账户不在【基础资料】的账户档案里",IF($B3809="","※没填日期，这一笔不会进任何月份的报表",IF(NOT(ISNUMBER($B3809)),"※日期是文本不是日期（像 2026.6.28 这种），按日期取数的报表全会漏掉这一笔",IF(AND($F3809&lt;&gt;"",$G3809&lt;&gt;""),"※收入和支出不能同时填",IF(AND(N($F3809)=0,N($G3809)=0),"※收入和支出都没填",IF(OR(N($F3809)&lt;0,N($G3809)&lt;0),"※金额不能填负数，方向反了就换一列填",IF($D3809="","※没填收支类别，分类报表会漏掉这一笔",IF(ISNA(MATCH($D3809,类别表,0)),"※收支类别不在【基础资料】的清单里",IF(AND($L3809="内部转账",$M3809=""),"△内部转账要在「对方账户」写上另一头",IF(AND($L3809="内部转账",$M3809=$C3809),"※对方账户跟本账户是同一个",IF(AND($L3809&lt;&gt;"内部转账",$M3809&lt;&gt;""),"△填了对方账户，但类别不是内部转账",IF(YEAR($B3809)&lt;&gt;管理年度,"△不是管理年度的单据，按月的三张报表里看不到",IF($H3809&lt;0,"△这一笔之后该账户余额成负数了，核一下",""))))))))))))))</f>
        <v/>
      </c>
    </row>
    <row r="3810" ht="16.5" spans="1:16">
      <c r="A3810" s="4" t="str">
        <f>IF($C3810="","",COUNTA($C$5:$C3810))</f>
        <v/>
      </c>
      <c r="B3810" s="52"/>
      <c r="C3810" s="53"/>
      <c r="D3810" s="53"/>
      <c r="E3810" s="32"/>
      <c r="F3810" s="54"/>
      <c r="G3810" s="54"/>
      <c r="H3810" s="24" t="str">
        <f>IFERROR(ROUND(VLOOKUP($C3810,基础资料!$B$5:$E$34,3,0)+SUMIF($C$5:$C3810,$C3810,$F$5:$F3810)-SUMIF($C$5:$C3810,$C3810,$G$5:$G3810),2),"")</f>
        <v/>
      </c>
      <c r="I3810" s="53"/>
      <c r="J3810" s="53"/>
      <c r="K3810" s="25" t="str">
        <f t="shared" si="59"/>
        <v/>
      </c>
      <c r="L3810" s="13" t="str">
        <f>IF($D3810="","",IFERROR(INDEX(类别属性,MATCH($D3810,类别表,0)),""))</f>
        <v/>
      </c>
      <c r="M3810" s="53"/>
      <c r="N3810" s="53"/>
      <c r="O3810" s="32"/>
      <c r="P3810" s="6" t="str">
        <f>IF($C3810="","",IF(ISNA(MATCH($C3810,账户表,0)),"※这个账户不在【基础资料】的账户档案里",IF($B3810="","※没填日期，这一笔不会进任何月份的报表",IF(NOT(ISNUMBER($B3810)),"※日期是文本不是日期（像 2026.6.28 这种），按日期取数的报表全会漏掉这一笔",IF(AND($F3810&lt;&gt;"",$G3810&lt;&gt;""),"※收入和支出不能同时填",IF(AND(N($F3810)=0,N($G3810)=0),"※收入和支出都没填",IF(OR(N($F3810)&lt;0,N($G3810)&lt;0),"※金额不能填负数，方向反了就换一列填",IF($D3810="","※没填收支类别，分类报表会漏掉这一笔",IF(ISNA(MATCH($D3810,类别表,0)),"※收支类别不在【基础资料】的清单里",IF(AND($L3810="内部转账",$M3810=""),"△内部转账要在「对方账户」写上另一头",IF(AND($L3810="内部转账",$M3810=$C3810),"※对方账户跟本账户是同一个",IF(AND($L3810&lt;&gt;"内部转账",$M3810&lt;&gt;""),"△填了对方账户，但类别不是内部转账",IF(YEAR($B3810)&lt;&gt;管理年度,"△不是管理年度的单据，按月的三张报表里看不到",IF($H3810&lt;0,"△这一笔之后该账户余额成负数了，核一下",""))))))))))))))</f>
        <v/>
      </c>
    </row>
    <row r="3811" ht="16.5" spans="1:16">
      <c r="A3811" s="4" t="str">
        <f>IF($C3811="","",COUNTA($C$5:$C3811))</f>
        <v/>
      </c>
      <c r="B3811" s="52"/>
      <c r="C3811" s="53"/>
      <c r="D3811" s="53"/>
      <c r="E3811" s="32"/>
      <c r="F3811" s="54"/>
      <c r="G3811" s="54"/>
      <c r="H3811" s="24" t="str">
        <f>IFERROR(ROUND(VLOOKUP($C3811,基础资料!$B$5:$E$34,3,0)+SUMIF($C$5:$C3811,$C3811,$F$5:$F3811)-SUMIF($C$5:$C3811,$C3811,$G$5:$G3811),2),"")</f>
        <v/>
      </c>
      <c r="I3811" s="53"/>
      <c r="J3811" s="53"/>
      <c r="K3811" s="25" t="str">
        <f t="shared" si="59"/>
        <v/>
      </c>
      <c r="L3811" s="13" t="str">
        <f>IF($D3811="","",IFERROR(INDEX(类别属性,MATCH($D3811,类别表,0)),""))</f>
        <v/>
      </c>
      <c r="M3811" s="53"/>
      <c r="N3811" s="53"/>
      <c r="O3811" s="32"/>
      <c r="P3811" s="6" t="str">
        <f>IF($C3811="","",IF(ISNA(MATCH($C3811,账户表,0)),"※这个账户不在【基础资料】的账户档案里",IF($B3811="","※没填日期，这一笔不会进任何月份的报表",IF(NOT(ISNUMBER($B3811)),"※日期是文本不是日期（像 2026.6.28 这种），按日期取数的报表全会漏掉这一笔",IF(AND($F3811&lt;&gt;"",$G3811&lt;&gt;""),"※收入和支出不能同时填",IF(AND(N($F3811)=0,N($G3811)=0),"※收入和支出都没填",IF(OR(N($F3811)&lt;0,N($G3811)&lt;0),"※金额不能填负数，方向反了就换一列填",IF($D3811="","※没填收支类别，分类报表会漏掉这一笔",IF(ISNA(MATCH($D3811,类别表,0)),"※收支类别不在【基础资料】的清单里",IF(AND($L3811="内部转账",$M3811=""),"△内部转账要在「对方账户」写上另一头",IF(AND($L3811="内部转账",$M3811=$C3811),"※对方账户跟本账户是同一个",IF(AND($L3811&lt;&gt;"内部转账",$M3811&lt;&gt;""),"△填了对方账户，但类别不是内部转账",IF(YEAR($B3811)&lt;&gt;管理年度,"△不是管理年度的单据，按月的三张报表里看不到",IF($H3811&lt;0,"△这一笔之后该账户余额成负数了，核一下",""))))))))))))))</f>
        <v/>
      </c>
    </row>
    <row r="3812" ht="16.5" spans="1:16">
      <c r="A3812" s="4" t="str">
        <f>IF($C3812="","",COUNTA($C$5:$C3812))</f>
        <v/>
      </c>
      <c r="B3812" s="52"/>
      <c r="C3812" s="53"/>
      <c r="D3812" s="53"/>
      <c r="E3812" s="32"/>
      <c r="F3812" s="54"/>
      <c r="G3812" s="54"/>
      <c r="H3812" s="24" t="str">
        <f>IFERROR(ROUND(VLOOKUP($C3812,基础资料!$B$5:$E$34,3,0)+SUMIF($C$5:$C3812,$C3812,$F$5:$F3812)-SUMIF($C$5:$C3812,$C3812,$G$5:$G3812),2),"")</f>
        <v/>
      </c>
      <c r="I3812" s="53"/>
      <c r="J3812" s="53"/>
      <c r="K3812" s="25" t="str">
        <f t="shared" si="59"/>
        <v/>
      </c>
      <c r="L3812" s="13" t="str">
        <f>IF($D3812="","",IFERROR(INDEX(类别属性,MATCH($D3812,类别表,0)),""))</f>
        <v/>
      </c>
      <c r="M3812" s="53"/>
      <c r="N3812" s="53"/>
      <c r="O3812" s="32"/>
      <c r="P3812" s="6" t="str">
        <f>IF($C3812="","",IF(ISNA(MATCH($C3812,账户表,0)),"※这个账户不在【基础资料】的账户档案里",IF($B3812="","※没填日期，这一笔不会进任何月份的报表",IF(NOT(ISNUMBER($B3812)),"※日期是文本不是日期（像 2026.6.28 这种），按日期取数的报表全会漏掉这一笔",IF(AND($F3812&lt;&gt;"",$G3812&lt;&gt;""),"※收入和支出不能同时填",IF(AND(N($F3812)=0,N($G3812)=0),"※收入和支出都没填",IF(OR(N($F3812)&lt;0,N($G3812)&lt;0),"※金额不能填负数，方向反了就换一列填",IF($D3812="","※没填收支类别，分类报表会漏掉这一笔",IF(ISNA(MATCH($D3812,类别表,0)),"※收支类别不在【基础资料】的清单里",IF(AND($L3812="内部转账",$M3812=""),"△内部转账要在「对方账户」写上另一头",IF(AND($L3812="内部转账",$M3812=$C3812),"※对方账户跟本账户是同一个",IF(AND($L3812&lt;&gt;"内部转账",$M3812&lt;&gt;""),"△填了对方账户，但类别不是内部转账",IF(YEAR($B3812)&lt;&gt;管理年度,"△不是管理年度的单据，按月的三张报表里看不到",IF($H3812&lt;0,"△这一笔之后该账户余额成负数了，核一下",""))))))))))))))</f>
        <v/>
      </c>
    </row>
    <row r="3813" ht="16.5" spans="1:16">
      <c r="A3813" s="4" t="str">
        <f>IF($C3813="","",COUNTA($C$5:$C3813))</f>
        <v/>
      </c>
      <c r="B3813" s="52"/>
      <c r="C3813" s="53"/>
      <c r="D3813" s="53"/>
      <c r="E3813" s="32"/>
      <c r="F3813" s="54"/>
      <c r="G3813" s="54"/>
      <c r="H3813" s="24" t="str">
        <f>IFERROR(ROUND(VLOOKUP($C3813,基础资料!$B$5:$E$34,3,0)+SUMIF($C$5:$C3813,$C3813,$F$5:$F3813)-SUMIF($C$5:$C3813,$C3813,$G$5:$G3813),2),"")</f>
        <v/>
      </c>
      <c r="I3813" s="53"/>
      <c r="J3813" s="53"/>
      <c r="K3813" s="25" t="str">
        <f t="shared" si="59"/>
        <v/>
      </c>
      <c r="L3813" s="13" t="str">
        <f>IF($D3813="","",IFERROR(INDEX(类别属性,MATCH($D3813,类别表,0)),""))</f>
        <v/>
      </c>
      <c r="M3813" s="53"/>
      <c r="N3813" s="53"/>
      <c r="O3813" s="32"/>
      <c r="P3813" s="6" t="str">
        <f>IF($C3813="","",IF(ISNA(MATCH($C3813,账户表,0)),"※这个账户不在【基础资料】的账户档案里",IF($B3813="","※没填日期，这一笔不会进任何月份的报表",IF(NOT(ISNUMBER($B3813)),"※日期是文本不是日期（像 2026.6.28 这种），按日期取数的报表全会漏掉这一笔",IF(AND($F3813&lt;&gt;"",$G3813&lt;&gt;""),"※收入和支出不能同时填",IF(AND(N($F3813)=0,N($G3813)=0),"※收入和支出都没填",IF(OR(N($F3813)&lt;0,N($G3813)&lt;0),"※金额不能填负数，方向反了就换一列填",IF($D3813="","※没填收支类别，分类报表会漏掉这一笔",IF(ISNA(MATCH($D3813,类别表,0)),"※收支类别不在【基础资料】的清单里",IF(AND($L3813="内部转账",$M3813=""),"△内部转账要在「对方账户」写上另一头",IF(AND($L3813="内部转账",$M3813=$C3813),"※对方账户跟本账户是同一个",IF(AND($L3813&lt;&gt;"内部转账",$M3813&lt;&gt;""),"△填了对方账户，但类别不是内部转账",IF(YEAR($B3813)&lt;&gt;管理年度,"△不是管理年度的单据，按月的三张报表里看不到",IF($H3813&lt;0,"△这一笔之后该账户余额成负数了，核一下",""))))))))))))))</f>
        <v/>
      </c>
    </row>
    <row r="3814" ht="16.5" spans="1:16">
      <c r="A3814" s="4" t="str">
        <f>IF($C3814="","",COUNTA($C$5:$C3814))</f>
        <v/>
      </c>
      <c r="B3814" s="52"/>
      <c r="C3814" s="53"/>
      <c r="D3814" s="53"/>
      <c r="E3814" s="32"/>
      <c r="F3814" s="54"/>
      <c r="G3814" s="54"/>
      <c r="H3814" s="24" t="str">
        <f>IFERROR(ROUND(VLOOKUP($C3814,基础资料!$B$5:$E$34,3,0)+SUMIF($C$5:$C3814,$C3814,$F$5:$F3814)-SUMIF($C$5:$C3814,$C3814,$G$5:$G3814),2),"")</f>
        <v/>
      </c>
      <c r="I3814" s="53"/>
      <c r="J3814" s="53"/>
      <c r="K3814" s="25" t="str">
        <f t="shared" si="59"/>
        <v/>
      </c>
      <c r="L3814" s="13" t="str">
        <f>IF($D3814="","",IFERROR(INDEX(类别属性,MATCH($D3814,类别表,0)),""))</f>
        <v/>
      </c>
      <c r="M3814" s="53"/>
      <c r="N3814" s="53"/>
      <c r="O3814" s="32"/>
      <c r="P3814" s="6" t="str">
        <f>IF($C3814="","",IF(ISNA(MATCH($C3814,账户表,0)),"※这个账户不在【基础资料】的账户档案里",IF($B3814="","※没填日期，这一笔不会进任何月份的报表",IF(NOT(ISNUMBER($B3814)),"※日期是文本不是日期（像 2026.6.28 这种），按日期取数的报表全会漏掉这一笔",IF(AND($F3814&lt;&gt;"",$G3814&lt;&gt;""),"※收入和支出不能同时填",IF(AND(N($F3814)=0,N($G3814)=0),"※收入和支出都没填",IF(OR(N($F3814)&lt;0,N($G3814)&lt;0),"※金额不能填负数，方向反了就换一列填",IF($D3814="","※没填收支类别，分类报表会漏掉这一笔",IF(ISNA(MATCH($D3814,类别表,0)),"※收支类别不在【基础资料】的清单里",IF(AND($L3814="内部转账",$M3814=""),"△内部转账要在「对方账户」写上另一头",IF(AND($L3814="内部转账",$M3814=$C3814),"※对方账户跟本账户是同一个",IF(AND($L3814&lt;&gt;"内部转账",$M3814&lt;&gt;""),"△填了对方账户，但类别不是内部转账",IF(YEAR($B3814)&lt;&gt;管理年度,"△不是管理年度的单据，按月的三张报表里看不到",IF($H3814&lt;0,"△这一笔之后该账户余额成负数了，核一下",""))))))))))))))</f>
        <v/>
      </c>
    </row>
    <row r="3815" ht="16.5" spans="1:16">
      <c r="A3815" s="4" t="str">
        <f>IF($C3815="","",COUNTA($C$5:$C3815))</f>
        <v/>
      </c>
      <c r="B3815" s="52"/>
      <c r="C3815" s="53"/>
      <c r="D3815" s="53"/>
      <c r="E3815" s="32"/>
      <c r="F3815" s="54"/>
      <c r="G3815" s="54"/>
      <c r="H3815" s="24" t="str">
        <f>IFERROR(ROUND(VLOOKUP($C3815,基础资料!$B$5:$E$34,3,0)+SUMIF($C$5:$C3815,$C3815,$F$5:$F3815)-SUMIF($C$5:$C3815,$C3815,$G$5:$G3815),2),"")</f>
        <v/>
      </c>
      <c r="I3815" s="53"/>
      <c r="J3815" s="53"/>
      <c r="K3815" s="25" t="str">
        <f t="shared" si="59"/>
        <v/>
      </c>
      <c r="L3815" s="13" t="str">
        <f>IF($D3815="","",IFERROR(INDEX(类别属性,MATCH($D3815,类别表,0)),""))</f>
        <v/>
      </c>
      <c r="M3815" s="53"/>
      <c r="N3815" s="53"/>
      <c r="O3815" s="32"/>
      <c r="P3815" s="6" t="str">
        <f>IF($C3815="","",IF(ISNA(MATCH($C3815,账户表,0)),"※这个账户不在【基础资料】的账户档案里",IF($B3815="","※没填日期，这一笔不会进任何月份的报表",IF(NOT(ISNUMBER($B3815)),"※日期是文本不是日期（像 2026.6.28 这种），按日期取数的报表全会漏掉这一笔",IF(AND($F3815&lt;&gt;"",$G3815&lt;&gt;""),"※收入和支出不能同时填",IF(AND(N($F3815)=0,N($G3815)=0),"※收入和支出都没填",IF(OR(N($F3815)&lt;0,N($G3815)&lt;0),"※金额不能填负数，方向反了就换一列填",IF($D3815="","※没填收支类别，分类报表会漏掉这一笔",IF(ISNA(MATCH($D3815,类别表,0)),"※收支类别不在【基础资料】的清单里",IF(AND($L3815="内部转账",$M3815=""),"△内部转账要在「对方账户」写上另一头",IF(AND($L3815="内部转账",$M3815=$C3815),"※对方账户跟本账户是同一个",IF(AND($L3815&lt;&gt;"内部转账",$M3815&lt;&gt;""),"△填了对方账户，但类别不是内部转账",IF(YEAR($B3815)&lt;&gt;管理年度,"△不是管理年度的单据，按月的三张报表里看不到",IF($H3815&lt;0,"△这一笔之后该账户余额成负数了，核一下",""))))))))))))))</f>
        <v/>
      </c>
    </row>
    <row r="3816" ht="16.5" spans="1:16">
      <c r="A3816" s="4" t="str">
        <f>IF($C3816="","",COUNTA($C$5:$C3816))</f>
        <v/>
      </c>
      <c r="B3816" s="52"/>
      <c r="C3816" s="53"/>
      <c r="D3816" s="53"/>
      <c r="E3816" s="32"/>
      <c r="F3816" s="54"/>
      <c r="G3816" s="54"/>
      <c r="H3816" s="24" t="str">
        <f>IFERROR(ROUND(VLOOKUP($C3816,基础资料!$B$5:$E$34,3,0)+SUMIF($C$5:$C3816,$C3816,$F$5:$F3816)-SUMIF($C$5:$C3816,$C3816,$G$5:$G3816),2),"")</f>
        <v/>
      </c>
      <c r="I3816" s="53"/>
      <c r="J3816" s="53"/>
      <c r="K3816" s="25" t="str">
        <f t="shared" si="59"/>
        <v/>
      </c>
      <c r="L3816" s="13" t="str">
        <f>IF($D3816="","",IFERROR(INDEX(类别属性,MATCH($D3816,类别表,0)),""))</f>
        <v/>
      </c>
      <c r="M3816" s="53"/>
      <c r="N3816" s="53"/>
      <c r="O3816" s="32"/>
      <c r="P3816" s="6" t="str">
        <f>IF($C3816="","",IF(ISNA(MATCH($C3816,账户表,0)),"※这个账户不在【基础资料】的账户档案里",IF($B3816="","※没填日期，这一笔不会进任何月份的报表",IF(NOT(ISNUMBER($B3816)),"※日期是文本不是日期（像 2026.6.28 这种），按日期取数的报表全会漏掉这一笔",IF(AND($F3816&lt;&gt;"",$G3816&lt;&gt;""),"※收入和支出不能同时填",IF(AND(N($F3816)=0,N($G3816)=0),"※收入和支出都没填",IF(OR(N($F3816)&lt;0,N($G3816)&lt;0),"※金额不能填负数，方向反了就换一列填",IF($D3816="","※没填收支类别，分类报表会漏掉这一笔",IF(ISNA(MATCH($D3816,类别表,0)),"※收支类别不在【基础资料】的清单里",IF(AND($L3816="内部转账",$M3816=""),"△内部转账要在「对方账户」写上另一头",IF(AND($L3816="内部转账",$M3816=$C3816),"※对方账户跟本账户是同一个",IF(AND($L3816&lt;&gt;"内部转账",$M3816&lt;&gt;""),"△填了对方账户，但类别不是内部转账",IF(YEAR($B3816)&lt;&gt;管理年度,"△不是管理年度的单据，按月的三张报表里看不到",IF($H3816&lt;0,"△这一笔之后该账户余额成负数了，核一下",""))))))))))))))</f>
        <v/>
      </c>
    </row>
    <row r="3817" ht="16.5" spans="1:16">
      <c r="A3817" s="4" t="str">
        <f>IF($C3817="","",COUNTA($C$5:$C3817))</f>
        <v/>
      </c>
      <c r="B3817" s="52"/>
      <c r="C3817" s="53"/>
      <c r="D3817" s="53"/>
      <c r="E3817" s="32"/>
      <c r="F3817" s="54"/>
      <c r="G3817" s="54"/>
      <c r="H3817" s="24" t="str">
        <f>IFERROR(ROUND(VLOOKUP($C3817,基础资料!$B$5:$E$34,3,0)+SUMIF($C$5:$C3817,$C3817,$F$5:$F3817)-SUMIF($C$5:$C3817,$C3817,$G$5:$G3817),2),"")</f>
        <v/>
      </c>
      <c r="I3817" s="53"/>
      <c r="J3817" s="53"/>
      <c r="K3817" s="25" t="str">
        <f t="shared" si="59"/>
        <v/>
      </c>
      <c r="L3817" s="13" t="str">
        <f>IF($D3817="","",IFERROR(INDEX(类别属性,MATCH($D3817,类别表,0)),""))</f>
        <v/>
      </c>
      <c r="M3817" s="53"/>
      <c r="N3817" s="53"/>
      <c r="O3817" s="32"/>
      <c r="P3817" s="6" t="str">
        <f>IF($C3817="","",IF(ISNA(MATCH($C3817,账户表,0)),"※这个账户不在【基础资料】的账户档案里",IF($B3817="","※没填日期，这一笔不会进任何月份的报表",IF(NOT(ISNUMBER($B3817)),"※日期是文本不是日期（像 2026.6.28 这种），按日期取数的报表全会漏掉这一笔",IF(AND($F3817&lt;&gt;"",$G3817&lt;&gt;""),"※收入和支出不能同时填",IF(AND(N($F3817)=0,N($G3817)=0),"※收入和支出都没填",IF(OR(N($F3817)&lt;0,N($G3817)&lt;0),"※金额不能填负数，方向反了就换一列填",IF($D3817="","※没填收支类别，分类报表会漏掉这一笔",IF(ISNA(MATCH($D3817,类别表,0)),"※收支类别不在【基础资料】的清单里",IF(AND($L3817="内部转账",$M3817=""),"△内部转账要在「对方账户」写上另一头",IF(AND($L3817="内部转账",$M3817=$C3817),"※对方账户跟本账户是同一个",IF(AND($L3817&lt;&gt;"内部转账",$M3817&lt;&gt;""),"△填了对方账户，但类别不是内部转账",IF(YEAR($B3817)&lt;&gt;管理年度,"△不是管理年度的单据，按月的三张报表里看不到",IF($H3817&lt;0,"△这一笔之后该账户余额成负数了，核一下",""))))))))))))))</f>
        <v/>
      </c>
    </row>
    <row r="3818" ht="16.5" spans="1:16">
      <c r="A3818" s="4" t="str">
        <f>IF($C3818="","",COUNTA($C$5:$C3818))</f>
        <v/>
      </c>
      <c r="B3818" s="52"/>
      <c r="C3818" s="53"/>
      <c r="D3818" s="53"/>
      <c r="E3818" s="32"/>
      <c r="F3818" s="54"/>
      <c r="G3818" s="54"/>
      <c r="H3818" s="24" t="str">
        <f>IFERROR(ROUND(VLOOKUP($C3818,基础资料!$B$5:$E$34,3,0)+SUMIF($C$5:$C3818,$C3818,$F$5:$F3818)-SUMIF($C$5:$C3818,$C3818,$G$5:$G3818),2),"")</f>
        <v/>
      </c>
      <c r="I3818" s="53"/>
      <c r="J3818" s="53"/>
      <c r="K3818" s="25" t="str">
        <f t="shared" si="59"/>
        <v/>
      </c>
      <c r="L3818" s="13" t="str">
        <f>IF($D3818="","",IFERROR(INDEX(类别属性,MATCH($D3818,类别表,0)),""))</f>
        <v/>
      </c>
      <c r="M3818" s="53"/>
      <c r="N3818" s="53"/>
      <c r="O3818" s="32"/>
      <c r="P3818" s="6" t="str">
        <f>IF($C3818="","",IF(ISNA(MATCH($C3818,账户表,0)),"※这个账户不在【基础资料】的账户档案里",IF($B3818="","※没填日期，这一笔不会进任何月份的报表",IF(NOT(ISNUMBER($B3818)),"※日期是文本不是日期（像 2026.6.28 这种），按日期取数的报表全会漏掉这一笔",IF(AND($F3818&lt;&gt;"",$G3818&lt;&gt;""),"※收入和支出不能同时填",IF(AND(N($F3818)=0,N($G3818)=0),"※收入和支出都没填",IF(OR(N($F3818)&lt;0,N($G3818)&lt;0),"※金额不能填负数，方向反了就换一列填",IF($D3818="","※没填收支类别，分类报表会漏掉这一笔",IF(ISNA(MATCH($D3818,类别表,0)),"※收支类别不在【基础资料】的清单里",IF(AND($L3818="内部转账",$M3818=""),"△内部转账要在「对方账户」写上另一头",IF(AND($L3818="内部转账",$M3818=$C3818),"※对方账户跟本账户是同一个",IF(AND($L3818&lt;&gt;"内部转账",$M3818&lt;&gt;""),"△填了对方账户，但类别不是内部转账",IF(YEAR($B3818)&lt;&gt;管理年度,"△不是管理年度的单据，按月的三张报表里看不到",IF($H3818&lt;0,"△这一笔之后该账户余额成负数了，核一下",""))))))))))))))</f>
        <v/>
      </c>
    </row>
    <row r="3819" ht="16.5" spans="1:16">
      <c r="A3819" s="4" t="str">
        <f>IF($C3819="","",COUNTA($C$5:$C3819))</f>
        <v/>
      </c>
      <c r="B3819" s="52"/>
      <c r="C3819" s="53"/>
      <c r="D3819" s="53"/>
      <c r="E3819" s="32"/>
      <c r="F3819" s="54"/>
      <c r="G3819" s="54"/>
      <c r="H3819" s="24" t="str">
        <f>IFERROR(ROUND(VLOOKUP($C3819,基础资料!$B$5:$E$34,3,0)+SUMIF($C$5:$C3819,$C3819,$F$5:$F3819)-SUMIF($C$5:$C3819,$C3819,$G$5:$G3819),2),"")</f>
        <v/>
      </c>
      <c r="I3819" s="53"/>
      <c r="J3819" s="53"/>
      <c r="K3819" s="25" t="str">
        <f t="shared" si="59"/>
        <v/>
      </c>
      <c r="L3819" s="13" t="str">
        <f>IF($D3819="","",IFERROR(INDEX(类别属性,MATCH($D3819,类别表,0)),""))</f>
        <v/>
      </c>
      <c r="M3819" s="53"/>
      <c r="N3819" s="53"/>
      <c r="O3819" s="32"/>
      <c r="P3819" s="6" t="str">
        <f>IF($C3819="","",IF(ISNA(MATCH($C3819,账户表,0)),"※这个账户不在【基础资料】的账户档案里",IF($B3819="","※没填日期，这一笔不会进任何月份的报表",IF(NOT(ISNUMBER($B3819)),"※日期是文本不是日期（像 2026.6.28 这种），按日期取数的报表全会漏掉这一笔",IF(AND($F3819&lt;&gt;"",$G3819&lt;&gt;""),"※收入和支出不能同时填",IF(AND(N($F3819)=0,N($G3819)=0),"※收入和支出都没填",IF(OR(N($F3819)&lt;0,N($G3819)&lt;0),"※金额不能填负数，方向反了就换一列填",IF($D3819="","※没填收支类别，分类报表会漏掉这一笔",IF(ISNA(MATCH($D3819,类别表,0)),"※收支类别不在【基础资料】的清单里",IF(AND($L3819="内部转账",$M3819=""),"△内部转账要在「对方账户」写上另一头",IF(AND($L3819="内部转账",$M3819=$C3819),"※对方账户跟本账户是同一个",IF(AND($L3819&lt;&gt;"内部转账",$M3819&lt;&gt;""),"△填了对方账户，但类别不是内部转账",IF(YEAR($B3819)&lt;&gt;管理年度,"△不是管理年度的单据，按月的三张报表里看不到",IF($H3819&lt;0,"△这一笔之后该账户余额成负数了，核一下",""))))))))))))))</f>
        <v/>
      </c>
    </row>
    <row r="3820" ht="16.5" spans="1:16">
      <c r="A3820" s="4" t="str">
        <f>IF($C3820="","",COUNTA($C$5:$C3820))</f>
        <v/>
      </c>
      <c r="B3820" s="52"/>
      <c r="C3820" s="53"/>
      <c r="D3820" s="53"/>
      <c r="E3820" s="32"/>
      <c r="F3820" s="54"/>
      <c r="G3820" s="54"/>
      <c r="H3820" s="24" t="str">
        <f>IFERROR(ROUND(VLOOKUP($C3820,基础资料!$B$5:$E$34,3,0)+SUMIF($C$5:$C3820,$C3820,$F$5:$F3820)-SUMIF($C$5:$C3820,$C3820,$G$5:$G3820),2),"")</f>
        <v/>
      </c>
      <c r="I3820" s="53"/>
      <c r="J3820" s="53"/>
      <c r="K3820" s="25" t="str">
        <f t="shared" si="59"/>
        <v/>
      </c>
      <c r="L3820" s="13" t="str">
        <f>IF($D3820="","",IFERROR(INDEX(类别属性,MATCH($D3820,类别表,0)),""))</f>
        <v/>
      </c>
      <c r="M3820" s="53"/>
      <c r="N3820" s="53"/>
      <c r="O3820" s="32"/>
      <c r="P3820" s="6" t="str">
        <f>IF($C3820="","",IF(ISNA(MATCH($C3820,账户表,0)),"※这个账户不在【基础资料】的账户档案里",IF($B3820="","※没填日期，这一笔不会进任何月份的报表",IF(NOT(ISNUMBER($B3820)),"※日期是文本不是日期（像 2026.6.28 这种），按日期取数的报表全会漏掉这一笔",IF(AND($F3820&lt;&gt;"",$G3820&lt;&gt;""),"※收入和支出不能同时填",IF(AND(N($F3820)=0,N($G3820)=0),"※收入和支出都没填",IF(OR(N($F3820)&lt;0,N($G3820)&lt;0),"※金额不能填负数，方向反了就换一列填",IF($D3820="","※没填收支类别，分类报表会漏掉这一笔",IF(ISNA(MATCH($D3820,类别表,0)),"※收支类别不在【基础资料】的清单里",IF(AND($L3820="内部转账",$M3820=""),"△内部转账要在「对方账户」写上另一头",IF(AND($L3820="内部转账",$M3820=$C3820),"※对方账户跟本账户是同一个",IF(AND($L3820&lt;&gt;"内部转账",$M3820&lt;&gt;""),"△填了对方账户，但类别不是内部转账",IF(YEAR($B3820)&lt;&gt;管理年度,"△不是管理年度的单据，按月的三张报表里看不到",IF($H3820&lt;0,"△这一笔之后该账户余额成负数了，核一下",""))))))))))))))</f>
        <v/>
      </c>
    </row>
    <row r="3821" ht="16.5" spans="1:16">
      <c r="A3821" s="4" t="str">
        <f>IF($C3821="","",COUNTA($C$5:$C3821))</f>
        <v/>
      </c>
      <c r="B3821" s="52"/>
      <c r="C3821" s="53"/>
      <c r="D3821" s="53"/>
      <c r="E3821" s="32"/>
      <c r="F3821" s="54"/>
      <c r="G3821" s="54"/>
      <c r="H3821" s="24" t="str">
        <f>IFERROR(ROUND(VLOOKUP($C3821,基础资料!$B$5:$E$34,3,0)+SUMIF($C$5:$C3821,$C3821,$F$5:$F3821)-SUMIF($C$5:$C3821,$C3821,$G$5:$G3821),2),"")</f>
        <v/>
      </c>
      <c r="I3821" s="53"/>
      <c r="J3821" s="53"/>
      <c r="K3821" s="25" t="str">
        <f t="shared" si="59"/>
        <v/>
      </c>
      <c r="L3821" s="13" t="str">
        <f>IF($D3821="","",IFERROR(INDEX(类别属性,MATCH($D3821,类别表,0)),""))</f>
        <v/>
      </c>
      <c r="M3821" s="53"/>
      <c r="N3821" s="53"/>
      <c r="O3821" s="32"/>
      <c r="P3821" s="6" t="str">
        <f>IF($C3821="","",IF(ISNA(MATCH($C3821,账户表,0)),"※这个账户不在【基础资料】的账户档案里",IF($B3821="","※没填日期，这一笔不会进任何月份的报表",IF(NOT(ISNUMBER($B3821)),"※日期是文本不是日期（像 2026.6.28 这种），按日期取数的报表全会漏掉这一笔",IF(AND($F3821&lt;&gt;"",$G3821&lt;&gt;""),"※收入和支出不能同时填",IF(AND(N($F3821)=0,N($G3821)=0),"※收入和支出都没填",IF(OR(N($F3821)&lt;0,N($G3821)&lt;0),"※金额不能填负数，方向反了就换一列填",IF($D3821="","※没填收支类别，分类报表会漏掉这一笔",IF(ISNA(MATCH($D3821,类别表,0)),"※收支类别不在【基础资料】的清单里",IF(AND($L3821="内部转账",$M3821=""),"△内部转账要在「对方账户」写上另一头",IF(AND($L3821="内部转账",$M3821=$C3821),"※对方账户跟本账户是同一个",IF(AND($L3821&lt;&gt;"内部转账",$M3821&lt;&gt;""),"△填了对方账户，但类别不是内部转账",IF(YEAR($B3821)&lt;&gt;管理年度,"△不是管理年度的单据，按月的三张报表里看不到",IF($H3821&lt;0,"△这一笔之后该账户余额成负数了，核一下",""))))))))))))))</f>
        <v/>
      </c>
    </row>
    <row r="3822" ht="16.5" spans="1:16">
      <c r="A3822" s="4" t="str">
        <f>IF($C3822="","",COUNTA($C$5:$C3822))</f>
        <v/>
      </c>
      <c r="B3822" s="52"/>
      <c r="C3822" s="53"/>
      <c r="D3822" s="53"/>
      <c r="E3822" s="32"/>
      <c r="F3822" s="54"/>
      <c r="G3822" s="54"/>
      <c r="H3822" s="24" t="str">
        <f>IFERROR(ROUND(VLOOKUP($C3822,基础资料!$B$5:$E$34,3,0)+SUMIF($C$5:$C3822,$C3822,$F$5:$F3822)-SUMIF($C$5:$C3822,$C3822,$G$5:$G3822),2),"")</f>
        <v/>
      </c>
      <c r="I3822" s="53"/>
      <c r="J3822" s="53"/>
      <c r="K3822" s="25" t="str">
        <f t="shared" si="59"/>
        <v/>
      </c>
      <c r="L3822" s="13" t="str">
        <f>IF($D3822="","",IFERROR(INDEX(类别属性,MATCH($D3822,类别表,0)),""))</f>
        <v/>
      </c>
      <c r="M3822" s="53"/>
      <c r="N3822" s="53"/>
      <c r="O3822" s="32"/>
      <c r="P3822" s="6" t="str">
        <f>IF($C3822="","",IF(ISNA(MATCH($C3822,账户表,0)),"※这个账户不在【基础资料】的账户档案里",IF($B3822="","※没填日期，这一笔不会进任何月份的报表",IF(NOT(ISNUMBER($B3822)),"※日期是文本不是日期（像 2026.6.28 这种），按日期取数的报表全会漏掉这一笔",IF(AND($F3822&lt;&gt;"",$G3822&lt;&gt;""),"※收入和支出不能同时填",IF(AND(N($F3822)=0,N($G3822)=0),"※收入和支出都没填",IF(OR(N($F3822)&lt;0,N($G3822)&lt;0),"※金额不能填负数，方向反了就换一列填",IF($D3822="","※没填收支类别，分类报表会漏掉这一笔",IF(ISNA(MATCH($D3822,类别表,0)),"※收支类别不在【基础资料】的清单里",IF(AND($L3822="内部转账",$M3822=""),"△内部转账要在「对方账户」写上另一头",IF(AND($L3822="内部转账",$M3822=$C3822),"※对方账户跟本账户是同一个",IF(AND($L3822&lt;&gt;"内部转账",$M3822&lt;&gt;""),"△填了对方账户，但类别不是内部转账",IF(YEAR($B3822)&lt;&gt;管理年度,"△不是管理年度的单据，按月的三张报表里看不到",IF($H3822&lt;0,"△这一笔之后该账户余额成负数了，核一下",""))))))))))))))</f>
        <v/>
      </c>
    </row>
    <row r="3823" ht="16.5" spans="1:16">
      <c r="A3823" s="4" t="str">
        <f>IF($C3823="","",COUNTA($C$5:$C3823))</f>
        <v/>
      </c>
      <c r="B3823" s="52"/>
      <c r="C3823" s="53"/>
      <c r="D3823" s="53"/>
      <c r="E3823" s="32"/>
      <c r="F3823" s="54"/>
      <c r="G3823" s="54"/>
      <c r="H3823" s="24" t="str">
        <f>IFERROR(ROUND(VLOOKUP($C3823,基础资料!$B$5:$E$34,3,0)+SUMIF($C$5:$C3823,$C3823,$F$5:$F3823)-SUMIF($C$5:$C3823,$C3823,$G$5:$G3823),2),"")</f>
        <v/>
      </c>
      <c r="I3823" s="53"/>
      <c r="J3823" s="53"/>
      <c r="K3823" s="25" t="str">
        <f t="shared" si="59"/>
        <v/>
      </c>
      <c r="L3823" s="13" t="str">
        <f>IF($D3823="","",IFERROR(INDEX(类别属性,MATCH($D3823,类别表,0)),""))</f>
        <v/>
      </c>
      <c r="M3823" s="53"/>
      <c r="N3823" s="53"/>
      <c r="O3823" s="32"/>
      <c r="P3823" s="6" t="str">
        <f>IF($C3823="","",IF(ISNA(MATCH($C3823,账户表,0)),"※这个账户不在【基础资料】的账户档案里",IF($B3823="","※没填日期，这一笔不会进任何月份的报表",IF(NOT(ISNUMBER($B3823)),"※日期是文本不是日期（像 2026.6.28 这种），按日期取数的报表全会漏掉这一笔",IF(AND($F3823&lt;&gt;"",$G3823&lt;&gt;""),"※收入和支出不能同时填",IF(AND(N($F3823)=0,N($G3823)=0),"※收入和支出都没填",IF(OR(N($F3823)&lt;0,N($G3823)&lt;0),"※金额不能填负数，方向反了就换一列填",IF($D3823="","※没填收支类别，分类报表会漏掉这一笔",IF(ISNA(MATCH($D3823,类别表,0)),"※收支类别不在【基础资料】的清单里",IF(AND($L3823="内部转账",$M3823=""),"△内部转账要在「对方账户」写上另一头",IF(AND($L3823="内部转账",$M3823=$C3823),"※对方账户跟本账户是同一个",IF(AND($L3823&lt;&gt;"内部转账",$M3823&lt;&gt;""),"△填了对方账户，但类别不是内部转账",IF(YEAR($B3823)&lt;&gt;管理年度,"△不是管理年度的单据，按月的三张报表里看不到",IF($H3823&lt;0,"△这一笔之后该账户余额成负数了，核一下",""))))))))))))))</f>
        <v/>
      </c>
    </row>
    <row r="3824" ht="16.5" spans="1:16">
      <c r="A3824" s="4" t="str">
        <f>IF($C3824="","",COUNTA($C$5:$C3824))</f>
        <v/>
      </c>
      <c r="B3824" s="52"/>
      <c r="C3824" s="53"/>
      <c r="D3824" s="53"/>
      <c r="E3824" s="32"/>
      <c r="F3824" s="54"/>
      <c r="G3824" s="54"/>
      <c r="H3824" s="24" t="str">
        <f>IFERROR(ROUND(VLOOKUP($C3824,基础资料!$B$5:$E$34,3,0)+SUMIF($C$5:$C3824,$C3824,$F$5:$F3824)-SUMIF($C$5:$C3824,$C3824,$G$5:$G3824),2),"")</f>
        <v/>
      </c>
      <c r="I3824" s="53"/>
      <c r="J3824" s="53"/>
      <c r="K3824" s="25" t="str">
        <f t="shared" si="59"/>
        <v/>
      </c>
      <c r="L3824" s="13" t="str">
        <f>IF($D3824="","",IFERROR(INDEX(类别属性,MATCH($D3824,类别表,0)),""))</f>
        <v/>
      </c>
      <c r="M3824" s="53"/>
      <c r="N3824" s="53"/>
      <c r="O3824" s="32"/>
      <c r="P3824" s="6" t="str">
        <f>IF($C3824="","",IF(ISNA(MATCH($C3824,账户表,0)),"※这个账户不在【基础资料】的账户档案里",IF($B3824="","※没填日期，这一笔不会进任何月份的报表",IF(NOT(ISNUMBER($B3824)),"※日期是文本不是日期（像 2026.6.28 这种），按日期取数的报表全会漏掉这一笔",IF(AND($F3824&lt;&gt;"",$G3824&lt;&gt;""),"※收入和支出不能同时填",IF(AND(N($F3824)=0,N($G3824)=0),"※收入和支出都没填",IF(OR(N($F3824)&lt;0,N($G3824)&lt;0),"※金额不能填负数，方向反了就换一列填",IF($D3824="","※没填收支类别，分类报表会漏掉这一笔",IF(ISNA(MATCH($D3824,类别表,0)),"※收支类别不在【基础资料】的清单里",IF(AND($L3824="内部转账",$M3824=""),"△内部转账要在「对方账户」写上另一头",IF(AND($L3824="内部转账",$M3824=$C3824),"※对方账户跟本账户是同一个",IF(AND($L3824&lt;&gt;"内部转账",$M3824&lt;&gt;""),"△填了对方账户，但类别不是内部转账",IF(YEAR($B3824)&lt;&gt;管理年度,"△不是管理年度的单据，按月的三张报表里看不到",IF($H3824&lt;0,"△这一笔之后该账户余额成负数了，核一下",""))))))))))))))</f>
        <v/>
      </c>
    </row>
    <row r="3825" ht="16.5" spans="1:16">
      <c r="A3825" s="4" t="str">
        <f>IF($C3825="","",COUNTA($C$5:$C3825))</f>
        <v/>
      </c>
      <c r="B3825" s="52"/>
      <c r="C3825" s="53"/>
      <c r="D3825" s="53"/>
      <c r="E3825" s="32"/>
      <c r="F3825" s="54"/>
      <c r="G3825" s="54"/>
      <c r="H3825" s="24" t="str">
        <f>IFERROR(ROUND(VLOOKUP($C3825,基础资料!$B$5:$E$34,3,0)+SUMIF($C$5:$C3825,$C3825,$F$5:$F3825)-SUMIF($C$5:$C3825,$C3825,$G$5:$G3825),2),"")</f>
        <v/>
      </c>
      <c r="I3825" s="53"/>
      <c r="J3825" s="53"/>
      <c r="K3825" s="25" t="str">
        <f t="shared" si="59"/>
        <v/>
      </c>
      <c r="L3825" s="13" t="str">
        <f>IF($D3825="","",IFERROR(INDEX(类别属性,MATCH($D3825,类别表,0)),""))</f>
        <v/>
      </c>
      <c r="M3825" s="53"/>
      <c r="N3825" s="53"/>
      <c r="O3825" s="32"/>
      <c r="P3825" s="6" t="str">
        <f>IF($C3825="","",IF(ISNA(MATCH($C3825,账户表,0)),"※这个账户不在【基础资料】的账户档案里",IF($B3825="","※没填日期，这一笔不会进任何月份的报表",IF(NOT(ISNUMBER($B3825)),"※日期是文本不是日期（像 2026.6.28 这种），按日期取数的报表全会漏掉这一笔",IF(AND($F3825&lt;&gt;"",$G3825&lt;&gt;""),"※收入和支出不能同时填",IF(AND(N($F3825)=0,N($G3825)=0),"※收入和支出都没填",IF(OR(N($F3825)&lt;0,N($G3825)&lt;0),"※金额不能填负数，方向反了就换一列填",IF($D3825="","※没填收支类别，分类报表会漏掉这一笔",IF(ISNA(MATCH($D3825,类别表,0)),"※收支类别不在【基础资料】的清单里",IF(AND($L3825="内部转账",$M3825=""),"△内部转账要在「对方账户」写上另一头",IF(AND($L3825="内部转账",$M3825=$C3825),"※对方账户跟本账户是同一个",IF(AND($L3825&lt;&gt;"内部转账",$M3825&lt;&gt;""),"△填了对方账户，但类别不是内部转账",IF(YEAR($B3825)&lt;&gt;管理年度,"△不是管理年度的单据，按月的三张报表里看不到",IF($H3825&lt;0,"△这一笔之后该账户余额成负数了，核一下",""))))))))))))))</f>
        <v/>
      </c>
    </row>
    <row r="3826" ht="16.5" spans="1:16">
      <c r="A3826" s="4" t="str">
        <f>IF($C3826="","",COUNTA($C$5:$C3826))</f>
        <v/>
      </c>
      <c r="B3826" s="52"/>
      <c r="C3826" s="53"/>
      <c r="D3826" s="53"/>
      <c r="E3826" s="32"/>
      <c r="F3826" s="54"/>
      <c r="G3826" s="54"/>
      <c r="H3826" s="24" t="str">
        <f>IFERROR(ROUND(VLOOKUP($C3826,基础资料!$B$5:$E$34,3,0)+SUMIF($C$5:$C3826,$C3826,$F$5:$F3826)-SUMIF($C$5:$C3826,$C3826,$G$5:$G3826),2),"")</f>
        <v/>
      </c>
      <c r="I3826" s="53"/>
      <c r="J3826" s="53"/>
      <c r="K3826" s="25" t="str">
        <f t="shared" si="59"/>
        <v/>
      </c>
      <c r="L3826" s="13" t="str">
        <f>IF($D3826="","",IFERROR(INDEX(类别属性,MATCH($D3826,类别表,0)),""))</f>
        <v/>
      </c>
      <c r="M3826" s="53"/>
      <c r="N3826" s="53"/>
      <c r="O3826" s="32"/>
      <c r="P3826" s="6" t="str">
        <f>IF($C3826="","",IF(ISNA(MATCH($C3826,账户表,0)),"※这个账户不在【基础资料】的账户档案里",IF($B3826="","※没填日期，这一笔不会进任何月份的报表",IF(NOT(ISNUMBER($B3826)),"※日期是文本不是日期（像 2026.6.28 这种），按日期取数的报表全会漏掉这一笔",IF(AND($F3826&lt;&gt;"",$G3826&lt;&gt;""),"※收入和支出不能同时填",IF(AND(N($F3826)=0,N($G3826)=0),"※收入和支出都没填",IF(OR(N($F3826)&lt;0,N($G3826)&lt;0),"※金额不能填负数，方向反了就换一列填",IF($D3826="","※没填收支类别，分类报表会漏掉这一笔",IF(ISNA(MATCH($D3826,类别表,0)),"※收支类别不在【基础资料】的清单里",IF(AND($L3826="内部转账",$M3826=""),"△内部转账要在「对方账户」写上另一头",IF(AND($L3826="内部转账",$M3826=$C3826),"※对方账户跟本账户是同一个",IF(AND($L3826&lt;&gt;"内部转账",$M3826&lt;&gt;""),"△填了对方账户，但类别不是内部转账",IF(YEAR($B3826)&lt;&gt;管理年度,"△不是管理年度的单据，按月的三张报表里看不到",IF($H3826&lt;0,"△这一笔之后该账户余额成负数了，核一下",""))))))))))))))</f>
        <v/>
      </c>
    </row>
    <row r="3827" ht="16.5" spans="1:16">
      <c r="A3827" s="4" t="str">
        <f>IF($C3827="","",COUNTA($C$5:$C3827))</f>
        <v/>
      </c>
      <c r="B3827" s="52"/>
      <c r="C3827" s="53"/>
      <c r="D3827" s="53"/>
      <c r="E3827" s="32"/>
      <c r="F3827" s="54"/>
      <c r="G3827" s="54"/>
      <c r="H3827" s="24" t="str">
        <f>IFERROR(ROUND(VLOOKUP($C3827,基础资料!$B$5:$E$34,3,0)+SUMIF($C$5:$C3827,$C3827,$F$5:$F3827)-SUMIF($C$5:$C3827,$C3827,$G$5:$G3827),2),"")</f>
        <v/>
      </c>
      <c r="I3827" s="53"/>
      <c r="J3827" s="53"/>
      <c r="K3827" s="25" t="str">
        <f t="shared" si="59"/>
        <v/>
      </c>
      <c r="L3827" s="13" t="str">
        <f>IF($D3827="","",IFERROR(INDEX(类别属性,MATCH($D3827,类别表,0)),""))</f>
        <v/>
      </c>
      <c r="M3827" s="53"/>
      <c r="N3827" s="53"/>
      <c r="O3827" s="32"/>
      <c r="P3827" s="6" t="str">
        <f>IF($C3827="","",IF(ISNA(MATCH($C3827,账户表,0)),"※这个账户不在【基础资料】的账户档案里",IF($B3827="","※没填日期，这一笔不会进任何月份的报表",IF(NOT(ISNUMBER($B3827)),"※日期是文本不是日期（像 2026.6.28 这种），按日期取数的报表全会漏掉这一笔",IF(AND($F3827&lt;&gt;"",$G3827&lt;&gt;""),"※收入和支出不能同时填",IF(AND(N($F3827)=0,N($G3827)=0),"※收入和支出都没填",IF(OR(N($F3827)&lt;0,N($G3827)&lt;0),"※金额不能填负数，方向反了就换一列填",IF($D3827="","※没填收支类别，分类报表会漏掉这一笔",IF(ISNA(MATCH($D3827,类别表,0)),"※收支类别不在【基础资料】的清单里",IF(AND($L3827="内部转账",$M3827=""),"△内部转账要在「对方账户」写上另一头",IF(AND($L3827="内部转账",$M3827=$C3827),"※对方账户跟本账户是同一个",IF(AND($L3827&lt;&gt;"内部转账",$M3827&lt;&gt;""),"△填了对方账户，但类别不是内部转账",IF(YEAR($B3827)&lt;&gt;管理年度,"△不是管理年度的单据，按月的三张报表里看不到",IF($H3827&lt;0,"△这一笔之后该账户余额成负数了，核一下",""))))))))))))))</f>
        <v/>
      </c>
    </row>
    <row r="3828" ht="16.5" spans="1:16">
      <c r="A3828" s="4" t="str">
        <f>IF($C3828="","",COUNTA($C$5:$C3828))</f>
        <v/>
      </c>
      <c r="B3828" s="52"/>
      <c r="C3828" s="53"/>
      <c r="D3828" s="53"/>
      <c r="E3828" s="32"/>
      <c r="F3828" s="54"/>
      <c r="G3828" s="54"/>
      <c r="H3828" s="24" t="str">
        <f>IFERROR(ROUND(VLOOKUP($C3828,基础资料!$B$5:$E$34,3,0)+SUMIF($C$5:$C3828,$C3828,$F$5:$F3828)-SUMIF($C$5:$C3828,$C3828,$G$5:$G3828),2),"")</f>
        <v/>
      </c>
      <c r="I3828" s="53"/>
      <c r="J3828" s="53"/>
      <c r="K3828" s="25" t="str">
        <f t="shared" si="59"/>
        <v/>
      </c>
      <c r="L3828" s="13" t="str">
        <f>IF($D3828="","",IFERROR(INDEX(类别属性,MATCH($D3828,类别表,0)),""))</f>
        <v/>
      </c>
      <c r="M3828" s="53"/>
      <c r="N3828" s="53"/>
      <c r="O3828" s="32"/>
      <c r="P3828" s="6" t="str">
        <f>IF($C3828="","",IF(ISNA(MATCH($C3828,账户表,0)),"※这个账户不在【基础资料】的账户档案里",IF($B3828="","※没填日期，这一笔不会进任何月份的报表",IF(NOT(ISNUMBER($B3828)),"※日期是文本不是日期（像 2026.6.28 这种），按日期取数的报表全会漏掉这一笔",IF(AND($F3828&lt;&gt;"",$G3828&lt;&gt;""),"※收入和支出不能同时填",IF(AND(N($F3828)=0,N($G3828)=0),"※收入和支出都没填",IF(OR(N($F3828)&lt;0,N($G3828)&lt;0),"※金额不能填负数，方向反了就换一列填",IF($D3828="","※没填收支类别，分类报表会漏掉这一笔",IF(ISNA(MATCH($D3828,类别表,0)),"※收支类别不在【基础资料】的清单里",IF(AND($L3828="内部转账",$M3828=""),"△内部转账要在「对方账户」写上另一头",IF(AND($L3828="内部转账",$M3828=$C3828),"※对方账户跟本账户是同一个",IF(AND($L3828&lt;&gt;"内部转账",$M3828&lt;&gt;""),"△填了对方账户，但类别不是内部转账",IF(YEAR($B3828)&lt;&gt;管理年度,"△不是管理年度的单据，按月的三张报表里看不到",IF($H3828&lt;0,"△这一笔之后该账户余额成负数了，核一下",""))))))))))))))</f>
        <v/>
      </c>
    </row>
    <row r="3829" ht="16.5" spans="1:16">
      <c r="A3829" s="4" t="str">
        <f>IF($C3829="","",COUNTA($C$5:$C3829))</f>
        <v/>
      </c>
      <c r="B3829" s="52"/>
      <c r="C3829" s="53"/>
      <c r="D3829" s="53"/>
      <c r="E3829" s="32"/>
      <c r="F3829" s="54"/>
      <c r="G3829" s="54"/>
      <c r="H3829" s="24" t="str">
        <f>IFERROR(ROUND(VLOOKUP($C3829,基础资料!$B$5:$E$34,3,0)+SUMIF($C$5:$C3829,$C3829,$F$5:$F3829)-SUMIF($C$5:$C3829,$C3829,$G$5:$G3829),2),"")</f>
        <v/>
      </c>
      <c r="I3829" s="53"/>
      <c r="J3829" s="53"/>
      <c r="K3829" s="25" t="str">
        <f t="shared" si="59"/>
        <v/>
      </c>
      <c r="L3829" s="13" t="str">
        <f>IF($D3829="","",IFERROR(INDEX(类别属性,MATCH($D3829,类别表,0)),""))</f>
        <v/>
      </c>
      <c r="M3829" s="53"/>
      <c r="N3829" s="53"/>
      <c r="O3829" s="32"/>
      <c r="P3829" s="6" t="str">
        <f>IF($C3829="","",IF(ISNA(MATCH($C3829,账户表,0)),"※这个账户不在【基础资料】的账户档案里",IF($B3829="","※没填日期，这一笔不会进任何月份的报表",IF(NOT(ISNUMBER($B3829)),"※日期是文本不是日期（像 2026.6.28 这种），按日期取数的报表全会漏掉这一笔",IF(AND($F3829&lt;&gt;"",$G3829&lt;&gt;""),"※收入和支出不能同时填",IF(AND(N($F3829)=0,N($G3829)=0),"※收入和支出都没填",IF(OR(N($F3829)&lt;0,N($G3829)&lt;0),"※金额不能填负数，方向反了就换一列填",IF($D3829="","※没填收支类别，分类报表会漏掉这一笔",IF(ISNA(MATCH($D3829,类别表,0)),"※收支类别不在【基础资料】的清单里",IF(AND($L3829="内部转账",$M3829=""),"△内部转账要在「对方账户」写上另一头",IF(AND($L3829="内部转账",$M3829=$C3829),"※对方账户跟本账户是同一个",IF(AND($L3829&lt;&gt;"内部转账",$M3829&lt;&gt;""),"△填了对方账户，但类别不是内部转账",IF(YEAR($B3829)&lt;&gt;管理年度,"△不是管理年度的单据，按月的三张报表里看不到",IF($H3829&lt;0,"△这一笔之后该账户余额成负数了，核一下",""))))))))))))))</f>
        <v/>
      </c>
    </row>
    <row r="3830" ht="16.5" spans="1:16">
      <c r="A3830" s="4" t="str">
        <f>IF($C3830="","",COUNTA($C$5:$C3830))</f>
        <v/>
      </c>
      <c r="B3830" s="52"/>
      <c r="C3830" s="53"/>
      <c r="D3830" s="53"/>
      <c r="E3830" s="32"/>
      <c r="F3830" s="54"/>
      <c r="G3830" s="54"/>
      <c r="H3830" s="24" t="str">
        <f>IFERROR(ROUND(VLOOKUP($C3830,基础资料!$B$5:$E$34,3,0)+SUMIF($C$5:$C3830,$C3830,$F$5:$F3830)-SUMIF($C$5:$C3830,$C3830,$G$5:$G3830),2),"")</f>
        <v/>
      </c>
      <c r="I3830" s="53"/>
      <c r="J3830" s="53"/>
      <c r="K3830" s="25" t="str">
        <f t="shared" si="59"/>
        <v/>
      </c>
      <c r="L3830" s="13" t="str">
        <f>IF($D3830="","",IFERROR(INDEX(类别属性,MATCH($D3830,类别表,0)),""))</f>
        <v/>
      </c>
      <c r="M3830" s="53"/>
      <c r="N3830" s="53"/>
      <c r="O3830" s="32"/>
      <c r="P3830" s="6" t="str">
        <f>IF($C3830="","",IF(ISNA(MATCH($C3830,账户表,0)),"※这个账户不在【基础资料】的账户档案里",IF($B3830="","※没填日期，这一笔不会进任何月份的报表",IF(NOT(ISNUMBER($B3830)),"※日期是文本不是日期（像 2026.6.28 这种），按日期取数的报表全会漏掉这一笔",IF(AND($F3830&lt;&gt;"",$G3830&lt;&gt;""),"※收入和支出不能同时填",IF(AND(N($F3830)=0,N($G3830)=0),"※收入和支出都没填",IF(OR(N($F3830)&lt;0,N($G3830)&lt;0),"※金额不能填负数，方向反了就换一列填",IF($D3830="","※没填收支类别，分类报表会漏掉这一笔",IF(ISNA(MATCH($D3830,类别表,0)),"※收支类别不在【基础资料】的清单里",IF(AND($L3830="内部转账",$M3830=""),"△内部转账要在「对方账户」写上另一头",IF(AND($L3830="内部转账",$M3830=$C3830),"※对方账户跟本账户是同一个",IF(AND($L3830&lt;&gt;"内部转账",$M3830&lt;&gt;""),"△填了对方账户，但类别不是内部转账",IF(YEAR($B3830)&lt;&gt;管理年度,"△不是管理年度的单据，按月的三张报表里看不到",IF($H3830&lt;0,"△这一笔之后该账户余额成负数了，核一下",""))))))))))))))</f>
        <v/>
      </c>
    </row>
    <row r="3831" ht="16.5" spans="1:16">
      <c r="A3831" s="4" t="str">
        <f>IF($C3831="","",COUNTA($C$5:$C3831))</f>
        <v/>
      </c>
      <c r="B3831" s="52"/>
      <c r="C3831" s="53"/>
      <c r="D3831" s="53"/>
      <c r="E3831" s="32"/>
      <c r="F3831" s="54"/>
      <c r="G3831" s="54"/>
      <c r="H3831" s="24" t="str">
        <f>IFERROR(ROUND(VLOOKUP($C3831,基础资料!$B$5:$E$34,3,0)+SUMIF($C$5:$C3831,$C3831,$F$5:$F3831)-SUMIF($C$5:$C3831,$C3831,$G$5:$G3831),2),"")</f>
        <v/>
      </c>
      <c r="I3831" s="53"/>
      <c r="J3831" s="53"/>
      <c r="K3831" s="25" t="str">
        <f t="shared" si="59"/>
        <v/>
      </c>
      <c r="L3831" s="13" t="str">
        <f>IF($D3831="","",IFERROR(INDEX(类别属性,MATCH($D3831,类别表,0)),""))</f>
        <v/>
      </c>
      <c r="M3831" s="53"/>
      <c r="N3831" s="53"/>
      <c r="O3831" s="32"/>
      <c r="P3831" s="6" t="str">
        <f>IF($C3831="","",IF(ISNA(MATCH($C3831,账户表,0)),"※这个账户不在【基础资料】的账户档案里",IF($B3831="","※没填日期，这一笔不会进任何月份的报表",IF(NOT(ISNUMBER($B3831)),"※日期是文本不是日期（像 2026.6.28 这种），按日期取数的报表全会漏掉这一笔",IF(AND($F3831&lt;&gt;"",$G3831&lt;&gt;""),"※收入和支出不能同时填",IF(AND(N($F3831)=0,N($G3831)=0),"※收入和支出都没填",IF(OR(N($F3831)&lt;0,N($G3831)&lt;0),"※金额不能填负数，方向反了就换一列填",IF($D3831="","※没填收支类别，分类报表会漏掉这一笔",IF(ISNA(MATCH($D3831,类别表,0)),"※收支类别不在【基础资料】的清单里",IF(AND($L3831="内部转账",$M3831=""),"△内部转账要在「对方账户」写上另一头",IF(AND($L3831="内部转账",$M3831=$C3831),"※对方账户跟本账户是同一个",IF(AND($L3831&lt;&gt;"内部转账",$M3831&lt;&gt;""),"△填了对方账户，但类别不是内部转账",IF(YEAR($B3831)&lt;&gt;管理年度,"△不是管理年度的单据，按月的三张报表里看不到",IF($H3831&lt;0,"△这一笔之后该账户余额成负数了，核一下",""))))))))))))))</f>
        <v/>
      </c>
    </row>
    <row r="3832" ht="16.5" spans="1:16">
      <c r="A3832" s="4" t="str">
        <f>IF($C3832="","",COUNTA($C$5:$C3832))</f>
        <v/>
      </c>
      <c r="B3832" s="52"/>
      <c r="C3832" s="53"/>
      <c r="D3832" s="53"/>
      <c r="E3832" s="32"/>
      <c r="F3832" s="54"/>
      <c r="G3832" s="54"/>
      <c r="H3832" s="24" t="str">
        <f>IFERROR(ROUND(VLOOKUP($C3832,基础资料!$B$5:$E$34,3,0)+SUMIF($C$5:$C3832,$C3832,$F$5:$F3832)-SUMIF($C$5:$C3832,$C3832,$G$5:$G3832),2),"")</f>
        <v/>
      </c>
      <c r="I3832" s="53"/>
      <c r="J3832" s="53"/>
      <c r="K3832" s="25" t="str">
        <f t="shared" si="59"/>
        <v/>
      </c>
      <c r="L3832" s="13" t="str">
        <f>IF($D3832="","",IFERROR(INDEX(类别属性,MATCH($D3832,类别表,0)),""))</f>
        <v/>
      </c>
      <c r="M3832" s="53"/>
      <c r="N3832" s="53"/>
      <c r="O3832" s="32"/>
      <c r="P3832" s="6" t="str">
        <f>IF($C3832="","",IF(ISNA(MATCH($C3832,账户表,0)),"※这个账户不在【基础资料】的账户档案里",IF($B3832="","※没填日期，这一笔不会进任何月份的报表",IF(NOT(ISNUMBER($B3832)),"※日期是文本不是日期（像 2026.6.28 这种），按日期取数的报表全会漏掉这一笔",IF(AND($F3832&lt;&gt;"",$G3832&lt;&gt;""),"※收入和支出不能同时填",IF(AND(N($F3832)=0,N($G3832)=0),"※收入和支出都没填",IF(OR(N($F3832)&lt;0,N($G3832)&lt;0),"※金额不能填负数，方向反了就换一列填",IF($D3832="","※没填收支类别，分类报表会漏掉这一笔",IF(ISNA(MATCH($D3832,类别表,0)),"※收支类别不在【基础资料】的清单里",IF(AND($L3832="内部转账",$M3832=""),"△内部转账要在「对方账户」写上另一头",IF(AND($L3832="内部转账",$M3832=$C3832),"※对方账户跟本账户是同一个",IF(AND($L3832&lt;&gt;"内部转账",$M3832&lt;&gt;""),"△填了对方账户，但类别不是内部转账",IF(YEAR($B3832)&lt;&gt;管理年度,"△不是管理年度的单据，按月的三张报表里看不到",IF($H3832&lt;0,"△这一笔之后该账户余额成负数了，核一下",""))))))))))))))</f>
        <v/>
      </c>
    </row>
    <row r="3833" ht="16.5" spans="1:16">
      <c r="A3833" s="4" t="str">
        <f>IF($C3833="","",COUNTA($C$5:$C3833))</f>
        <v/>
      </c>
      <c r="B3833" s="52"/>
      <c r="C3833" s="53"/>
      <c r="D3833" s="53"/>
      <c r="E3833" s="32"/>
      <c r="F3833" s="54"/>
      <c r="G3833" s="54"/>
      <c r="H3833" s="24" t="str">
        <f>IFERROR(ROUND(VLOOKUP($C3833,基础资料!$B$5:$E$34,3,0)+SUMIF($C$5:$C3833,$C3833,$F$5:$F3833)-SUMIF($C$5:$C3833,$C3833,$G$5:$G3833),2),"")</f>
        <v/>
      </c>
      <c r="I3833" s="53"/>
      <c r="J3833" s="53"/>
      <c r="K3833" s="25" t="str">
        <f t="shared" si="59"/>
        <v/>
      </c>
      <c r="L3833" s="13" t="str">
        <f>IF($D3833="","",IFERROR(INDEX(类别属性,MATCH($D3833,类别表,0)),""))</f>
        <v/>
      </c>
      <c r="M3833" s="53"/>
      <c r="N3833" s="53"/>
      <c r="O3833" s="32"/>
      <c r="P3833" s="6" t="str">
        <f>IF($C3833="","",IF(ISNA(MATCH($C3833,账户表,0)),"※这个账户不在【基础资料】的账户档案里",IF($B3833="","※没填日期，这一笔不会进任何月份的报表",IF(NOT(ISNUMBER($B3833)),"※日期是文本不是日期（像 2026.6.28 这种），按日期取数的报表全会漏掉这一笔",IF(AND($F3833&lt;&gt;"",$G3833&lt;&gt;""),"※收入和支出不能同时填",IF(AND(N($F3833)=0,N($G3833)=0),"※收入和支出都没填",IF(OR(N($F3833)&lt;0,N($G3833)&lt;0),"※金额不能填负数，方向反了就换一列填",IF($D3833="","※没填收支类别，分类报表会漏掉这一笔",IF(ISNA(MATCH($D3833,类别表,0)),"※收支类别不在【基础资料】的清单里",IF(AND($L3833="内部转账",$M3833=""),"△内部转账要在「对方账户」写上另一头",IF(AND($L3833="内部转账",$M3833=$C3833),"※对方账户跟本账户是同一个",IF(AND($L3833&lt;&gt;"内部转账",$M3833&lt;&gt;""),"△填了对方账户，但类别不是内部转账",IF(YEAR($B3833)&lt;&gt;管理年度,"△不是管理年度的单据，按月的三张报表里看不到",IF($H3833&lt;0,"△这一笔之后该账户余额成负数了，核一下",""))))))))))))))</f>
        <v/>
      </c>
    </row>
    <row r="3834" ht="16.5" spans="1:16">
      <c r="A3834" s="4" t="str">
        <f>IF($C3834="","",COUNTA($C$5:$C3834))</f>
        <v/>
      </c>
      <c r="B3834" s="52"/>
      <c r="C3834" s="53"/>
      <c r="D3834" s="53"/>
      <c r="E3834" s="32"/>
      <c r="F3834" s="54"/>
      <c r="G3834" s="54"/>
      <c r="H3834" s="24" t="str">
        <f>IFERROR(ROUND(VLOOKUP($C3834,基础资料!$B$5:$E$34,3,0)+SUMIF($C$5:$C3834,$C3834,$F$5:$F3834)-SUMIF($C$5:$C3834,$C3834,$G$5:$G3834),2),"")</f>
        <v/>
      </c>
      <c r="I3834" s="53"/>
      <c r="J3834" s="53"/>
      <c r="K3834" s="25" t="str">
        <f t="shared" si="59"/>
        <v/>
      </c>
      <c r="L3834" s="13" t="str">
        <f>IF($D3834="","",IFERROR(INDEX(类别属性,MATCH($D3834,类别表,0)),""))</f>
        <v/>
      </c>
      <c r="M3834" s="53"/>
      <c r="N3834" s="53"/>
      <c r="O3834" s="32"/>
      <c r="P3834" s="6" t="str">
        <f>IF($C3834="","",IF(ISNA(MATCH($C3834,账户表,0)),"※这个账户不在【基础资料】的账户档案里",IF($B3834="","※没填日期，这一笔不会进任何月份的报表",IF(NOT(ISNUMBER($B3834)),"※日期是文本不是日期（像 2026.6.28 这种），按日期取数的报表全会漏掉这一笔",IF(AND($F3834&lt;&gt;"",$G3834&lt;&gt;""),"※收入和支出不能同时填",IF(AND(N($F3834)=0,N($G3834)=0),"※收入和支出都没填",IF(OR(N($F3834)&lt;0,N($G3834)&lt;0),"※金额不能填负数，方向反了就换一列填",IF($D3834="","※没填收支类别，分类报表会漏掉这一笔",IF(ISNA(MATCH($D3834,类别表,0)),"※收支类别不在【基础资料】的清单里",IF(AND($L3834="内部转账",$M3834=""),"△内部转账要在「对方账户」写上另一头",IF(AND($L3834="内部转账",$M3834=$C3834),"※对方账户跟本账户是同一个",IF(AND($L3834&lt;&gt;"内部转账",$M3834&lt;&gt;""),"△填了对方账户，但类别不是内部转账",IF(YEAR($B3834)&lt;&gt;管理年度,"△不是管理年度的单据，按月的三张报表里看不到",IF($H3834&lt;0,"△这一笔之后该账户余额成负数了，核一下",""))))))))))))))</f>
        <v/>
      </c>
    </row>
    <row r="3835" ht="16.5" spans="1:16">
      <c r="A3835" s="4" t="str">
        <f>IF($C3835="","",COUNTA($C$5:$C3835))</f>
        <v/>
      </c>
      <c r="B3835" s="52"/>
      <c r="C3835" s="53"/>
      <c r="D3835" s="53"/>
      <c r="E3835" s="32"/>
      <c r="F3835" s="54"/>
      <c r="G3835" s="54"/>
      <c r="H3835" s="24" t="str">
        <f>IFERROR(ROUND(VLOOKUP($C3835,基础资料!$B$5:$E$34,3,0)+SUMIF($C$5:$C3835,$C3835,$F$5:$F3835)-SUMIF($C$5:$C3835,$C3835,$G$5:$G3835),2),"")</f>
        <v/>
      </c>
      <c r="I3835" s="53"/>
      <c r="J3835" s="53"/>
      <c r="K3835" s="25" t="str">
        <f t="shared" si="59"/>
        <v/>
      </c>
      <c r="L3835" s="13" t="str">
        <f>IF($D3835="","",IFERROR(INDEX(类别属性,MATCH($D3835,类别表,0)),""))</f>
        <v/>
      </c>
      <c r="M3835" s="53"/>
      <c r="N3835" s="53"/>
      <c r="O3835" s="32"/>
      <c r="P3835" s="6" t="str">
        <f>IF($C3835="","",IF(ISNA(MATCH($C3835,账户表,0)),"※这个账户不在【基础资料】的账户档案里",IF($B3835="","※没填日期，这一笔不会进任何月份的报表",IF(NOT(ISNUMBER($B3835)),"※日期是文本不是日期（像 2026.6.28 这种），按日期取数的报表全会漏掉这一笔",IF(AND($F3835&lt;&gt;"",$G3835&lt;&gt;""),"※收入和支出不能同时填",IF(AND(N($F3835)=0,N($G3835)=0),"※收入和支出都没填",IF(OR(N($F3835)&lt;0,N($G3835)&lt;0),"※金额不能填负数，方向反了就换一列填",IF($D3835="","※没填收支类别，分类报表会漏掉这一笔",IF(ISNA(MATCH($D3835,类别表,0)),"※收支类别不在【基础资料】的清单里",IF(AND($L3835="内部转账",$M3835=""),"△内部转账要在「对方账户」写上另一头",IF(AND($L3835="内部转账",$M3835=$C3835),"※对方账户跟本账户是同一个",IF(AND($L3835&lt;&gt;"内部转账",$M3835&lt;&gt;""),"△填了对方账户，但类别不是内部转账",IF(YEAR($B3835)&lt;&gt;管理年度,"△不是管理年度的单据，按月的三张报表里看不到",IF($H3835&lt;0,"△这一笔之后该账户余额成负数了，核一下",""))))))))))))))</f>
        <v/>
      </c>
    </row>
    <row r="3836" ht="16.5" spans="1:16">
      <c r="A3836" s="4" t="str">
        <f>IF($C3836="","",COUNTA($C$5:$C3836))</f>
        <v/>
      </c>
      <c r="B3836" s="52"/>
      <c r="C3836" s="53"/>
      <c r="D3836" s="53"/>
      <c r="E3836" s="32"/>
      <c r="F3836" s="54"/>
      <c r="G3836" s="54"/>
      <c r="H3836" s="24" t="str">
        <f>IFERROR(ROUND(VLOOKUP($C3836,基础资料!$B$5:$E$34,3,0)+SUMIF($C$5:$C3836,$C3836,$F$5:$F3836)-SUMIF($C$5:$C3836,$C3836,$G$5:$G3836),2),"")</f>
        <v/>
      </c>
      <c r="I3836" s="53"/>
      <c r="J3836" s="53"/>
      <c r="K3836" s="25" t="str">
        <f t="shared" si="59"/>
        <v/>
      </c>
      <c r="L3836" s="13" t="str">
        <f>IF($D3836="","",IFERROR(INDEX(类别属性,MATCH($D3836,类别表,0)),""))</f>
        <v/>
      </c>
      <c r="M3836" s="53"/>
      <c r="N3836" s="53"/>
      <c r="O3836" s="32"/>
      <c r="P3836" s="6" t="str">
        <f>IF($C3836="","",IF(ISNA(MATCH($C3836,账户表,0)),"※这个账户不在【基础资料】的账户档案里",IF($B3836="","※没填日期，这一笔不会进任何月份的报表",IF(NOT(ISNUMBER($B3836)),"※日期是文本不是日期（像 2026.6.28 这种），按日期取数的报表全会漏掉这一笔",IF(AND($F3836&lt;&gt;"",$G3836&lt;&gt;""),"※收入和支出不能同时填",IF(AND(N($F3836)=0,N($G3836)=0),"※收入和支出都没填",IF(OR(N($F3836)&lt;0,N($G3836)&lt;0),"※金额不能填负数，方向反了就换一列填",IF($D3836="","※没填收支类别，分类报表会漏掉这一笔",IF(ISNA(MATCH($D3836,类别表,0)),"※收支类别不在【基础资料】的清单里",IF(AND($L3836="内部转账",$M3836=""),"△内部转账要在「对方账户」写上另一头",IF(AND($L3836="内部转账",$M3836=$C3836),"※对方账户跟本账户是同一个",IF(AND($L3836&lt;&gt;"内部转账",$M3836&lt;&gt;""),"△填了对方账户，但类别不是内部转账",IF(YEAR($B3836)&lt;&gt;管理年度,"△不是管理年度的单据，按月的三张报表里看不到",IF($H3836&lt;0,"△这一笔之后该账户余额成负数了，核一下",""))))))))))))))</f>
        <v/>
      </c>
    </row>
    <row r="3837" ht="16.5" spans="1:16">
      <c r="A3837" s="4" t="str">
        <f>IF($C3837="","",COUNTA($C$5:$C3837))</f>
        <v/>
      </c>
      <c r="B3837" s="52"/>
      <c r="C3837" s="53"/>
      <c r="D3837" s="53"/>
      <c r="E3837" s="32"/>
      <c r="F3837" s="54"/>
      <c r="G3837" s="54"/>
      <c r="H3837" s="24" t="str">
        <f>IFERROR(ROUND(VLOOKUP($C3837,基础资料!$B$5:$E$34,3,0)+SUMIF($C$5:$C3837,$C3837,$F$5:$F3837)-SUMIF($C$5:$C3837,$C3837,$G$5:$G3837),2),"")</f>
        <v/>
      </c>
      <c r="I3837" s="53"/>
      <c r="J3837" s="53"/>
      <c r="K3837" s="25" t="str">
        <f t="shared" si="59"/>
        <v/>
      </c>
      <c r="L3837" s="13" t="str">
        <f>IF($D3837="","",IFERROR(INDEX(类别属性,MATCH($D3837,类别表,0)),""))</f>
        <v/>
      </c>
      <c r="M3837" s="53"/>
      <c r="N3837" s="53"/>
      <c r="O3837" s="32"/>
      <c r="P3837" s="6" t="str">
        <f>IF($C3837="","",IF(ISNA(MATCH($C3837,账户表,0)),"※这个账户不在【基础资料】的账户档案里",IF($B3837="","※没填日期，这一笔不会进任何月份的报表",IF(NOT(ISNUMBER($B3837)),"※日期是文本不是日期（像 2026.6.28 这种），按日期取数的报表全会漏掉这一笔",IF(AND($F3837&lt;&gt;"",$G3837&lt;&gt;""),"※收入和支出不能同时填",IF(AND(N($F3837)=0,N($G3837)=0),"※收入和支出都没填",IF(OR(N($F3837)&lt;0,N($G3837)&lt;0),"※金额不能填负数，方向反了就换一列填",IF($D3837="","※没填收支类别，分类报表会漏掉这一笔",IF(ISNA(MATCH($D3837,类别表,0)),"※收支类别不在【基础资料】的清单里",IF(AND($L3837="内部转账",$M3837=""),"△内部转账要在「对方账户」写上另一头",IF(AND($L3837="内部转账",$M3837=$C3837),"※对方账户跟本账户是同一个",IF(AND($L3837&lt;&gt;"内部转账",$M3837&lt;&gt;""),"△填了对方账户，但类别不是内部转账",IF(YEAR($B3837)&lt;&gt;管理年度,"△不是管理年度的单据，按月的三张报表里看不到",IF($H3837&lt;0,"△这一笔之后该账户余额成负数了，核一下",""))))))))))))))</f>
        <v/>
      </c>
    </row>
    <row r="3838" ht="16.5" spans="1:16">
      <c r="A3838" s="4" t="str">
        <f>IF($C3838="","",COUNTA($C$5:$C3838))</f>
        <v/>
      </c>
      <c r="B3838" s="52"/>
      <c r="C3838" s="53"/>
      <c r="D3838" s="53"/>
      <c r="E3838" s="32"/>
      <c r="F3838" s="54"/>
      <c r="G3838" s="54"/>
      <c r="H3838" s="24" t="str">
        <f>IFERROR(ROUND(VLOOKUP($C3838,基础资料!$B$5:$E$34,3,0)+SUMIF($C$5:$C3838,$C3838,$F$5:$F3838)-SUMIF($C$5:$C3838,$C3838,$G$5:$G3838),2),"")</f>
        <v/>
      </c>
      <c r="I3838" s="53"/>
      <c r="J3838" s="53"/>
      <c r="K3838" s="25" t="str">
        <f t="shared" si="59"/>
        <v/>
      </c>
      <c r="L3838" s="13" t="str">
        <f>IF($D3838="","",IFERROR(INDEX(类别属性,MATCH($D3838,类别表,0)),""))</f>
        <v/>
      </c>
      <c r="M3838" s="53"/>
      <c r="N3838" s="53"/>
      <c r="O3838" s="32"/>
      <c r="P3838" s="6" t="str">
        <f>IF($C3838="","",IF(ISNA(MATCH($C3838,账户表,0)),"※这个账户不在【基础资料】的账户档案里",IF($B3838="","※没填日期，这一笔不会进任何月份的报表",IF(NOT(ISNUMBER($B3838)),"※日期是文本不是日期（像 2026.6.28 这种），按日期取数的报表全会漏掉这一笔",IF(AND($F3838&lt;&gt;"",$G3838&lt;&gt;""),"※收入和支出不能同时填",IF(AND(N($F3838)=0,N($G3838)=0),"※收入和支出都没填",IF(OR(N($F3838)&lt;0,N($G3838)&lt;0),"※金额不能填负数，方向反了就换一列填",IF($D3838="","※没填收支类别，分类报表会漏掉这一笔",IF(ISNA(MATCH($D3838,类别表,0)),"※收支类别不在【基础资料】的清单里",IF(AND($L3838="内部转账",$M3838=""),"△内部转账要在「对方账户」写上另一头",IF(AND($L3838="内部转账",$M3838=$C3838),"※对方账户跟本账户是同一个",IF(AND($L3838&lt;&gt;"内部转账",$M3838&lt;&gt;""),"△填了对方账户，但类别不是内部转账",IF(YEAR($B3838)&lt;&gt;管理年度,"△不是管理年度的单据，按月的三张报表里看不到",IF($H3838&lt;0,"△这一笔之后该账户余额成负数了，核一下",""))))))))))))))</f>
        <v/>
      </c>
    </row>
    <row r="3839" ht="16.5" spans="1:16">
      <c r="A3839" s="4" t="str">
        <f>IF($C3839="","",COUNTA($C$5:$C3839))</f>
        <v/>
      </c>
      <c r="B3839" s="52"/>
      <c r="C3839" s="53"/>
      <c r="D3839" s="53"/>
      <c r="E3839" s="32"/>
      <c r="F3839" s="54"/>
      <c r="G3839" s="54"/>
      <c r="H3839" s="24" t="str">
        <f>IFERROR(ROUND(VLOOKUP($C3839,基础资料!$B$5:$E$34,3,0)+SUMIF($C$5:$C3839,$C3839,$F$5:$F3839)-SUMIF($C$5:$C3839,$C3839,$G$5:$G3839),2),"")</f>
        <v/>
      </c>
      <c r="I3839" s="53"/>
      <c r="J3839" s="53"/>
      <c r="K3839" s="25" t="str">
        <f t="shared" si="59"/>
        <v/>
      </c>
      <c r="L3839" s="13" t="str">
        <f>IF($D3839="","",IFERROR(INDEX(类别属性,MATCH($D3839,类别表,0)),""))</f>
        <v/>
      </c>
      <c r="M3839" s="53"/>
      <c r="N3839" s="53"/>
      <c r="O3839" s="32"/>
      <c r="P3839" s="6" t="str">
        <f>IF($C3839="","",IF(ISNA(MATCH($C3839,账户表,0)),"※这个账户不在【基础资料】的账户档案里",IF($B3839="","※没填日期，这一笔不会进任何月份的报表",IF(NOT(ISNUMBER($B3839)),"※日期是文本不是日期（像 2026.6.28 这种），按日期取数的报表全会漏掉这一笔",IF(AND($F3839&lt;&gt;"",$G3839&lt;&gt;""),"※收入和支出不能同时填",IF(AND(N($F3839)=0,N($G3839)=0),"※收入和支出都没填",IF(OR(N($F3839)&lt;0,N($G3839)&lt;0),"※金额不能填负数，方向反了就换一列填",IF($D3839="","※没填收支类别，分类报表会漏掉这一笔",IF(ISNA(MATCH($D3839,类别表,0)),"※收支类别不在【基础资料】的清单里",IF(AND($L3839="内部转账",$M3839=""),"△内部转账要在「对方账户」写上另一头",IF(AND($L3839="内部转账",$M3839=$C3839),"※对方账户跟本账户是同一个",IF(AND($L3839&lt;&gt;"内部转账",$M3839&lt;&gt;""),"△填了对方账户，但类别不是内部转账",IF(YEAR($B3839)&lt;&gt;管理年度,"△不是管理年度的单据，按月的三张报表里看不到",IF($H3839&lt;0,"△这一笔之后该账户余额成负数了，核一下",""))))))))))))))</f>
        <v/>
      </c>
    </row>
    <row r="3840" ht="16.5" spans="1:16">
      <c r="A3840" s="4" t="str">
        <f>IF($C3840="","",COUNTA($C$5:$C3840))</f>
        <v/>
      </c>
      <c r="B3840" s="52"/>
      <c r="C3840" s="53"/>
      <c r="D3840" s="53"/>
      <c r="E3840" s="32"/>
      <c r="F3840" s="54"/>
      <c r="G3840" s="54"/>
      <c r="H3840" s="24" t="str">
        <f>IFERROR(ROUND(VLOOKUP($C3840,基础资料!$B$5:$E$34,3,0)+SUMIF($C$5:$C3840,$C3840,$F$5:$F3840)-SUMIF($C$5:$C3840,$C3840,$G$5:$G3840),2),"")</f>
        <v/>
      </c>
      <c r="I3840" s="53"/>
      <c r="J3840" s="53"/>
      <c r="K3840" s="25" t="str">
        <f t="shared" si="59"/>
        <v/>
      </c>
      <c r="L3840" s="13" t="str">
        <f>IF($D3840="","",IFERROR(INDEX(类别属性,MATCH($D3840,类别表,0)),""))</f>
        <v/>
      </c>
      <c r="M3840" s="53"/>
      <c r="N3840" s="53"/>
      <c r="O3840" s="32"/>
      <c r="P3840" s="6" t="str">
        <f>IF($C3840="","",IF(ISNA(MATCH($C3840,账户表,0)),"※这个账户不在【基础资料】的账户档案里",IF($B3840="","※没填日期，这一笔不会进任何月份的报表",IF(NOT(ISNUMBER($B3840)),"※日期是文本不是日期（像 2026.6.28 这种），按日期取数的报表全会漏掉这一笔",IF(AND($F3840&lt;&gt;"",$G3840&lt;&gt;""),"※收入和支出不能同时填",IF(AND(N($F3840)=0,N($G3840)=0),"※收入和支出都没填",IF(OR(N($F3840)&lt;0,N($G3840)&lt;0),"※金额不能填负数，方向反了就换一列填",IF($D3840="","※没填收支类别，分类报表会漏掉这一笔",IF(ISNA(MATCH($D3840,类别表,0)),"※收支类别不在【基础资料】的清单里",IF(AND($L3840="内部转账",$M3840=""),"△内部转账要在「对方账户」写上另一头",IF(AND($L3840="内部转账",$M3840=$C3840),"※对方账户跟本账户是同一个",IF(AND($L3840&lt;&gt;"内部转账",$M3840&lt;&gt;""),"△填了对方账户，但类别不是内部转账",IF(YEAR($B3840)&lt;&gt;管理年度,"△不是管理年度的单据，按月的三张报表里看不到",IF($H3840&lt;0,"△这一笔之后该账户余额成负数了，核一下",""))))))))))))))</f>
        <v/>
      </c>
    </row>
    <row r="3841" ht="16.5" spans="1:16">
      <c r="A3841" s="4" t="str">
        <f>IF($C3841="","",COUNTA($C$5:$C3841))</f>
        <v/>
      </c>
      <c r="B3841" s="52"/>
      <c r="C3841" s="53"/>
      <c r="D3841" s="53"/>
      <c r="E3841" s="32"/>
      <c r="F3841" s="54"/>
      <c r="G3841" s="54"/>
      <c r="H3841" s="24" t="str">
        <f>IFERROR(ROUND(VLOOKUP($C3841,基础资料!$B$5:$E$34,3,0)+SUMIF($C$5:$C3841,$C3841,$F$5:$F3841)-SUMIF($C$5:$C3841,$C3841,$G$5:$G3841),2),"")</f>
        <v/>
      </c>
      <c r="I3841" s="53"/>
      <c r="J3841" s="53"/>
      <c r="K3841" s="25" t="str">
        <f t="shared" si="59"/>
        <v/>
      </c>
      <c r="L3841" s="13" t="str">
        <f>IF($D3841="","",IFERROR(INDEX(类别属性,MATCH($D3841,类别表,0)),""))</f>
        <v/>
      </c>
      <c r="M3841" s="53"/>
      <c r="N3841" s="53"/>
      <c r="O3841" s="32"/>
      <c r="P3841" s="6" t="str">
        <f>IF($C3841="","",IF(ISNA(MATCH($C3841,账户表,0)),"※这个账户不在【基础资料】的账户档案里",IF($B3841="","※没填日期，这一笔不会进任何月份的报表",IF(NOT(ISNUMBER($B3841)),"※日期是文本不是日期（像 2026.6.28 这种），按日期取数的报表全会漏掉这一笔",IF(AND($F3841&lt;&gt;"",$G3841&lt;&gt;""),"※收入和支出不能同时填",IF(AND(N($F3841)=0,N($G3841)=0),"※收入和支出都没填",IF(OR(N($F3841)&lt;0,N($G3841)&lt;0),"※金额不能填负数，方向反了就换一列填",IF($D3841="","※没填收支类别，分类报表会漏掉这一笔",IF(ISNA(MATCH($D3841,类别表,0)),"※收支类别不在【基础资料】的清单里",IF(AND($L3841="内部转账",$M3841=""),"△内部转账要在「对方账户」写上另一头",IF(AND($L3841="内部转账",$M3841=$C3841),"※对方账户跟本账户是同一个",IF(AND($L3841&lt;&gt;"内部转账",$M3841&lt;&gt;""),"△填了对方账户，但类别不是内部转账",IF(YEAR($B3841)&lt;&gt;管理年度,"△不是管理年度的单据，按月的三张报表里看不到",IF($H3841&lt;0,"△这一笔之后该账户余额成负数了，核一下",""))))))))))))))</f>
        <v/>
      </c>
    </row>
    <row r="3842" ht="16.5" spans="1:16">
      <c r="A3842" s="4" t="str">
        <f>IF($C3842="","",COUNTA($C$5:$C3842))</f>
        <v/>
      </c>
      <c r="B3842" s="52"/>
      <c r="C3842" s="53"/>
      <c r="D3842" s="53"/>
      <c r="E3842" s="32"/>
      <c r="F3842" s="54"/>
      <c r="G3842" s="54"/>
      <c r="H3842" s="24" t="str">
        <f>IFERROR(ROUND(VLOOKUP($C3842,基础资料!$B$5:$E$34,3,0)+SUMIF($C$5:$C3842,$C3842,$F$5:$F3842)-SUMIF($C$5:$C3842,$C3842,$G$5:$G3842),2),"")</f>
        <v/>
      </c>
      <c r="I3842" s="53"/>
      <c r="J3842" s="53"/>
      <c r="K3842" s="25" t="str">
        <f t="shared" si="59"/>
        <v/>
      </c>
      <c r="L3842" s="13" t="str">
        <f>IF($D3842="","",IFERROR(INDEX(类别属性,MATCH($D3842,类别表,0)),""))</f>
        <v/>
      </c>
      <c r="M3842" s="53"/>
      <c r="N3842" s="53"/>
      <c r="O3842" s="32"/>
      <c r="P3842" s="6" t="str">
        <f>IF($C3842="","",IF(ISNA(MATCH($C3842,账户表,0)),"※这个账户不在【基础资料】的账户档案里",IF($B3842="","※没填日期，这一笔不会进任何月份的报表",IF(NOT(ISNUMBER($B3842)),"※日期是文本不是日期（像 2026.6.28 这种），按日期取数的报表全会漏掉这一笔",IF(AND($F3842&lt;&gt;"",$G3842&lt;&gt;""),"※收入和支出不能同时填",IF(AND(N($F3842)=0,N($G3842)=0),"※收入和支出都没填",IF(OR(N($F3842)&lt;0,N($G3842)&lt;0),"※金额不能填负数，方向反了就换一列填",IF($D3842="","※没填收支类别，分类报表会漏掉这一笔",IF(ISNA(MATCH($D3842,类别表,0)),"※收支类别不在【基础资料】的清单里",IF(AND($L3842="内部转账",$M3842=""),"△内部转账要在「对方账户」写上另一头",IF(AND($L3842="内部转账",$M3842=$C3842),"※对方账户跟本账户是同一个",IF(AND($L3842&lt;&gt;"内部转账",$M3842&lt;&gt;""),"△填了对方账户，但类别不是内部转账",IF(YEAR($B3842)&lt;&gt;管理年度,"△不是管理年度的单据，按月的三张报表里看不到",IF($H3842&lt;0,"△这一笔之后该账户余额成负数了，核一下",""))))))))))))))</f>
        <v/>
      </c>
    </row>
    <row r="3843" ht="16.5" spans="1:16">
      <c r="A3843" s="4" t="str">
        <f>IF($C3843="","",COUNTA($C$5:$C3843))</f>
        <v/>
      </c>
      <c r="B3843" s="52"/>
      <c r="C3843" s="53"/>
      <c r="D3843" s="53"/>
      <c r="E3843" s="32"/>
      <c r="F3843" s="54"/>
      <c r="G3843" s="54"/>
      <c r="H3843" s="24" t="str">
        <f>IFERROR(ROUND(VLOOKUP($C3843,基础资料!$B$5:$E$34,3,0)+SUMIF($C$5:$C3843,$C3843,$F$5:$F3843)-SUMIF($C$5:$C3843,$C3843,$G$5:$G3843),2),"")</f>
        <v/>
      </c>
      <c r="I3843" s="53"/>
      <c r="J3843" s="53"/>
      <c r="K3843" s="25" t="str">
        <f t="shared" si="59"/>
        <v/>
      </c>
      <c r="L3843" s="13" t="str">
        <f>IF($D3843="","",IFERROR(INDEX(类别属性,MATCH($D3843,类别表,0)),""))</f>
        <v/>
      </c>
      <c r="M3843" s="53"/>
      <c r="N3843" s="53"/>
      <c r="O3843" s="32"/>
      <c r="P3843" s="6" t="str">
        <f>IF($C3843="","",IF(ISNA(MATCH($C3843,账户表,0)),"※这个账户不在【基础资料】的账户档案里",IF($B3843="","※没填日期，这一笔不会进任何月份的报表",IF(NOT(ISNUMBER($B3843)),"※日期是文本不是日期（像 2026.6.28 这种），按日期取数的报表全会漏掉这一笔",IF(AND($F3843&lt;&gt;"",$G3843&lt;&gt;""),"※收入和支出不能同时填",IF(AND(N($F3843)=0,N($G3843)=0),"※收入和支出都没填",IF(OR(N($F3843)&lt;0,N($G3843)&lt;0),"※金额不能填负数，方向反了就换一列填",IF($D3843="","※没填收支类别，分类报表会漏掉这一笔",IF(ISNA(MATCH($D3843,类别表,0)),"※收支类别不在【基础资料】的清单里",IF(AND($L3843="内部转账",$M3843=""),"△内部转账要在「对方账户」写上另一头",IF(AND($L3843="内部转账",$M3843=$C3843),"※对方账户跟本账户是同一个",IF(AND($L3843&lt;&gt;"内部转账",$M3843&lt;&gt;""),"△填了对方账户，但类别不是内部转账",IF(YEAR($B3843)&lt;&gt;管理年度,"△不是管理年度的单据，按月的三张报表里看不到",IF($H3843&lt;0,"△这一笔之后该账户余额成负数了，核一下",""))))))))))))))</f>
        <v/>
      </c>
    </row>
    <row r="3844" ht="16.5" spans="1:16">
      <c r="A3844" s="4" t="str">
        <f>IF($C3844="","",COUNTA($C$5:$C3844))</f>
        <v/>
      </c>
      <c r="B3844" s="52"/>
      <c r="C3844" s="53"/>
      <c r="D3844" s="53"/>
      <c r="E3844" s="32"/>
      <c r="F3844" s="54"/>
      <c r="G3844" s="54"/>
      <c r="H3844" s="24" t="str">
        <f>IFERROR(ROUND(VLOOKUP($C3844,基础资料!$B$5:$E$34,3,0)+SUMIF($C$5:$C3844,$C3844,$F$5:$F3844)-SUMIF($C$5:$C3844,$C3844,$G$5:$G3844),2),"")</f>
        <v/>
      </c>
      <c r="I3844" s="53"/>
      <c r="J3844" s="53"/>
      <c r="K3844" s="25" t="str">
        <f t="shared" si="59"/>
        <v/>
      </c>
      <c r="L3844" s="13" t="str">
        <f>IF($D3844="","",IFERROR(INDEX(类别属性,MATCH($D3844,类别表,0)),""))</f>
        <v/>
      </c>
      <c r="M3844" s="53"/>
      <c r="N3844" s="53"/>
      <c r="O3844" s="32"/>
      <c r="P3844" s="6" t="str">
        <f>IF($C3844="","",IF(ISNA(MATCH($C3844,账户表,0)),"※这个账户不在【基础资料】的账户档案里",IF($B3844="","※没填日期，这一笔不会进任何月份的报表",IF(NOT(ISNUMBER($B3844)),"※日期是文本不是日期（像 2026.6.28 这种），按日期取数的报表全会漏掉这一笔",IF(AND($F3844&lt;&gt;"",$G3844&lt;&gt;""),"※收入和支出不能同时填",IF(AND(N($F3844)=0,N($G3844)=0),"※收入和支出都没填",IF(OR(N($F3844)&lt;0,N($G3844)&lt;0),"※金额不能填负数，方向反了就换一列填",IF($D3844="","※没填收支类别，分类报表会漏掉这一笔",IF(ISNA(MATCH($D3844,类别表,0)),"※收支类别不在【基础资料】的清单里",IF(AND($L3844="内部转账",$M3844=""),"△内部转账要在「对方账户」写上另一头",IF(AND($L3844="内部转账",$M3844=$C3844),"※对方账户跟本账户是同一个",IF(AND($L3844&lt;&gt;"内部转账",$M3844&lt;&gt;""),"△填了对方账户，但类别不是内部转账",IF(YEAR($B3844)&lt;&gt;管理年度,"△不是管理年度的单据，按月的三张报表里看不到",IF($H3844&lt;0,"△这一笔之后该账户余额成负数了，核一下",""))))))))))))))</f>
        <v/>
      </c>
    </row>
    <row r="3845" ht="16.5" spans="1:16">
      <c r="A3845" s="4" t="str">
        <f>IF($C3845="","",COUNTA($C$5:$C3845))</f>
        <v/>
      </c>
      <c r="B3845" s="52"/>
      <c r="C3845" s="53"/>
      <c r="D3845" s="53"/>
      <c r="E3845" s="32"/>
      <c r="F3845" s="54"/>
      <c r="G3845" s="54"/>
      <c r="H3845" s="24" t="str">
        <f>IFERROR(ROUND(VLOOKUP($C3845,基础资料!$B$5:$E$34,3,0)+SUMIF($C$5:$C3845,$C3845,$F$5:$F3845)-SUMIF($C$5:$C3845,$C3845,$G$5:$G3845),2),"")</f>
        <v/>
      </c>
      <c r="I3845" s="53"/>
      <c r="J3845" s="53"/>
      <c r="K3845" s="25" t="str">
        <f t="shared" ref="K3845:K3908" si="60">IF(OR($B3845="",NOT(ISNUMBER($B3845))),"",--TEXT($B3845,"yyyymm"))</f>
        <v/>
      </c>
      <c r="L3845" s="13" t="str">
        <f>IF($D3845="","",IFERROR(INDEX(类别属性,MATCH($D3845,类别表,0)),""))</f>
        <v/>
      </c>
      <c r="M3845" s="53"/>
      <c r="N3845" s="53"/>
      <c r="O3845" s="32"/>
      <c r="P3845" s="6" t="str">
        <f>IF($C3845="","",IF(ISNA(MATCH($C3845,账户表,0)),"※这个账户不在【基础资料】的账户档案里",IF($B3845="","※没填日期，这一笔不会进任何月份的报表",IF(NOT(ISNUMBER($B3845)),"※日期是文本不是日期（像 2026.6.28 这种），按日期取数的报表全会漏掉这一笔",IF(AND($F3845&lt;&gt;"",$G3845&lt;&gt;""),"※收入和支出不能同时填",IF(AND(N($F3845)=0,N($G3845)=0),"※收入和支出都没填",IF(OR(N($F3845)&lt;0,N($G3845)&lt;0),"※金额不能填负数，方向反了就换一列填",IF($D3845="","※没填收支类别，分类报表会漏掉这一笔",IF(ISNA(MATCH($D3845,类别表,0)),"※收支类别不在【基础资料】的清单里",IF(AND($L3845="内部转账",$M3845=""),"△内部转账要在「对方账户」写上另一头",IF(AND($L3845="内部转账",$M3845=$C3845),"※对方账户跟本账户是同一个",IF(AND($L3845&lt;&gt;"内部转账",$M3845&lt;&gt;""),"△填了对方账户，但类别不是内部转账",IF(YEAR($B3845)&lt;&gt;管理年度,"△不是管理年度的单据，按月的三张报表里看不到",IF($H3845&lt;0,"△这一笔之后该账户余额成负数了，核一下",""))))))))))))))</f>
        <v/>
      </c>
    </row>
    <row r="3846" ht="16.5" spans="1:16">
      <c r="A3846" s="4" t="str">
        <f>IF($C3846="","",COUNTA($C$5:$C3846))</f>
        <v/>
      </c>
      <c r="B3846" s="52"/>
      <c r="C3846" s="53"/>
      <c r="D3846" s="53"/>
      <c r="E3846" s="32"/>
      <c r="F3846" s="54"/>
      <c r="G3846" s="54"/>
      <c r="H3846" s="24" t="str">
        <f>IFERROR(ROUND(VLOOKUP($C3846,基础资料!$B$5:$E$34,3,0)+SUMIF($C$5:$C3846,$C3846,$F$5:$F3846)-SUMIF($C$5:$C3846,$C3846,$G$5:$G3846),2),"")</f>
        <v/>
      </c>
      <c r="I3846" s="53"/>
      <c r="J3846" s="53"/>
      <c r="K3846" s="25" t="str">
        <f t="shared" si="60"/>
        <v/>
      </c>
      <c r="L3846" s="13" t="str">
        <f>IF($D3846="","",IFERROR(INDEX(类别属性,MATCH($D3846,类别表,0)),""))</f>
        <v/>
      </c>
      <c r="M3846" s="53"/>
      <c r="N3846" s="53"/>
      <c r="O3846" s="32"/>
      <c r="P3846" s="6" t="str">
        <f>IF($C3846="","",IF(ISNA(MATCH($C3846,账户表,0)),"※这个账户不在【基础资料】的账户档案里",IF($B3846="","※没填日期，这一笔不会进任何月份的报表",IF(NOT(ISNUMBER($B3846)),"※日期是文本不是日期（像 2026.6.28 这种），按日期取数的报表全会漏掉这一笔",IF(AND($F3846&lt;&gt;"",$G3846&lt;&gt;""),"※收入和支出不能同时填",IF(AND(N($F3846)=0,N($G3846)=0),"※收入和支出都没填",IF(OR(N($F3846)&lt;0,N($G3846)&lt;0),"※金额不能填负数，方向反了就换一列填",IF($D3846="","※没填收支类别，分类报表会漏掉这一笔",IF(ISNA(MATCH($D3846,类别表,0)),"※收支类别不在【基础资料】的清单里",IF(AND($L3846="内部转账",$M3846=""),"△内部转账要在「对方账户」写上另一头",IF(AND($L3846="内部转账",$M3846=$C3846),"※对方账户跟本账户是同一个",IF(AND($L3846&lt;&gt;"内部转账",$M3846&lt;&gt;""),"△填了对方账户，但类别不是内部转账",IF(YEAR($B3846)&lt;&gt;管理年度,"△不是管理年度的单据，按月的三张报表里看不到",IF($H3846&lt;0,"△这一笔之后该账户余额成负数了，核一下",""))))))))))))))</f>
        <v/>
      </c>
    </row>
    <row r="3847" ht="16.5" spans="1:16">
      <c r="A3847" s="4" t="str">
        <f>IF($C3847="","",COUNTA($C$5:$C3847))</f>
        <v/>
      </c>
      <c r="B3847" s="52"/>
      <c r="C3847" s="53"/>
      <c r="D3847" s="53"/>
      <c r="E3847" s="32"/>
      <c r="F3847" s="54"/>
      <c r="G3847" s="54"/>
      <c r="H3847" s="24" t="str">
        <f>IFERROR(ROUND(VLOOKUP($C3847,基础资料!$B$5:$E$34,3,0)+SUMIF($C$5:$C3847,$C3847,$F$5:$F3847)-SUMIF($C$5:$C3847,$C3847,$G$5:$G3847),2),"")</f>
        <v/>
      </c>
      <c r="I3847" s="53"/>
      <c r="J3847" s="53"/>
      <c r="K3847" s="25" t="str">
        <f t="shared" si="60"/>
        <v/>
      </c>
      <c r="L3847" s="13" t="str">
        <f>IF($D3847="","",IFERROR(INDEX(类别属性,MATCH($D3847,类别表,0)),""))</f>
        <v/>
      </c>
      <c r="M3847" s="53"/>
      <c r="N3847" s="53"/>
      <c r="O3847" s="32"/>
      <c r="P3847" s="6" t="str">
        <f>IF($C3847="","",IF(ISNA(MATCH($C3847,账户表,0)),"※这个账户不在【基础资料】的账户档案里",IF($B3847="","※没填日期，这一笔不会进任何月份的报表",IF(NOT(ISNUMBER($B3847)),"※日期是文本不是日期（像 2026.6.28 这种），按日期取数的报表全会漏掉这一笔",IF(AND($F3847&lt;&gt;"",$G3847&lt;&gt;""),"※收入和支出不能同时填",IF(AND(N($F3847)=0,N($G3847)=0),"※收入和支出都没填",IF(OR(N($F3847)&lt;0,N($G3847)&lt;0),"※金额不能填负数，方向反了就换一列填",IF($D3847="","※没填收支类别，分类报表会漏掉这一笔",IF(ISNA(MATCH($D3847,类别表,0)),"※收支类别不在【基础资料】的清单里",IF(AND($L3847="内部转账",$M3847=""),"△内部转账要在「对方账户」写上另一头",IF(AND($L3847="内部转账",$M3847=$C3847),"※对方账户跟本账户是同一个",IF(AND($L3847&lt;&gt;"内部转账",$M3847&lt;&gt;""),"△填了对方账户，但类别不是内部转账",IF(YEAR($B3847)&lt;&gt;管理年度,"△不是管理年度的单据，按月的三张报表里看不到",IF($H3847&lt;0,"△这一笔之后该账户余额成负数了，核一下",""))))))))))))))</f>
        <v/>
      </c>
    </row>
    <row r="3848" ht="16.5" spans="1:16">
      <c r="A3848" s="4" t="str">
        <f>IF($C3848="","",COUNTA($C$5:$C3848))</f>
        <v/>
      </c>
      <c r="B3848" s="52"/>
      <c r="C3848" s="53"/>
      <c r="D3848" s="53"/>
      <c r="E3848" s="32"/>
      <c r="F3848" s="54"/>
      <c r="G3848" s="54"/>
      <c r="H3848" s="24" t="str">
        <f>IFERROR(ROUND(VLOOKUP($C3848,基础资料!$B$5:$E$34,3,0)+SUMIF($C$5:$C3848,$C3848,$F$5:$F3848)-SUMIF($C$5:$C3848,$C3848,$G$5:$G3848),2),"")</f>
        <v/>
      </c>
      <c r="I3848" s="53"/>
      <c r="J3848" s="53"/>
      <c r="K3848" s="25" t="str">
        <f t="shared" si="60"/>
        <v/>
      </c>
      <c r="L3848" s="13" t="str">
        <f>IF($D3848="","",IFERROR(INDEX(类别属性,MATCH($D3848,类别表,0)),""))</f>
        <v/>
      </c>
      <c r="M3848" s="53"/>
      <c r="N3848" s="53"/>
      <c r="O3848" s="32"/>
      <c r="P3848" s="6" t="str">
        <f>IF($C3848="","",IF(ISNA(MATCH($C3848,账户表,0)),"※这个账户不在【基础资料】的账户档案里",IF($B3848="","※没填日期，这一笔不会进任何月份的报表",IF(NOT(ISNUMBER($B3848)),"※日期是文本不是日期（像 2026.6.28 这种），按日期取数的报表全会漏掉这一笔",IF(AND($F3848&lt;&gt;"",$G3848&lt;&gt;""),"※收入和支出不能同时填",IF(AND(N($F3848)=0,N($G3848)=0),"※收入和支出都没填",IF(OR(N($F3848)&lt;0,N($G3848)&lt;0),"※金额不能填负数，方向反了就换一列填",IF($D3848="","※没填收支类别，分类报表会漏掉这一笔",IF(ISNA(MATCH($D3848,类别表,0)),"※收支类别不在【基础资料】的清单里",IF(AND($L3848="内部转账",$M3848=""),"△内部转账要在「对方账户」写上另一头",IF(AND($L3848="内部转账",$M3848=$C3848),"※对方账户跟本账户是同一个",IF(AND($L3848&lt;&gt;"内部转账",$M3848&lt;&gt;""),"△填了对方账户，但类别不是内部转账",IF(YEAR($B3848)&lt;&gt;管理年度,"△不是管理年度的单据，按月的三张报表里看不到",IF($H3848&lt;0,"△这一笔之后该账户余额成负数了，核一下",""))))))))))))))</f>
        <v/>
      </c>
    </row>
    <row r="3849" ht="16.5" spans="1:16">
      <c r="A3849" s="4" t="str">
        <f>IF($C3849="","",COUNTA($C$5:$C3849))</f>
        <v/>
      </c>
      <c r="B3849" s="52"/>
      <c r="C3849" s="53"/>
      <c r="D3849" s="53"/>
      <c r="E3849" s="32"/>
      <c r="F3849" s="54"/>
      <c r="G3849" s="54"/>
      <c r="H3849" s="24" t="str">
        <f>IFERROR(ROUND(VLOOKUP($C3849,基础资料!$B$5:$E$34,3,0)+SUMIF($C$5:$C3849,$C3849,$F$5:$F3849)-SUMIF($C$5:$C3849,$C3849,$G$5:$G3849),2),"")</f>
        <v/>
      </c>
      <c r="I3849" s="53"/>
      <c r="J3849" s="53"/>
      <c r="K3849" s="25" t="str">
        <f t="shared" si="60"/>
        <v/>
      </c>
      <c r="L3849" s="13" t="str">
        <f>IF($D3849="","",IFERROR(INDEX(类别属性,MATCH($D3849,类别表,0)),""))</f>
        <v/>
      </c>
      <c r="M3849" s="53"/>
      <c r="N3849" s="53"/>
      <c r="O3849" s="32"/>
      <c r="P3849" s="6" t="str">
        <f>IF($C3849="","",IF(ISNA(MATCH($C3849,账户表,0)),"※这个账户不在【基础资料】的账户档案里",IF($B3849="","※没填日期，这一笔不会进任何月份的报表",IF(NOT(ISNUMBER($B3849)),"※日期是文本不是日期（像 2026.6.28 这种），按日期取数的报表全会漏掉这一笔",IF(AND($F3849&lt;&gt;"",$G3849&lt;&gt;""),"※收入和支出不能同时填",IF(AND(N($F3849)=0,N($G3849)=0),"※收入和支出都没填",IF(OR(N($F3849)&lt;0,N($G3849)&lt;0),"※金额不能填负数，方向反了就换一列填",IF($D3849="","※没填收支类别，分类报表会漏掉这一笔",IF(ISNA(MATCH($D3849,类别表,0)),"※收支类别不在【基础资料】的清单里",IF(AND($L3849="内部转账",$M3849=""),"△内部转账要在「对方账户」写上另一头",IF(AND($L3849="内部转账",$M3849=$C3849),"※对方账户跟本账户是同一个",IF(AND($L3849&lt;&gt;"内部转账",$M3849&lt;&gt;""),"△填了对方账户，但类别不是内部转账",IF(YEAR($B3849)&lt;&gt;管理年度,"△不是管理年度的单据，按月的三张报表里看不到",IF($H3849&lt;0,"△这一笔之后该账户余额成负数了，核一下",""))))))))))))))</f>
        <v/>
      </c>
    </row>
    <row r="3850" ht="16.5" spans="1:16">
      <c r="A3850" s="4" t="str">
        <f>IF($C3850="","",COUNTA($C$5:$C3850))</f>
        <v/>
      </c>
      <c r="B3850" s="52"/>
      <c r="C3850" s="53"/>
      <c r="D3850" s="53"/>
      <c r="E3850" s="32"/>
      <c r="F3850" s="54"/>
      <c r="G3850" s="54"/>
      <c r="H3850" s="24" t="str">
        <f>IFERROR(ROUND(VLOOKUP($C3850,基础资料!$B$5:$E$34,3,0)+SUMIF($C$5:$C3850,$C3850,$F$5:$F3850)-SUMIF($C$5:$C3850,$C3850,$G$5:$G3850),2),"")</f>
        <v/>
      </c>
      <c r="I3850" s="53"/>
      <c r="J3850" s="53"/>
      <c r="K3850" s="25" t="str">
        <f t="shared" si="60"/>
        <v/>
      </c>
      <c r="L3850" s="13" t="str">
        <f>IF($D3850="","",IFERROR(INDEX(类别属性,MATCH($D3850,类别表,0)),""))</f>
        <v/>
      </c>
      <c r="M3850" s="53"/>
      <c r="N3850" s="53"/>
      <c r="O3850" s="32"/>
      <c r="P3850" s="6" t="str">
        <f>IF($C3850="","",IF(ISNA(MATCH($C3850,账户表,0)),"※这个账户不在【基础资料】的账户档案里",IF($B3850="","※没填日期，这一笔不会进任何月份的报表",IF(NOT(ISNUMBER($B3850)),"※日期是文本不是日期（像 2026.6.28 这种），按日期取数的报表全会漏掉这一笔",IF(AND($F3850&lt;&gt;"",$G3850&lt;&gt;""),"※收入和支出不能同时填",IF(AND(N($F3850)=0,N($G3850)=0),"※收入和支出都没填",IF(OR(N($F3850)&lt;0,N($G3850)&lt;0),"※金额不能填负数，方向反了就换一列填",IF($D3850="","※没填收支类别，分类报表会漏掉这一笔",IF(ISNA(MATCH($D3850,类别表,0)),"※收支类别不在【基础资料】的清单里",IF(AND($L3850="内部转账",$M3850=""),"△内部转账要在「对方账户」写上另一头",IF(AND($L3850="内部转账",$M3850=$C3850),"※对方账户跟本账户是同一个",IF(AND($L3850&lt;&gt;"内部转账",$M3850&lt;&gt;""),"△填了对方账户，但类别不是内部转账",IF(YEAR($B3850)&lt;&gt;管理年度,"△不是管理年度的单据，按月的三张报表里看不到",IF($H3850&lt;0,"△这一笔之后该账户余额成负数了，核一下",""))))))))))))))</f>
        <v/>
      </c>
    </row>
    <row r="3851" ht="16.5" spans="1:16">
      <c r="A3851" s="4" t="str">
        <f>IF($C3851="","",COUNTA($C$5:$C3851))</f>
        <v/>
      </c>
      <c r="B3851" s="52"/>
      <c r="C3851" s="53"/>
      <c r="D3851" s="53"/>
      <c r="E3851" s="32"/>
      <c r="F3851" s="54"/>
      <c r="G3851" s="54"/>
      <c r="H3851" s="24" t="str">
        <f>IFERROR(ROUND(VLOOKUP($C3851,基础资料!$B$5:$E$34,3,0)+SUMIF($C$5:$C3851,$C3851,$F$5:$F3851)-SUMIF($C$5:$C3851,$C3851,$G$5:$G3851),2),"")</f>
        <v/>
      </c>
      <c r="I3851" s="53"/>
      <c r="J3851" s="53"/>
      <c r="K3851" s="25" t="str">
        <f t="shared" si="60"/>
        <v/>
      </c>
      <c r="L3851" s="13" t="str">
        <f>IF($D3851="","",IFERROR(INDEX(类别属性,MATCH($D3851,类别表,0)),""))</f>
        <v/>
      </c>
      <c r="M3851" s="53"/>
      <c r="N3851" s="53"/>
      <c r="O3851" s="32"/>
      <c r="P3851" s="6" t="str">
        <f>IF($C3851="","",IF(ISNA(MATCH($C3851,账户表,0)),"※这个账户不在【基础资料】的账户档案里",IF($B3851="","※没填日期，这一笔不会进任何月份的报表",IF(NOT(ISNUMBER($B3851)),"※日期是文本不是日期（像 2026.6.28 这种），按日期取数的报表全会漏掉这一笔",IF(AND($F3851&lt;&gt;"",$G3851&lt;&gt;""),"※收入和支出不能同时填",IF(AND(N($F3851)=0,N($G3851)=0),"※收入和支出都没填",IF(OR(N($F3851)&lt;0,N($G3851)&lt;0),"※金额不能填负数，方向反了就换一列填",IF($D3851="","※没填收支类别，分类报表会漏掉这一笔",IF(ISNA(MATCH($D3851,类别表,0)),"※收支类别不在【基础资料】的清单里",IF(AND($L3851="内部转账",$M3851=""),"△内部转账要在「对方账户」写上另一头",IF(AND($L3851="内部转账",$M3851=$C3851),"※对方账户跟本账户是同一个",IF(AND($L3851&lt;&gt;"内部转账",$M3851&lt;&gt;""),"△填了对方账户，但类别不是内部转账",IF(YEAR($B3851)&lt;&gt;管理年度,"△不是管理年度的单据，按月的三张报表里看不到",IF($H3851&lt;0,"△这一笔之后该账户余额成负数了，核一下",""))))))))))))))</f>
        <v/>
      </c>
    </row>
    <row r="3852" ht="16.5" spans="1:16">
      <c r="A3852" s="4" t="str">
        <f>IF($C3852="","",COUNTA($C$5:$C3852))</f>
        <v/>
      </c>
      <c r="B3852" s="52"/>
      <c r="C3852" s="53"/>
      <c r="D3852" s="53"/>
      <c r="E3852" s="32"/>
      <c r="F3852" s="54"/>
      <c r="G3852" s="54"/>
      <c r="H3852" s="24" t="str">
        <f>IFERROR(ROUND(VLOOKUP($C3852,基础资料!$B$5:$E$34,3,0)+SUMIF($C$5:$C3852,$C3852,$F$5:$F3852)-SUMIF($C$5:$C3852,$C3852,$G$5:$G3852),2),"")</f>
        <v/>
      </c>
      <c r="I3852" s="53"/>
      <c r="J3852" s="53"/>
      <c r="K3852" s="25" t="str">
        <f t="shared" si="60"/>
        <v/>
      </c>
      <c r="L3852" s="13" t="str">
        <f>IF($D3852="","",IFERROR(INDEX(类别属性,MATCH($D3852,类别表,0)),""))</f>
        <v/>
      </c>
      <c r="M3852" s="53"/>
      <c r="N3852" s="53"/>
      <c r="O3852" s="32"/>
      <c r="P3852" s="6" t="str">
        <f>IF($C3852="","",IF(ISNA(MATCH($C3852,账户表,0)),"※这个账户不在【基础资料】的账户档案里",IF($B3852="","※没填日期，这一笔不会进任何月份的报表",IF(NOT(ISNUMBER($B3852)),"※日期是文本不是日期（像 2026.6.28 这种），按日期取数的报表全会漏掉这一笔",IF(AND($F3852&lt;&gt;"",$G3852&lt;&gt;""),"※收入和支出不能同时填",IF(AND(N($F3852)=0,N($G3852)=0),"※收入和支出都没填",IF(OR(N($F3852)&lt;0,N($G3852)&lt;0),"※金额不能填负数，方向反了就换一列填",IF($D3852="","※没填收支类别，分类报表会漏掉这一笔",IF(ISNA(MATCH($D3852,类别表,0)),"※收支类别不在【基础资料】的清单里",IF(AND($L3852="内部转账",$M3852=""),"△内部转账要在「对方账户」写上另一头",IF(AND($L3852="内部转账",$M3852=$C3852),"※对方账户跟本账户是同一个",IF(AND($L3852&lt;&gt;"内部转账",$M3852&lt;&gt;""),"△填了对方账户，但类别不是内部转账",IF(YEAR($B3852)&lt;&gt;管理年度,"△不是管理年度的单据，按月的三张报表里看不到",IF($H3852&lt;0,"△这一笔之后该账户余额成负数了，核一下",""))))))))))))))</f>
        <v/>
      </c>
    </row>
    <row r="3853" ht="16.5" spans="1:16">
      <c r="A3853" s="4" t="str">
        <f>IF($C3853="","",COUNTA($C$5:$C3853))</f>
        <v/>
      </c>
      <c r="B3853" s="52"/>
      <c r="C3853" s="53"/>
      <c r="D3853" s="53"/>
      <c r="E3853" s="32"/>
      <c r="F3853" s="54"/>
      <c r="G3853" s="54"/>
      <c r="H3853" s="24" t="str">
        <f>IFERROR(ROUND(VLOOKUP($C3853,基础资料!$B$5:$E$34,3,0)+SUMIF($C$5:$C3853,$C3853,$F$5:$F3853)-SUMIF($C$5:$C3853,$C3853,$G$5:$G3853),2),"")</f>
        <v/>
      </c>
      <c r="I3853" s="53"/>
      <c r="J3853" s="53"/>
      <c r="K3853" s="25" t="str">
        <f t="shared" si="60"/>
        <v/>
      </c>
      <c r="L3853" s="13" t="str">
        <f>IF($D3853="","",IFERROR(INDEX(类别属性,MATCH($D3853,类别表,0)),""))</f>
        <v/>
      </c>
      <c r="M3853" s="53"/>
      <c r="N3853" s="53"/>
      <c r="O3853" s="32"/>
      <c r="P3853" s="6" t="str">
        <f>IF($C3853="","",IF(ISNA(MATCH($C3853,账户表,0)),"※这个账户不在【基础资料】的账户档案里",IF($B3853="","※没填日期，这一笔不会进任何月份的报表",IF(NOT(ISNUMBER($B3853)),"※日期是文本不是日期（像 2026.6.28 这种），按日期取数的报表全会漏掉这一笔",IF(AND($F3853&lt;&gt;"",$G3853&lt;&gt;""),"※收入和支出不能同时填",IF(AND(N($F3853)=0,N($G3853)=0),"※收入和支出都没填",IF(OR(N($F3853)&lt;0,N($G3853)&lt;0),"※金额不能填负数，方向反了就换一列填",IF($D3853="","※没填收支类别，分类报表会漏掉这一笔",IF(ISNA(MATCH($D3853,类别表,0)),"※收支类别不在【基础资料】的清单里",IF(AND($L3853="内部转账",$M3853=""),"△内部转账要在「对方账户」写上另一头",IF(AND($L3853="内部转账",$M3853=$C3853),"※对方账户跟本账户是同一个",IF(AND($L3853&lt;&gt;"内部转账",$M3853&lt;&gt;""),"△填了对方账户，但类别不是内部转账",IF(YEAR($B3853)&lt;&gt;管理年度,"△不是管理年度的单据，按月的三张报表里看不到",IF($H3853&lt;0,"△这一笔之后该账户余额成负数了，核一下",""))))))))))))))</f>
        <v/>
      </c>
    </row>
    <row r="3854" ht="16.5" spans="1:16">
      <c r="A3854" s="4" t="str">
        <f>IF($C3854="","",COUNTA($C$5:$C3854))</f>
        <v/>
      </c>
      <c r="B3854" s="52"/>
      <c r="C3854" s="53"/>
      <c r="D3854" s="53"/>
      <c r="E3854" s="32"/>
      <c r="F3854" s="54"/>
      <c r="G3854" s="54"/>
      <c r="H3854" s="24" t="str">
        <f>IFERROR(ROUND(VLOOKUP($C3854,基础资料!$B$5:$E$34,3,0)+SUMIF($C$5:$C3854,$C3854,$F$5:$F3854)-SUMIF($C$5:$C3854,$C3854,$G$5:$G3854),2),"")</f>
        <v/>
      </c>
      <c r="I3854" s="53"/>
      <c r="J3854" s="53"/>
      <c r="K3854" s="25" t="str">
        <f t="shared" si="60"/>
        <v/>
      </c>
      <c r="L3854" s="13" t="str">
        <f>IF($D3854="","",IFERROR(INDEX(类别属性,MATCH($D3854,类别表,0)),""))</f>
        <v/>
      </c>
      <c r="M3854" s="53"/>
      <c r="N3854" s="53"/>
      <c r="O3854" s="32"/>
      <c r="P3854" s="6" t="str">
        <f>IF($C3854="","",IF(ISNA(MATCH($C3854,账户表,0)),"※这个账户不在【基础资料】的账户档案里",IF($B3854="","※没填日期，这一笔不会进任何月份的报表",IF(NOT(ISNUMBER($B3854)),"※日期是文本不是日期（像 2026.6.28 这种），按日期取数的报表全会漏掉这一笔",IF(AND($F3854&lt;&gt;"",$G3854&lt;&gt;""),"※收入和支出不能同时填",IF(AND(N($F3854)=0,N($G3854)=0),"※收入和支出都没填",IF(OR(N($F3854)&lt;0,N($G3854)&lt;0),"※金额不能填负数，方向反了就换一列填",IF($D3854="","※没填收支类别，分类报表会漏掉这一笔",IF(ISNA(MATCH($D3854,类别表,0)),"※收支类别不在【基础资料】的清单里",IF(AND($L3854="内部转账",$M3854=""),"△内部转账要在「对方账户」写上另一头",IF(AND($L3854="内部转账",$M3854=$C3854),"※对方账户跟本账户是同一个",IF(AND($L3854&lt;&gt;"内部转账",$M3854&lt;&gt;""),"△填了对方账户，但类别不是内部转账",IF(YEAR($B3854)&lt;&gt;管理年度,"△不是管理年度的单据，按月的三张报表里看不到",IF($H3854&lt;0,"△这一笔之后该账户余额成负数了，核一下",""))))))))))))))</f>
        <v/>
      </c>
    </row>
    <row r="3855" ht="16.5" spans="1:16">
      <c r="A3855" s="4" t="str">
        <f>IF($C3855="","",COUNTA($C$5:$C3855))</f>
        <v/>
      </c>
      <c r="B3855" s="52"/>
      <c r="C3855" s="53"/>
      <c r="D3855" s="53"/>
      <c r="E3855" s="32"/>
      <c r="F3855" s="54"/>
      <c r="G3855" s="54"/>
      <c r="H3855" s="24" t="str">
        <f>IFERROR(ROUND(VLOOKUP($C3855,基础资料!$B$5:$E$34,3,0)+SUMIF($C$5:$C3855,$C3855,$F$5:$F3855)-SUMIF($C$5:$C3855,$C3855,$G$5:$G3855),2),"")</f>
        <v/>
      </c>
      <c r="I3855" s="53"/>
      <c r="J3855" s="53"/>
      <c r="K3855" s="25" t="str">
        <f t="shared" si="60"/>
        <v/>
      </c>
      <c r="L3855" s="13" t="str">
        <f>IF($D3855="","",IFERROR(INDEX(类别属性,MATCH($D3855,类别表,0)),""))</f>
        <v/>
      </c>
      <c r="M3855" s="53"/>
      <c r="N3855" s="53"/>
      <c r="O3855" s="32"/>
      <c r="P3855" s="6" t="str">
        <f>IF($C3855="","",IF(ISNA(MATCH($C3855,账户表,0)),"※这个账户不在【基础资料】的账户档案里",IF($B3855="","※没填日期，这一笔不会进任何月份的报表",IF(NOT(ISNUMBER($B3855)),"※日期是文本不是日期（像 2026.6.28 这种），按日期取数的报表全会漏掉这一笔",IF(AND($F3855&lt;&gt;"",$G3855&lt;&gt;""),"※收入和支出不能同时填",IF(AND(N($F3855)=0,N($G3855)=0),"※收入和支出都没填",IF(OR(N($F3855)&lt;0,N($G3855)&lt;0),"※金额不能填负数，方向反了就换一列填",IF($D3855="","※没填收支类别，分类报表会漏掉这一笔",IF(ISNA(MATCH($D3855,类别表,0)),"※收支类别不在【基础资料】的清单里",IF(AND($L3855="内部转账",$M3855=""),"△内部转账要在「对方账户」写上另一头",IF(AND($L3855="内部转账",$M3855=$C3855),"※对方账户跟本账户是同一个",IF(AND($L3855&lt;&gt;"内部转账",$M3855&lt;&gt;""),"△填了对方账户，但类别不是内部转账",IF(YEAR($B3855)&lt;&gt;管理年度,"△不是管理年度的单据，按月的三张报表里看不到",IF($H3855&lt;0,"△这一笔之后该账户余额成负数了，核一下",""))))))))))))))</f>
        <v/>
      </c>
    </row>
    <row r="3856" ht="16.5" spans="1:16">
      <c r="A3856" s="4" t="str">
        <f>IF($C3856="","",COUNTA($C$5:$C3856))</f>
        <v/>
      </c>
      <c r="B3856" s="52"/>
      <c r="C3856" s="53"/>
      <c r="D3856" s="53"/>
      <c r="E3856" s="32"/>
      <c r="F3856" s="54"/>
      <c r="G3856" s="54"/>
      <c r="H3856" s="24" t="str">
        <f>IFERROR(ROUND(VLOOKUP($C3856,基础资料!$B$5:$E$34,3,0)+SUMIF($C$5:$C3856,$C3856,$F$5:$F3856)-SUMIF($C$5:$C3856,$C3856,$G$5:$G3856),2),"")</f>
        <v/>
      </c>
      <c r="I3856" s="53"/>
      <c r="J3856" s="53"/>
      <c r="K3856" s="25" t="str">
        <f t="shared" si="60"/>
        <v/>
      </c>
      <c r="L3856" s="13" t="str">
        <f>IF($D3856="","",IFERROR(INDEX(类别属性,MATCH($D3856,类别表,0)),""))</f>
        <v/>
      </c>
      <c r="M3856" s="53"/>
      <c r="N3856" s="53"/>
      <c r="O3856" s="32"/>
      <c r="P3856" s="6" t="str">
        <f>IF($C3856="","",IF(ISNA(MATCH($C3856,账户表,0)),"※这个账户不在【基础资料】的账户档案里",IF($B3856="","※没填日期，这一笔不会进任何月份的报表",IF(NOT(ISNUMBER($B3856)),"※日期是文本不是日期（像 2026.6.28 这种），按日期取数的报表全会漏掉这一笔",IF(AND($F3856&lt;&gt;"",$G3856&lt;&gt;""),"※收入和支出不能同时填",IF(AND(N($F3856)=0,N($G3856)=0),"※收入和支出都没填",IF(OR(N($F3856)&lt;0,N($G3856)&lt;0),"※金额不能填负数，方向反了就换一列填",IF($D3856="","※没填收支类别，分类报表会漏掉这一笔",IF(ISNA(MATCH($D3856,类别表,0)),"※收支类别不在【基础资料】的清单里",IF(AND($L3856="内部转账",$M3856=""),"△内部转账要在「对方账户」写上另一头",IF(AND($L3856="内部转账",$M3856=$C3856),"※对方账户跟本账户是同一个",IF(AND($L3856&lt;&gt;"内部转账",$M3856&lt;&gt;""),"△填了对方账户，但类别不是内部转账",IF(YEAR($B3856)&lt;&gt;管理年度,"△不是管理年度的单据，按月的三张报表里看不到",IF($H3856&lt;0,"△这一笔之后该账户余额成负数了，核一下",""))))))))))))))</f>
        <v/>
      </c>
    </row>
    <row r="3857" ht="16.5" spans="1:16">
      <c r="A3857" s="4" t="str">
        <f>IF($C3857="","",COUNTA($C$5:$C3857))</f>
        <v/>
      </c>
      <c r="B3857" s="52"/>
      <c r="C3857" s="53"/>
      <c r="D3857" s="53"/>
      <c r="E3857" s="32"/>
      <c r="F3857" s="54"/>
      <c r="G3857" s="54"/>
      <c r="H3857" s="24" t="str">
        <f>IFERROR(ROUND(VLOOKUP($C3857,基础资料!$B$5:$E$34,3,0)+SUMIF($C$5:$C3857,$C3857,$F$5:$F3857)-SUMIF($C$5:$C3857,$C3857,$G$5:$G3857),2),"")</f>
        <v/>
      </c>
      <c r="I3857" s="53"/>
      <c r="J3857" s="53"/>
      <c r="K3857" s="25" t="str">
        <f t="shared" si="60"/>
        <v/>
      </c>
      <c r="L3857" s="13" t="str">
        <f>IF($D3857="","",IFERROR(INDEX(类别属性,MATCH($D3857,类别表,0)),""))</f>
        <v/>
      </c>
      <c r="M3857" s="53"/>
      <c r="N3857" s="53"/>
      <c r="O3857" s="32"/>
      <c r="P3857" s="6" t="str">
        <f>IF($C3857="","",IF(ISNA(MATCH($C3857,账户表,0)),"※这个账户不在【基础资料】的账户档案里",IF($B3857="","※没填日期，这一笔不会进任何月份的报表",IF(NOT(ISNUMBER($B3857)),"※日期是文本不是日期（像 2026.6.28 这种），按日期取数的报表全会漏掉这一笔",IF(AND($F3857&lt;&gt;"",$G3857&lt;&gt;""),"※收入和支出不能同时填",IF(AND(N($F3857)=0,N($G3857)=0),"※收入和支出都没填",IF(OR(N($F3857)&lt;0,N($G3857)&lt;0),"※金额不能填负数，方向反了就换一列填",IF($D3857="","※没填收支类别，分类报表会漏掉这一笔",IF(ISNA(MATCH($D3857,类别表,0)),"※收支类别不在【基础资料】的清单里",IF(AND($L3857="内部转账",$M3857=""),"△内部转账要在「对方账户」写上另一头",IF(AND($L3857="内部转账",$M3857=$C3857),"※对方账户跟本账户是同一个",IF(AND($L3857&lt;&gt;"内部转账",$M3857&lt;&gt;""),"△填了对方账户，但类别不是内部转账",IF(YEAR($B3857)&lt;&gt;管理年度,"△不是管理年度的单据，按月的三张报表里看不到",IF($H3857&lt;0,"△这一笔之后该账户余额成负数了，核一下",""))))))))))))))</f>
        <v/>
      </c>
    </row>
    <row r="3858" ht="16.5" spans="1:16">
      <c r="A3858" s="4" t="str">
        <f>IF($C3858="","",COUNTA($C$5:$C3858))</f>
        <v/>
      </c>
      <c r="B3858" s="52"/>
      <c r="C3858" s="53"/>
      <c r="D3858" s="53"/>
      <c r="E3858" s="32"/>
      <c r="F3858" s="54"/>
      <c r="G3858" s="54"/>
      <c r="H3858" s="24" t="str">
        <f>IFERROR(ROUND(VLOOKUP($C3858,基础资料!$B$5:$E$34,3,0)+SUMIF($C$5:$C3858,$C3858,$F$5:$F3858)-SUMIF($C$5:$C3858,$C3858,$G$5:$G3858),2),"")</f>
        <v/>
      </c>
      <c r="I3858" s="53"/>
      <c r="J3858" s="53"/>
      <c r="K3858" s="25" t="str">
        <f t="shared" si="60"/>
        <v/>
      </c>
      <c r="L3858" s="13" t="str">
        <f>IF($D3858="","",IFERROR(INDEX(类别属性,MATCH($D3858,类别表,0)),""))</f>
        <v/>
      </c>
      <c r="M3858" s="53"/>
      <c r="N3858" s="53"/>
      <c r="O3858" s="32"/>
      <c r="P3858" s="6" t="str">
        <f>IF($C3858="","",IF(ISNA(MATCH($C3858,账户表,0)),"※这个账户不在【基础资料】的账户档案里",IF($B3858="","※没填日期，这一笔不会进任何月份的报表",IF(NOT(ISNUMBER($B3858)),"※日期是文本不是日期（像 2026.6.28 这种），按日期取数的报表全会漏掉这一笔",IF(AND($F3858&lt;&gt;"",$G3858&lt;&gt;""),"※收入和支出不能同时填",IF(AND(N($F3858)=0,N($G3858)=0),"※收入和支出都没填",IF(OR(N($F3858)&lt;0,N($G3858)&lt;0),"※金额不能填负数，方向反了就换一列填",IF($D3858="","※没填收支类别，分类报表会漏掉这一笔",IF(ISNA(MATCH($D3858,类别表,0)),"※收支类别不在【基础资料】的清单里",IF(AND($L3858="内部转账",$M3858=""),"△内部转账要在「对方账户」写上另一头",IF(AND($L3858="内部转账",$M3858=$C3858),"※对方账户跟本账户是同一个",IF(AND($L3858&lt;&gt;"内部转账",$M3858&lt;&gt;""),"△填了对方账户，但类别不是内部转账",IF(YEAR($B3858)&lt;&gt;管理年度,"△不是管理年度的单据，按月的三张报表里看不到",IF($H3858&lt;0,"△这一笔之后该账户余额成负数了，核一下",""))))))))))))))</f>
        <v/>
      </c>
    </row>
    <row r="3859" ht="16.5" spans="1:16">
      <c r="A3859" s="4" t="str">
        <f>IF($C3859="","",COUNTA($C$5:$C3859))</f>
        <v/>
      </c>
      <c r="B3859" s="52"/>
      <c r="C3859" s="53"/>
      <c r="D3859" s="53"/>
      <c r="E3859" s="32"/>
      <c r="F3859" s="54"/>
      <c r="G3859" s="54"/>
      <c r="H3859" s="24" t="str">
        <f>IFERROR(ROUND(VLOOKUP($C3859,基础资料!$B$5:$E$34,3,0)+SUMIF($C$5:$C3859,$C3859,$F$5:$F3859)-SUMIF($C$5:$C3859,$C3859,$G$5:$G3859),2),"")</f>
        <v/>
      </c>
      <c r="I3859" s="53"/>
      <c r="J3859" s="53"/>
      <c r="K3859" s="25" t="str">
        <f t="shared" si="60"/>
        <v/>
      </c>
      <c r="L3859" s="13" t="str">
        <f>IF($D3859="","",IFERROR(INDEX(类别属性,MATCH($D3859,类别表,0)),""))</f>
        <v/>
      </c>
      <c r="M3859" s="53"/>
      <c r="N3859" s="53"/>
      <c r="O3859" s="32"/>
      <c r="P3859" s="6" t="str">
        <f>IF($C3859="","",IF(ISNA(MATCH($C3859,账户表,0)),"※这个账户不在【基础资料】的账户档案里",IF($B3859="","※没填日期，这一笔不会进任何月份的报表",IF(NOT(ISNUMBER($B3859)),"※日期是文本不是日期（像 2026.6.28 这种），按日期取数的报表全会漏掉这一笔",IF(AND($F3859&lt;&gt;"",$G3859&lt;&gt;""),"※收入和支出不能同时填",IF(AND(N($F3859)=0,N($G3859)=0),"※收入和支出都没填",IF(OR(N($F3859)&lt;0,N($G3859)&lt;0),"※金额不能填负数，方向反了就换一列填",IF($D3859="","※没填收支类别，分类报表会漏掉这一笔",IF(ISNA(MATCH($D3859,类别表,0)),"※收支类别不在【基础资料】的清单里",IF(AND($L3859="内部转账",$M3859=""),"△内部转账要在「对方账户」写上另一头",IF(AND($L3859="内部转账",$M3859=$C3859),"※对方账户跟本账户是同一个",IF(AND($L3859&lt;&gt;"内部转账",$M3859&lt;&gt;""),"△填了对方账户，但类别不是内部转账",IF(YEAR($B3859)&lt;&gt;管理年度,"△不是管理年度的单据，按月的三张报表里看不到",IF($H3859&lt;0,"△这一笔之后该账户余额成负数了，核一下",""))))))))))))))</f>
        <v/>
      </c>
    </row>
    <row r="3860" ht="16.5" spans="1:16">
      <c r="A3860" s="4" t="str">
        <f>IF($C3860="","",COUNTA($C$5:$C3860))</f>
        <v/>
      </c>
      <c r="B3860" s="52"/>
      <c r="C3860" s="53"/>
      <c r="D3860" s="53"/>
      <c r="E3860" s="32"/>
      <c r="F3860" s="54"/>
      <c r="G3860" s="54"/>
      <c r="H3860" s="24" t="str">
        <f>IFERROR(ROUND(VLOOKUP($C3860,基础资料!$B$5:$E$34,3,0)+SUMIF($C$5:$C3860,$C3860,$F$5:$F3860)-SUMIF($C$5:$C3860,$C3860,$G$5:$G3860),2),"")</f>
        <v/>
      </c>
      <c r="I3860" s="53"/>
      <c r="J3860" s="53"/>
      <c r="K3860" s="25" t="str">
        <f t="shared" si="60"/>
        <v/>
      </c>
      <c r="L3860" s="13" t="str">
        <f>IF($D3860="","",IFERROR(INDEX(类别属性,MATCH($D3860,类别表,0)),""))</f>
        <v/>
      </c>
      <c r="M3860" s="53"/>
      <c r="N3860" s="53"/>
      <c r="O3860" s="32"/>
      <c r="P3860" s="6" t="str">
        <f>IF($C3860="","",IF(ISNA(MATCH($C3860,账户表,0)),"※这个账户不在【基础资料】的账户档案里",IF($B3860="","※没填日期，这一笔不会进任何月份的报表",IF(NOT(ISNUMBER($B3860)),"※日期是文本不是日期（像 2026.6.28 这种），按日期取数的报表全会漏掉这一笔",IF(AND($F3860&lt;&gt;"",$G3860&lt;&gt;""),"※收入和支出不能同时填",IF(AND(N($F3860)=0,N($G3860)=0),"※收入和支出都没填",IF(OR(N($F3860)&lt;0,N($G3860)&lt;0),"※金额不能填负数，方向反了就换一列填",IF($D3860="","※没填收支类别，分类报表会漏掉这一笔",IF(ISNA(MATCH($D3860,类别表,0)),"※收支类别不在【基础资料】的清单里",IF(AND($L3860="内部转账",$M3860=""),"△内部转账要在「对方账户」写上另一头",IF(AND($L3860="内部转账",$M3860=$C3860),"※对方账户跟本账户是同一个",IF(AND($L3860&lt;&gt;"内部转账",$M3860&lt;&gt;""),"△填了对方账户，但类别不是内部转账",IF(YEAR($B3860)&lt;&gt;管理年度,"△不是管理年度的单据，按月的三张报表里看不到",IF($H3860&lt;0,"△这一笔之后该账户余额成负数了，核一下",""))))))))))))))</f>
        <v/>
      </c>
    </row>
    <row r="3861" ht="16.5" spans="1:16">
      <c r="A3861" s="4" t="str">
        <f>IF($C3861="","",COUNTA($C$5:$C3861))</f>
        <v/>
      </c>
      <c r="B3861" s="52"/>
      <c r="C3861" s="53"/>
      <c r="D3861" s="53"/>
      <c r="E3861" s="32"/>
      <c r="F3861" s="54"/>
      <c r="G3861" s="54"/>
      <c r="H3861" s="24" t="str">
        <f>IFERROR(ROUND(VLOOKUP($C3861,基础资料!$B$5:$E$34,3,0)+SUMIF($C$5:$C3861,$C3861,$F$5:$F3861)-SUMIF($C$5:$C3861,$C3861,$G$5:$G3861),2),"")</f>
        <v/>
      </c>
      <c r="I3861" s="53"/>
      <c r="J3861" s="53"/>
      <c r="K3861" s="25" t="str">
        <f t="shared" si="60"/>
        <v/>
      </c>
      <c r="L3861" s="13" t="str">
        <f>IF($D3861="","",IFERROR(INDEX(类别属性,MATCH($D3861,类别表,0)),""))</f>
        <v/>
      </c>
      <c r="M3861" s="53"/>
      <c r="N3861" s="53"/>
      <c r="O3861" s="32"/>
      <c r="P3861" s="6" t="str">
        <f>IF($C3861="","",IF(ISNA(MATCH($C3861,账户表,0)),"※这个账户不在【基础资料】的账户档案里",IF($B3861="","※没填日期，这一笔不会进任何月份的报表",IF(NOT(ISNUMBER($B3861)),"※日期是文本不是日期（像 2026.6.28 这种），按日期取数的报表全会漏掉这一笔",IF(AND($F3861&lt;&gt;"",$G3861&lt;&gt;""),"※收入和支出不能同时填",IF(AND(N($F3861)=0,N($G3861)=0),"※收入和支出都没填",IF(OR(N($F3861)&lt;0,N($G3861)&lt;0),"※金额不能填负数，方向反了就换一列填",IF($D3861="","※没填收支类别，分类报表会漏掉这一笔",IF(ISNA(MATCH($D3861,类别表,0)),"※收支类别不在【基础资料】的清单里",IF(AND($L3861="内部转账",$M3861=""),"△内部转账要在「对方账户」写上另一头",IF(AND($L3861="内部转账",$M3861=$C3861),"※对方账户跟本账户是同一个",IF(AND($L3861&lt;&gt;"内部转账",$M3861&lt;&gt;""),"△填了对方账户，但类别不是内部转账",IF(YEAR($B3861)&lt;&gt;管理年度,"△不是管理年度的单据，按月的三张报表里看不到",IF($H3861&lt;0,"△这一笔之后该账户余额成负数了，核一下",""))))))))))))))</f>
        <v/>
      </c>
    </row>
    <row r="3862" ht="16.5" spans="1:16">
      <c r="A3862" s="4" t="str">
        <f>IF($C3862="","",COUNTA($C$5:$C3862))</f>
        <v/>
      </c>
      <c r="B3862" s="52"/>
      <c r="C3862" s="53"/>
      <c r="D3862" s="53"/>
      <c r="E3862" s="32"/>
      <c r="F3862" s="54"/>
      <c r="G3862" s="54"/>
      <c r="H3862" s="24" t="str">
        <f>IFERROR(ROUND(VLOOKUP($C3862,基础资料!$B$5:$E$34,3,0)+SUMIF($C$5:$C3862,$C3862,$F$5:$F3862)-SUMIF($C$5:$C3862,$C3862,$G$5:$G3862),2),"")</f>
        <v/>
      </c>
      <c r="I3862" s="53"/>
      <c r="J3862" s="53"/>
      <c r="K3862" s="25" t="str">
        <f t="shared" si="60"/>
        <v/>
      </c>
      <c r="L3862" s="13" t="str">
        <f>IF($D3862="","",IFERROR(INDEX(类别属性,MATCH($D3862,类别表,0)),""))</f>
        <v/>
      </c>
      <c r="M3862" s="53"/>
      <c r="N3862" s="53"/>
      <c r="O3862" s="32"/>
      <c r="P3862" s="6" t="str">
        <f>IF($C3862="","",IF(ISNA(MATCH($C3862,账户表,0)),"※这个账户不在【基础资料】的账户档案里",IF($B3862="","※没填日期，这一笔不会进任何月份的报表",IF(NOT(ISNUMBER($B3862)),"※日期是文本不是日期（像 2026.6.28 这种），按日期取数的报表全会漏掉这一笔",IF(AND($F3862&lt;&gt;"",$G3862&lt;&gt;""),"※收入和支出不能同时填",IF(AND(N($F3862)=0,N($G3862)=0),"※收入和支出都没填",IF(OR(N($F3862)&lt;0,N($G3862)&lt;0),"※金额不能填负数，方向反了就换一列填",IF($D3862="","※没填收支类别，分类报表会漏掉这一笔",IF(ISNA(MATCH($D3862,类别表,0)),"※收支类别不在【基础资料】的清单里",IF(AND($L3862="内部转账",$M3862=""),"△内部转账要在「对方账户」写上另一头",IF(AND($L3862="内部转账",$M3862=$C3862),"※对方账户跟本账户是同一个",IF(AND($L3862&lt;&gt;"内部转账",$M3862&lt;&gt;""),"△填了对方账户，但类别不是内部转账",IF(YEAR($B3862)&lt;&gt;管理年度,"△不是管理年度的单据，按月的三张报表里看不到",IF($H3862&lt;0,"△这一笔之后该账户余额成负数了，核一下",""))))))))))))))</f>
        <v/>
      </c>
    </row>
    <row r="3863" ht="16.5" spans="1:16">
      <c r="A3863" s="4" t="str">
        <f>IF($C3863="","",COUNTA($C$5:$C3863))</f>
        <v/>
      </c>
      <c r="B3863" s="52"/>
      <c r="C3863" s="53"/>
      <c r="D3863" s="53"/>
      <c r="E3863" s="32"/>
      <c r="F3863" s="54"/>
      <c r="G3863" s="54"/>
      <c r="H3863" s="24" t="str">
        <f>IFERROR(ROUND(VLOOKUP($C3863,基础资料!$B$5:$E$34,3,0)+SUMIF($C$5:$C3863,$C3863,$F$5:$F3863)-SUMIF($C$5:$C3863,$C3863,$G$5:$G3863),2),"")</f>
        <v/>
      </c>
      <c r="I3863" s="53"/>
      <c r="J3863" s="53"/>
      <c r="K3863" s="25" t="str">
        <f t="shared" si="60"/>
        <v/>
      </c>
      <c r="L3863" s="13" t="str">
        <f>IF($D3863="","",IFERROR(INDEX(类别属性,MATCH($D3863,类别表,0)),""))</f>
        <v/>
      </c>
      <c r="M3863" s="53"/>
      <c r="N3863" s="53"/>
      <c r="O3863" s="32"/>
      <c r="P3863" s="6" t="str">
        <f>IF($C3863="","",IF(ISNA(MATCH($C3863,账户表,0)),"※这个账户不在【基础资料】的账户档案里",IF($B3863="","※没填日期，这一笔不会进任何月份的报表",IF(NOT(ISNUMBER($B3863)),"※日期是文本不是日期（像 2026.6.28 这种），按日期取数的报表全会漏掉这一笔",IF(AND($F3863&lt;&gt;"",$G3863&lt;&gt;""),"※收入和支出不能同时填",IF(AND(N($F3863)=0,N($G3863)=0),"※收入和支出都没填",IF(OR(N($F3863)&lt;0,N($G3863)&lt;0),"※金额不能填负数，方向反了就换一列填",IF($D3863="","※没填收支类别，分类报表会漏掉这一笔",IF(ISNA(MATCH($D3863,类别表,0)),"※收支类别不在【基础资料】的清单里",IF(AND($L3863="内部转账",$M3863=""),"△内部转账要在「对方账户」写上另一头",IF(AND($L3863="内部转账",$M3863=$C3863),"※对方账户跟本账户是同一个",IF(AND($L3863&lt;&gt;"内部转账",$M3863&lt;&gt;""),"△填了对方账户，但类别不是内部转账",IF(YEAR($B3863)&lt;&gt;管理年度,"△不是管理年度的单据，按月的三张报表里看不到",IF($H3863&lt;0,"△这一笔之后该账户余额成负数了，核一下",""))))))))))))))</f>
        <v/>
      </c>
    </row>
    <row r="3864" ht="16.5" spans="1:16">
      <c r="A3864" s="4" t="str">
        <f>IF($C3864="","",COUNTA($C$5:$C3864))</f>
        <v/>
      </c>
      <c r="B3864" s="52"/>
      <c r="C3864" s="53"/>
      <c r="D3864" s="53"/>
      <c r="E3864" s="32"/>
      <c r="F3864" s="54"/>
      <c r="G3864" s="54"/>
      <c r="H3864" s="24" t="str">
        <f>IFERROR(ROUND(VLOOKUP($C3864,基础资料!$B$5:$E$34,3,0)+SUMIF($C$5:$C3864,$C3864,$F$5:$F3864)-SUMIF($C$5:$C3864,$C3864,$G$5:$G3864),2),"")</f>
        <v/>
      </c>
      <c r="I3864" s="53"/>
      <c r="J3864" s="53"/>
      <c r="K3864" s="25" t="str">
        <f t="shared" si="60"/>
        <v/>
      </c>
      <c r="L3864" s="13" t="str">
        <f>IF($D3864="","",IFERROR(INDEX(类别属性,MATCH($D3864,类别表,0)),""))</f>
        <v/>
      </c>
      <c r="M3864" s="53"/>
      <c r="N3864" s="53"/>
      <c r="O3864" s="32"/>
      <c r="P3864" s="6" t="str">
        <f>IF($C3864="","",IF(ISNA(MATCH($C3864,账户表,0)),"※这个账户不在【基础资料】的账户档案里",IF($B3864="","※没填日期，这一笔不会进任何月份的报表",IF(NOT(ISNUMBER($B3864)),"※日期是文本不是日期（像 2026.6.28 这种），按日期取数的报表全会漏掉这一笔",IF(AND($F3864&lt;&gt;"",$G3864&lt;&gt;""),"※收入和支出不能同时填",IF(AND(N($F3864)=0,N($G3864)=0),"※收入和支出都没填",IF(OR(N($F3864)&lt;0,N($G3864)&lt;0),"※金额不能填负数，方向反了就换一列填",IF($D3864="","※没填收支类别，分类报表会漏掉这一笔",IF(ISNA(MATCH($D3864,类别表,0)),"※收支类别不在【基础资料】的清单里",IF(AND($L3864="内部转账",$M3864=""),"△内部转账要在「对方账户」写上另一头",IF(AND($L3864="内部转账",$M3864=$C3864),"※对方账户跟本账户是同一个",IF(AND($L3864&lt;&gt;"内部转账",$M3864&lt;&gt;""),"△填了对方账户，但类别不是内部转账",IF(YEAR($B3864)&lt;&gt;管理年度,"△不是管理年度的单据，按月的三张报表里看不到",IF($H3864&lt;0,"△这一笔之后该账户余额成负数了，核一下",""))))))))))))))</f>
        <v/>
      </c>
    </row>
    <row r="3865" ht="16.5" spans="1:16">
      <c r="A3865" s="4" t="str">
        <f>IF($C3865="","",COUNTA($C$5:$C3865))</f>
        <v/>
      </c>
      <c r="B3865" s="52"/>
      <c r="C3865" s="53"/>
      <c r="D3865" s="53"/>
      <c r="E3865" s="32"/>
      <c r="F3865" s="54"/>
      <c r="G3865" s="54"/>
      <c r="H3865" s="24" t="str">
        <f>IFERROR(ROUND(VLOOKUP($C3865,基础资料!$B$5:$E$34,3,0)+SUMIF($C$5:$C3865,$C3865,$F$5:$F3865)-SUMIF($C$5:$C3865,$C3865,$G$5:$G3865),2),"")</f>
        <v/>
      </c>
      <c r="I3865" s="53"/>
      <c r="J3865" s="53"/>
      <c r="K3865" s="25" t="str">
        <f t="shared" si="60"/>
        <v/>
      </c>
      <c r="L3865" s="13" t="str">
        <f>IF($D3865="","",IFERROR(INDEX(类别属性,MATCH($D3865,类别表,0)),""))</f>
        <v/>
      </c>
      <c r="M3865" s="53"/>
      <c r="N3865" s="53"/>
      <c r="O3865" s="32"/>
      <c r="P3865" s="6" t="str">
        <f>IF($C3865="","",IF(ISNA(MATCH($C3865,账户表,0)),"※这个账户不在【基础资料】的账户档案里",IF($B3865="","※没填日期，这一笔不会进任何月份的报表",IF(NOT(ISNUMBER($B3865)),"※日期是文本不是日期（像 2026.6.28 这种），按日期取数的报表全会漏掉这一笔",IF(AND($F3865&lt;&gt;"",$G3865&lt;&gt;""),"※收入和支出不能同时填",IF(AND(N($F3865)=0,N($G3865)=0),"※收入和支出都没填",IF(OR(N($F3865)&lt;0,N($G3865)&lt;0),"※金额不能填负数，方向反了就换一列填",IF($D3865="","※没填收支类别，分类报表会漏掉这一笔",IF(ISNA(MATCH($D3865,类别表,0)),"※收支类别不在【基础资料】的清单里",IF(AND($L3865="内部转账",$M3865=""),"△内部转账要在「对方账户」写上另一头",IF(AND($L3865="内部转账",$M3865=$C3865),"※对方账户跟本账户是同一个",IF(AND($L3865&lt;&gt;"内部转账",$M3865&lt;&gt;""),"△填了对方账户，但类别不是内部转账",IF(YEAR($B3865)&lt;&gt;管理年度,"△不是管理年度的单据，按月的三张报表里看不到",IF($H3865&lt;0,"△这一笔之后该账户余额成负数了，核一下",""))))))))))))))</f>
        <v/>
      </c>
    </row>
    <row r="3866" ht="16.5" spans="1:16">
      <c r="A3866" s="4" t="str">
        <f>IF($C3866="","",COUNTA($C$5:$C3866))</f>
        <v/>
      </c>
      <c r="B3866" s="52"/>
      <c r="C3866" s="53"/>
      <c r="D3866" s="53"/>
      <c r="E3866" s="32"/>
      <c r="F3866" s="54"/>
      <c r="G3866" s="54"/>
      <c r="H3866" s="24" t="str">
        <f>IFERROR(ROUND(VLOOKUP($C3866,基础资料!$B$5:$E$34,3,0)+SUMIF($C$5:$C3866,$C3866,$F$5:$F3866)-SUMIF($C$5:$C3866,$C3866,$G$5:$G3866),2),"")</f>
        <v/>
      </c>
      <c r="I3866" s="53"/>
      <c r="J3866" s="53"/>
      <c r="K3866" s="25" t="str">
        <f t="shared" si="60"/>
        <v/>
      </c>
      <c r="L3866" s="13" t="str">
        <f>IF($D3866="","",IFERROR(INDEX(类别属性,MATCH($D3866,类别表,0)),""))</f>
        <v/>
      </c>
      <c r="M3866" s="53"/>
      <c r="N3866" s="53"/>
      <c r="O3866" s="32"/>
      <c r="P3866" s="6" t="str">
        <f>IF($C3866="","",IF(ISNA(MATCH($C3866,账户表,0)),"※这个账户不在【基础资料】的账户档案里",IF($B3866="","※没填日期，这一笔不会进任何月份的报表",IF(NOT(ISNUMBER($B3866)),"※日期是文本不是日期（像 2026.6.28 这种），按日期取数的报表全会漏掉这一笔",IF(AND($F3866&lt;&gt;"",$G3866&lt;&gt;""),"※收入和支出不能同时填",IF(AND(N($F3866)=0,N($G3866)=0),"※收入和支出都没填",IF(OR(N($F3866)&lt;0,N($G3866)&lt;0),"※金额不能填负数，方向反了就换一列填",IF($D3866="","※没填收支类别，分类报表会漏掉这一笔",IF(ISNA(MATCH($D3866,类别表,0)),"※收支类别不在【基础资料】的清单里",IF(AND($L3866="内部转账",$M3866=""),"△内部转账要在「对方账户」写上另一头",IF(AND($L3866="内部转账",$M3866=$C3866),"※对方账户跟本账户是同一个",IF(AND($L3866&lt;&gt;"内部转账",$M3866&lt;&gt;""),"△填了对方账户，但类别不是内部转账",IF(YEAR($B3866)&lt;&gt;管理年度,"△不是管理年度的单据，按月的三张报表里看不到",IF($H3866&lt;0,"△这一笔之后该账户余额成负数了，核一下",""))))))))))))))</f>
        <v/>
      </c>
    </row>
    <row r="3867" ht="16.5" spans="1:16">
      <c r="A3867" s="4" t="str">
        <f>IF($C3867="","",COUNTA($C$5:$C3867))</f>
        <v/>
      </c>
      <c r="B3867" s="52"/>
      <c r="C3867" s="53"/>
      <c r="D3867" s="53"/>
      <c r="E3867" s="32"/>
      <c r="F3867" s="54"/>
      <c r="G3867" s="54"/>
      <c r="H3867" s="24" t="str">
        <f>IFERROR(ROUND(VLOOKUP($C3867,基础资料!$B$5:$E$34,3,0)+SUMIF($C$5:$C3867,$C3867,$F$5:$F3867)-SUMIF($C$5:$C3867,$C3867,$G$5:$G3867),2),"")</f>
        <v/>
      </c>
      <c r="I3867" s="53"/>
      <c r="J3867" s="53"/>
      <c r="K3867" s="25" t="str">
        <f t="shared" si="60"/>
        <v/>
      </c>
      <c r="L3867" s="13" t="str">
        <f>IF($D3867="","",IFERROR(INDEX(类别属性,MATCH($D3867,类别表,0)),""))</f>
        <v/>
      </c>
      <c r="M3867" s="53"/>
      <c r="N3867" s="53"/>
      <c r="O3867" s="32"/>
      <c r="P3867" s="6" t="str">
        <f>IF($C3867="","",IF(ISNA(MATCH($C3867,账户表,0)),"※这个账户不在【基础资料】的账户档案里",IF($B3867="","※没填日期，这一笔不会进任何月份的报表",IF(NOT(ISNUMBER($B3867)),"※日期是文本不是日期（像 2026.6.28 这种），按日期取数的报表全会漏掉这一笔",IF(AND($F3867&lt;&gt;"",$G3867&lt;&gt;""),"※收入和支出不能同时填",IF(AND(N($F3867)=0,N($G3867)=0),"※收入和支出都没填",IF(OR(N($F3867)&lt;0,N($G3867)&lt;0),"※金额不能填负数，方向反了就换一列填",IF($D3867="","※没填收支类别，分类报表会漏掉这一笔",IF(ISNA(MATCH($D3867,类别表,0)),"※收支类别不在【基础资料】的清单里",IF(AND($L3867="内部转账",$M3867=""),"△内部转账要在「对方账户」写上另一头",IF(AND($L3867="内部转账",$M3867=$C3867),"※对方账户跟本账户是同一个",IF(AND($L3867&lt;&gt;"内部转账",$M3867&lt;&gt;""),"△填了对方账户，但类别不是内部转账",IF(YEAR($B3867)&lt;&gt;管理年度,"△不是管理年度的单据，按月的三张报表里看不到",IF($H3867&lt;0,"△这一笔之后该账户余额成负数了，核一下",""))))))))))))))</f>
        <v/>
      </c>
    </row>
    <row r="3868" ht="16.5" spans="1:16">
      <c r="A3868" s="4" t="str">
        <f>IF($C3868="","",COUNTA($C$5:$C3868))</f>
        <v/>
      </c>
      <c r="B3868" s="52"/>
      <c r="C3868" s="53"/>
      <c r="D3868" s="53"/>
      <c r="E3868" s="32"/>
      <c r="F3868" s="54"/>
      <c r="G3868" s="54"/>
      <c r="H3868" s="24" t="str">
        <f>IFERROR(ROUND(VLOOKUP($C3868,基础资料!$B$5:$E$34,3,0)+SUMIF($C$5:$C3868,$C3868,$F$5:$F3868)-SUMIF($C$5:$C3868,$C3868,$G$5:$G3868),2),"")</f>
        <v/>
      </c>
      <c r="I3868" s="53"/>
      <c r="J3868" s="53"/>
      <c r="K3868" s="25" t="str">
        <f t="shared" si="60"/>
        <v/>
      </c>
      <c r="L3868" s="13" t="str">
        <f>IF($D3868="","",IFERROR(INDEX(类别属性,MATCH($D3868,类别表,0)),""))</f>
        <v/>
      </c>
      <c r="M3868" s="53"/>
      <c r="N3868" s="53"/>
      <c r="O3868" s="32"/>
      <c r="P3868" s="6" t="str">
        <f>IF($C3868="","",IF(ISNA(MATCH($C3868,账户表,0)),"※这个账户不在【基础资料】的账户档案里",IF($B3868="","※没填日期，这一笔不会进任何月份的报表",IF(NOT(ISNUMBER($B3868)),"※日期是文本不是日期（像 2026.6.28 这种），按日期取数的报表全会漏掉这一笔",IF(AND($F3868&lt;&gt;"",$G3868&lt;&gt;""),"※收入和支出不能同时填",IF(AND(N($F3868)=0,N($G3868)=0),"※收入和支出都没填",IF(OR(N($F3868)&lt;0,N($G3868)&lt;0),"※金额不能填负数，方向反了就换一列填",IF($D3868="","※没填收支类别，分类报表会漏掉这一笔",IF(ISNA(MATCH($D3868,类别表,0)),"※收支类别不在【基础资料】的清单里",IF(AND($L3868="内部转账",$M3868=""),"△内部转账要在「对方账户」写上另一头",IF(AND($L3868="内部转账",$M3868=$C3868),"※对方账户跟本账户是同一个",IF(AND($L3868&lt;&gt;"内部转账",$M3868&lt;&gt;""),"△填了对方账户，但类别不是内部转账",IF(YEAR($B3868)&lt;&gt;管理年度,"△不是管理年度的单据，按月的三张报表里看不到",IF($H3868&lt;0,"△这一笔之后该账户余额成负数了，核一下",""))))))))))))))</f>
        <v/>
      </c>
    </row>
    <row r="3869" ht="16.5" spans="1:16">
      <c r="A3869" s="4" t="str">
        <f>IF($C3869="","",COUNTA($C$5:$C3869))</f>
        <v/>
      </c>
      <c r="B3869" s="52"/>
      <c r="C3869" s="53"/>
      <c r="D3869" s="53"/>
      <c r="E3869" s="32"/>
      <c r="F3869" s="54"/>
      <c r="G3869" s="54"/>
      <c r="H3869" s="24" t="str">
        <f>IFERROR(ROUND(VLOOKUP($C3869,基础资料!$B$5:$E$34,3,0)+SUMIF($C$5:$C3869,$C3869,$F$5:$F3869)-SUMIF($C$5:$C3869,$C3869,$G$5:$G3869),2),"")</f>
        <v/>
      </c>
      <c r="I3869" s="53"/>
      <c r="J3869" s="53"/>
      <c r="K3869" s="25" t="str">
        <f t="shared" si="60"/>
        <v/>
      </c>
      <c r="L3869" s="13" t="str">
        <f>IF($D3869="","",IFERROR(INDEX(类别属性,MATCH($D3869,类别表,0)),""))</f>
        <v/>
      </c>
      <c r="M3869" s="53"/>
      <c r="N3869" s="53"/>
      <c r="O3869" s="32"/>
      <c r="P3869" s="6" t="str">
        <f>IF($C3869="","",IF(ISNA(MATCH($C3869,账户表,0)),"※这个账户不在【基础资料】的账户档案里",IF($B3869="","※没填日期，这一笔不会进任何月份的报表",IF(NOT(ISNUMBER($B3869)),"※日期是文本不是日期（像 2026.6.28 这种），按日期取数的报表全会漏掉这一笔",IF(AND($F3869&lt;&gt;"",$G3869&lt;&gt;""),"※收入和支出不能同时填",IF(AND(N($F3869)=0,N($G3869)=0),"※收入和支出都没填",IF(OR(N($F3869)&lt;0,N($G3869)&lt;0),"※金额不能填负数，方向反了就换一列填",IF($D3869="","※没填收支类别，分类报表会漏掉这一笔",IF(ISNA(MATCH($D3869,类别表,0)),"※收支类别不在【基础资料】的清单里",IF(AND($L3869="内部转账",$M3869=""),"△内部转账要在「对方账户」写上另一头",IF(AND($L3869="内部转账",$M3869=$C3869),"※对方账户跟本账户是同一个",IF(AND($L3869&lt;&gt;"内部转账",$M3869&lt;&gt;""),"△填了对方账户，但类别不是内部转账",IF(YEAR($B3869)&lt;&gt;管理年度,"△不是管理年度的单据，按月的三张报表里看不到",IF($H3869&lt;0,"△这一笔之后该账户余额成负数了，核一下",""))))))))))))))</f>
        <v/>
      </c>
    </row>
    <row r="3870" ht="16.5" spans="1:16">
      <c r="A3870" s="4" t="str">
        <f>IF($C3870="","",COUNTA($C$5:$C3870))</f>
        <v/>
      </c>
      <c r="B3870" s="52"/>
      <c r="C3870" s="53"/>
      <c r="D3870" s="53"/>
      <c r="E3870" s="32"/>
      <c r="F3870" s="54"/>
      <c r="G3870" s="54"/>
      <c r="H3870" s="24" t="str">
        <f>IFERROR(ROUND(VLOOKUP($C3870,基础资料!$B$5:$E$34,3,0)+SUMIF($C$5:$C3870,$C3870,$F$5:$F3870)-SUMIF($C$5:$C3870,$C3870,$G$5:$G3870),2),"")</f>
        <v/>
      </c>
      <c r="I3870" s="53"/>
      <c r="J3870" s="53"/>
      <c r="K3870" s="25" t="str">
        <f t="shared" si="60"/>
        <v/>
      </c>
      <c r="L3870" s="13" t="str">
        <f>IF($D3870="","",IFERROR(INDEX(类别属性,MATCH($D3870,类别表,0)),""))</f>
        <v/>
      </c>
      <c r="M3870" s="53"/>
      <c r="N3870" s="53"/>
      <c r="O3870" s="32"/>
      <c r="P3870" s="6" t="str">
        <f>IF($C3870="","",IF(ISNA(MATCH($C3870,账户表,0)),"※这个账户不在【基础资料】的账户档案里",IF($B3870="","※没填日期，这一笔不会进任何月份的报表",IF(NOT(ISNUMBER($B3870)),"※日期是文本不是日期（像 2026.6.28 这种），按日期取数的报表全会漏掉这一笔",IF(AND($F3870&lt;&gt;"",$G3870&lt;&gt;""),"※收入和支出不能同时填",IF(AND(N($F3870)=0,N($G3870)=0),"※收入和支出都没填",IF(OR(N($F3870)&lt;0,N($G3870)&lt;0),"※金额不能填负数，方向反了就换一列填",IF($D3870="","※没填收支类别，分类报表会漏掉这一笔",IF(ISNA(MATCH($D3870,类别表,0)),"※收支类别不在【基础资料】的清单里",IF(AND($L3870="内部转账",$M3870=""),"△内部转账要在「对方账户」写上另一头",IF(AND($L3870="内部转账",$M3870=$C3870),"※对方账户跟本账户是同一个",IF(AND($L3870&lt;&gt;"内部转账",$M3870&lt;&gt;""),"△填了对方账户，但类别不是内部转账",IF(YEAR($B3870)&lt;&gt;管理年度,"△不是管理年度的单据，按月的三张报表里看不到",IF($H3870&lt;0,"△这一笔之后该账户余额成负数了，核一下",""))))))))))))))</f>
        <v/>
      </c>
    </row>
    <row r="3871" ht="16.5" spans="1:16">
      <c r="A3871" s="4" t="str">
        <f>IF($C3871="","",COUNTA($C$5:$C3871))</f>
        <v/>
      </c>
      <c r="B3871" s="52"/>
      <c r="C3871" s="53"/>
      <c r="D3871" s="53"/>
      <c r="E3871" s="32"/>
      <c r="F3871" s="54"/>
      <c r="G3871" s="54"/>
      <c r="H3871" s="24" t="str">
        <f>IFERROR(ROUND(VLOOKUP($C3871,基础资料!$B$5:$E$34,3,0)+SUMIF($C$5:$C3871,$C3871,$F$5:$F3871)-SUMIF($C$5:$C3871,$C3871,$G$5:$G3871),2),"")</f>
        <v/>
      </c>
      <c r="I3871" s="53"/>
      <c r="J3871" s="53"/>
      <c r="K3871" s="25" t="str">
        <f t="shared" si="60"/>
        <v/>
      </c>
      <c r="L3871" s="13" t="str">
        <f>IF($D3871="","",IFERROR(INDEX(类别属性,MATCH($D3871,类别表,0)),""))</f>
        <v/>
      </c>
      <c r="M3871" s="53"/>
      <c r="N3871" s="53"/>
      <c r="O3871" s="32"/>
      <c r="P3871" s="6" t="str">
        <f>IF($C3871="","",IF(ISNA(MATCH($C3871,账户表,0)),"※这个账户不在【基础资料】的账户档案里",IF($B3871="","※没填日期，这一笔不会进任何月份的报表",IF(NOT(ISNUMBER($B3871)),"※日期是文本不是日期（像 2026.6.28 这种），按日期取数的报表全会漏掉这一笔",IF(AND($F3871&lt;&gt;"",$G3871&lt;&gt;""),"※收入和支出不能同时填",IF(AND(N($F3871)=0,N($G3871)=0),"※收入和支出都没填",IF(OR(N($F3871)&lt;0,N($G3871)&lt;0),"※金额不能填负数，方向反了就换一列填",IF($D3871="","※没填收支类别，分类报表会漏掉这一笔",IF(ISNA(MATCH($D3871,类别表,0)),"※收支类别不在【基础资料】的清单里",IF(AND($L3871="内部转账",$M3871=""),"△内部转账要在「对方账户」写上另一头",IF(AND($L3871="内部转账",$M3871=$C3871),"※对方账户跟本账户是同一个",IF(AND($L3871&lt;&gt;"内部转账",$M3871&lt;&gt;""),"△填了对方账户，但类别不是内部转账",IF(YEAR($B3871)&lt;&gt;管理年度,"△不是管理年度的单据，按月的三张报表里看不到",IF($H3871&lt;0,"△这一笔之后该账户余额成负数了，核一下",""))))))))))))))</f>
        <v/>
      </c>
    </row>
    <row r="3872" ht="16.5" spans="1:16">
      <c r="A3872" s="4" t="str">
        <f>IF($C3872="","",COUNTA($C$5:$C3872))</f>
        <v/>
      </c>
      <c r="B3872" s="52"/>
      <c r="C3872" s="53"/>
      <c r="D3872" s="53"/>
      <c r="E3872" s="32"/>
      <c r="F3872" s="54"/>
      <c r="G3872" s="54"/>
      <c r="H3872" s="24" t="str">
        <f>IFERROR(ROUND(VLOOKUP($C3872,基础资料!$B$5:$E$34,3,0)+SUMIF($C$5:$C3872,$C3872,$F$5:$F3872)-SUMIF($C$5:$C3872,$C3872,$G$5:$G3872),2),"")</f>
        <v/>
      </c>
      <c r="I3872" s="53"/>
      <c r="J3872" s="53"/>
      <c r="K3872" s="25" t="str">
        <f t="shared" si="60"/>
        <v/>
      </c>
      <c r="L3872" s="13" t="str">
        <f>IF($D3872="","",IFERROR(INDEX(类别属性,MATCH($D3872,类别表,0)),""))</f>
        <v/>
      </c>
      <c r="M3872" s="53"/>
      <c r="N3872" s="53"/>
      <c r="O3872" s="32"/>
      <c r="P3872" s="6" t="str">
        <f>IF($C3872="","",IF(ISNA(MATCH($C3872,账户表,0)),"※这个账户不在【基础资料】的账户档案里",IF($B3872="","※没填日期，这一笔不会进任何月份的报表",IF(NOT(ISNUMBER($B3872)),"※日期是文本不是日期（像 2026.6.28 这种），按日期取数的报表全会漏掉这一笔",IF(AND($F3872&lt;&gt;"",$G3872&lt;&gt;""),"※收入和支出不能同时填",IF(AND(N($F3872)=0,N($G3872)=0),"※收入和支出都没填",IF(OR(N($F3872)&lt;0,N($G3872)&lt;0),"※金额不能填负数，方向反了就换一列填",IF($D3872="","※没填收支类别，分类报表会漏掉这一笔",IF(ISNA(MATCH($D3872,类别表,0)),"※收支类别不在【基础资料】的清单里",IF(AND($L3872="内部转账",$M3872=""),"△内部转账要在「对方账户」写上另一头",IF(AND($L3872="内部转账",$M3872=$C3872),"※对方账户跟本账户是同一个",IF(AND($L3872&lt;&gt;"内部转账",$M3872&lt;&gt;""),"△填了对方账户，但类别不是内部转账",IF(YEAR($B3872)&lt;&gt;管理年度,"△不是管理年度的单据，按月的三张报表里看不到",IF($H3872&lt;0,"△这一笔之后该账户余额成负数了，核一下",""))))))))))))))</f>
        <v/>
      </c>
    </row>
    <row r="3873" ht="16.5" spans="1:16">
      <c r="A3873" s="4" t="str">
        <f>IF($C3873="","",COUNTA($C$5:$C3873))</f>
        <v/>
      </c>
      <c r="B3873" s="52"/>
      <c r="C3873" s="53"/>
      <c r="D3873" s="53"/>
      <c r="E3873" s="32"/>
      <c r="F3873" s="54"/>
      <c r="G3873" s="54"/>
      <c r="H3873" s="24" t="str">
        <f>IFERROR(ROUND(VLOOKUP($C3873,基础资料!$B$5:$E$34,3,0)+SUMIF($C$5:$C3873,$C3873,$F$5:$F3873)-SUMIF($C$5:$C3873,$C3873,$G$5:$G3873),2),"")</f>
        <v/>
      </c>
      <c r="I3873" s="53"/>
      <c r="J3873" s="53"/>
      <c r="K3873" s="25" t="str">
        <f t="shared" si="60"/>
        <v/>
      </c>
      <c r="L3873" s="13" t="str">
        <f>IF($D3873="","",IFERROR(INDEX(类别属性,MATCH($D3873,类别表,0)),""))</f>
        <v/>
      </c>
      <c r="M3873" s="53"/>
      <c r="N3873" s="53"/>
      <c r="O3873" s="32"/>
      <c r="P3873" s="6" t="str">
        <f>IF($C3873="","",IF(ISNA(MATCH($C3873,账户表,0)),"※这个账户不在【基础资料】的账户档案里",IF($B3873="","※没填日期，这一笔不会进任何月份的报表",IF(NOT(ISNUMBER($B3873)),"※日期是文本不是日期（像 2026.6.28 这种），按日期取数的报表全会漏掉这一笔",IF(AND($F3873&lt;&gt;"",$G3873&lt;&gt;""),"※收入和支出不能同时填",IF(AND(N($F3873)=0,N($G3873)=0),"※收入和支出都没填",IF(OR(N($F3873)&lt;0,N($G3873)&lt;0),"※金额不能填负数，方向反了就换一列填",IF($D3873="","※没填收支类别，分类报表会漏掉这一笔",IF(ISNA(MATCH($D3873,类别表,0)),"※收支类别不在【基础资料】的清单里",IF(AND($L3873="内部转账",$M3873=""),"△内部转账要在「对方账户」写上另一头",IF(AND($L3873="内部转账",$M3873=$C3873),"※对方账户跟本账户是同一个",IF(AND($L3873&lt;&gt;"内部转账",$M3873&lt;&gt;""),"△填了对方账户，但类别不是内部转账",IF(YEAR($B3873)&lt;&gt;管理年度,"△不是管理年度的单据，按月的三张报表里看不到",IF($H3873&lt;0,"△这一笔之后该账户余额成负数了，核一下",""))))))))))))))</f>
        <v/>
      </c>
    </row>
    <row r="3874" ht="16.5" spans="1:16">
      <c r="A3874" s="4" t="str">
        <f>IF($C3874="","",COUNTA($C$5:$C3874))</f>
        <v/>
      </c>
      <c r="B3874" s="52"/>
      <c r="C3874" s="53"/>
      <c r="D3874" s="53"/>
      <c r="E3874" s="32"/>
      <c r="F3874" s="54"/>
      <c r="G3874" s="54"/>
      <c r="H3874" s="24" t="str">
        <f>IFERROR(ROUND(VLOOKUP($C3874,基础资料!$B$5:$E$34,3,0)+SUMIF($C$5:$C3874,$C3874,$F$5:$F3874)-SUMIF($C$5:$C3874,$C3874,$G$5:$G3874),2),"")</f>
        <v/>
      </c>
      <c r="I3874" s="53"/>
      <c r="J3874" s="53"/>
      <c r="K3874" s="25" t="str">
        <f t="shared" si="60"/>
        <v/>
      </c>
      <c r="L3874" s="13" t="str">
        <f>IF($D3874="","",IFERROR(INDEX(类别属性,MATCH($D3874,类别表,0)),""))</f>
        <v/>
      </c>
      <c r="M3874" s="53"/>
      <c r="N3874" s="53"/>
      <c r="O3874" s="32"/>
      <c r="P3874" s="6" t="str">
        <f>IF($C3874="","",IF(ISNA(MATCH($C3874,账户表,0)),"※这个账户不在【基础资料】的账户档案里",IF($B3874="","※没填日期，这一笔不会进任何月份的报表",IF(NOT(ISNUMBER($B3874)),"※日期是文本不是日期（像 2026.6.28 这种），按日期取数的报表全会漏掉这一笔",IF(AND($F3874&lt;&gt;"",$G3874&lt;&gt;""),"※收入和支出不能同时填",IF(AND(N($F3874)=0,N($G3874)=0),"※收入和支出都没填",IF(OR(N($F3874)&lt;0,N($G3874)&lt;0),"※金额不能填负数，方向反了就换一列填",IF($D3874="","※没填收支类别，分类报表会漏掉这一笔",IF(ISNA(MATCH($D3874,类别表,0)),"※收支类别不在【基础资料】的清单里",IF(AND($L3874="内部转账",$M3874=""),"△内部转账要在「对方账户」写上另一头",IF(AND($L3874="内部转账",$M3874=$C3874),"※对方账户跟本账户是同一个",IF(AND($L3874&lt;&gt;"内部转账",$M3874&lt;&gt;""),"△填了对方账户，但类别不是内部转账",IF(YEAR($B3874)&lt;&gt;管理年度,"△不是管理年度的单据，按月的三张报表里看不到",IF($H3874&lt;0,"△这一笔之后该账户余额成负数了，核一下",""))))))))))))))</f>
        <v/>
      </c>
    </row>
    <row r="3875" ht="16.5" spans="1:16">
      <c r="A3875" s="4" t="str">
        <f>IF($C3875="","",COUNTA($C$5:$C3875))</f>
        <v/>
      </c>
      <c r="B3875" s="52"/>
      <c r="C3875" s="53"/>
      <c r="D3875" s="53"/>
      <c r="E3875" s="32"/>
      <c r="F3875" s="54"/>
      <c r="G3875" s="54"/>
      <c r="H3875" s="24" t="str">
        <f>IFERROR(ROUND(VLOOKUP($C3875,基础资料!$B$5:$E$34,3,0)+SUMIF($C$5:$C3875,$C3875,$F$5:$F3875)-SUMIF($C$5:$C3875,$C3875,$G$5:$G3875),2),"")</f>
        <v/>
      </c>
      <c r="I3875" s="53"/>
      <c r="J3875" s="53"/>
      <c r="K3875" s="25" t="str">
        <f t="shared" si="60"/>
        <v/>
      </c>
      <c r="L3875" s="13" t="str">
        <f>IF($D3875="","",IFERROR(INDEX(类别属性,MATCH($D3875,类别表,0)),""))</f>
        <v/>
      </c>
      <c r="M3875" s="53"/>
      <c r="N3875" s="53"/>
      <c r="O3875" s="32"/>
      <c r="P3875" s="6" t="str">
        <f>IF($C3875="","",IF(ISNA(MATCH($C3875,账户表,0)),"※这个账户不在【基础资料】的账户档案里",IF($B3875="","※没填日期，这一笔不会进任何月份的报表",IF(NOT(ISNUMBER($B3875)),"※日期是文本不是日期（像 2026.6.28 这种），按日期取数的报表全会漏掉这一笔",IF(AND($F3875&lt;&gt;"",$G3875&lt;&gt;""),"※收入和支出不能同时填",IF(AND(N($F3875)=0,N($G3875)=0),"※收入和支出都没填",IF(OR(N($F3875)&lt;0,N($G3875)&lt;0),"※金额不能填负数，方向反了就换一列填",IF($D3875="","※没填收支类别，分类报表会漏掉这一笔",IF(ISNA(MATCH($D3875,类别表,0)),"※收支类别不在【基础资料】的清单里",IF(AND($L3875="内部转账",$M3875=""),"△内部转账要在「对方账户」写上另一头",IF(AND($L3875="内部转账",$M3875=$C3875),"※对方账户跟本账户是同一个",IF(AND($L3875&lt;&gt;"内部转账",$M3875&lt;&gt;""),"△填了对方账户，但类别不是内部转账",IF(YEAR($B3875)&lt;&gt;管理年度,"△不是管理年度的单据，按月的三张报表里看不到",IF($H3875&lt;0,"△这一笔之后该账户余额成负数了，核一下",""))))))))))))))</f>
        <v/>
      </c>
    </row>
    <row r="3876" ht="16.5" spans="1:16">
      <c r="A3876" s="4" t="str">
        <f>IF($C3876="","",COUNTA($C$5:$C3876))</f>
        <v/>
      </c>
      <c r="B3876" s="52"/>
      <c r="C3876" s="53"/>
      <c r="D3876" s="53"/>
      <c r="E3876" s="32"/>
      <c r="F3876" s="54"/>
      <c r="G3876" s="54"/>
      <c r="H3876" s="24" t="str">
        <f>IFERROR(ROUND(VLOOKUP($C3876,基础资料!$B$5:$E$34,3,0)+SUMIF($C$5:$C3876,$C3876,$F$5:$F3876)-SUMIF($C$5:$C3876,$C3876,$G$5:$G3876),2),"")</f>
        <v/>
      </c>
      <c r="I3876" s="53"/>
      <c r="J3876" s="53"/>
      <c r="K3876" s="25" t="str">
        <f t="shared" si="60"/>
        <v/>
      </c>
      <c r="L3876" s="13" t="str">
        <f>IF($D3876="","",IFERROR(INDEX(类别属性,MATCH($D3876,类别表,0)),""))</f>
        <v/>
      </c>
      <c r="M3876" s="53"/>
      <c r="N3876" s="53"/>
      <c r="O3876" s="32"/>
      <c r="P3876" s="6" t="str">
        <f>IF($C3876="","",IF(ISNA(MATCH($C3876,账户表,0)),"※这个账户不在【基础资料】的账户档案里",IF($B3876="","※没填日期，这一笔不会进任何月份的报表",IF(NOT(ISNUMBER($B3876)),"※日期是文本不是日期（像 2026.6.28 这种），按日期取数的报表全会漏掉这一笔",IF(AND($F3876&lt;&gt;"",$G3876&lt;&gt;""),"※收入和支出不能同时填",IF(AND(N($F3876)=0,N($G3876)=0),"※收入和支出都没填",IF(OR(N($F3876)&lt;0,N($G3876)&lt;0),"※金额不能填负数，方向反了就换一列填",IF($D3876="","※没填收支类别，分类报表会漏掉这一笔",IF(ISNA(MATCH($D3876,类别表,0)),"※收支类别不在【基础资料】的清单里",IF(AND($L3876="内部转账",$M3876=""),"△内部转账要在「对方账户」写上另一头",IF(AND($L3876="内部转账",$M3876=$C3876),"※对方账户跟本账户是同一个",IF(AND($L3876&lt;&gt;"内部转账",$M3876&lt;&gt;""),"△填了对方账户，但类别不是内部转账",IF(YEAR($B3876)&lt;&gt;管理年度,"△不是管理年度的单据，按月的三张报表里看不到",IF($H3876&lt;0,"△这一笔之后该账户余额成负数了，核一下",""))))))))))))))</f>
        <v/>
      </c>
    </row>
    <row r="3877" ht="16.5" spans="1:16">
      <c r="A3877" s="4" t="str">
        <f>IF($C3877="","",COUNTA($C$5:$C3877))</f>
        <v/>
      </c>
      <c r="B3877" s="52"/>
      <c r="C3877" s="53"/>
      <c r="D3877" s="53"/>
      <c r="E3877" s="32"/>
      <c r="F3877" s="54"/>
      <c r="G3877" s="54"/>
      <c r="H3877" s="24" t="str">
        <f>IFERROR(ROUND(VLOOKUP($C3877,基础资料!$B$5:$E$34,3,0)+SUMIF($C$5:$C3877,$C3877,$F$5:$F3877)-SUMIF($C$5:$C3877,$C3877,$G$5:$G3877),2),"")</f>
        <v/>
      </c>
      <c r="I3877" s="53"/>
      <c r="J3877" s="53"/>
      <c r="K3877" s="25" t="str">
        <f t="shared" si="60"/>
        <v/>
      </c>
      <c r="L3877" s="13" t="str">
        <f>IF($D3877="","",IFERROR(INDEX(类别属性,MATCH($D3877,类别表,0)),""))</f>
        <v/>
      </c>
      <c r="M3877" s="53"/>
      <c r="N3877" s="53"/>
      <c r="O3877" s="32"/>
      <c r="P3877" s="6" t="str">
        <f>IF($C3877="","",IF(ISNA(MATCH($C3877,账户表,0)),"※这个账户不在【基础资料】的账户档案里",IF($B3877="","※没填日期，这一笔不会进任何月份的报表",IF(NOT(ISNUMBER($B3877)),"※日期是文本不是日期（像 2026.6.28 这种），按日期取数的报表全会漏掉这一笔",IF(AND($F3877&lt;&gt;"",$G3877&lt;&gt;""),"※收入和支出不能同时填",IF(AND(N($F3877)=0,N($G3877)=0),"※收入和支出都没填",IF(OR(N($F3877)&lt;0,N($G3877)&lt;0),"※金额不能填负数，方向反了就换一列填",IF($D3877="","※没填收支类别，分类报表会漏掉这一笔",IF(ISNA(MATCH($D3877,类别表,0)),"※收支类别不在【基础资料】的清单里",IF(AND($L3877="内部转账",$M3877=""),"△内部转账要在「对方账户」写上另一头",IF(AND($L3877="内部转账",$M3877=$C3877),"※对方账户跟本账户是同一个",IF(AND($L3877&lt;&gt;"内部转账",$M3877&lt;&gt;""),"△填了对方账户，但类别不是内部转账",IF(YEAR($B3877)&lt;&gt;管理年度,"△不是管理年度的单据，按月的三张报表里看不到",IF($H3877&lt;0,"△这一笔之后该账户余额成负数了，核一下",""))))))))))))))</f>
        <v/>
      </c>
    </row>
    <row r="3878" ht="16.5" spans="1:16">
      <c r="A3878" s="4" t="str">
        <f>IF($C3878="","",COUNTA($C$5:$C3878))</f>
        <v/>
      </c>
      <c r="B3878" s="52"/>
      <c r="C3878" s="53"/>
      <c r="D3878" s="53"/>
      <c r="E3878" s="32"/>
      <c r="F3878" s="54"/>
      <c r="G3878" s="54"/>
      <c r="H3878" s="24" t="str">
        <f>IFERROR(ROUND(VLOOKUP($C3878,基础资料!$B$5:$E$34,3,0)+SUMIF($C$5:$C3878,$C3878,$F$5:$F3878)-SUMIF($C$5:$C3878,$C3878,$G$5:$G3878),2),"")</f>
        <v/>
      </c>
      <c r="I3878" s="53"/>
      <c r="J3878" s="53"/>
      <c r="K3878" s="25" t="str">
        <f t="shared" si="60"/>
        <v/>
      </c>
      <c r="L3878" s="13" t="str">
        <f>IF($D3878="","",IFERROR(INDEX(类别属性,MATCH($D3878,类别表,0)),""))</f>
        <v/>
      </c>
      <c r="M3878" s="53"/>
      <c r="N3878" s="53"/>
      <c r="O3878" s="32"/>
      <c r="P3878" s="6" t="str">
        <f>IF($C3878="","",IF(ISNA(MATCH($C3878,账户表,0)),"※这个账户不在【基础资料】的账户档案里",IF($B3878="","※没填日期，这一笔不会进任何月份的报表",IF(NOT(ISNUMBER($B3878)),"※日期是文本不是日期（像 2026.6.28 这种），按日期取数的报表全会漏掉这一笔",IF(AND($F3878&lt;&gt;"",$G3878&lt;&gt;""),"※收入和支出不能同时填",IF(AND(N($F3878)=0,N($G3878)=0),"※收入和支出都没填",IF(OR(N($F3878)&lt;0,N($G3878)&lt;0),"※金额不能填负数，方向反了就换一列填",IF($D3878="","※没填收支类别，分类报表会漏掉这一笔",IF(ISNA(MATCH($D3878,类别表,0)),"※收支类别不在【基础资料】的清单里",IF(AND($L3878="内部转账",$M3878=""),"△内部转账要在「对方账户」写上另一头",IF(AND($L3878="内部转账",$M3878=$C3878),"※对方账户跟本账户是同一个",IF(AND($L3878&lt;&gt;"内部转账",$M3878&lt;&gt;""),"△填了对方账户，但类别不是内部转账",IF(YEAR($B3878)&lt;&gt;管理年度,"△不是管理年度的单据，按月的三张报表里看不到",IF($H3878&lt;0,"△这一笔之后该账户余额成负数了，核一下",""))))))))))))))</f>
        <v/>
      </c>
    </row>
    <row r="3879" ht="16.5" spans="1:16">
      <c r="A3879" s="4" t="str">
        <f>IF($C3879="","",COUNTA($C$5:$C3879))</f>
        <v/>
      </c>
      <c r="B3879" s="52"/>
      <c r="C3879" s="53"/>
      <c r="D3879" s="53"/>
      <c r="E3879" s="32"/>
      <c r="F3879" s="54"/>
      <c r="G3879" s="54"/>
      <c r="H3879" s="24" t="str">
        <f>IFERROR(ROUND(VLOOKUP($C3879,基础资料!$B$5:$E$34,3,0)+SUMIF($C$5:$C3879,$C3879,$F$5:$F3879)-SUMIF($C$5:$C3879,$C3879,$G$5:$G3879),2),"")</f>
        <v/>
      </c>
      <c r="I3879" s="53"/>
      <c r="J3879" s="53"/>
      <c r="K3879" s="25" t="str">
        <f t="shared" si="60"/>
        <v/>
      </c>
      <c r="L3879" s="13" t="str">
        <f>IF($D3879="","",IFERROR(INDEX(类别属性,MATCH($D3879,类别表,0)),""))</f>
        <v/>
      </c>
      <c r="M3879" s="53"/>
      <c r="N3879" s="53"/>
      <c r="O3879" s="32"/>
      <c r="P3879" s="6" t="str">
        <f>IF($C3879="","",IF(ISNA(MATCH($C3879,账户表,0)),"※这个账户不在【基础资料】的账户档案里",IF($B3879="","※没填日期，这一笔不会进任何月份的报表",IF(NOT(ISNUMBER($B3879)),"※日期是文本不是日期（像 2026.6.28 这种），按日期取数的报表全会漏掉这一笔",IF(AND($F3879&lt;&gt;"",$G3879&lt;&gt;""),"※收入和支出不能同时填",IF(AND(N($F3879)=0,N($G3879)=0),"※收入和支出都没填",IF(OR(N($F3879)&lt;0,N($G3879)&lt;0),"※金额不能填负数，方向反了就换一列填",IF($D3879="","※没填收支类别，分类报表会漏掉这一笔",IF(ISNA(MATCH($D3879,类别表,0)),"※收支类别不在【基础资料】的清单里",IF(AND($L3879="内部转账",$M3879=""),"△内部转账要在「对方账户」写上另一头",IF(AND($L3879="内部转账",$M3879=$C3879),"※对方账户跟本账户是同一个",IF(AND($L3879&lt;&gt;"内部转账",$M3879&lt;&gt;""),"△填了对方账户，但类别不是内部转账",IF(YEAR($B3879)&lt;&gt;管理年度,"△不是管理年度的单据，按月的三张报表里看不到",IF($H3879&lt;0,"△这一笔之后该账户余额成负数了，核一下",""))))))))))))))</f>
        <v/>
      </c>
    </row>
    <row r="3880" ht="16.5" spans="1:16">
      <c r="A3880" s="4" t="str">
        <f>IF($C3880="","",COUNTA($C$5:$C3880))</f>
        <v/>
      </c>
      <c r="B3880" s="52"/>
      <c r="C3880" s="53"/>
      <c r="D3880" s="53"/>
      <c r="E3880" s="32"/>
      <c r="F3880" s="54"/>
      <c r="G3880" s="54"/>
      <c r="H3880" s="24" t="str">
        <f>IFERROR(ROUND(VLOOKUP($C3880,基础资料!$B$5:$E$34,3,0)+SUMIF($C$5:$C3880,$C3880,$F$5:$F3880)-SUMIF($C$5:$C3880,$C3880,$G$5:$G3880),2),"")</f>
        <v/>
      </c>
      <c r="I3880" s="53"/>
      <c r="J3880" s="53"/>
      <c r="K3880" s="25" t="str">
        <f t="shared" si="60"/>
        <v/>
      </c>
      <c r="L3880" s="13" t="str">
        <f>IF($D3880="","",IFERROR(INDEX(类别属性,MATCH($D3880,类别表,0)),""))</f>
        <v/>
      </c>
      <c r="M3880" s="53"/>
      <c r="N3880" s="53"/>
      <c r="O3880" s="32"/>
      <c r="P3880" s="6" t="str">
        <f>IF($C3880="","",IF(ISNA(MATCH($C3880,账户表,0)),"※这个账户不在【基础资料】的账户档案里",IF($B3880="","※没填日期，这一笔不会进任何月份的报表",IF(NOT(ISNUMBER($B3880)),"※日期是文本不是日期（像 2026.6.28 这种），按日期取数的报表全会漏掉这一笔",IF(AND($F3880&lt;&gt;"",$G3880&lt;&gt;""),"※收入和支出不能同时填",IF(AND(N($F3880)=0,N($G3880)=0),"※收入和支出都没填",IF(OR(N($F3880)&lt;0,N($G3880)&lt;0),"※金额不能填负数，方向反了就换一列填",IF($D3880="","※没填收支类别，分类报表会漏掉这一笔",IF(ISNA(MATCH($D3880,类别表,0)),"※收支类别不在【基础资料】的清单里",IF(AND($L3880="内部转账",$M3880=""),"△内部转账要在「对方账户」写上另一头",IF(AND($L3880="内部转账",$M3880=$C3880),"※对方账户跟本账户是同一个",IF(AND($L3880&lt;&gt;"内部转账",$M3880&lt;&gt;""),"△填了对方账户，但类别不是内部转账",IF(YEAR($B3880)&lt;&gt;管理年度,"△不是管理年度的单据，按月的三张报表里看不到",IF($H3880&lt;0,"△这一笔之后该账户余额成负数了，核一下",""))))))))))))))</f>
        <v/>
      </c>
    </row>
    <row r="3881" ht="16.5" spans="1:16">
      <c r="A3881" s="4" t="str">
        <f>IF($C3881="","",COUNTA($C$5:$C3881))</f>
        <v/>
      </c>
      <c r="B3881" s="52"/>
      <c r="C3881" s="53"/>
      <c r="D3881" s="53"/>
      <c r="E3881" s="32"/>
      <c r="F3881" s="54"/>
      <c r="G3881" s="54"/>
      <c r="H3881" s="24" t="str">
        <f>IFERROR(ROUND(VLOOKUP($C3881,基础资料!$B$5:$E$34,3,0)+SUMIF($C$5:$C3881,$C3881,$F$5:$F3881)-SUMIF($C$5:$C3881,$C3881,$G$5:$G3881),2),"")</f>
        <v/>
      </c>
      <c r="I3881" s="53"/>
      <c r="J3881" s="53"/>
      <c r="K3881" s="25" t="str">
        <f t="shared" si="60"/>
        <v/>
      </c>
      <c r="L3881" s="13" t="str">
        <f>IF($D3881="","",IFERROR(INDEX(类别属性,MATCH($D3881,类别表,0)),""))</f>
        <v/>
      </c>
      <c r="M3881" s="53"/>
      <c r="N3881" s="53"/>
      <c r="O3881" s="32"/>
      <c r="P3881" s="6" t="str">
        <f>IF($C3881="","",IF(ISNA(MATCH($C3881,账户表,0)),"※这个账户不在【基础资料】的账户档案里",IF($B3881="","※没填日期，这一笔不会进任何月份的报表",IF(NOT(ISNUMBER($B3881)),"※日期是文本不是日期（像 2026.6.28 这种），按日期取数的报表全会漏掉这一笔",IF(AND($F3881&lt;&gt;"",$G3881&lt;&gt;""),"※收入和支出不能同时填",IF(AND(N($F3881)=0,N($G3881)=0),"※收入和支出都没填",IF(OR(N($F3881)&lt;0,N($G3881)&lt;0),"※金额不能填负数，方向反了就换一列填",IF($D3881="","※没填收支类别，分类报表会漏掉这一笔",IF(ISNA(MATCH($D3881,类别表,0)),"※收支类别不在【基础资料】的清单里",IF(AND($L3881="内部转账",$M3881=""),"△内部转账要在「对方账户」写上另一头",IF(AND($L3881="内部转账",$M3881=$C3881),"※对方账户跟本账户是同一个",IF(AND($L3881&lt;&gt;"内部转账",$M3881&lt;&gt;""),"△填了对方账户，但类别不是内部转账",IF(YEAR($B3881)&lt;&gt;管理年度,"△不是管理年度的单据，按月的三张报表里看不到",IF($H3881&lt;0,"△这一笔之后该账户余额成负数了，核一下",""))))))))))))))</f>
        <v/>
      </c>
    </row>
    <row r="3882" ht="16.5" spans="1:16">
      <c r="A3882" s="4" t="str">
        <f>IF($C3882="","",COUNTA($C$5:$C3882))</f>
        <v/>
      </c>
      <c r="B3882" s="52"/>
      <c r="C3882" s="53"/>
      <c r="D3882" s="53"/>
      <c r="E3882" s="32"/>
      <c r="F3882" s="54"/>
      <c r="G3882" s="54"/>
      <c r="H3882" s="24" t="str">
        <f>IFERROR(ROUND(VLOOKUP($C3882,基础资料!$B$5:$E$34,3,0)+SUMIF($C$5:$C3882,$C3882,$F$5:$F3882)-SUMIF($C$5:$C3882,$C3882,$G$5:$G3882),2),"")</f>
        <v/>
      </c>
      <c r="I3882" s="53"/>
      <c r="J3882" s="53"/>
      <c r="K3882" s="25" t="str">
        <f t="shared" si="60"/>
        <v/>
      </c>
      <c r="L3882" s="13" t="str">
        <f>IF($D3882="","",IFERROR(INDEX(类别属性,MATCH($D3882,类别表,0)),""))</f>
        <v/>
      </c>
      <c r="M3882" s="53"/>
      <c r="N3882" s="53"/>
      <c r="O3882" s="32"/>
      <c r="P3882" s="6" t="str">
        <f>IF($C3882="","",IF(ISNA(MATCH($C3882,账户表,0)),"※这个账户不在【基础资料】的账户档案里",IF($B3882="","※没填日期，这一笔不会进任何月份的报表",IF(NOT(ISNUMBER($B3882)),"※日期是文本不是日期（像 2026.6.28 这种），按日期取数的报表全会漏掉这一笔",IF(AND($F3882&lt;&gt;"",$G3882&lt;&gt;""),"※收入和支出不能同时填",IF(AND(N($F3882)=0,N($G3882)=0),"※收入和支出都没填",IF(OR(N($F3882)&lt;0,N($G3882)&lt;0),"※金额不能填负数，方向反了就换一列填",IF($D3882="","※没填收支类别，分类报表会漏掉这一笔",IF(ISNA(MATCH($D3882,类别表,0)),"※收支类别不在【基础资料】的清单里",IF(AND($L3882="内部转账",$M3882=""),"△内部转账要在「对方账户」写上另一头",IF(AND($L3882="内部转账",$M3882=$C3882),"※对方账户跟本账户是同一个",IF(AND($L3882&lt;&gt;"内部转账",$M3882&lt;&gt;""),"△填了对方账户，但类别不是内部转账",IF(YEAR($B3882)&lt;&gt;管理年度,"△不是管理年度的单据，按月的三张报表里看不到",IF($H3882&lt;0,"△这一笔之后该账户余额成负数了，核一下",""))))))))))))))</f>
        <v/>
      </c>
    </row>
    <row r="3883" ht="16.5" spans="1:16">
      <c r="A3883" s="4" t="str">
        <f>IF($C3883="","",COUNTA($C$5:$C3883))</f>
        <v/>
      </c>
      <c r="B3883" s="52"/>
      <c r="C3883" s="53"/>
      <c r="D3883" s="53"/>
      <c r="E3883" s="32"/>
      <c r="F3883" s="54"/>
      <c r="G3883" s="54"/>
      <c r="H3883" s="24" t="str">
        <f>IFERROR(ROUND(VLOOKUP($C3883,基础资料!$B$5:$E$34,3,0)+SUMIF($C$5:$C3883,$C3883,$F$5:$F3883)-SUMIF($C$5:$C3883,$C3883,$G$5:$G3883),2),"")</f>
        <v/>
      </c>
      <c r="I3883" s="53"/>
      <c r="J3883" s="53"/>
      <c r="K3883" s="25" t="str">
        <f t="shared" si="60"/>
        <v/>
      </c>
      <c r="L3883" s="13" t="str">
        <f>IF($D3883="","",IFERROR(INDEX(类别属性,MATCH($D3883,类别表,0)),""))</f>
        <v/>
      </c>
      <c r="M3883" s="53"/>
      <c r="N3883" s="53"/>
      <c r="O3883" s="32"/>
      <c r="P3883" s="6" t="str">
        <f>IF($C3883="","",IF(ISNA(MATCH($C3883,账户表,0)),"※这个账户不在【基础资料】的账户档案里",IF($B3883="","※没填日期，这一笔不会进任何月份的报表",IF(NOT(ISNUMBER($B3883)),"※日期是文本不是日期（像 2026.6.28 这种），按日期取数的报表全会漏掉这一笔",IF(AND($F3883&lt;&gt;"",$G3883&lt;&gt;""),"※收入和支出不能同时填",IF(AND(N($F3883)=0,N($G3883)=0),"※收入和支出都没填",IF(OR(N($F3883)&lt;0,N($G3883)&lt;0),"※金额不能填负数，方向反了就换一列填",IF($D3883="","※没填收支类别，分类报表会漏掉这一笔",IF(ISNA(MATCH($D3883,类别表,0)),"※收支类别不在【基础资料】的清单里",IF(AND($L3883="内部转账",$M3883=""),"△内部转账要在「对方账户」写上另一头",IF(AND($L3883="内部转账",$M3883=$C3883),"※对方账户跟本账户是同一个",IF(AND($L3883&lt;&gt;"内部转账",$M3883&lt;&gt;""),"△填了对方账户，但类别不是内部转账",IF(YEAR($B3883)&lt;&gt;管理年度,"△不是管理年度的单据，按月的三张报表里看不到",IF($H3883&lt;0,"△这一笔之后该账户余额成负数了，核一下",""))))))))))))))</f>
        <v/>
      </c>
    </row>
    <row r="3884" ht="16.5" spans="1:16">
      <c r="A3884" s="4" t="str">
        <f>IF($C3884="","",COUNTA($C$5:$C3884))</f>
        <v/>
      </c>
      <c r="B3884" s="52"/>
      <c r="C3884" s="53"/>
      <c r="D3884" s="53"/>
      <c r="E3884" s="32"/>
      <c r="F3884" s="54"/>
      <c r="G3884" s="54"/>
      <c r="H3884" s="24" t="str">
        <f>IFERROR(ROUND(VLOOKUP($C3884,基础资料!$B$5:$E$34,3,0)+SUMIF($C$5:$C3884,$C3884,$F$5:$F3884)-SUMIF($C$5:$C3884,$C3884,$G$5:$G3884),2),"")</f>
        <v/>
      </c>
      <c r="I3884" s="53"/>
      <c r="J3884" s="53"/>
      <c r="K3884" s="25" t="str">
        <f t="shared" si="60"/>
        <v/>
      </c>
      <c r="L3884" s="13" t="str">
        <f>IF($D3884="","",IFERROR(INDEX(类别属性,MATCH($D3884,类别表,0)),""))</f>
        <v/>
      </c>
      <c r="M3884" s="53"/>
      <c r="N3884" s="53"/>
      <c r="O3884" s="32"/>
      <c r="P3884" s="6" t="str">
        <f>IF($C3884="","",IF(ISNA(MATCH($C3884,账户表,0)),"※这个账户不在【基础资料】的账户档案里",IF($B3884="","※没填日期，这一笔不会进任何月份的报表",IF(NOT(ISNUMBER($B3884)),"※日期是文本不是日期（像 2026.6.28 这种），按日期取数的报表全会漏掉这一笔",IF(AND($F3884&lt;&gt;"",$G3884&lt;&gt;""),"※收入和支出不能同时填",IF(AND(N($F3884)=0,N($G3884)=0),"※收入和支出都没填",IF(OR(N($F3884)&lt;0,N($G3884)&lt;0),"※金额不能填负数，方向反了就换一列填",IF($D3884="","※没填收支类别，分类报表会漏掉这一笔",IF(ISNA(MATCH($D3884,类别表,0)),"※收支类别不在【基础资料】的清单里",IF(AND($L3884="内部转账",$M3884=""),"△内部转账要在「对方账户」写上另一头",IF(AND($L3884="内部转账",$M3884=$C3884),"※对方账户跟本账户是同一个",IF(AND($L3884&lt;&gt;"内部转账",$M3884&lt;&gt;""),"△填了对方账户，但类别不是内部转账",IF(YEAR($B3884)&lt;&gt;管理年度,"△不是管理年度的单据，按月的三张报表里看不到",IF($H3884&lt;0,"△这一笔之后该账户余额成负数了，核一下",""))))))))))))))</f>
        <v/>
      </c>
    </row>
    <row r="3885" ht="16.5" spans="1:16">
      <c r="A3885" s="4" t="str">
        <f>IF($C3885="","",COUNTA($C$5:$C3885))</f>
        <v/>
      </c>
      <c r="B3885" s="52"/>
      <c r="C3885" s="53"/>
      <c r="D3885" s="53"/>
      <c r="E3885" s="32"/>
      <c r="F3885" s="54"/>
      <c r="G3885" s="54"/>
      <c r="H3885" s="24" t="str">
        <f>IFERROR(ROUND(VLOOKUP($C3885,基础资料!$B$5:$E$34,3,0)+SUMIF($C$5:$C3885,$C3885,$F$5:$F3885)-SUMIF($C$5:$C3885,$C3885,$G$5:$G3885),2),"")</f>
        <v/>
      </c>
      <c r="I3885" s="53"/>
      <c r="J3885" s="53"/>
      <c r="K3885" s="25" t="str">
        <f t="shared" si="60"/>
        <v/>
      </c>
      <c r="L3885" s="13" t="str">
        <f>IF($D3885="","",IFERROR(INDEX(类别属性,MATCH($D3885,类别表,0)),""))</f>
        <v/>
      </c>
      <c r="M3885" s="53"/>
      <c r="N3885" s="53"/>
      <c r="O3885" s="32"/>
      <c r="P3885" s="6" t="str">
        <f>IF($C3885="","",IF(ISNA(MATCH($C3885,账户表,0)),"※这个账户不在【基础资料】的账户档案里",IF($B3885="","※没填日期，这一笔不会进任何月份的报表",IF(NOT(ISNUMBER($B3885)),"※日期是文本不是日期（像 2026.6.28 这种），按日期取数的报表全会漏掉这一笔",IF(AND($F3885&lt;&gt;"",$G3885&lt;&gt;""),"※收入和支出不能同时填",IF(AND(N($F3885)=0,N($G3885)=0),"※收入和支出都没填",IF(OR(N($F3885)&lt;0,N($G3885)&lt;0),"※金额不能填负数，方向反了就换一列填",IF($D3885="","※没填收支类别，分类报表会漏掉这一笔",IF(ISNA(MATCH($D3885,类别表,0)),"※收支类别不在【基础资料】的清单里",IF(AND($L3885="内部转账",$M3885=""),"△内部转账要在「对方账户」写上另一头",IF(AND($L3885="内部转账",$M3885=$C3885),"※对方账户跟本账户是同一个",IF(AND($L3885&lt;&gt;"内部转账",$M3885&lt;&gt;""),"△填了对方账户，但类别不是内部转账",IF(YEAR($B3885)&lt;&gt;管理年度,"△不是管理年度的单据，按月的三张报表里看不到",IF($H3885&lt;0,"△这一笔之后该账户余额成负数了，核一下",""))))))))))))))</f>
        <v/>
      </c>
    </row>
    <row r="3886" ht="16.5" spans="1:16">
      <c r="A3886" s="4" t="str">
        <f>IF($C3886="","",COUNTA($C$5:$C3886))</f>
        <v/>
      </c>
      <c r="B3886" s="52"/>
      <c r="C3886" s="53"/>
      <c r="D3886" s="53"/>
      <c r="E3886" s="32"/>
      <c r="F3886" s="54"/>
      <c r="G3886" s="54"/>
      <c r="H3886" s="24" t="str">
        <f>IFERROR(ROUND(VLOOKUP($C3886,基础资料!$B$5:$E$34,3,0)+SUMIF($C$5:$C3886,$C3886,$F$5:$F3886)-SUMIF($C$5:$C3886,$C3886,$G$5:$G3886),2),"")</f>
        <v/>
      </c>
      <c r="I3886" s="53"/>
      <c r="J3886" s="53"/>
      <c r="K3886" s="25" t="str">
        <f t="shared" si="60"/>
        <v/>
      </c>
      <c r="L3886" s="13" t="str">
        <f>IF($D3886="","",IFERROR(INDEX(类别属性,MATCH($D3886,类别表,0)),""))</f>
        <v/>
      </c>
      <c r="M3886" s="53"/>
      <c r="N3886" s="53"/>
      <c r="O3886" s="32"/>
      <c r="P3886" s="6" t="str">
        <f>IF($C3886="","",IF(ISNA(MATCH($C3886,账户表,0)),"※这个账户不在【基础资料】的账户档案里",IF($B3886="","※没填日期，这一笔不会进任何月份的报表",IF(NOT(ISNUMBER($B3886)),"※日期是文本不是日期（像 2026.6.28 这种），按日期取数的报表全会漏掉这一笔",IF(AND($F3886&lt;&gt;"",$G3886&lt;&gt;""),"※收入和支出不能同时填",IF(AND(N($F3886)=0,N($G3886)=0),"※收入和支出都没填",IF(OR(N($F3886)&lt;0,N($G3886)&lt;0),"※金额不能填负数，方向反了就换一列填",IF($D3886="","※没填收支类别，分类报表会漏掉这一笔",IF(ISNA(MATCH($D3886,类别表,0)),"※收支类别不在【基础资料】的清单里",IF(AND($L3886="内部转账",$M3886=""),"△内部转账要在「对方账户」写上另一头",IF(AND($L3886="内部转账",$M3886=$C3886),"※对方账户跟本账户是同一个",IF(AND($L3886&lt;&gt;"内部转账",$M3886&lt;&gt;""),"△填了对方账户，但类别不是内部转账",IF(YEAR($B3886)&lt;&gt;管理年度,"△不是管理年度的单据，按月的三张报表里看不到",IF($H3886&lt;0,"△这一笔之后该账户余额成负数了，核一下",""))))))))))))))</f>
        <v/>
      </c>
    </row>
    <row r="3887" ht="16.5" spans="1:16">
      <c r="A3887" s="4" t="str">
        <f>IF($C3887="","",COUNTA($C$5:$C3887))</f>
        <v/>
      </c>
      <c r="B3887" s="52"/>
      <c r="C3887" s="53"/>
      <c r="D3887" s="53"/>
      <c r="E3887" s="32"/>
      <c r="F3887" s="54"/>
      <c r="G3887" s="54"/>
      <c r="H3887" s="24" t="str">
        <f>IFERROR(ROUND(VLOOKUP($C3887,基础资料!$B$5:$E$34,3,0)+SUMIF($C$5:$C3887,$C3887,$F$5:$F3887)-SUMIF($C$5:$C3887,$C3887,$G$5:$G3887),2),"")</f>
        <v/>
      </c>
      <c r="I3887" s="53"/>
      <c r="J3887" s="53"/>
      <c r="K3887" s="25" t="str">
        <f t="shared" si="60"/>
        <v/>
      </c>
      <c r="L3887" s="13" t="str">
        <f>IF($D3887="","",IFERROR(INDEX(类别属性,MATCH($D3887,类别表,0)),""))</f>
        <v/>
      </c>
      <c r="M3887" s="53"/>
      <c r="N3887" s="53"/>
      <c r="O3887" s="32"/>
      <c r="P3887" s="6" t="str">
        <f>IF($C3887="","",IF(ISNA(MATCH($C3887,账户表,0)),"※这个账户不在【基础资料】的账户档案里",IF($B3887="","※没填日期，这一笔不会进任何月份的报表",IF(NOT(ISNUMBER($B3887)),"※日期是文本不是日期（像 2026.6.28 这种），按日期取数的报表全会漏掉这一笔",IF(AND($F3887&lt;&gt;"",$G3887&lt;&gt;""),"※收入和支出不能同时填",IF(AND(N($F3887)=0,N($G3887)=0),"※收入和支出都没填",IF(OR(N($F3887)&lt;0,N($G3887)&lt;0),"※金额不能填负数，方向反了就换一列填",IF($D3887="","※没填收支类别，分类报表会漏掉这一笔",IF(ISNA(MATCH($D3887,类别表,0)),"※收支类别不在【基础资料】的清单里",IF(AND($L3887="内部转账",$M3887=""),"△内部转账要在「对方账户」写上另一头",IF(AND($L3887="内部转账",$M3887=$C3887),"※对方账户跟本账户是同一个",IF(AND($L3887&lt;&gt;"内部转账",$M3887&lt;&gt;""),"△填了对方账户，但类别不是内部转账",IF(YEAR($B3887)&lt;&gt;管理年度,"△不是管理年度的单据，按月的三张报表里看不到",IF($H3887&lt;0,"△这一笔之后该账户余额成负数了，核一下",""))))))))))))))</f>
        <v/>
      </c>
    </row>
    <row r="3888" ht="16.5" spans="1:16">
      <c r="A3888" s="4" t="str">
        <f>IF($C3888="","",COUNTA($C$5:$C3888))</f>
        <v/>
      </c>
      <c r="B3888" s="52"/>
      <c r="C3888" s="53"/>
      <c r="D3888" s="53"/>
      <c r="E3888" s="32"/>
      <c r="F3888" s="54"/>
      <c r="G3888" s="54"/>
      <c r="H3888" s="24" t="str">
        <f>IFERROR(ROUND(VLOOKUP($C3888,基础资料!$B$5:$E$34,3,0)+SUMIF($C$5:$C3888,$C3888,$F$5:$F3888)-SUMIF($C$5:$C3888,$C3888,$G$5:$G3888),2),"")</f>
        <v/>
      </c>
      <c r="I3888" s="53"/>
      <c r="J3888" s="53"/>
      <c r="K3888" s="25" t="str">
        <f t="shared" si="60"/>
        <v/>
      </c>
      <c r="L3888" s="13" t="str">
        <f>IF($D3888="","",IFERROR(INDEX(类别属性,MATCH($D3888,类别表,0)),""))</f>
        <v/>
      </c>
      <c r="M3888" s="53"/>
      <c r="N3888" s="53"/>
      <c r="O3888" s="32"/>
      <c r="P3888" s="6" t="str">
        <f>IF($C3888="","",IF(ISNA(MATCH($C3888,账户表,0)),"※这个账户不在【基础资料】的账户档案里",IF($B3888="","※没填日期，这一笔不会进任何月份的报表",IF(NOT(ISNUMBER($B3888)),"※日期是文本不是日期（像 2026.6.28 这种），按日期取数的报表全会漏掉这一笔",IF(AND($F3888&lt;&gt;"",$G3888&lt;&gt;""),"※收入和支出不能同时填",IF(AND(N($F3888)=0,N($G3888)=0),"※收入和支出都没填",IF(OR(N($F3888)&lt;0,N($G3888)&lt;0),"※金额不能填负数，方向反了就换一列填",IF($D3888="","※没填收支类别，分类报表会漏掉这一笔",IF(ISNA(MATCH($D3888,类别表,0)),"※收支类别不在【基础资料】的清单里",IF(AND($L3888="内部转账",$M3888=""),"△内部转账要在「对方账户」写上另一头",IF(AND($L3888="内部转账",$M3888=$C3888),"※对方账户跟本账户是同一个",IF(AND($L3888&lt;&gt;"内部转账",$M3888&lt;&gt;""),"△填了对方账户，但类别不是内部转账",IF(YEAR($B3888)&lt;&gt;管理年度,"△不是管理年度的单据，按月的三张报表里看不到",IF($H3888&lt;0,"△这一笔之后该账户余额成负数了，核一下",""))))))))))))))</f>
        <v/>
      </c>
    </row>
    <row r="3889" ht="16.5" spans="1:16">
      <c r="A3889" s="4" t="str">
        <f>IF($C3889="","",COUNTA($C$5:$C3889))</f>
        <v/>
      </c>
      <c r="B3889" s="52"/>
      <c r="C3889" s="53"/>
      <c r="D3889" s="53"/>
      <c r="E3889" s="32"/>
      <c r="F3889" s="54"/>
      <c r="G3889" s="54"/>
      <c r="H3889" s="24" t="str">
        <f>IFERROR(ROUND(VLOOKUP($C3889,基础资料!$B$5:$E$34,3,0)+SUMIF($C$5:$C3889,$C3889,$F$5:$F3889)-SUMIF($C$5:$C3889,$C3889,$G$5:$G3889),2),"")</f>
        <v/>
      </c>
      <c r="I3889" s="53"/>
      <c r="J3889" s="53"/>
      <c r="K3889" s="25" t="str">
        <f t="shared" si="60"/>
        <v/>
      </c>
      <c r="L3889" s="13" t="str">
        <f>IF($D3889="","",IFERROR(INDEX(类别属性,MATCH($D3889,类别表,0)),""))</f>
        <v/>
      </c>
      <c r="M3889" s="53"/>
      <c r="N3889" s="53"/>
      <c r="O3889" s="32"/>
      <c r="P3889" s="6" t="str">
        <f>IF($C3889="","",IF(ISNA(MATCH($C3889,账户表,0)),"※这个账户不在【基础资料】的账户档案里",IF($B3889="","※没填日期，这一笔不会进任何月份的报表",IF(NOT(ISNUMBER($B3889)),"※日期是文本不是日期（像 2026.6.28 这种），按日期取数的报表全会漏掉这一笔",IF(AND($F3889&lt;&gt;"",$G3889&lt;&gt;""),"※收入和支出不能同时填",IF(AND(N($F3889)=0,N($G3889)=0),"※收入和支出都没填",IF(OR(N($F3889)&lt;0,N($G3889)&lt;0),"※金额不能填负数，方向反了就换一列填",IF($D3889="","※没填收支类别，分类报表会漏掉这一笔",IF(ISNA(MATCH($D3889,类别表,0)),"※收支类别不在【基础资料】的清单里",IF(AND($L3889="内部转账",$M3889=""),"△内部转账要在「对方账户」写上另一头",IF(AND($L3889="内部转账",$M3889=$C3889),"※对方账户跟本账户是同一个",IF(AND($L3889&lt;&gt;"内部转账",$M3889&lt;&gt;""),"△填了对方账户，但类别不是内部转账",IF(YEAR($B3889)&lt;&gt;管理年度,"△不是管理年度的单据，按月的三张报表里看不到",IF($H3889&lt;0,"△这一笔之后该账户余额成负数了，核一下",""))))))))))))))</f>
        <v/>
      </c>
    </row>
    <row r="3890" ht="16.5" spans="1:16">
      <c r="A3890" s="4" t="str">
        <f>IF($C3890="","",COUNTA($C$5:$C3890))</f>
        <v/>
      </c>
      <c r="B3890" s="52"/>
      <c r="C3890" s="53"/>
      <c r="D3890" s="53"/>
      <c r="E3890" s="32"/>
      <c r="F3890" s="54"/>
      <c r="G3890" s="54"/>
      <c r="H3890" s="24" t="str">
        <f>IFERROR(ROUND(VLOOKUP($C3890,基础资料!$B$5:$E$34,3,0)+SUMIF($C$5:$C3890,$C3890,$F$5:$F3890)-SUMIF($C$5:$C3890,$C3890,$G$5:$G3890),2),"")</f>
        <v/>
      </c>
      <c r="I3890" s="53"/>
      <c r="J3890" s="53"/>
      <c r="K3890" s="25" t="str">
        <f t="shared" si="60"/>
        <v/>
      </c>
      <c r="L3890" s="13" t="str">
        <f>IF($D3890="","",IFERROR(INDEX(类别属性,MATCH($D3890,类别表,0)),""))</f>
        <v/>
      </c>
      <c r="M3890" s="53"/>
      <c r="N3890" s="53"/>
      <c r="O3890" s="32"/>
      <c r="P3890" s="6" t="str">
        <f>IF($C3890="","",IF(ISNA(MATCH($C3890,账户表,0)),"※这个账户不在【基础资料】的账户档案里",IF($B3890="","※没填日期，这一笔不会进任何月份的报表",IF(NOT(ISNUMBER($B3890)),"※日期是文本不是日期（像 2026.6.28 这种），按日期取数的报表全会漏掉这一笔",IF(AND($F3890&lt;&gt;"",$G3890&lt;&gt;""),"※收入和支出不能同时填",IF(AND(N($F3890)=0,N($G3890)=0),"※收入和支出都没填",IF(OR(N($F3890)&lt;0,N($G3890)&lt;0),"※金额不能填负数，方向反了就换一列填",IF($D3890="","※没填收支类别，分类报表会漏掉这一笔",IF(ISNA(MATCH($D3890,类别表,0)),"※收支类别不在【基础资料】的清单里",IF(AND($L3890="内部转账",$M3890=""),"△内部转账要在「对方账户」写上另一头",IF(AND($L3890="内部转账",$M3890=$C3890),"※对方账户跟本账户是同一个",IF(AND($L3890&lt;&gt;"内部转账",$M3890&lt;&gt;""),"△填了对方账户，但类别不是内部转账",IF(YEAR($B3890)&lt;&gt;管理年度,"△不是管理年度的单据，按月的三张报表里看不到",IF($H3890&lt;0,"△这一笔之后该账户余额成负数了，核一下",""))))))))))))))</f>
        <v/>
      </c>
    </row>
    <row r="3891" ht="16.5" spans="1:16">
      <c r="A3891" s="4" t="str">
        <f>IF($C3891="","",COUNTA($C$5:$C3891))</f>
        <v/>
      </c>
      <c r="B3891" s="52"/>
      <c r="C3891" s="53"/>
      <c r="D3891" s="53"/>
      <c r="E3891" s="32"/>
      <c r="F3891" s="54"/>
      <c r="G3891" s="54"/>
      <c r="H3891" s="24" t="str">
        <f>IFERROR(ROUND(VLOOKUP($C3891,基础资料!$B$5:$E$34,3,0)+SUMIF($C$5:$C3891,$C3891,$F$5:$F3891)-SUMIF($C$5:$C3891,$C3891,$G$5:$G3891),2),"")</f>
        <v/>
      </c>
      <c r="I3891" s="53"/>
      <c r="J3891" s="53"/>
      <c r="K3891" s="25" t="str">
        <f t="shared" si="60"/>
        <v/>
      </c>
      <c r="L3891" s="13" t="str">
        <f>IF($D3891="","",IFERROR(INDEX(类别属性,MATCH($D3891,类别表,0)),""))</f>
        <v/>
      </c>
      <c r="M3891" s="53"/>
      <c r="N3891" s="53"/>
      <c r="O3891" s="32"/>
      <c r="P3891" s="6" t="str">
        <f>IF($C3891="","",IF(ISNA(MATCH($C3891,账户表,0)),"※这个账户不在【基础资料】的账户档案里",IF($B3891="","※没填日期，这一笔不会进任何月份的报表",IF(NOT(ISNUMBER($B3891)),"※日期是文本不是日期（像 2026.6.28 这种），按日期取数的报表全会漏掉这一笔",IF(AND($F3891&lt;&gt;"",$G3891&lt;&gt;""),"※收入和支出不能同时填",IF(AND(N($F3891)=0,N($G3891)=0),"※收入和支出都没填",IF(OR(N($F3891)&lt;0,N($G3891)&lt;0),"※金额不能填负数，方向反了就换一列填",IF($D3891="","※没填收支类别，分类报表会漏掉这一笔",IF(ISNA(MATCH($D3891,类别表,0)),"※收支类别不在【基础资料】的清单里",IF(AND($L3891="内部转账",$M3891=""),"△内部转账要在「对方账户」写上另一头",IF(AND($L3891="内部转账",$M3891=$C3891),"※对方账户跟本账户是同一个",IF(AND($L3891&lt;&gt;"内部转账",$M3891&lt;&gt;""),"△填了对方账户，但类别不是内部转账",IF(YEAR($B3891)&lt;&gt;管理年度,"△不是管理年度的单据，按月的三张报表里看不到",IF($H3891&lt;0,"△这一笔之后该账户余额成负数了，核一下",""))))))))))))))</f>
        <v/>
      </c>
    </row>
    <row r="3892" ht="16.5" spans="1:16">
      <c r="A3892" s="4" t="str">
        <f>IF($C3892="","",COUNTA($C$5:$C3892))</f>
        <v/>
      </c>
      <c r="B3892" s="52"/>
      <c r="C3892" s="53"/>
      <c r="D3892" s="53"/>
      <c r="E3892" s="32"/>
      <c r="F3892" s="54"/>
      <c r="G3892" s="54"/>
      <c r="H3892" s="24" t="str">
        <f>IFERROR(ROUND(VLOOKUP($C3892,基础资料!$B$5:$E$34,3,0)+SUMIF($C$5:$C3892,$C3892,$F$5:$F3892)-SUMIF($C$5:$C3892,$C3892,$G$5:$G3892),2),"")</f>
        <v/>
      </c>
      <c r="I3892" s="53"/>
      <c r="J3892" s="53"/>
      <c r="K3892" s="25" t="str">
        <f t="shared" si="60"/>
        <v/>
      </c>
      <c r="L3892" s="13" t="str">
        <f>IF($D3892="","",IFERROR(INDEX(类别属性,MATCH($D3892,类别表,0)),""))</f>
        <v/>
      </c>
      <c r="M3892" s="53"/>
      <c r="N3892" s="53"/>
      <c r="O3892" s="32"/>
      <c r="P3892" s="6" t="str">
        <f>IF($C3892="","",IF(ISNA(MATCH($C3892,账户表,0)),"※这个账户不在【基础资料】的账户档案里",IF($B3892="","※没填日期，这一笔不会进任何月份的报表",IF(NOT(ISNUMBER($B3892)),"※日期是文本不是日期（像 2026.6.28 这种），按日期取数的报表全会漏掉这一笔",IF(AND($F3892&lt;&gt;"",$G3892&lt;&gt;""),"※收入和支出不能同时填",IF(AND(N($F3892)=0,N($G3892)=0),"※收入和支出都没填",IF(OR(N($F3892)&lt;0,N($G3892)&lt;0),"※金额不能填负数，方向反了就换一列填",IF($D3892="","※没填收支类别，分类报表会漏掉这一笔",IF(ISNA(MATCH($D3892,类别表,0)),"※收支类别不在【基础资料】的清单里",IF(AND($L3892="内部转账",$M3892=""),"△内部转账要在「对方账户」写上另一头",IF(AND($L3892="内部转账",$M3892=$C3892),"※对方账户跟本账户是同一个",IF(AND($L3892&lt;&gt;"内部转账",$M3892&lt;&gt;""),"△填了对方账户，但类别不是内部转账",IF(YEAR($B3892)&lt;&gt;管理年度,"△不是管理年度的单据，按月的三张报表里看不到",IF($H3892&lt;0,"△这一笔之后该账户余额成负数了，核一下",""))))))))))))))</f>
        <v/>
      </c>
    </row>
    <row r="3893" ht="16.5" spans="1:16">
      <c r="A3893" s="4" t="str">
        <f>IF($C3893="","",COUNTA($C$5:$C3893))</f>
        <v/>
      </c>
      <c r="B3893" s="52"/>
      <c r="C3893" s="53"/>
      <c r="D3893" s="53"/>
      <c r="E3893" s="32"/>
      <c r="F3893" s="54"/>
      <c r="G3893" s="54"/>
      <c r="H3893" s="24" t="str">
        <f>IFERROR(ROUND(VLOOKUP($C3893,基础资料!$B$5:$E$34,3,0)+SUMIF($C$5:$C3893,$C3893,$F$5:$F3893)-SUMIF($C$5:$C3893,$C3893,$G$5:$G3893),2),"")</f>
        <v/>
      </c>
      <c r="I3893" s="53"/>
      <c r="J3893" s="53"/>
      <c r="K3893" s="25" t="str">
        <f t="shared" si="60"/>
        <v/>
      </c>
      <c r="L3893" s="13" t="str">
        <f>IF($D3893="","",IFERROR(INDEX(类别属性,MATCH($D3893,类别表,0)),""))</f>
        <v/>
      </c>
      <c r="M3893" s="53"/>
      <c r="N3893" s="53"/>
      <c r="O3893" s="32"/>
      <c r="P3893" s="6" t="str">
        <f>IF($C3893="","",IF(ISNA(MATCH($C3893,账户表,0)),"※这个账户不在【基础资料】的账户档案里",IF($B3893="","※没填日期，这一笔不会进任何月份的报表",IF(NOT(ISNUMBER($B3893)),"※日期是文本不是日期（像 2026.6.28 这种），按日期取数的报表全会漏掉这一笔",IF(AND($F3893&lt;&gt;"",$G3893&lt;&gt;""),"※收入和支出不能同时填",IF(AND(N($F3893)=0,N($G3893)=0),"※收入和支出都没填",IF(OR(N($F3893)&lt;0,N($G3893)&lt;0),"※金额不能填负数，方向反了就换一列填",IF($D3893="","※没填收支类别，分类报表会漏掉这一笔",IF(ISNA(MATCH($D3893,类别表,0)),"※收支类别不在【基础资料】的清单里",IF(AND($L3893="内部转账",$M3893=""),"△内部转账要在「对方账户」写上另一头",IF(AND($L3893="内部转账",$M3893=$C3893),"※对方账户跟本账户是同一个",IF(AND($L3893&lt;&gt;"内部转账",$M3893&lt;&gt;""),"△填了对方账户，但类别不是内部转账",IF(YEAR($B3893)&lt;&gt;管理年度,"△不是管理年度的单据，按月的三张报表里看不到",IF($H3893&lt;0,"△这一笔之后该账户余额成负数了，核一下",""))))))))))))))</f>
        <v/>
      </c>
    </row>
    <row r="3894" ht="16.5" spans="1:16">
      <c r="A3894" s="4" t="str">
        <f>IF($C3894="","",COUNTA($C$5:$C3894))</f>
        <v/>
      </c>
      <c r="B3894" s="52"/>
      <c r="C3894" s="53"/>
      <c r="D3894" s="53"/>
      <c r="E3894" s="32"/>
      <c r="F3894" s="54"/>
      <c r="G3894" s="54"/>
      <c r="H3894" s="24" t="str">
        <f>IFERROR(ROUND(VLOOKUP($C3894,基础资料!$B$5:$E$34,3,0)+SUMIF($C$5:$C3894,$C3894,$F$5:$F3894)-SUMIF($C$5:$C3894,$C3894,$G$5:$G3894),2),"")</f>
        <v/>
      </c>
      <c r="I3894" s="53"/>
      <c r="J3894" s="53"/>
      <c r="K3894" s="25" t="str">
        <f t="shared" si="60"/>
        <v/>
      </c>
      <c r="L3894" s="13" t="str">
        <f>IF($D3894="","",IFERROR(INDEX(类别属性,MATCH($D3894,类别表,0)),""))</f>
        <v/>
      </c>
      <c r="M3894" s="53"/>
      <c r="N3894" s="53"/>
      <c r="O3894" s="32"/>
      <c r="P3894" s="6" t="str">
        <f>IF($C3894="","",IF(ISNA(MATCH($C3894,账户表,0)),"※这个账户不在【基础资料】的账户档案里",IF($B3894="","※没填日期，这一笔不会进任何月份的报表",IF(NOT(ISNUMBER($B3894)),"※日期是文本不是日期（像 2026.6.28 这种），按日期取数的报表全会漏掉这一笔",IF(AND($F3894&lt;&gt;"",$G3894&lt;&gt;""),"※收入和支出不能同时填",IF(AND(N($F3894)=0,N($G3894)=0),"※收入和支出都没填",IF(OR(N($F3894)&lt;0,N($G3894)&lt;0),"※金额不能填负数，方向反了就换一列填",IF($D3894="","※没填收支类别，分类报表会漏掉这一笔",IF(ISNA(MATCH($D3894,类别表,0)),"※收支类别不在【基础资料】的清单里",IF(AND($L3894="内部转账",$M3894=""),"△内部转账要在「对方账户」写上另一头",IF(AND($L3894="内部转账",$M3894=$C3894),"※对方账户跟本账户是同一个",IF(AND($L3894&lt;&gt;"内部转账",$M3894&lt;&gt;""),"△填了对方账户，但类别不是内部转账",IF(YEAR($B3894)&lt;&gt;管理年度,"△不是管理年度的单据，按月的三张报表里看不到",IF($H3894&lt;0,"△这一笔之后该账户余额成负数了，核一下",""))))))))))))))</f>
        <v/>
      </c>
    </row>
    <row r="3895" ht="16.5" spans="1:16">
      <c r="A3895" s="4" t="str">
        <f>IF($C3895="","",COUNTA($C$5:$C3895))</f>
        <v/>
      </c>
      <c r="B3895" s="52"/>
      <c r="C3895" s="53"/>
      <c r="D3895" s="53"/>
      <c r="E3895" s="32"/>
      <c r="F3895" s="54"/>
      <c r="G3895" s="54"/>
      <c r="H3895" s="24" t="str">
        <f>IFERROR(ROUND(VLOOKUP($C3895,基础资料!$B$5:$E$34,3,0)+SUMIF($C$5:$C3895,$C3895,$F$5:$F3895)-SUMIF($C$5:$C3895,$C3895,$G$5:$G3895),2),"")</f>
        <v/>
      </c>
      <c r="I3895" s="53"/>
      <c r="J3895" s="53"/>
      <c r="K3895" s="25" t="str">
        <f t="shared" si="60"/>
        <v/>
      </c>
      <c r="L3895" s="13" t="str">
        <f>IF($D3895="","",IFERROR(INDEX(类别属性,MATCH($D3895,类别表,0)),""))</f>
        <v/>
      </c>
      <c r="M3895" s="53"/>
      <c r="N3895" s="53"/>
      <c r="O3895" s="32"/>
      <c r="P3895" s="6" t="str">
        <f>IF($C3895="","",IF(ISNA(MATCH($C3895,账户表,0)),"※这个账户不在【基础资料】的账户档案里",IF($B3895="","※没填日期，这一笔不会进任何月份的报表",IF(NOT(ISNUMBER($B3895)),"※日期是文本不是日期（像 2026.6.28 这种），按日期取数的报表全会漏掉这一笔",IF(AND($F3895&lt;&gt;"",$G3895&lt;&gt;""),"※收入和支出不能同时填",IF(AND(N($F3895)=0,N($G3895)=0),"※收入和支出都没填",IF(OR(N($F3895)&lt;0,N($G3895)&lt;0),"※金额不能填负数，方向反了就换一列填",IF($D3895="","※没填收支类别，分类报表会漏掉这一笔",IF(ISNA(MATCH($D3895,类别表,0)),"※收支类别不在【基础资料】的清单里",IF(AND($L3895="内部转账",$M3895=""),"△内部转账要在「对方账户」写上另一头",IF(AND($L3895="内部转账",$M3895=$C3895),"※对方账户跟本账户是同一个",IF(AND($L3895&lt;&gt;"内部转账",$M3895&lt;&gt;""),"△填了对方账户，但类别不是内部转账",IF(YEAR($B3895)&lt;&gt;管理年度,"△不是管理年度的单据，按月的三张报表里看不到",IF($H3895&lt;0,"△这一笔之后该账户余额成负数了，核一下",""))))))))))))))</f>
        <v/>
      </c>
    </row>
    <row r="3896" ht="16.5" spans="1:16">
      <c r="A3896" s="4" t="str">
        <f>IF($C3896="","",COUNTA($C$5:$C3896))</f>
        <v/>
      </c>
      <c r="B3896" s="52"/>
      <c r="C3896" s="53"/>
      <c r="D3896" s="53"/>
      <c r="E3896" s="32"/>
      <c r="F3896" s="54"/>
      <c r="G3896" s="54"/>
      <c r="H3896" s="24" t="str">
        <f>IFERROR(ROUND(VLOOKUP($C3896,基础资料!$B$5:$E$34,3,0)+SUMIF($C$5:$C3896,$C3896,$F$5:$F3896)-SUMIF($C$5:$C3896,$C3896,$G$5:$G3896),2),"")</f>
        <v/>
      </c>
      <c r="I3896" s="53"/>
      <c r="J3896" s="53"/>
      <c r="K3896" s="25" t="str">
        <f t="shared" si="60"/>
        <v/>
      </c>
      <c r="L3896" s="13" t="str">
        <f>IF($D3896="","",IFERROR(INDEX(类别属性,MATCH($D3896,类别表,0)),""))</f>
        <v/>
      </c>
      <c r="M3896" s="53"/>
      <c r="N3896" s="53"/>
      <c r="O3896" s="32"/>
      <c r="P3896" s="6" t="str">
        <f>IF($C3896="","",IF(ISNA(MATCH($C3896,账户表,0)),"※这个账户不在【基础资料】的账户档案里",IF($B3896="","※没填日期，这一笔不会进任何月份的报表",IF(NOT(ISNUMBER($B3896)),"※日期是文本不是日期（像 2026.6.28 这种），按日期取数的报表全会漏掉这一笔",IF(AND($F3896&lt;&gt;"",$G3896&lt;&gt;""),"※收入和支出不能同时填",IF(AND(N($F3896)=0,N($G3896)=0),"※收入和支出都没填",IF(OR(N($F3896)&lt;0,N($G3896)&lt;0),"※金额不能填负数，方向反了就换一列填",IF($D3896="","※没填收支类别，分类报表会漏掉这一笔",IF(ISNA(MATCH($D3896,类别表,0)),"※收支类别不在【基础资料】的清单里",IF(AND($L3896="内部转账",$M3896=""),"△内部转账要在「对方账户」写上另一头",IF(AND($L3896="内部转账",$M3896=$C3896),"※对方账户跟本账户是同一个",IF(AND($L3896&lt;&gt;"内部转账",$M3896&lt;&gt;""),"△填了对方账户，但类别不是内部转账",IF(YEAR($B3896)&lt;&gt;管理年度,"△不是管理年度的单据，按月的三张报表里看不到",IF($H3896&lt;0,"△这一笔之后该账户余额成负数了，核一下",""))))))))))))))</f>
        <v/>
      </c>
    </row>
    <row r="3897" ht="16.5" spans="1:16">
      <c r="A3897" s="4" t="str">
        <f>IF($C3897="","",COUNTA($C$5:$C3897))</f>
        <v/>
      </c>
      <c r="B3897" s="52"/>
      <c r="C3897" s="53"/>
      <c r="D3897" s="53"/>
      <c r="E3897" s="32"/>
      <c r="F3897" s="54"/>
      <c r="G3897" s="54"/>
      <c r="H3897" s="24" t="str">
        <f>IFERROR(ROUND(VLOOKUP($C3897,基础资料!$B$5:$E$34,3,0)+SUMIF($C$5:$C3897,$C3897,$F$5:$F3897)-SUMIF($C$5:$C3897,$C3897,$G$5:$G3897),2),"")</f>
        <v/>
      </c>
      <c r="I3897" s="53"/>
      <c r="J3897" s="53"/>
      <c r="K3897" s="25" t="str">
        <f t="shared" si="60"/>
        <v/>
      </c>
      <c r="L3897" s="13" t="str">
        <f>IF($D3897="","",IFERROR(INDEX(类别属性,MATCH($D3897,类别表,0)),""))</f>
        <v/>
      </c>
      <c r="M3897" s="53"/>
      <c r="N3897" s="53"/>
      <c r="O3897" s="32"/>
      <c r="P3897" s="6" t="str">
        <f>IF($C3897="","",IF(ISNA(MATCH($C3897,账户表,0)),"※这个账户不在【基础资料】的账户档案里",IF($B3897="","※没填日期，这一笔不会进任何月份的报表",IF(NOT(ISNUMBER($B3897)),"※日期是文本不是日期（像 2026.6.28 这种），按日期取数的报表全会漏掉这一笔",IF(AND($F3897&lt;&gt;"",$G3897&lt;&gt;""),"※收入和支出不能同时填",IF(AND(N($F3897)=0,N($G3897)=0),"※收入和支出都没填",IF(OR(N($F3897)&lt;0,N($G3897)&lt;0),"※金额不能填负数，方向反了就换一列填",IF($D3897="","※没填收支类别，分类报表会漏掉这一笔",IF(ISNA(MATCH($D3897,类别表,0)),"※收支类别不在【基础资料】的清单里",IF(AND($L3897="内部转账",$M3897=""),"△内部转账要在「对方账户」写上另一头",IF(AND($L3897="内部转账",$M3897=$C3897),"※对方账户跟本账户是同一个",IF(AND($L3897&lt;&gt;"内部转账",$M3897&lt;&gt;""),"△填了对方账户，但类别不是内部转账",IF(YEAR($B3897)&lt;&gt;管理年度,"△不是管理年度的单据，按月的三张报表里看不到",IF($H3897&lt;0,"△这一笔之后该账户余额成负数了，核一下",""))))))))))))))</f>
        <v/>
      </c>
    </row>
    <row r="3898" ht="16.5" spans="1:16">
      <c r="A3898" s="4" t="str">
        <f>IF($C3898="","",COUNTA($C$5:$C3898))</f>
        <v/>
      </c>
      <c r="B3898" s="52"/>
      <c r="C3898" s="53"/>
      <c r="D3898" s="53"/>
      <c r="E3898" s="32"/>
      <c r="F3898" s="54"/>
      <c r="G3898" s="54"/>
      <c r="H3898" s="24" t="str">
        <f>IFERROR(ROUND(VLOOKUP($C3898,基础资料!$B$5:$E$34,3,0)+SUMIF($C$5:$C3898,$C3898,$F$5:$F3898)-SUMIF($C$5:$C3898,$C3898,$G$5:$G3898),2),"")</f>
        <v/>
      </c>
      <c r="I3898" s="53"/>
      <c r="J3898" s="53"/>
      <c r="K3898" s="25" t="str">
        <f t="shared" si="60"/>
        <v/>
      </c>
      <c r="L3898" s="13" t="str">
        <f>IF($D3898="","",IFERROR(INDEX(类别属性,MATCH($D3898,类别表,0)),""))</f>
        <v/>
      </c>
      <c r="M3898" s="53"/>
      <c r="N3898" s="53"/>
      <c r="O3898" s="32"/>
      <c r="P3898" s="6" t="str">
        <f>IF($C3898="","",IF(ISNA(MATCH($C3898,账户表,0)),"※这个账户不在【基础资料】的账户档案里",IF($B3898="","※没填日期，这一笔不会进任何月份的报表",IF(NOT(ISNUMBER($B3898)),"※日期是文本不是日期（像 2026.6.28 这种），按日期取数的报表全会漏掉这一笔",IF(AND($F3898&lt;&gt;"",$G3898&lt;&gt;""),"※收入和支出不能同时填",IF(AND(N($F3898)=0,N($G3898)=0),"※收入和支出都没填",IF(OR(N($F3898)&lt;0,N($G3898)&lt;0),"※金额不能填负数，方向反了就换一列填",IF($D3898="","※没填收支类别，分类报表会漏掉这一笔",IF(ISNA(MATCH($D3898,类别表,0)),"※收支类别不在【基础资料】的清单里",IF(AND($L3898="内部转账",$M3898=""),"△内部转账要在「对方账户」写上另一头",IF(AND($L3898="内部转账",$M3898=$C3898),"※对方账户跟本账户是同一个",IF(AND($L3898&lt;&gt;"内部转账",$M3898&lt;&gt;""),"△填了对方账户，但类别不是内部转账",IF(YEAR($B3898)&lt;&gt;管理年度,"△不是管理年度的单据，按月的三张报表里看不到",IF($H3898&lt;0,"△这一笔之后该账户余额成负数了，核一下",""))))))))))))))</f>
        <v/>
      </c>
    </row>
    <row r="3899" ht="16.5" spans="1:16">
      <c r="A3899" s="4" t="str">
        <f>IF($C3899="","",COUNTA($C$5:$C3899))</f>
        <v/>
      </c>
      <c r="B3899" s="52"/>
      <c r="C3899" s="53"/>
      <c r="D3899" s="53"/>
      <c r="E3899" s="32"/>
      <c r="F3899" s="54"/>
      <c r="G3899" s="54"/>
      <c r="H3899" s="24" t="str">
        <f>IFERROR(ROUND(VLOOKUP($C3899,基础资料!$B$5:$E$34,3,0)+SUMIF($C$5:$C3899,$C3899,$F$5:$F3899)-SUMIF($C$5:$C3899,$C3899,$G$5:$G3899),2),"")</f>
        <v/>
      </c>
      <c r="I3899" s="53"/>
      <c r="J3899" s="53"/>
      <c r="K3899" s="25" t="str">
        <f t="shared" si="60"/>
        <v/>
      </c>
      <c r="L3899" s="13" t="str">
        <f>IF($D3899="","",IFERROR(INDEX(类别属性,MATCH($D3899,类别表,0)),""))</f>
        <v/>
      </c>
      <c r="M3899" s="53"/>
      <c r="N3899" s="53"/>
      <c r="O3899" s="32"/>
      <c r="P3899" s="6" t="str">
        <f>IF($C3899="","",IF(ISNA(MATCH($C3899,账户表,0)),"※这个账户不在【基础资料】的账户档案里",IF($B3899="","※没填日期，这一笔不会进任何月份的报表",IF(NOT(ISNUMBER($B3899)),"※日期是文本不是日期（像 2026.6.28 这种），按日期取数的报表全会漏掉这一笔",IF(AND($F3899&lt;&gt;"",$G3899&lt;&gt;""),"※收入和支出不能同时填",IF(AND(N($F3899)=0,N($G3899)=0),"※收入和支出都没填",IF(OR(N($F3899)&lt;0,N($G3899)&lt;0),"※金额不能填负数，方向反了就换一列填",IF($D3899="","※没填收支类别，分类报表会漏掉这一笔",IF(ISNA(MATCH($D3899,类别表,0)),"※收支类别不在【基础资料】的清单里",IF(AND($L3899="内部转账",$M3899=""),"△内部转账要在「对方账户」写上另一头",IF(AND($L3899="内部转账",$M3899=$C3899),"※对方账户跟本账户是同一个",IF(AND($L3899&lt;&gt;"内部转账",$M3899&lt;&gt;""),"△填了对方账户，但类别不是内部转账",IF(YEAR($B3899)&lt;&gt;管理年度,"△不是管理年度的单据，按月的三张报表里看不到",IF($H3899&lt;0,"△这一笔之后该账户余额成负数了，核一下",""))))))))))))))</f>
        <v/>
      </c>
    </row>
    <row r="3900" ht="16.5" spans="1:16">
      <c r="A3900" s="4" t="str">
        <f>IF($C3900="","",COUNTA($C$5:$C3900))</f>
        <v/>
      </c>
      <c r="B3900" s="52"/>
      <c r="C3900" s="53"/>
      <c r="D3900" s="53"/>
      <c r="E3900" s="32"/>
      <c r="F3900" s="54"/>
      <c r="G3900" s="54"/>
      <c r="H3900" s="24" t="str">
        <f>IFERROR(ROUND(VLOOKUP($C3900,基础资料!$B$5:$E$34,3,0)+SUMIF($C$5:$C3900,$C3900,$F$5:$F3900)-SUMIF($C$5:$C3900,$C3900,$G$5:$G3900),2),"")</f>
        <v/>
      </c>
      <c r="I3900" s="53"/>
      <c r="J3900" s="53"/>
      <c r="K3900" s="25" t="str">
        <f t="shared" si="60"/>
        <v/>
      </c>
      <c r="L3900" s="13" t="str">
        <f>IF($D3900="","",IFERROR(INDEX(类别属性,MATCH($D3900,类别表,0)),""))</f>
        <v/>
      </c>
      <c r="M3900" s="53"/>
      <c r="N3900" s="53"/>
      <c r="O3900" s="32"/>
      <c r="P3900" s="6" t="str">
        <f>IF($C3900="","",IF(ISNA(MATCH($C3900,账户表,0)),"※这个账户不在【基础资料】的账户档案里",IF($B3900="","※没填日期，这一笔不会进任何月份的报表",IF(NOT(ISNUMBER($B3900)),"※日期是文本不是日期（像 2026.6.28 这种），按日期取数的报表全会漏掉这一笔",IF(AND($F3900&lt;&gt;"",$G3900&lt;&gt;""),"※收入和支出不能同时填",IF(AND(N($F3900)=0,N($G3900)=0),"※收入和支出都没填",IF(OR(N($F3900)&lt;0,N($G3900)&lt;0),"※金额不能填负数，方向反了就换一列填",IF($D3900="","※没填收支类别，分类报表会漏掉这一笔",IF(ISNA(MATCH($D3900,类别表,0)),"※收支类别不在【基础资料】的清单里",IF(AND($L3900="内部转账",$M3900=""),"△内部转账要在「对方账户」写上另一头",IF(AND($L3900="内部转账",$M3900=$C3900),"※对方账户跟本账户是同一个",IF(AND($L3900&lt;&gt;"内部转账",$M3900&lt;&gt;""),"△填了对方账户，但类别不是内部转账",IF(YEAR($B3900)&lt;&gt;管理年度,"△不是管理年度的单据，按月的三张报表里看不到",IF($H3900&lt;0,"△这一笔之后该账户余额成负数了，核一下",""))))))))))))))</f>
        <v/>
      </c>
    </row>
    <row r="3901" ht="16.5" spans="1:16">
      <c r="A3901" s="4" t="str">
        <f>IF($C3901="","",COUNTA($C$5:$C3901))</f>
        <v/>
      </c>
      <c r="B3901" s="52"/>
      <c r="C3901" s="53"/>
      <c r="D3901" s="53"/>
      <c r="E3901" s="32"/>
      <c r="F3901" s="54"/>
      <c r="G3901" s="54"/>
      <c r="H3901" s="24" t="str">
        <f>IFERROR(ROUND(VLOOKUP($C3901,基础资料!$B$5:$E$34,3,0)+SUMIF($C$5:$C3901,$C3901,$F$5:$F3901)-SUMIF($C$5:$C3901,$C3901,$G$5:$G3901),2),"")</f>
        <v/>
      </c>
      <c r="I3901" s="53"/>
      <c r="J3901" s="53"/>
      <c r="K3901" s="25" t="str">
        <f t="shared" si="60"/>
        <v/>
      </c>
      <c r="L3901" s="13" t="str">
        <f>IF($D3901="","",IFERROR(INDEX(类别属性,MATCH($D3901,类别表,0)),""))</f>
        <v/>
      </c>
      <c r="M3901" s="53"/>
      <c r="N3901" s="53"/>
      <c r="O3901" s="32"/>
      <c r="P3901" s="6" t="str">
        <f>IF($C3901="","",IF(ISNA(MATCH($C3901,账户表,0)),"※这个账户不在【基础资料】的账户档案里",IF($B3901="","※没填日期，这一笔不会进任何月份的报表",IF(NOT(ISNUMBER($B3901)),"※日期是文本不是日期（像 2026.6.28 这种），按日期取数的报表全会漏掉这一笔",IF(AND($F3901&lt;&gt;"",$G3901&lt;&gt;""),"※收入和支出不能同时填",IF(AND(N($F3901)=0,N($G3901)=0),"※收入和支出都没填",IF(OR(N($F3901)&lt;0,N($G3901)&lt;0),"※金额不能填负数，方向反了就换一列填",IF($D3901="","※没填收支类别，分类报表会漏掉这一笔",IF(ISNA(MATCH($D3901,类别表,0)),"※收支类别不在【基础资料】的清单里",IF(AND($L3901="内部转账",$M3901=""),"△内部转账要在「对方账户」写上另一头",IF(AND($L3901="内部转账",$M3901=$C3901),"※对方账户跟本账户是同一个",IF(AND($L3901&lt;&gt;"内部转账",$M3901&lt;&gt;""),"△填了对方账户，但类别不是内部转账",IF(YEAR($B3901)&lt;&gt;管理年度,"△不是管理年度的单据，按月的三张报表里看不到",IF($H3901&lt;0,"△这一笔之后该账户余额成负数了，核一下",""))))))))))))))</f>
        <v/>
      </c>
    </row>
    <row r="3902" ht="16.5" spans="1:16">
      <c r="A3902" s="4" t="str">
        <f>IF($C3902="","",COUNTA($C$5:$C3902))</f>
        <v/>
      </c>
      <c r="B3902" s="52"/>
      <c r="C3902" s="53"/>
      <c r="D3902" s="53"/>
      <c r="E3902" s="32"/>
      <c r="F3902" s="54"/>
      <c r="G3902" s="54"/>
      <c r="H3902" s="24" t="str">
        <f>IFERROR(ROUND(VLOOKUP($C3902,基础资料!$B$5:$E$34,3,0)+SUMIF($C$5:$C3902,$C3902,$F$5:$F3902)-SUMIF($C$5:$C3902,$C3902,$G$5:$G3902),2),"")</f>
        <v/>
      </c>
      <c r="I3902" s="53"/>
      <c r="J3902" s="53"/>
      <c r="K3902" s="25" t="str">
        <f t="shared" si="60"/>
        <v/>
      </c>
      <c r="L3902" s="13" t="str">
        <f>IF($D3902="","",IFERROR(INDEX(类别属性,MATCH($D3902,类别表,0)),""))</f>
        <v/>
      </c>
      <c r="M3902" s="53"/>
      <c r="N3902" s="53"/>
      <c r="O3902" s="32"/>
      <c r="P3902" s="6" t="str">
        <f>IF($C3902="","",IF(ISNA(MATCH($C3902,账户表,0)),"※这个账户不在【基础资料】的账户档案里",IF($B3902="","※没填日期，这一笔不会进任何月份的报表",IF(NOT(ISNUMBER($B3902)),"※日期是文本不是日期（像 2026.6.28 这种），按日期取数的报表全会漏掉这一笔",IF(AND($F3902&lt;&gt;"",$G3902&lt;&gt;""),"※收入和支出不能同时填",IF(AND(N($F3902)=0,N($G3902)=0),"※收入和支出都没填",IF(OR(N($F3902)&lt;0,N($G3902)&lt;0),"※金额不能填负数，方向反了就换一列填",IF($D3902="","※没填收支类别，分类报表会漏掉这一笔",IF(ISNA(MATCH($D3902,类别表,0)),"※收支类别不在【基础资料】的清单里",IF(AND($L3902="内部转账",$M3902=""),"△内部转账要在「对方账户」写上另一头",IF(AND($L3902="内部转账",$M3902=$C3902),"※对方账户跟本账户是同一个",IF(AND($L3902&lt;&gt;"内部转账",$M3902&lt;&gt;""),"△填了对方账户，但类别不是内部转账",IF(YEAR($B3902)&lt;&gt;管理年度,"△不是管理年度的单据，按月的三张报表里看不到",IF($H3902&lt;0,"△这一笔之后该账户余额成负数了，核一下",""))))))))))))))</f>
        <v/>
      </c>
    </row>
    <row r="3903" ht="16.5" spans="1:16">
      <c r="A3903" s="4" t="str">
        <f>IF($C3903="","",COUNTA($C$5:$C3903))</f>
        <v/>
      </c>
      <c r="B3903" s="52"/>
      <c r="C3903" s="53"/>
      <c r="D3903" s="53"/>
      <c r="E3903" s="32"/>
      <c r="F3903" s="54"/>
      <c r="G3903" s="54"/>
      <c r="H3903" s="24" t="str">
        <f>IFERROR(ROUND(VLOOKUP($C3903,基础资料!$B$5:$E$34,3,0)+SUMIF($C$5:$C3903,$C3903,$F$5:$F3903)-SUMIF($C$5:$C3903,$C3903,$G$5:$G3903),2),"")</f>
        <v/>
      </c>
      <c r="I3903" s="53"/>
      <c r="J3903" s="53"/>
      <c r="K3903" s="25" t="str">
        <f t="shared" si="60"/>
        <v/>
      </c>
      <c r="L3903" s="13" t="str">
        <f>IF($D3903="","",IFERROR(INDEX(类别属性,MATCH($D3903,类别表,0)),""))</f>
        <v/>
      </c>
      <c r="M3903" s="53"/>
      <c r="N3903" s="53"/>
      <c r="O3903" s="32"/>
      <c r="P3903" s="6" t="str">
        <f>IF($C3903="","",IF(ISNA(MATCH($C3903,账户表,0)),"※这个账户不在【基础资料】的账户档案里",IF($B3903="","※没填日期，这一笔不会进任何月份的报表",IF(NOT(ISNUMBER($B3903)),"※日期是文本不是日期（像 2026.6.28 这种），按日期取数的报表全会漏掉这一笔",IF(AND($F3903&lt;&gt;"",$G3903&lt;&gt;""),"※收入和支出不能同时填",IF(AND(N($F3903)=0,N($G3903)=0),"※收入和支出都没填",IF(OR(N($F3903)&lt;0,N($G3903)&lt;0),"※金额不能填负数，方向反了就换一列填",IF($D3903="","※没填收支类别，分类报表会漏掉这一笔",IF(ISNA(MATCH($D3903,类别表,0)),"※收支类别不在【基础资料】的清单里",IF(AND($L3903="内部转账",$M3903=""),"△内部转账要在「对方账户」写上另一头",IF(AND($L3903="内部转账",$M3903=$C3903),"※对方账户跟本账户是同一个",IF(AND($L3903&lt;&gt;"内部转账",$M3903&lt;&gt;""),"△填了对方账户，但类别不是内部转账",IF(YEAR($B3903)&lt;&gt;管理年度,"△不是管理年度的单据，按月的三张报表里看不到",IF($H3903&lt;0,"△这一笔之后该账户余额成负数了，核一下",""))))))))))))))</f>
        <v/>
      </c>
    </row>
    <row r="3904" ht="16.5" spans="1:16">
      <c r="A3904" s="4" t="str">
        <f>IF($C3904="","",COUNTA($C$5:$C3904))</f>
        <v/>
      </c>
      <c r="B3904" s="52"/>
      <c r="C3904" s="53"/>
      <c r="D3904" s="53"/>
      <c r="E3904" s="32"/>
      <c r="F3904" s="54"/>
      <c r="G3904" s="54"/>
      <c r="H3904" s="24" t="str">
        <f>IFERROR(ROUND(VLOOKUP($C3904,基础资料!$B$5:$E$34,3,0)+SUMIF($C$5:$C3904,$C3904,$F$5:$F3904)-SUMIF($C$5:$C3904,$C3904,$G$5:$G3904),2),"")</f>
        <v/>
      </c>
      <c r="I3904" s="53"/>
      <c r="J3904" s="53"/>
      <c r="K3904" s="25" t="str">
        <f t="shared" si="60"/>
        <v/>
      </c>
      <c r="L3904" s="13" t="str">
        <f>IF($D3904="","",IFERROR(INDEX(类别属性,MATCH($D3904,类别表,0)),""))</f>
        <v/>
      </c>
      <c r="M3904" s="53"/>
      <c r="N3904" s="53"/>
      <c r="O3904" s="32"/>
      <c r="P3904" s="6" t="str">
        <f>IF($C3904="","",IF(ISNA(MATCH($C3904,账户表,0)),"※这个账户不在【基础资料】的账户档案里",IF($B3904="","※没填日期，这一笔不会进任何月份的报表",IF(NOT(ISNUMBER($B3904)),"※日期是文本不是日期（像 2026.6.28 这种），按日期取数的报表全会漏掉这一笔",IF(AND($F3904&lt;&gt;"",$G3904&lt;&gt;""),"※收入和支出不能同时填",IF(AND(N($F3904)=0,N($G3904)=0),"※收入和支出都没填",IF(OR(N($F3904)&lt;0,N($G3904)&lt;0),"※金额不能填负数，方向反了就换一列填",IF($D3904="","※没填收支类别，分类报表会漏掉这一笔",IF(ISNA(MATCH($D3904,类别表,0)),"※收支类别不在【基础资料】的清单里",IF(AND($L3904="内部转账",$M3904=""),"△内部转账要在「对方账户」写上另一头",IF(AND($L3904="内部转账",$M3904=$C3904),"※对方账户跟本账户是同一个",IF(AND($L3904&lt;&gt;"内部转账",$M3904&lt;&gt;""),"△填了对方账户，但类别不是内部转账",IF(YEAR($B3904)&lt;&gt;管理年度,"△不是管理年度的单据，按月的三张报表里看不到",IF($H3904&lt;0,"△这一笔之后该账户余额成负数了，核一下",""))))))))))))))</f>
        <v/>
      </c>
    </row>
    <row r="3905" ht="16.5" spans="1:16">
      <c r="A3905" s="4" t="str">
        <f>IF($C3905="","",COUNTA($C$5:$C3905))</f>
        <v/>
      </c>
      <c r="B3905" s="52"/>
      <c r="C3905" s="53"/>
      <c r="D3905" s="53"/>
      <c r="E3905" s="32"/>
      <c r="F3905" s="54"/>
      <c r="G3905" s="54"/>
      <c r="H3905" s="24" t="str">
        <f>IFERROR(ROUND(VLOOKUP($C3905,基础资料!$B$5:$E$34,3,0)+SUMIF($C$5:$C3905,$C3905,$F$5:$F3905)-SUMIF($C$5:$C3905,$C3905,$G$5:$G3905),2),"")</f>
        <v/>
      </c>
      <c r="I3905" s="53"/>
      <c r="J3905" s="53"/>
      <c r="K3905" s="25" t="str">
        <f t="shared" si="60"/>
        <v/>
      </c>
      <c r="L3905" s="13" t="str">
        <f>IF($D3905="","",IFERROR(INDEX(类别属性,MATCH($D3905,类别表,0)),""))</f>
        <v/>
      </c>
      <c r="M3905" s="53"/>
      <c r="N3905" s="53"/>
      <c r="O3905" s="32"/>
      <c r="P3905" s="6" t="str">
        <f>IF($C3905="","",IF(ISNA(MATCH($C3905,账户表,0)),"※这个账户不在【基础资料】的账户档案里",IF($B3905="","※没填日期，这一笔不会进任何月份的报表",IF(NOT(ISNUMBER($B3905)),"※日期是文本不是日期（像 2026.6.28 这种），按日期取数的报表全会漏掉这一笔",IF(AND($F3905&lt;&gt;"",$G3905&lt;&gt;""),"※收入和支出不能同时填",IF(AND(N($F3905)=0,N($G3905)=0),"※收入和支出都没填",IF(OR(N($F3905)&lt;0,N($G3905)&lt;0),"※金额不能填负数，方向反了就换一列填",IF($D3905="","※没填收支类别，分类报表会漏掉这一笔",IF(ISNA(MATCH($D3905,类别表,0)),"※收支类别不在【基础资料】的清单里",IF(AND($L3905="内部转账",$M3905=""),"△内部转账要在「对方账户」写上另一头",IF(AND($L3905="内部转账",$M3905=$C3905),"※对方账户跟本账户是同一个",IF(AND($L3905&lt;&gt;"内部转账",$M3905&lt;&gt;""),"△填了对方账户，但类别不是内部转账",IF(YEAR($B3905)&lt;&gt;管理年度,"△不是管理年度的单据，按月的三张报表里看不到",IF($H3905&lt;0,"△这一笔之后该账户余额成负数了，核一下",""))))))))))))))</f>
        <v/>
      </c>
    </row>
    <row r="3906" ht="16.5" spans="1:16">
      <c r="A3906" s="4" t="str">
        <f>IF($C3906="","",COUNTA($C$5:$C3906))</f>
        <v/>
      </c>
      <c r="B3906" s="52"/>
      <c r="C3906" s="53"/>
      <c r="D3906" s="53"/>
      <c r="E3906" s="32"/>
      <c r="F3906" s="54"/>
      <c r="G3906" s="54"/>
      <c r="H3906" s="24" t="str">
        <f>IFERROR(ROUND(VLOOKUP($C3906,基础资料!$B$5:$E$34,3,0)+SUMIF($C$5:$C3906,$C3906,$F$5:$F3906)-SUMIF($C$5:$C3906,$C3906,$G$5:$G3906),2),"")</f>
        <v/>
      </c>
      <c r="I3906" s="53"/>
      <c r="J3906" s="53"/>
      <c r="K3906" s="25" t="str">
        <f t="shared" si="60"/>
        <v/>
      </c>
      <c r="L3906" s="13" t="str">
        <f>IF($D3906="","",IFERROR(INDEX(类别属性,MATCH($D3906,类别表,0)),""))</f>
        <v/>
      </c>
      <c r="M3906" s="53"/>
      <c r="N3906" s="53"/>
      <c r="O3906" s="32"/>
      <c r="P3906" s="6" t="str">
        <f>IF($C3906="","",IF(ISNA(MATCH($C3906,账户表,0)),"※这个账户不在【基础资料】的账户档案里",IF($B3906="","※没填日期，这一笔不会进任何月份的报表",IF(NOT(ISNUMBER($B3906)),"※日期是文本不是日期（像 2026.6.28 这种），按日期取数的报表全会漏掉这一笔",IF(AND($F3906&lt;&gt;"",$G3906&lt;&gt;""),"※收入和支出不能同时填",IF(AND(N($F3906)=0,N($G3906)=0),"※收入和支出都没填",IF(OR(N($F3906)&lt;0,N($G3906)&lt;0),"※金额不能填负数，方向反了就换一列填",IF($D3906="","※没填收支类别，分类报表会漏掉这一笔",IF(ISNA(MATCH($D3906,类别表,0)),"※收支类别不在【基础资料】的清单里",IF(AND($L3906="内部转账",$M3906=""),"△内部转账要在「对方账户」写上另一头",IF(AND($L3906="内部转账",$M3906=$C3906),"※对方账户跟本账户是同一个",IF(AND($L3906&lt;&gt;"内部转账",$M3906&lt;&gt;""),"△填了对方账户，但类别不是内部转账",IF(YEAR($B3906)&lt;&gt;管理年度,"△不是管理年度的单据，按月的三张报表里看不到",IF($H3906&lt;0,"△这一笔之后该账户余额成负数了，核一下",""))))))))))))))</f>
        <v/>
      </c>
    </row>
    <row r="3907" ht="16.5" spans="1:16">
      <c r="A3907" s="4" t="str">
        <f>IF($C3907="","",COUNTA($C$5:$C3907))</f>
        <v/>
      </c>
      <c r="B3907" s="52"/>
      <c r="C3907" s="53"/>
      <c r="D3907" s="53"/>
      <c r="E3907" s="32"/>
      <c r="F3907" s="54"/>
      <c r="G3907" s="54"/>
      <c r="H3907" s="24" t="str">
        <f>IFERROR(ROUND(VLOOKUP($C3907,基础资料!$B$5:$E$34,3,0)+SUMIF($C$5:$C3907,$C3907,$F$5:$F3907)-SUMIF($C$5:$C3907,$C3907,$G$5:$G3907),2),"")</f>
        <v/>
      </c>
      <c r="I3907" s="53"/>
      <c r="J3907" s="53"/>
      <c r="K3907" s="25" t="str">
        <f t="shared" si="60"/>
        <v/>
      </c>
      <c r="L3907" s="13" t="str">
        <f>IF($D3907="","",IFERROR(INDEX(类别属性,MATCH($D3907,类别表,0)),""))</f>
        <v/>
      </c>
      <c r="M3907" s="53"/>
      <c r="N3907" s="53"/>
      <c r="O3907" s="32"/>
      <c r="P3907" s="6" t="str">
        <f>IF($C3907="","",IF(ISNA(MATCH($C3907,账户表,0)),"※这个账户不在【基础资料】的账户档案里",IF($B3907="","※没填日期，这一笔不会进任何月份的报表",IF(NOT(ISNUMBER($B3907)),"※日期是文本不是日期（像 2026.6.28 这种），按日期取数的报表全会漏掉这一笔",IF(AND($F3907&lt;&gt;"",$G3907&lt;&gt;""),"※收入和支出不能同时填",IF(AND(N($F3907)=0,N($G3907)=0),"※收入和支出都没填",IF(OR(N($F3907)&lt;0,N($G3907)&lt;0),"※金额不能填负数，方向反了就换一列填",IF($D3907="","※没填收支类别，分类报表会漏掉这一笔",IF(ISNA(MATCH($D3907,类别表,0)),"※收支类别不在【基础资料】的清单里",IF(AND($L3907="内部转账",$M3907=""),"△内部转账要在「对方账户」写上另一头",IF(AND($L3907="内部转账",$M3907=$C3907),"※对方账户跟本账户是同一个",IF(AND($L3907&lt;&gt;"内部转账",$M3907&lt;&gt;""),"△填了对方账户，但类别不是内部转账",IF(YEAR($B3907)&lt;&gt;管理年度,"△不是管理年度的单据，按月的三张报表里看不到",IF($H3907&lt;0,"△这一笔之后该账户余额成负数了，核一下",""))))))))))))))</f>
        <v/>
      </c>
    </row>
    <row r="3908" ht="16.5" spans="1:16">
      <c r="A3908" s="4" t="str">
        <f>IF($C3908="","",COUNTA($C$5:$C3908))</f>
        <v/>
      </c>
      <c r="B3908" s="52"/>
      <c r="C3908" s="53"/>
      <c r="D3908" s="53"/>
      <c r="E3908" s="32"/>
      <c r="F3908" s="54"/>
      <c r="G3908" s="54"/>
      <c r="H3908" s="24" t="str">
        <f>IFERROR(ROUND(VLOOKUP($C3908,基础资料!$B$5:$E$34,3,0)+SUMIF($C$5:$C3908,$C3908,$F$5:$F3908)-SUMIF($C$5:$C3908,$C3908,$G$5:$G3908),2),"")</f>
        <v/>
      </c>
      <c r="I3908" s="53"/>
      <c r="J3908" s="53"/>
      <c r="K3908" s="25" t="str">
        <f t="shared" si="60"/>
        <v/>
      </c>
      <c r="L3908" s="13" t="str">
        <f>IF($D3908="","",IFERROR(INDEX(类别属性,MATCH($D3908,类别表,0)),""))</f>
        <v/>
      </c>
      <c r="M3908" s="53"/>
      <c r="N3908" s="53"/>
      <c r="O3908" s="32"/>
      <c r="P3908" s="6" t="str">
        <f>IF($C3908="","",IF(ISNA(MATCH($C3908,账户表,0)),"※这个账户不在【基础资料】的账户档案里",IF($B3908="","※没填日期，这一笔不会进任何月份的报表",IF(NOT(ISNUMBER($B3908)),"※日期是文本不是日期（像 2026.6.28 这种），按日期取数的报表全会漏掉这一笔",IF(AND($F3908&lt;&gt;"",$G3908&lt;&gt;""),"※收入和支出不能同时填",IF(AND(N($F3908)=0,N($G3908)=0),"※收入和支出都没填",IF(OR(N($F3908)&lt;0,N($G3908)&lt;0),"※金额不能填负数，方向反了就换一列填",IF($D3908="","※没填收支类别，分类报表会漏掉这一笔",IF(ISNA(MATCH($D3908,类别表,0)),"※收支类别不在【基础资料】的清单里",IF(AND($L3908="内部转账",$M3908=""),"△内部转账要在「对方账户」写上另一头",IF(AND($L3908="内部转账",$M3908=$C3908),"※对方账户跟本账户是同一个",IF(AND($L3908&lt;&gt;"内部转账",$M3908&lt;&gt;""),"△填了对方账户，但类别不是内部转账",IF(YEAR($B3908)&lt;&gt;管理年度,"△不是管理年度的单据，按月的三张报表里看不到",IF($H3908&lt;0,"△这一笔之后该账户余额成负数了，核一下",""))))))))))))))</f>
        <v/>
      </c>
    </row>
    <row r="3909" ht="16.5" spans="1:16">
      <c r="A3909" s="4" t="str">
        <f>IF($C3909="","",COUNTA($C$5:$C3909))</f>
        <v/>
      </c>
      <c r="B3909" s="52"/>
      <c r="C3909" s="53"/>
      <c r="D3909" s="53"/>
      <c r="E3909" s="32"/>
      <c r="F3909" s="54"/>
      <c r="G3909" s="54"/>
      <c r="H3909" s="24" t="str">
        <f>IFERROR(ROUND(VLOOKUP($C3909,基础资料!$B$5:$E$34,3,0)+SUMIF($C$5:$C3909,$C3909,$F$5:$F3909)-SUMIF($C$5:$C3909,$C3909,$G$5:$G3909),2),"")</f>
        <v/>
      </c>
      <c r="I3909" s="53"/>
      <c r="J3909" s="53"/>
      <c r="K3909" s="25" t="str">
        <f t="shared" ref="K3909:K3972" si="61">IF(OR($B3909="",NOT(ISNUMBER($B3909))),"",--TEXT($B3909,"yyyymm"))</f>
        <v/>
      </c>
      <c r="L3909" s="13" t="str">
        <f>IF($D3909="","",IFERROR(INDEX(类别属性,MATCH($D3909,类别表,0)),""))</f>
        <v/>
      </c>
      <c r="M3909" s="53"/>
      <c r="N3909" s="53"/>
      <c r="O3909" s="32"/>
      <c r="P3909" s="6" t="str">
        <f>IF($C3909="","",IF(ISNA(MATCH($C3909,账户表,0)),"※这个账户不在【基础资料】的账户档案里",IF($B3909="","※没填日期，这一笔不会进任何月份的报表",IF(NOT(ISNUMBER($B3909)),"※日期是文本不是日期（像 2026.6.28 这种），按日期取数的报表全会漏掉这一笔",IF(AND($F3909&lt;&gt;"",$G3909&lt;&gt;""),"※收入和支出不能同时填",IF(AND(N($F3909)=0,N($G3909)=0),"※收入和支出都没填",IF(OR(N($F3909)&lt;0,N($G3909)&lt;0),"※金额不能填负数，方向反了就换一列填",IF($D3909="","※没填收支类别，分类报表会漏掉这一笔",IF(ISNA(MATCH($D3909,类别表,0)),"※收支类别不在【基础资料】的清单里",IF(AND($L3909="内部转账",$M3909=""),"△内部转账要在「对方账户」写上另一头",IF(AND($L3909="内部转账",$M3909=$C3909),"※对方账户跟本账户是同一个",IF(AND($L3909&lt;&gt;"内部转账",$M3909&lt;&gt;""),"△填了对方账户，但类别不是内部转账",IF(YEAR($B3909)&lt;&gt;管理年度,"△不是管理年度的单据，按月的三张报表里看不到",IF($H3909&lt;0,"△这一笔之后该账户余额成负数了，核一下",""))))))))))))))</f>
        <v/>
      </c>
    </row>
    <row r="3910" ht="16.5" spans="1:16">
      <c r="A3910" s="4" t="str">
        <f>IF($C3910="","",COUNTA($C$5:$C3910))</f>
        <v/>
      </c>
      <c r="B3910" s="52"/>
      <c r="C3910" s="53"/>
      <c r="D3910" s="53"/>
      <c r="E3910" s="32"/>
      <c r="F3910" s="54"/>
      <c r="G3910" s="54"/>
      <c r="H3910" s="24" t="str">
        <f>IFERROR(ROUND(VLOOKUP($C3910,基础资料!$B$5:$E$34,3,0)+SUMIF($C$5:$C3910,$C3910,$F$5:$F3910)-SUMIF($C$5:$C3910,$C3910,$G$5:$G3910),2),"")</f>
        <v/>
      </c>
      <c r="I3910" s="53"/>
      <c r="J3910" s="53"/>
      <c r="K3910" s="25" t="str">
        <f t="shared" si="61"/>
        <v/>
      </c>
      <c r="L3910" s="13" t="str">
        <f>IF($D3910="","",IFERROR(INDEX(类别属性,MATCH($D3910,类别表,0)),""))</f>
        <v/>
      </c>
      <c r="M3910" s="53"/>
      <c r="N3910" s="53"/>
      <c r="O3910" s="32"/>
      <c r="P3910" s="6" t="str">
        <f>IF($C3910="","",IF(ISNA(MATCH($C3910,账户表,0)),"※这个账户不在【基础资料】的账户档案里",IF($B3910="","※没填日期，这一笔不会进任何月份的报表",IF(NOT(ISNUMBER($B3910)),"※日期是文本不是日期（像 2026.6.28 这种），按日期取数的报表全会漏掉这一笔",IF(AND($F3910&lt;&gt;"",$G3910&lt;&gt;""),"※收入和支出不能同时填",IF(AND(N($F3910)=0,N($G3910)=0),"※收入和支出都没填",IF(OR(N($F3910)&lt;0,N($G3910)&lt;0),"※金额不能填负数，方向反了就换一列填",IF($D3910="","※没填收支类别，分类报表会漏掉这一笔",IF(ISNA(MATCH($D3910,类别表,0)),"※收支类别不在【基础资料】的清单里",IF(AND($L3910="内部转账",$M3910=""),"△内部转账要在「对方账户」写上另一头",IF(AND($L3910="内部转账",$M3910=$C3910),"※对方账户跟本账户是同一个",IF(AND($L3910&lt;&gt;"内部转账",$M3910&lt;&gt;""),"△填了对方账户，但类别不是内部转账",IF(YEAR($B3910)&lt;&gt;管理年度,"△不是管理年度的单据，按月的三张报表里看不到",IF($H3910&lt;0,"△这一笔之后该账户余额成负数了，核一下",""))))))))))))))</f>
        <v/>
      </c>
    </row>
    <row r="3911" ht="16.5" spans="1:16">
      <c r="A3911" s="4" t="str">
        <f>IF($C3911="","",COUNTA($C$5:$C3911))</f>
        <v/>
      </c>
      <c r="B3911" s="52"/>
      <c r="C3911" s="53"/>
      <c r="D3911" s="53"/>
      <c r="E3911" s="32"/>
      <c r="F3911" s="54"/>
      <c r="G3911" s="54"/>
      <c r="H3911" s="24" t="str">
        <f>IFERROR(ROUND(VLOOKUP($C3911,基础资料!$B$5:$E$34,3,0)+SUMIF($C$5:$C3911,$C3911,$F$5:$F3911)-SUMIF($C$5:$C3911,$C3911,$G$5:$G3911),2),"")</f>
        <v/>
      </c>
      <c r="I3911" s="53"/>
      <c r="J3911" s="53"/>
      <c r="K3911" s="25" t="str">
        <f t="shared" si="61"/>
        <v/>
      </c>
      <c r="L3911" s="13" t="str">
        <f>IF($D3911="","",IFERROR(INDEX(类别属性,MATCH($D3911,类别表,0)),""))</f>
        <v/>
      </c>
      <c r="M3911" s="53"/>
      <c r="N3911" s="53"/>
      <c r="O3911" s="32"/>
      <c r="P3911" s="6" t="str">
        <f>IF($C3911="","",IF(ISNA(MATCH($C3911,账户表,0)),"※这个账户不在【基础资料】的账户档案里",IF($B3911="","※没填日期，这一笔不会进任何月份的报表",IF(NOT(ISNUMBER($B3911)),"※日期是文本不是日期（像 2026.6.28 这种），按日期取数的报表全会漏掉这一笔",IF(AND($F3911&lt;&gt;"",$G3911&lt;&gt;""),"※收入和支出不能同时填",IF(AND(N($F3911)=0,N($G3911)=0),"※收入和支出都没填",IF(OR(N($F3911)&lt;0,N($G3911)&lt;0),"※金额不能填负数，方向反了就换一列填",IF($D3911="","※没填收支类别，分类报表会漏掉这一笔",IF(ISNA(MATCH($D3911,类别表,0)),"※收支类别不在【基础资料】的清单里",IF(AND($L3911="内部转账",$M3911=""),"△内部转账要在「对方账户」写上另一头",IF(AND($L3911="内部转账",$M3911=$C3911),"※对方账户跟本账户是同一个",IF(AND($L3911&lt;&gt;"内部转账",$M3911&lt;&gt;""),"△填了对方账户，但类别不是内部转账",IF(YEAR($B3911)&lt;&gt;管理年度,"△不是管理年度的单据，按月的三张报表里看不到",IF($H3911&lt;0,"△这一笔之后该账户余额成负数了，核一下",""))))))))))))))</f>
        <v/>
      </c>
    </row>
    <row r="3912" ht="16.5" spans="1:16">
      <c r="A3912" s="4" t="str">
        <f>IF($C3912="","",COUNTA($C$5:$C3912))</f>
        <v/>
      </c>
      <c r="B3912" s="52"/>
      <c r="C3912" s="53"/>
      <c r="D3912" s="53"/>
      <c r="E3912" s="32"/>
      <c r="F3912" s="54"/>
      <c r="G3912" s="54"/>
      <c r="H3912" s="24" t="str">
        <f>IFERROR(ROUND(VLOOKUP($C3912,基础资料!$B$5:$E$34,3,0)+SUMIF($C$5:$C3912,$C3912,$F$5:$F3912)-SUMIF($C$5:$C3912,$C3912,$G$5:$G3912),2),"")</f>
        <v/>
      </c>
      <c r="I3912" s="53"/>
      <c r="J3912" s="53"/>
      <c r="K3912" s="25" t="str">
        <f t="shared" si="61"/>
        <v/>
      </c>
      <c r="L3912" s="13" t="str">
        <f>IF($D3912="","",IFERROR(INDEX(类别属性,MATCH($D3912,类别表,0)),""))</f>
        <v/>
      </c>
      <c r="M3912" s="53"/>
      <c r="N3912" s="53"/>
      <c r="O3912" s="32"/>
      <c r="P3912" s="6" t="str">
        <f>IF($C3912="","",IF(ISNA(MATCH($C3912,账户表,0)),"※这个账户不在【基础资料】的账户档案里",IF($B3912="","※没填日期，这一笔不会进任何月份的报表",IF(NOT(ISNUMBER($B3912)),"※日期是文本不是日期（像 2026.6.28 这种），按日期取数的报表全会漏掉这一笔",IF(AND($F3912&lt;&gt;"",$G3912&lt;&gt;""),"※收入和支出不能同时填",IF(AND(N($F3912)=0,N($G3912)=0),"※收入和支出都没填",IF(OR(N($F3912)&lt;0,N($G3912)&lt;0),"※金额不能填负数，方向反了就换一列填",IF($D3912="","※没填收支类别，分类报表会漏掉这一笔",IF(ISNA(MATCH($D3912,类别表,0)),"※收支类别不在【基础资料】的清单里",IF(AND($L3912="内部转账",$M3912=""),"△内部转账要在「对方账户」写上另一头",IF(AND($L3912="内部转账",$M3912=$C3912),"※对方账户跟本账户是同一个",IF(AND($L3912&lt;&gt;"内部转账",$M3912&lt;&gt;""),"△填了对方账户，但类别不是内部转账",IF(YEAR($B3912)&lt;&gt;管理年度,"△不是管理年度的单据，按月的三张报表里看不到",IF($H3912&lt;0,"△这一笔之后该账户余额成负数了，核一下",""))))))))))))))</f>
        <v/>
      </c>
    </row>
    <row r="3913" ht="16.5" spans="1:16">
      <c r="A3913" s="4" t="str">
        <f>IF($C3913="","",COUNTA($C$5:$C3913))</f>
        <v/>
      </c>
      <c r="B3913" s="52"/>
      <c r="C3913" s="53"/>
      <c r="D3913" s="53"/>
      <c r="E3913" s="32"/>
      <c r="F3913" s="54"/>
      <c r="G3913" s="54"/>
      <c r="H3913" s="24" t="str">
        <f>IFERROR(ROUND(VLOOKUP($C3913,基础资料!$B$5:$E$34,3,0)+SUMIF($C$5:$C3913,$C3913,$F$5:$F3913)-SUMIF($C$5:$C3913,$C3913,$G$5:$G3913),2),"")</f>
        <v/>
      </c>
      <c r="I3913" s="53"/>
      <c r="J3913" s="53"/>
      <c r="K3913" s="25" t="str">
        <f t="shared" si="61"/>
        <v/>
      </c>
      <c r="L3913" s="13" t="str">
        <f>IF($D3913="","",IFERROR(INDEX(类别属性,MATCH($D3913,类别表,0)),""))</f>
        <v/>
      </c>
      <c r="M3913" s="53"/>
      <c r="N3913" s="53"/>
      <c r="O3913" s="32"/>
      <c r="P3913" s="6" t="str">
        <f>IF($C3913="","",IF(ISNA(MATCH($C3913,账户表,0)),"※这个账户不在【基础资料】的账户档案里",IF($B3913="","※没填日期，这一笔不会进任何月份的报表",IF(NOT(ISNUMBER($B3913)),"※日期是文本不是日期（像 2026.6.28 这种），按日期取数的报表全会漏掉这一笔",IF(AND($F3913&lt;&gt;"",$G3913&lt;&gt;""),"※收入和支出不能同时填",IF(AND(N($F3913)=0,N($G3913)=0),"※收入和支出都没填",IF(OR(N($F3913)&lt;0,N($G3913)&lt;0),"※金额不能填负数，方向反了就换一列填",IF($D3913="","※没填收支类别，分类报表会漏掉这一笔",IF(ISNA(MATCH($D3913,类别表,0)),"※收支类别不在【基础资料】的清单里",IF(AND($L3913="内部转账",$M3913=""),"△内部转账要在「对方账户」写上另一头",IF(AND($L3913="内部转账",$M3913=$C3913),"※对方账户跟本账户是同一个",IF(AND($L3913&lt;&gt;"内部转账",$M3913&lt;&gt;""),"△填了对方账户，但类别不是内部转账",IF(YEAR($B3913)&lt;&gt;管理年度,"△不是管理年度的单据，按月的三张报表里看不到",IF($H3913&lt;0,"△这一笔之后该账户余额成负数了，核一下",""))))))))))))))</f>
        <v/>
      </c>
    </row>
    <row r="3914" ht="16.5" spans="1:16">
      <c r="A3914" s="4" t="str">
        <f>IF($C3914="","",COUNTA($C$5:$C3914))</f>
        <v/>
      </c>
      <c r="B3914" s="52"/>
      <c r="C3914" s="53"/>
      <c r="D3914" s="53"/>
      <c r="E3914" s="32"/>
      <c r="F3914" s="54"/>
      <c r="G3914" s="54"/>
      <c r="H3914" s="24" t="str">
        <f>IFERROR(ROUND(VLOOKUP($C3914,基础资料!$B$5:$E$34,3,0)+SUMIF($C$5:$C3914,$C3914,$F$5:$F3914)-SUMIF($C$5:$C3914,$C3914,$G$5:$G3914),2),"")</f>
        <v/>
      </c>
      <c r="I3914" s="53"/>
      <c r="J3914" s="53"/>
      <c r="K3914" s="25" t="str">
        <f t="shared" si="61"/>
        <v/>
      </c>
      <c r="L3914" s="13" t="str">
        <f>IF($D3914="","",IFERROR(INDEX(类别属性,MATCH($D3914,类别表,0)),""))</f>
        <v/>
      </c>
      <c r="M3914" s="53"/>
      <c r="N3914" s="53"/>
      <c r="O3914" s="32"/>
      <c r="P3914" s="6" t="str">
        <f>IF($C3914="","",IF(ISNA(MATCH($C3914,账户表,0)),"※这个账户不在【基础资料】的账户档案里",IF($B3914="","※没填日期，这一笔不会进任何月份的报表",IF(NOT(ISNUMBER($B3914)),"※日期是文本不是日期（像 2026.6.28 这种），按日期取数的报表全会漏掉这一笔",IF(AND($F3914&lt;&gt;"",$G3914&lt;&gt;""),"※收入和支出不能同时填",IF(AND(N($F3914)=0,N($G3914)=0),"※收入和支出都没填",IF(OR(N($F3914)&lt;0,N($G3914)&lt;0),"※金额不能填负数，方向反了就换一列填",IF($D3914="","※没填收支类别，分类报表会漏掉这一笔",IF(ISNA(MATCH($D3914,类别表,0)),"※收支类别不在【基础资料】的清单里",IF(AND($L3914="内部转账",$M3914=""),"△内部转账要在「对方账户」写上另一头",IF(AND($L3914="内部转账",$M3914=$C3914),"※对方账户跟本账户是同一个",IF(AND($L3914&lt;&gt;"内部转账",$M3914&lt;&gt;""),"△填了对方账户，但类别不是内部转账",IF(YEAR($B3914)&lt;&gt;管理年度,"△不是管理年度的单据，按月的三张报表里看不到",IF($H3914&lt;0,"△这一笔之后该账户余额成负数了，核一下",""))))))))))))))</f>
        <v/>
      </c>
    </row>
    <row r="3915" ht="16.5" spans="1:16">
      <c r="A3915" s="4" t="str">
        <f>IF($C3915="","",COUNTA($C$5:$C3915))</f>
        <v/>
      </c>
      <c r="B3915" s="52"/>
      <c r="C3915" s="53"/>
      <c r="D3915" s="53"/>
      <c r="E3915" s="32"/>
      <c r="F3915" s="54"/>
      <c r="G3915" s="54"/>
      <c r="H3915" s="24" t="str">
        <f>IFERROR(ROUND(VLOOKUP($C3915,基础资料!$B$5:$E$34,3,0)+SUMIF($C$5:$C3915,$C3915,$F$5:$F3915)-SUMIF($C$5:$C3915,$C3915,$G$5:$G3915),2),"")</f>
        <v/>
      </c>
      <c r="I3915" s="53"/>
      <c r="J3915" s="53"/>
      <c r="K3915" s="25" t="str">
        <f t="shared" si="61"/>
        <v/>
      </c>
      <c r="L3915" s="13" t="str">
        <f>IF($D3915="","",IFERROR(INDEX(类别属性,MATCH($D3915,类别表,0)),""))</f>
        <v/>
      </c>
      <c r="M3915" s="53"/>
      <c r="N3915" s="53"/>
      <c r="O3915" s="32"/>
      <c r="P3915" s="6" t="str">
        <f>IF($C3915="","",IF(ISNA(MATCH($C3915,账户表,0)),"※这个账户不在【基础资料】的账户档案里",IF($B3915="","※没填日期，这一笔不会进任何月份的报表",IF(NOT(ISNUMBER($B3915)),"※日期是文本不是日期（像 2026.6.28 这种），按日期取数的报表全会漏掉这一笔",IF(AND($F3915&lt;&gt;"",$G3915&lt;&gt;""),"※收入和支出不能同时填",IF(AND(N($F3915)=0,N($G3915)=0),"※收入和支出都没填",IF(OR(N($F3915)&lt;0,N($G3915)&lt;0),"※金额不能填负数，方向反了就换一列填",IF($D3915="","※没填收支类别，分类报表会漏掉这一笔",IF(ISNA(MATCH($D3915,类别表,0)),"※收支类别不在【基础资料】的清单里",IF(AND($L3915="内部转账",$M3915=""),"△内部转账要在「对方账户」写上另一头",IF(AND($L3915="内部转账",$M3915=$C3915),"※对方账户跟本账户是同一个",IF(AND($L3915&lt;&gt;"内部转账",$M3915&lt;&gt;""),"△填了对方账户，但类别不是内部转账",IF(YEAR($B3915)&lt;&gt;管理年度,"△不是管理年度的单据，按月的三张报表里看不到",IF($H3915&lt;0,"△这一笔之后该账户余额成负数了，核一下",""))))))))))))))</f>
        <v/>
      </c>
    </row>
    <row r="3916" ht="16.5" spans="1:16">
      <c r="A3916" s="4" t="str">
        <f>IF($C3916="","",COUNTA($C$5:$C3916))</f>
        <v/>
      </c>
      <c r="B3916" s="52"/>
      <c r="C3916" s="53"/>
      <c r="D3916" s="53"/>
      <c r="E3916" s="32"/>
      <c r="F3916" s="54"/>
      <c r="G3916" s="54"/>
      <c r="H3916" s="24" t="str">
        <f>IFERROR(ROUND(VLOOKUP($C3916,基础资料!$B$5:$E$34,3,0)+SUMIF($C$5:$C3916,$C3916,$F$5:$F3916)-SUMIF($C$5:$C3916,$C3916,$G$5:$G3916),2),"")</f>
        <v/>
      </c>
      <c r="I3916" s="53"/>
      <c r="J3916" s="53"/>
      <c r="K3916" s="25" t="str">
        <f t="shared" si="61"/>
        <v/>
      </c>
      <c r="L3916" s="13" t="str">
        <f>IF($D3916="","",IFERROR(INDEX(类别属性,MATCH($D3916,类别表,0)),""))</f>
        <v/>
      </c>
      <c r="M3916" s="53"/>
      <c r="N3916" s="53"/>
      <c r="O3916" s="32"/>
      <c r="P3916" s="6" t="str">
        <f>IF($C3916="","",IF(ISNA(MATCH($C3916,账户表,0)),"※这个账户不在【基础资料】的账户档案里",IF($B3916="","※没填日期，这一笔不会进任何月份的报表",IF(NOT(ISNUMBER($B3916)),"※日期是文本不是日期（像 2026.6.28 这种），按日期取数的报表全会漏掉这一笔",IF(AND($F3916&lt;&gt;"",$G3916&lt;&gt;""),"※收入和支出不能同时填",IF(AND(N($F3916)=0,N($G3916)=0),"※收入和支出都没填",IF(OR(N($F3916)&lt;0,N($G3916)&lt;0),"※金额不能填负数，方向反了就换一列填",IF($D3916="","※没填收支类别，分类报表会漏掉这一笔",IF(ISNA(MATCH($D3916,类别表,0)),"※收支类别不在【基础资料】的清单里",IF(AND($L3916="内部转账",$M3916=""),"△内部转账要在「对方账户」写上另一头",IF(AND($L3916="内部转账",$M3916=$C3916),"※对方账户跟本账户是同一个",IF(AND($L3916&lt;&gt;"内部转账",$M3916&lt;&gt;""),"△填了对方账户，但类别不是内部转账",IF(YEAR($B3916)&lt;&gt;管理年度,"△不是管理年度的单据，按月的三张报表里看不到",IF($H3916&lt;0,"△这一笔之后该账户余额成负数了，核一下",""))))))))))))))</f>
        <v/>
      </c>
    </row>
    <row r="3917" ht="16.5" spans="1:16">
      <c r="A3917" s="4" t="str">
        <f>IF($C3917="","",COUNTA($C$5:$C3917))</f>
        <v/>
      </c>
      <c r="B3917" s="52"/>
      <c r="C3917" s="53"/>
      <c r="D3917" s="53"/>
      <c r="E3917" s="32"/>
      <c r="F3917" s="54"/>
      <c r="G3917" s="54"/>
      <c r="H3917" s="24" t="str">
        <f>IFERROR(ROUND(VLOOKUP($C3917,基础资料!$B$5:$E$34,3,0)+SUMIF($C$5:$C3917,$C3917,$F$5:$F3917)-SUMIF($C$5:$C3917,$C3917,$G$5:$G3917),2),"")</f>
        <v/>
      </c>
      <c r="I3917" s="53"/>
      <c r="J3917" s="53"/>
      <c r="K3917" s="25" t="str">
        <f t="shared" si="61"/>
        <v/>
      </c>
      <c r="L3917" s="13" t="str">
        <f>IF($D3917="","",IFERROR(INDEX(类别属性,MATCH($D3917,类别表,0)),""))</f>
        <v/>
      </c>
      <c r="M3917" s="53"/>
      <c r="N3917" s="53"/>
      <c r="O3917" s="32"/>
      <c r="P3917" s="6" t="str">
        <f>IF($C3917="","",IF(ISNA(MATCH($C3917,账户表,0)),"※这个账户不在【基础资料】的账户档案里",IF($B3917="","※没填日期，这一笔不会进任何月份的报表",IF(NOT(ISNUMBER($B3917)),"※日期是文本不是日期（像 2026.6.28 这种），按日期取数的报表全会漏掉这一笔",IF(AND($F3917&lt;&gt;"",$G3917&lt;&gt;""),"※收入和支出不能同时填",IF(AND(N($F3917)=0,N($G3917)=0),"※收入和支出都没填",IF(OR(N($F3917)&lt;0,N($G3917)&lt;0),"※金额不能填负数，方向反了就换一列填",IF($D3917="","※没填收支类别，分类报表会漏掉这一笔",IF(ISNA(MATCH($D3917,类别表,0)),"※收支类别不在【基础资料】的清单里",IF(AND($L3917="内部转账",$M3917=""),"△内部转账要在「对方账户」写上另一头",IF(AND($L3917="内部转账",$M3917=$C3917),"※对方账户跟本账户是同一个",IF(AND($L3917&lt;&gt;"内部转账",$M3917&lt;&gt;""),"△填了对方账户，但类别不是内部转账",IF(YEAR($B3917)&lt;&gt;管理年度,"△不是管理年度的单据，按月的三张报表里看不到",IF($H3917&lt;0,"△这一笔之后该账户余额成负数了，核一下",""))))))))))))))</f>
        <v/>
      </c>
    </row>
    <row r="3918" ht="16.5" spans="1:16">
      <c r="A3918" s="4" t="str">
        <f>IF($C3918="","",COUNTA($C$5:$C3918))</f>
        <v/>
      </c>
      <c r="B3918" s="52"/>
      <c r="C3918" s="53"/>
      <c r="D3918" s="53"/>
      <c r="E3918" s="32"/>
      <c r="F3918" s="54"/>
      <c r="G3918" s="54"/>
      <c r="H3918" s="24" t="str">
        <f>IFERROR(ROUND(VLOOKUP($C3918,基础资料!$B$5:$E$34,3,0)+SUMIF($C$5:$C3918,$C3918,$F$5:$F3918)-SUMIF($C$5:$C3918,$C3918,$G$5:$G3918),2),"")</f>
        <v/>
      </c>
      <c r="I3918" s="53"/>
      <c r="J3918" s="53"/>
      <c r="K3918" s="25" t="str">
        <f t="shared" si="61"/>
        <v/>
      </c>
      <c r="L3918" s="13" t="str">
        <f>IF($D3918="","",IFERROR(INDEX(类别属性,MATCH($D3918,类别表,0)),""))</f>
        <v/>
      </c>
      <c r="M3918" s="53"/>
      <c r="N3918" s="53"/>
      <c r="O3918" s="32"/>
      <c r="P3918" s="6" t="str">
        <f>IF($C3918="","",IF(ISNA(MATCH($C3918,账户表,0)),"※这个账户不在【基础资料】的账户档案里",IF($B3918="","※没填日期，这一笔不会进任何月份的报表",IF(NOT(ISNUMBER($B3918)),"※日期是文本不是日期（像 2026.6.28 这种），按日期取数的报表全会漏掉这一笔",IF(AND($F3918&lt;&gt;"",$G3918&lt;&gt;""),"※收入和支出不能同时填",IF(AND(N($F3918)=0,N($G3918)=0),"※收入和支出都没填",IF(OR(N($F3918)&lt;0,N($G3918)&lt;0),"※金额不能填负数，方向反了就换一列填",IF($D3918="","※没填收支类别，分类报表会漏掉这一笔",IF(ISNA(MATCH($D3918,类别表,0)),"※收支类别不在【基础资料】的清单里",IF(AND($L3918="内部转账",$M3918=""),"△内部转账要在「对方账户」写上另一头",IF(AND($L3918="内部转账",$M3918=$C3918),"※对方账户跟本账户是同一个",IF(AND($L3918&lt;&gt;"内部转账",$M3918&lt;&gt;""),"△填了对方账户，但类别不是内部转账",IF(YEAR($B3918)&lt;&gt;管理年度,"△不是管理年度的单据，按月的三张报表里看不到",IF($H3918&lt;0,"△这一笔之后该账户余额成负数了，核一下",""))))))))))))))</f>
        <v/>
      </c>
    </row>
    <row r="3919" ht="16.5" spans="1:16">
      <c r="A3919" s="4" t="str">
        <f>IF($C3919="","",COUNTA($C$5:$C3919))</f>
        <v/>
      </c>
      <c r="B3919" s="52"/>
      <c r="C3919" s="53"/>
      <c r="D3919" s="53"/>
      <c r="E3919" s="32"/>
      <c r="F3919" s="54"/>
      <c r="G3919" s="54"/>
      <c r="H3919" s="24" t="str">
        <f>IFERROR(ROUND(VLOOKUP($C3919,基础资料!$B$5:$E$34,3,0)+SUMIF($C$5:$C3919,$C3919,$F$5:$F3919)-SUMIF($C$5:$C3919,$C3919,$G$5:$G3919),2),"")</f>
        <v/>
      </c>
      <c r="I3919" s="53"/>
      <c r="J3919" s="53"/>
      <c r="K3919" s="25" t="str">
        <f t="shared" si="61"/>
        <v/>
      </c>
      <c r="L3919" s="13" t="str">
        <f>IF($D3919="","",IFERROR(INDEX(类别属性,MATCH($D3919,类别表,0)),""))</f>
        <v/>
      </c>
      <c r="M3919" s="53"/>
      <c r="N3919" s="53"/>
      <c r="O3919" s="32"/>
      <c r="P3919" s="6" t="str">
        <f>IF($C3919="","",IF(ISNA(MATCH($C3919,账户表,0)),"※这个账户不在【基础资料】的账户档案里",IF($B3919="","※没填日期，这一笔不会进任何月份的报表",IF(NOT(ISNUMBER($B3919)),"※日期是文本不是日期（像 2026.6.28 这种），按日期取数的报表全会漏掉这一笔",IF(AND($F3919&lt;&gt;"",$G3919&lt;&gt;""),"※收入和支出不能同时填",IF(AND(N($F3919)=0,N($G3919)=0),"※收入和支出都没填",IF(OR(N($F3919)&lt;0,N($G3919)&lt;0),"※金额不能填负数，方向反了就换一列填",IF($D3919="","※没填收支类别，分类报表会漏掉这一笔",IF(ISNA(MATCH($D3919,类别表,0)),"※收支类别不在【基础资料】的清单里",IF(AND($L3919="内部转账",$M3919=""),"△内部转账要在「对方账户」写上另一头",IF(AND($L3919="内部转账",$M3919=$C3919),"※对方账户跟本账户是同一个",IF(AND($L3919&lt;&gt;"内部转账",$M3919&lt;&gt;""),"△填了对方账户，但类别不是内部转账",IF(YEAR($B3919)&lt;&gt;管理年度,"△不是管理年度的单据，按月的三张报表里看不到",IF($H3919&lt;0,"△这一笔之后该账户余额成负数了，核一下",""))))))))))))))</f>
        <v/>
      </c>
    </row>
    <row r="3920" ht="16.5" spans="1:16">
      <c r="A3920" s="4" t="str">
        <f>IF($C3920="","",COUNTA($C$5:$C3920))</f>
        <v/>
      </c>
      <c r="B3920" s="52"/>
      <c r="C3920" s="53"/>
      <c r="D3920" s="53"/>
      <c r="E3920" s="32"/>
      <c r="F3920" s="54"/>
      <c r="G3920" s="54"/>
      <c r="H3920" s="24" t="str">
        <f>IFERROR(ROUND(VLOOKUP($C3920,基础资料!$B$5:$E$34,3,0)+SUMIF($C$5:$C3920,$C3920,$F$5:$F3920)-SUMIF($C$5:$C3920,$C3920,$G$5:$G3920),2),"")</f>
        <v/>
      </c>
      <c r="I3920" s="53"/>
      <c r="J3920" s="53"/>
      <c r="K3920" s="25" t="str">
        <f t="shared" si="61"/>
        <v/>
      </c>
      <c r="L3920" s="13" t="str">
        <f>IF($D3920="","",IFERROR(INDEX(类别属性,MATCH($D3920,类别表,0)),""))</f>
        <v/>
      </c>
      <c r="M3920" s="53"/>
      <c r="N3920" s="53"/>
      <c r="O3920" s="32"/>
      <c r="P3920" s="6" t="str">
        <f>IF($C3920="","",IF(ISNA(MATCH($C3920,账户表,0)),"※这个账户不在【基础资料】的账户档案里",IF($B3920="","※没填日期，这一笔不会进任何月份的报表",IF(NOT(ISNUMBER($B3920)),"※日期是文本不是日期（像 2026.6.28 这种），按日期取数的报表全会漏掉这一笔",IF(AND($F3920&lt;&gt;"",$G3920&lt;&gt;""),"※收入和支出不能同时填",IF(AND(N($F3920)=0,N($G3920)=0),"※收入和支出都没填",IF(OR(N($F3920)&lt;0,N($G3920)&lt;0),"※金额不能填负数，方向反了就换一列填",IF($D3920="","※没填收支类别，分类报表会漏掉这一笔",IF(ISNA(MATCH($D3920,类别表,0)),"※收支类别不在【基础资料】的清单里",IF(AND($L3920="内部转账",$M3920=""),"△内部转账要在「对方账户」写上另一头",IF(AND($L3920="内部转账",$M3920=$C3920),"※对方账户跟本账户是同一个",IF(AND($L3920&lt;&gt;"内部转账",$M3920&lt;&gt;""),"△填了对方账户，但类别不是内部转账",IF(YEAR($B3920)&lt;&gt;管理年度,"△不是管理年度的单据，按月的三张报表里看不到",IF($H3920&lt;0,"△这一笔之后该账户余额成负数了，核一下",""))))))))))))))</f>
        <v/>
      </c>
    </row>
    <row r="3921" ht="16.5" spans="1:16">
      <c r="A3921" s="4" t="str">
        <f>IF($C3921="","",COUNTA($C$5:$C3921))</f>
        <v/>
      </c>
      <c r="B3921" s="52"/>
      <c r="C3921" s="53"/>
      <c r="D3921" s="53"/>
      <c r="E3921" s="32"/>
      <c r="F3921" s="54"/>
      <c r="G3921" s="54"/>
      <c r="H3921" s="24" t="str">
        <f>IFERROR(ROUND(VLOOKUP($C3921,基础资料!$B$5:$E$34,3,0)+SUMIF($C$5:$C3921,$C3921,$F$5:$F3921)-SUMIF($C$5:$C3921,$C3921,$G$5:$G3921),2),"")</f>
        <v/>
      </c>
      <c r="I3921" s="53"/>
      <c r="J3921" s="53"/>
      <c r="K3921" s="25" t="str">
        <f t="shared" si="61"/>
        <v/>
      </c>
      <c r="L3921" s="13" t="str">
        <f>IF($D3921="","",IFERROR(INDEX(类别属性,MATCH($D3921,类别表,0)),""))</f>
        <v/>
      </c>
      <c r="M3921" s="53"/>
      <c r="N3921" s="53"/>
      <c r="O3921" s="32"/>
      <c r="P3921" s="6" t="str">
        <f>IF($C3921="","",IF(ISNA(MATCH($C3921,账户表,0)),"※这个账户不在【基础资料】的账户档案里",IF($B3921="","※没填日期，这一笔不会进任何月份的报表",IF(NOT(ISNUMBER($B3921)),"※日期是文本不是日期（像 2026.6.28 这种），按日期取数的报表全会漏掉这一笔",IF(AND($F3921&lt;&gt;"",$G3921&lt;&gt;""),"※收入和支出不能同时填",IF(AND(N($F3921)=0,N($G3921)=0),"※收入和支出都没填",IF(OR(N($F3921)&lt;0,N($G3921)&lt;0),"※金额不能填负数，方向反了就换一列填",IF($D3921="","※没填收支类别，分类报表会漏掉这一笔",IF(ISNA(MATCH($D3921,类别表,0)),"※收支类别不在【基础资料】的清单里",IF(AND($L3921="内部转账",$M3921=""),"△内部转账要在「对方账户」写上另一头",IF(AND($L3921="内部转账",$M3921=$C3921),"※对方账户跟本账户是同一个",IF(AND($L3921&lt;&gt;"内部转账",$M3921&lt;&gt;""),"△填了对方账户，但类别不是内部转账",IF(YEAR($B3921)&lt;&gt;管理年度,"△不是管理年度的单据，按月的三张报表里看不到",IF($H3921&lt;0,"△这一笔之后该账户余额成负数了，核一下",""))))))))))))))</f>
        <v/>
      </c>
    </row>
    <row r="3922" ht="16.5" spans="1:16">
      <c r="A3922" s="4" t="str">
        <f>IF($C3922="","",COUNTA($C$5:$C3922))</f>
        <v/>
      </c>
      <c r="B3922" s="52"/>
      <c r="C3922" s="53"/>
      <c r="D3922" s="53"/>
      <c r="E3922" s="32"/>
      <c r="F3922" s="54"/>
      <c r="G3922" s="54"/>
      <c r="H3922" s="24" t="str">
        <f>IFERROR(ROUND(VLOOKUP($C3922,基础资料!$B$5:$E$34,3,0)+SUMIF($C$5:$C3922,$C3922,$F$5:$F3922)-SUMIF($C$5:$C3922,$C3922,$G$5:$G3922),2),"")</f>
        <v/>
      </c>
      <c r="I3922" s="53"/>
      <c r="J3922" s="53"/>
      <c r="K3922" s="25" t="str">
        <f t="shared" si="61"/>
        <v/>
      </c>
      <c r="L3922" s="13" t="str">
        <f>IF($D3922="","",IFERROR(INDEX(类别属性,MATCH($D3922,类别表,0)),""))</f>
        <v/>
      </c>
      <c r="M3922" s="53"/>
      <c r="N3922" s="53"/>
      <c r="O3922" s="32"/>
      <c r="P3922" s="6" t="str">
        <f>IF($C3922="","",IF(ISNA(MATCH($C3922,账户表,0)),"※这个账户不在【基础资料】的账户档案里",IF($B3922="","※没填日期，这一笔不会进任何月份的报表",IF(NOT(ISNUMBER($B3922)),"※日期是文本不是日期（像 2026.6.28 这种），按日期取数的报表全会漏掉这一笔",IF(AND($F3922&lt;&gt;"",$G3922&lt;&gt;""),"※收入和支出不能同时填",IF(AND(N($F3922)=0,N($G3922)=0),"※收入和支出都没填",IF(OR(N($F3922)&lt;0,N($G3922)&lt;0),"※金额不能填负数，方向反了就换一列填",IF($D3922="","※没填收支类别，分类报表会漏掉这一笔",IF(ISNA(MATCH($D3922,类别表,0)),"※收支类别不在【基础资料】的清单里",IF(AND($L3922="内部转账",$M3922=""),"△内部转账要在「对方账户」写上另一头",IF(AND($L3922="内部转账",$M3922=$C3922),"※对方账户跟本账户是同一个",IF(AND($L3922&lt;&gt;"内部转账",$M3922&lt;&gt;""),"△填了对方账户，但类别不是内部转账",IF(YEAR($B3922)&lt;&gt;管理年度,"△不是管理年度的单据，按月的三张报表里看不到",IF($H3922&lt;0,"△这一笔之后该账户余额成负数了，核一下",""))))))))))))))</f>
        <v/>
      </c>
    </row>
    <row r="3923" ht="16.5" spans="1:16">
      <c r="A3923" s="4" t="str">
        <f>IF($C3923="","",COUNTA($C$5:$C3923))</f>
        <v/>
      </c>
      <c r="B3923" s="52"/>
      <c r="C3923" s="53"/>
      <c r="D3923" s="53"/>
      <c r="E3923" s="32"/>
      <c r="F3923" s="54"/>
      <c r="G3923" s="54"/>
      <c r="H3923" s="24" t="str">
        <f>IFERROR(ROUND(VLOOKUP($C3923,基础资料!$B$5:$E$34,3,0)+SUMIF($C$5:$C3923,$C3923,$F$5:$F3923)-SUMIF($C$5:$C3923,$C3923,$G$5:$G3923),2),"")</f>
        <v/>
      </c>
      <c r="I3923" s="53"/>
      <c r="J3923" s="53"/>
      <c r="K3923" s="25" t="str">
        <f t="shared" si="61"/>
        <v/>
      </c>
      <c r="L3923" s="13" t="str">
        <f>IF($D3923="","",IFERROR(INDEX(类别属性,MATCH($D3923,类别表,0)),""))</f>
        <v/>
      </c>
      <c r="M3923" s="53"/>
      <c r="N3923" s="53"/>
      <c r="O3923" s="32"/>
      <c r="P3923" s="6" t="str">
        <f>IF($C3923="","",IF(ISNA(MATCH($C3923,账户表,0)),"※这个账户不在【基础资料】的账户档案里",IF($B3923="","※没填日期，这一笔不会进任何月份的报表",IF(NOT(ISNUMBER($B3923)),"※日期是文本不是日期（像 2026.6.28 这种），按日期取数的报表全会漏掉这一笔",IF(AND($F3923&lt;&gt;"",$G3923&lt;&gt;""),"※收入和支出不能同时填",IF(AND(N($F3923)=0,N($G3923)=0),"※收入和支出都没填",IF(OR(N($F3923)&lt;0,N($G3923)&lt;0),"※金额不能填负数，方向反了就换一列填",IF($D3923="","※没填收支类别，分类报表会漏掉这一笔",IF(ISNA(MATCH($D3923,类别表,0)),"※收支类别不在【基础资料】的清单里",IF(AND($L3923="内部转账",$M3923=""),"△内部转账要在「对方账户」写上另一头",IF(AND($L3923="内部转账",$M3923=$C3923),"※对方账户跟本账户是同一个",IF(AND($L3923&lt;&gt;"内部转账",$M3923&lt;&gt;""),"△填了对方账户，但类别不是内部转账",IF(YEAR($B3923)&lt;&gt;管理年度,"△不是管理年度的单据，按月的三张报表里看不到",IF($H3923&lt;0,"△这一笔之后该账户余额成负数了，核一下",""))))))))))))))</f>
        <v/>
      </c>
    </row>
    <row r="3924" ht="16.5" spans="1:16">
      <c r="A3924" s="4" t="str">
        <f>IF($C3924="","",COUNTA($C$5:$C3924))</f>
        <v/>
      </c>
      <c r="B3924" s="52"/>
      <c r="C3924" s="53"/>
      <c r="D3924" s="53"/>
      <c r="E3924" s="32"/>
      <c r="F3924" s="54"/>
      <c r="G3924" s="54"/>
      <c r="H3924" s="24" t="str">
        <f>IFERROR(ROUND(VLOOKUP($C3924,基础资料!$B$5:$E$34,3,0)+SUMIF($C$5:$C3924,$C3924,$F$5:$F3924)-SUMIF($C$5:$C3924,$C3924,$G$5:$G3924),2),"")</f>
        <v/>
      </c>
      <c r="I3924" s="53"/>
      <c r="J3924" s="53"/>
      <c r="K3924" s="25" t="str">
        <f t="shared" si="61"/>
        <v/>
      </c>
      <c r="L3924" s="13" t="str">
        <f>IF($D3924="","",IFERROR(INDEX(类别属性,MATCH($D3924,类别表,0)),""))</f>
        <v/>
      </c>
      <c r="M3924" s="53"/>
      <c r="N3924" s="53"/>
      <c r="O3924" s="32"/>
      <c r="P3924" s="6" t="str">
        <f>IF($C3924="","",IF(ISNA(MATCH($C3924,账户表,0)),"※这个账户不在【基础资料】的账户档案里",IF($B3924="","※没填日期，这一笔不会进任何月份的报表",IF(NOT(ISNUMBER($B3924)),"※日期是文本不是日期（像 2026.6.28 这种），按日期取数的报表全会漏掉这一笔",IF(AND($F3924&lt;&gt;"",$G3924&lt;&gt;""),"※收入和支出不能同时填",IF(AND(N($F3924)=0,N($G3924)=0),"※收入和支出都没填",IF(OR(N($F3924)&lt;0,N($G3924)&lt;0),"※金额不能填负数，方向反了就换一列填",IF($D3924="","※没填收支类别，分类报表会漏掉这一笔",IF(ISNA(MATCH($D3924,类别表,0)),"※收支类别不在【基础资料】的清单里",IF(AND($L3924="内部转账",$M3924=""),"△内部转账要在「对方账户」写上另一头",IF(AND($L3924="内部转账",$M3924=$C3924),"※对方账户跟本账户是同一个",IF(AND($L3924&lt;&gt;"内部转账",$M3924&lt;&gt;""),"△填了对方账户，但类别不是内部转账",IF(YEAR($B3924)&lt;&gt;管理年度,"△不是管理年度的单据，按月的三张报表里看不到",IF($H3924&lt;0,"△这一笔之后该账户余额成负数了，核一下",""))))))))))))))</f>
        <v/>
      </c>
    </row>
    <row r="3925" ht="16.5" spans="1:16">
      <c r="A3925" s="4" t="str">
        <f>IF($C3925="","",COUNTA($C$5:$C3925))</f>
        <v/>
      </c>
      <c r="B3925" s="52"/>
      <c r="C3925" s="53"/>
      <c r="D3925" s="53"/>
      <c r="E3925" s="32"/>
      <c r="F3925" s="54"/>
      <c r="G3925" s="54"/>
      <c r="H3925" s="24" t="str">
        <f>IFERROR(ROUND(VLOOKUP($C3925,基础资料!$B$5:$E$34,3,0)+SUMIF($C$5:$C3925,$C3925,$F$5:$F3925)-SUMIF($C$5:$C3925,$C3925,$G$5:$G3925),2),"")</f>
        <v/>
      </c>
      <c r="I3925" s="53"/>
      <c r="J3925" s="53"/>
      <c r="K3925" s="25" t="str">
        <f t="shared" si="61"/>
        <v/>
      </c>
      <c r="L3925" s="13" t="str">
        <f>IF($D3925="","",IFERROR(INDEX(类别属性,MATCH($D3925,类别表,0)),""))</f>
        <v/>
      </c>
      <c r="M3925" s="53"/>
      <c r="N3925" s="53"/>
      <c r="O3925" s="32"/>
      <c r="P3925" s="6" t="str">
        <f>IF($C3925="","",IF(ISNA(MATCH($C3925,账户表,0)),"※这个账户不在【基础资料】的账户档案里",IF($B3925="","※没填日期，这一笔不会进任何月份的报表",IF(NOT(ISNUMBER($B3925)),"※日期是文本不是日期（像 2026.6.28 这种），按日期取数的报表全会漏掉这一笔",IF(AND($F3925&lt;&gt;"",$G3925&lt;&gt;""),"※收入和支出不能同时填",IF(AND(N($F3925)=0,N($G3925)=0),"※收入和支出都没填",IF(OR(N($F3925)&lt;0,N($G3925)&lt;0),"※金额不能填负数，方向反了就换一列填",IF($D3925="","※没填收支类别，分类报表会漏掉这一笔",IF(ISNA(MATCH($D3925,类别表,0)),"※收支类别不在【基础资料】的清单里",IF(AND($L3925="内部转账",$M3925=""),"△内部转账要在「对方账户」写上另一头",IF(AND($L3925="内部转账",$M3925=$C3925),"※对方账户跟本账户是同一个",IF(AND($L3925&lt;&gt;"内部转账",$M3925&lt;&gt;""),"△填了对方账户，但类别不是内部转账",IF(YEAR($B3925)&lt;&gt;管理年度,"△不是管理年度的单据，按月的三张报表里看不到",IF($H3925&lt;0,"△这一笔之后该账户余额成负数了，核一下",""))))))))))))))</f>
        <v/>
      </c>
    </row>
    <row r="3926" ht="16.5" spans="1:16">
      <c r="A3926" s="4" t="str">
        <f>IF($C3926="","",COUNTA($C$5:$C3926))</f>
        <v/>
      </c>
      <c r="B3926" s="52"/>
      <c r="C3926" s="53"/>
      <c r="D3926" s="53"/>
      <c r="E3926" s="32"/>
      <c r="F3926" s="54"/>
      <c r="G3926" s="54"/>
      <c r="H3926" s="24" t="str">
        <f>IFERROR(ROUND(VLOOKUP($C3926,基础资料!$B$5:$E$34,3,0)+SUMIF($C$5:$C3926,$C3926,$F$5:$F3926)-SUMIF($C$5:$C3926,$C3926,$G$5:$G3926),2),"")</f>
        <v/>
      </c>
      <c r="I3926" s="53"/>
      <c r="J3926" s="53"/>
      <c r="K3926" s="25" t="str">
        <f t="shared" si="61"/>
        <v/>
      </c>
      <c r="L3926" s="13" t="str">
        <f>IF($D3926="","",IFERROR(INDEX(类别属性,MATCH($D3926,类别表,0)),""))</f>
        <v/>
      </c>
      <c r="M3926" s="53"/>
      <c r="N3926" s="53"/>
      <c r="O3926" s="32"/>
      <c r="P3926" s="6" t="str">
        <f>IF($C3926="","",IF(ISNA(MATCH($C3926,账户表,0)),"※这个账户不在【基础资料】的账户档案里",IF($B3926="","※没填日期，这一笔不会进任何月份的报表",IF(NOT(ISNUMBER($B3926)),"※日期是文本不是日期（像 2026.6.28 这种），按日期取数的报表全会漏掉这一笔",IF(AND($F3926&lt;&gt;"",$G3926&lt;&gt;""),"※收入和支出不能同时填",IF(AND(N($F3926)=0,N($G3926)=0),"※收入和支出都没填",IF(OR(N($F3926)&lt;0,N($G3926)&lt;0),"※金额不能填负数，方向反了就换一列填",IF($D3926="","※没填收支类别，分类报表会漏掉这一笔",IF(ISNA(MATCH($D3926,类别表,0)),"※收支类别不在【基础资料】的清单里",IF(AND($L3926="内部转账",$M3926=""),"△内部转账要在「对方账户」写上另一头",IF(AND($L3926="内部转账",$M3926=$C3926),"※对方账户跟本账户是同一个",IF(AND($L3926&lt;&gt;"内部转账",$M3926&lt;&gt;""),"△填了对方账户，但类别不是内部转账",IF(YEAR($B3926)&lt;&gt;管理年度,"△不是管理年度的单据，按月的三张报表里看不到",IF($H3926&lt;0,"△这一笔之后该账户余额成负数了，核一下",""))))))))))))))</f>
        <v/>
      </c>
    </row>
    <row r="3927" ht="16.5" spans="1:16">
      <c r="A3927" s="4" t="str">
        <f>IF($C3927="","",COUNTA($C$5:$C3927))</f>
        <v/>
      </c>
      <c r="B3927" s="52"/>
      <c r="C3927" s="53"/>
      <c r="D3927" s="53"/>
      <c r="E3927" s="32"/>
      <c r="F3927" s="54"/>
      <c r="G3927" s="54"/>
      <c r="H3927" s="24" t="str">
        <f>IFERROR(ROUND(VLOOKUP($C3927,基础资料!$B$5:$E$34,3,0)+SUMIF($C$5:$C3927,$C3927,$F$5:$F3927)-SUMIF($C$5:$C3927,$C3927,$G$5:$G3927),2),"")</f>
        <v/>
      </c>
      <c r="I3927" s="53"/>
      <c r="J3927" s="53"/>
      <c r="K3927" s="25" t="str">
        <f t="shared" si="61"/>
        <v/>
      </c>
      <c r="L3927" s="13" t="str">
        <f>IF($D3927="","",IFERROR(INDEX(类别属性,MATCH($D3927,类别表,0)),""))</f>
        <v/>
      </c>
      <c r="M3927" s="53"/>
      <c r="N3927" s="53"/>
      <c r="O3927" s="32"/>
      <c r="P3927" s="6" t="str">
        <f>IF($C3927="","",IF(ISNA(MATCH($C3927,账户表,0)),"※这个账户不在【基础资料】的账户档案里",IF($B3927="","※没填日期，这一笔不会进任何月份的报表",IF(NOT(ISNUMBER($B3927)),"※日期是文本不是日期（像 2026.6.28 这种），按日期取数的报表全会漏掉这一笔",IF(AND($F3927&lt;&gt;"",$G3927&lt;&gt;""),"※收入和支出不能同时填",IF(AND(N($F3927)=0,N($G3927)=0),"※收入和支出都没填",IF(OR(N($F3927)&lt;0,N($G3927)&lt;0),"※金额不能填负数，方向反了就换一列填",IF($D3927="","※没填收支类别，分类报表会漏掉这一笔",IF(ISNA(MATCH($D3927,类别表,0)),"※收支类别不在【基础资料】的清单里",IF(AND($L3927="内部转账",$M3927=""),"△内部转账要在「对方账户」写上另一头",IF(AND($L3927="内部转账",$M3927=$C3927),"※对方账户跟本账户是同一个",IF(AND($L3927&lt;&gt;"内部转账",$M3927&lt;&gt;""),"△填了对方账户，但类别不是内部转账",IF(YEAR($B3927)&lt;&gt;管理年度,"△不是管理年度的单据，按月的三张报表里看不到",IF($H3927&lt;0,"△这一笔之后该账户余额成负数了，核一下",""))))))))))))))</f>
        <v/>
      </c>
    </row>
    <row r="3928" ht="16.5" spans="1:16">
      <c r="A3928" s="4" t="str">
        <f>IF($C3928="","",COUNTA($C$5:$C3928))</f>
        <v/>
      </c>
      <c r="B3928" s="52"/>
      <c r="C3928" s="53"/>
      <c r="D3928" s="53"/>
      <c r="E3928" s="32"/>
      <c r="F3928" s="54"/>
      <c r="G3928" s="54"/>
      <c r="H3928" s="24" t="str">
        <f>IFERROR(ROUND(VLOOKUP($C3928,基础资料!$B$5:$E$34,3,0)+SUMIF($C$5:$C3928,$C3928,$F$5:$F3928)-SUMIF($C$5:$C3928,$C3928,$G$5:$G3928),2),"")</f>
        <v/>
      </c>
      <c r="I3928" s="53"/>
      <c r="J3928" s="53"/>
      <c r="K3928" s="25" t="str">
        <f t="shared" si="61"/>
        <v/>
      </c>
      <c r="L3928" s="13" t="str">
        <f>IF($D3928="","",IFERROR(INDEX(类别属性,MATCH($D3928,类别表,0)),""))</f>
        <v/>
      </c>
      <c r="M3928" s="53"/>
      <c r="N3928" s="53"/>
      <c r="O3928" s="32"/>
      <c r="P3928" s="6" t="str">
        <f>IF($C3928="","",IF(ISNA(MATCH($C3928,账户表,0)),"※这个账户不在【基础资料】的账户档案里",IF($B3928="","※没填日期，这一笔不会进任何月份的报表",IF(NOT(ISNUMBER($B3928)),"※日期是文本不是日期（像 2026.6.28 这种），按日期取数的报表全会漏掉这一笔",IF(AND($F3928&lt;&gt;"",$G3928&lt;&gt;""),"※收入和支出不能同时填",IF(AND(N($F3928)=0,N($G3928)=0),"※收入和支出都没填",IF(OR(N($F3928)&lt;0,N($G3928)&lt;0),"※金额不能填负数，方向反了就换一列填",IF($D3928="","※没填收支类别，分类报表会漏掉这一笔",IF(ISNA(MATCH($D3928,类别表,0)),"※收支类别不在【基础资料】的清单里",IF(AND($L3928="内部转账",$M3928=""),"△内部转账要在「对方账户」写上另一头",IF(AND($L3928="内部转账",$M3928=$C3928),"※对方账户跟本账户是同一个",IF(AND($L3928&lt;&gt;"内部转账",$M3928&lt;&gt;""),"△填了对方账户，但类别不是内部转账",IF(YEAR($B3928)&lt;&gt;管理年度,"△不是管理年度的单据，按月的三张报表里看不到",IF($H3928&lt;0,"△这一笔之后该账户余额成负数了，核一下",""))))))))))))))</f>
        <v/>
      </c>
    </row>
    <row r="3929" ht="16.5" spans="1:16">
      <c r="A3929" s="4" t="str">
        <f>IF($C3929="","",COUNTA($C$5:$C3929))</f>
        <v/>
      </c>
      <c r="B3929" s="52"/>
      <c r="C3929" s="53"/>
      <c r="D3929" s="53"/>
      <c r="E3929" s="32"/>
      <c r="F3929" s="54"/>
      <c r="G3929" s="54"/>
      <c r="H3929" s="24" t="str">
        <f>IFERROR(ROUND(VLOOKUP($C3929,基础资料!$B$5:$E$34,3,0)+SUMIF($C$5:$C3929,$C3929,$F$5:$F3929)-SUMIF($C$5:$C3929,$C3929,$G$5:$G3929),2),"")</f>
        <v/>
      </c>
      <c r="I3929" s="53"/>
      <c r="J3929" s="53"/>
      <c r="K3929" s="25" t="str">
        <f t="shared" si="61"/>
        <v/>
      </c>
      <c r="L3929" s="13" t="str">
        <f>IF($D3929="","",IFERROR(INDEX(类别属性,MATCH($D3929,类别表,0)),""))</f>
        <v/>
      </c>
      <c r="M3929" s="53"/>
      <c r="N3929" s="53"/>
      <c r="O3929" s="32"/>
      <c r="P3929" s="6" t="str">
        <f>IF($C3929="","",IF(ISNA(MATCH($C3929,账户表,0)),"※这个账户不在【基础资料】的账户档案里",IF($B3929="","※没填日期，这一笔不会进任何月份的报表",IF(NOT(ISNUMBER($B3929)),"※日期是文本不是日期（像 2026.6.28 这种），按日期取数的报表全会漏掉这一笔",IF(AND($F3929&lt;&gt;"",$G3929&lt;&gt;""),"※收入和支出不能同时填",IF(AND(N($F3929)=0,N($G3929)=0),"※收入和支出都没填",IF(OR(N($F3929)&lt;0,N($G3929)&lt;0),"※金额不能填负数，方向反了就换一列填",IF($D3929="","※没填收支类别，分类报表会漏掉这一笔",IF(ISNA(MATCH($D3929,类别表,0)),"※收支类别不在【基础资料】的清单里",IF(AND($L3929="内部转账",$M3929=""),"△内部转账要在「对方账户」写上另一头",IF(AND($L3929="内部转账",$M3929=$C3929),"※对方账户跟本账户是同一个",IF(AND($L3929&lt;&gt;"内部转账",$M3929&lt;&gt;""),"△填了对方账户，但类别不是内部转账",IF(YEAR($B3929)&lt;&gt;管理年度,"△不是管理年度的单据，按月的三张报表里看不到",IF($H3929&lt;0,"△这一笔之后该账户余额成负数了，核一下",""))))))))))))))</f>
        <v/>
      </c>
    </row>
    <row r="3930" ht="16.5" spans="1:16">
      <c r="A3930" s="4" t="str">
        <f>IF($C3930="","",COUNTA($C$5:$C3930))</f>
        <v/>
      </c>
      <c r="B3930" s="52"/>
      <c r="C3930" s="53"/>
      <c r="D3930" s="53"/>
      <c r="E3930" s="32"/>
      <c r="F3930" s="54"/>
      <c r="G3930" s="54"/>
      <c r="H3930" s="24" t="str">
        <f>IFERROR(ROUND(VLOOKUP($C3930,基础资料!$B$5:$E$34,3,0)+SUMIF($C$5:$C3930,$C3930,$F$5:$F3930)-SUMIF($C$5:$C3930,$C3930,$G$5:$G3930),2),"")</f>
        <v/>
      </c>
      <c r="I3930" s="53"/>
      <c r="J3930" s="53"/>
      <c r="K3930" s="25" t="str">
        <f t="shared" si="61"/>
        <v/>
      </c>
      <c r="L3930" s="13" t="str">
        <f>IF($D3930="","",IFERROR(INDEX(类别属性,MATCH($D3930,类别表,0)),""))</f>
        <v/>
      </c>
      <c r="M3930" s="53"/>
      <c r="N3930" s="53"/>
      <c r="O3930" s="32"/>
      <c r="P3930" s="6" t="str">
        <f>IF($C3930="","",IF(ISNA(MATCH($C3930,账户表,0)),"※这个账户不在【基础资料】的账户档案里",IF($B3930="","※没填日期，这一笔不会进任何月份的报表",IF(NOT(ISNUMBER($B3930)),"※日期是文本不是日期（像 2026.6.28 这种），按日期取数的报表全会漏掉这一笔",IF(AND($F3930&lt;&gt;"",$G3930&lt;&gt;""),"※收入和支出不能同时填",IF(AND(N($F3930)=0,N($G3930)=0),"※收入和支出都没填",IF(OR(N($F3930)&lt;0,N($G3930)&lt;0),"※金额不能填负数，方向反了就换一列填",IF($D3930="","※没填收支类别，分类报表会漏掉这一笔",IF(ISNA(MATCH($D3930,类别表,0)),"※收支类别不在【基础资料】的清单里",IF(AND($L3930="内部转账",$M3930=""),"△内部转账要在「对方账户」写上另一头",IF(AND($L3930="内部转账",$M3930=$C3930),"※对方账户跟本账户是同一个",IF(AND($L3930&lt;&gt;"内部转账",$M3930&lt;&gt;""),"△填了对方账户，但类别不是内部转账",IF(YEAR($B3930)&lt;&gt;管理年度,"△不是管理年度的单据，按月的三张报表里看不到",IF($H3930&lt;0,"△这一笔之后该账户余额成负数了，核一下",""))))))))))))))</f>
        <v/>
      </c>
    </row>
    <row r="3931" ht="16.5" spans="1:16">
      <c r="A3931" s="4" t="str">
        <f>IF($C3931="","",COUNTA($C$5:$C3931))</f>
        <v/>
      </c>
      <c r="B3931" s="52"/>
      <c r="C3931" s="53"/>
      <c r="D3931" s="53"/>
      <c r="E3931" s="32"/>
      <c r="F3931" s="54"/>
      <c r="G3931" s="54"/>
      <c r="H3931" s="24" t="str">
        <f>IFERROR(ROUND(VLOOKUP($C3931,基础资料!$B$5:$E$34,3,0)+SUMIF($C$5:$C3931,$C3931,$F$5:$F3931)-SUMIF($C$5:$C3931,$C3931,$G$5:$G3931),2),"")</f>
        <v/>
      </c>
      <c r="I3931" s="53"/>
      <c r="J3931" s="53"/>
      <c r="K3931" s="25" t="str">
        <f t="shared" si="61"/>
        <v/>
      </c>
      <c r="L3931" s="13" t="str">
        <f>IF($D3931="","",IFERROR(INDEX(类别属性,MATCH($D3931,类别表,0)),""))</f>
        <v/>
      </c>
      <c r="M3931" s="53"/>
      <c r="N3931" s="53"/>
      <c r="O3931" s="32"/>
      <c r="P3931" s="6" t="str">
        <f>IF($C3931="","",IF(ISNA(MATCH($C3931,账户表,0)),"※这个账户不在【基础资料】的账户档案里",IF($B3931="","※没填日期，这一笔不会进任何月份的报表",IF(NOT(ISNUMBER($B3931)),"※日期是文本不是日期（像 2026.6.28 这种），按日期取数的报表全会漏掉这一笔",IF(AND($F3931&lt;&gt;"",$G3931&lt;&gt;""),"※收入和支出不能同时填",IF(AND(N($F3931)=0,N($G3931)=0),"※收入和支出都没填",IF(OR(N($F3931)&lt;0,N($G3931)&lt;0),"※金额不能填负数，方向反了就换一列填",IF($D3931="","※没填收支类别，分类报表会漏掉这一笔",IF(ISNA(MATCH($D3931,类别表,0)),"※收支类别不在【基础资料】的清单里",IF(AND($L3931="内部转账",$M3931=""),"△内部转账要在「对方账户」写上另一头",IF(AND($L3931="内部转账",$M3931=$C3931),"※对方账户跟本账户是同一个",IF(AND($L3931&lt;&gt;"内部转账",$M3931&lt;&gt;""),"△填了对方账户，但类别不是内部转账",IF(YEAR($B3931)&lt;&gt;管理年度,"△不是管理年度的单据，按月的三张报表里看不到",IF($H3931&lt;0,"△这一笔之后该账户余额成负数了，核一下",""))))))))))))))</f>
        <v/>
      </c>
    </row>
    <row r="3932" ht="16.5" spans="1:16">
      <c r="A3932" s="4" t="str">
        <f>IF($C3932="","",COUNTA($C$5:$C3932))</f>
        <v/>
      </c>
      <c r="B3932" s="52"/>
      <c r="C3932" s="53"/>
      <c r="D3932" s="53"/>
      <c r="E3932" s="32"/>
      <c r="F3932" s="54"/>
      <c r="G3932" s="54"/>
      <c r="H3932" s="24" t="str">
        <f>IFERROR(ROUND(VLOOKUP($C3932,基础资料!$B$5:$E$34,3,0)+SUMIF($C$5:$C3932,$C3932,$F$5:$F3932)-SUMIF($C$5:$C3932,$C3932,$G$5:$G3932),2),"")</f>
        <v/>
      </c>
      <c r="I3932" s="53"/>
      <c r="J3932" s="53"/>
      <c r="K3932" s="25" t="str">
        <f t="shared" si="61"/>
        <v/>
      </c>
      <c r="L3932" s="13" t="str">
        <f>IF($D3932="","",IFERROR(INDEX(类别属性,MATCH($D3932,类别表,0)),""))</f>
        <v/>
      </c>
      <c r="M3932" s="53"/>
      <c r="N3932" s="53"/>
      <c r="O3932" s="32"/>
      <c r="P3932" s="6" t="str">
        <f>IF($C3932="","",IF(ISNA(MATCH($C3932,账户表,0)),"※这个账户不在【基础资料】的账户档案里",IF($B3932="","※没填日期，这一笔不会进任何月份的报表",IF(NOT(ISNUMBER($B3932)),"※日期是文本不是日期（像 2026.6.28 这种），按日期取数的报表全会漏掉这一笔",IF(AND($F3932&lt;&gt;"",$G3932&lt;&gt;""),"※收入和支出不能同时填",IF(AND(N($F3932)=0,N($G3932)=0),"※收入和支出都没填",IF(OR(N($F3932)&lt;0,N($G3932)&lt;0),"※金额不能填负数，方向反了就换一列填",IF($D3932="","※没填收支类别，分类报表会漏掉这一笔",IF(ISNA(MATCH($D3932,类别表,0)),"※收支类别不在【基础资料】的清单里",IF(AND($L3932="内部转账",$M3932=""),"△内部转账要在「对方账户」写上另一头",IF(AND($L3932="内部转账",$M3932=$C3932),"※对方账户跟本账户是同一个",IF(AND($L3932&lt;&gt;"内部转账",$M3932&lt;&gt;""),"△填了对方账户，但类别不是内部转账",IF(YEAR($B3932)&lt;&gt;管理年度,"△不是管理年度的单据，按月的三张报表里看不到",IF($H3932&lt;0,"△这一笔之后该账户余额成负数了，核一下",""))))))))))))))</f>
        <v/>
      </c>
    </row>
    <row r="3933" ht="16.5" spans="1:16">
      <c r="A3933" s="4" t="str">
        <f>IF($C3933="","",COUNTA($C$5:$C3933))</f>
        <v/>
      </c>
      <c r="B3933" s="52"/>
      <c r="C3933" s="53"/>
      <c r="D3933" s="53"/>
      <c r="E3933" s="32"/>
      <c r="F3933" s="54"/>
      <c r="G3933" s="54"/>
      <c r="H3933" s="24" t="str">
        <f>IFERROR(ROUND(VLOOKUP($C3933,基础资料!$B$5:$E$34,3,0)+SUMIF($C$5:$C3933,$C3933,$F$5:$F3933)-SUMIF($C$5:$C3933,$C3933,$G$5:$G3933),2),"")</f>
        <v/>
      </c>
      <c r="I3933" s="53"/>
      <c r="J3933" s="53"/>
      <c r="K3933" s="25" t="str">
        <f t="shared" si="61"/>
        <v/>
      </c>
      <c r="L3933" s="13" t="str">
        <f>IF($D3933="","",IFERROR(INDEX(类别属性,MATCH($D3933,类别表,0)),""))</f>
        <v/>
      </c>
      <c r="M3933" s="53"/>
      <c r="N3933" s="53"/>
      <c r="O3933" s="32"/>
      <c r="P3933" s="6" t="str">
        <f>IF($C3933="","",IF(ISNA(MATCH($C3933,账户表,0)),"※这个账户不在【基础资料】的账户档案里",IF($B3933="","※没填日期，这一笔不会进任何月份的报表",IF(NOT(ISNUMBER($B3933)),"※日期是文本不是日期（像 2026.6.28 这种），按日期取数的报表全会漏掉这一笔",IF(AND($F3933&lt;&gt;"",$G3933&lt;&gt;""),"※收入和支出不能同时填",IF(AND(N($F3933)=0,N($G3933)=0),"※收入和支出都没填",IF(OR(N($F3933)&lt;0,N($G3933)&lt;0),"※金额不能填负数，方向反了就换一列填",IF($D3933="","※没填收支类别，分类报表会漏掉这一笔",IF(ISNA(MATCH($D3933,类别表,0)),"※收支类别不在【基础资料】的清单里",IF(AND($L3933="内部转账",$M3933=""),"△内部转账要在「对方账户」写上另一头",IF(AND($L3933="内部转账",$M3933=$C3933),"※对方账户跟本账户是同一个",IF(AND($L3933&lt;&gt;"内部转账",$M3933&lt;&gt;""),"△填了对方账户，但类别不是内部转账",IF(YEAR($B3933)&lt;&gt;管理年度,"△不是管理年度的单据，按月的三张报表里看不到",IF($H3933&lt;0,"△这一笔之后该账户余额成负数了，核一下",""))))))))))))))</f>
        <v/>
      </c>
    </row>
    <row r="3934" ht="16.5" spans="1:16">
      <c r="A3934" s="4" t="str">
        <f>IF($C3934="","",COUNTA($C$5:$C3934))</f>
        <v/>
      </c>
      <c r="B3934" s="52"/>
      <c r="C3934" s="53"/>
      <c r="D3934" s="53"/>
      <c r="E3934" s="32"/>
      <c r="F3934" s="54"/>
      <c r="G3934" s="54"/>
      <c r="H3934" s="24" t="str">
        <f>IFERROR(ROUND(VLOOKUP($C3934,基础资料!$B$5:$E$34,3,0)+SUMIF($C$5:$C3934,$C3934,$F$5:$F3934)-SUMIF($C$5:$C3934,$C3934,$G$5:$G3934),2),"")</f>
        <v/>
      </c>
      <c r="I3934" s="53"/>
      <c r="J3934" s="53"/>
      <c r="K3934" s="25" t="str">
        <f t="shared" si="61"/>
        <v/>
      </c>
      <c r="L3934" s="13" t="str">
        <f>IF($D3934="","",IFERROR(INDEX(类别属性,MATCH($D3934,类别表,0)),""))</f>
        <v/>
      </c>
      <c r="M3934" s="53"/>
      <c r="N3934" s="53"/>
      <c r="O3934" s="32"/>
      <c r="P3934" s="6" t="str">
        <f>IF($C3934="","",IF(ISNA(MATCH($C3934,账户表,0)),"※这个账户不在【基础资料】的账户档案里",IF($B3934="","※没填日期，这一笔不会进任何月份的报表",IF(NOT(ISNUMBER($B3934)),"※日期是文本不是日期（像 2026.6.28 这种），按日期取数的报表全会漏掉这一笔",IF(AND($F3934&lt;&gt;"",$G3934&lt;&gt;""),"※收入和支出不能同时填",IF(AND(N($F3934)=0,N($G3934)=0),"※收入和支出都没填",IF(OR(N($F3934)&lt;0,N($G3934)&lt;0),"※金额不能填负数，方向反了就换一列填",IF($D3934="","※没填收支类别，分类报表会漏掉这一笔",IF(ISNA(MATCH($D3934,类别表,0)),"※收支类别不在【基础资料】的清单里",IF(AND($L3934="内部转账",$M3934=""),"△内部转账要在「对方账户」写上另一头",IF(AND($L3934="内部转账",$M3934=$C3934),"※对方账户跟本账户是同一个",IF(AND($L3934&lt;&gt;"内部转账",$M3934&lt;&gt;""),"△填了对方账户，但类别不是内部转账",IF(YEAR($B3934)&lt;&gt;管理年度,"△不是管理年度的单据，按月的三张报表里看不到",IF($H3934&lt;0,"△这一笔之后该账户余额成负数了，核一下",""))))))))))))))</f>
        <v/>
      </c>
    </row>
    <row r="3935" ht="16.5" spans="1:16">
      <c r="A3935" s="4" t="str">
        <f>IF($C3935="","",COUNTA($C$5:$C3935))</f>
        <v/>
      </c>
      <c r="B3935" s="52"/>
      <c r="C3935" s="53"/>
      <c r="D3935" s="53"/>
      <c r="E3935" s="32"/>
      <c r="F3935" s="54"/>
      <c r="G3935" s="54"/>
      <c r="H3935" s="24" t="str">
        <f>IFERROR(ROUND(VLOOKUP($C3935,基础资料!$B$5:$E$34,3,0)+SUMIF($C$5:$C3935,$C3935,$F$5:$F3935)-SUMIF($C$5:$C3935,$C3935,$G$5:$G3935),2),"")</f>
        <v/>
      </c>
      <c r="I3935" s="53"/>
      <c r="J3935" s="53"/>
      <c r="K3935" s="25" t="str">
        <f t="shared" si="61"/>
        <v/>
      </c>
      <c r="L3935" s="13" t="str">
        <f>IF($D3935="","",IFERROR(INDEX(类别属性,MATCH($D3935,类别表,0)),""))</f>
        <v/>
      </c>
      <c r="M3935" s="53"/>
      <c r="N3935" s="53"/>
      <c r="O3935" s="32"/>
      <c r="P3935" s="6" t="str">
        <f>IF($C3935="","",IF(ISNA(MATCH($C3935,账户表,0)),"※这个账户不在【基础资料】的账户档案里",IF($B3935="","※没填日期，这一笔不会进任何月份的报表",IF(NOT(ISNUMBER($B3935)),"※日期是文本不是日期（像 2026.6.28 这种），按日期取数的报表全会漏掉这一笔",IF(AND($F3935&lt;&gt;"",$G3935&lt;&gt;""),"※收入和支出不能同时填",IF(AND(N($F3935)=0,N($G3935)=0),"※收入和支出都没填",IF(OR(N($F3935)&lt;0,N($G3935)&lt;0),"※金额不能填负数，方向反了就换一列填",IF($D3935="","※没填收支类别，分类报表会漏掉这一笔",IF(ISNA(MATCH($D3935,类别表,0)),"※收支类别不在【基础资料】的清单里",IF(AND($L3935="内部转账",$M3935=""),"△内部转账要在「对方账户」写上另一头",IF(AND($L3935="内部转账",$M3935=$C3935),"※对方账户跟本账户是同一个",IF(AND($L3935&lt;&gt;"内部转账",$M3935&lt;&gt;""),"△填了对方账户，但类别不是内部转账",IF(YEAR($B3935)&lt;&gt;管理年度,"△不是管理年度的单据，按月的三张报表里看不到",IF($H3935&lt;0,"△这一笔之后该账户余额成负数了，核一下",""))))))))))))))</f>
        <v/>
      </c>
    </row>
    <row r="3936" ht="16.5" spans="1:16">
      <c r="A3936" s="4" t="str">
        <f>IF($C3936="","",COUNTA($C$5:$C3936))</f>
        <v/>
      </c>
      <c r="B3936" s="52"/>
      <c r="C3936" s="53"/>
      <c r="D3936" s="53"/>
      <c r="E3936" s="32"/>
      <c r="F3936" s="54"/>
      <c r="G3936" s="54"/>
      <c r="H3936" s="24" t="str">
        <f>IFERROR(ROUND(VLOOKUP($C3936,基础资料!$B$5:$E$34,3,0)+SUMIF($C$5:$C3936,$C3936,$F$5:$F3936)-SUMIF($C$5:$C3936,$C3936,$G$5:$G3936),2),"")</f>
        <v/>
      </c>
      <c r="I3936" s="53"/>
      <c r="J3936" s="53"/>
      <c r="K3936" s="25" t="str">
        <f t="shared" si="61"/>
        <v/>
      </c>
      <c r="L3936" s="13" t="str">
        <f>IF($D3936="","",IFERROR(INDEX(类别属性,MATCH($D3936,类别表,0)),""))</f>
        <v/>
      </c>
      <c r="M3936" s="53"/>
      <c r="N3936" s="53"/>
      <c r="O3936" s="32"/>
      <c r="P3936" s="6" t="str">
        <f>IF($C3936="","",IF(ISNA(MATCH($C3936,账户表,0)),"※这个账户不在【基础资料】的账户档案里",IF($B3936="","※没填日期，这一笔不会进任何月份的报表",IF(NOT(ISNUMBER($B3936)),"※日期是文本不是日期（像 2026.6.28 这种），按日期取数的报表全会漏掉这一笔",IF(AND($F3936&lt;&gt;"",$G3936&lt;&gt;""),"※收入和支出不能同时填",IF(AND(N($F3936)=0,N($G3936)=0),"※收入和支出都没填",IF(OR(N($F3936)&lt;0,N($G3936)&lt;0),"※金额不能填负数，方向反了就换一列填",IF($D3936="","※没填收支类别，分类报表会漏掉这一笔",IF(ISNA(MATCH($D3936,类别表,0)),"※收支类别不在【基础资料】的清单里",IF(AND($L3936="内部转账",$M3936=""),"△内部转账要在「对方账户」写上另一头",IF(AND($L3936="内部转账",$M3936=$C3936),"※对方账户跟本账户是同一个",IF(AND($L3936&lt;&gt;"内部转账",$M3936&lt;&gt;""),"△填了对方账户，但类别不是内部转账",IF(YEAR($B3936)&lt;&gt;管理年度,"△不是管理年度的单据，按月的三张报表里看不到",IF($H3936&lt;0,"△这一笔之后该账户余额成负数了，核一下",""))))))))))))))</f>
        <v/>
      </c>
    </row>
    <row r="3937" ht="16.5" spans="1:16">
      <c r="A3937" s="4" t="str">
        <f>IF($C3937="","",COUNTA($C$5:$C3937))</f>
        <v/>
      </c>
      <c r="B3937" s="52"/>
      <c r="C3937" s="53"/>
      <c r="D3937" s="53"/>
      <c r="E3937" s="32"/>
      <c r="F3937" s="54"/>
      <c r="G3937" s="54"/>
      <c r="H3937" s="24" t="str">
        <f>IFERROR(ROUND(VLOOKUP($C3937,基础资料!$B$5:$E$34,3,0)+SUMIF($C$5:$C3937,$C3937,$F$5:$F3937)-SUMIF($C$5:$C3937,$C3937,$G$5:$G3937),2),"")</f>
        <v/>
      </c>
      <c r="I3937" s="53"/>
      <c r="J3937" s="53"/>
      <c r="K3937" s="25" t="str">
        <f t="shared" si="61"/>
        <v/>
      </c>
      <c r="L3937" s="13" t="str">
        <f>IF($D3937="","",IFERROR(INDEX(类别属性,MATCH($D3937,类别表,0)),""))</f>
        <v/>
      </c>
      <c r="M3937" s="53"/>
      <c r="N3937" s="53"/>
      <c r="O3937" s="32"/>
      <c r="P3937" s="6" t="str">
        <f>IF($C3937="","",IF(ISNA(MATCH($C3937,账户表,0)),"※这个账户不在【基础资料】的账户档案里",IF($B3937="","※没填日期，这一笔不会进任何月份的报表",IF(NOT(ISNUMBER($B3937)),"※日期是文本不是日期（像 2026.6.28 这种），按日期取数的报表全会漏掉这一笔",IF(AND($F3937&lt;&gt;"",$G3937&lt;&gt;""),"※收入和支出不能同时填",IF(AND(N($F3937)=0,N($G3937)=0),"※收入和支出都没填",IF(OR(N($F3937)&lt;0,N($G3937)&lt;0),"※金额不能填负数，方向反了就换一列填",IF($D3937="","※没填收支类别，分类报表会漏掉这一笔",IF(ISNA(MATCH($D3937,类别表,0)),"※收支类别不在【基础资料】的清单里",IF(AND($L3937="内部转账",$M3937=""),"△内部转账要在「对方账户」写上另一头",IF(AND($L3937="内部转账",$M3937=$C3937),"※对方账户跟本账户是同一个",IF(AND($L3937&lt;&gt;"内部转账",$M3937&lt;&gt;""),"△填了对方账户，但类别不是内部转账",IF(YEAR($B3937)&lt;&gt;管理年度,"△不是管理年度的单据，按月的三张报表里看不到",IF($H3937&lt;0,"△这一笔之后该账户余额成负数了，核一下",""))))))))))))))</f>
        <v/>
      </c>
    </row>
    <row r="3938" ht="16.5" spans="1:16">
      <c r="A3938" s="4" t="str">
        <f>IF($C3938="","",COUNTA($C$5:$C3938))</f>
        <v/>
      </c>
      <c r="B3938" s="52"/>
      <c r="C3938" s="53"/>
      <c r="D3938" s="53"/>
      <c r="E3938" s="32"/>
      <c r="F3938" s="54"/>
      <c r="G3938" s="54"/>
      <c r="H3938" s="24" t="str">
        <f>IFERROR(ROUND(VLOOKUP($C3938,基础资料!$B$5:$E$34,3,0)+SUMIF($C$5:$C3938,$C3938,$F$5:$F3938)-SUMIF($C$5:$C3938,$C3938,$G$5:$G3938),2),"")</f>
        <v/>
      </c>
      <c r="I3938" s="53"/>
      <c r="J3938" s="53"/>
      <c r="K3938" s="25" t="str">
        <f t="shared" si="61"/>
        <v/>
      </c>
      <c r="L3938" s="13" t="str">
        <f>IF($D3938="","",IFERROR(INDEX(类别属性,MATCH($D3938,类别表,0)),""))</f>
        <v/>
      </c>
      <c r="M3938" s="53"/>
      <c r="N3938" s="53"/>
      <c r="O3938" s="32"/>
      <c r="P3938" s="6" t="str">
        <f>IF($C3938="","",IF(ISNA(MATCH($C3938,账户表,0)),"※这个账户不在【基础资料】的账户档案里",IF($B3938="","※没填日期，这一笔不会进任何月份的报表",IF(NOT(ISNUMBER($B3938)),"※日期是文本不是日期（像 2026.6.28 这种），按日期取数的报表全会漏掉这一笔",IF(AND($F3938&lt;&gt;"",$G3938&lt;&gt;""),"※收入和支出不能同时填",IF(AND(N($F3938)=0,N($G3938)=0),"※收入和支出都没填",IF(OR(N($F3938)&lt;0,N($G3938)&lt;0),"※金额不能填负数，方向反了就换一列填",IF($D3938="","※没填收支类别，分类报表会漏掉这一笔",IF(ISNA(MATCH($D3938,类别表,0)),"※收支类别不在【基础资料】的清单里",IF(AND($L3938="内部转账",$M3938=""),"△内部转账要在「对方账户」写上另一头",IF(AND($L3938="内部转账",$M3938=$C3938),"※对方账户跟本账户是同一个",IF(AND($L3938&lt;&gt;"内部转账",$M3938&lt;&gt;""),"△填了对方账户，但类别不是内部转账",IF(YEAR($B3938)&lt;&gt;管理年度,"△不是管理年度的单据，按月的三张报表里看不到",IF($H3938&lt;0,"△这一笔之后该账户余额成负数了，核一下",""))))))))))))))</f>
        <v/>
      </c>
    </row>
    <row r="3939" ht="16.5" spans="1:16">
      <c r="A3939" s="4" t="str">
        <f>IF($C3939="","",COUNTA($C$5:$C3939))</f>
        <v/>
      </c>
      <c r="B3939" s="52"/>
      <c r="C3939" s="53"/>
      <c r="D3939" s="53"/>
      <c r="E3939" s="32"/>
      <c r="F3939" s="54"/>
      <c r="G3939" s="54"/>
      <c r="H3939" s="24" t="str">
        <f>IFERROR(ROUND(VLOOKUP($C3939,基础资料!$B$5:$E$34,3,0)+SUMIF($C$5:$C3939,$C3939,$F$5:$F3939)-SUMIF($C$5:$C3939,$C3939,$G$5:$G3939),2),"")</f>
        <v/>
      </c>
      <c r="I3939" s="53"/>
      <c r="J3939" s="53"/>
      <c r="K3939" s="25" t="str">
        <f t="shared" si="61"/>
        <v/>
      </c>
      <c r="L3939" s="13" t="str">
        <f>IF($D3939="","",IFERROR(INDEX(类别属性,MATCH($D3939,类别表,0)),""))</f>
        <v/>
      </c>
      <c r="M3939" s="53"/>
      <c r="N3939" s="53"/>
      <c r="O3939" s="32"/>
      <c r="P3939" s="6" t="str">
        <f>IF($C3939="","",IF(ISNA(MATCH($C3939,账户表,0)),"※这个账户不在【基础资料】的账户档案里",IF($B3939="","※没填日期，这一笔不会进任何月份的报表",IF(NOT(ISNUMBER($B3939)),"※日期是文本不是日期（像 2026.6.28 这种），按日期取数的报表全会漏掉这一笔",IF(AND($F3939&lt;&gt;"",$G3939&lt;&gt;""),"※收入和支出不能同时填",IF(AND(N($F3939)=0,N($G3939)=0),"※收入和支出都没填",IF(OR(N($F3939)&lt;0,N($G3939)&lt;0),"※金额不能填负数，方向反了就换一列填",IF($D3939="","※没填收支类别，分类报表会漏掉这一笔",IF(ISNA(MATCH($D3939,类别表,0)),"※收支类别不在【基础资料】的清单里",IF(AND($L3939="内部转账",$M3939=""),"△内部转账要在「对方账户」写上另一头",IF(AND($L3939="内部转账",$M3939=$C3939),"※对方账户跟本账户是同一个",IF(AND($L3939&lt;&gt;"内部转账",$M3939&lt;&gt;""),"△填了对方账户，但类别不是内部转账",IF(YEAR($B3939)&lt;&gt;管理年度,"△不是管理年度的单据，按月的三张报表里看不到",IF($H3939&lt;0,"△这一笔之后该账户余额成负数了，核一下",""))))))))))))))</f>
        <v/>
      </c>
    </row>
    <row r="3940" ht="16.5" spans="1:16">
      <c r="A3940" s="4" t="str">
        <f>IF($C3940="","",COUNTA($C$5:$C3940))</f>
        <v/>
      </c>
      <c r="B3940" s="52"/>
      <c r="C3940" s="53"/>
      <c r="D3940" s="53"/>
      <c r="E3940" s="32"/>
      <c r="F3940" s="54"/>
      <c r="G3940" s="54"/>
      <c r="H3940" s="24" t="str">
        <f>IFERROR(ROUND(VLOOKUP($C3940,基础资料!$B$5:$E$34,3,0)+SUMIF($C$5:$C3940,$C3940,$F$5:$F3940)-SUMIF($C$5:$C3940,$C3940,$G$5:$G3940),2),"")</f>
        <v/>
      </c>
      <c r="I3940" s="53"/>
      <c r="J3940" s="53"/>
      <c r="K3940" s="25" t="str">
        <f t="shared" si="61"/>
        <v/>
      </c>
      <c r="L3940" s="13" t="str">
        <f>IF($D3940="","",IFERROR(INDEX(类别属性,MATCH($D3940,类别表,0)),""))</f>
        <v/>
      </c>
      <c r="M3940" s="53"/>
      <c r="N3940" s="53"/>
      <c r="O3940" s="32"/>
      <c r="P3940" s="6" t="str">
        <f>IF($C3940="","",IF(ISNA(MATCH($C3940,账户表,0)),"※这个账户不在【基础资料】的账户档案里",IF($B3940="","※没填日期，这一笔不会进任何月份的报表",IF(NOT(ISNUMBER($B3940)),"※日期是文本不是日期（像 2026.6.28 这种），按日期取数的报表全会漏掉这一笔",IF(AND($F3940&lt;&gt;"",$G3940&lt;&gt;""),"※收入和支出不能同时填",IF(AND(N($F3940)=0,N($G3940)=0),"※收入和支出都没填",IF(OR(N($F3940)&lt;0,N($G3940)&lt;0),"※金额不能填负数，方向反了就换一列填",IF($D3940="","※没填收支类别，分类报表会漏掉这一笔",IF(ISNA(MATCH($D3940,类别表,0)),"※收支类别不在【基础资料】的清单里",IF(AND($L3940="内部转账",$M3940=""),"△内部转账要在「对方账户」写上另一头",IF(AND($L3940="内部转账",$M3940=$C3940),"※对方账户跟本账户是同一个",IF(AND($L3940&lt;&gt;"内部转账",$M3940&lt;&gt;""),"△填了对方账户，但类别不是内部转账",IF(YEAR($B3940)&lt;&gt;管理年度,"△不是管理年度的单据，按月的三张报表里看不到",IF($H3940&lt;0,"△这一笔之后该账户余额成负数了，核一下",""))))))))))))))</f>
        <v/>
      </c>
    </row>
    <row r="3941" ht="16.5" spans="1:16">
      <c r="A3941" s="4" t="str">
        <f>IF($C3941="","",COUNTA($C$5:$C3941))</f>
        <v/>
      </c>
      <c r="B3941" s="52"/>
      <c r="C3941" s="53"/>
      <c r="D3941" s="53"/>
      <c r="E3941" s="32"/>
      <c r="F3941" s="54"/>
      <c r="G3941" s="54"/>
      <c r="H3941" s="24" t="str">
        <f>IFERROR(ROUND(VLOOKUP($C3941,基础资料!$B$5:$E$34,3,0)+SUMIF($C$5:$C3941,$C3941,$F$5:$F3941)-SUMIF($C$5:$C3941,$C3941,$G$5:$G3941),2),"")</f>
        <v/>
      </c>
      <c r="I3941" s="53"/>
      <c r="J3941" s="53"/>
      <c r="K3941" s="25" t="str">
        <f t="shared" si="61"/>
        <v/>
      </c>
      <c r="L3941" s="13" t="str">
        <f>IF($D3941="","",IFERROR(INDEX(类别属性,MATCH($D3941,类别表,0)),""))</f>
        <v/>
      </c>
      <c r="M3941" s="53"/>
      <c r="N3941" s="53"/>
      <c r="O3941" s="32"/>
      <c r="P3941" s="6" t="str">
        <f>IF($C3941="","",IF(ISNA(MATCH($C3941,账户表,0)),"※这个账户不在【基础资料】的账户档案里",IF($B3941="","※没填日期，这一笔不会进任何月份的报表",IF(NOT(ISNUMBER($B3941)),"※日期是文本不是日期（像 2026.6.28 这种），按日期取数的报表全会漏掉这一笔",IF(AND($F3941&lt;&gt;"",$G3941&lt;&gt;""),"※收入和支出不能同时填",IF(AND(N($F3941)=0,N($G3941)=0),"※收入和支出都没填",IF(OR(N($F3941)&lt;0,N($G3941)&lt;0),"※金额不能填负数，方向反了就换一列填",IF($D3941="","※没填收支类别，分类报表会漏掉这一笔",IF(ISNA(MATCH($D3941,类别表,0)),"※收支类别不在【基础资料】的清单里",IF(AND($L3941="内部转账",$M3941=""),"△内部转账要在「对方账户」写上另一头",IF(AND($L3941="内部转账",$M3941=$C3941),"※对方账户跟本账户是同一个",IF(AND($L3941&lt;&gt;"内部转账",$M3941&lt;&gt;""),"△填了对方账户，但类别不是内部转账",IF(YEAR($B3941)&lt;&gt;管理年度,"△不是管理年度的单据，按月的三张报表里看不到",IF($H3941&lt;0,"△这一笔之后该账户余额成负数了，核一下",""))))))))))))))</f>
        <v/>
      </c>
    </row>
    <row r="3942" ht="16.5" spans="1:16">
      <c r="A3942" s="4" t="str">
        <f>IF($C3942="","",COUNTA($C$5:$C3942))</f>
        <v/>
      </c>
      <c r="B3942" s="52"/>
      <c r="C3942" s="53"/>
      <c r="D3942" s="53"/>
      <c r="E3942" s="32"/>
      <c r="F3942" s="54"/>
      <c r="G3942" s="54"/>
      <c r="H3942" s="24" t="str">
        <f>IFERROR(ROUND(VLOOKUP($C3942,基础资料!$B$5:$E$34,3,0)+SUMIF($C$5:$C3942,$C3942,$F$5:$F3942)-SUMIF($C$5:$C3942,$C3942,$G$5:$G3942),2),"")</f>
        <v/>
      </c>
      <c r="I3942" s="53"/>
      <c r="J3942" s="53"/>
      <c r="K3942" s="25" t="str">
        <f t="shared" si="61"/>
        <v/>
      </c>
      <c r="L3942" s="13" t="str">
        <f>IF($D3942="","",IFERROR(INDEX(类别属性,MATCH($D3942,类别表,0)),""))</f>
        <v/>
      </c>
      <c r="M3942" s="53"/>
      <c r="N3942" s="53"/>
      <c r="O3942" s="32"/>
      <c r="P3942" s="6" t="str">
        <f>IF($C3942="","",IF(ISNA(MATCH($C3942,账户表,0)),"※这个账户不在【基础资料】的账户档案里",IF($B3942="","※没填日期，这一笔不会进任何月份的报表",IF(NOT(ISNUMBER($B3942)),"※日期是文本不是日期（像 2026.6.28 这种），按日期取数的报表全会漏掉这一笔",IF(AND($F3942&lt;&gt;"",$G3942&lt;&gt;""),"※收入和支出不能同时填",IF(AND(N($F3942)=0,N($G3942)=0),"※收入和支出都没填",IF(OR(N($F3942)&lt;0,N($G3942)&lt;0),"※金额不能填负数，方向反了就换一列填",IF($D3942="","※没填收支类别，分类报表会漏掉这一笔",IF(ISNA(MATCH($D3942,类别表,0)),"※收支类别不在【基础资料】的清单里",IF(AND($L3942="内部转账",$M3942=""),"△内部转账要在「对方账户」写上另一头",IF(AND($L3942="内部转账",$M3942=$C3942),"※对方账户跟本账户是同一个",IF(AND($L3942&lt;&gt;"内部转账",$M3942&lt;&gt;""),"△填了对方账户，但类别不是内部转账",IF(YEAR($B3942)&lt;&gt;管理年度,"△不是管理年度的单据，按月的三张报表里看不到",IF($H3942&lt;0,"△这一笔之后该账户余额成负数了，核一下",""))))))))))))))</f>
        <v/>
      </c>
    </row>
    <row r="3943" ht="16.5" spans="1:16">
      <c r="A3943" s="4" t="str">
        <f>IF($C3943="","",COUNTA($C$5:$C3943))</f>
        <v/>
      </c>
      <c r="B3943" s="52"/>
      <c r="C3943" s="53"/>
      <c r="D3943" s="53"/>
      <c r="E3943" s="32"/>
      <c r="F3943" s="54"/>
      <c r="G3943" s="54"/>
      <c r="H3943" s="24" t="str">
        <f>IFERROR(ROUND(VLOOKUP($C3943,基础资料!$B$5:$E$34,3,0)+SUMIF($C$5:$C3943,$C3943,$F$5:$F3943)-SUMIF($C$5:$C3943,$C3943,$G$5:$G3943),2),"")</f>
        <v/>
      </c>
      <c r="I3943" s="53"/>
      <c r="J3943" s="53"/>
      <c r="K3943" s="25" t="str">
        <f t="shared" si="61"/>
        <v/>
      </c>
      <c r="L3943" s="13" t="str">
        <f>IF($D3943="","",IFERROR(INDEX(类别属性,MATCH($D3943,类别表,0)),""))</f>
        <v/>
      </c>
      <c r="M3943" s="53"/>
      <c r="N3943" s="53"/>
      <c r="O3943" s="32"/>
      <c r="P3943" s="6" t="str">
        <f>IF($C3943="","",IF(ISNA(MATCH($C3943,账户表,0)),"※这个账户不在【基础资料】的账户档案里",IF($B3943="","※没填日期，这一笔不会进任何月份的报表",IF(NOT(ISNUMBER($B3943)),"※日期是文本不是日期（像 2026.6.28 这种），按日期取数的报表全会漏掉这一笔",IF(AND($F3943&lt;&gt;"",$G3943&lt;&gt;""),"※收入和支出不能同时填",IF(AND(N($F3943)=0,N($G3943)=0),"※收入和支出都没填",IF(OR(N($F3943)&lt;0,N($G3943)&lt;0),"※金额不能填负数，方向反了就换一列填",IF($D3943="","※没填收支类别，分类报表会漏掉这一笔",IF(ISNA(MATCH($D3943,类别表,0)),"※收支类别不在【基础资料】的清单里",IF(AND($L3943="内部转账",$M3943=""),"△内部转账要在「对方账户」写上另一头",IF(AND($L3943="内部转账",$M3943=$C3943),"※对方账户跟本账户是同一个",IF(AND($L3943&lt;&gt;"内部转账",$M3943&lt;&gt;""),"△填了对方账户，但类别不是内部转账",IF(YEAR($B3943)&lt;&gt;管理年度,"△不是管理年度的单据，按月的三张报表里看不到",IF($H3943&lt;0,"△这一笔之后该账户余额成负数了，核一下",""))))))))))))))</f>
        <v/>
      </c>
    </row>
    <row r="3944" ht="16.5" spans="1:16">
      <c r="A3944" s="4" t="str">
        <f>IF($C3944="","",COUNTA($C$5:$C3944))</f>
        <v/>
      </c>
      <c r="B3944" s="52"/>
      <c r="C3944" s="53"/>
      <c r="D3944" s="53"/>
      <c r="E3944" s="32"/>
      <c r="F3944" s="54"/>
      <c r="G3944" s="54"/>
      <c r="H3944" s="24" t="str">
        <f>IFERROR(ROUND(VLOOKUP($C3944,基础资料!$B$5:$E$34,3,0)+SUMIF($C$5:$C3944,$C3944,$F$5:$F3944)-SUMIF($C$5:$C3944,$C3944,$G$5:$G3944),2),"")</f>
        <v/>
      </c>
      <c r="I3944" s="53"/>
      <c r="J3944" s="53"/>
      <c r="K3944" s="25" t="str">
        <f t="shared" si="61"/>
        <v/>
      </c>
      <c r="L3944" s="13" t="str">
        <f>IF($D3944="","",IFERROR(INDEX(类别属性,MATCH($D3944,类别表,0)),""))</f>
        <v/>
      </c>
      <c r="M3944" s="53"/>
      <c r="N3944" s="53"/>
      <c r="O3944" s="32"/>
      <c r="P3944" s="6" t="str">
        <f>IF($C3944="","",IF(ISNA(MATCH($C3944,账户表,0)),"※这个账户不在【基础资料】的账户档案里",IF($B3944="","※没填日期，这一笔不会进任何月份的报表",IF(NOT(ISNUMBER($B3944)),"※日期是文本不是日期（像 2026.6.28 这种），按日期取数的报表全会漏掉这一笔",IF(AND($F3944&lt;&gt;"",$G3944&lt;&gt;""),"※收入和支出不能同时填",IF(AND(N($F3944)=0,N($G3944)=0),"※收入和支出都没填",IF(OR(N($F3944)&lt;0,N($G3944)&lt;0),"※金额不能填负数，方向反了就换一列填",IF($D3944="","※没填收支类别，分类报表会漏掉这一笔",IF(ISNA(MATCH($D3944,类别表,0)),"※收支类别不在【基础资料】的清单里",IF(AND($L3944="内部转账",$M3944=""),"△内部转账要在「对方账户」写上另一头",IF(AND($L3944="内部转账",$M3944=$C3944),"※对方账户跟本账户是同一个",IF(AND($L3944&lt;&gt;"内部转账",$M3944&lt;&gt;""),"△填了对方账户，但类别不是内部转账",IF(YEAR($B3944)&lt;&gt;管理年度,"△不是管理年度的单据，按月的三张报表里看不到",IF($H3944&lt;0,"△这一笔之后该账户余额成负数了，核一下",""))))))))))))))</f>
        <v/>
      </c>
    </row>
    <row r="3945" ht="16.5" spans="1:16">
      <c r="A3945" s="4" t="str">
        <f>IF($C3945="","",COUNTA($C$5:$C3945))</f>
        <v/>
      </c>
      <c r="B3945" s="52"/>
      <c r="C3945" s="53"/>
      <c r="D3945" s="53"/>
      <c r="E3945" s="32"/>
      <c r="F3945" s="54"/>
      <c r="G3945" s="54"/>
      <c r="H3945" s="24" t="str">
        <f>IFERROR(ROUND(VLOOKUP($C3945,基础资料!$B$5:$E$34,3,0)+SUMIF($C$5:$C3945,$C3945,$F$5:$F3945)-SUMIF($C$5:$C3945,$C3945,$G$5:$G3945),2),"")</f>
        <v/>
      </c>
      <c r="I3945" s="53"/>
      <c r="J3945" s="53"/>
      <c r="K3945" s="25" t="str">
        <f t="shared" si="61"/>
        <v/>
      </c>
      <c r="L3945" s="13" t="str">
        <f>IF($D3945="","",IFERROR(INDEX(类别属性,MATCH($D3945,类别表,0)),""))</f>
        <v/>
      </c>
      <c r="M3945" s="53"/>
      <c r="N3945" s="53"/>
      <c r="O3945" s="32"/>
      <c r="P3945" s="6" t="str">
        <f>IF($C3945="","",IF(ISNA(MATCH($C3945,账户表,0)),"※这个账户不在【基础资料】的账户档案里",IF($B3945="","※没填日期，这一笔不会进任何月份的报表",IF(NOT(ISNUMBER($B3945)),"※日期是文本不是日期（像 2026.6.28 这种），按日期取数的报表全会漏掉这一笔",IF(AND($F3945&lt;&gt;"",$G3945&lt;&gt;""),"※收入和支出不能同时填",IF(AND(N($F3945)=0,N($G3945)=0),"※收入和支出都没填",IF(OR(N($F3945)&lt;0,N($G3945)&lt;0),"※金额不能填负数，方向反了就换一列填",IF($D3945="","※没填收支类别，分类报表会漏掉这一笔",IF(ISNA(MATCH($D3945,类别表,0)),"※收支类别不在【基础资料】的清单里",IF(AND($L3945="内部转账",$M3945=""),"△内部转账要在「对方账户」写上另一头",IF(AND($L3945="内部转账",$M3945=$C3945),"※对方账户跟本账户是同一个",IF(AND($L3945&lt;&gt;"内部转账",$M3945&lt;&gt;""),"△填了对方账户，但类别不是内部转账",IF(YEAR($B3945)&lt;&gt;管理年度,"△不是管理年度的单据，按月的三张报表里看不到",IF($H3945&lt;0,"△这一笔之后该账户余额成负数了，核一下",""))))))))))))))</f>
        <v/>
      </c>
    </row>
    <row r="3946" ht="16.5" spans="1:16">
      <c r="A3946" s="4" t="str">
        <f>IF($C3946="","",COUNTA($C$5:$C3946))</f>
        <v/>
      </c>
      <c r="B3946" s="52"/>
      <c r="C3946" s="53"/>
      <c r="D3946" s="53"/>
      <c r="E3946" s="32"/>
      <c r="F3946" s="54"/>
      <c r="G3946" s="54"/>
      <c r="H3946" s="24" t="str">
        <f>IFERROR(ROUND(VLOOKUP($C3946,基础资料!$B$5:$E$34,3,0)+SUMIF($C$5:$C3946,$C3946,$F$5:$F3946)-SUMIF($C$5:$C3946,$C3946,$G$5:$G3946),2),"")</f>
        <v/>
      </c>
      <c r="I3946" s="53"/>
      <c r="J3946" s="53"/>
      <c r="K3946" s="25" t="str">
        <f t="shared" si="61"/>
        <v/>
      </c>
      <c r="L3946" s="13" t="str">
        <f>IF($D3946="","",IFERROR(INDEX(类别属性,MATCH($D3946,类别表,0)),""))</f>
        <v/>
      </c>
      <c r="M3946" s="53"/>
      <c r="N3946" s="53"/>
      <c r="O3946" s="32"/>
      <c r="P3946" s="6" t="str">
        <f>IF($C3946="","",IF(ISNA(MATCH($C3946,账户表,0)),"※这个账户不在【基础资料】的账户档案里",IF($B3946="","※没填日期，这一笔不会进任何月份的报表",IF(NOT(ISNUMBER($B3946)),"※日期是文本不是日期（像 2026.6.28 这种），按日期取数的报表全会漏掉这一笔",IF(AND($F3946&lt;&gt;"",$G3946&lt;&gt;""),"※收入和支出不能同时填",IF(AND(N($F3946)=0,N($G3946)=0),"※收入和支出都没填",IF(OR(N($F3946)&lt;0,N($G3946)&lt;0),"※金额不能填负数，方向反了就换一列填",IF($D3946="","※没填收支类别，分类报表会漏掉这一笔",IF(ISNA(MATCH($D3946,类别表,0)),"※收支类别不在【基础资料】的清单里",IF(AND($L3946="内部转账",$M3946=""),"△内部转账要在「对方账户」写上另一头",IF(AND($L3946="内部转账",$M3946=$C3946),"※对方账户跟本账户是同一个",IF(AND($L3946&lt;&gt;"内部转账",$M3946&lt;&gt;""),"△填了对方账户，但类别不是内部转账",IF(YEAR($B3946)&lt;&gt;管理年度,"△不是管理年度的单据，按月的三张报表里看不到",IF($H3946&lt;0,"△这一笔之后该账户余额成负数了，核一下",""))))))))))))))</f>
        <v/>
      </c>
    </row>
    <row r="3947" ht="16.5" spans="1:16">
      <c r="A3947" s="4" t="str">
        <f>IF($C3947="","",COUNTA($C$5:$C3947))</f>
        <v/>
      </c>
      <c r="B3947" s="52"/>
      <c r="C3947" s="53"/>
      <c r="D3947" s="53"/>
      <c r="E3947" s="32"/>
      <c r="F3947" s="54"/>
      <c r="G3947" s="54"/>
      <c r="H3947" s="24" t="str">
        <f>IFERROR(ROUND(VLOOKUP($C3947,基础资料!$B$5:$E$34,3,0)+SUMIF($C$5:$C3947,$C3947,$F$5:$F3947)-SUMIF($C$5:$C3947,$C3947,$G$5:$G3947),2),"")</f>
        <v/>
      </c>
      <c r="I3947" s="53"/>
      <c r="J3947" s="53"/>
      <c r="K3947" s="25" t="str">
        <f t="shared" si="61"/>
        <v/>
      </c>
      <c r="L3947" s="13" t="str">
        <f>IF($D3947="","",IFERROR(INDEX(类别属性,MATCH($D3947,类别表,0)),""))</f>
        <v/>
      </c>
      <c r="M3947" s="53"/>
      <c r="N3947" s="53"/>
      <c r="O3947" s="32"/>
      <c r="P3947" s="6" t="str">
        <f>IF($C3947="","",IF(ISNA(MATCH($C3947,账户表,0)),"※这个账户不在【基础资料】的账户档案里",IF($B3947="","※没填日期，这一笔不会进任何月份的报表",IF(NOT(ISNUMBER($B3947)),"※日期是文本不是日期（像 2026.6.28 这种），按日期取数的报表全会漏掉这一笔",IF(AND($F3947&lt;&gt;"",$G3947&lt;&gt;""),"※收入和支出不能同时填",IF(AND(N($F3947)=0,N($G3947)=0),"※收入和支出都没填",IF(OR(N($F3947)&lt;0,N($G3947)&lt;0),"※金额不能填负数，方向反了就换一列填",IF($D3947="","※没填收支类别，分类报表会漏掉这一笔",IF(ISNA(MATCH($D3947,类别表,0)),"※收支类别不在【基础资料】的清单里",IF(AND($L3947="内部转账",$M3947=""),"△内部转账要在「对方账户」写上另一头",IF(AND($L3947="内部转账",$M3947=$C3947),"※对方账户跟本账户是同一个",IF(AND($L3947&lt;&gt;"内部转账",$M3947&lt;&gt;""),"△填了对方账户，但类别不是内部转账",IF(YEAR($B3947)&lt;&gt;管理年度,"△不是管理年度的单据，按月的三张报表里看不到",IF($H3947&lt;0,"△这一笔之后该账户余额成负数了，核一下",""))))))))))))))</f>
        <v/>
      </c>
    </row>
    <row r="3948" ht="16.5" spans="1:16">
      <c r="A3948" s="4" t="str">
        <f>IF($C3948="","",COUNTA($C$5:$C3948))</f>
        <v/>
      </c>
      <c r="B3948" s="52"/>
      <c r="C3948" s="53"/>
      <c r="D3948" s="53"/>
      <c r="E3948" s="32"/>
      <c r="F3948" s="54"/>
      <c r="G3948" s="54"/>
      <c r="H3948" s="24" t="str">
        <f>IFERROR(ROUND(VLOOKUP($C3948,基础资料!$B$5:$E$34,3,0)+SUMIF($C$5:$C3948,$C3948,$F$5:$F3948)-SUMIF($C$5:$C3948,$C3948,$G$5:$G3948),2),"")</f>
        <v/>
      </c>
      <c r="I3948" s="53"/>
      <c r="J3948" s="53"/>
      <c r="K3948" s="25" t="str">
        <f t="shared" si="61"/>
        <v/>
      </c>
      <c r="L3948" s="13" t="str">
        <f>IF($D3948="","",IFERROR(INDEX(类别属性,MATCH($D3948,类别表,0)),""))</f>
        <v/>
      </c>
      <c r="M3948" s="53"/>
      <c r="N3948" s="53"/>
      <c r="O3948" s="32"/>
      <c r="P3948" s="6" t="str">
        <f>IF($C3948="","",IF(ISNA(MATCH($C3948,账户表,0)),"※这个账户不在【基础资料】的账户档案里",IF($B3948="","※没填日期，这一笔不会进任何月份的报表",IF(NOT(ISNUMBER($B3948)),"※日期是文本不是日期（像 2026.6.28 这种），按日期取数的报表全会漏掉这一笔",IF(AND($F3948&lt;&gt;"",$G3948&lt;&gt;""),"※收入和支出不能同时填",IF(AND(N($F3948)=0,N($G3948)=0),"※收入和支出都没填",IF(OR(N($F3948)&lt;0,N($G3948)&lt;0),"※金额不能填负数，方向反了就换一列填",IF($D3948="","※没填收支类别，分类报表会漏掉这一笔",IF(ISNA(MATCH($D3948,类别表,0)),"※收支类别不在【基础资料】的清单里",IF(AND($L3948="内部转账",$M3948=""),"△内部转账要在「对方账户」写上另一头",IF(AND($L3948="内部转账",$M3948=$C3948),"※对方账户跟本账户是同一个",IF(AND($L3948&lt;&gt;"内部转账",$M3948&lt;&gt;""),"△填了对方账户，但类别不是内部转账",IF(YEAR($B3948)&lt;&gt;管理年度,"△不是管理年度的单据，按月的三张报表里看不到",IF($H3948&lt;0,"△这一笔之后该账户余额成负数了，核一下",""))))))))))))))</f>
        <v/>
      </c>
    </row>
    <row r="3949" ht="16.5" spans="1:16">
      <c r="A3949" s="4" t="str">
        <f>IF($C3949="","",COUNTA($C$5:$C3949))</f>
        <v/>
      </c>
      <c r="B3949" s="52"/>
      <c r="C3949" s="53"/>
      <c r="D3949" s="53"/>
      <c r="E3949" s="32"/>
      <c r="F3949" s="54"/>
      <c r="G3949" s="54"/>
      <c r="H3949" s="24" t="str">
        <f>IFERROR(ROUND(VLOOKUP($C3949,基础资料!$B$5:$E$34,3,0)+SUMIF($C$5:$C3949,$C3949,$F$5:$F3949)-SUMIF($C$5:$C3949,$C3949,$G$5:$G3949),2),"")</f>
        <v/>
      </c>
      <c r="I3949" s="53"/>
      <c r="J3949" s="53"/>
      <c r="K3949" s="25" t="str">
        <f t="shared" si="61"/>
        <v/>
      </c>
      <c r="L3949" s="13" t="str">
        <f>IF($D3949="","",IFERROR(INDEX(类别属性,MATCH($D3949,类别表,0)),""))</f>
        <v/>
      </c>
      <c r="M3949" s="53"/>
      <c r="N3949" s="53"/>
      <c r="O3949" s="32"/>
      <c r="P3949" s="6" t="str">
        <f>IF($C3949="","",IF(ISNA(MATCH($C3949,账户表,0)),"※这个账户不在【基础资料】的账户档案里",IF($B3949="","※没填日期，这一笔不会进任何月份的报表",IF(NOT(ISNUMBER($B3949)),"※日期是文本不是日期（像 2026.6.28 这种），按日期取数的报表全会漏掉这一笔",IF(AND($F3949&lt;&gt;"",$G3949&lt;&gt;""),"※收入和支出不能同时填",IF(AND(N($F3949)=0,N($G3949)=0),"※收入和支出都没填",IF(OR(N($F3949)&lt;0,N($G3949)&lt;0),"※金额不能填负数，方向反了就换一列填",IF($D3949="","※没填收支类别，分类报表会漏掉这一笔",IF(ISNA(MATCH($D3949,类别表,0)),"※收支类别不在【基础资料】的清单里",IF(AND($L3949="内部转账",$M3949=""),"△内部转账要在「对方账户」写上另一头",IF(AND($L3949="内部转账",$M3949=$C3949),"※对方账户跟本账户是同一个",IF(AND($L3949&lt;&gt;"内部转账",$M3949&lt;&gt;""),"△填了对方账户，但类别不是内部转账",IF(YEAR($B3949)&lt;&gt;管理年度,"△不是管理年度的单据，按月的三张报表里看不到",IF($H3949&lt;0,"△这一笔之后该账户余额成负数了，核一下",""))))))))))))))</f>
        <v/>
      </c>
    </row>
    <row r="3950" ht="16.5" spans="1:16">
      <c r="A3950" s="4" t="str">
        <f>IF($C3950="","",COUNTA($C$5:$C3950))</f>
        <v/>
      </c>
      <c r="B3950" s="52"/>
      <c r="C3950" s="53"/>
      <c r="D3950" s="53"/>
      <c r="E3950" s="32"/>
      <c r="F3950" s="54"/>
      <c r="G3950" s="54"/>
      <c r="H3950" s="24" t="str">
        <f>IFERROR(ROUND(VLOOKUP($C3950,基础资料!$B$5:$E$34,3,0)+SUMIF($C$5:$C3950,$C3950,$F$5:$F3950)-SUMIF($C$5:$C3950,$C3950,$G$5:$G3950),2),"")</f>
        <v/>
      </c>
      <c r="I3950" s="53"/>
      <c r="J3950" s="53"/>
      <c r="K3950" s="25" t="str">
        <f t="shared" si="61"/>
        <v/>
      </c>
      <c r="L3950" s="13" t="str">
        <f>IF($D3950="","",IFERROR(INDEX(类别属性,MATCH($D3950,类别表,0)),""))</f>
        <v/>
      </c>
      <c r="M3950" s="53"/>
      <c r="N3950" s="53"/>
      <c r="O3950" s="32"/>
      <c r="P3950" s="6" t="str">
        <f>IF($C3950="","",IF(ISNA(MATCH($C3950,账户表,0)),"※这个账户不在【基础资料】的账户档案里",IF($B3950="","※没填日期，这一笔不会进任何月份的报表",IF(NOT(ISNUMBER($B3950)),"※日期是文本不是日期（像 2026.6.28 这种），按日期取数的报表全会漏掉这一笔",IF(AND($F3950&lt;&gt;"",$G3950&lt;&gt;""),"※收入和支出不能同时填",IF(AND(N($F3950)=0,N($G3950)=0),"※收入和支出都没填",IF(OR(N($F3950)&lt;0,N($G3950)&lt;0),"※金额不能填负数，方向反了就换一列填",IF($D3950="","※没填收支类别，分类报表会漏掉这一笔",IF(ISNA(MATCH($D3950,类别表,0)),"※收支类别不在【基础资料】的清单里",IF(AND($L3950="内部转账",$M3950=""),"△内部转账要在「对方账户」写上另一头",IF(AND($L3950="内部转账",$M3950=$C3950),"※对方账户跟本账户是同一个",IF(AND($L3950&lt;&gt;"内部转账",$M3950&lt;&gt;""),"△填了对方账户，但类别不是内部转账",IF(YEAR($B3950)&lt;&gt;管理年度,"△不是管理年度的单据，按月的三张报表里看不到",IF($H3950&lt;0,"△这一笔之后该账户余额成负数了，核一下",""))))))))))))))</f>
        <v/>
      </c>
    </row>
    <row r="3951" ht="16.5" spans="1:16">
      <c r="A3951" s="4" t="str">
        <f>IF($C3951="","",COUNTA($C$5:$C3951))</f>
        <v/>
      </c>
      <c r="B3951" s="52"/>
      <c r="C3951" s="53"/>
      <c r="D3951" s="53"/>
      <c r="E3951" s="32"/>
      <c r="F3951" s="54"/>
      <c r="G3951" s="54"/>
      <c r="H3951" s="24" t="str">
        <f>IFERROR(ROUND(VLOOKUP($C3951,基础资料!$B$5:$E$34,3,0)+SUMIF($C$5:$C3951,$C3951,$F$5:$F3951)-SUMIF($C$5:$C3951,$C3951,$G$5:$G3951),2),"")</f>
        <v/>
      </c>
      <c r="I3951" s="53"/>
      <c r="J3951" s="53"/>
      <c r="K3951" s="25" t="str">
        <f t="shared" si="61"/>
        <v/>
      </c>
      <c r="L3951" s="13" t="str">
        <f>IF($D3951="","",IFERROR(INDEX(类别属性,MATCH($D3951,类别表,0)),""))</f>
        <v/>
      </c>
      <c r="M3951" s="53"/>
      <c r="N3951" s="53"/>
      <c r="O3951" s="32"/>
      <c r="P3951" s="6" t="str">
        <f>IF($C3951="","",IF(ISNA(MATCH($C3951,账户表,0)),"※这个账户不在【基础资料】的账户档案里",IF($B3951="","※没填日期，这一笔不会进任何月份的报表",IF(NOT(ISNUMBER($B3951)),"※日期是文本不是日期（像 2026.6.28 这种），按日期取数的报表全会漏掉这一笔",IF(AND($F3951&lt;&gt;"",$G3951&lt;&gt;""),"※收入和支出不能同时填",IF(AND(N($F3951)=0,N($G3951)=0),"※收入和支出都没填",IF(OR(N($F3951)&lt;0,N($G3951)&lt;0),"※金额不能填负数，方向反了就换一列填",IF($D3951="","※没填收支类别，分类报表会漏掉这一笔",IF(ISNA(MATCH($D3951,类别表,0)),"※收支类别不在【基础资料】的清单里",IF(AND($L3951="内部转账",$M3951=""),"△内部转账要在「对方账户」写上另一头",IF(AND($L3951="内部转账",$M3951=$C3951),"※对方账户跟本账户是同一个",IF(AND($L3951&lt;&gt;"内部转账",$M3951&lt;&gt;""),"△填了对方账户，但类别不是内部转账",IF(YEAR($B3951)&lt;&gt;管理年度,"△不是管理年度的单据，按月的三张报表里看不到",IF($H3951&lt;0,"△这一笔之后该账户余额成负数了，核一下",""))))))))))))))</f>
        <v/>
      </c>
    </row>
    <row r="3952" ht="16.5" spans="1:16">
      <c r="A3952" s="4" t="str">
        <f>IF($C3952="","",COUNTA($C$5:$C3952))</f>
        <v/>
      </c>
      <c r="B3952" s="52"/>
      <c r="C3952" s="53"/>
      <c r="D3952" s="53"/>
      <c r="E3952" s="32"/>
      <c r="F3952" s="54"/>
      <c r="G3952" s="54"/>
      <c r="H3952" s="24" t="str">
        <f>IFERROR(ROUND(VLOOKUP($C3952,基础资料!$B$5:$E$34,3,0)+SUMIF($C$5:$C3952,$C3952,$F$5:$F3952)-SUMIF($C$5:$C3952,$C3952,$G$5:$G3952),2),"")</f>
        <v/>
      </c>
      <c r="I3952" s="53"/>
      <c r="J3952" s="53"/>
      <c r="K3952" s="25" t="str">
        <f t="shared" si="61"/>
        <v/>
      </c>
      <c r="L3952" s="13" t="str">
        <f>IF($D3952="","",IFERROR(INDEX(类别属性,MATCH($D3952,类别表,0)),""))</f>
        <v/>
      </c>
      <c r="M3952" s="53"/>
      <c r="N3952" s="53"/>
      <c r="O3952" s="32"/>
      <c r="P3952" s="6" t="str">
        <f>IF($C3952="","",IF(ISNA(MATCH($C3952,账户表,0)),"※这个账户不在【基础资料】的账户档案里",IF($B3952="","※没填日期，这一笔不会进任何月份的报表",IF(NOT(ISNUMBER($B3952)),"※日期是文本不是日期（像 2026.6.28 这种），按日期取数的报表全会漏掉这一笔",IF(AND($F3952&lt;&gt;"",$G3952&lt;&gt;""),"※收入和支出不能同时填",IF(AND(N($F3952)=0,N($G3952)=0),"※收入和支出都没填",IF(OR(N($F3952)&lt;0,N($G3952)&lt;0),"※金额不能填负数，方向反了就换一列填",IF($D3952="","※没填收支类别，分类报表会漏掉这一笔",IF(ISNA(MATCH($D3952,类别表,0)),"※收支类别不在【基础资料】的清单里",IF(AND($L3952="内部转账",$M3952=""),"△内部转账要在「对方账户」写上另一头",IF(AND($L3952="内部转账",$M3952=$C3952),"※对方账户跟本账户是同一个",IF(AND($L3952&lt;&gt;"内部转账",$M3952&lt;&gt;""),"△填了对方账户，但类别不是内部转账",IF(YEAR($B3952)&lt;&gt;管理年度,"△不是管理年度的单据，按月的三张报表里看不到",IF($H3952&lt;0,"△这一笔之后该账户余额成负数了，核一下",""))))))))))))))</f>
        <v/>
      </c>
    </row>
    <row r="3953" ht="16.5" spans="1:16">
      <c r="A3953" s="4" t="str">
        <f>IF($C3953="","",COUNTA($C$5:$C3953))</f>
        <v/>
      </c>
      <c r="B3953" s="52"/>
      <c r="C3953" s="53"/>
      <c r="D3953" s="53"/>
      <c r="E3953" s="32"/>
      <c r="F3953" s="54"/>
      <c r="G3953" s="54"/>
      <c r="H3953" s="24" t="str">
        <f>IFERROR(ROUND(VLOOKUP($C3953,基础资料!$B$5:$E$34,3,0)+SUMIF($C$5:$C3953,$C3953,$F$5:$F3953)-SUMIF($C$5:$C3953,$C3953,$G$5:$G3953),2),"")</f>
        <v/>
      </c>
      <c r="I3953" s="53"/>
      <c r="J3953" s="53"/>
      <c r="K3953" s="25" t="str">
        <f t="shared" si="61"/>
        <v/>
      </c>
      <c r="L3953" s="13" t="str">
        <f>IF($D3953="","",IFERROR(INDEX(类别属性,MATCH($D3953,类别表,0)),""))</f>
        <v/>
      </c>
      <c r="M3953" s="53"/>
      <c r="N3953" s="53"/>
      <c r="O3953" s="32"/>
      <c r="P3953" s="6" t="str">
        <f>IF($C3953="","",IF(ISNA(MATCH($C3953,账户表,0)),"※这个账户不在【基础资料】的账户档案里",IF($B3953="","※没填日期，这一笔不会进任何月份的报表",IF(NOT(ISNUMBER($B3953)),"※日期是文本不是日期（像 2026.6.28 这种），按日期取数的报表全会漏掉这一笔",IF(AND($F3953&lt;&gt;"",$G3953&lt;&gt;""),"※收入和支出不能同时填",IF(AND(N($F3953)=0,N($G3953)=0),"※收入和支出都没填",IF(OR(N($F3953)&lt;0,N($G3953)&lt;0),"※金额不能填负数，方向反了就换一列填",IF($D3953="","※没填收支类别，分类报表会漏掉这一笔",IF(ISNA(MATCH($D3953,类别表,0)),"※收支类别不在【基础资料】的清单里",IF(AND($L3953="内部转账",$M3953=""),"△内部转账要在「对方账户」写上另一头",IF(AND($L3953="内部转账",$M3953=$C3953),"※对方账户跟本账户是同一个",IF(AND($L3953&lt;&gt;"内部转账",$M3953&lt;&gt;""),"△填了对方账户，但类别不是内部转账",IF(YEAR($B3953)&lt;&gt;管理年度,"△不是管理年度的单据，按月的三张报表里看不到",IF($H3953&lt;0,"△这一笔之后该账户余额成负数了，核一下",""))))))))))))))</f>
        <v/>
      </c>
    </row>
    <row r="3954" ht="16.5" spans="1:16">
      <c r="A3954" s="4" t="str">
        <f>IF($C3954="","",COUNTA($C$5:$C3954))</f>
        <v/>
      </c>
      <c r="B3954" s="52"/>
      <c r="C3954" s="53"/>
      <c r="D3954" s="53"/>
      <c r="E3954" s="32"/>
      <c r="F3954" s="54"/>
      <c r="G3954" s="54"/>
      <c r="H3954" s="24" t="str">
        <f>IFERROR(ROUND(VLOOKUP($C3954,基础资料!$B$5:$E$34,3,0)+SUMIF($C$5:$C3954,$C3954,$F$5:$F3954)-SUMIF($C$5:$C3954,$C3954,$G$5:$G3954),2),"")</f>
        <v/>
      </c>
      <c r="I3954" s="53"/>
      <c r="J3954" s="53"/>
      <c r="K3954" s="25" t="str">
        <f t="shared" si="61"/>
        <v/>
      </c>
      <c r="L3954" s="13" t="str">
        <f>IF($D3954="","",IFERROR(INDEX(类别属性,MATCH($D3954,类别表,0)),""))</f>
        <v/>
      </c>
      <c r="M3954" s="53"/>
      <c r="N3954" s="53"/>
      <c r="O3954" s="32"/>
      <c r="P3954" s="6" t="str">
        <f>IF($C3954="","",IF(ISNA(MATCH($C3954,账户表,0)),"※这个账户不在【基础资料】的账户档案里",IF($B3954="","※没填日期，这一笔不会进任何月份的报表",IF(NOT(ISNUMBER($B3954)),"※日期是文本不是日期（像 2026.6.28 这种），按日期取数的报表全会漏掉这一笔",IF(AND($F3954&lt;&gt;"",$G3954&lt;&gt;""),"※收入和支出不能同时填",IF(AND(N($F3954)=0,N($G3954)=0),"※收入和支出都没填",IF(OR(N($F3954)&lt;0,N($G3954)&lt;0),"※金额不能填负数，方向反了就换一列填",IF($D3954="","※没填收支类别，分类报表会漏掉这一笔",IF(ISNA(MATCH($D3954,类别表,0)),"※收支类别不在【基础资料】的清单里",IF(AND($L3954="内部转账",$M3954=""),"△内部转账要在「对方账户」写上另一头",IF(AND($L3954="内部转账",$M3954=$C3954),"※对方账户跟本账户是同一个",IF(AND($L3954&lt;&gt;"内部转账",$M3954&lt;&gt;""),"△填了对方账户，但类别不是内部转账",IF(YEAR($B3954)&lt;&gt;管理年度,"△不是管理年度的单据，按月的三张报表里看不到",IF($H3954&lt;0,"△这一笔之后该账户余额成负数了，核一下",""))))))))))))))</f>
        <v/>
      </c>
    </row>
    <row r="3955" ht="16.5" spans="1:16">
      <c r="A3955" s="4" t="str">
        <f>IF($C3955="","",COUNTA($C$5:$C3955))</f>
        <v/>
      </c>
      <c r="B3955" s="52"/>
      <c r="C3955" s="53"/>
      <c r="D3955" s="53"/>
      <c r="E3955" s="32"/>
      <c r="F3955" s="54"/>
      <c r="G3955" s="54"/>
      <c r="H3955" s="24" t="str">
        <f>IFERROR(ROUND(VLOOKUP($C3955,基础资料!$B$5:$E$34,3,0)+SUMIF($C$5:$C3955,$C3955,$F$5:$F3955)-SUMIF($C$5:$C3955,$C3955,$G$5:$G3955),2),"")</f>
        <v/>
      </c>
      <c r="I3955" s="53"/>
      <c r="J3955" s="53"/>
      <c r="K3955" s="25" t="str">
        <f t="shared" si="61"/>
        <v/>
      </c>
      <c r="L3955" s="13" t="str">
        <f>IF($D3955="","",IFERROR(INDEX(类别属性,MATCH($D3955,类别表,0)),""))</f>
        <v/>
      </c>
      <c r="M3955" s="53"/>
      <c r="N3955" s="53"/>
      <c r="O3955" s="32"/>
      <c r="P3955" s="6" t="str">
        <f>IF($C3955="","",IF(ISNA(MATCH($C3955,账户表,0)),"※这个账户不在【基础资料】的账户档案里",IF($B3955="","※没填日期，这一笔不会进任何月份的报表",IF(NOT(ISNUMBER($B3955)),"※日期是文本不是日期（像 2026.6.28 这种），按日期取数的报表全会漏掉这一笔",IF(AND($F3955&lt;&gt;"",$G3955&lt;&gt;""),"※收入和支出不能同时填",IF(AND(N($F3955)=0,N($G3955)=0),"※收入和支出都没填",IF(OR(N($F3955)&lt;0,N($G3955)&lt;0),"※金额不能填负数，方向反了就换一列填",IF($D3955="","※没填收支类别，分类报表会漏掉这一笔",IF(ISNA(MATCH($D3955,类别表,0)),"※收支类别不在【基础资料】的清单里",IF(AND($L3955="内部转账",$M3955=""),"△内部转账要在「对方账户」写上另一头",IF(AND($L3955="内部转账",$M3955=$C3955),"※对方账户跟本账户是同一个",IF(AND($L3955&lt;&gt;"内部转账",$M3955&lt;&gt;""),"△填了对方账户，但类别不是内部转账",IF(YEAR($B3955)&lt;&gt;管理年度,"△不是管理年度的单据，按月的三张报表里看不到",IF($H3955&lt;0,"△这一笔之后该账户余额成负数了，核一下",""))))))))))))))</f>
        <v/>
      </c>
    </row>
    <row r="3956" ht="16.5" spans="1:16">
      <c r="A3956" s="4" t="str">
        <f>IF($C3956="","",COUNTA($C$5:$C3956))</f>
        <v/>
      </c>
      <c r="B3956" s="52"/>
      <c r="C3956" s="53"/>
      <c r="D3956" s="53"/>
      <c r="E3956" s="32"/>
      <c r="F3956" s="54"/>
      <c r="G3956" s="54"/>
      <c r="H3956" s="24" t="str">
        <f>IFERROR(ROUND(VLOOKUP($C3956,基础资料!$B$5:$E$34,3,0)+SUMIF($C$5:$C3956,$C3956,$F$5:$F3956)-SUMIF($C$5:$C3956,$C3956,$G$5:$G3956),2),"")</f>
        <v/>
      </c>
      <c r="I3956" s="53"/>
      <c r="J3956" s="53"/>
      <c r="K3956" s="25" t="str">
        <f t="shared" si="61"/>
        <v/>
      </c>
      <c r="L3956" s="13" t="str">
        <f>IF($D3956="","",IFERROR(INDEX(类别属性,MATCH($D3956,类别表,0)),""))</f>
        <v/>
      </c>
      <c r="M3956" s="53"/>
      <c r="N3956" s="53"/>
      <c r="O3956" s="32"/>
      <c r="P3956" s="6" t="str">
        <f>IF($C3956="","",IF(ISNA(MATCH($C3956,账户表,0)),"※这个账户不在【基础资料】的账户档案里",IF($B3956="","※没填日期，这一笔不会进任何月份的报表",IF(NOT(ISNUMBER($B3956)),"※日期是文本不是日期（像 2026.6.28 这种），按日期取数的报表全会漏掉这一笔",IF(AND($F3956&lt;&gt;"",$G3956&lt;&gt;""),"※收入和支出不能同时填",IF(AND(N($F3956)=0,N($G3956)=0),"※收入和支出都没填",IF(OR(N($F3956)&lt;0,N($G3956)&lt;0),"※金额不能填负数，方向反了就换一列填",IF($D3956="","※没填收支类别，分类报表会漏掉这一笔",IF(ISNA(MATCH($D3956,类别表,0)),"※收支类别不在【基础资料】的清单里",IF(AND($L3956="内部转账",$M3956=""),"△内部转账要在「对方账户」写上另一头",IF(AND($L3956="内部转账",$M3956=$C3956),"※对方账户跟本账户是同一个",IF(AND($L3956&lt;&gt;"内部转账",$M3956&lt;&gt;""),"△填了对方账户，但类别不是内部转账",IF(YEAR($B3956)&lt;&gt;管理年度,"△不是管理年度的单据，按月的三张报表里看不到",IF($H3956&lt;0,"△这一笔之后该账户余额成负数了，核一下",""))))))))))))))</f>
        <v/>
      </c>
    </row>
    <row r="3957" ht="16.5" spans="1:16">
      <c r="A3957" s="4" t="str">
        <f>IF($C3957="","",COUNTA($C$5:$C3957))</f>
        <v/>
      </c>
      <c r="B3957" s="52"/>
      <c r="C3957" s="53"/>
      <c r="D3957" s="53"/>
      <c r="E3957" s="32"/>
      <c r="F3957" s="54"/>
      <c r="G3957" s="54"/>
      <c r="H3957" s="24" t="str">
        <f>IFERROR(ROUND(VLOOKUP($C3957,基础资料!$B$5:$E$34,3,0)+SUMIF($C$5:$C3957,$C3957,$F$5:$F3957)-SUMIF($C$5:$C3957,$C3957,$G$5:$G3957),2),"")</f>
        <v/>
      </c>
      <c r="I3957" s="53"/>
      <c r="J3957" s="53"/>
      <c r="K3957" s="25" t="str">
        <f t="shared" si="61"/>
        <v/>
      </c>
      <c r="L3957" s="13" t="str">
        <f>IF($D3957="","",IFERROR(INDEX(类别属性,MATCH($D3957,类别表,0)),""))</f>
        <v/>
      </c>
      <c r="M3957" s="53"/>
      <c r="N3957" s="53"/>
      <c r="O3957" s="32"/>
      <c r="P3957" s="6" t="str">
        <f>IF($C3957="","",IF(ISNA(MATCH($C3957,账户表,0)),"※这个账户不在【基础资料】的账户档案里",IF($B3957="","※没填日期，这一笔不会进任何月份的报表",IF(NOT(ISNUMBER($B3957)),"※日期是文本不是日期（像 2026.6.28 这种），按日期取数的报表全会漏掉这一笔",IF(AND($F3957&lt;&gt;"",$G3957&lt;&gt;""),"※收入和支出不能同时填",IF(AND(N($F3957)=0,N($G3957)=0),"※收入和支出都没填",IF(OR(N($F3957)&lt;0,N($G3957)&lt;0),"※金额不能填负数，方向反了就换一列填",IF($D3957="","※没填收支类别，分类报表会漏掉这一笔",IF(ISNA(MATCH($D3957,类别表,0)),"※收支类别不在【基础资料】的清单里",IF(AND($L3957="内部转账",$M3957=""),"△内部转账要在「对方账户」写上另一头",IF(AND($L3957="内部转账",$M3957=$C3957),"※对方账户跟本账户是同一个",IF(AND($L3957&lt;&gt;"内部转账",$M3957&lt;&gt;""),"△填了对方账户，但类别不是内部转账",IF(YEAR($B3957)&lt;&gt;管理年度,"△不是管理年度的单据，按月的三张报表里看不到",IF($H3957&lt;0,"△这一笔之后该账户余额成负数了，核一下",""))))))))))))))</f>
        <v/>
      </c>
    </row>
    <row r="3958" ht="16.5" spans="1:16">
      <c r="A3958" s="4" t="str">
        <f>IF($C3958="","",COUNTA($C$5:$C3958))</f>
        <v/>
      </c>
      <c r="B3958" s="52"/>
      <c r="C3958" s="53"/>
      <c r="D3958" s="53"/>
      <c r="E3958" s="32"/>
      <c r="F3958" s="54"/>
      <c r="G3958" s="54"/>
      <c r="H3958" s="24" t="str">
        <f>IFERROR(ROUND(VLOOKUP($C3958,基础资料!$B$5:$E$34,3,0)+SUMIF($C$5:$C3958,$C3958,$F$5:$F3958)-SUMIF($C$5:$C3958,$C3958,$G$5:$G3958),2),"")</f>
        <v/>
      </c>
      <c r="I3958" s="53"/>
      <c r="J3958" s="53"/>
      <c r="K3958" s="25" t="str">
        <f t="shared" si="61"/>
        <v/>
      </c>
      <c r="L3958" s="13" t="str">
        <f>IF($D3958="","",IFERROR(INDEX(类别属性,MATCH($D3958,类别表,0)),""))</f>
        <v/>
      </c>
      <c r="M3958" s="53"/>
      <c r="N3958" s="53"/>
      <c r="O3958" s="32"/>
      <c r="P3958" s="6" t="str">
        <f>IF($C3958="","",IF(ISNA(MATCH($C3958,账户表,0)),"※这个账户不在【基础资料】的账户档案里",IF($B3958="","※没填日期，这一笔不会进任何月份的报表",IF(NOT(ISNUMBER($B3958)),"※日期是文本不是日期（像 2026.6.28 这种），按日期取数的报表全会漏掉这一笔",IF(AND($F3958&lt;&gt;"",$G3958&lt;&gt;""),"※收入和支出不能同时填",IF(AND(N($F3958)=0,N($G3958)=0),"※收入和支出都没填",IF(OR(N($F3958)&lt;0,N($G3958)&lt;0),"※金额不能填负数，方向反了就换一列填",IF($D3958="","※没填收支类别，分类报表会漏掉这一笔",IF(ISNA(MATCH($D3958,类别表,0)),"※收支类别不在【基础资料】的清单里",IF(AND($L3958="内部转账",$M3958=""),"△内部转账要在「对方账户」写上另一头",IF(AND($L3958="内部转账",$M3958=$C3958),"※对方账户跟本账户是同一个",IF(AND($L3958&lt;&gt;"内部转账",$M3958&lt;&gt;""),"△填了对方账户，但类别不是内部转账",IF(YEAR($B3958)&lt;&gt;管理年度,"△不是管理年度的单据，按月的三张报表里看不到",IF($H3958&lt;0,"△这一笔之后该账户余额成负数了，核一下",""))))))))))))))</f>
        <v/>
      </c>
    </row>
    <row r="3959" ht="16.5" spans="1:16">
      <c r="A3959" s="4" t="str">
        <f>IF($C3959="","",COUNTA($C$5:$C3959))</f>
        <v/>
      </c>
      <c r="B3959" s="52"/>
      <c r="C3959" s="53"/>
      <c r="D3959" s="53"/>
      <c r="E3959" s="32"/>
      <c r="F3959" s="54"/>
      <c r="G3959" s="54"/>
      <c r="H3959" s="24" t="str">
        <f>IFERROR(ROUND(VLOOKUP($C3959,基础资料!$B$5:$E$34,3,0)+SUMIF($C$5:$C3959,$C3959,$F$5:$F3959)-SUMIF($C$5:$C3959,$C3959,$G$5:$G3959),2),"")</f>
        <v/>
      </c>
      <c r="I3959" s="53"/>
      <c r="J3959" s="53"/>
      <c r="K3959" s="25" t="str">
        <f t="shared" si="61"/>
        <v/>
      </c>
      <c r="L3959" s="13" t="str">
        <f>IF($D3959="","",IFERROR(INDEX(类别属性,MATCH($D3959,类别表,0)),""))</f>
        <v/>
      </c>
      <c r="M3959" s="53"/>
      <c r="N3959" s="53"/>
      <c r="O3959" s="32"/>
      <c r="P3959" s="6" t="str">
        <f>IF($C3959="","",IF(ISNA(MATCH($C3959,账户表,0)),"※这个账户不在【基础资料】的账户档案里",IF($B3959="","※没填日期，这一笔不会进任何月份的报表",IF(NOT(ISNUMBER($B3959)),"※日期是文本不是日期（像 2026.6.28 这种），按日期取数的报表全会漏掉这一笔",IF(AND($F3959&lt;&gt;"",$G3959&lt;&gt;""),"※收入和支出不能同时填",IF(AND(N($F3959)=0,N($G3959)=0),"※收入和支出都没填",IF(OR(N($F3959)&lt;0,N($G3959)&lt;0),"※金额不能填负数，方向反了就换一列填",IF($D3959="","※没填收支类别，分类报表会漏掉这一笔",IF(ISNA(MATCH($D3959,类别表,0)),"※收支类别不在【基础资料】的清单里",IF(AND($L3959="内部转账",$M3959=""),"△内部转账要在「对方账户」写上另一头",IF(AND($L3959="内部转账",$M3959=$C3959),"※对方账户跟本账户是同一个",IF(AND($L3959&lt;&gt;"内部转账",$M3959&lt;&gt;""),"△填了对方账户，但类别不是内部转账",IF(YEAR($B3959)&lt;&gt;管理年度,"△不是管理年度的单据，按月的三张报表里看不到",IF($H3959&lt;0,"△这一笔之后该账户余额成负数了，核一下",""))))))))))))))</f>
        <v/>
      </c>
    </row>
    <row r="3960" ht="16.5" spans="1:16">
      <c r="A3960" s="4" t="str">
        <f>IF($C3960="","",COUNTA($C$5:$C3960))</f>
        <v/>
      </c>
      <c r="B3960" s="52"/>
      <c r="C3960" s="53"/>
      <c r="D3960" s="53"/>
      <c r="E3960" s="32"/>
      <c r="F3960" s="54"/>
      <c r="G3960" s="54"/>
      <c r="H3960" s="24" t="str">
        <f>IFERROR(ROUND(VLOOKUP($C3960,基础资料!$B$5:$E$34,3,0)+SUMIF($C$5:$C3960,$C3960,$F$5:$F3960)-SUMIF($C$5:$C3960,$C3960,$G$5:$G3960),2),"")</f>
        <v/>
      </c>
      <c r="I3960" s="53"/>
      <c r="J3960" s="53"/>
      <c r="K3960" s="25" t="str">
        <f t="shared" si="61"/>
        <v/>
      </c>
      <c r="L3960" s="13" t="str">
        <f>IF($D3960="","",IFERROR(INDEX(类别属性,MATCH($D3960,类别表,0)),""))</f>
        <v/>
      </c>
      <c r="M3960" s="53"/>
      <c r="N3960" s="53"/>
      <c r="O3960" s="32"/>
      <c r="P3960" s="6" t="str">
        <f>IF($C3960="","",IF(ISNA(MATCH($C3960,账户表,0)),"※这个账户不在【基础资料】的账户档案里",IF($B3960="","※没填日期，这一笔不会进任何月份的报表",IF(NOT(ISNUMBER($B3960)),"※日期是文本不是日期（像 2026.6.28 这种），按日期取数的报表全会漏掉这一笔",IF(AND($F3960&lt;&gt;"",$G3960&lt;&gt;""),"※收入和支出不能同时填",IF(AND(N($F3960)=0,N($G3960)=0),"※收入和支出都没填",IF(OR(N($F3960)&lt;0,N($G3960)&lt;0),"※金额不能填负数，方向反了就换一列填",IF($D3960="","※没填收支类别，分类报表会漏掉这一笔",IF(ISNA(MATCH($D3960,类别表,0)),"※收支类别不在【基础资料】的清单里",IF(AND($L3960="内部转账",$M3960=""),"△内部转账要在「对方账户」写上另一头",IF(AND($L3960="内部转账",$M3960=$C3960),"※对方账户跟本账户是同一个",IF(AND($L3960&lt;&gt;"内部转账",$M3960&lt;&gt;""),"△填了对方账户，但类别不是内部转账",IF(YEAR($B3960)&lt;&gt;管理年度,"△不是管理年度的单据，按月的三张报表里看不到",IF($H3960&lt;0,"△这一笔之后该账户余额成负数了，核一下",""))))))))))))))</f>
        <v/>
      </c>
    </row>
    <row r="3961" ht="16.5" spans="1:16">
      <c r="A3961" s="4" t="str">
        <f>IF($C3961="","",COUNTA($C$5:$C3961))</f>
        <v/>
      </c>
      <c r="B3961" s="52"/>
      <c r="C3961" s="53"/>
      <c r="D3961" s="53"/>
      <c r="E3961" s="32"/>
      <c r="F3961" s="54"/>
      <c r="G3961" s="54"/>
      <c r="H3961" s="24" t="str">
        <f>IFERROR(ROUND(VLOOKUP($C3961,基础资料!$B$5:$E$34,3,0)+SUMIF($C$5:$C3961,$C3961,$F$5:$F3961)-SUMIF($C$5:$C3961,$C3961,$G$5:$G3961),2),"")</f>
        <v/>
      </c>
      <c r="I3961" s="53"/>
      <c r="J3961" s="53"/>
      <c r="K3961" s="25" t="str">
        <f t="shared" si="61"/>
        <v/>
      </c>
      <c r="L3961" s="13" t="str">
        <f>IF($D3961="","",IFERROR(INDEX(类别属性,MATCH($D3961,类别表,0)),""))</f>
        <v/>
      </c>
      <c r="M3961" s="53"/>
      <c r="N3961" s="53"/>
      <c r="O3961" s="32"/>
      <c r="P3961" s="6" t="str">
        <f>IF($C3961="","",IF(ISNA(MATCH($C3961,账户表,0)),"※这个账户不在【基础资料】的账户档案里",IF($B3961="","※没填日期，这一笔不会进任何月份的报表",IF(NOT(ISNUMBER($B3961)),"※日期是文本不是日期（像 2026.6.28 这种），按日期取数的报表全会漏掉这一笔",IF(AND($F3961&lt;&gt;"",$G3961&lt;&gt;""),"※收入和支出不能同时填",IF(AND(N($F3961)=0,N($G3961)=0),"※收入和支出都没填",IF(OR(N($F3961)&lt;0,N($G3961)&lt;0),"※金额不能填负数，方向反了就换一列填",IF($D3961="","※没填收支类别，分类报表会漏掉这一笔",IF(ISNA(MATCH($D3961,类别表,0)),"※收支类别不在【基础资料】的清单里",IF(AND($L3961="内部转账",$M3961=""),"△内部转账要在「对方账户」写上另一头",IF(AND($L3961="内部转账",$M3961=$C3961),"※对方账户跟本账户是同一个",IF(AND($L3961&lt;&gt;"内部转账",$M3961&lt;&gt;""),"△填了对方账户，但类别不是内部转账",IF(YEAR($B3961)&lt;&gt;管理年度,"△不是管理年度的单据，按月的三张报表里看不到",IF($H3961&lt;0,"△这一笔之后该账户余额成负数了，核一下",""))))))))))))))</f>
        <v/>
      </c>
    </row>
    <row r="3962" ht="16.5" spans="1:16">
      <c r="A3962" s="4" t="str">
        <f>IF($C3962="","",COUNTA($C$5:$C3962))</f>
        <v/>
      </c>
      <c r="B3962" s="52"/>
      <c r="C3962" s="53"/>
      <c r="D3962" s="53"/>
      <c r="E3962" s="32"/>
      <c r="F3962" s="54"/>
      <c r="G3962" s="54"/>
      <c r="H3962" s="24" t="str">
        <f>IFERROR(ROUND(VLOOKUP($C3962,基础资料!$B$5:$E$34,3,0)+SUMIF($C$5:$C3962,$C3962,$F$5:$F3962)-SUMIF($C$5:$C3962,$C3962,$G$5:$G3962),2),"")</f>
        <v/>
      </c>
      <c r="I3962" s="53"/>
      <c r="J3962" s="53"/>
      <c r="K3962" s="25" t="str">
        <f t="shared" si="61"/>
        <v/>
      </c>
      <c r="L3962" s="13" t="str">
        <f>IF($D3962="","",IFERROR(INDEX(类别属性,MATCH($D3962,类别表,0)),""))</f>
        <v/>
      </c>
      <c r="M3962" s="53"/>
      <c r="N3962" s="53"/>
      <c r="O3962" s="32"/>
      <c r="P3962" s="6" t="str">
        <f>IF($C3962="","",IF(ISNA(MATCH($C3962,账户表,0)),"※这个账户不在【基础资料】的账户档案里",IF($B3962="","※没填日期，这一笔不会进任何月份的报表",IF(NOT(ISNUMBER($B3962)),"※日期是文本不是日期（像 2026.6.28 这种），按日期取数的报表全会漏掉这一笔",IF(AND($F3962&lt;&gt;"",$G3962&lt;&gt;""),"※收入和支出不能同时填",IF(AND(N($F3962)=0,N($G3962)=0),"※收入和支出都没填",IF(OR(N($F3962)&lt;0,N($G3962)&lt;0),"※金额不能填负数，方向反了就换一列填",IF($D3962="","※没填收支类别，分类报表会漏掉这一笔",IF(ISNA(MATCH($D3962,类别表,0)),"※收支类别不在【基础资料】的清单里",IF(AND($L3962="内部转账",$M3962=""),"△内部转账要在「对方账户」写上另一头",IF(AND($L3962="内部转账",$M3962=$C3962),"※对方账户跟本账户是同一个",IF(AND($L3962&lt;&gt;"内部转账",$M3962&lt;&gt;""),"△填了对方账户，但类别不是内部转账",IF(YEAR($B3962)&lt;&gt;管理年度,"△不是管理年度的单据，按月的三张报表里看不到",IF($H3962&lt;0,"△这一笔之后该账户余额成负数了，核一下",""))))))))))))))</f>
        <v/>
      </c>
    </row>
    <row r="3963" ht="16.5" spans="1:16">
      <c r="A3963" s="4" t="str">
        <f>IF($C3963="","",COUNTA($C$5:$C3963))</f>
        <v/>
      </c>
      <c r="B3963" s="52"/>
      <c r="C3963" s="53"/>
      <c r="D3963" s="53"/>
      <c r="E3963" s="32"/>
      <c r="F3963" s="54"/>
      <c r="G3963" s="54"/>
      <c r="H3963" s="24" t="str">
        <f>IFERROR(ROUND(VLOOKUP($C3963,基础资料!$B$5:$E$34,3,0)+SUMIF($C$5:$C3963,$C3963,$F$5:$F3963)-SUMIF($C$5:$C3963,$C3963,$G$5:$G3963),2),"")</f>
        <v/>
      </c>
      <c r="I3963" s="53"/>
      <c r="J3963" s="53"/>
      <c r="K3963" s="25" t="str">
        <f t="shared" si="61"/>
        <v/>
      </c>
      <c r="L3963" s="13" t="str">
        <f>IF($D3963="","",IFERROR(INDEX(类别属性,MATCH($D3963,类别表,0)),""))</f>
        <v/>
      </c>
      <c r="M3963" s="53"/>
      <c r="N3963" s="53"/>
      <c r="O3963" s="32"/>
      <c r="P3963" s="6" t="str">
        <f>IF($C3963="","",IF(ISNA(MATCH($C3963,账户表,0)),"※这个账户不在【基础资料】的账户档案里",IF($B3963="","※没填日期，这一笔不会进任何月份的报表",IF(NOT(ISNUMBER($B3963)),"※日期是文本不是日期（像 2026.6.28 这种），按日期取数的报表全会漏掉这一笔",IF(AND($F3963&lt;&gt;"",$G3963&lt;&gt;""),"※收入和支出不能同时填",IF(AND(N($F3963)=0,N($G3963)=0),"※收入和支出都没填",IF(OR(N($F3963)&lt;0,N($G3963)&lt;0),"※金额不能填负数，方向反了就换一列填",IF($D3963="","※没填收支类别，分类报表会漏掉这一笔",IF(ISNA(MATCH($D3963,类别表,0)),"※收支类别不在【基础资料】的清单里",IF(AND($L3963="内部转账",$M3963=""),"△内部转账要在「对方账户」写上另一头",IF(AND($L3963="内部转账",$M3963=$C3963),"※对方账户跟本账户是同一个",IF(AND($L3963&lt;&gt;"内部转账",$M3963&lt;&gt;""),"△填了对方账户，但类别不是内部转账",IF(YEAR($B3963)&lt;&gt;管理年度,"△不是管理年度的单据，按月的三张报表里看不到",IF($H3963&lt;0,"△这一笔之后该账户余额成负数了，核一下",""))))))))))))))</f>
        <v/>
      </c>
    </row>
    <row r="3964" ht="16.5" spans="1:16">
      <c r="A3964" s="4" t="str">
        <f>IF($C3964="","",COUNTA($C$5:$C3964))</f>
        <v/>
      </c>
      <c r="B3964" s="52"/>
      <c r="C3964" s="53"/>
      <c r="D3964" s="53"/>
      <c r="E3964" s="32"/>
      <c r="F3964" s="54"/>
      <c r="G3964" s="54"/>
      <c r="H3964" s="24" t="str">
        <f>IFERROR(ROUND(VLOOKUP($C3964,基础资料!$B$5:$E$34,3,0)+SUMIF($C$5:$C3964,$C3964,$F$5:$F3964)-SUMIF($C$5:$C3964,$C3964,$G$5:$G3964),2),"")</f>
        <v/>
      </c>
      <c r="I3964" s="53"/>
      <c r="J3964" s="53"/>
      <c r="K3964" s="25" t="str">
        <f t="shared" si="61"/>
        <v/>
      </c>
      <c r="L3964" s="13" t="str">
        <f>IF($D3964="","",IFERROR(INDEX(类别属性,MATCH($D3964,类别表,0)),""))</f>
        <v/>
      </c>
      <c r="M3964" s="53"/>
      <c r="N3964" s="53"/>
      <c r="O3964" s="32"/>
      <c r="P3964" s="6" t="str">
        <f>IF($C3964="","",IF(ISNA(MATCH($C3964,账户表,0)),"※这个账户不在【基础资料】的账户档案里",IF($B3964="","※没填日期，这一笔不会进任何月份的报表",IF(NOT(ISNUMBER($B3964)),"※日期是文本不是日期（像 2026.6.28 这种），按日期取数的报表全会漏掉这一笔",IF(AND($F3964&lt;&gt;"",$G3964&lt;&gt;""),"※收入和支出不能同时填",IF(AND(N($F3964)=0,N($G3964)=0),"※收入和支出都没填",IF(OR(N($F3964)&lt;0,N($G3964)&lt;0),"※金额不能填负数，方向反了就换一列填",IF($D3964="","※没填收支类别，分类报表会漏掉这一笔",IF(ISNA(MATCH($D3964,类别表,0)),"※收支类别不在【基础资料】的清单里",IF(AND($L3964="内部转账",$M3964=""),"△内部转账要在「对方账户」写上另一头",IF(AND($L3964="内部转账",$M3964=$C3964),"※对方账户跟本账户是同一个",IF(AND($L3964&lt;&gt;"内部转账",$M3964&lt;&gt;""),"△填了对方账户，但类别不是内部转账",IF(YEAR($B3964)&lt;&gt;管理年度,"△不是管理年度的单据，按月的三张报表里看不到",IF($H3964&lt;0,"△这一笔之后该账户余额成负数了，核一下",""))))))))))))))</f>
        <v/>
      </c>
    </row>
    <row r="3965" ht="16.5" spans="1:16">
      <c r="A3965" s="4" t="str">
        <f>IF($C3965="","",COUNTA($C$5:$C3965))</f>
        <v/>
      </c>
      <c r="B3965" s="52"/>
      <c r="C3965" s="53"/>
      <c r="D3965" s="53"/>
      <c r="E3965" s="32"/>
      <c r="F3965" s="54"/>
      <c r="G3965" s="54"/>
      <c r="H3965" s="24" t="str">
        <f>IFERROR(ROUND(VLOOKUP($C3965,基础资料!$B$5:$E$34,3,0)+SUMIF($C$5:$C3965,$C3965,$F$5:$F3965)-SUMIF($C$5:$C3965,$C3965,$G$5:$G3965),2),"")</f>
        <v/>
      </c>
      <c r="I3965" s="53"/>
      <c r="J3965" s="53"/>
      <c r="K3965" s="25" t="str">
        <f t="shared" si="61"/>
        <v/>
      </c>
      <c r="L3965" s="13" t="str">
        <f>IF($D3965="","",IFERROR(INDEX(类别属性,MATCH($D3965,类别表,0)),""))</f>
        <v/>
      </c>
      <c r="M3965" s="53"/>
      <c r="N3965" s="53"/>
      <c r="O3965" s="32"/>
      <c r="P3965" s="6" t="str">
        <f>IF($C3965="","",IF(ISNA(MATCH($C3965,账户表,0)),"※这个账户不在【基础资料】的账户档案里",IF($B3965="","※没填日期，这一笔不会进任何月份的报表",IF(NOT(ISNUMBER($B3965)),"※日期是文本不是日期（像 2026.6.28 这种），按日期取数的报表全会漏掉这一笔",IF(AND($F3965&lt;&gt;"",$G3965&lt;&gt;""),"※收入和支出不能同时填",IF(AND(N($F3965)=0,N($G3965)=0),"※收入和支出都没填",IF(OR(N($F3965)&lt;0,N($G3965)&lt;0),"※金额不能填负数，方向反了就换一列填",IF($D3965="","※没填收支类别，分类报表会漏掉这一笔",IF(ISNA(MATCH($D3965,类别表,0)),"※收支类别不在【基础资料】的清单里",IF(AND($L3965="内部转账",$M3965=""),"△内部转账要在「对方账户」写上另一头",IF(AND($L3965="内部转账",$M3965=$C3965),"※对方账户跟本账户是同一个",IF(AND($L3965&lt;&gt;"内部转账",$M3965&lt;&gt;""),"△填了对方账户，但类别不是内部转账",IF(YEAR($B3965)&lt;&gt;管理年度,"△不是管理年度的单据，按月的三张报表里看不到",IF($H3965&lt;0,"△这一笔之后该账户余额成负数了，核一下",""))))))))))))))</f>
        <v/>
      </c>
    </row>
    <row r="3966" ht="16.5" spans="1:16">
      <c r="A3966" s="4" t="str">
        <f>IF($C3966="","",COUNTA($C$5:$C3966))</f>
        <v/>
      </c>
      <c r="B3966" s="52"/>
      <c r="C3966" s="53"/>
      <c r="D3966" s="53"/>
      <c r="E3966" s="32"/>
      <c r="F3966" s="54"/>
      <c r="G3966" s="54"/>
      <c r="H3966" s="24" t="str">
        <f>IFERROR(ROUND(VLOOKUP($C3966,基础资料!$B$5:$E$34,3,0)+SUMIF($C$5:$C3966,$C3966,$F$5:$F3966)-SUMIF($C$5:$C3966,$C3966,$G$5:$G3966),2),"")</f>
        <v/>
      </c>
      <c r="I3966" s="53"/>
      <c r="J3966" s="53"/>
      <c r="K3966" s="25" t="str">
        <f t="shared" si="61"/>
        <v/>
      </c>
      <c r="L3966" s="13" t="str">
        <f>IF($D3966="","",IFERROR(INDEX(类别属性,MATCH($D3966,类别表,0)),""))</f>
        <v/>
      </c>
      <c r="M3966" s="53"/>
      <c r="N3966" s="53"/>
      <c r="O3966" s="32"/>
      <c r="P3966" s="6" t="str">
        <f>IF($C3966="","",IF(ISNA(MATCH($C3966,账户表,0)),"※这个账户不在【基础资料】的账户档案里",IF($B3966="","※没填日期，这一笔不会进任何月份的报表",IF(NOT(ISNUMBER($B3966)),"※日期是文本不是日期（像 2026.6.28 这种），按日期取数的报表全会漏掉这一笔",IF(AND($F3966&lt;&gt;"",$G3966&lt;&gt;""),"※收入和支出不能同时填",IF(AND(N($F3966)=0,N($G3966)=0),"※收入和支出都没填",IF(OR(N($F3966)&lt;0,N($G3966)&lt;0),"※金额不能填负数，方向反了就换一列填",IF($D3966="","※没填收支类别，分类报表会漏掉这一笔",IF(ISNA(MATCH($D3966,类别表,0)),"※收支类别不在【基础资料】的清单里",IF(AND($L3966="内部转账",$M3966=""),"△内部转账要在「对方账户」写上另一头",IF(AND($L3966="内部转账",$M3966=$C3966),"※对方账户跟本账户是同一个",IF(AND($L3966&lt;&gt;"内部转账",$M3966&lt;&gt;""),"△填了对方账户，但类别不是内部转账",IF(YEAR($B3966)&lt;&gt;管理年度,"△不是管理年度的单据，按月的三张报表里看不到",IF($H3966&lt;0,"△这一笔之后该账户余额成负数了，核一下",""))))))))))))))</f>
        <v/>
      </c>
    </row>
    <row r="3967" ht="16.5" spans="1:16">
      <c r="A3967" s="4" t="str">
        <f>IF($C3967="","",COUNTA($C$5:$C3967))</f>
        <v/>
      </c>
      <c r="B3967" s="52"/>
      <c r="C3967" s="53"/>
      <c r="D3967" s="53"/>
      <c r="E3967" s="32"/>
      <c r="F3967" s="54"/>
      <c r="G3967" s="54"/>
      <c r="H3967" s="24" t="str">
        <f>IFERROR(ROUND(VLOOKUP($C3967,基础资料!$B$5:$E$34,3,0)+SUMIF($C$5:$C3967,$C3967,$F$5:$F3967)-SUMIF($C$5:$C3967,$C3967,$G$5:$G3967),2),"")</f>
        <v/>
      </c>
      <c r="I3967" s="53"/>
      <c r="J3967" s="53"/>
      <c r="K3967" s="25" t="str">
        <f t="shared" si="61"/>
        <v/>
      </c>
      <c r="L3967" s="13" t="str">
        <f>IF($D3967="","",IFERROR(INDEX(类别属性,MATCH($D3967,类别表,0)),""))</f>
        <v/>
      </c>
      <c r="M3967" s="53"/>
      <c r="N3967" s="53"/>
      <c r="O3967" s="32"/>
      <c r="P3967" s="6" t="str">
        <f>IF($C3967="","",IF(ISNA(MATCH($C3967,账户表,0)),"※这个账户不在【基础资料】的账户档案里",IF($B3967="","※没填日期，这一笔不会进任何月份的报表",IF(NOT(ISNUMBER($B3967)),"※日期是文本不是日期（像 2026.6.28 这种），按日期取数的报表全会漏掉这一笔",IF(AND($F3967&lt;&gt;"",$G3967&lt;&gt;""),"※收入和支出不能同时填",IF(AND(N($F3967)=0,N($G3967)=0),"※收入和支出都没填",IF(OR(N($F3967)&lt;0,N($G3967)&lt;0),"※金额不能填负数，方向反了就换一列填",IF($D3967="","※没填收支类别，分类报表会漏掉这一笔",IF(ISNA(MATCH($D3967,类别表,0)),"※收支类别不在【基础资料】的清单里",IF(AND($L3967="内部转账",$M3967=""),"△内部转账要在「对方账户」写上另一头",IF(AND($L3967="内部转账",$M3967=$C3967),"※对方账户跟本账户是同一个",IF(AND($L3967&lt;&gt;"内部转账",$M3967&lt;&gt;""),"△填了对方账户，但类别不是内部转账",IF(YEAR($B3967)&lt;&gt;管理年度,"△不是管理年度的单据，按月的三张报表里看不到",IF($H3967&lt;0,"△这一笔之后该账户余额成负数了，核一下",""))))))))))))))</f>
        <v/>
      </c>
    </row>
    <row r="3968" ht="16.5" spans="1:16">
      <c r="A3968" s="4" t="str">
        <f>IF($C3968="","",COUNTA($C$5:$C3968))</f>
        <v/>
      </c>
      <c r="B3968" s="52"/>
      <c r="C3968" s="53"/>
      <c r="D3968" s="53"/>
      <c r="E3968" s="32"/>
      <c r="F3968" s="54"/>
      <c r="G3968" s="54"/>
      <c r="H3968" s="24" t="str">
        <f>IFERROR(ROUND(VLOOKUP($C3968,基础资料!$B$5:$E$34,3,0)+SUMIF($C$5:$C3968,$C3968,$F$5:$F3968)-SUMIF($C$5:$C3968,$C3968,$G$5:$G3968),2),"")</f>
        <v/>
      </c>
      <c r="I3968" s="53"/>
      <c r="J3968" s="53"/>
      <c r="K3968" s="25" t="str">
        <f t="shared" si="61"/>
        <v/>
      </c>
      <c r="L3968" s="13" t="str">
        <f>IF($D3968="","",IFERROR(INDEX(类别属性,MATCH($D3968,类别表,0)),""))</f>
        <v/>
      </c>
      <c r="M3968" s="53"/>
      <c r="N3968" s="53"/>
      <c r="O3968" s="32"/>
      <c r="P3968" s="6" t="str">
        <f>IF($C3968="","",IF(ISNA(MATCH($C3968,账户表,0)),"※这个账户不在【基础资料】的账户档案里",IF($B3968="","※没填日期，这一笔不会进任何月份的报表",IF(NOT(ISNUMBER($B3968)),"※日期是文本不是日期（像 2026.6.28 这种），按日期取数的报表全会漏掉这一笔",IF(AND($F3968&lt;&gt;"",$G3968&lt;&gt;""),"※收入和支出不能同时填",IF(AND(N($F3968)=0,N($G3968)=0),"※收入和支出都没填",IF(OR(N($F3968)&lt;0,N($G3968)&lt;0),"※金额不能填负数，方向反了就换一列填",IF($D3968="","※没填收支类别，分类报表会漏掉这一笔",IF(ISNA(MATCH($D3968,类别表,0)),"※收支类别不在【基础资料】的清单里",IF(AND($L3968="内部转账",$M3968=""),"△内部转账要在「对方账户」写上另一头",IF(AND($L3968="内部转账",$M3968=$C3968),"※对方账户跟本账户是同一个",IF(AND($L3968&lt;&gt;"内部转账",$M3968&lt;&gt;""),"△填了对方账户，但类别不是内部转账",IF(YEAR($B3968)&lt;&gt;管理年度,"△不是管理年度的单据，按月的三张报表里看不到",IF($H3968&lt;0,"△这一笔之后该账户余额成负数了，核一下",""))))))))))))))</f>
        <v/>
      </c>
    </row>
    <row r="3969" ht="16.5" spans="1:16">
      <c r="A3969" s="4" t="str">
        <f>IF($C3969="","",COUNTA($C$5:$C3969))</f>
        <v/>
      </c>
      <c r="B3969" s="52"/>
      <c r="C3969" s="53"/>
      <c r="D3969" s="53"/>
      <c r="E3969" s="32"/>
      <c r="F3969" s="54"/>
      <c r="G3969" s="54"/>
      <c r="H3969" s="24" t="str">
        <f>IFERROR(ROUND(VLOOKUP($C3969,基础资料!$B$5:$E$34,3,0)+SUMIF($C$5:$C3969,$C3969,$F$5:$F3969)-SUMIF($C$5:$C3969,$C3969,$G$5:$G3969),2),"")</f>
        <v/>
      </c>
      <c r="I3969" s="53"/>
      <c r="J3969" s="53"/>
      <c r="K3969" s="25" t="str">
        <f t="shared" si="61"/>
        <v/>
      </c>
      <c r="L3969" s="13" t="str">
        <f>IF($D3969="","",IFERROR(INDEX(类别属性,MATCH($D3969,类别表,0)),""))</f>
        <v/>
      </c>
      <c r="M3969" s="53"/>
      <c r="N3969" s="53"/>
      <c r="O3969" s="32"/>
      <c r="P3969" s="6" t="str">
        <f>IF($C3969="","",IF(ISNA(MATCH($C3969,账户表,0)),"※这个账户不在【基础资料】的账户档案里",IF($B3969="","※没填日期，这一笔不会进任何月份的报表",IF(NOT(ISNUMBER($B3969)),"※日期是文本不是日期（像 2026.6.28 这种），按日期取数的报表全会漏掉这一笔",IF(AND($F3969&lt;&gt;"",$G3969&lt;&gt;""),"※收入和支出不能同时填",IF(AND(N($F3969)=0,N($G3969)=0),"※收入和支出都没填",IF(OR(N($F3969)&lt;0,N($G3969)&lt;0),"※金额不能填负数，方向反了就换一列填",IF($D3969="","※没填收支类别，分类报表会漏掉这一笔",IF(ISNA(MATCH($D3969,类别表,0)),"※收支类别不在【基础资料】的清单里",IF(AND($L3969="内部转账",$M3969=""),"△内部转账要在「对方账户」写上另一头",IF(AND($L3969="内部转账",$M3969=$C3969),"※对方账户跟本账户是同一个",IF(AND($L3969&lt;&gt;"内部转账",$M3969&lt;&gt;""),"△填了对方账户，但类别不是内部转账",IF(YEAR($B3969)&lt;&gt;管理年度,"△不是管理年度的单据，按月的三张报表里看不到",IF($H3969&lt;0,"△这一笔之后该账户余额成负数了，核一下",""))))))))))))))</f>
        <v/>
      </c>
    </row>
    <row r="3970" ht="16.5" spans="1:16">
      <c r="A3970" s="4" t="str">
        <f>IF($C3970="","",COUNTA($C$5:$C3970))</f>
        <v/>
      </c>
      <c r="B3970" s="52"/>
      <c r="C3970" s="53"/>
      <c r="D3970" s="53"/>
      <c r="E3970" s="32"/>
      <c r="F3970" s="54"/>
      <c r="G3970" s="54"/>
      <c r="H3970" s="24" t="str">
        <f>IFERROR(ROUND(VLOOKUP($C3970,基础资料!$B$5:$E$34,3,0)+SUMIF($C$5:$C3970,$C3970,$F$5:$F3970)-SUMIF($C$5:$C3970,$C3970,$G$5:$G3970),2),"")</f>
        <v/>
      </c>
      <c r="I3970" s="53"/>
      <c r="J3970" s="53"/>
      <c r="K3970" s="25" t="str">
        <f t="shared" si="61"/>
        <v/>
      </c>
      <c r="L3970" s="13" t="str">
        <f>IF($D3970="","",IFERROR(INDEX(类别属性,MATCH($D3970,类别表,0)),""))</f>
        <v/>
      </c>
      <c r="M3970" s="53"/>
      <c r="N3970" s="53"/>
      <c r="O3970" s="32"/>
      <c r="P3970" s="6" t="str">
        <f>IF($C3970="","",IF(ISNA(MATCH($C3970,账户表,0)),"※这个账户不在【基础资料】的账户档案里",IF($B3970="","※没填日期，这一笔不会进任何月份的报表",IF(NOT(ISNUMBER($B3970)),"※日期是文本不是日期（像 2026.6.28 这种），按日期取数的报表全会漏掉这一笔",IF(AND($F3970&lt;&gt;"",$G3970&lt;&gt;""),"※收入和支出不能同时填",IF(AND(N($F3970)=0,N($G3970)=0),"※收入和支出都没填",IF(OR(N($F3970)&lt;0,N($G3970)&lt;0),"※金额不能填负数，方向反了就换一列填",IF($D3970="","※没填收支类别，分类报表会漏掉这一笔",IF(ISNA(MATCH($D3970,类别表,0)),"※收支类别不在【基础资料】的清单里",IF(AND($L3970="内部转账",$M3970=""),"△内部转账要在「对方账户」写上另一头",IF(AND($L3970="内部转账",$M3970=$C3970),"※对方账户跟本账户是同一个",IF(AND($L3970&lt;&gt;"内部转账",$M3970&lt;&gt;""),"△填了对方账户，但类别不是内部转账",IF(YEAR($B3970)&lt;&gt;管理年度,"△不是管理年度的单据，按月的三张报表里看不到",IF($H3970&lt;0,"△这一笔之后该账户余额成负数了，核一下",""))))))))))))))</f>
        <v/>
      </c>
    </row>
    <row r="3971" ht="16.5" spans="1:16">
      <c r="A3971" s="4" t="str">
        <f>IF($C3971="","",COUNTA($C$5:$C3971))</f>
        <v/>
      </c>
      <c r="B3971" s="52"/>
      <c r="C3971" s="53"/>
      <c r="D3971" s="53"/>
      <c r="E3971" s="32"/>
      <c r="F3971" s="54"/>
      <c r="G3971" s="54"/>
      <c r="H3971" s="24" t="str">
        <f>IFERROR(ROUND(VLOOKUP($C3971,基础资料!$B$5:$E$34,3,0)+SUMIF($C$5:$C3971,$C3971,$F$5:$F3971)-SUMIF($C$5:$C3971,$C3971,$G$5:$G3971),2),"")</f>
        <v/>
      </c>
      <c r="I3971" s="53"/>
      <c r="J3971" s="53"/>
      <c r="K3971" s="25" t="str">
        <f t="shared" si="61"/>
        <v/>
      </c>
      <c r="L3971" s="13" t="str">
        <f>IF($D3971="","",IFERROR(INDEX(类别属性,MATCH($D3971,类别表,0)),""))</f>
        <v/>
      </c>
      <c r="M3971" s="53"/>
      <c r="N3971" s="53"/>
      <c r="O3971" s="32"/>
      <c r="P3971" s="6" t="str">
        <f>IF($C3971="","",IF(ISNA(MATCH($C3971,账户表,0)),"※这个账户不在【基础资料】的账户档案里",IF($B3971="","※没填日期，这一笔不会进任何月份的报表",IF(NOT(ISNUMBER($B3971)),"※日期是文本不是日期（像 2026.6.28 这种），按日期取数的报表全会漏掉这一笔",IF(AND($F3971&lt;&gt;"",$G3971&lt;&gt;""),"※收入和支出不能同时填",IF(AND(N($F3971)=0,N($G3971)=0),"※收入和支出都没填",IF(OR(N($F3971)&lt;0,N($G3971)&lt;0),"※金额不能填负数，方向反了就换一列填",IF($D3971="","※没填收支类别，分类报表会漏掉这一笔",IF(ISNA(MATCH($D3971,类别表,0)),"※收支类别不在【基础资料】的清单里",IF(AND($L3971="内部转账",$M3971=""),"△内部转账要在「对方账户」写上另一头",IF(AND($L3971="内部转账",$M3971=$C3971),"※对方账户跟本账户是同一个",IF(AND($L3971&lt;&gt;"内部转账",$M3971&lt;&gt;""),"△填了对方账户，但类别不是内部转账",IF(YEAR($B3971)&lt;&gt;管理年度,"△不是管理年度的单据，按月的三张报表里看不到",IF($H3971&lt;0,"△这一笔之后该账户余额成负数了，核一下",""))))))))))))))</f>
        <v/>
      </c>
    </row>
    <row r="3972" ht="16.5" spans="1:16">
      <c r="A3972" s="4" t="str">
        <f>IF($C3972="","",COUNTA($C$5:$C3972))</f>
        <v/>
      </c>
      <c r="B3972" s="52"/>
      <c r="C3972" s="53"/>
      <c r="D3972" s="53"/>
      <c r="E3972" s="32"/>
      <c r="F3972" s="54"/>
      <c r="G3972" s="54"/>
      <c r="H3972" s="24" t="str">
        <f>IFERROR(ROUND(VLOOKUP($C3972,基础资料!$B$5:$E$34,3,0)+SUMIF($C$5:$C3972,$C3972,$F$5:$F3972)-SUMIF($C$5:$C3972,$C3972,$G$5:$G3972),2),"")</f>
        <v/>
      </c>
      <c r="I3972" s="53"/>
      <c r="J3972" s="53"/>
      <c r="K3972" s="25" t="str">
        <f t="shared" si="61"/>
        <v/>
      </c>
      <c r="L3972" s="13" t="str">
        <f>IF($D3972="","",IFERROR(INDEX(类别属性,MATCH($D3972,类别表,0)),""))</f>
        <v/>
      </c>
      <c r="M3972" s="53"/>
      <c r="N3972" s="53"/>
      <c r="O3972" s="32"/>
      <c r="P3972" s="6" t="str">
        <f>IF($C3972="","",IF(ISNA(MATCH($C3972,账户表,0)),"※这个账户不在【基础资料】的账户档案里",IF($B3972="","※没填日期，这一笔不会进任何月份的报表",IF(NOT(ISNUMBER($B3972)),"※日期是文本不是日期（像 2026.6.28 这种），按日期取数的报表全会漏掉这一笔",IF(AND($F3972&lt;&gt;"",$G3972&lt;&gt;""),"※收入和支出不能同时填",IF(AND(N($F3972)=0,N($G3972)=0),"※收入和支出都没填",IF(OR(N($F3972)&lt;0,N($G3972)&lt;0),"※金额不能填负数，方向反了就换一列填",IF($D3972="","※没填收支类别，分类报表会漏掉这一笔",IF(ISNA(MATCH($D3972,类别表,0)),"※收支类别不在【基础资料】的清单里",IF(AND($L3972="内部转账",$M3972=""),"△内部转账要在「对方账户」写上另一头",IF(AND($L3972="内部转账",$M3972=$C3972),"※对方账户跟本账户是同一个",IF(AND($L3972&lt;&gt;"内部转账",$M3972&lt;&gt;""),"△填了对方账户，但类别不是内部转账",IF(YEAR($B3972)&lt;&gt;管理年度,"△不是管理年度的单据，按月的三张报表里看不到",IF($H3972&lt;0,"△这一笔之后该账户余额成负数了，核一下",""))))))))))))))</f>
        <v/>
      </c>
    </row>
    <row r="3973" ht="16.5" spans="1:16">
      <c r="A3973" s="4" t="str">
        <f>IF($C3973="","",COUNTA($C$5:$C3973))</f>
        <v/>
      </c>
      <c r="B3973" s="52"/>
      <c r="C3973" s="53"/>
      <c r="D3973" s="53"/>
      <c r="E3973" s="32"/>
      <c r="F3973" s="54"/>
      <c r="G3973" s="54"/>
      <c r="H3973" s="24" t="str">
        <f>IFERROR(ROUND(VLOOKUP($C3973,基础资料!$B$5:$E$34,3,0)+SUMIF($C$5:$C3973,$C3973,$F$5:$F3973)-SUMIF($C$5:$C3973,$C3973,$G$5:$G3973),2),"")</f>
        <v/>
      </c>
      <c r="I3973" s="53"/>
      <c r="J3973" s="53"/>
      <c r="K3973" s="25" t="str">
        <f t="shared" ref="K3973:K4036" si="62">IF(OR($B3973="",NOT(ISNUMBER($B3973))),"",--TEXT($B3973,"yyyymm"))</f>
        <v/>
      </c>
      <c r="L3973" s="13" t="str">
        <f>IF($D3973="","",IFERROR(INDEX(类别属性,MATCH($D3973,类别表,0)),""))</f>
        <v/>
      </c>
      <c r="M3973" s="53"/>
      <c r="N3973" s="53"/>
      <c r="O3973" s="32"/>
      <c r="P3973" s="6" t="str">
        <f>IF($C3973="","",IF(ISNA(MATCH($C3973,账户表,0)),"※这个账户不在【基础资料】的账户档案里",IF($B3973="","※没填日期，这一笔不会进任何月份的报表",IF(NOT(ISNUMBER($B3973)),"※日期是文本不是日期（像 2026.6.28 这种），按日期取数的报表全会漏掉这一笔",IF(AND($F3973&lt;&gt;"",$G3973&lt;&gt;""),"※收入和支出不能同时填",IF(AND(N($F3973)=0,N($G3973)=0),"※收入和支出都没填",IF(OR(N($F3973)&lt;0,N($G3973)&lt;0),"※金额不能填负数，方向反了就换一列填",IF($D3973="","※没填收支类别，分类报表会漏掉这一笔",IF(ISNA(MATCH($D3973,类别表,0)),"※收支类别不在【基础资料】的清单里",IF(AND($L3973="内部转账",$M3973=""),"△内部转账要在「对方账户」写上另一头",IF(AND($L3973="内部转账",$M3973=$C3973),"※对方账户跟本账户是同一个",IF(AND($L3973&lt;&gt;"内部转账",$M3973&lt;&gt;""),"△填了对方账户，但类别不是内部转账",IF(YEAR($B3973)&lt;&gt;管理年度,"△不是管理年度的单据，按月的三张报表里看不到",IF($H3973&lt;0,"△这一笔之后该账户余额成负数了，核一下",""))))))))))))))</f>
        <v/>
      </c>
    </row>
    <row r="3974" ht="16.5" spans="1:16">
      <c r="A3974" s="4" t="str">
        <f>IF($C3974="","",COUNTA($C$5:$C3974))</f>
        <v/>
      </c>
      <c r="B3974" s="52"/>
      <c r="C3974" s="53"/>
      <c r="D3974" s="53"/>
      <c r="E3974" s="32"/>
      <c r="F3974" s="54"/>
      <c r="G3974" s="54"/>
      <c r="H3974" s="24" t="str">
        <f>IFERROR(ROUND(VLOOKUP($C3974,基础资料!$B$5:$E$34,3,0)+SUMIF($C$5:$C3974,$C3974,$F$5:$F3974)-SUMIF($C$5:$C3974,$C3974,$G$5:$G3974),2),"")</f>
        <v/>
      </c>
      <c r="I3974" s="53"/>
      <c r="J3974" s="53"/>
      <c r="K3974" s="25" t="str">
        <f t="shared" si="62"/>
        <v/>
      </c>
      <c r="L3974" s="13" t="str">
        <f>IF($D3974="","",IFERROR(INDEX(类别属性,MATCH($D3974,类别表,0)),""))</f>
        <v/>
      </c>
      <c r="M3974" s="53"/>
      <c r="N3974" s="53"/>
      <c r="O3974" s="32"/>
      <c r="P3974" s="6" t="str">
        <f>IF($C3974="","",IF(ISNA(MATCH($C3974,账户表,0)),"※这个账户不在【基础资料】的账户档案里",IF($B3974="","※没填日期，这一笔不会进任何月份的报表",IF(NOT(ISNUMBER($B3974)),"※日期是文本不是日期（像 2026.6.28 这种），按日期取数的报表全会漏掉这一笔",IF(AND($F3974&lt;&gt;"",$G3974&lt;&gt;""),"※收入和支出不能同时填",IF(AND(N($F3974)=0,N($G3974)=0),"※收入和支出都没填",IF(OR(N($F3974)&lt;0,N($G3974)&lt;0),"※金额不能填负数，方向反了就换一列填",IF($D3974="","※没填收支类别，分类报表会漏掉这一笔",IF(ISNA(MATCH($D3974,类别表,0)),"※收支类别不在【基础资料】的清单里",IF(AND($L3974="内部转账",$M3974=""),"△内部转账要在「对方账户」写上另一头",IF(AND($L3974="内部转账",$M3974=$C3974),"※对方账户跟本账户是同一个",IF(AND($L3974&lt;&gt;"内部转账",$M3974&lt;&gt;""),"△填了对方账户，但类别不是内部转账",IF(YEAR($B3974)&lt;&gt;管理年度,"△不是管理年度的单据，按月的三张报表里看不到",IF($H3974&lt;0,"△这一笔之后该账户余额成负数了，核一下",""))))))))))))))</f>
        <v/>
      </c>
    </row>
    <row r="3975" ht="16.5" spans="1:16">
      <c r="A3975" s="4" t="str">
        <f>IF($C3975="","",COUNTA($C$5:$C3975))</f>
        <v/>
      </c>
      <c r="B3975" s="52"/>
      <c r="C3975" s="53"/>
      <c r="D3975" s="53"/>
      <c r="E3975" s="32"/>
      <c r="F3975" s="54"/>
      <c r="G3975" s="54"/>
      <c r="H3975" s="24" t="str">
        <f>IFERROR(ROUND(VLOOKUP($C3975,基础资料!$B$5:$E$34,3,0)+SUMIF($C$5:$C3975,$C3975,$F$5:$F3975)-SUMIF($C$5:$C3975,$C3975,$G$5:$G3975),2),"")</f>
        <v/>
      </c>
      <c r="I3975" s="53"/>
      <c r="J3975" s="53"/>
      <c r="K3975" s="25" t="str">
        <f t="shared" si="62"/>
        <v/>
      </c>
      <c r="L3975" s="13" t="str">
        <f>IF($D3975="","",IFERROR(INDEX(类别属性,MATCH($D3975,类别表,0)),""))</f>
        <v/>
      </c>
      <c r="M3975" s="53"/>
      <c r="N3975" s="53"/>
      <c r="O3975" s="32"/>
      <c r="P3975" s="6" t="str">
        <f>IF($C3975="","",IF(ISNA(MATCH($C3975,账户表,0)),"※这个账户不在【基础资料】的账户档案里",IF($B3975="","※没填日期，这一笔不会进任何月份的报表",IF(NOT(ISNUMBER($B3975)),"※日期是文本不是日期（像 2026.6.28 这种），按日期取数的报表全会漏掉这一笔",IF(AND($F3975&lt;&gt;"",$G3975&lt;&gt;""),"※收入和支出不能同时填",IF(AND(N($F3975)=0,N($G3975)=0),"※收入和支出都没填",IF(OR(N($F3975)&lt;0,N($G3975)&lt;0),"※金额不能填负数，方向反了就换一列填",IF($D3975="","※没填收支类别，分类报表会漏掉这一笔",IF(ISNA(MATCH($D3975,类别表,0)),"※收支类别不在【基础资料】的清单里",IF(AND($L3975="内部转账",$M3975=""),"△内部转账要在「对方账户」写上另一头",IF(AND($L3975="内部转账",$M3975=$C3975),"※对方账户跟本账户是同一个",IF(AND($L3975&lt;&gt;"内部转账",$M3975&lt;&gt;""),"△填了对方账户，但类别不是内部转账",IF(YEAR($B3975)&lt;&gt;管理年度,"△不是管理年度的单据，按月的三张报表里看不到",IF($H3975&lt;0,"△这一笔之后该账户余额成负数了，核一下",""))))))))))))))</f>
        <v/>
      </c>
    </row>
    <row r="3976" ht="16.5" spans="1:16">
      <c r="A3976" s="4" t="str">
        <f>IF($C3976="","",COUNTA($C$5:$C3976))</f>
        <v/>
      </c>
      <c r="B3976" s="52"/>
      <c r="C3976" s="53"/>
      <c r="D3976" s="53"/>
      <c r="E3976" s="32"/>
      <c r="F3976" s="54"/>
      <c r="G3976" s="54"/>
      <c r="H3976" s="24" t="str">
        <f>IFERROR(ROUND(VLOOKUP($C3976,基础资料!$B$5:$E$34,3,0)+SUMIF($C$5:$C3976,$C3976,$F$5:$F3976)-SUMIF($C$5:$C3976,$C3976,$G$5:$G3976),2),"")</f>
        <v/>
      </c>
      <c r="I3976" s="53"/>
      <c r="J3976" s="53"/>
      <c r="K3976" s="25" t="str">
        <f t="shared" si="62"/>
        <v/>
      </c>
      <c r="L3976" s="13" t="str">
        <f>IF($D3976="","",IFERROR(INDEX(类别属性,MATCH($D3976,类别表,0)),""))</f>
        <v/>
      </c>
      <c r="M3976" s="53"/>
      <c r="N3976" s="53"/>
      <c r="O3976" s="32"/>
      <c r="P3976" s="6" t="str">
        <f>IF($C3976="","",IF(ISNA(MATCH($C3976,账户表,0)),"※这个账户不在【基础资料】的账户档案里",IF($B3976="","※没填日期，这一笔不会进任何月份的报表",IF(NOT(ISNUMBER($B3976)),"※日期是文本不是日期（像 2026.6.28 这种），按日期取数的报表全会漏掉这一笔",IF(AND($F3976&lt;&gt;"",$G3976&lt;&gt;""),"※收入和支出不能同时填",IF(AND(N($F3976)=0,N($G3976)=0),"※收入和支出都没填",IF(OR(N($F3976)&lt;0,N($G3976)&lt;0),"※金额不能填负数，方向反了就换一列填",IF($D3976="","※没填收支类别，分类报表会漏掉这一笔",IF(ISNA(MATCH($D3976,类别表,0)),"※收支类别不在【基础资料】的清单里",IF(AND($L3976="内部转账",$M3976=""),"△内部转账要在「对方账户」写上另一头",IF(AND($L3976="内部转账",$M3976=$C3976),"※对方账户跟本账户是同一个",IF(AND($L3976&lt;&gt;"内部转账",$M3976&lt;&gt;""),"△填了对方账户，但类别不是内部转账",IF(YEAR($B3976)&lt;&gt;管理年度,"△不是管理年度的单据，按月的三张报表里看不到",IF($H3976&lt;0,"△这一笔之后该账户余额成负数了，核一下",""))))))))))))))</f>
        <v/>
      </c>
    </row>
    <row r="3977" ht="16.5" spans="1:16">
      <c r="A3977" s="4" t="str">
        <f>IF($C3977="","",COUNTA($C$5:$C3977))</f>
        <v/>
      </c>
      <c r="B3977" s="52"/>
      <c r="C3977" s="53"/>
      <c r="D3977" s="53"/>
      <c r="E3977" s="32"/>
      <c r="F3977" s="54"/>
      <c r="G3977" s="54"/>
      <c r="H3977" s="24" t="str">
        <f>IFERROR(ROUND(VLOOKUP($C3977,基础资料!$B$5:$E$34,3,0)+SUMIF($C$5:$C3977,$C3977,$F$5:$F3977)-SUMIF($C$5:$C3977,$C3977,$G$5:$G3977),2),"")</f>
        <v/>
      </c>
      <c r="I3977" s="53"/>
      <c r="J3977" s="53"/>
      <c r="K3977" s="25" t="str">
        <f t="shared" si="62"/>
        <v/>
      </c>
      <c r="L3977" s="13" t="str">
        <f>IF($D3977="","",IFERROR(INDEX(类别属性,MATCH($D3977,类别表,0)),""))</f>
        <v/>
      </c>
      <c r="M3977" s="53"/>
      <c r="N3977" s="53"/>
      <c r="O3977" s="32"/>
      <c r="P3977" s="6" t="str">
        <f>IF($C3977="","",IF(ISNA(MATCH($C3977,账户表,0)),"※这个账户不在【基础资料】的账户档案里",IF($B3977="","※没填日期，这一笔不会进任何月份的报表",IF(NOT(ISNUMBER($B3977)),"※日期是文本不是日期（像 2026.6.28 这种），按日期取数的报表全会漏掉这一笔",IF(AND($F3977&lt;&gt;"",$G3977&lt;&gt;""),"※收入和支出不能同时填",IF(AND(N($F3977)=0,N($G3977)=0),"※收入和支出都没填",IF(OR(N($F3977)&lt;0,N($G3977)&lt;0),"※金额不能填负数，方向反了就换一列填",IF($D3977="","※没填收支类别，分类报表会漏掉这一笔",IF(ISNA(MATCH($D3977,类别表,0)),"※收支类别不在【基础资料】的清单里",IF(AND($L3977="内部转账",$M3977=""),"△内部转账要在「对方账户」写上另一头",IF(AND($L3977="内部转账",$M3977=$C3977),"※对方账户跟本账户是同一个",IF(AND($L3977&lt;&gt;"内部转账",$M3977&lt;&gt;""),"△填了对方账户，但类别不是内部转账",IF(YEAR($B3977)&lt;&gt;管理年度,"△不是管理年度的单据，按月的三张报表里看不到",IF($H3977&lt;0,"△这一笔之后该账户余额成负数了，核一下",""))))))))))))))</f>
        <v/>
      </c>
    </row>
    <row r="3978" ht="16.5" spans="1:16">
      <c r="A3978" s="4" t="str">
        <f>IF($C3978="","",COUNTA($C$5:$C3978))</f>
        <v/>
      </c>
      <c r="B3978" s="52"/>
      <c r="C3978" s="53"/>
      <c r="D3978" s="53"/>
      <c r="E3978" s="32"/>
      <c r="F3978" s="54"/>
      <c r="G3978" s="54"/>
      <c r="H3978" s="24" t="str">
        <f>IFERROR(ROUND(VLOOKUP($C3978,基础资料!$B$5:$E$34,3,0)+SUMIF($C$5:$C3978,$C3978,$F$5:$F3978)-SUMIF($C$5:$C3978,$C3978,$G$5:$G3978),2),"")</f>
        <v/>
      </c>
      <c r="I3978" s="53"/>
      <c r="J3978" s="53"/>
      <c r="K3978" s="25" t="str">
        <f t="shared" si="62"/>
        <v/>
      </c>
      <c r="L3978" s="13" t="str">
        <f>IF($D3978="","",IFERROR(INDEX(类别属性,MATCH($D3978,类别表,0)),""))</f>
        <v/>
      </c>
      <c r="M3978" s="53"/>
      <c r="N3978" s="53"/>
      <c r="O3978" s="32"/>
      <c r="P3978" s="6" t="str">
        <f>IF($C3978="","",IF(ISNA(MATCH($C3978,账户表,0)),"※这个账户不在【基础资料】的账户档案里",IF($B3978="","※没填日期，这一笔不会进任何月份的报表",IF(NOT(ISNUMBER($B3978)),"※日期是文本不是日期（像 2026.6.28 这种），按日期取数的报表全会漏掉这一笔",IF(AND($F3978&lt;&gt;"",$G3978&lt;&gt;""),"※收入和支出不能同时填",IF(AND(N($F3978)=0,N($G3978)=0),"※收入和支出都没填",IF(OR(N($F3978)&lt;0,N($G3978)&lt;0),"※金额不能填负数，方向反了就换一列填",IF($D3978="","※没填收支类别，分类报表会漏掉这一笔",IF(ISNA(MATCH($D3978,类别表,0)),"※收支类别不在【基础资料】的清单里",IF(AND($L3978="内部转账",$M3978=""),"△内部转账要在「对方账户」写上另一头",IF(AND($L3978="内部转账",$M3978=$C3978),"※对方账户跟本账户是同一个",IF(AND($L3978&lt;&gt;"内部转账",$M3978&lt;&gt;""),"△填了对方账户，但类别不是内部转账",IF(YEAR($B3978)&lt;&gt;管理年度,"△不是管理年度的单据，按月的三张报表里看不到",IF($H3978&lt;0,"△这一笔之后该账户余额成负数了，核一下",""))))))))))))))</f>
        <v/>
      </c>
    </row>
    <row r="3979" ht="16.5" spans="1:16">
      <c r="A3979" s="4" t="str">
        <f>IF($C3979="","",COUNTA($C$5:$C3979))</f>
        <v/>
      </c>
      <c r="B3979" s="52"/>
      <c r="C3979" s="53"/>
      <c r="D3979" s="53"/>
      <c r="E3979" s="32"/>
      <c r="F3979" s="54"/>
      <c r="G3979" s="54"/>
      <c r="H3979" s="24" t="str">
        <f>IFERROR(ROUND(VLOOKUP($C3979,基础资料!$B$5:$E$34,3,0)+SUMIF($C$5:$C3979,$C3979,$F$5:$F3979)-SUMIF($C$5:$C3979,$C3979,$G$5:$G3979),2),"")</f>
        <v/>
      </c>
      <c r="I3979" s="53"/>
      <c r="J3979" s="53"/>
      <c r="K3979" s="25" t="str">
        <f t="shared" si="62"/>
        <v/>
      </c>
      <c r="L3979" s="13" t="str">
        <f>IF($D3979="","",IFERROR(INDEX(类别属性,MATCH($D3979,类别表,0)),""))</f>
        <v/>
      </c>
      <c r="M3979" s="53"/>
      <c r="N3979" s="53"/>
      <c r="O3979" s="32"/>
      <c r="P3979" s="6" t="str">
        <f>IF($C3979="","",IF(ISNA(MATCH($C3979,账户表,0)),"※这个账户不在【基础资料】的账户档案里",IF($B3979="","※没填日期，这一笔不会进任何月份的报表",IF(NOT(ISNUMBER($B3979)),"※日期是文本不是日期（像 2026.6.28 这种），按日期取数的报表全会漏掉这一笔",IF(AND($F3979&lt;&gt;"",$G3979&lt;&gt;""),"※收入和支出不能同时填",IF(AND(N($F3979)=0,N($G3979)=0),"※收入和支出都没填",IF(OR(N($F3979)&lt;0,N($G3979)&lt;0),"※金额不能填负数，方向反了就换一列填",IF($D3979="","※没填收支类别，分类报表会漏掉这一笔",IF(ISNA(MATCH($D3979,类别表,0)),"※收支类别不在【基础资料】的清单里",IF(AND($L3979="内部转账",$M3979=""),"△内部转账要在「对方账户」写上另一头",IF(AND($L3979="内部转账",$M3979=$C3979),"※对方账户跟本账户是同一个",IF(AND($L3979&lt;&gt;"内部转账",$M3979&lt;&gt;""),"△填了对方账户，但类别不是内部转账",IF(YEAR($B3979)&lt;&gt;管理年度,"△不是管理年度的单据，按月的三张报表里看不到",IF($H3979&lt;0,"△这一笔之后该账户余额成负数了，核一下",""))))))))))))))</f>
        <v/>
      </c>
    </row>
    <row r="3980" ht="16.5" spans="1:16">
      <c r="A3980" s="4" t="str">
        <f>IF($C3980="","",COUNTA($C$5:$C3980))</f>
        <v/>
      </c>
      <c r="B3980" s="52"/>
      <c r="C3980" s="53"/>
      <c r="D3980" s="53"/>
      <c r="E3980" s="32"/>
      <c r="F3980" s="54"/>
      <c r="G3980" s="54"/>
      <c r="H3980" s="24" t="str">
        <f>IFERROR(ROUND(VLOOKUP($C3980,基础资料!$B$5:$E$34,3,0)+SUMIF($C$5:$C3980,$C3980,$F$5:$F3980)-SUMIF($C$5:$C3980,$C3980,$G$5:$G3980),2),"")</f>
        <v/>
      </c>
      <c r="I3980" s="53"/>
      <c r="J3980" s="53"/>
      <c r="K3980" s="25" t="str">
        <f t="shared" si="62"/>
        <v/>
      </c>
      <c r="L3980" s="13" t="str">
        <f>IF($D3980="","",IFERROR(INDEX(类别属性,MATCH($D3980,类别表,0)),""))</f>
        <v/>
      </c>
      <c r="M3980" s="53"/>
      <c r="N3980" s="53"/>
      <c r="O3980" s="32"/>
      <c r="P3980" s="6" t="str">
        <f>IF($C3980="","",IF(ISNA(MATCH($C3980,账户表,0)),"※这个账户不在【基础资料】的账户档案里",IF($B3980="","※没填日期，这一笔不会进任何月份的报表",IF(NOT(ISNUMBER($B3980)),"※日期是文本不是日期（像 2026.6.28 这种），按日期取数的报表全会漏掉这一笔",IF(AND($F3980&lt;&gt;"",$G3980&lt;&gt;""),"※收入和支出不能同时填",IF(AND(N($F3980)=0,N($G3980)=0),"※收入和支出都没填",IF(OR(N($F3980)&lt;0,N($G3980)&lt;0),"※金额不能填负数，方向反了就换一列填",IF($D3980="","※没填收支类别，分类报表会漏掉这一笔",IF(ISNA(MATCH($D3980,类别表,0)),"※收支类别不在【基础资料】的清单里",IF(AND($L3980="内部转账",$M3980=""),"△内部转账要在「对方账户」写上另一头",IF(AND($L3980="内部转账",$M3980=$C3980),"※对方账户跟本账户是同一个",IF(AND($L3980&lt;&gt;"内部转账",$M3980&lt;&gt;""),"△填了对方账户，但类别不是内部转账",IF(YEAR($B3980)&lt;&gt;管理年度,"△不是管理年度的单据，按月的三张报表里看不到",IF($H3980&lt;0,"△这一笔之后该账户余额成负数了，核一下",""))))))))))))))</f>
        <v/>
      </c>
    </row>
    <row r="3981" ht="16.5" spans="1:16">
      <c r="A3981" s="4" t="str">
        <f>IF($C3981="","",COUNTA($C$5:$C3981))</f>
        <v/>
      </c>
      <c r="B3981" s="52"/>
      <c r="C3981" s="53"/>
      <c r="D3981" s="53"/>
      <c r="E3981" s="32"/>
      <c r="F3981" s="54"/>
      <c r="G3981" s="54"/>
      <c r="H3981" s="24" t="str">
        <f>IFERROR(ROUND(VLOOKUP($C3981,基础资料!$B$5:$E$34,3,0)+SUMIF($C$5:$C3981,$C3981,$F$5:$F3981)-SUMIF($C$5:$C3981,$C3981,$G$5:$G3981),2),"")</f>
        <v/>
      </c>
      <c r="I3981" s="53"/>
      <c r="J3981" s="53"/>
      <c r="K3981" s="25" t="str">
        <f t="shared" si="62"/>
        <v/>
      </c>
      <c r="L3981" s="13" t="str">
        <f>IF($D3981="","",IFERROR(INDEX(类别属性,MATCH($D3981,类别表,0)),""))</f>
        <v/>
      </c>
      <c r="M3981" s="53"/>
      <c r="N3981" s="53"/>
      <c r="O3981" s="32"/>
      <c r="P3981" s="6" t="str">
        <f>IF($C3981="","",IF(ISNA(MATCH($C3981,账户表,0)),"※这个账户不在【基础资料】的账户档案里",IF($B3981="","※没填日期，这一笔不会进任何月份的报表",IF(NOT(ISNUMBER($B3981)),"※日期是文本不是日期（像 2026.6.28 这种），按日期取数的报表全会漏掉这一笔",IF(AND($F3981&lt;&gt;"",$G3981&lt;&gt;""),"※收入和支出不能同时填",IF(AND(N($F3981)=0,N($G3981)=0),"※收入和支出都没填",IF(OR(N($F3981)&lt;0,N($G3981)&lt;0),"※金额不能填负数，方向反了就换一列填",IF($D3981="","※没填收支类别，分类报表会漏掉这一笔",IF(ISNA(MATCH($D3981,类别表,0)),"※收支类别不在【基础资料】的清单里",IF(AND($L3981="内部转账",$M3981=""),"△内部转账要在「对方账户」写上另一头",IF(AND($L3981="内部转账",$M3981=$C3981),"※对方账户跟本账户是同一个",IF(AND($L3981&lt;&gt;"内部转账",$M3981&lt;&gt;""),"△填了对方账户，但类别不是内部转账",IF(YEAR($B3981)&lt;&gt;管理年度,"△不是管理年度的单据，按月的三张报表里看不到",IF($H3981&lt;0,"△这一笔之后该账户余额成负数了，核一下",""))))))))))))))</f>
        <v/>
      </c>
    </row>
    <row r="3982" ht="16.5" spans="1:16">
      <c r="A3982" s="4" t="str">
        <f>IF($C3982="","",COUNTA($C$5:$C3982))</f>
        <v/>
      </c>
      <c r="B3982" s="52"/>
      <c r="C3982" s="53"/>
      <c r="D3982" s="53"/>
      <c r="E3982" s="32"/>
      <c r="F3982" s="54"/>
      <c r="G3982" s="54"/>
      <c r="H3982" s="24" t="str">
        <f>IFERROR(ROUND(VLOOKUP($C3982,基础资料!$B$5:$E$34,3,0)+SUMIF($C$5:$C3982,$C3982,$F$5:$F3982)-SUMIF($C$5:$C3982,$C3982,$G$5:$G3982),2),"")</f>
        <v/>
      </c>
      <c r="I3982" s="53"/>
      <c r="J3982" s="53"/>
      <c r="K3982" s="25" t="str">
        <f t="shared" si="62"/>
        <v/>
      </c>
      <c r="L3982" s="13" t="str">
        <f>IF($D3982="","",IFERROR(INDEX(类别属性,MATCH($D3982,类别表,0)),""))</f>
        <v/>
      </c>
      <c r="M3982" s="53"/>
      <c r="N3982" s="53"/>
      <c r="O3982" s="32"/>
      <c r="P3982" s="6" t="str">
        <f>IF($C3982="","",IF(ISNA(MATCH($C3982,账户表,0)),"※这个账户不在【基础资料】的账户档案里",IF($B3982="","※没填日期，这一笔不会进任何月份的报表",IF(NOT(ISNUMBER($B3982)),"※日期是文本不是日期（像 2026.6.28 这种），按日期取数的报表全会漏掉这一笔",IF(AND($F3982&lt;&gt;"",$G3982&lt;&gt;""),"※收入和支出不能同时填",IF(AND(N($F3982)=0,N($G3982)=0),"※收入和支出都没填",IF(OR(N($F3982)&lt;0,N($G3982)&lt;0),"※金额不能填负数，方向反了就换一列填",IF($D3982="","※没填收支类别，分类报表会漏掉这一笔",IF(ISNA(MATCH($D3982,类别表,0)),"※收支类别不在【基础资料】的清单里",IF(AND($L3982="内部转账",$M3982=""),"△内部转账要在「对方账户」写上另一头",IF(AND($L3982="内部转账",$M3982=$C3982),"※对方账户跟本账户是同一个",IF(AND($L3982&lt;&gt;"内部转账",$M3982&lt;&gt;""),"△填了对方账户，但类别不是内部转账",IF(YEAR($B3982)&lt;&gt;管理年度,"△不是管理年度的单据，按月的三张报表里看不到",IF($H3982&lt;0,"△这一笔之后该账户余额成负数了，核一下",""))))))))))))))</f>
        <v/>
      </c>
    </row>
    <row r="3983" ht="16.5" spans="1:16">
      <c r="A3983" s="4" t="str">
        <f>IF($C3983="","",COUNTA($C$5:$C3983))</f>
        <v/>
      </c>
      <c r="B3983" s="52"/>
      <c r="C3983" s="53"/>
      <c r="D3983" s="53"/>
      <c r="E3983" s="32"/>
      <c r="F3983" s="54"/>
      <c r="G3983" s="54"/>
      <c r="H3983" s="24" t="str">
        <f>IFERROR(ROUND(VLOOKUP($C3983,基础资料!$B$5:$E$34,3,0)+SUMIF($C$5:$C3983,$C3983,$F$5:$F3983)-SUMIF($C$5:$C3983,$C3983,$G$5:$G3983),2),"")</f>
        <v/>
      </c>
      <c r="I3983" s="53"/>
      <c r="J3983" s="53"/>
      <c r="K3983" s="25" t="str">
        <f t="shared" si="62"/>
        <v/>
      </c>
      <c r="L3983" s="13" t="str">
        <f>IF($D3983="","",IFERROR(INDEX(类别属性,MATCH($D3983,类别表,0)),""))</f>
        <v/>
      </c>
      <c r="M3983" s="53"/>
      <c r="N3983" s="53"/>
      <c r="O3983" s="32"/>
      <c r="P3983" s="6" t="str">
        <f>IF($C3983="","",IF(ISNA(MATCH($C3983,账户表,0)),"※这个账户不在【基础资料】的账户档案里",IF($B3983="","※没填日期，这一笔不会进任何月份的报表",IF(NOT(ISNUMBER($B3983)),"※日期是文本不是日期（像 2026.6.28 这种），按日期取数的报表全会漏掉这一笔",IF(AND($F3983&lt;&gt;"",$G3983&lt;&gt;""),"※收入和支出不能同时填",IF(AND(N($F3983)=0,N($G3983)=0),"※收入和支出都没填",IF(OR(N($F3983)&lt;0,N($G3983)&lt;0),"※金额不能填负数，方向反了就换一列填",IF($D3983="","※没填收支类别，分类报表会漏掉这一笔",IF(ISNA(MATCH($D3983,类别表,0)),"※收支类别不在【基础资料】的清单里",IF(AND($L3983="内部转账",$M3983=""),"△内部转账要在「对方账户」写上另一头",IF(AND($L3983="内部转账",$M3983=$C3983),"※对方账户跟本账户是同一个",IF(AND($L3983&lt;&gt;"内部转账",$M3983&lt;&gt;""),"△填了对方账户，但类别不是内部转账",IF(YEAR($B3983)&lt;&gt;管理年度,"△不是管理年度的单据，按月的三张报表里看不到",IF($H3983&lt;0,"△这一笔之后该账户余额成负数了，核一下",""))))))))))))))</f>
        <v/>
      </c>
    </row>
    <row r="3984" ht="16.5" spans="1:16">
      <c r="A3984" s="4" t="str">
        <f>IF($C3984="","",COUNTA($C$5:$C3984))</f>
        <v/>
      </c>
      <c r="B3984" s="52"/>
      <c r="C3984" s="53"/>
      <c r="D3984" s="53"/>
      <c r="E3984" s="32"/>
      <c r="F3984" s="54"/>
      <c r="G3984" s="54"/>
      <c r="H3984" s="24" t="str">
        <f>IFERROR(ROUND(VLOOKUP($C3984,基础资料!$B$5:$E$34,3,0)+SUMIF($C$5:$C3984,$C3984,$F$5:$F3984)-SUMIF($C$5:$C3984,$C3984,$G$5:$G3984),2),"")</f>
        <v/>
      </c>
      <c r="I3984" s="53"/>
      <c r="J3984" s="53"/>
      <c r="K3984" s="25" t="str">
        <f t="shared" si="62"/>
        <v/>
      </c>
      <c r="L3984" s="13" t="str">
        <f>IF($D3984="","",IFERROR(INDEX(类别属性,MATCH($D3984,类别表,0)),""))</f>
        <v/>
      </c>
      <c r="M3984" s="53"/>
      <c r="N3984" s="53"/>
      <c r="O3984" s="32"/>
      <c r="P3984" s="6" t="str">
        <f>IF($C3984="","",IF(ISNA(MATCH($C3984,账户表,0)),"※这个账户不在【基础资料】的账户档案里",IF($B3984="","※没填日期，这一笔不会进任何月份的报表",IF(NOT(ISNUMBER($B3984)),"※日期是文本不是日期（像 2026.6.28 这种），按日期取数的报表全会漏掉这一笔",IF(AND($F3984&lt;&gt;"",$G3984&lt;&gt;""),"※收入和支出不能同时填",IF(AND(N($F3984)=0,N($G3984)=0),"※收入和支出都没填",IF(OR(N($F3984)&lt;0,N($G3984)&lt;0),"※金额不能填负数，方向反了就换一列填",IF($D3984="","※没填收支类别，分类报表会漏掉这一笔",IF(ISNA(MATCH($D3984,类别表,0)),"※收支类别不在【基础资料】的清单里",IF(AND($L3984="内部转账",$M3984=""),"△内部转账要在「对方账户」写上另一头",IF(AND($L3984="内部转账",$M3984=$C3984),"※对方账户跟本账户是同一个",IF(AND($L3984&lt;&gt;"内部转账",$M3984&lt;&gt;""),"△填了对方账户，但类别不是内部转账",IF(YEAR($B3984)&lt;&gt;管理年度,"△不是管理年度的单据，按月的三张报表里看不到",IF($H3984&lt;0,"△这一笔之后该账户余额成负数了，核一下",""))))))))))))))</f>
        <v/>
      </c>
    </row>
    <row r="3985" ht="16.5" spans="1:16">
      <c r="A3985" s="4" t="str">
        <f>IF($C3985="","",COUNTA($C$5:$C3985))</f>
        <v/>
      </c>
      <c r="B3985" s="52"/>
      <c r="C3985" s="53"/>
      <c r="D3985" s="53"/>
      <c r="E3985" s="32"/>
      <c r="F3985" s="54"/>
      <c r="G3985" s="54"/>
      <c r="H3985" s="24" t="str">
        <f>IFERROR(ROUND(VLOOKUP($C3985,基础资料!$B$5:$E$34,3,0)+SUMIF($C$5:$C3985,$C3985,$F$5:$F3985)-SUMIF($C$5:$C3985,$C3985,$G$5:$G3985),2),"")</f>
        <v/>
      </c>
      <c r="I3985" s="53"/>
      <c r="J3985" s="53"/>
      <c r="K3985" s="25" t="str">
        <f t="shared" si="62"/>
        <v/>
      </c>
      <c r="L3985" s="13" t="str">
        <f>IF($D3985="","",IFERROR(INDEX(类别属性,MATCH($D3985,类别表,0)),""))</f>
        <v/>
      </c>
      <c r="M3985" s="53"/>
      <c r="N3985" s="53"/>
      <c r="O3985" s="32"/>
      <c r="P3985" s="6" t="str">
        <f>IF($C3985="","",IF(ISNA(MATCH($C3985,账户表,0)),"※这个账户不在【基础资料】的账户档案里",IF($B3985="","※没填日期，这一笔不会进任何月份的报表",IF(NOT(ISNUMBER($B3985)),"※日期是文本不是日期（像 2026.6.28 这种），按日期取数的报表全会漏掉这一笔",IF(AND($F3985&lt;&gt;"",$G3985&lt;&gt;""),"※收入和支出不能同时填",IF(AND(N($F3985)=0,N($G3985)=0),"※收入和支出都没填",IF(OR(N($F3985)&lt;0,N($G3985)&lt;0),"※金额不能填负数，方向反了就换一列填",IF($D3985="","※没填收支类别，分类报表会漏掉这一笔",IF(ISNA(MATCH($D3985,类别表,0)),"※收支类别不在【基础资料】的清单里",IF(AND($L3985="内部转账",$M3985=""),"△内部转账要在「对方账户」写上另一头",IF(AND($L3985="内部转账",$M3985=$C3985),"※对方账户跟本账户是同一个",IF(AND($L3985&lt;&gt;"内部转账",$M3985&lt;&gt;""),"△填了对方账户，但类别不是内部转账",IF(YEAR($B3985)&lt;&gt;管理年度,"△不是管理年度的单据，按月的三张报表里看不到",IF($H3985&lt;0,"△这一笔之后该账户余额成负数了，核一下",""))))))))))))))</f>
        <v/>
      </c>
    </row>
    <row r="3986" ht="16.5" spans="1:16">
      <c r="A3986" s="4" t="str">
        <f>IF($C3986="","",COUNTA($C$5:$C3986))</f>
        <v/>
      </c>
      <c r="B3986" s="52"/>
      <c r="C3986" s="53"/>
      <c r="D3986" s="53"/>
      <c r="E3986" s="32"/>
      <c r="F3986" s="54"/>
      <c r="G3986" s="54"/>
      <c r="H3986" s="24" t="str">
        <f>IFERROR(ROUND(VLOOKUP($C3986,基础资料!$B$5:$E$34,3,0)+SUMIF($C$5:$C3986,$C3986,$F$5:$F3986)-SUMIF($C$5:$C3986,$C3986,$G$5:$G3986),2),"")</f>
        <v/>
      </c>
      <c r="I3986" s="53"/>
      <c r="J3986" s="53"/>
      <c r="K3986" s="25" t="str">
        <f t="shared" si="62"/>
        <v/>
      </c>
      <c r="L3986" s="13" t="str">
        <f>IF($D3986="","",IFERROR(INDEX(类别属性,MATCH($D3986,类别表,0)),""))</f>
        <v/>
      </c>
      <c r="M3986" s="53"/>
      <c r="N3986" s="53"/>
      <c r="O3986" s="32"/>
      <c r="P3986" s="6" t="str">
        <f>IF($C3986="","",IF(ISNA(MATCH($C3986,账户表,0)),"※这个账户不在【基础资料】的账户档案里",IF($B3986="","※没填日期，这一笔不会进任何月份的报表",IF(NOT(ISNUMBER($B3986)),"※日期是文本不是日期（像 2026.6.28 这种），按日期取数的报表全会漏掉这一笔",IF(AND($F3986&lt;&gt;"",$G3986&lt;&gt;""),"※收入和支出不能同时填",IF(AND(N($F3986)=0,N($G3986)=0),"※收入和支出都没填",IF(OR(N($F3986)&lt;0,N($G3986)&lt;0),"※金额不能填负数，方向反了就换一列填",IF($D3986="","※没填收支类别，分类报表会漏掉这一笔",IF(ISNA(MATCH($D3986,类别表,0)),"※收支类别不在【基础资料】的清单里",IF(AND($L3986="内部转账",$M3986=""),"△内部转账要在「对方账户」写上另一头",IF(AND($L3986="内部转账",$M3986=$C3986),"※对方账户跟本账户是同一个",IF(AND($L3986&lt;&gt;"内部转账",$M3986&lt;&gt;""),"△填了对方账户，但类别不是内部转账",IF(YEAR($B3986)&lt;&gt;管理年度,"△不是管理年度的单据，按月的三张报表里看不到",IF($H3986&lt;0,"△这一笔之后该账户余额成负数了，核一下",""))))))))))))))</f>
        <v/>
      </c>
    </row>
    <row r="3987" ht="16.5" spans="1:16">
      <c r="A3987" s="4" t="str">
        <f>IF($C3987="","",COUNTA($C$5:$C3987))</f>
        <v/>
      </c>
      <c r="B3987" s="52"/>
      <c r="C3987" s="53"/>
      <c r="D3987" s="53"/>
      <c r="E3987" s="32"/>
      <c r="F3987" s="54"/>
      <c r="G3987" s="54"/>
      <c r="H3987" s="24" t="str">
        <f>IFERROR(ROUND(VLOOKUP($C3987,基础资料!$B$5:$E$34,3,0)+SUMIF($C$5:$C3987,$C3987,$F$5:$F3987)-SUMIF($C$5:$C3987,$C3987,$G$5:$G3987),2),"")</f>
        <v/>
      </c>
      <c r="I3987" s="53"/>
      <c r="J3987" s="53"/>
      <c r="K3987" s="25" t="str">
        <f t="shared" si="62"/>
        <v/>
      </c>
      <c r="L3987" s="13" t="str">
        <f>IF($D3987="","",IFERROR(INDEX(类别属性,MATCH($D3987,类别表,0)),""))</f>
        <v/>
      </c>
      <c r="M3987" s="53"/>
      <c r="N3987" s="53"/>
      <c r="O3987" s="32"/>
      <c r="P3987" s="6" t="str">
        <f>IF($C3987="","",IF(ISNA(MATCH($C3987,账户表,0)),"※这个账户不在【基础资料】的账户档案里",IF($B3987="","※没填日期，这一笔不会进任何月份的报表",IF(NOT(ISNUMBER($B3987)),"※日期是文本不是日期（像 2026.6.28 这种），按日期取数的报表全会漏掉这一笔",IF(AND($F3987&lt;&gt;"",$G3987&lt;&gt;""),"※收入和支出不能同时填",IF(AND(N($F3987)=0,N($G3987)=0),"※收入和支出都没填",IF(OR(N($F3987)&lt;0,N($G3987)&lt;0),"※金额不能填负数，方向反了就换一列填",IF($D3987="","※没填收支类别，分类报表会漏掉这一笔",IF(ISNA(MATCH($D3987,类别表,0)),"※收支类别不在【基础资料】的清单里",IF(AND($L3987="内部转账",$M3987=""),"△内部转账要在「对方账户」写上另一头",IF(AND($L3987="内部转账",$M3987=$C3987),"※对方账户跟本账户是同一个",IF(AND($L3987&lt;&gt;"内部转账",$M3987&lt;&gt;""),"△填了对方账户，但类别不是内部转账",IF(YEAR($B3987)&lt;&gt;管理年度,"△不是管理年度的单据，按月的三张报表里看不到",IF($H3987&lt;0,"△这一笔之后该账户余额成负数了，核一下",""))))))))))))))</f>
        <v/>
      </c>
    </row>
    <row r="3988" ht="16.5" spans="1:16">
      <c r="A3988" s="4" t="str">
        <f>IF($C3988="","",COUNTA($C$5:$C3988))</f>
        <v/>
      </c>
      <c r="B3988" s="52"/>
      <c r="C3988" s="53"/>
      <c r="D3988" s="53"/>
      <c r="E3988" s="32"/>
      <c r="F3988" s="54"/>
      <c r="G3988" s="54"/>
      <c r="H3988" s="24" t="str">
        <f>IFERROR(ROUND(VLOOKUP($C3988,基础资料!$B$5:$E$34,3,0)+SUMIF($C$5:$C3988,$C3988,$F$5:$F3988)-SUMIF($C$5:$C3988,$C3988,$G$5:$G3988),2),"")</f>
        <v/>
      </c>
      <c r="I3988" s="53"/>
      <c r="J3988" s="53"/>
      <c r="K3988" s="25" t="str">
        <f t="shared" si="62"/>
        <v/>
      </c>
      <c r="L3988" s="13" t="str">
        <f>IF($D3988="","",IFERROR(INDEX(类别属性,MATCH($D3988,类别表,0)),""))</f>
        <v/>
      </c>
      <c r="M3988" s="53"/>
      <c r="N3988" s="53"/>
      <c r="O3988" s="32"/>
      <c r="P3988" s="6" t="str">
        <f>IF($C3988="","",IF(ISNA(MATCH($C3988,账户表,0)),"※这个账户不在【基础资料】的账户档案里",IF($B3988="","※没填日期，这一笔不会进任何月份的报表",IF(NOT(ISNUMBER($B3988)),"※日期是文本不是日期（像 2026.6.28 这种），按日期取数的报表全会漏掉这一笔",IF(AND($F3988&lt;&gt;"",$G3988&lt;&gt;""),"※收入和支出不能同时填",IF(AND(N($F3988)=0,N($G3988)=0),"※收入和支出都没填",IF(OR(N($F3988)&lt;0,N($G3988)&lt;0),"※金额不能填负数，方向反了就换一列填",IF($D3988="","※没填收支类别，分类报表会漏掉这一笔",IF(ISNA(MATCH($D3988,类别表,0)),"※收支类别不在【基础资料】的清单里",IF(AND($L3988="内部转账",$M3988=""),"△内部转账要在「对方账户」写上另一头",IF(AND($L3988="内部转账",$M3988=$C3988),"※对方账户跟本账户是同一个",IF(AND($L3988&lt;&gt;"内部转账",$M3988&lt;&gt;""),"△填了对方账户，但类别不是内部转账",IF(YEAR($B3988)&lt;&gt;管理年度,"△不是管理年度的单据，按月的三张报表里看不到",IF($H3988&lt;0,"△这一笔之后该账户余额成负数了，核一下",""))))))))))))))</f>
        <v/>
      </c>
    </row>
    <row r="3989" ht="16.5" spans="1:16">
      <c r="A3989" s="4" t="str">
        <f>IF($C3989="","",COUNTA($C$5:$C3989))</f>
        <v/>
      </c>
      <c r="B3989" s="52"/>
      <c r="C3989" s="53"/>
      <c r="D3989" s="53"/>
      <c r="E3989" s="32"/>
      <c r="F3989" s="54"/>
      <c r="G3989" s="54"/>
      <c r="H3989" s="24" t="str">
        <f>IFERROR(ROUND(VLOOKUP($C3989,基础资料!$B$5:$E$34,3,0)+SUMIF($C$5:$C3989,$C3989,$F$5:$F3989)-SUMIF($C$5:$C3989,$C3989,$G$5:$G3989),2),"")</f>
        <v/>
      </c>
      <c r="I3989" s="53"/>
      <c r="J3989" s="53"/>
      <c r="K3989" s="25" t="str">
        <f t="shared" si="62"/>
        <v/>
      </c>
      <c r="L3989" s="13" t="str">
        <f>IF($D3989="","",IFERROR(INDEX(类别属性,MATCH($D3989,类别表,0)),""))</f>
        <v/>
      </c>
      <c r="M3989" s="53"/>
      <c r="N3989" s="53"/>
      <c r="O3989" s="32"/>
      <c r="P3989" s="6" t="str">
        <f>IF($C3989="","",IF(ISNA(MATCH($C3989,账户表,0)),"※这个账户不在【基础资料】的账户档案里",IF($B3989="","※没填日期，这一笔不会进任何月份的报表",IF(NOT(ISNUMBER($B3989)),"※日期是文本不是日期（像 2026.6.28 这种），按日期取数的报表全会漏掉这一笔",IF(AND($F3989&lt;&gt;"",$G3989&lt;&gt;""),"※收入和支出不能同时填",IF(AND(N($F3989)=0,N($G3989)=0),"※收入和支出都没填",IF(OR(N($F3989)&lt;0,N($G3989)&lt;0),"※金额不能填负数，方向反了就换一列填",IF($D3989="","※没填收支类别，分类报表会漏掉这一笔",IF(ISNA(MATCH($D3989,类别表,0)),"※收支类别不在【基础资料】的清单里",IF(AND($L3989="内部转账",$M3989=""),"△内部转账要在「对方账户」写上另一头",IF(AND($L3989="内部转账",$M3989=$C3989),"※对方账户跟本账户是同一个",IF(AND($L3989&lt;&gt;"内部转账",$M3989&lt;&gt;""),"△填了对方账户，但类别不是内部转账",IF(YEAR($B3989)&lt;&gt;管理年度,"△不是管理年度的单据，按月的三张报表里看不到",IF($H3989&lt;0,"△这一笔之后该账户余额成负数了，核一下",""))))))))))))))</f>
        <v/>
      </c>
    </row>
    <row r="3990" ht="16.5" spans="1:16">
      <c r="A3990" s="4" t="str">
        <f>IF($C3990="","",COUNTA($C$5:$C3990))</f>
        <v/>
      </c>
      <c r="B3990" s="52"/>
      <c r="C3990" s="53"/>
      <c r="D3990" s="53"/>
      <c r="E3990" s="32"/>
      <c r="F3990" s="54"/>
      <c r="G3990" s="54"/>
      <c r="H3990" s="24" t="str">
        <f>IFERROR(ROUND(VLOOKUP($C3990,基础资料!$B$5:$E$34,3,0)+SUMIF($C$5:$C3990,$C3990,$F$5:$F3990)-SUMIF($C$5:$C3990,$C3990,$G$5:$G3990),2),"")</f>
        <v/>
      </c>
      <c r="I3990" s="53"/>
      <c r="J3990" s="53"/>
      <c r="K3990" s="25" t="str">
        <f t="shared" si="62"/>
        <v/>
      </c>
      <c r="L3990" s="13" t="str">
        <f>IF($D3990="","",IFERROR(INDEX(类别属性,MATCH($D3990,类别表,0)),""))</f>
        <v/>
      </c>
      <c r="M3990" s="53"/>
      <c r="N3990" s="53"/>
      <c r="O3990" s="32"/>
      <c r="P3990" s="6" t="str">
        <f>IF($C3990="","",IF(ISNA(MATCH($C3990,账户表,0)),"※这个账户不在【基础资料】的账户档案里",IF($B3990="","※没填日期，这一笔不会进任何月份的报表",IF(NOT(ISNUMBER($B3990)),"※日期是文本不是日期（像 2026.6.28 这种），按日期取数的报表全会漏掉这一笔",IF(AND($F3990&lt;&gt;"",$G3990&lt;&gt;""),"※收入和支出不能同时填",IF(AND(N($F3990)=0,N($G3990)=0),"※收入和支出都没填",IF(OR(N($F3990)&lt;0,N($G3990)&lt;0),"※金额不能填负数，方向反了就换一列填",IF($D3990="","※没填收支类别，分类报表会漏掉这一笔",IF(ISNA(MATCH($D3990,类别表,0)),"※收支类别不在【基础资料】的清单里",IF(AND($L3990="内部转账",$M3990=""),"△内部转账要在「对方账户」写上另一头",IF(AND($L3990="内部转账",$M3990=$C3990),"※对方账户跟本账户是同一个",IF(AND($L3990&lt;&gt;"内部转账",$M3990&lt;&gt;""),"△填了对方账户，但类别不是内部转账",IF(YEAR($B3990)&lt;&gt;管理年度,"△不是管理年度的单据，按月的三张报表里看不到",IF($H3990&lt;0,"△这一笔之后该账户余额成负数了，核一下",""))))))))))))))</f>
        <v/>
      </c>
    </row>
    <row r="3991" ht="16.5" spans="1:16">
      <c r="A3991" s="4" t="str">
        <f>IF($C3991="","",COUNTA($C$5:$C3991))</f>
        <v/>
      </c>
      <c r="B3991" s="52"/>
      <c r="C3991" s="53"/>
      <c r="D3991" s="53"/>
      <c r="E3991" s="32"/>
      <c r="F3991" s="54"/>
      <c r="G3991" s="54"/>
      <c r="H3991" s="24" t="str">
        <f>IFERROR(ROUND(VLOOKUP($C3991,基础资料!$B$5:$E$34,3,0)+SUMIF($C$5:$C3991,$C3991,$F$5:$F3991)-SUMIF($C$5:$C3991,$C3991,$G$5:$G3991),2),"")</f>
        <v/>
      </c>
      <c r="I3991" s="53"/>
      <c r="J3991" s="53"/>
      <c r="K3991" s="25" t="str">
        <f t="shared" si="62"/>
        <v/>
      </c>
      <c r="L3991" s="13" t="str">
        <f>IF($D3991="","",IFERROR(INDEX(类别属性,MATCH($D3991,类别表,0)),""))</f>
        <v/>
      </c>
      <c r="M3991" s="53"/>
      <c r="N3991" s="53"/>
      <c r="O3991" s="32"/>
      <c r="P3991" s="6" t="str">
        <f>IF($C3991="","",IF(ISNA(MATCH($C3991,账户表,0)),"※这个账户不在【基础资料】的账户档案里",IF($B3991="","※没填日期，这一笔不会进任何月份的报表",IF(NOT(ISNUMBER($B3991)),"※日期是文本不是日期（像 2026.6.28 这种），按日期取数的报表全会漏掉这一笔",IF(AND($F3991&lt;&gt;"",$G3991&lt;&gt;""),"※收入和支出不能同时填",IF(AND(N($F3991)=0,N($G3991)=0),"※收入和支出都没填",IF(OR(N($F3991)&lt;0,N($G3991)&lt;0),"※金额不能填负数，方向反了就换一列填",IF($D3991="","※没填收支类别，分类报表会漏掉这一笔",IF(ISNA(MATCH($D3991,类别表,0)),"※收支类别不在【基础资料】的清单里",IF(AND($L3991="内部转账",$M3991=""),"△内部转账要在「对方账户」写上另一头",IF(AND($L3991="内部转账",$M3991=$C3991),"※对方账户跟本账户是同一个",IF(AND($L3991&lt;&gt;"内部转账",$M3991&lt;&gt;""),"△填了对方账户，但类别不是内部转账",IF(YEAR($B3991)&lt;&gt;管理年度,"△不是管理年度的单据，按月的三张报表里看不到",IF($H3991&lt;0,"△这一笔之后该账户余额成负数了，核一下",""))))))))))))))</f>
        <v/>
      </c>
    </row>
    <row r="3992" ht="16.5" spans="1:16">
      <c r="A3992" s="4" t="str">
        <f>IF($C3992="","",COUNTA($C$5:$C3992))</f>
        <v/>
      </c>
      <c r="B3992" s="52"/>
      <c r="C3992" s="53"/>
      <c r="D3992" s="53"/>
      <c r="E3992" s="32"/>
      <c r="F3992" s="54"/>
      <c r="G3992" s="54"/>
      <c r="H3992" s="24" t="str">
        <f>IFERROR(ROUND(VLOOKUP($C3992,基础资料!$B$5:$E$34,3,0)+SUMIF($C$5:$C3992,$C3992,$F$5:$F3992)-SUMIF($C$5:$C3992,$C3992,$G$5:$G3992),2),"")</f>
        <v/>
      </c>
      <c r="I3992" s="53"/>
      <c r="J3992" s="53"/>
      <c r="K3992" s="25" t="str">
        <f t="shared" si="62"/>
        <v/>
      </c>
      <c r="L3992" s="13" t="str">
        <f>IF($D3992="","",IFERROR(INDEX(类别属性,MATCH($D3992,类别表,0)),""))</f>
        <v/>
      </c>
      <c r="M3992" s="53"/>
      <c r="N3992" s="53"/>
      <c r="O3992" s="32"/>
      <c r="P3992" s="6" t="str">
        <f>IF($C3992="","",IF(ISNA(MATCH($C3992,账户表,0)),"※这个账户不在【基础资料】的账户档案里",IF($B3992="","※没填日期，这一笔不会进任何月份的报表",IF(NOT(ISNUMBER($B3992)),"※日期是文本不是日期（像 2026.6.28 这种），按日期取数的报表全会漏掉这一笔",IF(AND($F3992&lt;&gt;"",$G3992&lt;&gt;""),"※收入和支出不能同时填",IF(AND(N($F3992)=0,N($G3992)=0),"※收入和支出都没填",IF(OR(N($F3992)&lt;0,N($G3992)&lt;0),"※金额不能填负数，方向反了就换一列填",IF($D3992="","※没填收支类别，分类报表会漏掉这一笔",IF(ISNA(MATCH($D3992,类别表,0)),"※收支类别不在【基础资料】的清单里",IF(AND($L3992="内部转账",$M3992=""),"△内部转账要在「对方账户」写上另一头",IF(AND($L3992="内部转账",$M3992=$C3992),"※对方账户跟本账户是同一个",IF(AND($L3992&lt;&gt;"内部转账",$M3992&lt;&gt;""),"△填了对方账户，但类别不是内部转账",IF(YEAR($B3992)&lt;&gt;管理年度,"△不是管理年度的单据，按月的三张报表里看不到",IF($H3992&lt;0,"△这一笔之后该账户余额成负数了，核一下",""))))))))))))))</f>
        <v/>
      </c>
    </row>
    <row r="3993" ht="16.5" spans="1:16">
      <c r="A3993" s="4" t="str">
        <f>IF($C3993="","",COUNTA($C$5:$C3993))</f>
        <v/>
      </c>
      <c r="B3993" s="52"/>
      <c r="C3993" s="53"/>
      <c r="D3993" s="53"/>
      <c r="E3993" s="32"/>
      <c r="F3993" s="54"/>
      <c r="G3993" s="54"/>
      <c r="H3993" s="24" t="str">
        <f>IFERROR(ROUND(VLOOKUP($C3993,基础资料!$B$5:$E$34,3,0)+SUMIF($C$5:$C3993,$C3993,$F$5:$F3993)-SUMIF($C$5:$C3993,$C3993,$G$5:$G3993),2),"")</f>
        <v/>
      </c>
      <c r="I3993" s="53"/>
      <c r="J3993" s="53"/>
      <c r="K3993" s="25" t="str">
        <f t="shared" si="62"/>
        <v/>
      </c>
      <c r="L3993" s="13" t="str">
        <f>IF($D3993="","",IFERROR(INDEX(类别属性,MATCH($D3993,类别表,0)),""))</f>
        <v/>
      </c>
      <c r="M3993" s="53"/>
      <c r="N3993" s="53"/>
      <c r="O3993" s="32"/>
      <c r="P3993" s="6" t="str">
        <f>IF($C3993="","",IF(ISNA(MATCH($C3993,账户表,0)),"※这个账户不在【基础资料】的账户档案里",IF($B3993="","※没填日期，这一笔不会进任何月份的报表",IF(NOT(ISNUMBER($B3993)),"※日期是文本不是日期（像 2026.6.28 这种），按日期取数的报表全会漏掉这一笔",IF(AND($F3993&lt;&gt;"",$G3993&lt;&gt;""),"※收入和支出不能同时填",IF(AND(N($F3993)=0,N($G3993)=0),"※收入和支出都没填",IF(OR(N($F3993)&lt;0,N($G3993)&lt;0),"※金额不能填负数，方向反了就换一列填",IF($D3993="","※没填收支类别，分类报表会漏掉这一笔",IF(ISNA(MATCH($D3993,类别表,0)),"※收支类别不在【基础资料】的清单里",IF(AND($L3993="内部转账",$M3993=""),"△内部转账要在「对方账户」写上另一头",IF(AND($L3993="内部转账",$M3993=$C3993),"※对方账户跟本账户是同一个",IF(AND($L3993&lt;&gt;"内部转账",$M3993&lt;&gt;""),"△填了对方账户，但类别不是内部转账",IF(YEAR($B3993)&lt;&gt;管理年度,"△不是管理年度的单据，按月的三张报表里看不到",IF($H3993&lt;0,"△这一笔之后该账户余额成负数了，核一下",""))))))))))))))</f>
        <v/>
      </c>
    </row>
    <row r="3994" ht="16.5" spans="1:16">
      <c r="A3994" s="4" t="str">
        <f>IF($C3994="","",COUNTA($C$5:$C3994))</f>
        <v/>
      </c>
      <c r="B3994" s="52"/>
      <c r="C3994" s="53"/>
      <c r="D3994" s="53"/>
      <c r="E3994" s="32"/>
      <c r="F3994" s="54"/>
      <c r="G3994" s="54"/>
      <c r="H3994" s="24" t="str">
        <f>IFERROR(ROUND(VLOOKUP($C3994,基础资料!$B$5:$E$34,3,0)+SUMIF($C$5:$C3994,$C3994,$F$5:$F3994)-SUMIF($C$5:$C3994,$C3994,$G$5:$G3994),2),"")</f>
        <v/>
      </c>
      <c r="I3994" s="53"/>
      <c r="J3994" s="53"/>
      <c r="K3994" s="25" t="str">
        <f t="shared" si="62"/>
        <v/>
      </c>
      <c r="L3994" s="13" t="str">
        <f>IF($D3994="","",IFERROR(INDEX(类别属性,MATCH($D3994,类别表,0)),""))</f>
        <v/>
      </c>
      <c r="M3994" s="53"/>
      <c r="N3994" s="53"/>
      <c r="O3994" s="32"/>
      <c r="P3994" s="6" t="str">
        <f>IF($C3994="","",IF(ISNA(MATCH($C3994,账户表,0)),"※这个账户不在【基础资料】的账户档案里",IF($B3994="","※没填日期，这一笔不会进任何月份的报表",IF(NOT(ISNUMBER($B3994)),"※日期是文本不是日期（像 2026.6.28 这种），按日期取数的报表全会漏掉这一笔",IF(AND($F3994&lt;&gt;"",$G3994&lt;&gt;""),"※收入和支出不能同时填",IF(AND(N($F3994)=0,N($G3994)=0),"※收入和支出都没填",IF(OR(N($F3994)&lt;0,N($G3994)&lt;0),"※金额不能填负数，方向反了就换一列填",IF($D3994="","※没填收支类别，分类报表会漏掉这一笔",IF(ISNA(MATCH($D3994,类别表,0)),"※收支类别不在【基础资料】的清单里",IF(AND($L3994="内部转账",$M3994=""),"△内部转账要在「对方账户」写上另一头",IF(AND($L3994="内部转账",$M3994=$C3994),"※对方账户跟本账户是同一个",IF(AND($L3994&lt;&gt;"内部转账",$M3994&lt;&gt;""),"△填了对方账户，但类别不是内部转账",IF(YEAR($B3994)&lt;&gt;管理年度,"△不是管理年度的单据，按月的三张报表里看不到",IF($H3994&lt;0,"△这一笔之后该账户余额成负数了，核一下",""))))))))))))))</f>
        <v/>
      </c>
    </row>
    <row r="3995" ht="16.5" spans="1:16">
      <c r="A3995" s="4" t="str">
        <f>IF($C3995="","",COUNTA($C$5:$C3995))</f>
        <v/>
      </c>
      <c r="B3995" s="52"/>
      <c r="C3995" s="53"/>
      <c r="D3995" s="53"/>
      <c r="E3995" s="32"/>
      <c r="F3995" s="54"/>
      <c r="G3995" s="54"/>
      <c r="H3995" s="24" t="str">
        <f>IFERROR(ROUND(VLOOKUP($C3995,基础资料!$B$5:$E$34,3,0)+SUMIF($C$5:$C3995,$C3995,$F$5:$F3995)-SUMIF($C$5:$C3995,$C3995,$G$5:$G3995),2),"")</f>
        <v/>
      </c>
      <c r="I3995" s="53"/>
      <c r="J3995" s="53"/>
      <c r="K3995" s="25" t="str">
        <f t="shared" si="62"/>
        <v/>
      </c>
      <c r="L3995" s="13" t="str">
        <f>IF($D3995="","",IFERROR(INDEX(类别属性,MATCH($D3995,类别表,0)),""))</f>
        <v/>
      </c>
      <c r="M3995" s="53"/>
      <c r="N3995" s="53"/>
      <c r="O3995" s="32"/>
      <c r="P3995" s="6" t="str">
        <f>IF($C3995="","",IF(ISNA(MATCH($C3995,账户表,0)),"※这个账户不在【基础资料】的账户档案里",IF($B3995="","※没填日期，这一笔不会进任何月份的报表",IF(NOT(ISNUMBER($B3995)),"※日期是文本不是日期（像 2026.6.28 这种），按日期取数的报表全会漏掉这一笔",IF(AND($F3995&lt;&gt;"",$G3995&lt;&gt;""),"※收入和支出不能同时填",IF(AND(N($F3995)=0,N($G3995)=0),"※收入和支出都没填",IF(OR(N($F3995)&lt;0,N($G3995)&lt;0),"※金额不能填负数，方向反了就换一列填",IF($D3995="","※没填收支类别，分类报表会漏掉这一笔",IF(ISNA(MATCH($D3995,类别表,0)),"※收支类别不在【基础资料】的清单里",IF(AND($L3995="内部转账",$M3995=""),"△内部转账要在「对方账户」写上另一头",IF(AND($L3995="内部转账",$M3995=$C3995),"※对方账户跟本账户是同一个",IF(AND($L3995&lt;&gt;"内部转账",$M3995&lt;&gt;""),"△填了对方账户，但类别不是内部转账",IF(YEAR($B3995)&lt;&gt;管理年度,"△不是管理年度的单据，按月的三张报表里看不到",IF($H3995&lt;0,"△这一笔之后该账户余额成负数了，核一下",""))))))))))))))</f>
        <v/>
      </c>
    </row>
    <row r="3996" ht="16.5" spans="1:16">
      <c r="A3996" s="4" t="str">
        <f>IF($C3996="","",COUNTA($C$5:$C3996))</f>
        <v/>
      </c>
      <c r="B3996" s="52"/>
      <c r="C3996" s="53"/>
      <c r="D3996" s="53"/>
      <c r="E3996" s="32"/>
      <c r="F3996" s="54"/>
      <c r="G3996" s="54"/>
      <c r="H3996" s="24" t="str">
        <f>IFERROR(ROUND(VLOOKUP($C3996,基础资料!$B$5:$E$34,3,0)+SUMIF($C$5:$C3996,$C3996,$F$5:$F3996)-SUMIF($C$5:$C3996,$C3996,$G$5:$G3996),2),"")</f>
        <v/>
      </c>
      <c r="I3996" s="53"/>
      <c r="J3996" s="53"/>
      <c r="K3996" s="25" t="str">
        <f t="shared" si="62"/>
        <v/>
      </c>
      <c r="L3996" s="13" t="str">
        <f>IF($D3996="","",IFERROR(INDEX(类别属性,MATCH($D3996,类别表,0)),""))</f>
        <v/>
      </c>
      <c r="M3996" s="53"/>
      <c r="N3996" s="53"/>
      <c r="O3996" s="32"/>
      <c r="P3996" s="6" t="str">
        <f>IF($C3996="","",IF(ISNA(MATCH($C3996,账户表,0)),"※这个账户不在【基础资料】的账户档案里",IF($B3996="","※没填日期，这一笔不会进任何月份的报表",IF(NOT(ISNUMBER($B3996)),"※日期是文本不是日期（像 2026.6.28 这种），按日期取数的报表全会漏掉这一笔",IF(AND($F3996&lt;&gt;"",$G3996&lt;&gt;""),"※收入和支出不能同时填",IF(AND(N($F3996)=0,N($G3996)=0),"※收入和支出都没填",IF(OR(N($F3996)&lt;0,N($G3996)&lt;0),"※金额不能填负数，方向反了就换一列填",IF($D3996="","※没填收支类别，分类报表会漏掉这一笔",IF(ISNA(MATCH($D3996,类别表,0)),"※收支类别不在【基础资料】的清单里",IF(AND($L3996="内部转账",$M3996=""),"△内部转账要在「对方账户」写上另一头",IF(AND($L3996="内部转账",$M3996=$C3996),"※对方账户跟本账户是同一个",IF(AND($L3996&lt;&gt;"内部转账",$M3996&lt;&gt;""),"△填了对方账户，但类别不是内部转账",IF(YEAR($B3996)&lt;&gt;管理年度,"△不是管理年度的单据，按月的三张报表里看不到",IF($H3996&lt;0,"△这一笔之后该账户余额成负数了，核一下",""))))))))))))))</f>
        <v/>
      </c>
    </row>
    <row r="3997" ht="16.5" spans="1:16">
      <c r="A3997" s="4" t="str">
        <f>IF($C3997="","",COUNTA($C$5:$C3997))</f>
        <v/>
      </c>
      <c r="B3997" s="52"/>
      <c r="C3997" s="53"/>
      <c r="D3997" s="53"/>
      <c r="E3997" s="32"/>
      <c r="F3997" s="54"/>
      <c r="G3997" s="54"/>
      <c r="H3997" s="24" t="str">
        <f>IFERROR(ROUND(VLOOKUP($C3997,基础资料!$B$5:$E$34,3,0)+SUMIF($C$5:$C3997,$C3997,$F$5:$F3997)-SUMIF($C$5:$C3997,$C3997,$G$5:$G3997),2),"")</f>
        <v/>
      </c>
      <c r="I3997" s="53"/>
      <c r="J3997" s="53"/>
      <c r="K3997" s="25" t="str">
        <f t="shared" si="62"/>
        <v/>
      </c>
      <c r="L3997" s="13" t="str">
        <f>IF($D3997="","",IFERROR(INDEX(类别属性,MATCH($D3997,类别表,0)),""))</f>
        <v/>
      </c>
      <c r="M3997" s="53"/>
      <c r="N3997" s="53"/>
      <c r="O3997" s="32"/>
      <c r="P3997" s="6" t="str">
        <f>IF($C3997="","",IF(ISNA(MATCH($C3997,账户表,0)),"※这个账户不在【基础资料】的账户档案里",IF($B3997="","※没填日期，这一笔不会进任何月份的报表",IF(NOT(ISNUMBER($B3997)),"※日期是文本不是日期（像 2026.6.28 这种），按日期取数的报表全会漏掉这一笔",IF(AND($F3997&lt;&gt;"",$G3997&lt;&gt;""),"※收入和支出不能同时填",IF(AND(N($F3997)=0,N($G3997)=0),"※收入和支出都没填",IF(OR(N($F3997)&lt;0,N($G3997)&lt;0),"※金额不能填负数，方向反了就换一列填",IF($D3997="","※没填收支类别，分类报表会漏掉这一笔",IF(ISNA(MATCH($D3997,类别表,0)),"※收支类别不在【基础资料】的清单里",IF(AND($L3997="内部转账",$M3997=""),"△内部转账要在「对方账户」写上另一头",IF(AND($L3997="内部转账",$M3997=$C3997),"※对方账户跟本账户是同一个",IF(AND($L3997&lt;&gt;"内部转账",$M3997&lt;&gt;""),"△填了对方账户，但类别不是内部转账",IF(YEAR($B3997)&lt;&gt;管理年度,"△不是管理年度的单据，按月的三张报表里看不到",IF($H3997&lt;0,"△这一笔之后该账户余额成负数了，核一下",""))))))))))))))</f>
        <v/>
      </c>
    </row>
    <row r="3998" ht="16.5" spans="1:16">
      <c r="A3998" s="4" t="str">
        <f>IF($C3998="","",COUNTA($C$5:$C3998))</f>
        <v/>
      </c>
      <c r="B3998" s="52"/>
      <c r="C3998" s="53"/>
      <c r="D3998" s="53"/>
      <c r="E3998" s="32"/>
      <c r="F3998" s="54"/>
      <c r="G3998" s="54"/>
      <c r="H3998" s="24" t="str">
        <f>IFERROR(ROUND(VLOOKUP($C3998,基础资料!$B$5:$E$34,3,0)+SUMIF($C$5:$C3998,$C3998,$F$5:$F3998)-SUMIF($C$5:$C3998,$C3998,$G$5:$G3998),2),"")</f>
        <v/>
      </c>
      <c r="I3998" s="53"/>
      <c r="J3998" s="53"/>
      <c r="K3998" s="25" t="str">
        <f t="shared" si="62"/>
        <v/>
      </c>
      <c r="L3998" s="13" t="str">
        <f>IF($D3998="","",IFERROR(INDEX(类别属性,MATCH($D3998,类别表,0)),""))</f>
        <v/>
      </c>
      <c r="M3998" s="53"/>
      <c r="N3998" s="53"/>
      <c r="O3998" s="32"/>
      <c r="P3998" s="6" t="str">
        <f>IF($C3998="","",IF(ISNA(MATCH($C3998,账户表,0)),"※这个账户不在【基础资料】的账户档案里",IF($B3998="","※没填日期，这一笔不会进任何月份的报表",IF(NOT(ISNUMBER($B3998)),"※日期是文本不是日期（像 2026.6.28 这种），按日期取数的报表全会漏掉这一笔",IF(AND($F3998&lt;&gt;"",$G3998&lt;&gt;""),"※收入和支出不能同时填",IF(AND(N($F3998)=0,N($G3998)=0),"※收入和支出都没填",IF(OR(N($F3998)&lt;0,N($G3998)&lt;0),"※金额不能填负数，方向反了就换一列填",IF($D3998="","※没填收支类别，分类报表会漏掉这一笔",IF(ISNA(MATCH($D3998,类别表,0)),"※收支类别不在【基础资料】的清单里",IF(AND($L3998="内部转账",$M3998=""),"△内部转账要在「对方账户」写上另一头",IF(AND($L3998="内部转账",$M3998=$C3998),"※对方账户跟本账户是同一个",IF(AND($L3998&lt;&gt;"内部转账",$M3998&lt;&gt;""),"△填了对方账户，但类别不是内部转账",IF(YEAR($B3998)&lt;&gt;管理年度,"△不是管理年度的单据，按月的三张报表里看不到",IF($H3998&lt;0,"△这一笔之后该账户余额成负数了，核一下",""))))))))))))))</f>
        <v/>
      </c>
    </row>
    <row r="3999" ht="16.5" spans="1:16">
      <c r="A3999" s="4" t="str">
        <f>IF($C3999="","",COUNTA($C$5:$C3999))</f>
        <v/>
      </c>
      <c r="B3999" s="52"/>
      <c r="C3999" s="53"/>
      <c r="D3999" s="53"/>
      <c r="E3999" s="32"/>
      <c r="F3999" s="54"/>
      <c r="G3999" s="54"/>
      <c r="H3999" s="24" t="str">
        <f>IFERROR(ROUND(VLOOKUP($C3999,基础资料!$B$5:$E$34,3,0)+SUMIF($C$5:$C3999,$C3999,$F$5:$F3999)-SUMIF($C$5:$C3999,$C3999,$G$5:$G3999),2),"")</f>
        <v/>
      </c>
      <c r="I3999" s="53"/>
      <c r="J3999" s="53"/>
      <c r="K3999" s="25" t="str">
        <f t="shared" si="62"/>
        <v/>
      </c>
      <c r="L3999" s="13" t="str">
        <f>IF($D3999="","",IFERROR(INDEX(类别属性,MATCH($D3999,类别表,0)),""))</f>
        <v/>
      </c>
      <c r="M3999" s="53"/>
      <c r="N3999" s="53"/>
      <c r="O3999" s="32"/>
      <c r="P3999" s="6" t="str">
        <f>IF($C3999="","",IF(ISNA(MATCH($C3999,账户表,0)),"※这个账户不在【基础资料】的账户档案里",IF($B3999="","※没填日期，这一笔不会进任何月份的报表",IF(NOT(ISNUMBER($B3999)),"※日期是文本不是日期（像 2026.6.28 这种），按日期取数的报表全会漏掉这一笔",IF(AND($F3999&lt;&gt;"",$G3999&lt;&gt;""),"※收入和支出不能同时填",IF(AND(N($F3999)=0,N($G3999)=0),"※收入和支出都没填",IF(OR(N($F3999)&lt;0,N($G3999)&lt;0),"※金额不能填负数，方向反了就换一列填",IF($D3999="","※没填收支类别，分类报表会漏掉这一笔",IF(ISNA(MATCH($D3999,类别表,0)),"※收支类别不在【基础资料】的清单里",IF(AND($L3999="内部转账",$M3999=""),"△内部转账要在「对方账户」写上另一头",IF(AND($L3999="内部转账",$M3999=$C3999),"※对方账户跟本账户是同一个",IF(AND($L3999&lt;&gt;"内部转账",$M3999&lt;&gt;""),"△填了对方账户，但类别不是内部转账",IF(YEAR($B3999)&lt;&gt;管理年度,"△不是管理年度的单据，按月的三张报表里看不到",IF($H3999&lt;0,"△这一笔之后该账户余额成负数了，核一下",""))))))))))))))</f>
        <v/>
      </c>
    </row>
    <row r="4000" ht="16.5" spans="1:16">
      <c r="A4000" s="4" t="str">
        <f>IF($C4000="","",COUNTA($C$5:$C4000))</f>
        <v/>
      </c>
      <c r="B4000" s="52"/>
      <c r="C4000" s="53"/>
      <c r="D4000" s="53"/>
      <c r="E4000" s="32"/>
      <c r="F4000" s="54"/>
      <c r="G4000" s="54"/>
      <c r="H4000" s="24" t="str">
        <f>IFERROR(ROUND(VLOOKUP($C4000,基础资料!$B$5:$E$34,3,0)+SUMIF($C$5:$C4000,$C4000,$F$5:$F4000)-SUMIF($C$5:$C4000,$C4000,$G$5:$G4000),2),"")</f>
        <v/>
      </c>
      <c r="I4000" s="53"/>
      <c r="J4000" s="53"/>
      <c r="K4000" s="25" t="str">
        <f t="shared" si="62"/>
        <v/>
      </c>
      <c r="L4000" s="13" t="str">
        <f>IF($D4000="","",IFERROR(INDEX(类别属性,MATCH($D4000,类别表,0)),""))</f>
        <v/>
      </c>
      <c r="M4000" s="53"/>
      <c r="N4000" s="53"/>
      <c r="O4000" s="32"/>
      <c r="P4000" s="6" t="str">
        <f>IF($C4000="","",IF(ISNA(MATCH($C4000,账户表,0)),"※这个账户不在【基础资料】的账户档案里",IF($B4000="","※没填日期，这一笔不会进任何月份的报表",IF(NOT(ISNUMBER($B4000)),"※日期是文本不是日期（像 2026.6.28 这种），按日期取数的报表全会漏掉这一笔",IF(AND($F4000&lt;&gt;"",$G4000&lt;&gt;""),"※收入和支出不能同时填",IF(AND(N($F4000)=0,N($G4000)=0),"※收入和支出都没填",IF(OR(N($F4000)&lt;0,N($G4000)&lt;0),"※金额不能填负数，方向反了就换一列填",IF($D4000="","※没填收支类别，分类报表会漏掉这一笔",IF(ISNA(MATCH($D4000,类别表,0)),"※收支类别不在【基础资料】的清单里",IF(AND($L4000="内部转账",$M4000=""),"△内部转账要在「对方账户」写上另一头",IF(AND($L4000="内部转账",$M4000=$C4000),"※对方账户跟本账户是同一个",IF(AND($L4000&lt;&gt;"内部转账",$M4000&lt;&gt;""),"△填了对方账户，但类别不是内部转账",IF(YEAR($B4000)&lt;&gt;管理年度,"△不是管理年度的单据，按月的三张报表里看不到",IF($H4000&lt;0,"△这一笔之后该账户余额成负数了，核一下",""))))))))))))))</f>
        <v/>
      </c>
    </row>
    <row r="4001" ht="16.5" spans="1:16">
      <c r="A4001" s="4" t="str">
        <f>IF($C4001="","",COUNTA($C$5:$C4001))</f>
        <v/>
      </c>
      <c r="B4001" s="52"/>
      <c r="C4001" s="53"/>
      <c r="D4001" s="53"/>
      <c r="E4001" s="32"/>
      <c r="F4001" s="54"/>
      <c r="G4001" s="54"/>
      <c r="H4001" s="24" t="str">
        <f>IFERROR(ROUND(VLOOKUP($C4001,基础资料!$B$5:$E$34,3,0)+SUMIF($C$5:$C4001,$C4001,$F$5:$F4001)-SUMIF($C$5:$C4001,$C4001,$G$5:$G4001),2),"")</f>
        <v/>
      </c>
      <c r="I4001" s="53"/>
      <c r="J4001" s="53"/>
      <c r="K4001" s="25" t="str">
        <f t="shared" si="62"/>
        <v/>
      </c>
      <c r="L4001" s="13" t="str">
        <f>IF($D4001="","",IFERROR(INDEX(类别属性,MATCH($D4001,类别表,0)),""))</f>
        <v/>
      </c>
      <c r="M4001" s="53"/>
      <c r="N4001" s="53"/>
      <c r="O4001" s="32"/>
      <c r="P4001" s="6" t="str">
        <f>IF($C4001="","",IF(ISNA(MATCH($C4001,账户表,0)),"※这个账户不在【基础资料】的账户档案里",IF($B4001="","※没填日期，这一笔不会进任何月份的报表",IF(NOT(ISNUMBER($B4001)),"※日期是文本不是日期（像 2026.6.28 这种），按日期取数的报表全会漏掉这一笔",IF(AND($F4001&lt;&gt;"",$G4001&lt;&gt;""),"※收入和支出不能同时填",IF(AND(N($F4001)=0,N($G4001)=0),"※收入和支出都没填",IF(OR(N($F4001)&lt;0,N($G4001)&lt;0),"※金额不能填负数，方向反了就换一列填",IF($D4001="","※没填收支类别，分类报表会漏掉这一笔",IF(ISNA(MATCH($D4001,类别表,0)),"※收支类别不在【基础资料】的清单里",IF(AND($L4001="内部转账",$M4001=""),"△内部转账要在「对方账户」写上另一头",IF(AND($L4001="内部转账",$M4001=$C4001),"※对方账户跟本账户是同一个",IF(AND($L4001&lt;&gt;"内部转账",$M4001&lt;&gt;""),"△填了对方账户，但类别不是内部转账",IF(YEAR($B4001)&lt;&gt;管理年度,"△不是管理年度的单据，按月的三张报表里看不到",IF($H4001&lt;0,"△这一笔之后该账户余额成负数了，核一下",""))))))))))))))</f>
        <v/>
      </c>
    </row>
    <row r="4002" ht="16.5" spans="1:16">
      <c r="A4002" s="4" t="str">
        <f>IF($C4002="","",COUNTA($C$5:$C4002))</f>
        <v/>
      </c>
      <c r="B4002" s="52"/>
      <c r="C4002" s="53"/>
      <c r="D4002" s="53"/>
      <c r="E4002" s="32"/>
      <c r="F4002" s="54"/>
      <c r="G4002" s="54"/>
      <c r="H4002" s="24" t="str">
        <f>IFERROR(ROUND(VLOOKUP($C4002,基础资料!$B$5:$E$34,3,0)+SUMIF($C$5:$C4002,$C4002,$F$5:$F4002)-SUMIF($C$5:$C4002,$C4002,$G$5:$G4002),2),"")</f>
        <v/>
      </c>
      <c r="I4002" s="53"/>
      <c r="J4002" s="53"/>
      <c r="K4002" s="25" t="str">
        <f t="shared" si="62"/>
        <v/>
      </c>
      <c r="L4002" s="13" t="str">
        <f>IF($D4002="","",IFERROR(INDEX(类别属性,MATCH($D4002,类别表,0)),""))</f>
        <v/>
      </c>
      <c r="M4002" s="53"/>
      <c r="N4002" s="53"/>
      <c r="O4002" s="32"/>
      <c r="P4002" s="6" t="str">
        <f>IF($C4002="","",IF(ISNA(MATCH($C4002,账户表,0)),"※这个账户不在【基础资料】的账户档案里",IF($B4002="","※没填日期，这一笔不会进任何月份的报表",IF(NOT(ISNUMBER($B4002)),"※日期是文本不是日期（像 2026.6.28 这种），按日期取数的报表全会漏掉这一笔",IF(AND($F4002&lt;&gt;"",$G4002&lt;&gt;""),"※收入和支出不能同时填",IF(AND(N($F4002)=0,N($G4002)=0),"※收入和支出都没填",IF(OR(N($F4002)&lt;0,N($G4002)&lt;0),"※金额不能填负数，方向反了就换一列填",IF($D4002="","※没填收支类别，分类报表会漏掉这一笔",IF(ISNA(MATCH($D4002,类别表,0)),"※收支类别不在【基础资料】的清单里",IF(AND($L4002="内部转账",$M4002=""),"△内部转账要在「对方账户」写上另一头",IF(AND($L4002="内部转账",$M4002=$C4002),"※对方账户跟本账户是同一个",IF(AND($L4002&lt;&gt;"内部转账",$M4002&lt;&gt;""),"△填了对方账户，但类别不是内部转账",IF(YEAR($B4002)&lt;&gt;管理年度,"△不是管理年度的单据，按月的三张报表里看不到",IF($H4002&lt;0,"△这一笔之后该账户余额成负数了，核一下",""))))))))))))))</f>
        <v/>
      </c>
    </row>
    <row r="4003" ht="16.5" spans="1:16">
      <c r="A4003" s="4" t="str">
        <f>IF($C4003="","",COUNTA($C$5:$C4003))</f>
        <v/>
      </c>
      <c r="B4003" s="52"/>
      <c r="C4003" s="53"/>
      <c r="D4003" s="53"/>
      <c r="E4003" s="32"/>
      <c r="F4003" s="54"/>
      <c r="G4003" s="54"/>
      <c r="H4003" s="24" t="str">
        <f>IFERROR(ROUND(VLOOKUP($C4003,基础资料!$B$5:$E$34,3,0)+SUMIF($C$5:$C4003,$C4003,$F$5:$F4003)-SUMIF($C$5:$C4003,$C4003,$G$5:$G4003),2),"")</f>
        <v/>
      </c>
      <c r="I4003" s="53"/>
      <c r="J4003" s="53"/>
      <c r="K4003" s="25" t="str">
        <f t="shared" si="62"/>
        <v/>
      </c>
      <c r="L4003" s="13" t="str">
        <f>IF($D4003="","",IFERROR(INDEX(类别属性,MATCH($D4003,类别表,0)),""))</f>
        <v/>
      </c>
      <c r="M4003" s="53"/>
      <c r="N4003" s="53"/>
      <c r="O4003" s="32"/>
      <c r="P4003" s="6" t="str">
        <f>IF($C4003="","",IF(ISNA(MATCH($C4003,账户表,0)),"※这个账户不在【基础资料】的账户档案里",IF($B4003="","※没填日期，这一笔不会进任何月份的报表",IF(NOT(ISNUMBER($B4003)),"※日期是文本不是日期（像 2026.6.28 这种），按日期取数的报表全会漏掉这一笔",IF(AND($F4003&lt;&gt;"",$G4003&lt;&gt;""),"※收入和支出不能同时填",IF(AND(N($F4003)=0,N($G4003)=0),"※收入和支出都没填",IF(OR(N($F4003)&lt;0,N($G4003)&lt;0),"※金额不能填负数，方向反了就换一列填",IF($D4003="","※没填收支类别，分类报表会漏掉这一笔",IF(ISNA(MATCH($D4003,类别表,0)),"※收支类别不在【基础资料】的清单里",IF(AND($L4003="内部转账",$M4003=""),"△内部转账要在「对方账户」写上另一头",IF(AND($L4003="内部转账",$M4003=$C4003),"※对方账户跟本账户是同一个",IF(AND($L4003&lt;&gt;"内部转账",$M4003&lt;&gt;""),"△填了对方账户，但类别不是内部转账",IF(YEAR($B4003)&lt;&gt;管理年度,"△不是管理年度的单据，按月的三张报表里看不到",IF($H4003&lt;0,"△这一笔之后该账户余额成负数了，核一下",""))))))))))))))</f>
        <v/>
      </c>
    </row>
    <row r="4004" ht="16.5" spans="1:16">
      <c r="A4004" s="4" t="str">
        <f>IF($C4004="","",COUNTA($C$5:$C4004))</f>
        <v/>
      </c>
      <c r="B4004" s="52"/>
      <c r="C4004" s="53"/>
      <c r="D4004" s="53"/>
      <c r="E4004" s="32"/>
      <c r="F4004" s="54"/>
      <c r="G4004" s="54"/>
      <c r="H4004" s="24" t="str">
        <f>IFERROR(ROUND(VLOOKUP($C4004,基础资料!$B$5:$E$34,3,0)+SUMIF($C$5:$C4004,$C4004,$F$5:$F4004)-SUMIF($C$5:$C4004,$C4004,$G$5:$G4004),2),"")</f>
        <v/>
      </c>
      <c r="I4004" s="53"/>
      <c r="J4004" s="53"/>
      <c r="K4004" s="25" t="str">
        <f t="shared" si="62"/>
        <v/>
      </c>
      <c r="L4004" s="13" t="str">
        <f>IF($D4004="","",IFERROR(INDEX(类别属性,MATCH($D4004,类别表,0)),""))</f>
        <v/>
      </c>
      <c r="M4004" s="53"/>
      <c r="N4004" s="53"/>
      <c r="O4004" s="32"/>
      <c r="P4004" s="6" t="str">
        <f>IF($C4004="","",IF(ISNA(MATCH($C4004,账户表,0)),"※这个账户不在【基础资料】的账户档案里",IF($B4004="","※没填日期，这一笔不会进任何月份的报表",IF(NOT(ISNUMBER($B4004)),"※日期是文本不是日期（像 2026.6.28 这种），按日期取数的报表全会漏掉这一笔",IF(AND($F4004&lt;&gt;"",$G4004&lt;&gt;""),"※收入和支出不能同时填",IF(AND(N($F4004)=0,N($G4004)=0),"※收入和支出都没填",IF(OR(N($F4004)&lt;0,N($G4004)&lt;0),"※金额不能填负数，方向反了就换一列填",IF($D4004="","※没填收支类别，分类报表会漏掉这一笔",IF(ISNA(MATCH($D4004,类别表,0)),"※收支类别不在【基础资料】的清单里",IF(AND($L4004="内部转账",$M4004=""),"△内部转账要在「对方账户」写上另一头",IF(AND($L4004="内部转账",$M4004=$C4004),"※对方账户跟本账户是同一个",IF(AND($L4004&lt;&gt;"内部转账",$M4004&lt;&gt;""),"△填了对方账户，但类别不是内部转账",IF(YEAR($B4004)&lt;&gt;管理年度,"△不是管理年度的单据，按月的三张报表里看不到",IF($H4004&lt;0,"△这一笔之后该账户余额成负数了，核一下",""))))))))))))))</f>
        <v/>
      </c>
    </row>
    <row r="4005" ht="16.5" spans="1:16">
      <c r="A4005" s="4" t="str">
        <f>IF($C4005="","",COUNTA($C$5:$C4005))</f>
        <v/>
      </c>
      <c r="B4005" s="52"/>
      <c r="C4005" s="53"/>
      <c r="D4005" s="53"/>
      <c r="E4005" s="32"/>
      <c r="F4005" s="54"/>
      <c r="G4005" s="54"/>
      <c r="H4005" s="24" t="str">
        <f>IFERROR(ROUND(VLOOKUP($C4005,基础资料!$B$5:$E$34,3,0)+SUMIF($C$5:$C4005,$C4005,$F$5:$F4005)-SUMIF($C$5:$C4005,$C4005,$G$5:$G4005),2),"")</f>
        <v/>
      </c>
      <c r="I4005" s="53"/>
      <c r="J4005" s="53"/>
      <c r="K4005" s="25" t="str">
        <f t="shared" si="62"/>
        <v/>
      </c>
      <c r="L4005" s="13" t="str">
        <f>IF($D4005="","",IFERROR(INDEX(类别属性,MATCH($D4005,类别表,0)),""))</f>
        <v/>
      </c>
      <c r="M4005" s="53"/>
      <c r="N4005" s="53"/>
      <c r="O4005" s="32"/>
      <c r="P4005" s="6" t="str">
        <f>IF($C4005="","",IF(ISNA(MATCH($C4005,账户表,0)),"※这个账户不在【基础资料】的账户档案里",IF($B4005="","※没填日期，这一笔不会进任何月份的报表",IF(NOT(ISNUMBER($B4005)),"※日期是文本不是日期（像 2026.6.28 这种），按日期取数的报表全会漏掉这一笔",IF(AND($F4005&lt;&gt;"",$G4005&lt;&gt;""),"※收入和支出不能同时填",IF(AND(N($F4005)=0,N($G4005)=0),"※收入和支出都没填",IF(OR(N($F4005)&lt;0,N($G4005)&lt;0),"※金额不能填负数，方向反了就换一列填",IF($D4005="","※没填收支类别，分类报表会漏掉这一笔",IF(ISNA(MATCH($D4005,类别表,0)),"※收支类别不在【基础资料】的清单里",IF(AND($L4005="内部转账",$M4005=""),"△内部转账要在「对方账户」写上另一头",IF(AND($L4005="内部转账",$M4005=$C4005),"※对方账户跟本账户是同一个",IF(AND($L4005&lt;&gt;"内部转账",$M4005&lt;&gt;""),"△填了对方账户，但类别不是内部转账",IF(YEAR($B4005)&lt;&gt;管理年度,"△不是管理年度的单据，按月的三张报表里看不到",IF($H4005&lt;0,"△这一笔之后该账户余额成负数了，核一下",""))))))))))))))</f>
        <v/>
      </c>
    </row>
    <row r="4006" ht="16.5" spans="1:16">
      <c r="A4006" s="4" t="str">
        <f>IF($C4006="","",COUNTA($C$5:$C4006))</f>
        <v/>
      </c>
      <c r="B4006" s="52"/>
      <c r="C4006" s="53"/>
      <c r="D4006" s="53"/>
      <c r="E4006" s="32"/>
      <c r="F4006" s="54"/>
      <c r="G4006" s="54"/>
      <c r="H4006" s="24" t="str">
        <f>IFERROR(ROUND(VLOOKUP($C4006,基础资料!$B$5:$E$34,3,0)+SUMIF($C$5:$C4006,$C4006,$F$5:$F4006)-SUMIF($C$5:$C4006,$C4006,$G$5:$G4006),2),"")</f>
        <v/>
      </c>
      <c r="I4006" s="53"/>
      <c r="J4006" s="53"/>
      <c r="K4006" s="25" t="str">
        <f t="shared" si="62"/>
        <v/>
      </c>
      <c r="L4006" s="13" t="str">
        <f>IF($D4006="","",IFERROR(INDEX(类别属性,MATCH($D4006,类别表,0)),""))</f>
        <v/>
      </c>
      <c r="M4006" s="53"/>
      <c r="N4006" s="53"/>
      <c r="O4006" s="32"/>
      <c r="P4006" s="6" t="str">
        <f>IF($C4006="","",IF(ISNA(MATCH($C4006,账户表,0)),"※这个账户不在【基础资料】的账户档案里",IF($B4006="","※没填日期，这一笔不会进任何月份的报表",IF(NOT(ISNUMBER($B4006)),"※日期是文本不是日期（像 2026.6.28 这种），按日期取数的报表全会漏掉这一笔",IF(AND($F4006&lt;&gt;"",$G4006&lt;&gt;""),"※收入和支出不能同时填",IF(AND(N($F4006)=0,N($G4006)=0),"※收入和支出都没填",IF(OR(N($F4006)&lt;0,N($G4006)&lt;0),"※金额不能填负数，方向反了就换一列填",IF($D4006="","※没填收支类别，分类报表会漏掉这一笔",IF(ISNA(MATCH($D4006,类别表,0)),"※收支类别不在【基础资料】的清单里",IF(AND($L4006="内部转账",$M4006=""),"△内部转账要在「对方账户」写上另一头",IF(AND($L4006="内部转账",$M4006=$C4006),"※对方账户跟本账户是同一个",IF(AND($L4006&lt;&gt;"内部转账",$M4006&lt;&gt;""),"△填了对方账户，但类别不是内部转账",IF(YEAR($B4006)&lt;&gt;管理年度,"△不是管理年度的单据，按月的三张报表里看不到",IF($H4006&lt;0,"△这一笔之后该账户余额成负数了，核一下",""))))))))))))))</f>
        <v/>
      </c>
    </row>
    <row r="4007" ht="16.5" spans="1:16">
      <c r="A4007" s="4" t="str">
        <f>IF($C4007="","",COUNTA($C$5:$C4007))</f>
        <v/>
      </c>
      <c r="B4007" s="52"/>
      <c r="C4007" s="53"/>
      <c r="D4007" s="53"/>
      <c r="E4007" s="32"/>
      <c r="F4007" s="54"/>
      <c r="G4007" s="54"/>
      <c r="H4007" s="24" t="str">
        <f>IFERROR(ROUND(VLOOKUP($C4007,基础资料!$B$5:$E$34,3,0)+SUMIF($C$5:$C4007,$C4007,$F$5:$F4007)-SUMIF($C$5:$C4007,$C4007,$G$5:$G4007),2),"")</f>
        <v/>
      </c>
      <c r="I4007" s="53"/>
      <c r="J4007" s="53"/>
      <c r="K4007" s="25" t="str">
        <f t="shared" si="62"/>
        <v/>
      </c>
      <c r="L4007" s="13" t="str">
        <f>IF($D4007="","",IFERROR(INDEX(类别属性,MATCH($D4007,类别表,0)),""))</f>
        <v/>
      </c>
      <c r="M4007" s="53"/>
      <c r="N4007" s="53"/>
      <c r="O4007" s="32"/>
      <c r="P4007" s="6" t="str">
        <f>IF($C4007="","",IF(ISNA(MATCH($C4007,账户表,0)),"※这个账户不在【基础资料】的账户档案里",IF($B4007="","※没填日期，这一笔不会进任何月份的报表",IF(NOT(ISNUMBER($B4007)),"※日期是文本不是日期（像 2026.6.28 这种），按日期取数的报表全会漏掉这一笔",IF(AND($F4007&lt;&gt;"",$G4007&lt;&gt;""),"※收入和支出不能同时填",IF(AND(N($F4007)=0,N($G4007)=0),"※收入和支出都没填",IF(OR(N($F4007)&lt;0,N($G4007)&lt;0),"※金额不能填负数，方向反了就换一列填",IF($D4007="","※没填收支类别，分类报表会漏掉这一笔",IF(ISNA(MATCH($D4007,类别表,0)),"※收支类别不在【基础资料】的清单里",IF(AND($L4007="内部转账",$M4007=""),"△内部转账要在「对方账户」写上另一头",IF(AND($L4007="内部转账",$M4007=$C4007),"※对方账户跟本账户是同一个",IF(AND($L4007&lt;&gt;"内部转账",$M4007&lt;&gt;""),"△填了对方账户，但类别不是内部转账",IF(YEAR($B4007)&lt;&gt;管理年度,"△不是管理年度的单据，按月的三张报表里看不到",IF($H4007&lt;0,"△这一笔之后该账户余额成负数了，核一下",""))))))))))))))</f>
        <v/>
      </c>
    </row>
    <row r="4008" ht="16.5" spans="1:16">
      <c r="A4008" s="4" t="str">
        <f>IF($C4008="","",COUNTA($C$5:$C4008))</f>
        <v/>
      </c>
      <c r="B4008" s="52"/>
      <c r="C4008" s="53"/>
      <c r="D4008" s="53"/>
      <c r="E4008" s="32"/>
      <c r="F4008" s="54"/>
      <c r="G4008" s="54"/>
      <c r="H4008" s="24" t="str">
        <f>IFERROR(ROUND(VLOOKUP($C4008,基础资料!$B$5:$E$34,3,0)+SUMIF($C$5:$C4008,$C4008,$F$5:$F4008)-SUMIF($C$5:$C4008,$C4008,$G$5:$G4008),2),"")</f>
        <v/>
      </c>
      <c r="I4008" s="53"/>
      <c r="J4008" s="53"/>
      <c r="K4008" s="25" t="str">
        <f t="shared" si="62"/>
        <v/>
      </c>
      <c r="L4008" s="13" t="str">
        <f>IF($D4008="","",IFERROR(INDEX(类别属性,MATCH($D4008,类别表,0)),""))</f>
        <v/>
      </c>
      <c r="M4008" s="53"/>
      <c r="N4008" s="53"/>
      <c r="O4008" s="32"/>
      <c r="P4008" s="6" t="str">
        <f>IF($C4008="","",IF(ISNA(MATCH($C4008,账户表,0)),"※这个账户不在【基础资料】的账户档案里",IF($B4008="","※没填日期，这一笔不会进任何月份的报表",IF(NOT(ISNUMBER($B4008)),"※日期是文本不是日期（像 2026.6.28 这种），按日期取数的报表全会漏掉这一笔",IF(AND($F4008&lt;&gt;"",$G4008&lt;&gt;""),"※收入和支出不能同时填",IF(AND(N($F4008)=0,N($G4008)=0),"※收入和支出都没填",IF(OR(N($F4008)&lt;0,N($G4008)&lt;0),"※金额不能填负数，方向反了就换一列填",IF($D4008="","※没填收支类别，分类报表会漏掉这一笔",IF(ISNA(MATCH($D4008,类别表,0)),"※收支类别不在【基础资料】的清单里",IF(AND($L4008="内部转账",$M4008=""),"△内部转账要在「对方账户」写上另一头",IF(AND($L4008="内部转账",$M4008=$C4008),"※对方账户跟本账户是同一个",IF(AND($L4008&lt;&gt;"内部转账",$M4008&lt;&gt;""),"△填了对方账户，但类别不是内部转账",IF(YEAR($B4008)&lt;&gt;管理年度,"△不是管理年度的单据，按月的三张报表里看不到",IF($H4008&lt;0,"△这一笔之后该账户余额成负数了，核一下",""))))))))))))))</f>
        <v/>
      </c>
    </row>
    <row r="4009" ht="16.5" spans="1:16">
      <c r="A4009" s="4" t="str">
        <f>IF($C4009="","",COUNTA($C$5:$C4009))</f>
        <v/>
      </c>
      <c r="B4009" s="52"/>
      <c r="C4009" s="53"/>
      <c r="D4009" s="53"/>
      <c r="E4009" s="32"/>
      <c r="F4009" s="54"/>
      <c r="G4009" s="54"/>
      <c r="H4009" s="24" t="str">
        <f>IFERROR(ROUND(VLOOKUP($C4009,基础资料!$B$5:$E$34,3,0)+SUMIF($C$5:$C4009,$C4009,$F$5:$F4009)-SUMIF($C$5:$C4009,$C4009,$G$5:$G4009),2),"")</f>
        <v/>
      </c>
      <c r="I4009" s="53"/>
      <c r="J4009" s="53"/>
      <c r="K4009" s="25" t="str">
        <f t="shared" si="62"/>
        <v/>
      </c>
      <c r="L4009" s="13" t="str">
        <f>IF($D4009="","",IFERROR(INDEX(类别属性,MATCH($D4009,类别表,0)),""))</f>
        <v/>
      </c>
      <c r="M4009" s="53"/>
      <c r="N4009" s="53"/>
      <c r="O4009" s="32"/>
      <c r="P4009" s="6" t="str">
        <f>IF($C4009="","",IF(ISNA(MATCH($C4009,账户表,0)),"※这个账户不在【基础资料】的账户档案里",IF($B4009="","※没填日期，这一笔不会进任何月份的报表",IF(NOT(ISNUMBER($B4009)),"※日期是文本不是日期（像 2026.6.28 这种），按日期取数的报表全会漏掉这一笔",IF(AND($F4009&lt;&gt;"",$G4009&lt;&gt;""),"※收入和支出不能同时填",IF(AND(N($F4009)=0,N($G4009)=0),"※收入和支出都没填",IF(OR(N($F4009)&lt;0,N($G4009)&lt;0),"※金额不能填负数，方向反了就换一列填",IF($D4009="","※没填收支类别，分类报表会漏掉这一笔",IF(ISNA(MATCH($D4009,类别表,0)),"※收支类别不在【基础资料】的清单里",IF(AND($L4009="内部转账",$M4009=""),"△内部转账要在「对方账户」写上另一头",IF(AND($L4009="内部转账",$M4009=$C4009),"※对方账户跟本账户是同一个",IF(AND($L4009&lt;&gt;"内部转账",$M4009&lt;&gt;""),"△填了对方账户，但类别不是内部转账",IF(YEAR($B4009)&lt;&gt;管理年度,"△不是管理年度的单据，按月的三张报表里看不到",IF($H4009&lt;0,"△这一笔之后该账户余额成负数了，核一下",""))))))))))))))</f>
        <v/>
      </c>
    </row>
    <row r="4010" ht="16.5" spans="1:16">
      <c r="A4010" s="4" t="str">
        <f>IF($C4010="","",COUNTA($C$5:$C4010))</f>
        <v/>
      </c>
      <c r="B4010" s="52"/>
      <c r="C4010" s="53"/>
      <c r="D4010" s="53"/>
      <c r="E4010" s="32"/>
      <c r="F4010" s="54"/>
      <c r="G4010" s="54"/>
      <c r="H4010" s="24" t="str">
        <f>IFERROR(ROUND(VLOOKUP($C4010,基础资料!$B$5:$E$34,3,0)+SUMIF($C$5:$C4010,$C4010,$F$5:$F4010)-SUMIF($C$5:$C4010,$C4010,$G$5:$G4010),2),"")</f>
        <v/>
      </c>
      <c r="I4010" s="53"/>
      <c r="J4010" s="53"/>
      <c r="K4010" s="25" t="str">
        <f t="shared" si="62"/>
        <v/>
      </c>
      <c r="L4010" s="13" t="str">
        <f>IF($D4010="","",IFERROR(INDEX(类别属性,MATCH($D4010,类别表,0)),""))</f>
        <v/>
      </c>
      <c r="M4010" s="53"/>
      <c r="N4010" s="53"/>
      <c r="O4010" s="32"/>
      <c r="P4010" s="6" t="str">
        <f>IF($C4010="","",IF(ISNA(MATCH($C4010,账户表,0)),"※这个账户不在【基础资料】的账户档案里",IF($B4010="","※没填日期，这一笔不会进任何月份的报表",IF(NOT(ISNUMBER($B4010)),"※日期是文本不是日期（像 2026.6.28 这种），按日期取数的报表全会漏掉这一笔",IF(AND($F4010&lt;&gt;"",$G4010&lt;&gt;""),"※收入和支出不能同时填",IF(AND(N($F4010)=0,N($G4010)=0),"※收入和支出都没填",IF(OR(N($F4010)&lt;0,N($G4010)&lt;0),"※金额不能填负数，方向反了就换一列填",IF($D4010="","※没填收支类别，分类报表会漏掉这一笔",IF(ISNA(MATCH($D4010,类别表,0)),"※收支类别不在【基础资料】的清单里",IF(AND($L4010="内部转账",$M4010=""),"△内部转账要在「对方账户」写上另一头",IF(AND($L4010="内部转账",$M4010=$C4010),"※对方账户跟本账户是同一个",IF(AND($L4010&lt;&gt;"内部转账",$M4010&lt;&gt;""),"△填了对方账户，但类别不是内部转账",IF(YEAR($B4010)&lt;&gt;管理年度,"△不是管理年度的单据，按月的三张报表里看不到",IF($H4010&lt;0,"△这一笔之后该账户余额成负数了，核一下",""))))))))))))))</f>
        <v/>
      </c>
    </row>
    <row r="4011" ht="16.5" spans="1:16">
      <c r="A4011" s="4" t="str">
        <f>IF($C4011="","",COUNTA($C$5:$C4011))</f>
        <v/>
      </c>
      <c r="B4011" s="52"/>
      <c r="C4011" s="53"/>
      <c r="D4011" s="53"/>
      <c r="E4011" s="32"/>
      <c r="F4011" s="54"/>
      <c r="G4011" s="54"/>
      <c r="H4011" s="24" t="str">
        <f>IFERROR(ROUND(VLOOKUP($C4011,基础资料!$B$5:$E$34,3,0)+SUMIF($C$5:$C4011,$C4011,$F$5:$F4011)-SUMIF($C$5:$C4011,$C4011,$G$5:$G4011),2),"")</f>
        <v/>
      </c>
      <c r="I4011" s="53"/>
      <c r="J4011" s="53"/>
      <c r="K4011" s="25" t="str">
        <f t="shared" si="62"/>
        <v/>
      </c>
      <c r="L4011" s="13" t="str">
        <f>IF($D4011="","",IFERROR(INDEX(类别属性,MATCH($D4011,类别表,0)),""))</f>
        <v/>
      </c>
      <c r="M4011" s="53"/>
      <c r="N4011" s="53"/>
      <c r="O4011" s="32"/>
      <c r="P4011" s="6" t="str">
        <f>IF($C4011="","",IF(ISNA(MATCH($C4011,账户表,0)),"※这个账户不在【基础资料】的账户档案里",IF($B4011="","※没填日期，这一笔不会进任何月份的报表",IF(NOT(ISNUMBER($B4011)),"※日期是文本不是日期（像 2026.6.28 这种），按日期取数的报表全会漏掉这一笔",IF(AND($F4011&lt;&gt;"",$G4011&lt;&gt;""),"※收入和支出不能同时填",IF(AND(N($F4011)=0,N($G4011)=0),"※收入和支出都没填",IF(OR(N($F4011)&lt;0,N($G4011)&lt;0),"※金额不能填负数，方向反了就换一列填",IF($D4011="","※没填收支类别，分类报表会漏掉这一笔",IF(ISNA(MATCH($D4011,类别表,0)),"※收支类别不在【基础资料】的清单里",IF(AND($L4011="内部转账",$M4011=""),"△内部转账要在「对方账户」写上另一头",IF(AND($L4011="内部转账",$M4011=$C4011),"※对方账户跟本账户是同一个",IF(AND($L4011&lt;&gt;"内部转账",$M4011&lt;&gt;""),"△填了对方账户，但类别不是内部转账",IF(YEAR($B4011)&lt;&gt;管理年度,"△不是管理年度的单据，按月的三张报表里看不到",IF($H4011&lt;0,"△这一笔之后该账户余额成负数了，核一下",""))))))))))))))</f>
        <v/>
      </c>
    </row>
    <row r="4012" ht="16.5" spans="1:16">
      <c r="A4012" s="4" t="str">
        <f>IF($C4012="","",COUNTA($C$5:$C4012))</f>
        <v/>
      </c>
      <c r="B4012" s="52"/>
      <c r="C4012" s="53"/>
      <c r="D4012" s="53"/>
      <c r="E4012" s="32"/>
      <c r="F4012" s="54"/>
      <c r="G4012" s="54"/>
      <c r="H4012" s="24" t="str">
        <f>IFERROR(ROUND(VLOOKUP($C4012,基础资料!$B$5:$E$34,3,0)+SUMIF($C$5:$C4012,$C4012,$F$5:$F4012)-SUMIF($C$5:$C4012,$C4012,$G$5:$G4012),2),"")</f>
        <v/>
      </c>
      <c r="I4012" s="53"/>
      <c r="J4012" s="53"/>
      <c r="K4012" s="25" t="str">
        <f t="shared" si="62"/>
        <v/>
      </c>
      <c r="L4012" s="13" t="str">
        <f>IF($D4012="","",IFERROR(INDEX(类别属性,MATCH($D4012,类别表,0)),""))</f>
        <v/>
      </c>
      <c r="M4012" s="53"/>
      <c r="N4012" s="53"/>
      <c r="O4012" s="32"/>
      <c r="P4012" s="6" t="str">
        <f>IF($C4012="","",IF(ISNA(MATCH($C4012,账户表,0)),"※这个账户不在【基础资料】的账户档案里",IF($B4012="","※没填日期，这一笔不会进任何月份的报表",IF(NOT(ISNUMBER($B4012)),"※日期是文本不是日期（像 2026.6.28 这种），按日期取数的报表全会漏掉这一笔",IF(AND($F4012&lt;&gt;"",$G4012&lt;&gt;""),"※收入和支出不能同时填",IF(AND(N($F4012)=0,N($G4012)=0),"※收入和支出都没填",IF(OR(N($F4012)&lt;0,N($G4012)&lt;0),"※金额不能填负数，方向反了就换一列填",IF($D4012="","※没填收支类别，分类报表会漏掉这一笔",IF(ISNA(MATCH($D4012,类别表,0)),"※收支类别不在【基础资料】的清单里",IF(AND($L4012="内部转账",$M4012=""),"△内部转账要在「对方账户」写上另一头",IF(AND($L4012="内部转账",$M4012=$C4012),"※对方账户跟本账户是同一个",IF(AND($L4012&lt;&gt;"内部转账",$M4012&lt;&gt;""),"△填了对方账户，但类别不是内部转账",IF(YEAR($B4012)&lt;&gt;管理年度,"△不是管理年度的单据，按月的三张报表里看不到",IF($H4012&lt;0,"△这一笔之后该账户余额成负数了，核一下",""))))))))))))))</f>
        <v/>
      </c>
    </row>
    <row r="4013" ht="16.5" spans="1:16">
      <c r="A4013" s="4" t="str">
        <f>IF($C4013="","",COUNTA($C$5:$C4013))</f>
        <v/>
      </c>
      <c r="B4013" s="52"/>
      <c r="C4013" s="53"/>
      <c r="D4013" s="53"/>
      <c r="E4013" s="32"/>
      <c r="F4013" s="54"/>
      <c r="G4013" s="54"/>
      <c r="H4013" s="24" t="str">
        <f>IFERROR(ROUND(VLOOKUP($C4013,基础资料!$B$5:$E$34,3,0)+SUMIF($C$5:$C4013,$C4013,$F$5:$F4013)-SUMIF($C$5:$C4013,$C4013,$G$5:$G4013),2),"")</f>
        <v/>
      </c>
      <c r="I4013" s="53"/>
      <c r="J4013" s="53"/>
      <c r="K4013" s="25" t="str">
        <f t="shared" si="62"/>
        <v/>
      </c>
      <c r="L4013" s="13" t="str">
        <f>IF($D4013="","",IFERROR(INDEX(类别属性,MATCH($D4013,类别表,0)),""))</f>
        <v/>
      </c>
      <c r="M4013" s="53"/>
      <c r="N4013" s="53"/>
      <c r="O4013" s="32"/>
      <c r="P4013" s="6" t="str">
        <f>IF($C4013="","",IF(ISNA(MATCH($C4013,账户表,0)),"※这个账户不在【基础资料】的账户档案里",IF($B4013="","※没填日期，这一笔不会进任何月份的报表",IF(NOT(ISNUMBER($B4013)),"※日期是文本不是日期（像 2026.6.28 这种），按日期取数的报表全会漏掉这一笔",IF(AND($F4013&lt;&gt;"",$G4013&lt;&gt;""),"※收入和支出不能同时填",IF(AND(N($F4013)=0,N($G4013)=0),"※收入和支出都没填",IF(OR(N($F4013)&lt;0,N($G4013)&lt;0),"※金额不能填负数，方向反了就换一列填",IF($D4013="","※没填收支类别，分类报表会漏掉这一笔",IF(ISNA(MATCH($D4013,类别表,0)),"※收支类别不在【基础资料】的清单里",IF(AND($L4013="内部转账",$M4013=""),"△内部转账要在「对方账户」写上另一头",IF(AND($L4013="内部转账",$M4013=$C4013),"※对方账户跟本账户是同一个",IF(AND($L4013&lt;&gt;"内部转账",$M4013&lt;&gt;""),"△填了对方账户，但类别不是内部转账",IF(YEAR($B4013)&lt;&gt;管理年度,"△不是管理年度的单据，按月的三张报表里看不到",IF($H4013&lt;0,"△这一笔之后该账户余额成负数了，核一下",""))))))))))))))</f>
        <v/>
      </c>
    </row>
    <row r="4014" ht="16.5" spans="1:16">
      <c r="A4014" s="4" t="str">
        <f>IF($C4014="","",COUNTA($C$5:$C4014))</f>
        <v/>
      </c>
      <c r="B4014" s="52"/>
      <c r="C4014" s="53"/>
      <c r="D4014" s="53"/>
      <c r="E4014" s="32"/>
      <c r="F4014" s="54"/>
      <c r="G4014" s="54"/>
      <c r="H4014" s="24" t="str">
        <f>IFERROR(ROUND(VLOOKUP($C4014,基础资料!$B$5:$E$34,3,0)+SUMIF($C$5:$C4014,$C4014,$F$5:$F4014)-SUMIF($C$5:$C4014,$C4014,$G$5:$G4014),2),"")</f>
        <v/>
      </c>
      <c r="I4014" s="53"/>
      <c r="J4014" s="53"/>
      <c r="K4014" s="25" t="str">
        <f t="shared" si="62"/>
        <v/>
      </c>
      <c r="L4014" s="13" t="str">
        <f>IF($D4014="","",IFERROR(INDEX(类别属性,MATCH($D4014,类别表,0)),""))</f>
        <v/>
      </c>
      <c r="M4014" s="53"/>
      <c r="N4014" s="53"/>
      <c r="O4014" s="32"/>
      <c r="P4014" s="6" t="str">
        <f>IF($C4014="","",IF(ISNA(MATCH($C4014,账户表,0)),"※这个账户不在【基础资料】的账户档案里",IF($B4014="","※没填日期，这一笔不会进任何月份的报表",IF(NOT(ISNUMBER($B4014)),"※日期是文本不是日期（像 2026.6.28 这种），按日期取数的报表全会漏掉这一笔",IF(AND($F4014&lt;&gt;"",$G4014&lt;&gt;""),"※收入和支出不能同时填",IF(AND(N($F4014)=0,N($G4014)=0),"※收入和支出都没填",IF(OR(N($F4014)&lt;0,N($G4014)&lt;0),"※金额不能填负数，方向反了就换一列填",IF($D4014="","※没填收支类别，分类报表会漏掉这一笔",IF(ISNA(MATCH($D4014,类别表,0)),"※收支类别不在【基础资料】的清单里",IF(AND($L4014="内部转账",$M4014=""),"△内部转账要在「对方账户」写上另一头",IF(AND($L4014="内部转账",$M4014=$C4014),"※对方账户跟本账户是同一个",IF(AND($L4014&lt;&gt;"内部转账",$M4014&lt;&gt;""),"△填了对方账户，但类别不是内部转账",IF(YEAR($B4014)&lt;&gt;管理年度,"△不是管理年度的单据，按月的三张报表里看不到",IF($H4014&lt;0,"△这一笔之后该账户余额成负数了，核一下",""))))))))))))))</f>
        <v/>
      </c>
    </row>
    <row r="4015" ht="16.5" spans="1:16">
      <c r="A4015" s="4" t="str">
        <f>IF($C4015="","",COUNTA($C$5:$C4015))</f>
        <v/>
      </c>
      <c r="B4015" s="52"/>
      <c r="C4015" s="53"/>
      <c r="D4015" s="53"/>
      <c r="E4015" s="32"/>
      <c r="F4015" s="54"/>
      <c r="G4015" s="54"/>
      <c r="H4015" s="24" t="str">
        <f>IFERROR(ROUND(VLOOKUP($C4015,基础资料!$B$5:$E$34,3,0)+SUMIF($C$5:$C4015,$C4015,$F$5:$F4015)-SUMIF($C$5:$C4015,$C4015,$G$5:$G4015),2),"")</f>
        <v/>
      </c>
      <c r="I4015" s="53"/>
      <c r="J4015" s="53"/>
      <c r="K4015" s="25" t="str">
        <f t="shared" si="62"/>
        <v/>
      </c>
      <c r="L4015" s="13" t="str">
        <f>IF($D4015="","",IFERROR(INDEX(类别属性,MATCH($D4015,类别表,0)),""))</f>
        <v/>
      </c>
      <c r="M4015" s="53"/>
      <c r="N4015" s="53"/>
      <c r="O4015" s="32"/>
      <c r="P4015" s="6" t="str">
        <f>IF($C4015="","",IF(ISNA(MATCH($C4015,账户表,0)),"※这个账户不在【基础资料】的账户档案里",IF($B4015="","※没填日期，这一笔不会进任何月份的报表",IF(NOT(ISNUMBER($B4015)),"※日期是文本不是日期（像 2026.6.28 这种），按日期取数的报表全会漏掉这一笔",IF(AND($F4015&lt;&gt;"",$G4015&lt;&gt;""),"※收入和支出不能同时填",IF(AND(N($F4015)=0,N($G4015)=0),"※收入和支出都没填",IF(OR(N($F4015)&lt;0,N($G4015)&lt;0),"※金额不能填负数，方向反了就换一列填",IF($D4015="","※没填收支类别，分类报表会漏掉这一笔",IF(ISNA(MATCH($D4015,类别表,0)),"※收支类别不在【基础资料】的清单里",IF(AND($L4015="内部转账",$M4015=""),"△内部转账要在「对方账户」写上另一头",IF(AND($L4015="内部转账",$M4015=$C4015),"※对方账户跟本账户是同一个",IF(AND($L4015&lt;&gt;"内部转账",$M4015&lt;&gt;""),"△填了对方账户，但类别不是内部转账",IF(YEAR($B4015)&lt;&gt;管理年度,"△不是管理年度的单据，按月的三张报表里看不到",IF($H4015&lt;0,"△这一笔之后该账户余额成负数了，核一下",""))))))))))))))</f>
        <v/>
      </c>
    </row>
    <row r="4016" ht="16.5" spans="1:16">
      <c r="A4016" s="4" t="str">
        <f>IF($C4016="","",COUNTA($C$5:$C4016))</f>
        <v/>
      </c>
      <c r="B4016" s="52"/>
      <c r="C4016" s="53"/>
      <c r="D4016" s="53"/>
      <c r="E4016" s="32"/>
      <c r="F4016" s="54"/>
      <c r="G4016" s="54"/>
      <c r="H4016" s="24" t="str">
        <f>IFERROR(ROUND(VLOOKUP($C4016,基础资料!$B$5:$E$34,3,0)+SUMIF($C$5:$C4016,$C4016,$F$5:$F4016)-SUMIF($C$5:$C4016,$C4016,$G$5:$G4016),2),"")</f>
        <v/>
      </c>
      <c r="I4016" s="53"/>
      <c r="J4016" s="53"/>
      <c r="K4016" s="25" t="str">
        <f t="shared" si="62"/>
        <v/>
      </c>
      <c r="L4016" s="13" t="str">
        <f>IF($D4016="","",IFERROR(INDEX(类别属性,MATCH($D4016,类别表,0)),""))</f>
        <v/>
      </c>
      <c r="M4016" s="53"/>
      <c r="N4016" s="53"/>
      <c r="O4016" s="32"/>
      <c r="P4016" s="6" t="str">
        <f>IF($C4016="","",IF(ISNA(MATCH($C4016,账户表,0)),"※这个账户不在【基础资料】的账户档案里",IF($B4016="","※没填日期，这一笔不会进任何月份的报表",IF(NOT(ISNUMBER($B4016)),"※日期是文本不是日期（像 2026.6.28 这种），按日期取数的报表全会漏掉这一笔",IF(AND($F4016&lt;&gt;"",$G4016&lt;&gt;""),"※收入和支出不能同时填",IF(AND(N($F4016)=0,N($G4016)=0),"※收入和支出都没填",IF(OR(N($F4016)&lt;0,N($G4016)&lt;0),"※金额不能填负数，方向反了就换一列填",IF($D4016="","※没填收支类别，分类报表会漏掉这一笔",IF(ISNA(MATCH($D4016,类别表,0)),"※收支类别不在【基础资料】的清单里",IF(AND($L4016="内部转账",$M4016=""),"△内部转账要在「对方账户」写上另一头",IF(AND($L4016="内部转账",$M4016=$C4016),"※对方账户跟本账户是同一个",IF(AND($L4016&lt;&gt;"内部转账",$M4016&lt;&gt;""),"△填了对方账户，但类别不是内部转账",IF(YEAR($B4016)&lt;&gt;管理年度,"△不是管理年度的单据，按月的三张报表里看不到",IF($H4016&lt;0,"△这一笔之后该账户余额成负数了，核一下",""))))))))))))))</f>
        <v/>
      </c>
    </row>
    <row r="4017" ht="16.5" spans="1:16">
      <c r="A4017" s="4" t="str">
        <f>IF($C4017="","",COUNTA($C$5:$C4017))</f>
        <v/>
      </c>
      <c r="B4017" s="52"/>
      <c r="C4017" s="53"/>
      <c r="D4017" s="53"/>
      <c r="E4017" s="32"/>
      <c r="F4017" s="54"/>
      <c r="G4017" s="54"/>
      <c r="H4017" s="24" t="str">
        <f>IFERROR(ROUND(VLOOKUP($C4017,基础资料!$B$5:$E$34,3,0)+SUMIF($C$5:$C4017,$C4017,$F$5:$F4017)-SUMIF($C$5:$C4017,$C4017,$G$5:$G4017),2),"")</f>
        <v/>
      </c>
      <c r="I4017" s="53"/>
      <c r="J4017" s="53"/>
      <c r="K4017" s="25" t="str">
        <f t="shared" si="62"/>
        <v/>
      </c>
      <c r="L4017" s="13" t="str">
        <f>IF($D4017="","",IFERROR(INDEX(类别属性,MATCH($D4017,类别表,0)),""))</f>
        <v/>
      </c>
      <c r="M4017" s="53"/>
      <c r="N4017" s="53"/>
      <c r="O4017" s="32"/>
      <c r="P4017" s="6" t="str">
        <f>IF($C4017="","",IF(ISNA(MATCH($C4017,账户表,0)),"※这个账户不在【基础资料】的账户档案里",IF($B4017="","※没填日期，这一笔不会进任何月份的报表",IF(NOT(ISNUMBER($B4017)),"※日期是文本不是日期（像 2026.6.28 这种），按日期取数的报表全会漏掉这一笔",IF(AND($F4017&lt;&gt;"",$G4017&lt;&gt;""),"※收入和支出不能同时填",IF(AND(N($F4017)=0,N($G4017)=0),"※收入和支出都没填",IF(OR(N($F4017)&lt;0,N($G4017)&lt;0),"※金额不能填负数，方向反了就换一列填",IF($D4017="","※没填收支类别，分类报表会漏掉这一笔",IF(ISNA(MATCH($D4017,类别表,0)),"※收支类别不在【基础资料】的清单里",IF(AND($L4017="内部转账",$M4017=""),"△内部转账要在「对方账户」写上另一头",IF(AND($L4017="内部转账",$M4017=$C4017),"※对方账户跟本账户是同一个",IF(AND($L4017&lt;&gt;"内部转账",$M4017&lt;&gt;""),"△填了对方账户，但类别不是内部转账",IF(YEAR($B4017)&lt;&gt;管理年度,"△不是管理年度的单据，按月的三张报表里看不到",IF($H4017&lt;0,"△这一笔之后该账户余额成负数了，核一下",""))))))))))))))</f>
        <v/>
      </c>
    </row>
    <row r="4018" ht="16.5" spans="1:16">
      <c r="A4018" s="4" t="str">
        <f>IF($C4018="","",COUNTA($C$5:$C4018))</f>
        <v/>
      </c>
      <c r="B4018" s="52"/>
      <c r="C4018" s="53"/>
      <c r="D4018" s="53"/>
      <c r="E4018" s="32"/>
      <c r="F4018" s="54"/>
      <c r="G4018" s="54"/>
      <c r="H4018" s="24" t="str">
        <f>IFERROR(ROUND(VLOOKUP($C4018,基础资料!$B$5:$E$34,3,0)+SUMIF($C$5:$C4018,$C4018,$F$5:$F4018)-SUMIF($C$5:$C4018,$C4018,$G$5:$G4018),2),"")</f>
        <v/>
      </c>
      <c r="I4018" s="53"/>
      <c r="J4018" s="53"/>
      <c r="K4018" s="25" t="str">
        <f t="shared" si="62"/>
        <v/>
      </c>
      <c r="L4018" s="13" t="str">
        <f>IF($D4018="","",IFERROR(INDEX(类别属性,MATCH($D4018,类别表,0)),""))</f>
        <v/>
      </c>
      <c r="M4018" s="53"/>
      <c r="N4018" s="53"/>
      <c r="O4018" s="32"/>
      <c r="P4018" s="6" t="str">
        <f>IF($C4018="","",IF(ISNA(MATCH($C4018,账户表,0)),"※这个账户不在【基础资料】的账户档案里",IF($B4018="","※没填日期，这一笔不会进任何月份的报表",IF(NOT(ISNUMBER($B4018)),"※日期是文本不是日期（像 2026.6.28 这种），按日期取数的报表全会漏掉这一笔",IF(AND($F4018&lt;&gt;"",$G4018&lt;&gt;""),"※收入和支出不能同时填",IF(AND(N($F4018)=0,N($G4018)=0),"※收入和支出都没填",IF(OR(N($F4018)&lt;0,N($G4018)&lt;0),"※金额不能填负数，方向反了就换一列填",IF($D4018="","※没填收支类别，分类报表会漏掉这一笔",IF(ISNA(MATCH($D4018,类别表,0)),"※收支类别不在【基础资料】的清单里",IF(AND($L4018="内部转账",$M4018=""),"△内部转账要在「对方账户」写上另一头",IF(AND($L4018="内部转账",$M4018=$C4018),"※对方账户跟本账户是同一个",IF(AND($L4018&lt;&gt;"内部转账",$M4018&lt;&gt;""),"△填了对方账户，但类别不是内部转账",IF(YEAR($B4018)&lt;&gt;管理年度,"△不是管理年度的单据，按月的三张报表里看不到",IF($H4018&lt;0,"△这一笔之后该账户余额成负数了，核一下",""))))))))))))))</f>
        <v/>
      </c>
    </row>
    <row r="4019" ht="16.5" spans="1:16">
      <c r="A4019" s="4" t="str">
        <f>IF($C4019="","",COUNTA($C$5:$C4019))</f>
        <v/>
      </c>
      <c r="B4019" s="52"/>
      <c r="C4019" s="53"/>
      <c r="D4019" s="53"/>
      <c r="E4019" s="32"/>
      <c r="F4019" s="54"/>
      <c r="G4019" s="54"/>
      <c r="H4019" s="24" t="str">
        <f>IFERROR(ROUND(VLOOKUP($C4019,基础资料!$B$5:$E$34,3,0)+SUMIF($C$5:$C4019,$C4019,$F$5:$F4019)-SUMIF($C$5:$C4019,$C4019,$G$5:$G4019),2),"")</f>
        <v/>
      </c>
      <c r="I4019" s="53"/>
      <c r="J4019" s="53"/>
      <c r="K4019" s="25" t="str">
        <f t="shared" si="62"/>
        <v/>
      </c>
      <c r="L4019" s="13" t="str">
        <f>IF($D4019="","",IFERROR(INDEX(类别属性,MATCH($D4019,类别表,0)),""))</f>
        <v/>
      </c>
      <c r="M4019" s="53"/>
      <c r="N4019" s="53"/>
      <c r="O4019" s="32"/>
      <c r="P4019" s="6" t="str">
        <f>IF($C4019="","",IF(ISNA(MATCH($C4019,账户表,0)),"※这个账户不在【基础资料】的账户档案里",IF($B4019="","※没填日期，这一笔不会进任何月份的报表",IF(NOT(ISNUMBER($B4019)),"※日期是文本不是日期（像 2026.6.28 这种），按日期取数的报表全会漏掉这一笔",IF(AND($F4019&lt;&gt;"",$G4019&lt;&gt;""),"※收入和支出不能同时填",IF(AND(N($F4019)=0,N($G4019)=0),"※收入和支出都没填",IF(OR(N($F4019)&lt;0,N($G4019)&lt;0),"※金额不能填负数，方向反了就换一列填",IF($D4019="","※没填收支类别，分类报表会漏掉这一笔",IF(ISNA(MATCH($D4019,类别表,0)),"※收支类别不在【基础资料】的清单里",IF(AND($L4019="内部转账",$M4019=""),"△内部转账要在「对方账户」写上另一头",IF(AND($L4019="内部转账",$M4019=$C4019),"※对方账户跟本账户是同一个",IF(AND($L4019&lt;&gt;"内部转账",$M4019&lt;&gt;""),"△填了对方账户，但类别不是内部转账",IF(YEAR($B4019)&lt;&gt;管理年度,"△不是管理年度的单据，按月的三张报表里看不到",IF($H4019&lt;0,"△这一笔之后该账户余额成负数了，核一下",""))))))))))))))</f>
        <v/>
      </c>
    </row>
    <row r="4020" ht="16.5" spans="1:16">
      <c r="A4020" s="4" t="str">
        <f>IF($C4020="","",COUNTA($C$5:$C4020))</f>
        <v/>
      </c>
      <c r="B4020" s="52"/>
      <c r="C4020" s="53"/>
      <c r="D4020" s="53"/>
      <c r="E4020" s="32"/>
      <c r="F4020" s="54"/>
      <c r="G4020" s="54"/>
      <c r="H4020" s="24" t="str">
        <f>IFERROR(ROUND(VLOOKUP($C4020,基础资料!$B$5:$E$34,3,0)+SUMIF($C$5:$C4020,$C4020,$F$5:$F4020)-SUMIF($C$5:$C4020,$C4020,$G$5:$G4020),2),"")</f>
        <v/>
      </c>
      <c r="I4020" s="53"/>
      <c r="J4020" s="53"/>
      <c r="K4020" s="25" t="str">
        <f t="shared" si="62"/>
        <v/>
      </c>
      <c r="L4020" s="13" t="str">
        <f>IF($D4020="","",IFERROR(INDEX(类别属性,MATCH($D4020,类别表,0)),""))</f>
        <v/>
      </c>
      <c r="M4020" s="53"/>
      <c r="N4020" s="53"/>
      <c r="O4020" s="32"/>
      <c r="P4020" s="6" t="str">
        <f>IF($C4020="","",IF(ISNA(MATCH($C4020,账户表,0)),"※这个账户不在【基础资料】的账户档案里",IF($B4020="","※没填日期，这一笔不会进任何月份的报表",IF(NOT(ISNUMBER($B4020)),"※日期是文本不是日期（像 2026.6.28 这种），按日期取数的报表全会漏掉这一笔",IF(AND($F4020&lt;&gt;"",$G4020&lt;&gt;""),"※收入和支出不能同时填",IF(AND(N($F4020)=0,N($G4020)=0),"※收入和支出都没填",IF(OR(N($F4020)&lt;0,N($G4020)&lt;0),"※金额不能填负数，方向反了就换一列填",IF($D4020="","※没填收支类别，分类报表会漏掉这一笔",IF(ISNA(MATCH($D4020,类别表,0)),"※收支类别不在【基础资料】的清单里",IF(AND($L4020="内部转账",$M4020=""),"△内部转账要在「对方账户」写上另一头",IF(AND($L4020="内部转账",$M4020=$C4020),"※对方账户跟本账户是同一个",IF(AND($L4020&lt;&gt;"内部转账",$M4020&lt;&gt;""),"△填了对方账户，但类别不是内部转账",IF(YEAR($B4020)&lt;&gt;管理年度,"△不是管理年度的单据，按月的三张报表里看不到",IF($H4020&lt;0,"△这一笔之后该账户余额成负数了，核一下",""))))))))))))))</f>
        <v/>
      </c>
    </row>
    <row r="4021" ht="16.5" spans="1:16">
      <c r="A4021" s="4" t="str">
        <f>IF($C4021="","",COUNTA($C$5:$C4021))</f>
        <v/>
      </c>
      <c r="B4021" s="52"/>
      <c r="C4021" s="53"/>
      <c r="D4021" s="53"/>
      <c r="E4021" s="32"/>
      <c r="F4021" s="54"/>
      <c r="G4021" s="54"/>
      <c r="H4021" s="24" t="str">
        <f>IFERROR(ROUND(VLOOKUP($C4021,基础资料!$B$5:$E$34,3,0)+SUMIF($C$5:$C4021,$C4021,$F$5:$F4021)-SUMIF($C$5:$C4021,$C4021,$G$5:$G4021),2),"")</f>
        <v/>
      </c>
      <c r="I4021" s="53"/>
      <c r="J4021" s="53"/>
      <c r="K4021" s="25" t="str">
        <f t="shared" si="62"/>
        <v/>
      </c>
      <c r="L4021" s="13" t="str">
        <f>IF($D4021="","",IFERROR(INDEX(类别属性,MATCH($D4021,类别表,0)),""))</f>
        <v/>
      </c>
      <c r="M4021" s="53"/>
      <c r="N4021" s="53"/>
      <c r="O4021" s="32"/>
      <c r="P4021" s="6" t="str">
        <f>IF($C4021="","",IF(ISNA(MATCH($C4021,账户表,0)),"※这个账户不在【基础资料】的账户档案里",IF($B4021="","※没填日期，这一笔不会进任何月份的报表",IF(NOT(ISNUMBER($B4021)),"※日期是文本不是日期（像 2026.6.28 这种），按日期取数的报表全会漏掉这一笔",IF(AND($F4021&lt;&gt;"",$G4021&lt;&gt;""),"※收入和支出不能同时填",IF(AND(N($F4021)=0,N($G4021)=0),"※收入和支出都没填",IF(OR(N($F4021)&lt;0,N($G4021)&lt;0),"※金额不能填负数，方向反了就换一列填",IF($D4021="","※没填收支类别，分类报表会漏掉这一笔",IF(ISNA(MATCH($D4021,类别表,0)),"※收支类别不在【基础资料】的清单里",IF(AND($L4021="内部转账",$M4021=""),"△内部转账要在「对方账户」写上另一头",IF(AND($L4021="内部转账",$M4021=$C4021),"※对方账户跟本账户是同一个",IF(AND($L4021&lt;&gt;"内部转账",$M4021&lt;&gt;""),"△填了对方账户，但类别不是内部转账",IF(YEAR($B4021)&lt;&gt;管理年度,"△不是管理年度的单据，按月的三张报表里看不到",IF($H4021&lt;0,"△这一笔之后该账户余额成负数了，核一下",""))))))))))))))</f>
        <v/>
      </c>
    </row>
    <row r="4022" ht="16.5" spans="1:16">
      <c r="A4022" s="4" t="str">
        <f>IF($C4022="","",COUNTA($C$5:$C4022))</f>
        <v/>
      </c>
      <c r="B4022" s="52"/>
      <c r="C4022" s="53"/>
      <c r="D4022" s="53"/>
      <c r="E4022" s="32"/>
      <c r="F4022" s="54"/>
      <c r="G4022" s="54"/>
      <c r="H4022" s="24" t="str">
        <f>IFERROR(ROUND(VLOOKUP($C4022,基础资料!$B$5:$E$34,3,0)+SUMIF($C$5:$C4022,$C4022,$F$5:$F4022)-SUMIF($C$5:$C4022,$C4022,$G$5:$G4022),2),"")</f>
        <v/>
      </c>
      <c r="I4022" s="53"/>
      <c r="J4022" s="53"/>
      <c r="K4022" s="25" t="str">
        <f t="shared" si="62"/>
        <v/>
      </c>
      <c r="L4022" s="13" t="str">
        <f>IF($D4022="","",IFERROR(INDEX(类别属性,MATCH($D4022,类别表,0)),""))</f>
        <v/>
      </c>
      <c r="M4022" s="53"/>
      <c r="N4022" s="53"/>
      <c r="O4022" s="32"/>
      <c r="P4022" s="6" t="str">
        <f>IF($C4022="","",IF(ISNA(MATCH($C4022,账户表,0)),"※这个账户不在【基础资料】的账户档案里",IF($B4022="","※没填日期，这一笔不会进任何月份的报表",IF(NOT(ISNUMBER($B4022)),"※日期是文本不是日期（像 2026.6.28 这种），按日期取数的报表全会漏掉这一笔",IF(AND($F4022&lt;&gt;"",$G4022&lt;&gt;""),"※收入和支出不能同时填",IF(AND(N($F4022)=0,N($G4022)=0),"※收入和支出都没填",IF(OR(N($F4022)&lt;0,N($G4022)&lt;0),"※金额不能填负数，方向反了就换一列填",IF($D4022="","※没填收支类别，分类报表会漏掉这一笔",IF(ISNA(MATCH($D4022,类别表,0)),"※收支类别不在【基础资料】的清单里",IF(AND($L4022="内部转账",$M4022=""),"△内部转账要在「对方账户」写上另一头",IF(AND($L4022="内部转账",$M4022=$C4022),"※对方账户跟本账户是同一个",IF(AND($L4022&lt;&gt;"内部转账",$M4022&lt;&gt;""),"△填了对方账户，但类别不是内部转账",IF(YEAR($B4022)&lt;&gt;管理年度,"△不是管理年度的单据，按月的三张报表里看不到",IF($H4022&lt;0,"△这一笔之后该账户余额成负数了，核一下",""))))))))))))))</f>
        <v/>
      </c>
    </row>
    <row r="4023" ht="16.5" spans="1:16">
      <c r="A4023" s="4" t="str">
        <f>IF($C4023="","",COUNTA($C$5:$C4023))</f>
        <v/>
      </c>
      <c r="B4023" s="52"/>
      <c r="C4023" s="53"/>
      <c r="D4023" s="53"/>
      <c r="E4023" s="32"/>
      <c r="F4023" s="54"/>
      <c r="G4023" s="54"/>
      <c r="H4023" s="24" t="str">
        <f>IFERROR(ROUND(VLOOKUP($C4023,基础资料!$B$5:$E$34,3,0)+SUMIF($C$5:$C4023,$C4023,$F$5:$F4023)-SUMIF($C$5:$C4023,$C4023,$G$5:$G4023),2),"")</f>
        <v/>
      </c>
      <c r="I4023" s="53"/>
      <c r="J4023" s="53"/>
      <c r="K4023" s="25" t="str">
        <f t="shared" si="62"/>
        <v/>
      </c>
      <c r="L4023" s="13" t="str">
        <f>IF($D4023="","",IFERROR(INDEX(类别属性,MATCH($D4023,类别表,0)),""))</f>
        <v/>
      </c>
      <c r="M4023" s="53"/>
      <c r="N4023" s="53"/>
      <c r="O4023" s="32"/>
      <c r="P4023" s="6" t="str">
        <f>IF($C4023="","",IF(ISNA(MATCH($C4023,账户表,0)),"※这个账户不在【基础资料】的账户档案里",IF($B4023="","※没填日期，这一笔不会进任何月份的报表",IF(NOT(ISNUMBER($B4023)),"※日期是文本不是日期（像 2026.6.28 这种），按日期取数的报表全会漏掉这一笔",IF(AND($F4023&lt;&gt;"",$G4023&lt;&gt;""),"※收入和支出不能同时填",IF(AND(N($F4023)=0,N($G4023)=0),"※收入和支出都没填",IF(OR(N($F4023)&lt;0,N($G4023)&lt;0),"※金额不能填负数，方向反了就换一列填",IF($D4023="","※没填收支类别，分类报表会漏掉这一笔",IF(ISNA(MATCH($D4023,类别表,0)),"※收支类别不在【基础资料】的清单里",IF(AND($L4023="内部转账",$M4023=""),"△内部转账要在「对方账户」写上另一头",IF(AND($L4023="内部转账",$M4023=$C4023),"※对方账户跟本账户是同一个",IF(AND($L4023&lt;&gt;"内部转账",$M4023&lt;&gt;""),"△填了对方账户，但类别不是内部转账",IF(YEAR($B4023)&lt;&gt;管理年度,"△不是管理年度的单据，按月的三张报表里看不到",IF($H4023&lt;0,"△这一笔之后该账户余额成负数了，核一下",""))))))))))))))</f>
        <v/>
      </c>
    </row>
    <row r="4024" ht="16.5" spans="1:16">
      <c r="A4024" s="4" t="str">
        <f>IF($C4024="","",COUNTA($C$5:$C4024))</f>
        <v/>
      </c>
      <c r="B4024" s="52"/>
      <c r="C4024" s="53"/>
      <c r="D4024" s="53"/>
      <c r="E4024" s="32"/>
      <c r="F4024" s="54"/>
      <c r="G4024" s="54"/>
      <c r="H4024" s="24" t="str">
        <f>IFERROR(ROUND(VLOOKUP($C4024,基础资料!$B$5:$E$34,3,0)+SUMIF($C$5:$C4024,$C4024,$F$5:$F4024)-SUMIF($C$5:$C4024,$C4024,$G$5:$G4024),2),"")</f>
        <v/>
      </c>
      <c r="I4024" s="53"/>
      <c r="J4024" s="53"/>
      <c r="K4024" s="25" t="str">
        <f t="shared" si="62"/>
        <v/>
      </c>
      <c r="L4024" s="13" t="str">
        <f>IF($D4024="","",IFERROR(INDEX(类别属性,MATCH($D4024,类别表,0)),""))</f>
        <v/>
      </c>
      <c r="M4024" s="53"/>
      <c r="N4024" s="53"/>
      <c r="O4024" s="32"/>
      <c r="P4024" s="6" t="str">
        <f>IF($C4024="","",IF(ISNA(MATCH($C4024,账户表,0)),"※这个账户不在【基础资料】的账户档案里",IF($B4024="","※没填日期，这一笔不会进任何月份的报表",IF(NOT(ISNUMBER($B4024)),"※日期是文本不是日期（像 2026.6.28 这种），按日期取数的报表全会漏掉这一笔",IF(AND($F4024&lt;&gt;"",$G4024&lt;&gt;""),"※收入和支出不能同时填",IF(AND(N($F4024)=0,N($G4024)=0),"※收入和支出都没填",IF(OR(N($F4024)&lt;0,N($G4024)&lt;0),"※金额不能填负数，方向反了就换一列填",IF($D4024="","※没填收支类别，分类报表会漏掉这一笔",IF(ISNA(MATCH($D4024,类别表,0)),"※收支类别不在【基础资料】的清单里",IF(AND($L4024="内部转账",$M4024=""),"△内部转账要在「对方账户」写上另一头",IF(AND($L4024="内部转账",$M4024=$C4024),"※对方账户跟本账户是同一个",IF(AND($L4024&lt;&gt;"内部转账",$M4024&lt;&gt;""),"△填了对方账户，但类别不是内部转账",IF(YEAR($B4024)&lt;&gt;管理年度,"△不是管理年度的单据，按月的三张报表里看不到",IF($H4024&lt;0,"△这一笔之后该账户余额成负数了，核一下",""))))))))))))))</f>
        <v/>
      </c>
    </row>
    <row r="4025" ht="16.5" spans="1:16">
      <c r="A4025" s="4" t="str">
        <f>IF($C4025="","",COUNTA($C$5:$C4025))</f>
        <v/>
      </c>
      <c r="B4025" s="52"/>
      <c r="C4025" s="53"/>
      <c r="D4025" s="53"/>
      <c r="E4025" s="32"/>
      <c r="F4025" s="54"/>
      <c r="G4025" s="54"/>
      <c r="H4025" s="24" t="str">
        <f>IFERROR(ROUND(VLOOKUP($C4025,基础资料!$B$5:$E$34,3,0)+SUMIF($C$5:$C4025,$C4025,$F$5:$F4025)-SUMIF($C$5:$C4025,$C4025,$G$5:$G4025),2),"")</f>
        <v/>
      </c>
      <c r="I4025" s="53"/>
      <c r="J4025" s="53"/>
      <c r="K4025" s="25" t="str">
        <f t="shared" si="62"/>
        <v/>
      </c>
      <c r="L4025" s="13" t="str">
        <f>IF($D4025="","",IFERROR(INDEX(类别属性,MATCH($D4025,类别表,0)),""))</f>
        <v/>
      </c>
      <c r="M4025" s="53"/>
      <c r="N4025" s="53"/>
      <c r="O4025" s="32"/>
      <c r="P4025" s="6" t="str">
        <f>IF($C4025="","",IF(ISNA(MATCH($C4025,账户表,0)),"※这个账户不在【基础资料】的账户档案里",IF($B4025="","※没填日期，这一笔不会进任何月份的报表",IF(NOT(ISNUMBER($B4025)),"※日期是文本不是日期（像 2026.6.28 这种），按日期取数的报表全会漏掉这一笔",IF(AND($F4025&lt;&gt;"",$G4025&lt;&gt;""),"※收入和支出不能同时填",IF(AND(N($F4025)=0,N($G4025)=0),"※收入和支出都没填",IF(OR(N($F4025)&lt;0,N($G4025)&lt;0),"※金额不能填负数，方向反了就换一列填",IF($D4025="","※没填收支类别，分类报表会漏掉这一笔",IF(ISNA(MATCH($D4025,类别表,0)),"※收支类别不在【基础资料】的清单里",IF(AND($L4025="内部转账",$M4025=""),"△内部转账要在「对方账户」写上另一头",IF(AND($L4025="内部转账",$M4025=$C4025),"※对方账户跟本账户是同一个",IF(AND($L4025&lt;&gt;"内部转账",$M4025&lt;&gt;""),"△填了对方账户，但类别不是内部转账",IF(YEAR($B4025)&lt;&gt;管理年度,"△不是管理年度的单据，按月的三张报表里看不到",IF($H4025&lt;0,"△这一笔之后该账户余额成负数了，核一下",""))))))))))))))</f>
        <v/>
      </c>
    </row>
    <row r="4026" ht="16.5" spans="1:16">
      <c r="A4026" s="4" t="str">
        <f>IF($C4026="","",COUNTA($C$5:$C4026))</f>
        <v/>
      </c>
      <c r="B4026" s="52"/>
      <c r="C4026" s="53"/>
      <c r="D4026" s="53"/>
      <c r="E4026" s="32"/>
      <c r="F4026" s="54"/>
      <c r="G4026" s="54"/>
      <c r="H4026" s="24" t="str">
        <f>IFERROR(ROUND(VLOOKUP($C4026,基础资料!$B$5:$E$34,3,0)+SUMIF($C$5:$C4026,$C4026,$F$5:$F4026)-SUMIF($C$5:$C4026,$C4026,$G$5:$G4026),2),"")</f>
        <v/>
      </c>
      <c r="I4026" s="53"/>
      <c r="J4026" s="53"/>
      <c r="K4026" s="25" t="str">
        <f t="shared" si="62"/>
        <v/>
      </c>
      <c r="L4026" s="13" t="str">
        <f>IF($D4026="","",IFERROR(INDEX(类别属性,MATCH($D4026,类别表,0)),""))</f>
        <v/>
      </c>
      <c r="M4026" s="53"/>
      <c r="N4026" s="53"/>
      <c r="O4026" s="32"/>
      <c r="P4026" s="6" t="str">
        <f>IF($C4026="","",IF(ISNA(MATCH($C4026,账户表,0)),"※这个账户不在【基础资料】的账户档案里",IF($B4026="","※没填日期，这一笔不会进任何月份的报表",IF(NOT(ISNUMBER($B4026)),"※日期是文本不是日期（像 2026.6.28 这种），按日期取数的报表全会漏掉这一笔",IF(AND($F4026&lt;&gt;"",$G4026&lt;&gt;""),"※收入和支出不能同时填",IF(AND(N($F4026)=0,N($G4026)=0),"※收入和支出都没填",IF(OR(N($F4026)&lt;0,N($G4026)&lt;0),"※金额不能填负数，方向反了就换一列填",IF($D4026="","※没填收支类别，分类报表会漏掉这一笔",IF(ISNA(MATCH($D4026,类别表,0)),"※收支类别不在【基础资料】的清单里",IF(AND($L4026="内部转账",$M4026=""),"△内部转账要在「对方账户」写上另一头",IF(AND($L4026="内部转账",$M4026=$C4026),"※对方账户跟本账户是同一个",IF(AND($L4026&lt;&gt;"内部转账",$M4026&lt;&gt;""),"△填了对方账户，但类别不是内部转账",IF(YEAR($B4026)&lt;&gt;管理年度,"△不是管理年度的单据，按月的三张报表里看不到",IF($H4026&lt;0,"△这一笔之后该账户余额成负数了，核一下",""))))))))))))))</f>
        <v/>
      </c>
    </row>
    <row r="4027" ht="16.5" spans="1:16">
      <c r="A4027" s="4" t="str">
        <f>IF($C4027="","",COUNTA($C$5:$C4027))</f>
        <v/>
      </c>
      <c r="B4027" s="52"/>
      <c r="C4027" s="53"/>
      <c r="D4027" s="53"/>
      <c r="E4027" s="32"/>
      <c r="F4027" s="54"/>
      <c r="G4027" s="54"/>
      <c r="H4027" s="24" t="str">
        <f>IFERROR(ROUND(VLOOKUP($C4027,基础资料!$B$5:$E$34,3,0)+SUMIF($C$5:$C4027,$C4027,$F$5:$F4027)-SUMIF($C$5:$C4027,$C4027,$G$5:$G4027),2),"")</f>
        <v/>
      </c>
      <c r="I4027" s="53"/>
      <c r="J4027" s="53"/>
      <c r="K4027" s="25" t="str">
        <f t="shared" si="62"/>
        <v/>
      </c>
      <c r="L4027" s="13" t="str">
        <f>IF($D4027="","",IFERROR(INDEX(类别属性,MATCH($D4027,类别表,0)),""))</f>
        <v/>
      </c>
      <c r="M4027" s="53"/>
      <c r="N4027" s="53"/>
      <c r="O4027" s="32"/>
      <c r="P4027" s="6" t="str">
        <f>IF($C4027="","",IF(ISNA(MATCH($C4027,账户表,0)),"※这个账户不在【基础资料】的账户档案里",IF($B4027="","※没填日期，这一笔不会进任何月份的报表",IF(NOT(ISNUMBER($B4027)),"※日期是文本不是日期（像 2026.6.28 这种），按日期取数的报表全会漏掉这一笔",IF(AND($F4027&lt;&gt;"",$G4027&lt;&gt;""),"※收入和支出不能同时填",IF(AND(N($F4027)=0,N($G4027)=0),"※收入和支出都没填",IF(OR(N($F4027)&lt;0,N($G4027)&lt;0),"※金额不能填负数，方向反了就换一列填",IF($D4027="","※没填收支类别，分类报表会漏掉这一笔",IF(ISNA(MATCH($D4027,类别表,0)),"※收支类别不在【基础资料】的清单里",IF(AND($L4027="内部转账",$M4027=""),"△内部转账要在「对方账户」写上另一头",IF(AND($L4027="内部转账",$M4027=$C4027),"※对方账户跟本账户是同一个",IF(AND($L4027&lt;&gt;"内部转账",$M4027&lt;&gt;""),"△填了对方账户，但类别不是内部转账",IF(YEAR($B4027)&lt;&gt;管理年度,"△不是管理年度的单据，按月的三张报表里看不到",IF($H4027&lt;0,"△这一笔之后该账户余额成负数了，核一下",""))))))))))))))</f>
        <v/>
      </c>
    </row>
    <row r="4028" ht="16.5" spans="1:16">
      <c r="A4028" s="4" t="str">
        <f>IF($C4028="","",COUNTA($C$5:$C4028))</f>
        <v/>
      </c>
      <c r="B4028" s="52"/>
      <c r="C4028" s="53"/>
      <c r="D4028" s="53"/>
      <c r="E4028" s="32"/>
      <c r="F4028" s="54"/>
      <c r="G4028" s="54"/>
      <c r="H4028" s="24" t="str">
        <f>IFERROR(ROUND(VLOOKUP($C4028,基础资料!$B$5:$E$34,3,0)+SUMIF($C$5:$C4028,$C4028,$F$5:$F4028)-SUMIF($C$5:$C4028,$C4028,$G$5:$G4028),2),"")</f>
        <v/>
      </c>
      <c r="I4028" s="53"/>
      <c r="J4028" s="53"/>
      <c r="K4028" s="25" t="str">
        <f t="shared" si="62"/>
        <v/>
      </c>
      <c r="L4028" s="13" t="str">
        <f>IF($D4028="","",IFERROR(INDEX(类别属性,MATCH($D4028,类别表,0)),""))</f>
        <v/>
      </c>
      <c r="M4028" s="53"/>
      <c r="N4028" s="53"/>
      <c r="O4028" s="32"/>
      <c r="P4028" s="6" t="str">
        <f>IF($C4028="","",IF(ISNA(MATCH($C4028,账户表,0)),"※这个账户不在【基础资料】的账户档案里",IF($B4028="","※没填日期，这一笔不会进任何月份的报表",IF(NOT(ISNUMBER($B4028)),"※日期是文本不是日期（像 2026.6.28 这种），按日期取数的报表全会漏掉这一笔",IF(AND($F4028&lt;&gt;"",$G4028&lt;&gt;""),"※收入和支出不能同时填",IF(AND(N($F4028)=0,N($G4028)=0),"※收入和支出都没填",IF(OR(N($F4028)&lt;0,N($G4028)&lt;0),"※金额不能填负数，方向反了就换一列填",IF($D4028="","※没填收支类别，分类报表会漏掉这一笔",IF(ISNA(MATCH($D4028,类别表,0)),"※收支类别不在【基础资料】的清单里",IF(AND($L4028="内部转账",$M4028=""),"△内部转账要在「对方账户」写上另一头",IF(AND($L4028="内部转账",$M4028=$C4028),"※对方账户跟本账户是同一个",IF(AND($L4028&lt;&gt;"内部转账",$M4028&lt;&gt;""),"△填了对方账户，但类别不是内部转账",IF(YEAR($B4028)&lt;&gt;管理年度,"△不是管理年度的单据，按月的三张报表里看不到",IF($H4028&lt;0,"△这一笔之后该账户余额成负数了，核一下",""))))))))))))))</f>
        <v/>
      </c>
    </row>
    <row r="4029" ht="16.5" spans="1:16">
      <c r="A4029" s="4" t="str">
        <f>IF($C4029="","",COUNTA($C$5:$C4029))</f>
        <v/>
      </c>
      <c r="B4029" s="52"/>
      <c r="C4029" s="53"/>
      <c r="D4029" s="53"/>
      <c r="E4029" s="32"/>
      <c r="F4029" s="54"/>
      <c r="G4029" s="54"/>
      <c r="H4029" s="24" t="str">
        <f>IFERROR(ROUND(VLOOKUP($C4029,基础资料!$B$5:$E$34,3,0)+SUMIF($C$5:$C4029,$C4029,$F$5:$F4029)-SUMIF($C$5:$C4029,$C4029,$G$5:$G4029),2),"")</f>
        <v/>
      </c>
      <c r="I4029" s="53"/>
      <c r="J4029" s="53"/>
      <c r="K4029" s="25" t="str">
        <f t="shared" si="62"/>
        <v/>
      </c>
      <c r="L4029" s="13" t="str">
        <f>IF($D4029="","",IFERROR(INDEX(类别属性,MATCH($D4029,类别表,0)),""))</f>
        <v/>
      </c>
      <c r="M4029" s="53"/>
      <c r="N4029" s="53"/>
      <c r="O4029" s="32"/>
      <c r="P4029" s="6" t="str">
        <f>IF($C4029="","",IF(ISNA(MATCH($C4029,账户表,0)),"※这个账户不在【基础资料】的账户档案里",IF($B4029="","※没填日期，这一笔不会进任何月份的报表",IF(NOT(ISNUMBER($B4029)),"※日期是文本不是日期（像 2026.6.28 这种），按日期取数的报表全会漏掉这一笔",IF(AND($F4029&lt;&gt;"",$G4029&lt;&gt;""),"※收入和支出不能同时填",IF(AND(N($F4029)=0,N($G4029)=0),"※收入和支出都没填",IF(OR(N($F4029)&lt;0,N($G4029)&lt;0),"※金额不能填负数，方向反了就换一列填",IF($D4029="","※没填收支类别，分类报表会漏掉这一笔",IF(ISNA(MATCH($D4029,类别表,0)),"※收支类别不在【基础资料】的清单里",IF(AND($L4029="内部转账",$M4029=""),"△内部转账要在「对方账户」写上另一头",IF(AND($L4029="内部转账",$M4029=$C4029),"※对方账户跟本账户是同一个",IF(AND($L4029&lt;&gt;"内部转账",$M4029&lt;&gt;""),"△填了对方账户，但类别不是内部转账",IF(YEAR($B4029)&lt;&gt;管理年度,"△不是管理年度的单据，按月的三张报表里看不到",IF($H4029&lt;0,"△这一笔之后该账户余额成负数了，核一下",""))))))))))))))</f>
        <v/>
      </c>
    </row>
    <row r="4030" ht="16.5" spans="1:16">
      <c r="A4030" s="4" t="str">
        <f>IF($C4030="","",COUNTA($C$5:$C4030))</f>
        <v/>
      </c>
      <c r="B4030" s="52"/>
      <c r="C4030" s="53"/>
      <c r="D4030" s="53"/>
      <c r="E4030" s="32"/>
      <c r="F4030" s="54"/>
      <c r="G4030" s="54"/>
      <c r="H4030" s="24" t="str">
        <f>IFERROR(ROUND(VLOOKUP($C4030,基础资料!$B$5:$E$34,3,0)+SUMIF($C$5:$C4030,$C4030,$F$5:$F4030)-SUMIF($C$5:$C4030,$C4030,$G$5:$G4030),2),"")</f>
        <v/>
      </c>
      <c r="I4030" s="53"/>
      <c r="J4030" s="53"/>
      <c r="K4030" s="25" t="str">
        <f t="shared" si="62"/>
        <v/>
      </c>
      <c r="L4030" s="13" t="str">
        <f>IF($D4030="","",IFERROR(INDEX(类别属性,MATCH($D4030,类别表,0)),""))</f>
        <v/>
      </c>
      <c r="M4030" s="53"/>
      <c r="N4030" s="53"/>
      <c r="O4030" s="32"/>
      <c r="P4030" s="6" t="str">
        <f>IF($C4030="","",IF(ISNA(MATCH($C4030,账户表,0)),"※这个账户不在【基础资料】的账户档案里",IF($B4030="","※没填日期，这一笔不会进任何月份的报表",IF(NOT(ISNUMBER($B4030)),"※日期是文本不是日期（像 2026.6.28 这种），按日期取数的报表全会漏掉这一笔",IF(AND($F4030&lt;&gt;"",$G4030&lt;&gt;""),"※收入和支出不能同时填",IF(AND(N($F4030)=0,N($G4030)=0),"※收入和支出都没填",IF(OR(N($F4030)&lt;0,N($G4030)&lt;0),"※金额不能填负数，方向反了就换一列填",IF($D4030="","※没填收支类别，分类报表会漏掉这一笔",IF(ISNA(MATCH($D4030,类别表,0)),"※收支类别不在【基础资料】的清单里",IF(AND($L4030="内部转账",$M4030=""),"△内部转账要在「对方账户」写上另一头",IF(AND($L4030="内部转账",$M4030=$C4030),"※对方账户跟本账户是同一个",IF(AND($L4030&lt;&gt;"内部转账",$M4030&lt;&gt;""),"△填了对方账户，但类别不是内部转账",IF(YEAR($B4030)&lt;&gt;管理年度,"△不是管理年度的单据，按月的三张报表里看不到",IF($H4030&lt;0,"△这一笔之后该账户余额成负数了，核一下",""))))))))))))))</f>
        <v/>
      </c>
    </row>
    <row r="4031" ht="16.5" spans="1:16">
      <c r="A4031" s="4" t="str">
        <f>IF($C4031="","",COUNTA($C$5:$C4031))</f>
        <v/>
      </c>
      <c r="B4031" s="52"/>
      <c r="C4031" s="53"/>
      <c r="D4031" s="53"/>
      <c r="E4031" s="32"/>
      <c r="F4031" s="54"/>
      <c r="G4031" s="54"/>
      <c r="H4031" s="24" t="str">
        <f>IFERROR(ROUND(VLOOKUP($C4031,基础资料!$B$5:$E$34,3,0)+SUMIF($C$5:$C4031,$C4031,$F$5:$F4031)-SUMIF($C$5:$C4031,$C4031,$G$5:$G4031),2),"")</f>
        <v/>
      </c>
      <c r="I4031" s="53"/>
      <c r="J4031" s="53"/>
      <c r="K4031" s="25" t="str">
        <f t="shared" si="62"/>
        <v/>
      </c>
      <c r="L4031" s="13" t="str">
        <f>IF($D4031="","",IFERROR(INDEX(类别属性,MATCH($D4031,类别表,0)),""))</f>
        <v/>
      </c>
      <c r="M4031" s="53"/>
      <c r="N4031" s="53"/>
      <c r="O4031" s="32"/>
      <c r="P4031" s="6" t="str">
        <f>IF($C4031="","",IF(ISNA(MATCH($C4031,账户表,0)),"※这个账户不在【基础资料】的账户档案里",IF($B4031="","※没填日期，这一笔不会进任何月份的报表",IF(NOT(ISNUMBER($B4031)),"※日期是文本不是日期（像 2026.6.28 这种），按日期取数的报表全会漏掉这一笔",IF(AND($F4031&lt;&gt;"",$G4031&lt;&gt;""),"※收入和支出不能同时填",IF(AND(N($F4031)=0,N($G4031)=0),"※收入和支出都没填",IF(OR(N($F4031)&lt;0,N($G4031)&lt;0),"※金额不能填负数，方向反了就换一列填",IF($D4031="","※没填收支类别，分类报表会漏掉这一笔",IF(ISNA(MATCH($D4031,类别表,0)),"※收支类别不在【基础资料】的清单里",IF(AND($L4031="内部转账",$M4031=""),"△内部转账要在「对方账户」写上另一头",IF(AND($L4031="内部转账",$M4031=$C4031),"※对方账户跟本账户是同一个",IF(AND($L4031&lt;&gt;"内部转账",$M4031&lt;&gt;""),"△填了对方账户，但类别不是内部转账",IF(YEAR($B4031)&lt;&gt;管理年度,"△不是管理年度的单据，按月的三张报表里看不到",IF($H4031&lt;0,"△这一笔之后该账户余额成负数了，核一下",""))))))))))))))</f>
        <v/>
      </c>
    </row>
    <row r="4032" ht="16.5" spans="1:16">
      <c r="A4032" s="4" t="str">
        <f>IF($C4032="","",COUNTA($C$5:$C4032))</f>
        <v/>
      </c>
      <c r="B4032" s="52"/>
      <c r="C4032" s="53"/>
      <c r="D4032" s="53"/>
      <c r="E4032" s="32"/>
      <c r="F4032" s="54"/>
      <c r="G4032" s="54"/>
      <c r="H4032" s="24" t="str">
        <f>IFERROR(ROUND(VLOOKUP($C4032,基础资料!$B$5:$E$34,3,0)+SUMIF($C$5:$C4032,$C4032,$F$5:$F4032)-SUMIF($C$5:$C4032,$C4032,$G$5:$G4032),2),"")</f>
        <v/>
      </c>
      <c r="I4032" s="53"/>
      <c r="J4032" s="53"/>
      <c r="K4032" s="25" t="str">
        <f t="shared" si="62"/>
        <v/>
      </c>
      <c r="L4032" s="13" t="str">
        <f>IF($D4032="","",IFERROR(INDEX(类别属性,MATCH($D4032,类别表,0)),""))</f>
        <v/>
      </c>
      <c r="M4032" s="53"/>
      <c r="N4032" s="53"/>
      <c r="O4032" s="32"/>
      <c r="P4032" s="6" t="str">
        <f>IF($C4032="","",IF(ISNA(MATCH($C4032,账户表,0)),"※这个账户不在【基础资料】的账户档案里",IF($B4032="","※没填日期，这一笔不会进任何月份的报表",IF(NOT(ISNUMBER($B4032)),"※日期是文本不是日期（像 2026.6.28 这种），按日期取数的报表全会漏掉这一笔",IF(AND($F4032&lt;&gt;"",$G4032&lt;&gt;""),"※收入和支出不能同时填",IF(AND(N($F4032)=0,N($G4032)=0),"※收入和支出都没填",IF(OR(N($F4032)&lt;0,N($G4032)&lt;0),"※金额不能填负数，方向反了就换一列填",IF($D4032="","※没填收支类别，分类报表会漏掉这一笔",IF(ISNA(MATCH($D4032,类别表,0)),"※收支类别不在【基础资料】的清单里",IF(AND($L4032="内部转账",$M4032=""),"△内部转账要在「对方账户」写上另一头",IF(AND($L4032="内部转账",$M4032=$C4032),"※对方账户跟本账户是同一个",IF(AND($L4032&lt;&gt;"内部转账",$M4032&lt;&gt;""),"△填了对方账户，但类别不是内部转账",IF(YEAR($B4032)&lt;&gt;管理年度,"△不是管理年度的单据，按月的三张报表里看不到",IF($H4032&lt;0,"△这一笔之后该账户余额成负数了，核一下",""))))))))))))))</f>
        <v/>
      </c>
    </row>
    <row r="4033" ht="16.5" spans="1:16">
      <c r="A4033" s="4" t="str">
        <f>IF($C4033="","",COUNTA($C$5:$C4033))</f>
        <v/>
      </c>
      <c r="B4033" s="52"/>
      <c r="C4033" s="53"/>
      <c r="D4033" s="53"/>
      <c r="E4033" s="32"/>
      <c r="F4033" s="54"/>
      <c r="G4033" s="54"/>
      <c r="H4033" s="24" t="str">
        <f>IFERROR(ROUND(VLOOKUP($C4033,基础资料!$B$5:$E$34,3,0)+SUMIF($C$5:$C4033,$C4033,$F$5:$F4033)-SUMIF($C$5:$C4033,$C4033,$G$5:$G4033),2),"")</f>
        <v/>
      </c>
      <c r="I4033" s="53"/>
      <c r="J4033" s="53"/>
      <c r="K4033" s="25" t="str">
        <f t="shared" si="62"/>
        <v/>
      </c>
      <c r="L4033" s="13" t="str">
        <f>IF($D4033="","",IFERROR(INDEX(类别属性,MATCH($D4033,类别表,0)),""))</f>
        <v/>
      </c>
      <c r="M4033" s="53"/>
      <c r="N4033" s="53"/>
      <c r="O4033" s="32"/>
      <c r="P4033" s="6" t="str">
        <f>IF($C4033="","",IF(ISNA(MATCH($C4033,账户表,0)),"※这个账户不在【基础资料】的账户档案里",IF($B4033="","※没填日期，这一笔不会进任何月份的报表",IF(NOT(ISNUMBER($B4033)),"※日期是文本不是日期（像 2026.6.28 这种），按日期取数的报表全会漏掉这一笔",IF(AND($F4033&lt;&gt;"",$G4033&lt;&gt;""),"※收入和支出不能同时填",IF(AND(N($F4033)=0,N($G4033)=0),"※收入和支出都没填",IF(OR(N($F4033)&lt;0,N($G4033)&lt;0),"※金额不能填负数，方向反了就换一列填",IF($D4033="","※没填收支类别，分类报表会漏掉这一笔",IF(ISNA(MATCH($D4033,类别表,0)),"※收支类别不在【基础资料】的清单里",IF(AND($L4033="内部转账",$M4033=""),"△内部转账要在「对方账户」写上另一头",IF(AND($L4033="内部转账",$M4033=$C4033),"※对方账户跟本账户是同一个",IF(AND($L4033&lt;&gt;"内部转账",$M4033&lt;&gt;""),"△填了对方账户，但类别不是内部转账",IF(YEAR($B4033)&lt;&gt;管理年度,"△不是管理年度的单据，按月的三张报表里看不到",IF($H4033&lt;0,"△这一笔之后该账户余额成负数了，核一下",""))))))))))))))</f>
        <v/>
      </c>
    </row>
    <row r="4034" ht="16.5" spans="1:16">
      <c r="A4034" s="4" t="str">
        <f>IF($C4034="","",COUNTA($C$5:$C4034))</f>
        <v/>
      </c>
      <c r="B4034" s="52"/>
      <c r="C4034" s="53"/>
      <c r="D4034" s="53"/>
      <c r="E4034" s="32"/>
      <c r="F4034" s="54"/>
      <c r="G4034" s="54"/>
      <c r="H4034" s="24" t="str">
        <f>IFERROR(ROUND(VLOOKUP($C4034,基础资料!$B$5:$E$34,3,0)+SUMIF($C$5:$C4034,$C4034,$F$5:$F4034)-SUMIF($C$5:$C4034,$C4034,$G$5:$G4034),2),"")</f>
        <v/>
      </c>
      <c r="I4034" s="53"/>
      <c r="J4034" s="53"/>
      <c r="K4034" s="25" t="str">
        <f t="shared" si="62"/>
        <v/>
      </c>
      <c r="L4034" s="13" t="str">
        <f>IF($D4034="","",IFERROR(INDEX(类别属性,MATCH($D4034,类别表,0)),""))</f>
        <v/>
      </c>
      <c r="M4034" s="53"/>
      <c r="N4034" s="53"/>
      <c r="O4034" s="32"/>
      <c r="P4034" s="6" t="str">
        <f>IF($C4034="","",IF(ISNA(MATCH($C4034,账户表,0)),"※这个账户不在【基础资料】的账户档案里",IF($B4034="","※没填日期，这一笔不会进任何月份的报表",IF(NOT(ISNUMBER($B4034)),"※日期是文本不是日期（像 2026.6.28 这种），按日期取数的报表全会漏掉这一笔",IF(AND($F4034&lt;&gt;"",$G4034&lt;&gt;""),"※收入和支出不能同时填",IF(AND(N($F4034)=0,N($G4034)=0),"※收入和支出都没填",IF(OR(N($F4034)&lt;0,N($G4034)&lt;0),"※金额不能填负数，方向反了就换一列填",IF($D4034="","※没填收支类别，分类报表会漏掉这一笔",IF(ISNA(MATCH($D4034,类别表,0)),"※收支类别不在【基础资料】的清单里",IF(AND($L4034="内部转账",$M4034=""),"△内部转账要在「对方账户」写上另一头",IF(AND($L4034="内部转账",$M4034=$C4034),"※对方账户跟本账户是同一个",IF(AND($L4034&lt;&gt;"内部转账",$M4034&lt;&gt;""),"△填了对方账户，但类别不是内部转账",IF(YEAR($B4034)&lt;&gt;管理年度,"△不是管理年度的单据，按月的三张报表里看不到",IF($H4034&lt;0,"△这一笔之后该账户余额成负数了，核一下",""))))))))))))))</f>
        <v/>
      </c>
    </row>
    <row r="4035" ht="16.5" spans="1:16">
      <c r="A4035" s="4" t="str">
        <f>IF($C4035="","",COUNTA($C$5:$C4035))</f>
        <v/>
      </c>
      <c r="B4035" s="52"/>
      <c r="C4035" s="53"/>
      <c r="D4035" s="53"/>
      <c r="E4035" s="32"/>
      <c r="F4035" s="54"/>
      <c r="G4035" s="54"/>
      <c r="H4035" s="24" t="str">
        <f>IFERROR(ROUND(VLOOKUP($C4035,基础资料!$B$5:$E$34,3,0)+SUMIF($C$5:$C4035,$C4035,$F$5:$F4035)-SUMIF($C$5:$C4035,$C4035,$G$5:$G4035),2),"")</f>
        <v/>
      </c>
      <c r="I4035" s="53"/>
      <c r="J4035" s="53"/>
      <c r="K4035" s="25" t="str">
        <f t="shared" si="62"/>
        <v/>
      </c>
      <c r="L4035" s="13" t="str">
        <f>IF($D4035="","",IFERROR(INDEX(类别属性,MATCH($D4035,类别表,0)),""))</f>
        <v/>
      </c>
      <c r="M4035" s="53"/>
      <c r="N4035" s="53"/>
      <c r="O4035" s="32"/>
      <c r="P4035" s="6" t="str">
        <f>IF($C4035="","",IF(ISNA(MATCH($C4035,账户表,0)),"※这个账户不在【基础资料】的账户档案里",IF($B4035="","※没填日期，这一笔不会进任何月份的报表",IF(NOT(ISNUMBER($B4035)),"※日期是文本不是日期（像 2026.6.28 这种），按日期取数的报表全会漏掉这一笔",IF(AND($F4035&lt;&gt;"",$G4035&lt;&gt;""),"※收入和支出不能同时填",IF(AND(N($F4035)=0,N($G4035)=0),"※收入和支出都没填",IF(OR(N($F4035)&lt;0,N($G4035)&lt;0),"※金额不能填负数，方向反了就换一列填",IF($D4035="","※没填收支类别，分类报表会漏掉这一笔",IF(ISNA(MATCH($D4035,类别表,0)),"※收支类别不在【基础资料】的清单里",IF(AND($L4035="内部转账",$M4035=""),"△内部转账要在「对方账户」写上另一头",IF(AND($L4035="内部转账",$M4035=$C4035),"※对方账户跟本账户是同一个",IF(AND($L4035&lt;&gt;"内部转账",$M4035&lt;&gt;""),"△填了对方账户，但类别不是内部转账",IF(YEAR($B4035)&lt;&gt;管理年度,"△不是管理年度的单据，按月的三张报表里看不到",IF($H4035&lt;0,"△这一笔之后该账户余额成负数了，核一下",""))))))))))))))</f>
        <v/>
      </c>
    </row>
    <row r="4036" ht="16.5" spans="1:16">
      <c r="A4036" s="4" t="str">
        <f>IF($C4036="","",COUNTA($C$5:$C4036))</f>
        <v/>
      </c>
      <c r="B4036" s="52"/>
      <c r="C4036" s="53"/>
      <c r="D4036" s="53"/>
      <c r="E4036" s="32"/>
      <c r="F4036" s="54"/>
      <c r="G4036" s="54"/>
      <c r="H4036" s="24" t="str">
        <f>IFERROR(ROUND(VLOOKUP($C4036,基础资料!$B$5:$E$34,3,0)+SUMIF($C$5:$C4036,$C4036,$F$5:$F4036)-SUMIF($C$5:$C4036,$C4036,$G$5:$G4036),2),"")</f>
        <v/>
      </c>
      <c r="I4036" s="53"/>
      <c r="J4036" s="53"/>
      <c r="K4036" s="25" t="str">
        <f t="shared" si="62"/>
        <v/>
      </c>
      <c r="L4036" s="13" t="str">
        <f>IF($D4036="","",IFERROR(INDEX(类别属性,MATCH($D4036,类别表,0)),""))</f>
        <v/>
      </c>
      <c r="M4036" s="53"/>
      <c r="N4036" s="53"/>
      <c r="O4036" s="32"/>
      <c r="P4036" s="6" t="str">
        <f>IF($C4036="","",IF(ISNA(MATCH($C4036,账户表,0)),"※这个账户不在【基础资料】的账户档案里",IF($B4036="","※没填日期，这一笔不会进任何月份的报表",IF(NOT(ISNUMBER($B4036)),"※日期是文本不是日期（像 2026.6.28 这种），按日期取数的报表全会漏掉这一笔",IF(AND($F4036&lt;&gt;"",$G4036&lt;&gt;""),"※收入和支出不能同时填",IF(AND(N($F4036)=0,N($G4036)=0),"※收入和支出都没填",IF(OR(N($F4036)&lt;0,N($G4036)&lt;0),"※金额不能填负数，方向反了就换一列填",IF($D4036="","※没填收支类别，分类报表会漏掉这一笔",IF(ISNA(MATCH($D4036,类别表,0)),"※收支类别不在【基础资料】的清单里",IF(AND($L4036="内部转账",$M4036=""),"△内部转账要在「对方账户」写上另一头",IF(AND($L4036="内部转账",$M4036=$C4036),"※对方账户跟本账户是同一个",IF(AND($L4036&lt;&gt;"内部转账",$M4036&lt;&gt;""),"△填了对方账户，但类别不是内部转账",IF(YEAR($B4036)&lt;&gt;管理年度,"△不是管理年度的单据，按月的三张报表里看不到",IF($H4036&lt;0,"△这一笔之后该账户余额成负数了，核一下",""))))))))))))))</f>
        <v/>
      </c>
    </row>
    <row r="4037" ht="16.5" spans="1:16">
      <c r="A4037" s="4" t="str">
        <f>IF($C4037="","",COUNTA($C$5:$C4037))</f>
        <v/>
      </c>
      <c r="B4037" s="52"/>
      <c r="C4037" s="53"/>
      <c r="D4037" s="53"/>
      <c r="E4037" s="32"/>
      <c r="F4037" s="54"/>
      <c r="G4037" s="54"/>
      <c r="H4037" s="24" t="str">
        <f>IFERROR(ROUND(VLOOKUP($C4037,基础资料!$B$5:$E$34,3,0)+SUMIF($C$5:$C4037,$C4037,$F$5:$F4037)-SUMIF($C$5:$C4037,$C4037,$G$5:$G4037),2),"")</f>
        <v/>
      </c>
      <c r="I4037" s="53"/>
      <c r="J4037" s="53"/>
      <c r="K4037" s="25" t="str">
        <f t="shared" ref="K4037:K4100" si="63">IF(OR($B4037="",NOT(ISNUMBER($B4037))),"",--TEXT($B4037,"yyyymm"))</f>
        <v/>
      </c>
      <c r="L4037" s="13" t="str">
        <f>IF($D4037="","",IFERROR(INDEX(类别属性,MATCH($D4037,类别表,0)),""))</f>
        <v/>
      </c>
      <c r="M4037" s="53"/>
      <c r="N4037" s="53"/>
      <c r="O4037" s="32"/>
      <c r="P4037" s="6" t="str">
        <f>IF($C4037="","",IF(ISNA(MATCH($C4037,账户表,0)),"※这个账户不在【基础资料】的账户档案里",IF($B4037="","※没填日期，这一笔不会进任何月份的报表",IF(NOT(ISNUMBER($B4037)),"※日期是文本不是日期（像 2026.6.28 这种），按日期取数的报表全会漏掉这一笔",IF(AND($F4037&lt;&gt;"",$G4037&lt;&gt;""),"※收入和支出不能同时填",IF(AND(N($F4037)=0,N($G4037)=0),"※收入和支出都没填",IF(OR(N($F4037)&lt;0,N($G4037)&lt;0),"※金额不能填负数，方向反了就换一列填",IF($D4037="","※没填收支类别，分类报表会漏掉这一笔",IF(ISNA(MATCH($D4037,类别表,0)),"※收支类别不在【基础资料】的清单里",IF(AND($L4037="内部转账",$M4037=""),"△内部转账要在「对方账户」写上另一头",IF(AND($L4037="内部转账",$M4037=$C4037),"※对方账户跟本账户是同一个",IF(AND($L4037&lt;&gt;"内部转账",$M4037&lt;&gt;""),"△填了对方账户，但类别不是内部转账",IF(YEAR($B4037)&lt;&gt;管理年度,"△不是管理年度的单据，按月的三张报表里看不到",IF($H4037&lt;0,"△这一笔之后该账户余额成负数了，核一下",""))))))))))))))</f>
        <v/>
      </c>
    </row>
    <row r="4038" ht="16.5" spans="1:16">
      <c r="A4038" s="4" t="str">
        <f>IF($C4038="","",COUNTA($C$5:$C4038))</f>
        <v/>
      </c>
      <c r="B4038" s="52"/>
      <c r="C4038" s="53"/>
      <c r="D4038" s="53"/>
      <c r="E4038" s="32"/>
      <c r="F4038" s="54"/>
      <c r="G4038" s="54"/>
      <c r="H4038" s="24" t="str">
        <f>IFERROR(ROUND(VLOOKUP($C4038,基础资料!$B$5:$E$34,3,0)+SUMIF($C$5:$C4038,$C4038,$F$5:$F4038)-SUMIF($C$5:$C4038,$C4038,$G$5:$G4038),2),"")</f>
        <v/>
      </c>
      <c r="I4038" s="53"/>
      <c r="J4038" s="53"/>
      <c r="K4038" s="25" t="str">
        <f t="shared" si="63"/>
        <v/>
      </c>
      <c r="L4038" s="13" t="str">
        <f>IF($D4038="","",IFERROR(INDEX(类别属性,MATCH($D4038,类别表,0)),""))</f>
        <v/>
      </c>
      <c r="M4038" s="53"/>
      <c r="N4038" s="53"/>
      <c r="O4038" s="32"/>
      <c r="P4038" s="6" t="str">
        <f>IF($C4038="","",IF(ISNA(MATCH($C4038,账户表,0)),"※这个账户不在【基础资料】的账户档案里",IF($B4038="","※没填日期，这一笔不会进任何月份的报表",IF(NOT(ISNUMBER($B4038)),"※日期是文本不是日期（像 2026.6.28 这种），按日期取数的报表全会漏掉这一笔",IF(AND($F4038&lt;&gt;"",$G4038&lt;&gt;""),"※收入和支出不能同时填",IF(AND(N($F4038)=0,N($G4038)=0),"※收入和支出都没填",IF(OR(N($F4038)&lt;0,N($G4038)&lt;0),"※金额不能填负数，方向反了就换一列填",IF($D4038="","※没填收支类别，分类报表会漏掉这一笔",IF(ISNA(MATCH($D4038,类别表,0)),"※收支类别不在【基础资料】的清单里",IF(AND($L4038="内部转账",$M4038=""),"△内部转账要在「对方账户」写上另一头",IF(AND($L4038="内部转账",$M4038=$C4038),"※对方账户跟本账户是同一个",IF(AND($L4038&lt;&gt;"内部转账",$M4038&lt;&gt;""),"△填了对方账户，但类别不是内部转账",IF(YEAR($B4038)&lt;&gt;管理年度,"△不是管理年度的单据，按月的三张报表里看不到",IF($H4038&lt;0,"△这一笔之后该账户余额成负数了，核一下",""))))))))))))))</f>
        <v/>
      </c>
    </row>
    <row r="4039" ht="16.5" spans="1:16">
      <c r="A4039" s="4" t="str">
        <f>IF($C4039="","",COUNTA($C$5:$C4039))</f>
        <v/>
      </c>
      <c r="B4039" s="52"/>
      <c r="C4039" s="53"/>
      <c r="D4039" s="53"/>
      <c r="E4039" s="32"/>
      <c r="F4039" s="54"/>
      <c r="G4039" s="54"/>
      <c r="H4039" s="24" t="str">
        <f>IFERROR(ROUND(VLOOKUP($C4039,基础资料!$B$5:$E$34,3,0)+SUMIF($C$5:$C4039,$C4039,$F$5:$F4039)-SUMIF($C$5:$C4039,$C4039,$G$5:$G4039),2),"")</f>
        <v/>
      </c>
      <c r="I4039" s="53"/>
      <c r="J4039" s="53"/>
      <c r="K4039" s="25" t="str">
        <f t="shared" si="63"/>
        <v/>
      </c>
      <c r="L4039" s="13" t="str">
        <f>IF($D4039="","",IFERROR(INDEX(类别属性,MATCH($D4039,类别表,0)),""))</f>
        <v/>
      </c>
      <c r="M4039" s="53"/>
      <c r="N4039" s="53"/>
      <c r="O4039" s="32"/>
      <c r="P4039" s="6" t="str">
        <f>IF($C4039="","",IF(ISNA(MATCH($C4039,账户表,0)),"※这个账户不在【基础资料】的账户档案里",IF($B4039="","※没填日期，这一笔不会进任何月份的报表",IF(NOT(ISNUMBER($B4039)),"※日期是文本不是日期（像 2026.6.28 这种），按日期取数的报表全会漏掉这一笔",IF(AND($F4039&lt;&gt;"",$G4039&lt;&gt;""),"※收入和支出不能同时填",IF(AND(N($F4039)=0,N($G4039)=0),"※收入和支出都没填",IF(OR(N($F4039)&lt;0,N($G4039)&lt;0),"※金额不能填负数，方向反了就换一列填",IF($D4039="","※没填收支类别，分类报表会漏掉这一笔",IF(ISNA(MATCH($D4039,类别表,0)),"※收支类别不在【基础资料】的清单里",IF(AND($L4039="内部转账",$M4039=""),"△内部转账要在「对方账户」写上另一头",IF(AND($L4039="内部转账",$M4039=$C4039),"※对方账户跟本账户是同一个",IF(AND($L4039&lt;&gt;"内部转账",$M4039&lt;&gt;""),"△填了对方账户，但类别不是内部转账",IF(YEAR($B4039)&lt;&gt;管理年度,"△不是管理年度的单据，按月的三张报表里看不到",IF($H4039&lt;0,"△这一笔之后该账户余额成负数了，核一下",""))))))))))))))</f>
        <v/>
      </c>
    </row>
    <row r="4040" ht="16.5" spans="1:16">
      <c r="A4040" s="4" t="str">
        <f>IF($C4040="","",COUNTA($C$5:$C4040))</f>
        <v/>
      </c>
      <c r="B4040" s="52"/>
      <c r="C4040" s="53"/>
      <c r="D4040" s="53"/>
      <c r="E4040" s="32"/>
      <c r="F4040" s="54"/>
      <c r="G4040" s="54"/>
      <c r="H4040" s="24" t="str">
        <f>IFERROR(ROUND(VLOOKUP($C4040,基础资料!$B$5:$E$34,3,0)+SUMIF($C$5:$C4040,$C4040,$F$5:$F4040)-SUMIF($C$5:$C4040,$C4040,$G$5:$G4040),2),"")</f>
        <v/>
      </c>
      <c r="I4040" s="53"/>
      <c r="J4040" s="53"/>
      <c r="K4040" s="25" t="str">
        <f t="shared" si="63"/>
        <v/>
      </c>
      <c r="L4040" s="13" t="str">
        <f>IF($D4040="","",IFERROR(INDEX(类别属性,MATCH($D4040,类别表,0)),""))</f>
        <v/>
      </c>
      <c r="M4040" s="53"/>
      <c r="N4040" s="53"/>
      <c r="O4040" s="32"/>
      <c r="P4040" s="6" t="str">
        <f>IF($C4040="","",IF(ISNA(MATCH($C4040,账户表,0)),"※这个账户不在【基础资料】的账户档案里",IF($B4040="","※没填日期，这一笔不会进任何月份的报表",IF(NOT(ISNUMBER($B4040)),"※日期是文本不是日期（像 2026.6.28 这种），按日期取数的报表全会漏掉这一笔",IF(AND($F4040&lt;&gt;"",$G4040&lt;&gt;""),"※收入和支出不能同时填",IF(AND(N($F4040)=0,N($G4040)=0),"※收入和支出都没填",IF(OR(N($F4040)&lt;0,N($G4040)&lt;0),"※金额不能填负数，方向反了就换一列填",IF($D4040="","※没填收支类别，分类报表会漏掉这一笔",IF(ISNA(MATCH($D4040,类别表,0)),"※收支类别不在【基础资料】的清单里",IF(AND($L4040="内部转账",$M4040=""),"△内部转账要在「对方账户」写上另一头",IF(AND($L4040="内部转账",$M4040=$C4040),"※对方账户跟本账户是同一个",IF(AND($L4040&lt;&gt;"内部转账",$M4040&lt;&gt;""),"△填了对方账户，但类别不是内部转账",IF(YEAR($B4040)&lt;&gt;管理年度,"△不是管理年度的单据，按月的三张报表里看不到",IF($H4040&lt;0,"△这一笔之后该账户余额成负数了，核一下",""))))))))))))))</f>
        <v/>
      </c>
    </row>
    <row r="4041" ht="16.5" spans="1:16">
      <c r="A4041" s="4" t="str">
        <f>IF($C4041="","",COUNTA($C$5:$C4041))</f>
        <v/>
      </c>
      <c r="B4041" s="52"/>
      <c r="C4041" s="53"/>
      <c r="D4041" s="53"/>
      <c r="E4041" s="32"/>
      <c r="F4041" s="54"/>
      <c r="G4041" s="54"/>
      <c r="H4041" s="24" t="str">
        <f>IFERROR(ROUND(VLOOKUP($C4041,基础资料!$B$5:$E$34,3,0)+SUMIF($C$5:$C4041,$C4041,$F$5:$F4041)-SUMIF($C$5:$C4041,$C4041,$G$5:$G4041),2),"")</f>
        <v/>
      </c>
      <c r="I4041" s="53"/>
      <c r="J4041" s="53"/>
      <c r="K4041" s="25" t="str">
        <f t="shared" si="63"/>
        <v/>
      </c>
      <c r="L4041" s="13" t="str">
        <f>IF($D4041="","",IFERROR(INDEX(类别属性,MATCH($D4041,类别表,0)),""))</f>
        <v/>
      </c>
      <c r="M4041" s="53"/>
      <c r="N4041" s="53"/>
      <c r="O4041" s="32"/>
      <c r="P4041" s="6" t="str">
        <f>IF($C4041="","",IF(ISNA(MATCH($C4041,账户表,0)),"※这个账户不在【基础资料】的账户档案里",IF($B4041="","※没填日期，这一笔不会进任何月份的报表",IF(NOT(ISNUMBER($B4041)),"※日期是文本不是日期（像 2026.6.28 这种），按日期取数的报表全会漏掉这一笔",IF(AND($F4041&lt;&gt;"",$G4041&lt;&gt;""),"※收入和支出不能同时填",IF(AND(N($F4041)=0,N($G4041)=0),"※收入和支出都没填",IF(OR(N($F4041)&lt;0,N($G4041)&lt;0),"※金额不能填负数，方向反了就换一列填",IF($D4041="","※没填收支类别，分类报表会漏掉这一笔",IF(ISNA(MATCH($D4041,类别表,0)),"※收支类别不在【基础资料】的清单里",IF(AND($L4041="内部转账",$M4041=""),"△内部转账要在「对方账户」写上另一头",IF(AND($L4041="内部转账",$M4041=$C4041),"※对方账户跟本账户是同一个",IF(AND($L4041&lt;&gt;"内部转账",$M4041&lt;&gt;""),"△填了对方账户，但类别不是内部转账",IF(YEAR($B4041)&lt;&gt;管理年度,"△不是管理年度的单据，按月的三张报表里看不到",IF($H4041&lt;0,"△这一笔之后该账户余额成负数了，核一下",""))))))))))))))</f>
        <v/>
      </c>
    </row>
    <row r="4042" ht="16.5" spans="1:16">
      <c r="A4042" s="4" t="str">
        <f>IF($C4042="","",COUNTA($C$5:$C4042))</f>
        <v/>
      </c>
      <c r="B4042" s="52"/>
      <c r="C4042" s="53"/>
      <c r="D4042" s="53"/>
      <c r="E4042" s="32"/>
      <c r="F4042" s="54"/>
      <c r="G4042" s="54"/>
      <c r="H4042" s="24" t="str">
        <f>IFERROR(ROUND(VLOOKUP($C4042,基础资料!$B$5:$E$34,3,0)+SUMIF($C$5:$C4042,$C4042,$F$5:$F4042)-SUMIF($C$5:$C4042,$C4042,$G$5:$G4042),2),"")</f>
        <v/>
      </c>
      <c r="I4042" s="53"/>
      <c r="J4042" s="53"/>
      <c r="K4042" s="25" t="str">
        <f t="shared" si="63"/>
        <v/>
      </c>
      <c r="L4042" s="13" t="str">
        <f>IF($D4042="","",IFERROR(INDEX(类别属性,MATCH($D4042,类别表,0)),""))</f>
        <v/>
      </c>
      <c r="M4042" s="53"/>
      <c r="N4042" s="53"/>
      <c r="O4042" s="32"/>
      <c r="P4042" s="6" t="str">
        <f>IF($C4042="","",IF(ISNA(MATCH($C4042,账户表,0)),"※这个账户不在【基础资料】的账户档案里",IF($B4042="","※没填日期，这一笔不会进任何月份的报表",IF(NOT(ISNUMBER($B4042)),"※日期是文本不是日期（像 2026.6.28 这种），按日期取数的报表全会漏掉这一笔",IF(AND($F4042&lt;&gt;"",$G4042&lt;&gt;""),"※收入和支出不能同时填",IF(AND(N($F4042)=0,N($G4042)=0),"※收入和支出都没填",IF(OR(N($F4042)&lt;0,N($G4042)&lt;0),"※金额不能填负数，方向反了就换一列填",IF($D4042="","※没填收支类别，分类报表会漏掉这一笔",IF(ISNA(MATCH($D4042,类别表,0)),"※收支类别不在【基础资料】的清单里",IF(AND($L4042="内部转账",$M4042=""),"△内部转账要在「对方账户」写上另一头",IF(AND($L4042="内部转账",$M4042=$C4042),"※对方账户跟本账户是同一个",IF(AND($L4042&lt;&gt;"内部转账",$M4042&lt;&gt;""),"△填了对方账户，但类别不是内部转账",IF(YEAR($B4042)&lt;&gt;管理年度,"△不是管理年度的单据，按月的三张报表里看不到",IF($H4042&lt;0,"△这一笔之后该账户余额成负数了，核一下",""))))))))))))))</f>
        <v/>
      </c>
    </row>
    <row r="4043" ht="16.5" spans="1:16">
      <c r="A4043" s="4" t="str">
        <f>IF($C4043="","",COUNTA($C$5:$C4043))</f>
        <v/>
      </c>
      <c r="B4043" s="52"/>
      <c r="C4043" s="53"/>
      <c r="D4043" s="53"/>
      <c r="E4043" s="32"/>
      <c r="F4043" s="54"/>
      <c r="G4043" s="54"/>
      <c r="H4043" s="24" t="str">
        <f>IFERROR(ROUND(VLOOKUP($C4043,基础资料!$B$5:$E$34,3,0)+SUMIF($C$5:$C4043,$C4043,$F$5:$F4043)-SUMIF($C$5:$C4043,$C4043,$G$5:$G4043),2),"")</f>
        <v/>
      </c>
      <c r="I4043" s="53"/>
      <c r="J4043" s="53"/>
      <c r="K4043" s="25" t="str">
        <f t="shared" si="63"/>
        <v/>
      </c>
      <c r="L4043" s="13" t="str">
        <f>IF($D4043="","",IFERROR(INDEX(类别属性,MATCH($D4043,类别表,0)),""))</f>
        <v/>
      </c>
      <c r="M4043" s="53"/>
      <c r="N4043" s="53"/>
      <c r="O4043" s="32"/>
      <c r="P4043" s="6" t="str">
        <f>IF($C4043="","",IF(ISNA(MATCH($C4043,账户表,0)),"※这个账户不在【基础资料】的账户档案里",IF($B4043="","※没填日期，这一笔不会进任何月份的报表",IF(NOT(ISNUMBER($B4043)),"※日期是文本不是日期（像 2026.6.28 这种），按日期取数的报表全会漏掉这一笔",IF(AND($F4043&lt;&gt;"",$G4043&lt;&gt;""),"※收入和支出不能同时填",IF(AND(N($F4043)=0,N($G4043)=0),"※收入和支出都没填",IF(OR(N($F4043)&lt;0,N($G4043)&lt;0),"※金额不能填负数，方向反了就换一列填",IF($D4043="","※没填收支类别，分类报表会漏掉这一笔",IF(ISNA(MATCH($D4043,类别表,0)),"※收支类别不在【基础资料】的清单里",IF(AND($L4043="内部转账",$M4043=""),"△内部转账要在「对方账户」写上另一头",IF(AND($L4043="内部转账",$M4043=$C4043),"※对方账户跟本账户是同一个",IF(AND($L4043&lt;&gt;"内部转账",$M4043&lt;&gt;""),"△填了对方账户，但类别不是内部转账",IF(YEAR($B4043)&lt;&gt;管理年度,"△不是管理年度的单据，按月的三张报表里看不到",IF($H4043&lt;0,"△这一笔之后该账户余额成负数了，核一下",""))))))))))))))</f>
        <v/>
      </c>
    </row>
    <row r="4044" ht="16.5" spans="1:16">
      <c r="A4044" s="4" t="str">
        <f>IF($C4044="","",COUNTA($C$5:$C4044))</f>
        <v/>
      </c>
      <c r="B4044" s="52"/>
      <c r="C4044" s="53"/>
      <c r="D4044" s="53"/>
      <c r="E4044" s="32"/>
      <c r="F4044" s="54"/>
      <c r="G4044" s="54"/>
      <c r="H4044" s="24" t="str">
        <f>IFERROR(ROUND(VLOOKUP($C4044,基础资料!$B$5:$E$34,3,0)+SUMIF($C$5:$C4044,$C4044,$F$5:$F4044)-SUMIF($C$5:$C4044,$C4044,$G$5:$G4044),2),"")</f>
        <v/>
      </c>
      <c r="I4044" s="53"/>
      <c r="J4044" s="53"/>
      <c r="K4044" s="25" t="str">
        <f t="shared" si="63"/>
        <v/>
      </c>
      <c r="L4044" s="13" t="str">
        <f>IF($D4044="","",IFERROR(INDEX(类别属性,MATCH($D4044,类别表,0)),""))</f>
        <v/>
      </c>
      <c r="M4044" s="53"/>
      <c r="N4044" s="53"/>
      <c r="O4044" s="32"/>
      <c r="P4044" s="6" t="str">
        <f>IF($C4044="","",IF(ISNA(MATCH($C4044,账户表,0)),"※这个账户不在【基础资料】的账户档案里",IF($B4044="","※没填日期，这一笔不会进任何月份的报表",IF(NOT(ISNUMBER($B4044)),"※日期是文本不是日期（像 2026.6.28 这种），按日期取数的报表全会漏掉这一笔",IF(AND($F4044&lt;&gt;"",$G4044&lt;&gt;""),"※收入和支出不能同时填",IF(AND(N($F4044)=0,N($G4044)=0),"※收入和支出都没填",IF(OR(N($F4044)&lt;0,N($G4044)&lt;0),"※金额不能填负数，方向反了就换一列填",IF($D4044="","※没填收支类别，分类报表会漏掉这一笔",IF(ISNA(MATCH($D4044,类别表,0)),"※收支类别不在【基础资料】的清单里",IF(AND($L4044="内部转账",$M4044=""),"△内部转账要在「对方账户」写上另一头",IF(AND($L4044="内部转账",$M4044=$C4044),"※对方账户跟本账户是同一个",IF(AND($L4044&lt;&gt;"内部转账",$M4044&lt;&gt;""),"△填了对方账户，但类别不是内部转账",IF(YEAR($B4044)&lt;&gt;管理年度,"△不是管理年度的单据，按月的三张报表里看不到",IF($H4044&lt;0,"△这一笔之后该账户余额成负数了，核一下",""))))))))))))))</f>
        <v/>
      </c>
    </row>
    <row r="4045" ht="16.5" spans="1:16">
      <c r="A4045" s="4" t="str">
        <f>IF($C4045="","",COUNTA($C$5:$C4045))</f>
        <v/>
      </c>
      <c r="B4045" s="52"/>
      <c r="C4045" s="53"/>
      <c r="D4045" s="53"/>
      <c r="E4045" s="32"/>
      <c r="F4045" s="54"/>
      <c r="G4045" s="54"/>
      <c r="H4045" s="24" t="str">
        <f>IFERROR(ROUND(VLOOKUP($C4045,基础资料!$B$5:$E$34,3,0)+SUMIF($C$5:$C4045,$C4045,$F$5:$F4045)-SUMIF($C$5:$C4045,$C4045,$G$5:$G4045),2),"")</f>
        <v/>
      </c>
      <c r="I4045" s="53"/>
      <c r="J4045" s="53"/>
      <c r="K4045" s="25" t="str">
        <f t="shared" si="63"/>
        <v/>
      </c>
      <c r="L4045" s="13" t="str">
        <f>IF($D4045="","",IFERROR(INDEX(类别属性,MATCH($D4045,类别表,0)),""))</f>
        <v/>
      </c>
      <c r="M4045" s="53"/>
      <c r="N4045" s="53"/>
      <c r="O4045" s="32"/>
      <c r="P4045" s="6" t="str">
        <f>IF($C4045="","",IF(ISNA(MATCH($C4045,账户表,0)),"※这个账户不在【基础资料】的账户档案里",IF($B4045="","※没填日期，这一笔不会进任何月份的报表",IF(NOT(ISNUMBER($B4045)),"※日期是文本不是日期（像 2026.6.28 这种），按日期取数的报表全会漏掉这一笔",IF(AND($F4045&lt;&gt;"",$G4045&lt;&gt;""),"※收入和支出不能同时填",IF(AND(N($F4045)=0,N($G4045)=0),"※收入和支出都没填",IF(OR(N($F4045)&lt;0,N($G4045)&lt;0),"※金额不能填负数，方向反了就换一列填",IF($D4045="","※没填收支类别，分类报表会漏掉这一笔",IF(ISNA(MATCH($D4045,类别表,0)),"※收支类别不在【基础资料】的清单里",IF(AND($L4045="内部转账",$M4045=""),"△内部转账要在「对方账户」写上另一头",IF(AND($L4045="内部转账",$M4045=$C4045),"※对方账户跟本账户是同一个",IF(AND($L4045&lt;&gt;"内部转账",$M4045&lt;&gt;""),"△填了对方账户，但类别不是内部转账",IF(YEAR($B4045)&lt;&gt;管理年度,"△不是管理年度的单据，按月的三张报表里看不到",IF($H4045&lt;0,"△这一笔之后该账户余额成负数了，核一下",""))))))))))))))</f>
        <v/>
      </c>
    </row>
    <row r="4046" ht="16.5" spans="1:16">
      <c r="A4046" s="4" t="str">
        <f>IF($C4046="","",COUNTA($C$5:$C4046))</f>
        <v/>
      </c>
      <c r="B4046" s="52"/>
      <c r="C4046" s="53"/>
      <c r="D4046" s="53"/>
      <c r="E4046" s="32"/>
      <c r="F4046" s="54"/>
      <c r="G4046" s="54"/>
      <c r="H4046" s="24" t="str">
        <f>IFERROR(ROUND(VLOOKUP($C4046,基础资料!$B$5:$E$34,3,0)+SUMIF($C$5:$C4046,$C4046,$F$5:$F4046)-SUMIF($C$5:$C4046,$C4046,$G$5:$G4046),2),"")</f>
        <v/>
      </c>
      <c r="I4046" s="53"/>
      <c r="J4046" s="53"/>
      <c r="K4046" s="25" t="str">
        <f t="shared" si="63"/>
        <v/>
      </c>
      <c r="L4046" s="13" t="str">
        <f>IF($D4046="","",IFERROR(INDEX(类别属性,MATCH($D4046,类别表,0)),""))</f>
        <v/>
      </c>
      <c r="M4046" s="53"/>
      <c r="N4046" s="53"/>
      <c r="O4046" s="32"/>
      <c r="P4046" s="6" t="str">
        <f>IF($C4046="","",IF(ISNA(MATCH($C4046,账户表,0)),"※这个账户不在【基础资料】的账户档案里",IF($B4046="","※没填日期，这一笔不会进任何月份的报表",IF(NOT(ISNUMBER($B4046)),"※日期是文本不是日期（像 2026.6.28 这种），按日期取数的报表全会漏掉这一笔",IF(AND($F4046&lt;&gt;"",$G4046&lt;&gt;""),"※收入和支出不能同时填",IF(AND(N($F4046)=0,N($G4046)=0),"※收入和支出都没填",IF(OR(N($F4046)&lt;0,N($G4046)&lt;0),"※金额不能填负数，方向反了就换一列填",IF($D4046="","※没填收支类别，分类报表会漏掉这一笔",IF(ISNA(MATCH($D4046,类别表,0)),"※收支类别不在【基础资料】的清单里",IF(AND($L4046="内部转账",$M4046=""),"△内部转账要在「对方账户」写上另一头",IF(AND($L4046="内部转账",$M4046=$C4046),"※对方账户跟本账户是同一个",IF(AND($L4046&lt;&gt;"内部转账",$M4046&lt;&gt;""),"△填了对方账户，但类别不是内部转账",IF(YEAR($B4046)&lt;&gt;管理年度,"△不是管理年度的单据，按月的三张报表里看不到",IF($H4046&lt;0,"△这一笔之后该账户余额成负数了，核一下",""))))))))))))))</f>
        <v/>
      </c>
    </row>
    <row r="4047" ht="16.5" spans="1:16">
      <c r="A4047" s="4" t="str">
        <f>IF($C4047="","",COUNTA($C$5:$C4047))</f>
        <v/>
      </c>
      <c r="B4047" s="52"/>
      <c r="C4047" s="53"/>
      <c r="D4047" s="53"/>
      <c r="E4047" s="32"/>
      <c r="F4047" s="54"/>
      <c r="G4047" s="54"/>
      <c r="H4047" s="24" t="str">
        <f>IFERROR(ROUND(VLOOKUP($C4047,基础资料!$B$5:$E$34,3,0)+SUMIF($C$5:$C4047,$C4047,$F$5:$F4047)-SUMIF($C$5:$C4047,$C4047,$G$5:$G4047),2),"")</f>
        <v/>
      </c>
      <c r="I4047" s="53"/>
      <c r="J4047" s="53"/>
      <c r="K4047" s="25" t="str">
        <f t="shared" si="63"/>
        <v/>
      </c>
      <c r="L4047" s="13" t="str">
        <f>IF($D4047="","",IFERROR(INDEX(类别属性,MATCH($D4047,类别表,0)),""))</f>
        <v/>
      </c>
      <c r="M4047" s="53"/>
      <c r="N4047" s="53"/>
      <c r="O4047" s="32"/>
      <c r="P4047" s="6" t="str">
        <f>IF($C4047="","",IF(ISNA(MATCH($C4047,账户表,0)),"※这个账户不在【基础资料】的账户档案里",IF($B4047="","※没填日期，这一笔不会进任何月份的报表",IF(NOT(ISNUMBER($B4047)),"※日期是文本不是日期（像 2026.6.28 这种），按日期取数的报表全会漏掉这一笔",IF(AND($F4047&lt;&gt;"",$G4047&lt;&gt;""),"※收入和支出不能同时填",IF(AND(N($F4047)=0,N($G4047)=0),"※收入和支出都没填",IF(OR(N($F4047)&lt;0,N($G4047)&lt;0),"※金额不能填负数，方向反了就换一列填",IF($D4047="","※没填收支类别，分类报表会漏掉这一笔",IF(ISNA(MATCH($D4047,类别表,0)),"※收支类别不在【基础资料】的清单里",IF(AND($L4047="内部转账",$M4047=""),"△内部转账要在「对方账户」写上另一头",IF(AND($L4047="内部转账",$M4047=$C4047),"※对方账户跟本账户是同一个",IF(AND($L4047&lt;&gt;"内部转账",$M4047&lt;&gt;""),"△填了对方账户，但类别不是内部转账",IF(YEAR($B4047)&lt;&gt;管理年度,"△不是管理年度的单据，按月的三张报表里看不到",IF($H4047&lt;0,"△这一笔之后该账户余额成负数了，核一下",""))))))))))))))</f>
        <v/>
      </c>
    </row>
    <row r="4048" ht="16.5" spans="1:16">
      <c r="A4048" s="4" t="str">
        <f>IF($C4048="","",COUNTA($C$5:$C4048))</f>
        <v/>
      </c>
      <c r="B4048" s="52"/>
      <c r="C4048" s="53"/>
      <c r="D4048" s="53"/>
      <c r="E4048" s="32"/>
      <c r="F4048" s="54"/>
      <c r="G4048" s="54"/>
      <c r="H4048" s="24" t="str">
        <f>IFERROR(ROUND(VLOOKUP($C4048,基础资料!$B$5:$E$34,3,0)+SUMIF($C$5:$C4048,$C4048,$F$5:$F4048)-SUMIF($C$5:$C4048,$C4048,$G$5:$G4048),2),"")</f>
        <v/>
      </c>
      <c r="I4048" s="53"/>
      <c r="J4048" s="53"/>
      <c r="K4048" s="25" t="str">
        <f t="shared" si="63"/>
        <v/>
      </c>
      <c r="L4048" s="13" t="str">
        <f>IF($D4048="","",IFERROR(INDEX(类别属性,MATCH($D4048,类别表,0)),""))</f>
        <v/>
      </c>
      <c r="M4048" s="53"/>
      <c r="N4048" s="53"/>
      <c r="O4048" s="32"/>
      <c r="P4048" s="6" t="str">
        <f>IF($C4048="","",IF(ISNA(MATCH($C4048,账户表,0)),"※这个账户不在【基础资料】的账户档案里",IF($B4048="","※没填日期，这一笔不会进任何月份的报表",IF(NOT(ISNUMBER($B4048)),"※日期是文本不是日期（像 2026.6.28 这种），按日期取数的报表全会漏掉这一笔",IF(AND($F4048&lt;&gt;"",$G4048&lt;&gt;""),"※收入和支出不能同时填",IF(AND(N($F4048)=0,N($G4048)=0),"※收入和支出都没填",IF(OR(N($F4048)&lt;0,N($G4048)&lt;0),"※金额不能填负数，方向反了就换一列填",IF($D4048="","※没填收支类别，分类报表会漏掉这一笔",IF(ISNA(MATCH($D4048,类别表,0)),"※收支类别不在【基础资料】的清单里",IF(AND($L4048="内部转账",$M4048=""),"△内部转账要在「对方账户」写上另一头",IF(AND($L4048="内部转账",$M4048=$C4048),"※对方账户跟本账户是同一个",IF(AND($L4048&lt;&gt;"内部转账",$M4048&lt;&gt;""),"△填了对方账户，但类别不是内部转账",IF(YEAR($B4048)&lt;&gt;管理年度,"△不是管理年度的单据，按月的三张报表里看不到",IF($H4048&lt;0,"△这一笔之后该账户余额成负数了，核一下",""))))))))))))))</f>
        <v/>
      </c>
    </row>
    <row r="4049" ht="16.5" spans="1:16">
      <c r="A4049" s="4" t="str">
        <f>IF($C4049="","",COUNTA($C$5:$C4049))</f>
        <v/>
      </c>
      <c r="B4049" s="52"/>
      <c r="C4049" s="53"/>
      <c r="D4049" s="53"/>
      <c r="E4049" s="32"/>
      <c r="F4049" s="54"/>
      <c r="G4049" s="54"/>
      <c r="H4049" s="24" t="str">
        <f>IFERROR(ROUND(VLOOKUP($C4049,基础资料!$B$5:$E$34,3,0)+SUMIF($C$5:$C4049,$C4049,$F$5:$F4049)-SUMIF($C$5:$C4049,$C4049,$G$5:$G4049),2),"")</f>
        <v/>
      </c>
      <c r="I4049" s="53"/>
      <c r="J4049" s="53"/>
      <c r="K4049" s="25" t="str">
        <f t="shared" si="63"/>
        <v/>
      </c>
      <c r="L4049" s="13" t="str">
        <f>IF($D4049="","",IFERROR(INDEX(类别属性,MATCH($D4049,类别表,0)),""))</f>
        <v/>
      </c>
      <c r="M4049" s="53"/>
      <c r="N4049" s="53"/>
      <c r="O4049" s="32"/>
      <c r="P4049" s="6" t="str">
        <f>IF($C4049="","",IF(ISNA(MATCH($C4049,账户表,0)),"※这个账户不在【基础资料】的账户档案里",IF($B4049="","※没填日期，这一笔不会进任何月份的报表",IF(NOT(ISNUMBER($B4049)),"※日期是文本不是日期（像 2026.6.28 这种），按日期取数的报表全会漏掉这一笔",IF(AND($F4049&lt;&gt;"",$G4049&lt;&gt;""),"※收入和支出不能同时填",IF(AND(N($F4049)=0,N($G4049)=0),"※收入和支出都没填",IF(OR(N($F4049)&lt;0,N($G4049)&lt;0),"※金额不能填负数，方向反了就换一列填",IF($D4049="","※没填收支类别，分类报表会漏掉这一笔",IF(ISNA(MATCH($D4049,类别表,0)),"※收支类别不在【基础资料】的清单里",IF(AND($L4049="内部转账",$M4049=""),"△内部转账要在「对方账户」写上另一头",IF(AND($L4049="内部转账",$M4049=$C4049),"※对方账户跟本账户是同一个",IF(AND($L4049&lt;&gt;"内部转账",$M4049&lt;&gt;""),"△填了对方账户，但类别不是内部转账",IF(YEAR($B4049)&lt;&gt;管理年度,"△不是管理年度的单据，按月的三张报表里看不到",IF($H4049&lt;0,"△这一笔之后该账户余额成负数了，核一下",""))))))))))))))</f>
        <v/>
      </c>
    </row>
    <row r="4050" ht="16.5" spans="1:16">
      <c r="A4050" s="4" t="str">
        <f>IF($C4050="","",COUNTA($C$5:$C4050))</f>
        <v/>
      </c>
      <c r="B4050" s="52"/>
      <c r="C4050" s="53"/>
      <c r="D4050" s="53"/>
      <c r="E4050" s="32"/>
      <c r="F4050" s="54"/>
      <c r="G4050" s="54"/>
      <c r="H4050" s="24" t="str">
        <f>IFERROR(ROUND(VLOOKUP($C4050,基础资料!$B$5:$E$34,3,0)+SUMIF($C$5:$C4050,$C4050,$F$5:$F4050)-SUMIF($C$5:$C4050,$C4050,$G$5:$G4050),2),"")</f>
        <v/>
      </c>
      <c r="I4050" s="53"/>
      <c r="J4050" s="53"/>
      <c r="K4050" s="25" t="str">
        <f t="shared" si="63"/>
        <v/>
      </c>
      <c r="L4050" s="13" t="str">
        <f>IF($D4050="","",IFERROR(INDEX(类别属性,MATCH($D4050,类别表,0)),""))</f>
        <v/>
      </c>
      <c r="M4050" s="53"/>
      <c r="N4050" s="53"/>
      <c r="O4050" s="32"/>
      <c r="P4050" s="6" t="str">
        <f>IF($C4050="","",IF(ISNA(MATCH($C4050,账户表,0)),"※这个账户不在【基础资料】的账户档案里",IF($B4050="","※没填日期，这一笔不会进任何月份的报表",IF(NOT(ISNUMBER($B4050)),"※日期是文本不是日期（像 2026.6.28 这种），按日期取数的报表全会漏掉这一笔",IF(AND($F4050&lt;&gt;"",$G4050&lt;&gt;""),"※收入和支出不能同时填",IF(AND(N($F4050)=0,N($G4050)=0),"※收入和支出都没填",IF(OR(N($F4050)&lt;0,N($G4050)&lt;0),"※金额不能填负数，方向反了就换一列填",IF($D4050="","※没填收支类别，分类报表会漏掉这一笔",IF(ISNA(MATCH($D4050,类别表,0)),"※收支类别不在【基础资料】的清单里",IF(AND($L4050="内部转账",$M4050=""),"△内部转账要在「对方账户」写上另一头",IF(AND($L4050="内部转账",$M4050=$C4050),"※对方账户跟本账户是同一个",IF(AND($L4050&lt;&gt;"内部转账",$M4050&lt;&gt;""),"△填了对方账户，但类别不是内部转账",IF(YEAR($B4050)&lt;&gt;管理年度,"△不是管理年度的单据，按月的三张报表里看不到",IF($H4050&lt;0,"△这一笔之后该账户余额成负数了，核一下",""))))))))))))))</f>
        <v/>
      </c>
    </row>
    <row r="4051" ht="16.5" spans="1:16">
      <c r="A4051" s="4" t="str">
        <f>IF($C4051="","",COUNTA($C$5:$C4051))</f>
        <v/>
      </c>
      <c r="B4051" s="52"/>
      <c r="C4051" s="53"/>
      <c r="D4051" s="53"/>
      <c r="E4051" s="32"/>
      <c r="F4051" s="54"/>
      <c r="G4051" s="54"/>
      <c r="H4051" s="24" t="str">
        <f>IFERROR(ROUND(VLOOKUP($C4051,基础资料!$B$5:$E$34,3,0)+SUMIF($C$5:$C4051,$C4051,$F$5:$F4051)-SUMIF($C$5:$C4051,$C4051,$G$5:$G4051),2),"")</f>
        <v/>
      </c>
      <c r="I4051" s="53"/>
      <c r="J4051" s="53"/>
      <c r="K4051" s="25" t="str">
        <f t="shared" si="63"/>
        <v/>
      </c>
      <c r="L4051" s="13" t="str">
        <f>IF($D4051="","",IFERROR(INDEX(类别属性,MATCH($D4051,类别表,0)),""))</f>
        <v/>
      </c>
      <c r="M4051" s="53"/>
      <c r="N4051" s="53"/>
      <c r="O4051" s="32"/>
      <c r="P4051" s="6" t="str">
        <f>IF($C4051="","",IF(ISNA(MATCH($C4051,账户表,0)),"※这个账户不在【基础资料】的账户档案里",IF($B4051="","※没填日期，这一笔不会进任何月份的报表",IF(NOT(ISNUMBER($B4051)),"※日期是文本不是日期（像 2026.6.28 这种），按日期取数的报表全会漏掉这一笔",IF(AND($F4051&lt;&gt;"",$G4051&lt;&gt;""),"※收入和支出不能同时填",IF(AND(N($F4051)=0,N($G4051)=0),"※收入和支出都没填",IF(OR(N($F4051)&lt;0,N($G4051)&lt;0),"※金额不能填负数，方向反了就换一列填",IF($D4051="","※没填收支类别，分类报表会漏掉这一笔",IF(ISNA(MATCH($D4051,类别表,0)),"※收支类别不在【基础资料】的清单里",IF(AND($L4051="内部转账",$M4051=""),"△内部转账要在「对方账户」写上另一头",IF(AND($L4051="内部转账",$M4051=$C4051),"※对方账户跟本账户是同一个",IF(AND($L4051&lt;&gt;"内部转账",$M4051&lt;&gt;""),"△填了对方账户，但类别不是内部转账",IF(YEAR($B4051)&lt;&gt;管理年度,"△不是管理年度的单据，按月的三张报表里看不到",IF($H4051&lt;0,"△这一笔之后该账户余额成负数了，核一下",""))))))))))))))</f>
        <v/>
      </c>
    </row>
    <row r="4052" ht="16.5" spans="1:16">
      <c r="A4052" s="4" t="str">
        <f>IF($C4052="","",COUNTA($C$5:$C4052))</f>
        <v/>
      </c>
      <c r="B4052" s="52"/>
      <c r="C4052" s="53"/>
      <c r="D4052" s="53"/>
      <c r="E4052" s="32"/>
      <c r="F4052" s="54"/>
      <c r="G4052" s="54"/>
      <c r="H4052" s="24" t="str">
        <f>IFERROR(ROUND(VLOOKUP($C4052,基础资料!$B$5:$E$34,3,0)+SUMIF($C$5:$C4052,$C4052,$F$5:$F4052)-SUMIF($C$5:$C4052,$C4052,$G$5:$G4052),2),"")</f>
        <v/>
      </c>
      <c r="I4052" s="53"/>
      <c r="J4052" s="53"/>
      <c r="K4052" s="25" t="str">
        <f t="shared" si="63"/>
        <v/>
      </c>
      <c r="L4052" s="13" t="str">
        <f>IF($D4052="","",IFERROR(INDEX(类别属性,MATCH($D4052,类别表,0)),""))</f>
        <v/>
      </c>
      <c r="M4052" s="53"/>
      <c r="N4052" s="53"/>
      <c r="O4052" s="32"/>
      <c r="P4052" s="6" t="str">
        <f>IF($C4052="","",IF(ISNA(MATCH($C4052,账户表,0)),"※这个账户不在【基础资料】的账户档案里",IF($B4052="","※没填日期，这一笔不会进任何月份的报表",IF(NOT(ISNUMBER($B4052)),"※日期是文本不是日期（像 2026.6.28 这种），按日期取数的报表全会漏掉这一笔",IF(AND($F4052&lt;&gt;"",$G4052&lt;&gt;""),"※收入和支出不能同时填",IF(AND(N($F4052)=0,N($G4052)=0),"※收入和支出都没填",IF(OR(N($F4052)&lt;0,N($G4052)&lt;0),"※金额不能填负数，方向反了就换一列填",IF($D4052="","※没填收支类别，分类报表会漏掉这一笔",IF(ISNA(MATCH($D4052,类别表,0)),"※收支类别不在【基础资料】的清单里",IF(AND($L4052="内部转账",$M4052=""),"△内部转账要在「对方账户」写上另一头",IF(AND($L4052="内部转账",$M4052=$C4052),"※对方账户跟本账户是同一个",IF(AND($L4052&lt;&gt;"内部转账",$M4052&lt;&gt;""),"△填了对方账户，但类别不是内部转账",IF(YEAR($B4052)&lt;&gt;管理年度,"△不是管理年度的单据，按月的三张报表里看不到",IF($H4052&lt;0,"△这一笔之后该账户余额成负数了，核一下",""))))))))))))))</f>
        <v/>
      </c>
    </row>
    <row r="4053" ht="16.5" spans="1:16">
      <c r="A4053" s="4" t="str">
        <f>IF($C4053="","",COUNTA($C$5:$C4053))</f>
        <v/>
      </c>
      <c r="B4053" s="52"/>
      <c r="C4053" s="53"/>
      <c r="D4053" s="53"/>
      <c r="E4053" s="32"/>
      <c r="F4053" s="54"/>
      <c r="G4053" s="54"/>
      <c r="H4053" s="24" t="str">
        <f>IFERROR(ROUND(VLOOKUP($C4053,基础资料!$B$5:$E$34,3,0)+SUMIF($C$5:$C4053,$C4053,$F$5:$F4053)-SUMIF($C$5:$C4053,$C4053,$G$5:$G4053),2),"")</f>
        <v/>
      </c>
      <c r="I4053" s="53"/>
      <c r="J4053" s="53"/>
      <c r="K4053" s="25" t="str">
        <f t="shared" si="63"/>
        <v/>
      </c>
      <c r="L4053" s="13" t="str">
        <f>IF($D4053="","",IFERROR(INDEX(类别属性,MATCH($D4053,类别表,0)),""))</f>
        <v/>
      </c>
      <c r="M4053" s="53"/>
      <c r="N4053" s="53"/>
      <c r="O4053" s="32"/>
      <c r="P4053" s="6" t="str">
        <f>IF($C4053="","",IF(ISNA(MATCH($C4053,账户表,0)),"※这个账户不在【基础资料】的账户档案里",IF($B4053="","※没填日期，这一笔不会进任何月份的报表",IF(NOT(ISNUMBER($B4053)),"※日期是文本不是日期（像 2026.6.28 这种），按日期取数的报表全会漏掉这一笔",IF(AND($F4053&lt;&gt;"",$G4053&lt;&gt;""),"※收入和支出不能同时填",IF(AND(N($F4053)=0,N($G4053)=0),"※收入和支出都没填",IF(OR(N($F4053)&lt;0,N($G4053)&lt;0),"※金额不能填负数，方向反了就换一列填",IF($D4053="","※没填收支类别，分类报表会漏掉这一笔",IF(ISNA(MATCH($D4053,类别表,0)),"※收支类别不在【基础资料】的清单里",IF(AND($L4053="内部转账",$M4053=""),"△内部转账要在「对方账户」写上另一头",IF(AND($L4053="内部转账",$M4053=$C4053),"※对方账户跟本账户是同一个",IF(AND($L4053&lt;&gt;"内部转账",$M4053&lt;&gt;""),"△填了对方账户，但类别不是内部转账",IF(YEAR($B4053)&lt;&gt;管理年度,"△不是管理年度的单据，按月的三张报表里看不到",IF($H4053&lt;0,"△这一笔之后该账户余额成负数了，核一下",""))))))))))))))</f>
        <v/>
      </c>
    </row>
    <row r="4054" ht="16.5" spans="1:16">
      <c r="A4054" s="4" t="str">
        <f>IF($C4054="","",COUNTA($C$5:$C4054))</f>
        <v/>
      </c>
      <c r="B4054" s="52"/>
      <c r="C4054" s="53"/>
      <c r="D4054" s="53"/>
      <c r="E4054" s="32"/>
      <c r="F4054" s="54"/>
      <c r="G4054" s="54"/>
      <c r="H4054" s="24" t="str">
        <f>IFERROR(ROUND(VLOOKUP($C4054,基础资料!$B$5:$E$34,3,0)+SUMIF($C$5:$C4054,$C4054,$F$5:$F4054)-SUMIF($C$5:$C4054,$C4054,$G$5:$G4054),2),"")</f>
        <v/>
      </c>
      <c r="I4054" s="53"/>
      <c r="J4054" s="53"/>
      <c r="K4054" s="25" t="str">
        <f t="shared" si="63"/>
        <v/>
      </c>
      <c r="L4054" s="13" t="str">
        <f>IF($D4054="","",IFERROR(INDEX(类别属性,MATCH($D4054,类别表,0)),""))</f>
        <v/>
      </c>
      <c r="M4054" s="53"/>
      <c r="N4054" s="53"/>
      <c r="O4054" s="32"/>
      <c r="P4054" s="6" t="str">
        <f>IF($C4054="","",IF(ISNA(MATCH($C4054,账户表,0)),"※这个账户不在【基础资料】的账户档案里",IF($B4054="","※没填日期，这一笔不会进任何月份的报表",IF(NOT(ISNUMBER($B4054)),"※日期是文本不是日期（像 2026.6.28 这种），按日期取数的报表全会漏掉这一笔",IF(AND($F4054&lt;&gt;"",$G4054&lt;&gt;""),"※收入和支出不能同时填",IF(AND(N($F4054)=0,N($G4054)=0),"※收入和支出都没填",IF(OR(N($F4054)&lt;0,N($G4054)&lt;0),"※金额不能填负数，方向反了就换一列填",IF($D4054="","※没填收支类别，分类报表会漏掉这一笔",IF(ISNA(MATCH($D4054,类别表,0)),"※收支类别不在【基础资料】的清单里",IF(AND($L4054="内部转账",$M4054=""),"△内部转账要在「对方账户」写上另一头",IF(AND($L4054="内部转账",$M4054=$C4054),"※对方账户跟本账户是同一个",IF(AND($L4054&lt;&gt;"内部转账",$M4054&lt;&gt;""),"△填了对方账户，但类别不是内部转账",IF(YEAR($B4054)&lt;&gt;管理年度,"△不是管理年度的单据，按月的三张报表里看不到",IF($H4054&lt;0,"△这一笔之后该账户余额成负数了，核一下",""))))))))))))))</f>
        <v/>
      </c>
    </row>
    <row r="4055" ht="16.5" spans="1:16">
      <c r="A4055" s="4" t="str">
        <f>IF($C4055="","",COUNTA($C$5:$C4055))</f>
        <v/>
      </c>
      <c r="B4055" s="52"/>
      <c r="C4055" s="53"/>
      <c r="D4055" s="53"/>
      <c r="E4055" s="32"/>
      <c r="F4055" s="54"/>
      <c r="G4055" s="54"/>
      <c r="H4055" s="24" t="str">
        <f>IFERROR(ROUND(VLOOKUP($C4055,基础资料!$B$5:$E$34,3,0)+SUMIF($C$5:$C4055,$C4055,$F$5:$F4055)-SUMIF($C$5:$C4055,$C4055,$G$5:$G4055),2),"")</f>
        <v/>
      </c>
      <c r="I4055" s="53"/>
      <c r="J4055" s="53"/>
      <c r="K4055" s="25" t="str">
        <f t="shared" si="63"/>
        <v/>
      </c>
      <c r="L4055" s="13" t="str">
        <f>IF($D4055="","",IFERROR(INDEX(类别属性,MATCH($D4055,类别表,0)),""))</f>
        <v/>
      </c>
      <c r="M4055" s="53"/>
      <c r="N4055" s="53"/>
      <c r="O4055" s="32"/>
      <c r="P4055" s="6" t="str">
        <f>IF($C4055="","",IF(ISNA(MATCH($C4055,账户表,0)),"※这个账户不在【基础资料】的账户档案里",IF($B4055="","※没填日期，这一笔不会进任何月份的报表",IF(NOT(ISNUMBER($B4055)),"※日期是文本不是日期（像 2026.6.28 这种），按日期取数的报表全会漏掉这一笔",IF(AND($F4055&lt;&gt;"",$G4055&lt;&gt;""),"※收入和支出不能同时填",IF(AND(N($F4055)=0,N($G4055)=0),"※收入和支出都没填",IF(OR(N($F4055)&lt;0,N($G4055)&lt;0),"※金额不能填负数，方向反了就换一列填",IF($D4055="","※没填收支类别，分类报表会漏掉这一笔",IF(ISNA(MATCH($D4055,类别表,0)),"※收支类别不在【基础资料】的清单里",IF(AND($L4055="内部转账",$M4055=""),"△内部转账要在「对方账户」写上另一头",IF(AND($L4055="内部转账",$M4055=$C4055),"※对方账户跟本账户是同一个",IF(AND($L4055&lt;&gt;"内部转账",$M4055&lt;&gt;""),"△填了对方账户，但类别不是内部转账",IF(YEAR($B4055)&lt;&gt;管理年度,"△不是管理年度的单据，按月的三张报表里看不到",IF($H4055&lt;0,"△这一笔之后该账户余额成负数了，核一下",""))))))))))))))</f>
        <v/>
      </c>
    </row>
    <row r="4056" ht="16.5" spans="1:16">
      <c r="A4056" s="4" t="str">
        <f>IF($C4056="","",COUNTA($C$5:$C4056))</f>
        <v/>
      </c>
      <c r="B4056" s="52"/>
      <c r="C4056" s="53"/>
      <c r="D4056" s="53"/>
      <c r="E4056" s="32"/>
      <c r="F4056" s="54"/>
      <c r="G4056" s="54"/>
      <c r="H4056" s="24" t="str">
        <f>IFERROR(ROUND(VLOOKUP($C4056,基础资料!$B$5:$E$34,3,0)+SUMIF($C$5:$C4056,$C4056,$F$5:$F4056)-SUMIF($C$5:$C4056,$C4056,$G$5:$G4056),2),"")</f>
        <v/>
      </c>
      <c r="I4056" s="53"/>
      <c r="J4056" s="53"/>
      <c r="K4056" s="25" t="str">
        <f t="shared" si="63"/>
        <v/>
      </c>
      <c r="L4056" s="13" t="str">
        <f>IF($D4056="","",IFERROR(INDEX(类别属性,MATCH($D4056,类别表,0)),""))</f>
        <v/>
      </c>
      <c r="M4056" s="53"/>
      <c r="N4056" s="53"/>
      <c r="O4056" s="32"/>
      <c r="P4056" s="6" t="str">
        <f>IF($C4056="","",IF(ISNA(MATCH($C4056,账户表,0)),"※这个账户不在【基础资料】的账户档案里",IF($B4056="","※没填日期，这一笔不会进任何月份的报表",IF(NOT(ISNUMBER($B4056)),"※日期是文本不是日期（像 2026.6.28 这种），按日期取数的报表全会漏掉这一笔",IF(AND($F4056&lt;&gt;"",$G4056&lt;&gt;""),"※收入和支出不能同时填",IF(AND(N($F4056)=0,N($G4056)=0),"※收入和支出都没填",IF(OR(N($F4056)&lt;0,N($G4056)&lt;0),"※金额不能填负数，方向反了就换一列填",IF($D4056="","※没填收支类别，分类报表会漏掉这一笔",IF(ISNA(MATCH($D4056,类别表,0)),"※收支类别不在【基础资料】的清单里",IF(AND($L4056="内部转账",$M4056=""),"△内部转账要在「对方账户」写上另一头",IF(AND($L4056="内部转账",$M4056=$C4056),"※对方账户跟本账户是同一个",IF(AND($L4056&lt;&gt;"内部转账",$M4056&lt;&gt;""),"△填了对方账户，但类别不是内部转账",IF(YEAR($B4056)&lt;&gt;管理年度,"△不是管理年度的单据，按月的三张报表里看不到",IF($H4056&lt;0,"△这一笔之后该账户余额成负数了，核一下",""))))))))))))))</f>
        <v/>
      </c>
    </row>
    <row r="4057" ht="16.5" spans="1:16">
      <c r="A4057" s="4" t="str">
        <f>IF($C4057="","",COUNTA($C$5:$C4057))</f>
        <v/>
      </c>
      <c r="B4057" s="52"/>
      <c r="C4057" s="53"/>
      <c r="D4057" s="53"/>
      <c r="E4057" s="32"/>
      <c r="F4057" s="54"/>
      <c r="G4057" s="54"/>
      <c r="H4057" s="24" t="str">
        <f>IFERROR(ROUND(VLOOKUP($C4057,基础资料!$B$5:$E$34,3,0)+SUMIF($C$5:$C4057,$C4057,$F$5:$F4057)-SUMIF($C$5:$C4057,$C4057,$G$5:$G4057),2),"")</f>
        <v/>
      </c>
      <c r="I4057" s="53"/>
      <c r="J4057" s="53"/>
      <c r="K4057" s="25" t="str">
        <f t="shared" si="63"/>
        <v/>
      </c>
      <c r="L4057" s="13" t="str">
        <f>IF($D4057="","",IFERROR(INDEX(类别属性,MATCH($D4057,类别表,0)),""))</f>
        <v/>
      </c>
      <c r="M4057" s="53"/>
      <c r="N4057" s="53"/>
      <c r="O4057" s="32"/>
      <c r="P4057" s="6" t="str">
        <f>IF($C4057="","",IF(ISNA(MATCH($C4057,账户表,0)),"※这个账户不在【基础资料】的账户档案里",IF($B4057="","※没填日期，这一笔不会进任何月份的报表",IF(NOT(ISNUMBER($B4057)),"※日期是文本不是日期（像 2026.6.28 这种），按日期取数的报表全会漏掉这一笔",IF(AND($F4057&lt;&gt;"",$G4057&lt;&gt;""),"※收入和支出不能同时填",IF(AND(N($F4057)=0,N($G4057)=0),"※收入和支出都没填",IF(OR(N($F4057)&lt;0,N($G4057)&lt;0),"※金额不能填负数，方向反了就换一列填",IF($D4057="","※没填收支类别，分类报表会漏掉这一笔",IF(ISNA(MATCH($D4057,类别表,0)),"※收支类别不在【基础资料】的清单里",IF(AND($L4057="内部转账",$M4057=""),"△内部转账要在「对方账户」写上另一头",IF(AND($L4057="内部转账",$M4057=$C4057),"※对方账户跟本账户是同一个",IF(AND($L4057&lt;&gt;"内部转账",$M4057&lt;&gt;""),"△填了对方账户，但类别不是内部转账",IF(YEAR($B4057)&lt;&gt;管理年度,"△不是管理年度的单据，按月的三张报表里看不到",IF($H4057&lt;0,"△这一笔之后该账户余额成负数了，核一下",""))))))))))))))</f>
        <v/>
      </c>
    </row>
    <row r="4058" ht="16.5" spans="1:16">
      <c r="A4058" s="4" t="str">
        <f>IF($C4058="","",COUNTA($C$5:$C4058))</f>
        <v/>
      </c>
      <c r="B4058" s="52"/>
      <c r="C4058" s="53"/>
      <c r="D4058" s="53"/>
      <c r="E4058" s="32"/>
      <c r="F4058" s="54"/>
      <c r="G4058" s="54"/>
      <c r="H4058" s="24" t="str">
        <f>IFERROR(ROUND(VLOOKUP($C4058,基础资料!$B$5:$E$34,3,0)+SUMIF($C$5:$C4058,$C4058,$F$5:$F4058)-SUMIF($C$5:$C4058,$C4058,$G$5:$G4058),2),"")</f>
        <v/>
      </c>
      <c r="I4058" s="53"/>
      <c r="J4058" s="53"/>
      <c r="K4058" s="25" t="str">
        <f t="shared" si="63"/>
        <v/>
      </c>
      <c r="L4058" s="13" t="str">
        <f>IF($D4058="","",IFERROR(INDEX(类别属性,MATCH($D4058,类别表,0)),""))</f>
        <v/>
      </c>
      <c r="M4058" s="53"/>
      <c r="N4058" s="53"/>
      <c r="O4058" s="32"/>
      <c r="P4058" s="6" t="str">
        <f>IF($C4058="","",IF(ISNA(MATCH($C4058,账户表,0)),"※这个账户不在【基础资料】的账户档案里",IF($B4058="","※没填日期，这一笔不会进任何月份的报表",IF(NOT(ISNUMBER($B4058)),"※日期是文本不是日期（像 2026.6.28 这种），按日期取数的报表全会漏掉这一笔",IF(AND($F4058&lt;&gt;"",$G4058&lt;&gt;""),"※收入和支出不能同时填",IF(AND(N($F4058)=0,N($G4058)=0),"※收入和支出都没填",IF(OR(N($F4058)&lt;0,N($G4058)&lt;0),"※金额不能填负数，方向反了就换一列填",IF($D4058="","※没填收支类别，分类报表会漏掉这一笔",IF(ISNA(MATCH($D4058,类别表,0)),"※收支类别不在【基础资料】的清单里",IF(AND($L4058="内部转账",$M4058=""),"△内部转账要在「对方账户」写上另一头",IF(AND($L4058="内部转账",$M4058=$C4058),"※对方账户跟本账户是同一个",IF(AND($L4058&lt;&gt;"内部转账",$M4058&lt;&gt;""),"△填了对方账户，但类别不是内部转账",IF(YEAR($B4058)&lt;&gt;管理年度,"△不是管理年度的单据，按月的三张报表里看不到",IF($H4058&lt;0,"△这一笔之后该账户余额成负数了，核一下",""))))))))))))))</f>
        <v/>
      </c>
    </row>
    <row r="4059" ht="16.5" spans="1:16">
      <c r="A4059" s="4" t="str">
        <f>IF($C4059="","",COUNTA($C$5:$C4059))</f>
        <v/>
      </c>
      <c r="B4059" s="52"/>
      <c r="C4059" s="53"/>
      <c r="D4059" s="53"/>
      <c r="E4059" s="32"/>
      <c r="F4059" s="54"/>
      <c r="G4059" s="54"/>
      <c r="H4059" s="24" t="str">
        <f>IFERROR(ROUND(VLOOKUP($C4059,基础资料!$B$5:$E$34,3,0)+SUMIF($C$5:$C4059,$C4059,$F$5:$F4059)-SUMIF($C$5:$C4059,$C4059,$G$5:$G4059),2),"")</f>
        <v/>
      </c>
      <c r="I4059" s="53"/>
      <c r="J4059" s="53"/>
      <c r="K4059" s="25" t="str">
        <f t="shared" si="63"/>
        <v/>
      </c>
      <c r="L4059" s="13" t="str">
        <f>IF($D4059="","",IFERROR(INDEX(类别属性,MATCH($D4059,类别表,0)),""))</f>
        <v/>
      </c>
      <c r="M4059" s="53"/>
      <c r="N4059" s="53"/>
      <c r="O4059" s="32"/>
      <c r="P4059" s="6" t="str">
        <f>IF($C4059="","",IF(ISNA(MATCH($C4059,账户表,0)),"※这个账户不在【基础资料】的账户档案里",IF($B4059="","※没填日期，这一笔不会进任何月份的报表",IF(NOT(ISNUMBER($B4059)),"※日期是文本不是日期（像 2026.6.28 这种），按日期取数的报表全会漏掉这一笔",IF(AND($F4059&lt;&gt;"",$G4059&lt;&gt;""),"※收入和支出不能同时填",IF(AND(N($F4059)=0,N($G4059)=0),"※收入和支出都没填",IF(OR(N($F4059)&lt;0,N($G4059)&lt;0),"※金额不能填负数，方向反了就换一列填",IF($D4059="","※没填收支类别，分类报表会漏掉这一笔",IF(ISNA(MATCH($D4059,类别表,0)),"※收支类别不在【基础资料】的清单里",IF(AND($L4059="内部转账",$M4059=""),"△内部转账要在「对方账户」写上另一头",IF(AND($L4059="内部转账",$M4059=$C4059),"※对方账户跟本账户是同一个",IF(AND($L4059&lt;&gt;"内部转账",$M4059&lt;&gt;""),"△填了对方账户，但类别不是内部转账",IF(YEAR($B4059)&lt;&gt;管理年度,"△不是管理年度的单据，按月的三张报表里看不到",IF($H4059&lt;0,"△这一笔之后该账户余额成负数了，核一下",""))))))))))))))</f>
        <v/>
      </c>
    </row>
    <row r="4060" ht="16.5" spans="1:16">
      <c r="A4060" s="4" t="str">
        <f>IF($C4060="","",COUNTA($C$5:$C4060))</f>
        <v/>
      </c>
      <c r="B4060" s="52"/>
      <c r="C4060" s="53"/>
      <c r="D4060" s="53"/>
      <c r="E4060" s="32"/>
      <c r="F4060" s="54"/>
      <c r="G4060" s="54"/>
      <c r="H4060" s="24" t="str">
        <f>IFERROR(ROUND(VLOOKUP($C4060,基础资料!$B$5:$E$34,3,0)+SUMIF($C$5:$C4060,$C4060,$F$5:$F4060)-SUMIF($C$5:$C4060,$C4060,$G$5:$G4060),2),"")</f>
        <v/>
      </c>
      <c r="I4060" s="53"/>
      <c r="J4060" s="53"/>
      <c r="K4060" s="25" t="str">
        <f t="shared" si="63"/>
        <v/>
      </c>
      <c r="L4060" s="13" t="str">
        <f>IF($D4060="","",IFERROR(INDEX(类别属性,MATCH($D4060,类别表,0)),""))</f>
        <v/>
      </c>
      <c r="M4060" s="53"/>
      <c r="N4060" s="53"/>
      <c r="O4060" s="32"/>
      <c r="P4060" s="6" t="str">
        <f>IF($C4060="","",IF(ISNA(MATCH($C4060,账户表,0)),"※这个账户不在【基础资料】的账户档案里",IF($B4060="","※没填日期，这一笔不会进任何月份的报表",IF(NOT(ISNUMBER($B4060)),"※日期是文本不是日期（像 2026.6.28 这种），按日期取数的报表全会漏掉这一笔",IF(AND($F4060&lt;&gt;"",$G4060&lt;&gt;""),"※收入和支出不能同时填",IF(AND(N($F4060)=0,N($G4060)=0),"※收入和支出都没填",IF(OR(N($F4060)&lt;0,N($G4060)&lt;0),"※金额不能填负数，方向反了就换一列填",IF($D4060="","※没填收支类别，分类报表会漏掉这一笔",IF(ISNA(MATCH($D4060,类别表,0)),"※收支类别不在【基础资料】的清单里",IF(AND($L4060="内部转账",$M4060=""),"△内部转账要在「对方账户」写上另一头",IF(AND($L4060="内部转账",$M4060=$C4060),"※对方账户跟本账户是同一个",IF(AND($L4060&lt;&gt;"内部转账",$M4060&lt;&gt;""),"△填了对方账户，但类别不是内部转账",IF(YEAR($B4060)&lt;&gt;管理年度,"△不是管理年度的单据，按月的三张报表里看不到",IF($H4060&lt;0,"△这一笔之后该账户余额成负数了，核一下",""))))))))))))))</f>
        <v/>
      </c>
    </row>
    <row r="4061" ht="16.5" spans="1:16">
      <c r="A4061" s="4" t="str">
        <f>IF($C4061="","",COUNTA($C$5:$C4061))</f>
        <v/>
      </c>
      <c r="B4061" s="52"/>
      <c r="C4061" s="53"/>
      <c r="D4061" s="53"/>
      <c r="E4061" s="32"/>
      <c r="F4061" s="54"/>
      <c r="G4061" s="54"/>
      <c r="H4061" s="24" t="str">
        <f>IFERROR(ROUND(VLOOKUP($C4061,基础资料!$B$5:$E$34,3,0)+SUMIF($C$5:$C4061,$C4061,$F$5:$F4061)-SUMIF($C$5:$C4061,$C4061,$G$5:$G4061),2),"")</f>
        <v/>
      </c>
      <c r="I4061" s="53"/>
      <c r="J4061" s="53"/>
      <c r="K4061" s="25" t="str">
        <f t="shared" si="63"/>
        <v/>
      </c>
      <c r="L4061" s="13" t="str">
        <f>IF($D4061="","",IFERROR(INDEX(类别属性,MATCH($D4061,类别表,0)),""))</f>
        <v/>
      </c>
      <c r="M4061" s="53"/>
      <c r="N4061" s="53"/>
      <c r="O4061" s="32"/>
      <c r="P4061" s="6" t="str">
        <f>IF($C4061="","",IF(ISNA(MATCH($C4061,账户表,0)),"※这个账户不在【基础资料】的账户档案里",IF($B4061="","※没填日期，这一笔不会进任何月份的报表",IF(NOT(ISNUMBER($B4061)),"※日期是文本不是日期（像 2026.6.28 这种），按日期取数的报表全会漏掉这一笔",IF(AND($F4061&lt;&gt;"",$G4061&lt;&gt;""),"※收入和支出不能同时填",IF(AND(N($F4061)=0,N($G4061)=0),"※收入和支出都没填",IF(OR(N($F4061)&lt;0,N($G4061)&lt;0),"※金额不能填负数，方向反了就换一列填",IF($D4061="","※没填收支类别，分类报表会漏掉这一笔",IF(ISNA(MATCH($D4061,类别表,0)),"※收支类别不在【基础资料】的清单里",IF(AND($L4061="内部转账",$M4061=""),"△内部转账要在「对方账户」写上另一头",IF(AND($L4061="内部转账",$M4061=$C4061),"※对方账户跟本账户是同一个",IF(AND($L4061&lt;&gt;"内部转账",$M4061&lt;&gt;""),"△填了对方账户，但类别不是内部转账",IF(YEAR($B4061)&lt;&gt;管理年度,"△不是管理年度的单据，按月的三张报表里看不到",IF($H4061&lt;0,"△这一笔之后该账户余额成负数了，核一下",""))))))))))))))</f>
        <v/>
      </c>
    </row>
    <row r="4062" ht="16.5" spans="1:16">
      <c r="A4062" s="4" t="str">
        <f>IF($C4062="","",COUNTA($C$5:$C4062))</f>
        <v/>
      </c>
      <c r="B4062" s="52"/>
      <c r="C4062" s="53"/>
      <c r="D4062" s="53"/>
      <c r="E4062" s="32"/>
      <c r="F4062" s="54"/>
      <c r="G4062" s="54"/>
      <c r="H4062" s="24" t="str">
        <f>IFERROR(ROUND(VLOOKUP($C4062,基础资料!$B$5:$E$34,3,0)+SUMIF($C$5:$C4062,$C4062,$F$5:$F4062)-SUMIF($C$5:$C4062,$C4062,$G$5:$G4062),2),"")</f>
        <v/>
      </c>
      <c r="I4062" s="53"/>
      <c r="J4062" s="53"/>
      <c r="K4062" s="25" t="str">
        <f t="shared" si="63"/>
        <v/>
      </c>
      <c r="L4062" s="13" t="str">
        <f>IF($D4062="","",IFERROR(INDEX(类别属性,MATCH($D4062,类别表,0)),""))</f>
        <v/>
      </c>
      <c r="M4062" s="53"/>
      <c r="N4062" s="53"/>
      <c r="O4062" s="32"/>
      <c r="P4062" s="6" t="str">
        <f>IF($C4062="","",IF(ISNA(MATCH($C4062,账户表,0)),"※这个账户不在【基础资料】的账户档案里",IF($B4062="","※没填日期，这一笔不会进任何月份的报表",IF(NOT(ISNUMBER($B4062)),"※日期是文本不是日期（像 2026.6.28 这种），按日期取数的报表全会漏掉这一笔",IF(AND($F4062&lt;&gt;"",$G4062&lt;&gt;""),"※收入和支出不能同时填",IF(AND(N($F4062)=0,N($G4062)=0),"※收入和支出都没填",IF(OR(N($F4062)&lt;0,N($G4062)&lt;0),"※金额不能填负数，方向反了就换一列填",IF($D4062="","※没填收支类别，分类报表会漏掉这一笔",IF(ISNA(MATCH($D4062,类别表,0)),"※收支类别不在【基础资料】的清单里",IF(AND($L4062="内部转账",$M4062=""),"△内部转账要在「对方账户」写上另一头",IF(AND($L4062="内部转账",$M4062=$C4062),"※对方账户跟本账户是同一个",IF(AND($L4062&lt;&gt;"内部转账",$M4062&lt;&gt;""),"△填了对方账户，但类别不是内部转账",IF(YEAR($B4062)&lt;&gt;管理年度,"△不是管理年度的单据，按月的三张报表里看不到",IF($H4062&lt;0,"△这一笔之后该账户余额成负数了，核一下",""))))))))))))))</f>
        <v/>
      </c>
    </row>
    <row r="4063" ht="16.5" spans="1:16">
      <c r="A4063" s="4" t="str">
        <f>IF($C4063="","",COUNTA($C$5:$C4063))</f>
        <v/>
      </c>
      <c r="B4063" s="52"/>
      <c r="C4063" s="53"/>
      <c r="D4063" s="53"/>
      <c r="E4063" s="32"/>
      <c r="F4063" s="54"/>
      <c r="G4063" s="54"/>
      <c r="H4063" s="24" t="str">
        <f>IFERROR(ROUND(VLOOKUP($C4063,基础资料!$B$5:$E$34,3,0)+SUMIF($C$5:$C4063,$C4063,$F$5:$F4063)-SUMIF($C$5:$C4063,$C4063,$G$5:$G4063),2),"")</f>
        <v/>
      </c>
      <c r="I4063" s="53"/>
      <c r="J4063" s="53"/>
      <c r="K4063" s="25" t="str">
        <f t="shared" si="63"/>
        <v/>
      </c>
      <c r="L4063" s="13" t="str">
        <f>IF($D4063="","",IFERROR(INDEX(类别属性,MATCH($D4063,类别表,0)),""))</f>
        <v/>
      </c>
      <c r="M4063" s="53"/>
      <c r="N4063" s="53"/>
      <c r="O4063" s="32"/>
      <c r="P4063" s="6" t="str">
        <f>IF($C4063="","",IF(ISNA(MATCH($C4063,账户表,0)),"※这个账户不在【基础资料】的账户档案里",IF($B4063="","※没填日期，这一笔不会进任何月份的报表",IF(NOT(ISNUMBER($B4063)),"※日期是文本不是日期（像 2026.6.28 这种），按日期取数的报表全会漏掉这一笔",IF(AND($F4063&lt;&gt;"",$G4063&lt;&gt;""),"※收入和支出不能同时填",IF(AND(N($F4063)=0,N($G4063)=0),"※收入和支出都没填",IF(OR(N($F4063)&lt;0,N($G4063)&lt;0),"※金额不能填负数，方向反了就换一列填",IF($D4063="","※没填收支类别，分类报表会漏掉这一笔",IF(ISNA(MATCH($D4063,类别表,0)),"※收支类别不在【基础资料】的清单里",IF(AND($L4063="内部转账",$M4063=""),"△内部转账要在「对方账户」写上另一头",IF(AND($L4063="内部转账",$M4063=$C4063),"※对方账户跟本账户是同一个",IF(AND($L4063&lt;&gt;"内部转账",$M4063&lt;&gt;""),"△填了对方账户，但类别不是内部转账",IF(YEAR($B4063)&lt;&gt;管理年度,"△不是管理年度的单据，按月的三张报表里看不到",IF($H4063&lt;0,"△这一笔之后该账户余额成负数了，核一下",""))))))))))))))</f>
        <v/>
      </c>
    </row>
    <row r="4064" ht="16.5" spans="1:16">
      <c r="A4064" s="4" t="str">
        <f>IF($C4064="","",COUNTA($C$5:$C4064))</f>
        <v/>
      </c>
      <c r="B4064" s="52"/>
      <c r="C4064" s="53"/>
      <c r="D4064" s="53"/>
      <c r="E4064" s="32"/>
      <c r="F4064" s="54"/>
      <c r="G4064" s="54"/>
      <c r="H4064" s="24" t="str">
        <f>IFERROR(ROUND(VLOOKUP($C4064,基础资料!$B$5:$E$34,3,0)+SUMIF($C$5:$C4064,$C4064,$F$5:$F4064)-SUMIF($C$5:$C4064,$C4064,$G$5:$G4064),2),"")</f>
        <v/>
      </c>
      <c r="I4064" s="53"/>
      <c r="J4064" s="53"/>
      <c r="K4064" s="25" t="str">
        <f t="shared" si="63"/>
        <v/>
      </c>
      <c r="L4064" s="13" t="str">
        <f>IF($D4064="","",IFERROR(INDEX(类别属性,MATCH($D4064,类别表,0)),""))</f>
        <v/>
      </c>
      <c r="M4064" s="53"/>
      <c r="N4064" s="53"/>
      <c r="O4064" s="32"/>
      <c r="P4064" s="6" t="str">
        <f>IF($C4064="","",IF(ISNA(MATCH($C4064,账户表,0)),"※这个账户不在【基础资料】的账户档案里",IF($B4064="","※没填日期，这一笔不会进任何月份的报表",IF(NOT(ISNUMBER($B4064)),"※日期是文本不是日期（像 2026.6.28 这种），按日期取数的报表全会漏掉这一笔",IF(AND($F4064&lt;&gt;"",$G4064&lt;&gt;""),"※收入和支出不能同时填",IF(AND(N($F4064)=0,N($G4064)=0),"※收入和支出都没填",IF(OR(N($F4064)&lt;0,N($G4064)&lt;0),"※金额不能填负数，方向反了就换一列填",IF($D4064="","※没填收支类别，分类报表会漏掉这一笔",IF(ISNA(MATCH($D4064,类别表,0)),"※收支类别不在【基础资料】的清单里",IF(AND($L4064="内部转账",$M4064=""),"△内部转账要在「对方账户」写上另一头",IF(AND($L4064="内部转账",$M4064=$C4064),"※对方账户跟本账户是同一个",IF(AND($L4064&lt;&gt;"内部转账",$M4064&lt;&gt;""),"△填了对方账户，但类别不是内部转账",IF(YEAR($B4064)&lt;&gt;管理年度,"△不是管理年度的单据，按月的三张报表里看不到",IF($H4064&lt;0,"△这一笔之后该账户余额成负数了，核一下",""))))))))))))))</f>
        <v/>
      </c>
    </row>
    <row r="4065" ht="16.5" spans="1:16">
      <c r="A4065" s="4" t="str">
        <f>IF($C4065="","",COUNTA($C$5:$C4065))</f>
        <v/>
      </c>
      <c r="B4065" s="52"/>
      <c r="C4065" s="53"/>
      <c r="D4065" s="53"/>
      <c r="E4065" s="32"/>
      <c r="F4065" s="54"/>
      <c r="G4065" s="54"/>
      <c r="H4065" s="24" t="str">
        <f>IFERROR(ROUND(VLOOKUP($C4065,基础资料!$B$5:$E$34,3,0)+SUMIF($C$5:$C4065,$C4065,$F$5:$F4065)-SUMIF($C$5:$C4065,$C4065,$G$5:$G4065),2),"")</f>
        <v/>
      </c>
      <c r="I4065" s="53"/>
      <c r="J4065" s="53"/>
      <c r="K4065" s="25" t="str">
        <f t="shared" si="63"/>
        <v/>
      </c>
      <c r="L4065" s="13" t="str">
        <f>IF($D4065="","",IFERROR(INDEX(类别属性,MATCH($D4065,类别表,0)),""))</f>
        <v/>
      </c>
      <c r="M4065" s="53"/>
      <c r="N4065" s="53"/>
      <c r="O4065" s="32"/>
      <c r="P4065" s="6" t="str">
        <f>IF($C4065="","",IF(ISNA(MATCH($C4065,账户表,0)),"※这个账户不在【基础资料】的账户档案里",IF($B4065="","※没填日期，这一笔不会进任何月份的报表",IF(NOT(ISNUMBER($B4065)),"※日期是文本不是日期（像 2026.6.28 这种），按日期取数的报表全会漏掉这一笔",IF(AND($F4065&lt;&gt;"",$G4065&lt;&gt;""),"※收入和支出不能同时填",IF(AND(N($F4065)=0,N($G4065)=0),"※收入和支出都没填",IF(OR(N($F4065)&lt;0,N($G4065)&lt;0),"※金额不能填负数，方向反了就换一列填",IF($D4065="","※没填收支类别，分类报表会漏掉这一笔",IF(ISNA(MATCH($D4065,类别表,0)),"※收支类别不在【基础资料】的清单里",IF(AND($L4065="内部转账",$M4065=""),"△内部转账要在「对方账户」写上另一头",IF(AND($L4065="内部转账",$M4065=$C4065),"※对方账户跟本账户是同一个",IF(AND($L4065&lt;&gt;"内部转账",$M4065&lt;&gt;""),"△填了对方账户，但类别不是内部转账",IF(YEAR($B4065)&lt;&gt;管理年度,"△不是管理年度的单据，按月的三张报表里看不到",IF($H4065&lt;0,"△这一笔之后该账户余额成负数了，核一下",""))))))))))))))</f>
        <v/>
      </c>
    </row>
    <row r="4066" ht="16.5" spans="1:16">
      <c r="A4066" s="4" t="str">
        <f>IF($C4066="","",COUNTA($C$5:$C4066))</f>
        <v/>
      </c>
      <c r="B4066" s="52"/>
      <c r="C4066" s="53"/>
      <c r="D4066" s="53"/>
      <c r="E4066" s="32"/>
      <c r="F4066" s="54"/>
      <c r="G4066" s="54"/>
      <c r="H4066" s="24" t="str">
        <f>IFERROR(ROUND(VLOOKUP($C4066,基础资料!$B$5:$E$34,3,0)+SUMIF($C$5:$C4066,$C4066,$F$5:$F4066)-SUMIF($C$5:$C4066,$C4066,$G$5:$G4066),2),"")</f>
        <v/>
      </c>
      <c r="I4066" s="53"/>
      <c r="J4066" s="53"/>
      <c r="K4066" s="25" t="str">
        <f t="shared" si="63"/>
        <v/>
      </c>
      <c r="L4066" s="13" t="str">
        <f>IF($D4066="","",IFERROR(INDEX(类别属性,MATCH($D4066,类别表,0)),""))</f>
        <v/>
      </c>
      <c r="M4066" s="53"/>
      <c r="N4066" s="53"/>
      <c r="O4066" s="32"/>
      <c r="P4066" s="6" t="str">
        <f>IF($C4066="","",IF(ISNA(MATCH($C4066,账户表,0)),"※这个账户不在【基础资料】的账户档案里",IF($B4066="","※没填日期，这一笔不会进任何月份的报表",IF(NOT(ISNUMBER($B4066)),"※日期是文本不是日期（像 2026.6.28 这种），按日期取数的报表全会漏掉这一笔",IF(AND($F4066&lt;&gt;"",$G4066&lt;&gt;""),"※收入和支出不能同时填",IF(AND(N($F4066)=0,N($G4066)=0),"※收入和支出都没填",IF(OR(N($F4066)&lt;0,N($G4066)&lt;0),"※金额不能填负数，方向反了就换一列填",IF($D4066="","※没填收支类别，分类报表会漏掉这一笔",IF(ISNA(MATCH($D4066,类别表,0)),"※收支类别不在【基础资料】的清单里",IF(AND($L4066="内部转账",$M4066=""),"△内部转账要在「对方账户」写上另一头",IF(AND($L4066="内部转账",$M4066=$C4066),"※对方账户跟本账户是同一个",IF(AND($L4066&lt;&gt;"内部转账",$M4066&lt;&gt;""),"△填了对方账户，但类别不是内部转账",IF(YEAR($B4066)&lt;&gt;管理年度,"△不是管理年度的单据，按月的三张报表里看不到",IF($H4066&lt;0,"△这一笔之后该账户余额成负数了，核一下",""))))))))))))))</f>
        <v/>
      </c>
    </row>
    <row r="4067" ht="16.5" spans="1:16">
      <c r="A4067" s="4" t="str">
        <f>IF($C4067="","",COUNTA($C$5:$C4067))</f>
        <v/>
      </c>
      <c r="B4067" s="52"/>
      <c r="C4067" s="53"/>
      <c r="D4067" s="53"/>
      <c r="E4067" s="32"/>
      <c r="F4067" s="54"/>
      <c r="G4067" s="54"/>
      <c r="H4067" s="24" t="str">
        <f>IFERROR(ROUND(VLOOKUP($C4067,基础资料!$B$5:$E$34,3,0)+SUMIF($C$5:$C4067,$C4067,$F$5:$F4067)-SUMIF($C$5:$C4067,$C4067,$G$5:$G4067),2),"")</f>
        <v/>
      </c>
      <c r="I4067" s="53"/>
      <c r="J4067" s="53"/>
      <c r="K4067" s="25" t="str">
        <f t="shared" si="63"/>
        <v/>
      </c>
      <c r="L4067" s="13" t="str">
        <f>IF($D4067="","",IFERROR(INDEX(类别属性,MATCH($D4067,类别表,0)),""))</f>
        <v/>
      </c>
      <c r="M4067" s="53"/>
      <c r="N4067" s="53"/>
      <c r="O4067" s="32"/>
      <c r="P4067" s="6" t="str">
        <f>IF($C4067="","",IF(ISNA(MATCH($C4067,账户表,0)),"※这个账户不在【基础资料】的账户档案里",IF($B4067="","※没填日期，这一笔不会进任何月份的报表",IF(NOT(ISNUMBER($B4067)),"※日期是文本不是日期（像 2026.6.28 这种），按日期取数的报表全会漏掉这一笔",IF(AND($F4067&lt;&gt;"",$G4067&lt;&gt;""),"※收入和支出不能同时填",IF(AND(N($F4067)=0,N($G4067)=0),"※收入和支出都没填",IF(OR(N($F4067)&lt;0,N($G4067)&lt;0),"※金额不能填负数，方向反了就换一列填",IF($D4067="","※没填收支类别，分类报表会漏掉这一笔",IF(ISNA(MATCH($D4067,类别表,0)),"※收支类别不在【基础资料】的清单里",IF(AND($L4067="内部转账",$M4067=""),"△内部转账要在「对方账户」写上另一头",IF(AND($L4067="内部转账",$M4067=$C4067),"※对方账户跟本账户是同一个",IF(AND($L4067&lt;&gt;"内部转账",$M4067&lt;&gt;""),"△填了对方账户，但类别不是内部转账",IF(YEAR($B4067)&lt;&gt;管理年度,"△不是管理年度的单据，按月的三张报表里看不到",IF($H4067&lt;0,"△这一笔之后该账户余额成负数了，核一下",""))))))))))))))</f>
        <v/>
      </c>
    </row>
    <row r="4068" ht="16.5" spans="1:16">
      <c r="A4068" s="4" t="str">
        <f>IF($C4068="","",COUNTA($C$5:$C4068))</f>
        <v/>
      </c>
      <c r="B4068" s="52"/>
      <c r="C4068" s="53"/>
      <c r="D4068" s="53"/>
      <c r="E4068" s="32"/>
      <c r="F4068" s="54"/>
      <c r="G4068" s="54"/>
      <c r="H4068" s="24" t="str">
        <f>IFERROR(ROUND(VLOOKUP($C4068,基础资料!$B$5:$E$34,3,0)+SUMIF($C$5:$C4068,$C4068,$F$5:$F4068)-SUMIF($C$5:$C4068,$C4068,$G$5:$G4068),2),"")</f>
        <v/>
      </c>
      <c r="I4068" s="53"/>
      <c r="J4068" s="53"/>
      <c r="K4068" s="25" t="str">
        <f t="shared" si="63"/>
        <v/>
      </c>
      <c r="L4068" s="13" t="str">
        <f>IF($D4068="","",IFERROR(INDEX(类别属性,MATCH($D4068,类别表,0)),""))</f>
        <v/>
      </c>
      <c r="M4068" s="53"/>
      <c r="N4068" s="53"/>
      <c r="O4068" s="32"/>
      <c r="P4068" s="6" t="str">
        <f>IF($C4068="","",IF(ISNA(MATCH($C4068,账户表,0)),"※这个账户不在【基础资料】的账户档案里",IF($B4068="","※没填日期，这一笔不会进任何月份的报表",IF(NOT(ISNUMBER($B4068)),"※日期是文本不是日期（像 2026.6.28 这种），按日期取数的报表全会漏掉这一笔",IF(AND($F4068&lt;&gt;"",$G4068&lt;&gt;""),"※收入和支出不能同时填",IF(AND(N($F4068)=0,N($G4068)=0),"※收入和支出都没填",IF(OR(N($F4068)&lt;0,N($G4068)&lt;0),"※金额不能填负数，方向反了就换一列填",IF($D4068="","※没填收支类别，分类报表会漏掉这一笔",IF(ISNA(MATCH($D4068,类别表,0)),"※收支类别不在【基础资料】的清单里",IF(AND($L4068="内部转账",$M4068=""),"△内部转账要在「对方账户」写上另一头",IF(AND($L4068="内部转账",$M4068=$C4068),"※对方账户跟本账户是同一个",IF(AND($L4068&lt;&gt;"内部转账",$M4068&lt;&gt;""),"△填了对方账户，但类别不是内部转账",IF(YEAR($B4068)&lt;&gt;管理年度,"△不是管理年度的单据，按月的三张报表里看不到",IF($H4068&lt;0,"△这一笔之后该账户余额成负数了，核一下",""))))))))))))))</f>
        <v/>
      </c>
    </row>
    <row r="4069" ht="16.5" spans="1:16">
      <c r="A4069" s="4" t="str">
        <f>IF($C4069="","",COUNTA($C$5:$C4069))</f>
        <v/>
      </c>
      <c r="B4069" s="52"/>
      <c r="C4069" s="53"/>
      <c r="D4069" s="53"/>
      <c r="E4069" s="32"/>
      <c r="F4069" s="54"/>
      <c r="G4069" s="54"/>
      <c r="H4069" s="24" t="str">
        <f>IFERROR(ROUND(VLOOKUP($C4069,基础资料!$B$5:$E$34,3,0)+SUMIF($C$5:$C4069,$C4069,$F$5:$F4069)-SUMIF($C$5:$C4069,$C4069,$G$5:$G4069),2),"")</f>
        <v/>
      </c>
      <c r="I4069" s="53"/>
      <c r="J4069" s="53"/>
      <c r="K4069" s="25" t="str">
        <f t="shared" si="63"/>
        <v/>
      </c>
      <c r="L4069" s="13" t="str">
        <f>IF($D4069="","",IFERROR(INDEX(类别属性,MATCH($D4069,类别表,0)),""))</f>
        <v/>
      </c>
      <c r="M4069" s="53"/>
      <c r="N4069" s="53"/>
      <c r="O4069" s="32"/>
      <c r="P4069" s="6" t="str">
        <f>IF($C4069="","",IF(ISNA(MATCH($C4069,账户表,0)),"※这个账户不在【基础资料】的账户档案里",IF($B4069="","※没填日期，这一笔不会进任何月份的报表",IF(NOT(ISNUMBER($B4069)),"※日期是文本不是日期（像 2026.6.28 这种），按日期取数的报表全会漏掉这一笔",IF(AND($F4069&lt;&gt;"",$G4069&lt;&gt;""),"※收入和支出不能同时填",IF(AND(N($F4069)=0,N($G4069)=0),"※收入和支出都没填",IF(OR(N($F4069)&lt;0,N($G4069)&lt;0),"※金额不能填负数，方向反了就换一列填",IF($D4069="","※没填收支类别，分类报表会漏掉这一笔",IF(ISNA(MATCH($D4069,类别表,0)),"※收支类别不在【基础资料】的清单里",IF(AND($L4069="内部转账",$M4069=""),"△内部转账要在「对方账户」写上另一头",IF(AND($L4069="内部转账",$M4069=$C4069),"※对方账户跟本账户是同一个",IF(AND($L4069&lt;&gt;"内部转账",$M4069&lt;&gt;""),"△填了对方账户，但类别不是内部转账",IF(YEAR($B4069)&lt;&gt;管理年度,"△不是管理年度的单据，按月的三张报表里看不到",IF($H4069&lt;0,"△这一笔之后该账户余额成负数了，核一下",""))))))))))))))</f>
        <v/>
      </c>
    </row>
    <row r="4070" ht="16.5" spans="1:16">
      <c r="A4070" s="4" t="str">
        <f>IF($C4070="","",COUNTA($C$5:$C4070))</f>
        <v/>
      </c>
      <c r="B4070" s="52"/>
      <c r="C4070" s="53"/>
      <c r="D4070" s="53"/>
      <c r="E4070" s="32"/>
      <c r="F4070" s="54"/>
      <c r="G4070" s="54"/>
      <c r="H4070" s="24" t="str">
        <f>IFERROR(ROUND(VLOOKUP($C4070,基础资料!$B$5:$E$34,3,0)+SUMIF($C$5:$C4070,$C4070,$F$5:$F4070)-SUMIF($C$5:$C4070,$C4070,$G$5:$G4070),2),"")</f>
        <v/>
      </c>
      <c r="I4070" s="53"/>
      <c r="J4070" s="53"/>
      <c r="K4070" s="25" t="str">
        <f t="shared" si="63"/>
        <v/>
      </c>
      <c r="L4070" s="13" t="str">
        <f>IF($D4070="","",IFERROR(INDEX(类别属性,MATCH($D4070,类别表,0)),""))</f>
        <v/>
      </c>
      <c r="M4070" s="53"/>
      <c r="N4070" s="53"/>
      <c r="O4070" s="32"/>
      <c r="P4070" s="6" t="str">
        <f>IF($C4070="","",IF(ISNA(MATCH($C4070,账户表,0)),"※这个账户不在【基础资料】的账户档案里",IF($B4070="","※没填日期，这一笔不会进任何月份的报表",IF(NOT(ISNUMBER($B4070)),"※日期是文本不是日期（像 2026.6.28 这种），按日期取数的报表全会漏掉这一笔",IF(AND($F4070&lt;&gt;"",$G4070&lt;&gt;""),"※收入和支出不能同时填",IF(AND(N($F4070)=0,N($G4070)=0),"※收入和支出都没填",IF(OR(N($F4070)&lt;0,N($G4070)&lt;0),"※金额不能填负数，方向反了就换一列填",IF($D4070="","※没填收支类别，分类报表会漏掉这一笔",IF(ISNA(MATCH($D4070,类别表,0)),"※收支类别不在【基础资料】的清单里",IF(AND($L4070="内部转账",$M4070=""),"△内部转账要在「对方账户」写上另一头",IF(AND($L4070="内部转账",$M4070=$C4070),"※对方账户跟本账户是同一个",IF(AND($L4070&lt;&gt;"内部转账",$M4070&lt;&gt;""),"△填了对方账户，但类别不是内部转账",IF(YEAR($B4070)&lt;&gt;管理年度,"△不是管理年度的单据，按月的三张报表里看不到",IF($H4070&lt;0,"△这一笔之后该账户余额成负数了，核一下",""))))))))))))))</f>
        <v/>
      </c>
    </row>
    <row r="4071" ht="16.5" spans="1:16">
      <c r="A4071" s="4" t="str">
        <f>IF($C4071="","",COUNTA($C$5:$C4071))</f>
        <v/>
      </c>
      <c r="B4071" s="52"/>
      <c r="C4071" s="53"/>
      <c r="D4071" s="53"/>
      <c r="E4071" s="32"/>
      <c r="F4071" s="54"/>
      <c r="G4071" s="54"/>
      <c r="H4071" s="24" t="str">
        <f>IFERROR(ROUND(VLOOKUP($C4071,基础资料!$B$5:$E$34,3,0)+SUMIF($C$5:$C4071,$C4071,$F$5:$F4071)-SUMIF($C$5:$C4071,$C4071,$G$5:$G4071),2),"")</f>
        <v/>
      </c>
      <c r="I4071" s="53"/>
      <c r="J4071" s="53"/>
      <c r="K4071" s="25" t="str">
        <f t="shared" si="63"/>
        <v/>
      </c>
      <c r="L4071" s="13" t="str">
        <f>IF($D4071="","",IFERROR(INDEX(类别属性,MATCH($D4071,类别表,0)),""))</f>
        <v/>
      </c>
      <c r="M4071" s="53"/>
      <c r="N4071" s="53"/>
      <c r="O4071" s="32"/>
      <c r="P4071" s="6" t="str">
        <f>IF($C4071="","",IF(ISNA(MATCH($C4071,账户表,0)),"※这个账户不在【基础资料】的账户档案里",IF($B4071="","※没填日期，这一笔不会进任何月份的报表",IF(NOT(ISNUMBER($B4071)),"※日期是文本不是日期（像 2026.6.28 这种），按日期取数的报表全会漏掉这一笔",IF(AND($F4071&lt;&gt;"",$G4071&lt;&gt;""),"※收入和支出不能同时填",IF(AND(N($F4071)=0,N($G4071)=0),"※收入和支出都没填",IF(OR(N($F4071)&lt;0,N($G4071)&lt;0),"※金额不能填负数，方向反了就换一列填",IF($D4071="","※没填收支类别，分类报表会漏掉这一笔",IF(ISNA(MATCH($D4071,类别表,0)),"※收支类别不在【基础资料】的清单里",IF(AND($L4071="内部转账",$M4071=""),"△内部转账要在「对方账户」写上另一头",IF(AND($L4071="内部转账",$M4071=$C4071),"※对方账户跟本账户是同一个",IF(AND($L4071&lt;&gt;"内部转账",$M4071&lt;&gt;""),"△填了对方账户，但类别不是内部转账",IF(YEAR($B4071)&lt;&gt;管理年度,"△不是管理年度的单据，按月的三张报表里看不到",IF($H4071&lt;0,"△这一笔之后该账户余额成负数了，核一下",""))))))))))))))</f>
        <v/>
      </c>
    </row>
    <row r="4072" ht="16.5" spans="1:16">
      <c r="A4072" s="4" t="str">
        <f>IF($C4072="","",COUNTA($C$5:$C4072))</f>
        <v/>
      </c>
      <c r="B4072" s="52"/>
      <c r="C4072" s="53"/>
      <c r="D4072" s="53"/>
      <c r="E4072" s="32"/>
      <c r="F4072" s="54"/>
      <c r="G4072" s="54"/>
      <c r="H4072" s="24" t="str">
        <f>IFERROR(ROUND(VLOOKUP($C4072,基础资料!$B$5:$E$34,3,0)+SUMIF($C$5:$C4072,$C4072,$F$5:$F4072)-SUMIF($C$5:$C4072,$C4072,$G$5:$G4072),2),"")</f>
        <v/>
      </c>
      <c r="I4072" s="53"/>
      <c r="J4072" s="53"/>
      <c r="K4072" s="25" t="str">
        <f t="shared" si="63"/>
        <v/>
      </c>
      <c r="L4072" s="13" t="str">
        <f>IF($D4072="","",IFERROR(INDEX(类别属性,MATCH($D4072,类别表,0)),""))</f>
        <v/>
      </c>
      <c r="M4072" s="53"/>
      <c r="N4072" s="53"/>
      <c r="O4072" s="32"/>
      <c r="P4072" s="6" t="str">
        <f>IF($C4072="","",IF(ISNA(MATCH($C4072,账户表,0)),"※这个账户不在【基础资料】的账户档案里",IF($B4072="","※没填日期，这一笔不会进任何月份的报表",IF(NOT(ISNUMBER($B4072)),"※日期是文本不是日期（像 2026.6.28 这种），按日期取数的报表全会漏掉这一笔",IF(AND($F4072&lt;&gt;"",$G4072&lt;&gt;""),"※收入和支出不能同时填",IF(AND(N($F4072)=0,N($G4072)=0),"※收入和支出都没填",IF(OR(N($F4072)&lt;0,N($G4072)&lt;0),"※金额不能填负数，方向反了就换一列填",IF($D4072="","※没填收支类别，分类报表会漏掉这一笔",IF(ISNA(MATCH($D4072,类别表,0)),"※收支类别不在【基础资料】的清单里",IF(AND($L4072="内部转账",$M4072=""),"△内部转账要在「对方账户」写上另一头",IF(AND($L4072="内部转账",$M4072=$C4072),"※对方账户跟本账户是同一个",IF(AND($L4072&lt;&gt;"内部转账",$M4072&lt;&gt;""),"△填了对方账户，但类别不是内部转账",IF(YEAR($B4072)&lt;&gt;管理年度,"△不是管理年度的单据，按月的三张报表里看不到",IF($H4072&lt;0,"△这一笔之后该账户余额成负数了，核一下",""))))))))))))))</f>
        <v/>
      </c>
    </row>
    <row r="4073" ht="16.5" spans="1:16">
      <c r="A4073" s="4" t="str">
        <f>IF($C4073="","",COUNTA($C$5:$C4073))</f>
        <v/>
      </c>
      <c r="B4073" s="52"/>
      <c r="C4073" s="53"/>
      <c r="D4073" s="53"/>
      <c r="E4073" s="32"/>
      <c r="F4073" s="54"/>
      <c r="G4073" s="54"/>
      <c r="H4073" s="24" t="str">
        <f>IFERROR(ROUND(VLOOKUP($C4073,基础资料!$B$5:$E$34,3,0)+SUMIF($C$5:$C4073,$C4073,$F$5:$F4073)-SUMIF($C$5:$C4073,$C4073,$G$5:$G4073),2),"")</f>
        <v/>
      </c>
      <c r="I4073" s="53"/>
      <c r="J4073" s="53"/>
      <c r="K4073" s="25" t="str">
        <f t="shared" si="63"/>
        <v/>
      </c>
      <c r="L4073" s="13" t="str">
        <f>IF($D4073="","",IFERROR(INDEX(类别属性,MATCH($D4073,类别表,0)),""))</f>
        <v/>
      </c>
      <c r="M4073" s="53"/>
      <c r="N4073" s="53"/>
      <c r="O4073" s="32"/>
      <c r="P4073" s="6" t="str">
        <f>IF($C4073="","",IF(ISNA(MATCH($C4073,账户表,0)),"※这个账户不在【基础资料】的账户档案里",IF($B4073="","※没填日期，这一笔不会进任何月份的报表",IF(NOT(ISNUMBER($B4073)),"※日期是文本不是日期（像 2026.6.28 这种），按日期取数的报表全会漏掉这一笔",IF(AND($F4073&lt;&gt;"",$G4073&lt;&gt;""),"※收入和支出不能同时填",IF(AND(N($F4073)=0,N($G4073)=0),"※收入和支出都没填",IF(OR(N($F4073)&lt;0,N($G4073)&lt;0),"※金额不能填负数，方向反了就换一列填",IF($D4073="","※没填收支类别，分类报表会漏掉这一笔",IF(ISNA(MATCH($D4073,类别表,0)),"※收支类别不在【基础资料】的清单里",IF(AND($L4073="内部转账",$M4073=""),"△内部转账要在「对方账户」写上另一头",IF(AND($L4073="内部转账",$M4073=$C4073),"※对方账户跟本账户是同一个",IF(AND($L4073&lt;&gt;"内部转账",$M4073&lt;&gt;""),"△填了对方账户，但类别不是内部转账",IF(YEAR($B4073)&lt;&gt;管理年度,"△不是管理年度的单据，按月的三张报表里看不到",IF($H4073&lt;0,"△这一笔之后该账户余额成负数了，核一下",""))))))))))))))</f>
        <v/>
      </c>
    </row>
    <row r="4074" ht="16.5" spans="1:16">
      <c r="A4074" s="4" t="str">
        <f>IF($C4074="","",COUNTA($C$5:$C4074))</f>
        <v/>
      </c>
      <c r="B4074" s="52"/>
      <c r="C4074" s="53"/>
      <c r="D4074" s="53"/>
      <c r="E4074" s="32"/>
      <c r="F4074" s="54"/>
      <c r="G4074" s="54"/>
      <c r="H4074" s="24" t="str">
        <f>IFERROR(ROUND(VLOOKUP($C4074,基础资料!$B$5:$E$34,3,0)+SUMIF($C$5:$C4074,$C4074,$F$5:$F4074)-SUMIF($C$5:$C4074,$C4074,$G$5:$G4074),2),"")</f>
        <v/>
      </c>
      <c r="I4074" s="53"/>
      <c r="J4074" s="53"/>
      <c r="K4074" s="25" t="str">
        <f t="shared" si="63"/>
        <v/>
      </c>
      <c r="L4074" s="13" t="str">
        <f>IF($D4074="","",IFERROR(INDEX(类别属性,MATCH($D4074,类别表,0)),""))</f>
        <v/>
      </c>
      <c r="M4074" s="53"/>
      <c r="N4074" s="53"/>
      <c r="O4074" s="32"/>
      <c r="P4074" s="6" t="str">
        <f>IF($C4074="","",IF(ISNA(MATCH($C4074,账户表,0)),"※这个账户不在【基础资料】的账户档案里",IF($B4074="","※没填日期，这一笔不会进任何月份的报表",IF(NOT(ISNUMBER($B4074)),"※日期是文本不是日期（像 2026.6.28 这种），按日期取数的报表全会漏掉这一笔",IF(AND($F4074&lt;&gt;"",$G4074&lt;&gt;""),"※收入和支出不能同时填",IF(AND(N($F4074)=0,N($G4074)=0),"※收入和支出都没填",IF(OR(N($F4074)&lt;0,N($G4074)&lt;0),"※金额不能填负数，方向反了就换一列填",IF($D4074="","※没填收支类别，分类报表会漏掉这一笔",IF(ISNA(MATCH($D4074,类别表,0)),"※收支类别不在【基础资料】的清单里",IF(AND($L4074="内部转账",$M4074=""),"△内部转账要在「对方账户」写上另一头",IF(AND($L4074="内部转账",$M4074=$C4074),"※对方账户跟本账户是同一个",IF(AND($L4074&lt;&gt;"内部转账",$M4074&lt;&gt;""),"△填了对方账户，但类别不是内部转账",IF(YEAR($B4074)&lt;&gt;管理年度,"△不是管理年度的单据，按月的三张报表里看不到",IF($H4074&lt;0,"△这一笔之后该账户余额成负数了，核一下",""))))))))))))))</f>
        <v/>
      </c>
    </row>
    <row r="4075" ht="16.5" spans="1:16">
      <c r="A4075" s="4" t="str">
        <f>IF($C4075="","",COUNTA($C$5:$C4075))</f>
        <v/>
      </c>
      <c r="B4075" s="52"/>
      <c r="C4075" s="53"/>
      <c r="D4075" s="53"/>
      <c r="E4075" s="32"/>
      <c r="F4075" s="54"/>
      <c r="G4075" s="54"/>
      <c r="H4075" s="24" t="str">
        <f>IFERROR(ROUND(VLOOKUP($C4075,基础资料!$B$5:$E$34,3,0)+SUMIF($C$5:$C4075,$C4075,$F$5:$F4075)-SUMIF($C$5:$C4075,$C4075,$G$5:$G4075),2),"")</f>
        <v/>
      </c>
      <c r="I4075" s="53"/>
      <c r="J4075" s="53"/>
      <c r="K4075" s="25" t="str">
        <f t="shared" si="63"/>
        <v/>
      </c>
      <c r="L4075" s="13" t="str">
        <f>IF($D4075="","",IFERROR(INDEX(类别属性,MATCH($D4075,类别表,0)),""))</f>
        <v/>
      </c>
      <c r="M4075" s="53"/>
      <c r="N4075" s="53"/>
      <c r="O4075" s="32"/>
      <c r="P4075" s="6" t="str">
        <f>IF($C4075="","",IF(ISNA(MATCH($C4075,账户表,0)),"※这个账户不在【基础资料】的账户档案里",IF($B4075="","※没填日期，这一笔不会进任何月份的报表",IF(NOT(ISNUMBER($B4075)),"※日期是文本不是日期（像 2026.6.28 这种），按日期取数的报表全会漏掉这一笔",IF(AND($F4075&lt;&gt;"",$G4075&lt;&gt;""),"※收入和支出不能同时填",IF(AND(N($F4075)=0,N($G4075)=0),"※收入和支出都没填",IF(OR(N($F4075)&lt;0,N($G4075)&lt;0),"※金额不能填负数，方向反了就换一列填",IF($D4075="","※没填收支类别，分类报表会漏掉这一笔",IF(ISNA(MATCH($D4075,类别表,0)),"※收支类别不在【基础资料】的清单里",IF(AND($L4075="内部转账",$M4075=""),"△内部转账要在「对方账户」写上另一头",IF(AND($L4075="内部转账",$M4075=$C4075),"※对方账户跟本账户是同一个",IF(AND($L4075&lt;&gt;"内部转账",$M4075&lt;&gt;""),"△填了对方账户，但类别不是内部转账",IF(YEAR($B4075)&lt;&gt;管理年度,"△不是管理年度的单据，按月的三张报表里看不到",IF($H4075&lt;0,"△这一笔之后该账户余额成负数了，核一下",""))))))))))))))</f>
        <v/>
      </c>
    </row>
    <row r="4076" ht="16.5" spans="1:16">
      <c r="A4076" s="4" t="str">
        <f>IF($C4076="","",COUNTA($C$5:$C4076))</f>
        <v/>
      </c>
      <c r="B4076" s="52"/>
      <c r="C4076" s="53"/>
      <c r="D4076" s="53"/>
      <c r="E4076" s="32"/>
      <c r="F4076" s="54"/>
      <c r="G4076" s="54"/>
      <c r="H4076" s="24" t="str">
        <f>IFERROR(ROUND(VLOOKUP($C4076,基础资料!$B$5:$E$34,3,0)+SUMIF($C$5:$C4076,$C4076,$F$5:$F4076)-SUMIF($C$5:$C4076,$C4076,$G$5:$G4076),2),"")</f>
        <v/>
      </c>
      <c r="I4076" s="53"/>
      <c r="J4076" s="53"/>
      <c r="K4076" s="25" t="str">
        <f t="shared" si="63"/>
        <v/>
      </c>
      <c r="L4076" s="13" t="str">
        <f>IF($D4076="","",IFERROR(INDEX(类别属性,MATCH($D4076,类别表,0)),""))</f>
        <v/>
      </c>
      <c r="M4076" s="53"/>
      <c r="N4076" s="53"/>
      <c r="O4076" s="32"/>
      <c r="P4076" s="6" t="str">
        <f>IF($C4076="","",IF(ISNA(MATCH($C4076,账户表,0)),"※这个账户不在【基础资料】的账户档案里",IF($B4076="","※没填日期，这一笔不会进任何月份的报表",IF(NOT(ISNUMBER($B4076)),"※日期是文本不是日期（像 2026.6.28 这种），按日期取数的报表全会漏掉这一笔",IF(AND($F4076&lt;&gt;"",$G4076&lt;&gt;""),"※收入和支出不能同时填",IF(AND(N($F4076)=0,N($G4076)=0),"※收入和支出都没填",IF(OR(N($F4076)&lt;0,N($G4076)&lt;0),"※金额不能填负数，方向反了就换一列填",IF($D4076="","※没填收支类别，分类报表会漏掉这一笔",IF(ISNA(MATCH($D4076,类别表,0)),"※收支类别不在【基础资料】的清单里",IF(AND($L4076="内部转账",$M4076=""),"△内部转账要在「对方账户」写上另一头",IF(AND($L4076="内部转账",$M4076=$C4076),"※对方账户跟本账户是同一个",IF(AND($L4076&lt;&gt;"内部转账",$M4076&lt;&gt;""),"△填了对方账户，但类别不是内部转账",IF(YEAR($B4076)&lt;&gt;管理年度,"△不是管理年度的单据，按月的三张报表里看不到",IF($H4076&lt;0,"△这一笔之后该账户余额成负数了，核一下",""))))))))))))))</f>
        <v/>
      </c>
    </row>
    <row r="4077" ht="16.5" spans="1:16">
      <c r="A4077" s="4" t="str">
        <f>IF($C4077="","",COUNTA($C$5:$C4077))</f>
        <v/>
      </c>
      <c r="B4077" s="52"/>
      <c r="C4077" s="53"/>
      <c r="D4077" s="53"/>
      <c r="E4077" s="32"/>
      <c r="F4077" s="54"/>
      <c r="G4077" s="54"/>
      <c r="H4077" s="24" t="str">
        <f>IFERROR(ROUND(VLOOKUP($C4077,基础资料!$B$5:$E$34,3,0)+SUMIF($C$5:$C4077,$C4077,$F$5:$F4077)-SUMIF($C$5:$C4077,$C4077,$G$5:$G4077),2),"")</f>
        <v/>
      </c>
      <c r="I4077" s="53"/>
      <c r="J4077" s="53"/>
      <c r="K4077" s="25" t="str">
        <f t="shared" si="63"/>
        <v/>
      </c>
      <c r="L4077" s="13" t="str">
        <f>IF($D4077="","",IFERROR(INDEX(类别属性,MATCH($D4077,类别表,0)),""))</f>
        <v/>
      </c>
      <c r="M4077" s="53"/>
      <c r="N4077" s="53"/>
      <c r="O4077" s="32"/>
      <c r="P4077" s="6" t="str">
        <f>IF($C4077="","",IF(ISNA(MATCH($C4077,账户表,0)),"※这个账户不在【基础资料】的账户档案里",IF($B4077="","※没填日期，这一笔不会进任何月份的报表",IF(NOT(ISNUMBER($B4077)),"※日期是文本不是日期（像 2026.6.28 这种），按日期取数的报表全会漏掉这一笔",IF(AND($F4077&lt;&gt;"",$G4077&lt;&gt;""),"※收入和支出不能同时填",IF(AND(N($F4077)=0,N($G4077)=0),"※收入和支出都没填",IF(OR(N($F4077)&lt;0,N($G4077)&lt;0),"※金额不能填负数，方向反了就换一列填",IF($D4077="","※没填收支类别，分类报表会漏掉这一笔",IF(ISNA(MATCH($D4077,类别表,0)),"※收支类别不在【基础资料】的清单里",IF(AND($L4077="内部转账",$M4077=""),"△内部转账要在「对方账户」写上另一头",IF(AND($L4077="内部转账",$M4077=$C4077),"※对方账户跟本账户是同一个",IF(AND($L4077&lt;&gt;"内部转账",$M4077&lt;&gt;""),"△填了对方账户，但类别不是内部转账",IF(YEAR($B4077)&lt;&gt;管理年度,"△不是管理年度的单据，按月的三张报表里看不到",IF($H4077&lt;0,"△这一笔之后该账户余额成负数了，核一下",""))))))))))))))</f>
        <v/>
      </c>
    </row>
    <row r="4078" ht="16.5" spans="1:16">
      <c r="A4078" s="4" t="str">
        <f>IF($C4078="","",COUNTA($C$5:$C4078))</f>
        <v/>
      </c>
      <c r="B4078" s="52"/>
      <c r="C4078" s="53"/>
      <c r="D4078" s="53"/>
      <c r="E4078" s="32"/>
      <c r="F4078" s="54"/>
      <c r="G4078" s="54"/>
      <c r="H4078" s="24" t="str">
        <f>IFERROR(ROUND(VLOOKUP($C4078,基础资料!$B$5:$E$34,3,0)+SUMIF($C$5:$C4078,$C4078,$F$5:$F4078)-SUMIF($C$5:$C4078,$C4078,$G$5:$G4078),2),"")</f>
        <v/>
      </c>
      <c r="I4078" s="53"/>
      <c r="J4078" s="53"/>
      <c r="K4078" s="25" t="str">
        <f t="shared" si="63"/>
        <v/>
      </c>
      <c r="L4078" s="13" t="str">
        <f>IF($D4078="","",IFERROR(INDEX(类别属性,MATCH($D4078,类别表,0)),""))</f>
        <v/>
      </c>
      <c r="M4078" s="53"/>
      <c r="N4078" s="53"/>
      <c r="O4078" s="32"/>
      <c r="P4078" s="6" t="str">
        <f>IF($C4078="","",IF(ISNA(MATCH($C4078,账户表,0)),"※这个账户不在【基础资料】的账户档案里",IF($B4078="","※没填日期，这一笔不会进任何月份的报表",IF(NOT(ISNUMBER($B4078)),"※日期是文本不是日期（像 2026.6.28 这种），按日期取数的报表全会漏掉这一笔",IF(AND($F4078&lt;&gt;"",$G4078&lt;&gt;""),"※收入和支出不能同时填",IF(AND(N($F4078)=0,N($G4078)=0),"※收入和支出都没填",IF(OR(N($F4078)&lt;0,N($G4078)&lt;0),"※金额不能填负数，方向反了就换一列填",IF($D4078="","※没填收支类别，分类报表会漏掉这一笔",IF(ISNA(MATCH($D4078,类别表,0)),"※收支类别不在【基础资料】的清单里",IF(AND($L4078="内部转账",$M4078=""),"△内部转账要在「对方账户」写上另一头",IF(AND($L4078="内部转账",$M4078=$C4078),"※对方账户跟本账户是同一个",IF(AND($L4078&lt;&gt;"内部转账",$M4078&lt;&gt;""),"△填了对方账户，但类别不是内部转账",IF(YEAR($B4078)&lt;&gt;管理年度,"△不是管理年度的单据，按月的三张报表里看不到",IF($H4078&lt;0,"△这一笔之后该账户余额成负数了，核一下",""))))))))))))))</f>
        <v/>
      </c>
    </row>
    <row r="4079" ht="16.5" spans="1:16">
      <c r="A4079" s="4" t="str">
        <f>IF($C4079="","",COUNTA($C$5:$C4079))</f>
        <v/>
      </c>
      <c r="B4079" s="52"/>
      <c r="C4079" s="53"/>
      <c r="D4079" s="53"/>
      <c r="E4079" s="32"/>
      <c r="F4079" s="54"/>
      <c r="G4079" s="54"/>
      <c r="H4079" s="24" t="str">
        <f>IFERROR(ROUND(VLOOKUP($C4079,基础资料!$B$5:$E$34,3,0)+SUMIF($C$5:$C4079,$C4079,$F$5:$F4079)-SUMIF($C$5:$C4079,$C4079,$G$5:$G4079),2),"")</f>
        <v/>
      </c>
      <c r="I4079" s="53"/>
      <c r="J4079" s="53"/>
      <c r="K4079" s="25" t="str">
        <f t="shared" si="63"/>
        <v/>
      </c>
      <c r="L4079" s="13" t="str">
        <f>IF($D4079="","",IFERROR(INDEX(类别属性,MATCH($D4079,类别表,0)),""))</f>
        <v/>
      </c>
      <c r="M4079" s="53"/>
      <c r="N4079" s="53"/>
      <c r="O4079" s="32"/>
      <c r="P4079" s="6" t="str">
        <f>IF($C4079="","",IF(ISNA(MATCH($C4079,账户表,0)),"※这个账户不在【基础资料】的账户档案里",IF($B4079="","※没填日期，这一笔不会进任何月份的报表",IF(NOT(ISNUMBER($B4079)),"※日期是文本不是日期（像 2026.6.28 这种），按日期取数的报表全会漏掉这一笔",IF(AND($F4079&lt;&gt;"",$G4079&lt;&gt;""),"※收入和支出不能同时填",IF(AND(N($F4079)=0,N($G4079)=0),"※收入和支出都没填",IF(OR(N($F4079)&lt;0,N($G4079)&lt;0),"※金额不能填负数，方向反了就换一列填",IF($D4079="","※没填收支类别，分类报表会漏掉这一笔",IF(ISNA(MATCH($D4079,类别表,0)),"※收支类别不在【基础资料】的清单里",IF(AND($L4079="内部转账",$M4079=""),"△内部转账要在「对方账户」写上另一头",IF(AND($L4079="内部转账",$M4079=$C4079),"※对方账户跟本账户是同一个",IF(AND($L4079&lt;&gt;"内部转账",$M4079&lt;&gt;""),"△填了对方账户，但类别不是内部转账",IF(YEAR($B4079)&lt;&gt;管理年度,"△不是管理年度的单据，按月的三张报表里看不到",IF($H4079&lt;0,"△这一笔之后该账户余额成负数了，核一下",""))))))))))))))</f>
        <v/>
      </c>
    </row>
    <row r="4080" ht="16.5" spans="1:16">
      <c r="A4080" s="4" t="str">
        <f>IF($C4080="","",COUNTA($C$5:$C4080))</f>
        <v/>
      </c>
      <c r="B4080" s="52"/>
      <c r="C4080" s="53"/>
      <c r="D4080" s="53"/>
      <c r="E4080" s="32"/>
      <c r="F4080" s="54"/>
      <c r="G4080" s="54"/>
      <c r="H4080" s="24" t="str">
        <f>IFERROR(ROUND(VLOOKUP($C4080,基础资料!$B$5:$E$34,3,0)+SUMIF($C$5:$C4080,$C4080,$F$5:$F4080)-SUMIF($C$5:$C4080,$C4080,$G$5:$G4080),2),"")</f>
        <v/>
      </c>
      <c r="I4080" s="53"/>
      <c r="J4080" s="53"/>
      <c r="K4080" s="25" t="str">
        <f t="shared" si="63"/>
        <v/>
      </c>
      <c r="L4080" s="13" t="str">
        <f>IF($D4080="","",IFERROR(INDEX(类别属性,MATCH($D4080,类别表,0)),""))</f>
        <v/>
      </c>
      <c r="M4080" s="53"/>
      <c r="N4080" s="53"/>
      <c r="O4080" s="32"/>
      <c r="P4080" s="6" t="str">
        <f>IF($C4080="","",IF(ISNA(MATCH($C4080,账户表,0)),"※这个账户不在【基础资料】的账户档案里",IF($B4080="","※没填日期，这一笔不会进任何月份的报表",IF(NOT(ISNUMBER($B4080)),"※日期是文本不是日期（像 2026.6.28 这种），按日期取数的报表全会漏掉这一笔",IF(AND($F4080&lt;&gt;"",$G4080&lt;&gt;""),"※收入和支出不能同时填",IF(AND(N($F4080)=0,N($G4080)=0),"※收入和支出都没填",IF(OR(N($F4080)&lt;0,N($G4080)&lt;0),"※金额不能填负数，方向反了就换一列填",IF($D4080="","※没填收支类别，分类报表会漏掉这一笔",IF(ISNA(MATCH($D4080,类别表,0)),"※收支类别不在【基础资料】的清单里",IF(AND($L4080="内部转账",$M4080=""),"△内部转账要在「对方账户」写上另一头",IF(AND($L4080="内部转账",$M4080=$C4080),"※对方账户跟本账户是同一个",IF(AND($L4080&lt;&gt;"内部转账",$M4080&lt;&gt;""),"△填了对方账户，但类别不是内部转账",IF(YEAR($B4080)&lt;&gt;管理年度,"△不是管理年度的单据，按月的三张报表里看不到",IF($H4080&lt;0,"△这一笔之后该账户余额成负数了，核一下",""))))))))))))))</f>
        <v/>
      </c>
    </row>
    <row r="4081" ht="16.5" spans="1:16">
      <c r="A4081" s="4" t="str">
        <f>IF($C4081="","",COUNTA($C$5:$C4081))</f>
        <v/>
      </c>
      <c r="B4081" s="52"/>
      <c r="C4081" s="53"/>
      <c r="D4081" s="53"/>
      <c r="E4081" s="32"/>
      <c r="F4081" s="54"/>
      <c r="G4081" s="54"/>
      <c r="H4081" s="24" t="str">
        <f>IFERROR(ROUND(VLOOKUP($C4081,基础资料!$B$5:$E$34,3,0)+SUMIF($C$5:$C4081,$C4081,$F$5:$F4081)-SUMIF($C$5:$C4081,$C4081,$G$5:$G4081),2),"")</f>
        <v/>
      </c>
      <c r="I4081" s="53"/>
      <c r="J4081" s="53"/>
      <c r="K4081" s="25" t="str">
        <f t="shared" si="63"/>
        <v/>
      </c>
      <c r="L4081" s="13" t="str">
        <f>IF($D4081="","",IFERROR(INDEX(类别属性,MATCH($D4081,类别表,0)),""))</f>
        <v/>
      </c>
      <c r="M4081" s="53"/>
      <c r="N4081" s="53"/>
      <c r="O4081" s="32"/>
      <c r="P4081" s="6" t="str">
        <f>IF($C4081="","",IF(ISNA(MATCH($C4081,账户表,0)),"※这个账户不在【基础资料】的账户档案里",IF($B4081="","※没填日期，这一笔不会进任何月份的报表",IF(NOT(ISNUMBER($B4081)),"※日期是文本不是日期（像 2026.6.28 这种），按日期取数的报表全会漏掉这一笔",IF(AND($F4081&lt;&gt;"",$G4081&lt;&gt;""),"※收入和支出不能同时填",IF(AND(N($F4081)=0,N($G4081)=0),"※收入和支出都没填",IF(OR(N($F4081)&lt;0,N($G4081)&lt;0),"※金额不能填负数，方向反了就换一列填",IF($D4081="","※没填收支类别，分类报表会漏掉这一笔",IF(ISNA(MATCH($D4081,类别表,0)),"※收支类别不在【基础资料】的清单里",IF(AND($L4081="内部转账",$M4081=""),"△内部转账要在「对方账户」写上另一头",IF(AND($L4081="内部转账",$M4081=$C4081),"※对方账户跟本账户是同一个",IF(AND($L4081&lt;&gt;"内部转账",$M4081&lt;&gt;""),"△填了对方账户，但类别不是内部转账",IF(YEAR($B4081)&lt;&gt;管理年度,"△不是管理年度的单据，按月的三张报表里看不到",IF($H4081&lt;0,"△这一笔之后该账户余额成负数了，核一下",""))))))))))))))</f>
        <v/>
      </c>
    </row>
    <row r="4082" ht="16.5" spans="1:16">
      <c r="A4082" s="4" t="str">
        <f>IF($C4082="","",COUNTA($C$5:$C4082))</f>
        <v/>
      </c>
      <c r="B4082" s="52"/>
      <c r="C4082" s="53"/>
      <c r="D4082" s="53"/>
      <c r="E4082" s="32"/>
      <c r="F4082" s="54"/>
      <c r="G4082" s="54"/>
      <c r="H4082" s="24" t="str">
        <f>IFERROR(ROUND(VLOOKUP($C4082,基础资料!$B$5:$E$34,3,0)+SUMIF($C$5:$C4082,$C4082,$F$5:$F4082)-SUMIF($C$5:$C4082,$C4082,$G$5:$G4082),2),"")</f>
        <v/>
      </c>
      <c r="I4082" s="53"/>
      <c r="J4082" s="53"/>
      <c r="K4082" s="25" t="str">
        <f t="shared" si="63"/>
        <v/>
      </c>
      <c r="L4082" s="13" t="str">
        <f>IF($D4082="","",IFERROR(INDEX(类别属性,MATCH($D4082,类别表,0)),""))</f>
        <v/>
      </c>
      <c r="M4082" s="53"/>
      <c r="N4082" s="53"/>
      <c r="O4082" s="32"/>
      <c r="P4082" s="6" t="str">
        <f>IF($C4082="","",IF(ISNA(MATCH($C4082,账户表,0)),"※这个账户不在【基础资料】的账户档案里",IF($B4082="","※没填日期，这一笔不会进任何月份的报表",IF(NOT(ISNUMBER($B4082)),"※日期是文本不是日期（像 2026.6.28 这种），按日期取数的报表全会漏掉这一笔",IF(AND($F4082&lt;&gt;"",$G4082&lt;&gt;""),"※收入和支出不能同时填",IF(AND(N($F4082)=0,N($G4082)=0),"※收入和支出都没填",IF(OR(N($F4082)&lt;0,N($G4082)&lt;0),"※金额不能填负数，方向反了就换一列填",IF($D4082="","※没填收支类别，分类报表会漏掉这一笔",IF(ISNA(MATCH($D4082,类别表,0)),"※收支类别不在【基础资料】的清单里",IF(AND($L4082="内部转账",$M4082=""),"△内部转账要在「对方账户」写上另一头",IF(AND($L4082="内部转账",$M4082=$C4082),"※对方账户跟本账户是同一个",IF(AND($L4082&lt;&gt;"内部转账",$M4082&lt;&gt;""),"△填了对方账户，但类别不是内部转账",IF(YEAR($B4082)&lt;&gt;管理年度,"△不是管理年度的单据，按月的三张报表里看不到",IF($H4082&lt;0,"△这一笔之后该账户余额成负数了，核一下",""))))))))))))))</f>
        <v/>
      </c>
    </row>
    <row r="4083" ht="16.5" spans="1:16">
      <c r="A4083" s="4" t="str">
        <f>IF($C4083="","",COUNTA($C$5:$C4083))</f>
        <v/>
      </c>
      <c r="B4083" s="52"/>
      <c r="C4083" s="53"/>
      <c r="D4083" s="53"/>
      <c r="E4083" s="32"/>
      <c r="F4083" s="54"/>
      <c r="G4083" s="54"/>
      <c r="H4083" s="24" t="str">
        <f>IFERROR(ROUND(VLOOKUP($C4083,基础资料!$B$5:$E$34,3,0)+SUMIF($C$5:$C4083,$C4083,$F$5:$F4083)-SUMIF($C$5:$C4083,$C4083,$G$5:$G4083),2),"")</f>
        <v/>
      </c>
      <c r="I4083" s="53"/>
      <c r="J4083" s="53"/>
      <c r="K4083" s="25" t="str">
        <f t="shared" si="63"/>
        <v/>
      </c>
      <c r="L4083" s="13" t="str">
        <f>IF($D4083="","",IFERROR(INDEX(类别属性,MATCH($D4083,类别表,0)),""))</f>
        <v/>
      </c>
      <c r="M4083" s="53"/>
      <c r="N4083" s="53"/>
      <c r="O4083" s="32"/>
      <c r="P4083" s="6" t="str">
        <f>IF($C4083="","",IF(ISNA(MATCH($C4083,账户表,0)),"※这个账户不在【基础资料】的账户档案里",IF($B4083="","※没填日期，这一笔不会进任何月份的报表",IF(NOT(ISNUMBER($B4083)),"※日期是文本不是日期（像 2026.6.28 这种），按日期取数的报表全会漏掉这一笔",IF(AND($F4083&lt;&gt;"",$G4083&lt;&gt;""),"※收入和支出不能同时填",IF(AND(N($F4083)=0,N($G4083)=0),"※收入和支出都没填",IF(OR(N($F4083)&lt;0,N($G4083)&lt;0),"※金额不能填负数，方向反了就换一列填",IF($D4083="","※没填收支类别，分类报表会漏掉这一笔",IF(ISNA(MATCH($D4083,类别表,0)),"※收支类别不在【基础资料】的清单里",IF(AND($L4083="内部转账",$M4083=""),"△内部转账要在「对方账户」写上另一头",IF(AND($L4083="内部转账",$M4083=$C4083),"※对方账户跟本账户是同一个",IF(AND($L4083&lt;&gt;"内部转账",$M4083&lt;&gt;""),"△填了对方账户，但类别不是内部转账",IF(YEAR($B4083)&lt;&gt;管理年度,"△不是管理年度的单据，按月的三张报表里看不到",IF($H4083&lt;0,"△这一笔之后该账户余额成负数了，核一下",""))))))))))))))</f>
        <v/>
      </c>
    </row>
    <row r="4084" ht="16.5" spans="1:16">
      <c r="A4084" s="4" t="str">
        <f>IF($C4084="","",COUNTA($C$5:$C4084))</f>
        <v/>
      </c>
      <c r="B4084" s="52"/>
      <c r="C4084" s="53"/>
      <c r="D4084" s="53"/>
      <c r="E4084" s="32"/>
      <c r="F4084" s="54"/>
      <c r="G4084" s="54"/>
      <c r="H4084" s="24" t="str">
        <f>IFERROR(ROUND(VLOOKUP($C4084,基础资料!$B$5:$E$34,3,0)+SUMIF($C$5:$C4084,$C4084,$F$5:$F4084)-SUMIF($C$5:$C4084,$C4084,$G$5:$G4084),2),"")</f>
        <v/>
      </c>
      <c r="I4084" s="53"/>
      <c r="J4084" s="53"/>
      <c r="K4084" s="25" t="str">
        <f t="shared" si="63"/>
        <v/>
      </c>
      <c r="L4084" s="13" t="str">
        <f>IF($D4084="","",IFERROR(INDEX(类别属性,MATCH($D4084,类别表,0)),""))</f>
        <v/>
      </c>
      <c r="M4084" s="53"/>
      <c r="N4084" s="53"/>
      <c r="O4084" s="32"/>
      <c r="P4084" s="6" t="str">
        <f>IF($C4084="","",IF(ISNA(MATCH($C4084,账户表,0)),"※这个账户不在【基础资料】的账户档案里",IF($B4084="","※没填日期，这一笔不会进任何月份的报表",IF(NOT(ISNUMBER($B4084)),"※日期是文本不是日期（像 2026.6.28 这种），按日期取数的报表全会漏掉这一笔",IF(AND($F4084&lt;&gt;"",$G4084&lt;&gt;""),"※收入和支出不能同时填",IF(AND(N($F4084)=0,N($G4084)=0),"※收入和支出都没填",IF(OR(N($F4084)&lt;0,N($G4084)&lt;0),"※金额不能填负数，方向反了就换一列填",IF($D4084="","※没填收支类别，分类报表会漏掉这一笔",IF(ISNA(MATCH($D4084,类别表,0)),"※收支类别不在【基础资料】的清单里",IF(AND($L4084="内部转账",$M4084=""),"△内部转账要在「对方账户」写上另一头",IF(AND($L4084="内部转账",$M4084=$C4084),"※对方账户跟本账户是同一个",IF(AND($L4084&lt;&gt;"内部转账",$M4084&lt;&gt;""),"△填了对方账户，但类别不是内部转账",IF(YEAR($B4084)&lt;&gt;管理年度,"△不是管理年度的单据，按月的三张报表里看不到",IF($H4084&lt;0,"△这一笔之后该账户余额成负数了，核一下",""))))))))))))))</f>
        <v/>
      </c>
    </row>
    <row r="4085" ht="16.5" spans="1:16">
      <c r="A4085" s="4" t="str">
        <f>IF($C4085="","",COUNTA($C$5:$C4085))</f>
        <v/>
      </c>
      <c r="B4085" s="52"/>
      <c r="C4085" s="53"/>
      <c r="D4085" s="53"/>
      <c r="E4085" s="32"/>
      <c r="F4085" s="54"/>
      <c r="G4085" s="54"/>
      <c r="H4085" s="24" t="str">
        <f>IFERROR(ROUND(VLOOKUP($C4085,基础资料!$B$5:$E$34,3,0)+SUMIF($C$5:$C4085,$C4085,$F$5:$F4085)-SUMIF($C$5:$C4085,$C4085,$G$5:$G4085),2),"")</f>
        <v/>
      </c>
      <c r="I4085" s="53"/>
      <c r="J4085" s="53"/>
      <c r="K4085" s="25" t="str">
        <f t="shared" si="63"/>
        <v/>
      </c>
      <c r="L4085" s="13" t="str">
        <f>IF($D4085="","",IFERROR(INDEX(类别属性,MATCH($D4085,类别表,0)),""))</f>
        <v/>
      </c>
      <c r="M4085" s="53"/>
      <c r="N4085" s="53"/>
      <c r="O4085" s="32"/>
      <c r="P4085" s="6" t="str">
        <f>IF($C4085="","",IF(ISNA(MATCH($C4085,账户表,0)),"※这个账户不在【基础资料】的账户档案里",IF($B4085="","※没填日期，这一笔不会进任何月份的报表",IF(NOT(ISNUMBER($B4085)),"※日期是文本不是日期（像 2026.6.28 这种），按日期取数的报表全会漏掉这一笔",IF(AND($F4085&lt;&gt;"",$G4085&lt;&gt;""),"※收入和支出不能同时填",IF(AND(N($F4085)=0,N($G4085)=0),"※收入和支出都没填",IF(OR(N($F4085)&lt;0,N($G4085)&lt;0),"※金额不能填负数，方向反了就换一列填",IF($D4085="","※没填收支类别，分类报表会漏掉这一笔",IF(ISNA(MATCH($D4085,类别表,0)),"※收支类别不在【基础资料】的清单里",IF(AND($L4085="内部转账",$M4085=""),"△内部转账要在「对方账户」写上另一头",IF(AND($L4085="内部转账",$M4085=$C4085),"※对方账户跟本账户是同一个",IF(AND($L4085&lt;&gt;"内部转账",$M4085&lt;&gt;""),"△填了对方账户，但类别不是内部转账",IF(YEAR($B4085)&lt;&gt;管理年度,"△不是管理年度的单据，按月的三张报表里看不到",IF($H4085&lt;0,"△这一笔之后该账户余额成负数了，核一下",""))))))))))))))</f>
        <v/>
      </c>
    </row>
    <row r="4086" ht="16.5" spans="1:16">
      <c r="A4086" s="4" t="str">
        <f>IF($C4086="","",COUNTA($C$5:$C4086))</f>
        <v/>
      </c>
      <c r="B4086" s="52"/>
      <c r="C4086" s="53"/>
      <c r="D4086" s="53"/>
      <c r="E4086" s="32"/>
      <c r="F4086" s="54"/>
      <c r="G4086" s="54"/>
      <c r="H4086" s="24" t="str">
        <f>IFERROR(ROUND(VLOOKUP($C4086,基础资料!$B$5:$E$34,3,0)+SUMIF($C$5:$C4086,$C4086,$F$5:$F4086)-SUMIF($C$5:$C4086,$C4086,$G$5:$G4086),2),"")</f>
        <v/>
      </c>
      <c r="I4086" s="53"/>
      <c r="J4086" s="53"/>
      <c r="K4086" s="25" t="str">
        <f t="shared" si="63"/>
        <v/>
      </c>
      <c r="L4086" s="13" t="str">
        <f>IF($D4086="","",IFERROR(INDEX(类别属性,MATCH($D4086,类别表,0)),""))</f>
        <v/>
      </c>
      <c r="M4086" s="53"/>
      <c r="N4086" s="53"/>
      <c r="O4086" s="32"/>
      <c r="P4086" s="6" t="str">
        <f>IF($C4086="","",IF(ISNA(MATCH($C4086,账户表,0)),"※这个账户不在【基础资料】的账户档案里",IF($B4086="","※没填日期，这一笔不会进任何月份的报表",IF(NOT(ISNUMBER($B4086)),"※日期是文本不是日期（像 2026.6.28 这种），按日期取数的报表全会漏掉这一笔",IF(AND($F4086&lt;&gt;"",$G4086&lt;&gt;""),"※收入和支出不能同时填",IF(AND(N($F4086)=0,N($G4086)=0),"※收入和支出都没填",IF(OR(N($F4086)&lt;0,N($G4086)&lt;0),"※金额不能填负数，方向反了就换一列填",IF($D4086="","※没填收支类别，分类报表会漏掉这一笔",IF(ISNA(MATCH($D4086,类别表,0)),"※收支类别不在【基础资料】的清单里",IF(AND($L4086="内部转账",$M4086=""),"△内部转账要在「对方账户」写上另一头",IF(AND($L4086="内部转账",$M4086=$C4086),"※对方账户跟本账户是同一个",IF(AND($L4086&lt;&gt;"内部转账",$M4086&lt;&gt;""),"△填了对方账户，但类别不是内部转账",IF(YEAR($B4086)&lt;&gt;管理年度,"△不是管理年度的单据，按月的三张报表里看不到",IF($H4086&lt;0,"△这一笔之后该账户余额成负数了，核一下",""))))))))))))))</f>
        <v/>
      </c>
    </row>
    <row r="4087" ht="16.5" spans="1:16">
      <c r="A4087" s="4" t="str">
        <f>IF($C4087="","",COUNTA($C$5:$C4087))</f>
        <v/>
      </c>
      <c r="B4087" s="52"/>
      <c r="C4087" s="53"/>
      <c r="D4087" s="53"/>
      <c r="E4087" s="32"/>
      <c r="F4087" s="54"/>
      <c r="G4087" s="54"/>
      <c r="H4087" s="24" t="str">
        <f>IFERROR(ROUND(VLOOKUP($C4087,基础资料!$B$5:$E$34,3,0)+SUMIF($C$5:$C4087,$C4087,$F$5:$F4087)-SUMIF($C$5:$C4087,$C4087,$G$5:$G4087),2),"")</f>
        <v/>
      </c>
      <c r="I4087" s="53"/>
      <c r="J4087" s="53"/>
      <c r="K4087" s="25" t="str">
        <f t="shared" si="63"/>
        <v/>
      </c>
      <c r="L4087" s="13" t="str">
        <f>IF($D4087="","",IFERROR(INDEX(类别属性,MATCH($D4087,类别表,0)),""))</f>
        <v/>
      </c>
      <c r="M4087" s="53"/>
      <c r="N4087" s="53"/>
      <c r="O4087" s="32"/>
      <c r="P4087" s="6" t="str">
        <f>IF($C4087="","",IF(ISNA(MATCH($C4087,账户表,0)),"※这个账户不在【基础资料】的账户档案里",IF($B4087="","※没填日期，这一笔不会进任何月份的报表",IF(NOT(ISNUMBER($B4087)),"※日期是文本不是日期（像 2026.6.28 这种），按日期取数的报表全会漏掉这一笔",IF(AND($F4087&lt;&gt;"",$G4087&lt;&gt;""),"※收入和支出不能同时填",IF(AND(N($F4087)=0,N($G4087)=0),"※收入和支出都没填",IF(OR(N($F4087)&lt;0,N($G4087)&lt;0),"※金额不能填负数，方向反了就换一列填",IF($D4087="","※没填收支类别，分类报表会漏掉这一笔",IF(ISNA(MATCH($D4087,类别表,0)),"※收支类别不在【基础资料】的清单里",IF(AND($L4087="内部转账",$M4087=""),"△内部转账要在「对方账户」写上另一头",IF(AND($L4087="内部转账",$M4087=$C4087),"※对方账户跟本账户是同一个",IF(AND($L4087&lt;&gt;"内部转账",$M4087&lt;&gt;""),"△填了对方账户，但类别不是内部转账",IF(YEAR($B4087)&lt;&gt;管理年度,"△不是管理年度的单据，按月的三张报表里看不到",IF($H4087&lt;0,"△这一笔之后该账户余额成负数了，核一下",""))))))))))))))</f>
        <v/>
      </c>
    </row>
    <row r="4088" ht="16.5" spans="1:16">
      <c r="A4088" s="4" t="str">
        <f>IF($C4088="","",COUNTA($C$5:$C4088))</f>
        <v/>
      </c>
      <c r="B4088" s="52"/>
      <c r="C4088" s="53"/>
      <c r="D4088" s="53"/>
      <c r="E4088" s="32"/>
      <c r="F4088" s="54"/>
      <c r="G4088" s="54"/>
      <c r="H4088" s="24" t="str">
        <f>IFERROR(ROUND(VLOOKUP($C4088,基础资料!$B$5:$E$34,3,0)+SUMIF($C$5:$C4088,$C4088,$F$5:$F4088)-SUMIF($C$5:$C4088,$C4088,$G$5:$G4088),2),"")</f>
        <v/>
      </c>
      <c r="I4088" s="53"/>
      <c r="J4088" s="53"/>
      <c r="K4088" s="25" t="str">
        <f t="shared" si="63"/>
        <v/>
      </c>
      <c r="L4088" s="13" t="str">
        <f>IF($D4088="","",IFERROR(INDEX(类别属性,MATCH($D4088,类别表,0)),""))</f>
        <v/>
      </c>
      <c r="M4088" s="53"/>
      <c r="N4088" s="53"/>
      <c r="O4088" s="32"/>
      <c r="P4088" s="6" t="str">
        <f>IF($C4088="","",IF(ISNA(MATCH($C4088,账户表,0)),"※这个账户不在【基础资料】的账户档案里",IF($B4088="","※没填日期，这一笔不会进任何月份的报表",IF(NOT(ISNUMBER($B4088)),"※日期是文本不是日期（像 2026.6.28 这种），按日期取数的报表全会漏掉这一笔",IF(AND($F4088&lt;&gt;"",$G4088&lt;&gt;""),"※收入和支出不能同时填",IF(AND(N($F4088)=0,N($G4088)=0),"※收入和支出都没填",IF(OR(N($F4088)&lt;0,N($G4088)&lt;0),"※金额不能填负数，方向反了就换一列填",IF($D4088="","※没填收支类别，分类报表会漏掉这一笔",IF(ISNA(MATCH($D4088,类别表,0)),"※收支类别不在【基础资料】的清单里",IF(AND($L4088="内部转账",$M4088=""),"△内部转账要在「对方账户」写上另一头",IF(AND($L4088="内部转账",$M4088=$C4088),"※对方账户跟本账户是同一个",IF(AND($L4088&lt;&gt;"内部转账",$M4088&lt;&gt;""),"△填了对方账户，但类别不是内部转账",IF(YEAR($B4088)&lt;&gt;管理年度,"△不是管理年度的单据，按月的三张报表里看不到",IF($H4088&lt;0,"△这一笔之后该账户余额成负数了，核一下",""))))))))))))))</f>
        <v/>
      </c>
    </row>
    <row r="4089" ht="16.5" spans="1:16">
      <c r="A4089" s="4" t="str">
        <f>IF($C4089="","",COUNTA($C$5:$C4089))</f>
        <v/>
      </c>
      <c r="B4089" s="52"/>
      <c r="C4089" s="53"/>
      <c r="D4089" s="53"/>
      <c r="E4089" s="32"/>
      <c r="F4089" s="54"/>
      <c r="G4089" s="54"/>
      <c r="H4089" s="24" t="str">
        <f>IFERROR(ROUND(VLOOKUP($C4089,基础资料!$B$5:$E$34,3,0)+SUMIF($C$5:$C4089,$C4089,$F$5:$F4089)-SUMIF($C$5:$C4089,$C4089,$G$5:$G4089),2),"")</f>
        <v/>
      </c>
      <c r="I4089" s="53"/>
      <c r="J4089" s="53"/>
      <c r="K4089" s="25" t="str">
        <f t="shared" si="63"/>
        <v/>
      </c>
      <c r="L4089" s="13" t="str">
        <f>IF($D4089="","",IFERROR(INDEX(类别属性,MATCH($D4089,类别表,0)),""))</f>
        <v/>
      </c>
      <c r="M4089" s="53"/>
      <c r="N4089" s="53"/>
      <c r="O4089" s="32"/>
      <c r="P4089" s="6" t="str">
        <f>IF($C4089="","",IF(ISNA(MATCH($C4089,账户表,0)),"※这个账户不在【基础资料】的账户档案里",IF($B4089="","※没填日期，这一笔不会进任何月份的报表",IF(NOT(ISNUMBER($B4089)),"※日期是文本不是日期（像 2026.6.28 这种），按日期取数的报表全会漏掉这一笔",IF(AND($F4089&lt;&gt;"",$G4089&lt;&gt;""),"※收入和支出不能同时填",IF(AND(N($F4089)=0,N($G4089)=0),"※收入和支出都没填",IF(OR(N($F4089)&lt;0,N($G4089)&lt;0),"※金额不能填负数，方向反了就换一列填",IF($D4089="","※没填收支类别，分类报表会漏掉这一笔",IF(ISNA(MATCH($D4089,类别表,0)),"※收支类别不在【基础资料】的清单里",IF(AND($L4089="内部转账",$M4089=""),"△内部转账要在「对方账户」写上另一头",IF(AND($L4089="内部转账",$M4089=$C4089),"※对方账户跟本账户是同一个",IF(AND($L4089&lt;&gt;"内部转账",$M4089&lt;&gt;""),"△填了对方账户，但类别不是内部转账",IF(YEAR($B4089)&lt;&gt;管理年度,"△不是管理年度的单据，按月的三张报表里看不到",IF($H4089&lt;0,"△这一笔之后该账户余额成负数了，核一下",""))))))))))))))</f>
        <v/>
      </c>
    </row>
    <row r="4090" ht="16.5" spans="1:16">
      <c r="A4090" s="4" t="str">
        <f>IF($C4090="","",COUNTA($C$5:$C4090))</f>
        <v/>
      </c>
      <c r="B4090" s="52"/>
      <c r="C4090" s="53"/>
      <c r="D4090" s="53"/>
      <c r="E4090" s="32"/>
      <c r="F4090" s="54"/>
      <c r="G4090" s="54"/>
      <c r="H4090" s="24" t="str">
        <f>IFERROR(ROUND(VLOOKUP($C4090,基础资料!$B$5:$E$34,3,0)+SUMIF($C$5:$C4090,$C4090,$F$5:$F4090)-SUMIF($C$5:$C4090,$C4090,$G$5:$G4090),2),"")</f>
        <v/>
      </c>
      <c r="I4090" s="53"/>
      <c r="J4090" s="53"/>
      <c r="K4090" s="25" t="str">
        <f t="shared" si="63"/>
        <v/>
      </c>
      <c r="L4090" s="13" t="str">
        <f>IF($D4090="","",IFERROR(INDEX(类别属性,MATCH($D4090,类别表,0)),""))</f>
        <v/>
      </c>
      <c r="M4090" s="53"/>
      <c r="N4090" s="53"/>
      <c r="O4090" s="32"/>
      <c r="P4090" s="6" t="str">
        <f>IF($C4090="","",IF(ISNA(MATCH($C4090,账户表,0)),"※这个账户不在【基础资料】的账户档案里",IF($B4090="","※没填日期，这一笔不会进任何月份的报表",IF(NOT(ISNUMBER($B4090)),"※日期是文本不是日期（像 2026.6.28 这种），按日期取数的报表全会漏掉这一笔",IF(AND($F4090&lt;&gt;"",$G4090&lt;&gt;""),"※收入和支出不能同时填",IF(AND(N($F4090)=0,N($G4090)=0),"※收入和支出都没填",IF(OR(N($F4090)&lt;0,N($G4090)&lt;0),"※金额不能填负数，方向反了就换一列填",IF($D4090="","※没填收支类别，分类报表会漏掉这一笔",IF(ISNA(MATCH($D4090,类别表,0)),"※收支类别不在【基础资料】的清单里",IF(AND($L4090="内部转账",$M4090=""),"△内部转账要在「对方账户」写上另一头",IF(AND($L4090="内部转账",$M4090=$C4090),"※对方账户跟本账户是同一个",IF(AND($L4090&lt;&gt;"内部转账",$M4090&lt;&gt;""),"△填了对方账户，但类别不是内部转账",IF(YEAR($B4090)&lt;&gt;管理年度,"△不是管理年度的单据，按月的三张报表里看不到",IF($H4090&lt;0,"△这一笔之后该账户余额成负数了，核一下",""))))))))))))))</f>
        <v/>
      </c>
    </row>
    <row r="4091" ht="16.5" spans="1:16">
      <c r="A4091" s="4" t="str">
        <f>IF($C4091="","",COUNTA($C$5:$C4091))</f>
        <v/>
      </c>
      <c r="B4091" s="52"/>
      <c r="C4091" s="53"/>
      <c r="D4091" s="53"/>
      <c r="E4091" s="32"/>
      <c r="F4091" s="54"/>
      <c r="G4091" s="54"/>
      <c r="H4091" s="24" t="str">
        <f>IFERROR(ROUND(VLOOKUP($C4091,基础资料!$B$5:$E$34,3,0)+SUMIF($C$5:$C4091,$C4091,$F$5:$F4091)-SUMIF($C$5:$C4091,$C4091,$G$5:$G4091),2),"")</f>
        <v/>
      </c>
      <c r="I4091" s="53"/>
      <c r="J4091" s="53"/>
      <c r="K4091" s="25" t="str">
        <f t="shared" si="63"/>
        <v/>
      </c>
      <c r="L4091" s="13" t="str">
        <f>IF($D4091="","",IFERROR(INDEX(类别属性,MATCH($D4091,类别表,0)),""))</f>
        <v/>
      </c>
      <c r="M4091" s="53"/>
      <c r="N4091" s="53"/>
      <c r="O4091" s="32"/>
      <c r="P4091" s="6" t="str">
        <f>IF($C4091="","",IF(ISNA(MATCH($C4091,账户表,0)),"※这个账户不在【基础资料】的账户档案里",IF($B4091="","※没填日期，这一笔不会进任何月份的报表",IF(NOT(ISNUMBER($B4091)),"※日期是文本不是日期（像 2026.6.28 这种），按日期取数的报表全会漏掉这一笔",IF(AND($F4091&lt;&gt;"",$G4091&lt;&gt;""),"※收入和支出不能同时填",IF(AND(N($F4091)=0,N($G4091)=0),"※收入和支出都没填",IF(OR(N($F4091)&lt;0,N($G4091)&lt;0),"※金额不能填负数，方向反了就换一列填",IF($D4091="","※没填收支类别，分类报表会漏掉这一笔",IF(ISNA(MATCH($D4091,类别表,0)),"※收支类别不在【基础资料】的清单里",IF(AND($L4091="内部转账",$M4091=""),"△内部转账要在「对方账户」写上另一头",IF(AND($L4091="内部转账",$M4091=$C4091),"※对方账户跟本账户是同一个",IF(AND($L4091&lt;&gt;"内部转账",$M4091&lt;&gt;""),"△填了对方账户，但类别不是内部转账",IF(YEAR($B4091)&lt;&gt;管理年度,"△不是管理年度的单据，按月的三张报表里看不到",IF($H4091&lt;0,"△这一笔之后该账户余额成负数了，核一下",""))))))))))))))</f>
        <v/>
      </c>
    </row>
    <row r="4092" ht="16.5" spans="1:16">
      <c r="A4092" s="4" t="str">
        <f>IF($C4092="","",COUNTA($C$5:$C4092))</f>
        <v/>
      </c>
      <c r="B4092" s="52"/>
      <c r="C4092" s="53"/>
      <c r="D4092" s="53"/>
      <c r="E4092" s="32"/>
      <c r="F4092" s="54"/>
      <c r="G4092" s="54"/>
      <c r="H4092" s="24" t="str">
        <f>IFERROR(ROUND(VLOOKUP($C4092,基础资料!$B$5:$E$34,3,0)+SUMIF($C$5:$C4092,$C4092,$F$5:$F4092)-SUMIF($C$5:$C4092,$C4092,$G$5:$G4092),2),"")</f>
        <v/>
      </c>
      <c r="I4092" s="53"/>
      <c r="J4092" s="53"/>
      <c r="K4092" s="25" t="str">
        <f t="shared" si="63"/>
        <v/>
      </c>
      <c r="L4092" s="13" t="str">
        <f>IF($D4092="","",IFERROR(INDEX(类别属性,MATCH($D4092,类别表,0)),""))</f>
        <v/>
      </c>
      <c r="M4092" s="53"/>
      <c r="N4092" s="53"/>
      <c r="O4092" s="32"/>
      <c r="P4092" s="6" t="str">
        <f>IF($C4092="","",IF(ISNA(MATCH($C4092,账户表,0)),"※这个账户不在【基础资料】的账户档案里",IF($B4092="","※没填日期，这一笔不会进任何月份的报表",IF(NOT(ISNUMBER($B4092)),"※日期是文本不是日期（像 2026.6.28 这种），按日期取数的报表全会漏掉这一笔",IF(AND($F4092&lt;&gt;"",$G4092&lt;&gt;""),"※收入和支出不能同时填",IF(AND(N($F4092)=0,N($G4092)=0),"※收入和支出都没填",IF(OR(N($F4092)&lt;0,N($G4092)&lt;0),"※金额不能填负数，方向反了就换一列填",IF($D4092="","※没填收支类别，分类报表会漏掉这一笔",IF(ISNA(MATCH($D4092,类别表,0)),"※收支类别不在【基础资料】的清单里",IF(AND($L4092="内部转账",$M4092=""),"△内部转账要在「对方账户」写上另一头",IF(AND($L4092="内部转账",$M4092=$C4092),"※对方账户跟本账户是同一个",IF(AND($L4092&lt;&gt;"内部转账",$M4092&lt;&gt;""),"△填了对方账户，但类别不是内部转账",IF(YEAR($B4092)&lt;&gt;管理年度,"△不是管理年度的单据，按月的三张报表里看不到",IF($H4092&lt;0,"△这一笔之后该账户余额成负数了，核一下",""))))))))))))))</f>
        <v/>
      </c>
    </row>
    <row r="4093" ht="16.5" spans="1:16">
      <c r="A4093" s="4" t="str">
        <f>IF($C4093="","",COUNTA($C$5:$C4093))</f>
        <v/>
      </c>
      <c r="B4093" s="52"/>
      <c r="C4093" s="53"/>
      <c r="D4093" s="53"/>
      <c r="E4093" s="32"/>
      <c r="F4093" s="54"/>
      <c r="G4093" s="54"/>
      <c r="H4093" s="24" t="str">
        <f>IFERROR(ROUND(VLOOKUP($C4093,基础资料!$B$5:$E$34,3,0)+SUMIF($C$5:$C4093,$C4093,$F$5:$F4093)-SUMIF($C$5:$C4093,$C4093,$G$5:$G4093),2),"")</f>
        <v/>
      </c>
      <c r="I4093" s="53"/>
      <c r="J4093" s="53"/>
      <c r="K4093" s="25" t="str">
        <f t="shared" si="63"/>
        <v/>
      </c>
      <c r="L4093" s="13" t="str">
        <f>IF($D4093="","",IFERROR(INDEX(类别属性,MATCH($D4093,类别表,0)),""))</f>
        <v/>
      </c>
      <c r="M4093" s="53"/>
      <c r="N4093" s="53"/>
      <c r="O4093" s="32"/>
      <c r="P4093" s="6" t="str">
        <f>IF($C4093="","",IF(ISNA(MATCH($C4093,账户表,0)),"※这个账户不在【基础资料】的账户档案里",IF($B4093="","※没填日期，这一笔不会进任何月份的报表",IF(NOT(ISNUMBER($B4093)),"※日期是文本不是日期（像 2026.6.28 这种），按日期取数的报表全会漏掉这一笔",IF(AND($F4093&lt;&gt;"",$G4093&lt;&gt;""),"※收入和支出不能同时填",IF(AND(N($F4093)=0,N($G4093)=0),"※收入和支出都没填",IF(OR(N($F4093)&lt;0,N($G4093)&lt;0),"※金额不能填负数，方向反了就换一列填",IF($D4093="","※没填收支类别，分类报表会漏掉这一笔",IF(ISNA(MATCH($D4093,类别表,0)),"※收支类别不在【基础资料】的清单里",IF(AND($L4093="内部转账",$M4093=""),"△内部转账要在「对方账户」写上另一头",IF(AND($L4093="内部转账",$M4093=$C4093),"※对方账户跟本账户是同一个",IF(AND($L4093&lt;&gt;"内部转账",$M4093&lt;&gt;""),"△填了对方账户，但类别不是内部转账",IF(YEAR($B4093)&lt;&gt;管理年度,"△不是管理年度的单据，按月的三张报表里看不到",IF($H4093&lt;0,"△这一笔之后该账户余额成负数了，核一下",""))))))))))))))</f>
        <v/>
      </c>
    </row>
    <row r="4094" ht="16.5" spans="1:16">
      <c r="A4094" s="4" t="str">
        <f>IF($C4094="","",COUNTA($C$5:$C4094))</f>
        <v/>
      </c>
      <c r="B4094" s="52"/>
      <c r="C4094" s="53"/>
      <c r="D4094" s="53"/>
      <c r="E4094" s="32"/>
      <c r="F4094" s="54"/>
      <c r="G4094" s="54"/>
      <c r="H4094" s="24" t="str">
        <f>IFERROR(ROUND(VLOOKUP($C4094,基础资料!$B$5:$E$34,3,0)+SUMIF($C$5:$C4094,$C4094,$F$5:$F4094)-SUMIF($C$5:$C4094,$C4094,$G$5:$G4094),2),"")</f>
        <v/>
      </c>
      <c r="I4094" s="53"/>
      <c r="J4094" s="53"/>
      <c r="K4094" s="25" t="str">
        <f t="shared" si="63"/>
        <v/>
      </c>
      <c r="L4094" s="13" t="str">
        <f>IF($D4094="","",IFERROR(INDEX(类别属性,MATCH($D4094,类别表,0)),""))</f>
        <v/>
      </c>
      <c r="M4094" s="53"/>
      <c r="N4094" s="53"/>
      <c r="O4094" s="32"/>
      <c r="P4094" s="6" t="str">
        <f>IF($C4094="","",IF(ISNA(MATCH($C4094,账户表,0)),"※这个账户不在【基础资料】的账户档案里",IF($B4094="","※没填日期，这一笔不会进任何月份的报表",IF(NOT(ISNUMBER($B4094)),"※日期是文本不是日期（像 2026.6.28 这种），按日期取数的报表全会漏掉这一笔",IF(AND($F4094&lt;&gt;"",$G4094&lt;&gt;""),"※收入和支出不能同时填",IF(AND(N($F4094)=0,N($G4094)=0),"※收入和支出都没填",IF(OR(N($F4094)&lt;0,N($G4094)&lt;0),"※金额不能填负数，方向反了就换一列填",IF($D4094="","※没填收支类别，分类报表会漏掉这一笔",IF(ISNA(MATCH($D4094,类别表,0)),"※收支类别不在【基础资料】的清单里",IF(AND($L4094="内部转账",$M4094=""),"△内部转账要在「对方账户」写上另一头",IF(AND($L4094="内部转账",$M4094=$C4094),"※对方账户跟本账户是同一个",IF(AND($L4094&lt;&gt;"内部转账",$M4094&lt;&gt;""),"△填了对方账户，但类别不是内部转账",IF(YEAR($B4094)&lt;&gt;管理年度,"△不是管理年度的单据，按月的三张报表里看不到",IF($H4094&lt;0,"△这一笔之后该账户余额成负数了，核一下",""))))))))))))))</f>
        <v/>
      </c>
    </row>
    <row r="4095" ht="16.5" spans="1:16">
      <c r="A4095" s="4" t="str">
        <f>IF($C4095="","",COUNTA($C$5:$C4095))</f>
        <v/>
      </c>
      <c r="B4095" s="52"/>
      <c r="C4095" s="53"/>
      <c r="D4095" s="53"/>
      <c r="E4095" s="32"/>
      <c r="F4095" s="54"/>
      <c r="G4095" s="54"/>
      <c r="H4095" s="24" t="str">
        <f>IFERROR(ROUND(VLOOKUP($C4095,基础资料!$B$5:$E$34,3,0)+SUMIF($C$5:$C4095,$C4095,$F$5:$F4095)-SUMIF($C$5:$C4095,$C4095,$G$5:$G4095),2),"")</f>
        <v/>
      </c>
      <c r="I4095" s="53"/>
      <c r="J4095" s="53"/>
      <c r="K4095" s="25" t="str">
        <f t="shared" si="63"/>
        <v/>
      </c>
      <c r="L4095" s="13" t="str">
        <f>IF($D4095="","",IFERROR(INDEX(类别属性,MATCH($D4095,类别表,0)),""))</f>
        <v/>
      </c>
      <c r="M4095" s="53"/>
      <c r="N4095" s="53"/>
      <c r="O4095" s="32"/>
      <c r="P4095" s="6" t="str">
        <f>IF($C4095="","",IF(ISNA(MATCH($C4095,账户表,0)),"※这个账户不在【基础资料】的账户档案里",IF($B4095="","※没填日期，这一笔不会进任何月份的报表",IF(NOT(ISNUMBER($B4095)),"※日期是文本不是日期（像 2026.6.28 这种），按日期取数的报表全会漏掉这一笔",IF(AND($F4095&lt;&gt;"",$G4095&lt;&gt;""),"※收入和支出不能同时填",IF(AND(N($F4095)=0,N($G4095)=0),"※收入和支出都没填",IF(OR(N($F4095)&lt;0,N($G4095)&lt;0),"※金额不能填负数，方向反了就换一列填",IF($D4095="","※没填收支类别，分类报表会漏掉这一笔",IF(ISNA(MATCH($D4095,类别表,0)),"※收支类别不在【基础资料】的清单里",IF(AND($L4095="内部转账",$M4095=""),"△内部转账要在「对方账户」写上另一头",IF(AND($L4095="内部转账",$M4095=$C4095),"※对方账户跟本账户是同一个",IF(AND($L4095&lt;&gt;"内部转账",$M4095&lt;&gt;""),"△填了对方账户，但类别不是内部转账",IF(YEAR($B4095)&lt;&gt;管理年度,"△不是管理年度的单据，按月的三张报表里看不到",IF($H4095&lt;0,"△这一笔之后该账户余额成负数了，核一下",""))))))))))))))</f>
        <v/>
      </c>
    </row>
    <row r="4096" ht="16.5" spans="1:16">
      <c r="A4096" s="4" t="str">
        <f>IF($C4096="","",COUNTA($C$5:$C4096))</f>
        <v/>
      </c>
      <c r="B4096" s="52"/>
      <c r="C4096" s="53"/>
      <c r="D4096" s="53"/>
      <c r="E4096" s="32"/>
      <c r="F4096" s="54"/>
      <c r="G4096" s="54"/>
      <c r="H4096" s="24" t="str">
        <f>IFERROR(ROUND(VLOOKUP($C4096,基础资料!$B$5:$E$34,3,0)+SUMIF($C$5:$C4096,$C4096,$F$5:$F4096)-SUMIF($C$5:$C4096,$C4096,$G$5:$G4096),2),"")</f>
        <v/>
      </c>
      <c r="I4096" s="53"/>
      <c r="J4096" s="53"/>
      <c r="K4096" s="25" t="str">
        <f t="shared" si="63"/>
        <v/>
      </c>
      <c r="L4096" s="13" t="str">
        <f>IF($D4096="","",IFERROR(INDEX(类别属性,MATCH($D4096,类别表,0)),""))</f>
        <v/>
      </c>
      <c r="M4096" s="53"/>
      <c r="N4096" s="53"/>
      <c r="O4096" s="32"/>
      <c r="P4096" s="6" t="str">
        <f>IF($C4096="","",IF(ISNA(MATCH($C4096,账户表,0)),"※这个账户不在【基础资料】的账户档案里",IF($B4096="","※没填日期，这一笔不会进任何月份的报表",IF(NOT(ISNUMBER($B4096)),"※日期是文本不是日期（像 2026.6.28 这种），按日期取数的报表全会漏掉这一笔",IF(AND($F4096&lt;&gt;"",$G4096&lt;&gt;""),"※收入和支出不能同时填",IF(AND(N($F4096)=0,N($G4096)=0),"※收入和支出都没填",IF(OR(N($F4096)&lt;0,N($G4096)&lt;0),"※金额不能填负数，方向反了就换一列填",IF($D4096="","※没填收支类别，分类报表会漏掉这一笔",IF(ISNA(MATCH($D4096,类别表,0)),"※收支类别不在【基础资料】的清单里",IF(AND($L4096="内部转账",$M4096=""),"△内部转账要在「对方账户」写上另一头",IF(AND($L4096="内部转账",$M4096=$C4096),"※对方账户跟本账户是同一个",IF(AND($L4096&lt;&gt;"内部转账",$M4096&lt;&gt;""),"△填了对方账户，但类别不是内部转账",IF(YEAR($B4096)&lt;&gt;管理年度,"△不是管理年度的单据，按月的三张报表里看不到",IF($H4096&lt;0,"△这一笔之后该账户余额成负数了，核一下",""))))))))))))))</f>
        <v/>
      </c>
    </row>
    <row r="4097" ht="16.5" spans="1:16">
      <c r="A4097" s="4" t="str">
        <f>IF($C4097="","",COUNTA($C$5:$C4097))</f>
        <v/>
      </c>
      <c r="B4097" s="52"/>
      <c r="C4097" s="53"/>
      <c r="D4097" s="53"/>
      <c r="E4097" s="32"/>
      <c r="F4097" s="54"/>
      <c r="G4097" s="54"/>
      <c r="H4097" s="24" t="str">
        <f>IFERROR(ROUND(VLOOKUP($C4097,基础资料!$B$5:$E$34,3,0)+SUMIF($C$5:$C4097,$C4097,$F$5:$F4097)-SUMIF($C$5:$C4097,$C4097,$G$5:$G4097),2),"")</f>
        <v/>
      </c>
      <c r="I4097" s="53"/>
      <c r="J4097" s="53"/>
      <c r="K4097" s="25" t="str">
        <f t="shared" si="63"/>
        <v/>
      </c>
      <c r="L4097" s="13" t="str">
        <f>IF($D4097="","",IFERROR(INDEX(类别属性,MATCH($D4097,类别表,0)),""))</f>
        <v/>
      </c>
      <c r="M4097" s="53"/>
      <c r="N4097" s="53"/>
      <c r="O4097" s="32"/>
      <c r="P4097" s="6" t="str">
        <f>IF($C4097="","",IF(ISNA(MATCH($C4097,账户表,0)),"※这个账户不在【基础资料】的账户档案里",IF($B4097="","※没填日期，这一笔不会进任何月份的报表",IF(NOT(ISNUMBER($B4097)),"※日期是文本不是日期（像 2026.6.28 这种），按日期取数的报表全会漏掉这一笔",IF(AND($F4097&lt;&gt;"",$G4097&lt;&gt;""),"※收入和支出不能同时填",IF(AND(N($F4097)=0,N($G4097)=0),"※收入和支出都没填",IF(OR(N($F4097)&lt;0,N($G4097)&lt;0),"※金额不能填负数，方向反了就换一列填",IF($D4097="","※没填收支类别，分类报表会漏掉这一笔",IF(ISNA(MATCH($D4097,类别表,0)),"※收支类别不在【基础资料】的清单里",IF(AND($L4097="内部转账",$M4097=""),"△内部转账要在「对方账户」写上另一头",IF(AND($L4097="内部转账",$M4097=$C4097),"※对方账户跟本账户是同一个",IF(AND($L4097&lt;&gt;"内部转账",$M4097&lt;&gt;""),"△填了对方账户，但类别不是内部转账",IF(YEAR($B4097)&lt;&gt;管理年度,"△不是管理年度的单据，按月的三张报表里看不到",IF($H4097&lt;0,"△这一笔之后该账户余额成负数了，核一下",""))))))))))))))</f>
        <v/>
      </c>
    </row>
    <row r="4098" ht="16.5" spans="1:16">
      <c r="A4098" s="4" t="str">
        <f>IF($C4098="","",COUNTA($C$5:$C4098))</f>
        <v/>
      </c>
      <c r="B4098" s="52"/>
      <c r="C4098" s="53"/>
      <c r="D4098" s="53"/>
      <c r="E4098" s="32"/>
      <c r="F4098" s="54"/>
      <c r="G4098" s="54"/>
      <c r="H4098" s="24" t="str">
        <f>IFERROR(ROUND(VLOOKUP($C4098,基础资料!$B$5:$E$34,3,0)+SUMIF($C$5:$C4098,$C4098,$F$5:$F4098)-SUMIF($C$5:$C4098,$C4098,$G$5:$G4098),2),"")</f>
        <v/>
      </c>
      <c r="I4098" s="53"/>
      <c r="J4098" s="53"/>
      <c r="K4098" s="25" t="str">
        <f t="shared" si="63"/>
        <v/>
      </c>
      <c r="L4098" s="13" t="str">
        <f>IF($D4098="","",IFERROR(INDEX(类别属性,MATCH($D4098,类别表,0)),""))</f>
        <v/>
      </c>
      <c r="M4098" s="53"/>
      <c r="N4098" s="53"/>
      <c r="O4098" s="32"/>
      <c r="P4098" s="6" t="str">
        <f>IF($C4098="","",IF(ISNA(MATCH($C4098,账户表,0)),"※这个账户不在【基础资料】的账户档案里",IF($B4098="","※没填日期，这一笔不会进任何月份的报表",IF(NOT(ISNUMBER($B4098)),"※日期是文本不是日期（像 2026.6.28 这种），按日期取数的报表全会漏掉这一笔",IF(AND($F4098&lt;&gt;"",$G4098&lt;&gt;""),"※收入和支出不能同时填",IF(AND(N($F4098)=0,N($G4098)=0),"※收入和支出都没填",IF(OR(N($F4098)&lt;0,N($G4098)&lt;0),"※金额不能填负数，方向反了就换一列填",IF($D4098="","※没填收支类别，分类报表会漏掉这一笔",IF(ISNA(MATCH($D4098,类别表,0)),"※收支类别不在【基础资料】的清单里",IF(AND($L4098="内部转账",$M4098=""),"△内部转账要在「对方账户」写上另一头",IF(AND($L4098="内部转账",$M4098=$C4098),"※对方账户跟本账户是同一个",IF(AND($L4098&lt;&gt;"内部转账",$M4098&lt;&gt;""),"△填了对方账户，但类别不是内部转账",IF(YEAR($B4098)&lt;&gt;管理年度,"△不是管理年度的单据，按月的三张报表里看不到",IF($H4098&lt;0,"△这一笔之后该账户余额成负数了，核一下",""))))))))))))))</f>
        <v/>
      </c>
    </row>
    <row r="4099" ht="16.5" spans="1:16">
      <c r="A4099" s="4" t="str">
        <f>IF($C4099="","",COUNTA($C$5:$C4099))</f>
        <v/>
      </c>
      <c r="B4099" s="52"/>
      <c r="C4099" s="53"/>
      <c r="D4099" s="53"/>
      <c r="E4099" s="32"/>
      <c r="F4099" s="54"/>
      <c r="G4099" s="54"/>
      <c r="H4099" s="24" t="str">
        <f>IFERROR(ROUND(VLOOKUP($C4099,基础资料!$B$5:$E$34,3,0)+SUMIF($C$5:$C4099,$C4099,$F$5:$F4099)-SUMIF($C$5:$C4099,$C4099,$G$5:$G4099),2),"")</f>
        <v/>
      </c>
      <c r="I4099" s="53"/>
      <c r="J4099" s="53"/>
      <c r="K4099" s="25" t="str">
        <f t="shared" si="63"/>
        <v/>
      </c>
      <c r="L4099" s="13" t="str">
        <f>IF($D4099="","",IFERROR(INDEX(类别属性,MATCH($D4099,类别表,0)),""))</f>
        <v/>
      </c>
      <c r="M4099" s="53"/>
      <c r="N4099" s="53"/>
      <c r="O4099" s="32"/>
      <c r="P4099" s="6" t="str">
        <f>IF($C4099="","",IF(ISNA(MATCH($C4099,账户表,0)),"※这个账户不在【基础资料】的账户档案里",IF($B4099="","※没填日期，这一笔不会进任何月份的报表",IF(NOT(ISNUMBER($B4099)),"※日期是文本不是日期（像 2026.6.28 这种），按日期取数的报表全会漏掉这一笔",IF(AND($F4099&lt;&gt;"",$G4099&lt;&gt;""),"※收入和支出不能同时填",IF(AND(N($F4099)=0,N($G4099)=0),"※收入和支出都没填",IF(OR(N($F4099)&lt;0,N($G4099)&lt;0),"※金额不能填负数，方向反了就换一列填",IF($D4099="","※没填收支类别，分类报表会漏掉这一笔",IF(ISNA(MATCH($D4099,类别表,0)),"※收支类别不在【基础资料】的清单里",IF(AND($L4099="内部转账",$M4099=""),"△内部转账要在「对方账户」写上另一头",IF(AND($L4099="内部转账",$M4099=$C4099),"※对方账户跟本账户是同一个",IF(AND($L4099&lt;&gt;"内部转账",$M4099&lt;&gt;""),"△填了对方账户，但类别不是内部转账",IF(YEAR($B4099)&lt;&gt;管理年度,"△不是管理年度的单据，按月的三张报表里看不到",IF($H4099&lt;0,"△这一笔之后该账户余额成负数了，核一下",""))))))))))))))</f>
        <v/>
      </c>
    </row>
    <row r="4100" ht="16.5" spans="1:16">
      <c r="A4100" s="4" t="str">
        <f>IF($C4100="","",COUNTA($C$5:$C4100))</f>
        <v/>
      </c>
      <c r="B4100" s="52"/>
      <c r="C4100" s="53"/>
      <c r="D4100" s="53"/>
      <c r="E4100" s="32"/>
      <c r="F4100" s="54"/>
      <c r="G4100" s="54"/>
      <c r="H4100" s="24" t="str">
        <f>IFERROR(ROUND(VLOOKUP($C4100,基础资料!$B$5:$E$34,3,0)+SUMIF($C$5:$C4100,$C4100,$F$5:$F4100)-SUMIF($C$5:$C4100,$C4100,$G$5:$G4100),2),"")</f>
        <v/>
      </c>
      <c r="I4100" s="53"/>
      <c r="J4100" s="53"/>
      <c r="K4100" s="25" t="str">
        <f t="shared" si="63"/>
        <v/>
      </c>
      <c r="L4100" s="13" t="str">
        <f>IF($D4100="","",IFERROR(INDEX(类别属性,MATCH($D4100,类别表,0)),""))</f>
        <v/>
      </c>
      <c r="M4100" s="53"/>
      <c r="N4100" s="53"/>
      <c r="O4100" s="32"/>
      <c r="P4100" s="6" t="str">
        <f>IF($C4100="","",IF(ISNA(MATCH($C4100,账户表,0)),"※这个账户不在【基础资料】的账户档案里",IF($B4100="","※没填日期，这一笔不会进任何月份的报表",IF(NOT(ISNUMBER($B4100)),"※日期是文本不是日期（像 2026.6.28 这种），按日期取数的报表全会漏掉这一笔",IF(AND($F4100&lt;&gt;"",$G4100&lt;&gt;""),"※收入和支出不能同时填",IF(AND(N($F4100)=0,N($G4100)=0),"※收入和支出都没填",IF(OR(N($F4100)&lt;0,N($G4100)&lt;0),"※金额不能填负数，方向反了就换一列填",IF($D4100="","※没填收支类别，分类报表会漏掉这一笔",IF(ISNA(MATCH($D4100,类别表,0)),"※收支类别不在【基础资料】的清单里",IF(AND($L4100="内部转账",$M4100=""),"△内部转账要在「对方账户」写上另一头",IF(AND($L4100="内部转账",$M4100=$C4100),"※对方账户跟本账户是同一个",IF(AND($L4100&lt;&gt;"内部转账",$M4100&lt;&gt;""),"△填了对方账户，但类别不是内部转账",IF(YEAR($B4100)&lt;&gt;管理年度,"△不是管理年度的单据，按月的三张报表里看不到",IF($H4100&lt;0,"△这一笔之后该账户余额成负数了，核一下",""))))))))))))))</f>
        <v/>
      </c>
    </row>
    <row r="4101" ht="16.5" spans="1:16">
      <c r="A4101" s="4" t="str">
        <f>IF($C4101="","",COUNTA($C$5:$C4101))</f>
        <v/>
      </c>
      <c r="B4101" s="52"/>
      <c r="C4101" s="53"/>
      <c r="D4101" s="53"/>
      <c r="E4101" s="32"/>
      <c r="F4101" s="54"/>
      <c r="G4101" s="54"/>
      <c r="H4101" s="24" t="str">
        <f>IFERROR(ROUND(VLOOKUP($C4101,基础资料!$B$5:$E$34,3,0)+SUMIF($C$5:$C4101,$C4101,$F$5:$F4101)-SUMIF($C$5:$C4101,$C4101,$G$5:$G4101),2),"")</f>
        <v/>
      </c>
      <c r="I4101" s="53"/>
      <c r="J4101" s="53"/>
      <c r="K4101" s="25" t="str">
        <f t="shared" ref="K4101:K4164" si="64">IF(OR($B4101="",NOT(ISNUMBER($B4101))),"",--TEXT($B4101,"yyyymm"))</f>
        <v/>
      </c>
      <c r="L4101" s="13" t="str">
        <f>IF($D4101="","",IFERROR(INDEX(类别属性,MATCH($D4101,类别表,0)),""))</f>
        <v/>
      </c>
      <c r="M4101" s="53"/>
      <c r="N4101" s="53"/>
      <c r="O4101" s="32"/>
      <c r="P4101" s="6" t="str">
        <f>IF($C4101="","",IF(ISNA(MATCH($C4101,账户表,0)),"※这个账户不在【基础资料】的账户档案里",IF($B4101="","※没填日期，这一笔不会进任何月份的报表",IF(NOT(ISNUMBER($B4101)),"※日期是文本不是日期（像 2026.6.28 这种），按日期取数的报表全会漏掉这一笔",IF(AND($F4101&lt;&gt;"",$G4101&lt;&gt;""),"※收入和支出不能同时填",IF(AND(N($F4101)=0,N($G4101)=0),"※收入和支出都没填",IF(OR(N($F4101)&lt;0,N($G4101)&lt;0),"※金额不能填负数，方向反了就换一列填",IF($D4101="","※没填收支类别，分类报表会漏掉这一笔",IF(ISNA(MATCH($D4101,类别表,0)),"※收支类别不在【基础资料】的清单里",IF(AND($L4101="内部转账",$M4101=""),"△内部转账要在「对方账户」写上另一头",IF(AND($L4101="内部转账",$M4101=$C4101),"※对方账户跟本账户是同一个",IF(AND($L4101&lt;&gt;"内部转账",$M4101&lt;&gt;""),"△填了对方账户，但类别不是内部转账",IF(YEAR($B4101)&lt;&gt;管理年度,"△不是管理年度的单据，按月的三张报表里看不到",IF($H4101&lt;0,"△这一笔之后该账户余额成负数了，核一下",""))))))))))))))</f>
        <v/>
      </c>
    </row>
    <row r="4102" ht="16.5" spans="1:16">
      <c r="A4102" s="4" t="str">
        <f>IF($C4102="","",COUNTA($C$5:$C4102))</f>
        <v/>
      </c>
      <c r="B4102" s="52"/>
      <c r="C4102" s="53"/>
      <c r="D4102" s="53"/>
      <c r="E4102" s="32"/>
      <c r="F4102" s="54"/>
      <c r="G4102" s="54"/>
      <c r="H4102" s="24" t="str">
        <f>IFERROR(ROUND(VLOOKUP($C4102,基础资料!$B$5:$E$34,3,0)+SUMIF($C$5:$C4102,$C4102,$F$5:$F4102)-SUMIF($C$5:$C4102,$C4102,$G$5:$G4102),2),"")</f>
        <v/>
      </c>
      <c r="I4102" s="53"/>
      <c r="J4102" s="53"/>
      <c r="K4102" s="25" t="str">
        <f t="shared" si="64"/>
        <v/>
      </c>
      <c r="L4102" s="13" t="str">
        <f>IF($D4102="","",IFERROR(INDEX(类别属性,MATCH($D4102,类别表,0)),""))</f>
        <v/>
      </c>
      <c r="M4102" s="53"/>
      <c r="N4102" s="53"/>
      <c r="O4102" s="32"/>
      <c r="P4102" s="6" t="str">
        <f>IF($C4102="","",IF(ISNA(MATCH($C4102,账户表,0)),"※这个账户不在【基础资料】的账户档案里",IF($B4102="","※没填日期，这一笔不会进任何月份的报表",IF(NOT(ISNUMBER($B4102)),"※日期是文本不是日期（像 2026.6.28 这种），按日期取数的报表全会漏掉这一笔",IF(AND($F4102&lt;&gt;"",$G4102&lt;&gt;""),"※收入和支出不能同时填",IF(AND(N($F4102)=0,N($G4102)=0),"※收入和支出都没填",IF(OR(N($F4102)&lt;0,N($G4102)&lt;0),"※金额不能填负数，方向反了就换一列填",IF($D4102="","※没填收支类别，分类报表会漏掉这一笔",IF(ISNA(MATCH($D4102,类别表,0)),"※收支类别不在【基础资料】的清单里",IF(AND($L4102="内部转账",$M4102=""),"△内部转账要在「对方账户」写上另一头",IF(AND($L4102="内部转账",$M4102=$C4102),"※对方账户跟本账户是同一个",IF(AND($L4102&lt;&gt;"内部转账",$M4102&lt;&gt;""),"△填了对方账户，但类别不是内部转账",IF(YEAR($B4102)&lt;&gt;管理年度,"△不是管理年度的单据，按月的三张报表里看不到",IF($H4102&lt;0,"△这一笔之后该账户余额成负数了，核一下",""))))))))))))))</f>
        <v/>
      </c>
    </row>
    <row r="4103" ht="16.5" spans="1:16">
      <c r="A4103" s="4" t="str">
        <f>IF($C4103="","",COUNTA($C$5:$C4103))</f>
        <v/>
      </c>
      <c r="B4103" s="52"/>
      <c r="C4103" s="53"/>
      <c r="D4103" s="53"/>
      <c r="E4103" s="32"/>
      <c r="F4103" s="54"/>
      <c r="G4103" s="54"/>
      <c r="H4103" s="24" t="str">
        <f>IFERROR(ROUND(VLOOKUP($C4103,基础资料!$B$5:$E$34,3,0)+SUMIF($C$5:$C4103,$C4103,$F$5:$F4103)-SUMIF($C$5:$C4103,$C4103,$G$5:$G4103),2),"")</f>
        <v/>
      </c>
      <c r="I4103" s="53"/>
      <c r="J4103" s="53"/>
      <c r="K4103" s="25" t="str">
        <f t="shared" si="64"/>
        <v/>
      </c>
      <c r="L4103" s="13" t="str">
        <f>IF($D4103="","",IFERROR(INDEX(类别属性,MATCH($D4103,类别表,0)),""))</f>
        <v/>
      </c>
      <c r="M4103" s="53"/>
      <c r="N4103" s="53"/>
      <c r="O4103" s="32"/>
      <c r="P4103" s="6" t="str">
        <f>IF($C4103="","",IF(ISNA(MATCH($C4103,账户表,0)),"※这个账户不在【基础资料】的账户档案里",IF($B4103="","※没填日期，这一笔不会进任何月份的报表",IF(NOT(ISNUMBER($B4103)),"※日期是文本不是日期（像 2026.6.28 这种），按日期取数的报表全会漏掉这一笔",IF(AND($F4103&lt;&gt;"",$G4103&lt;&gt;""),"※收入和支出不能同时填",IF(AND(N($F4103)=0,N($G4103)=0),"※收入和支出都没填",IF(OR(N($F4103)&lt;0,N($G4103)&lt;0),"※金额不能填负数，方向反了就换一列填",IF($D4103="","※没填收支类别，分类报表会漏掉这一笔",IF(ISNA(MATCH($D4103,类别表,0)),"※收支类别不在【基础资料】的清单里",IF(AND($L4103="内部转账",$M4103=""),"△内部转账要在「对方账户」写上另一头",IF(AND($L4103="内部转账",$M4103=$C4103),"※对方账户跟本账户是同一个",IF(AND($L4103&lt;&gt;"内部转账",$M4103&lt;&gt;""),"△填了对方账户，但类别不是内部转账",IF(YEAR($B4103)&lt;&gt;管理年度,"△不是管理年度的单据，按月的三张报表里看不到",IF($H4103&lt;0,"△这一笔之后该账户余额成负数了，核一下",""))))))))))))))</f>
        <v/>
      </c>
    </row>
    <row r="4104" ht="16.5" spans="1:16">
      <c r="A4104" s="4" t="str">
        <f>IF($C4104="","",COUNTA($C$5:$C4104))</f>
        <v/>
      </c>
      <c r="B4104" s="52"/>
      <c r="C4104" s="53"/>
      <c r="D4104" s="53"/>
      <c r="E4104" s="32"/>
      <c r="F4104" s="54"/>
      <c r="G4104" s="54"/>
      <c r="H4104" s="24" t="str">
        <f>IFERROR(ROUND(VLOOKUP($C4104,基础资料!$B$5:$E$34,3,0)+SUMIF($C$5:$C4104,$C4104,$F$5:$F4104)-SUMIF($C$5:$C4104,$C4104,$G$5:$G4104),2),"")</f>
        <v/>
      </c>
      <c r="I4104" s="53"/>
      <c r="J4104" s="53"/>
      <c r="K4104" s="25" t="str">
        <f t="shared" si="64"/>
        <v/>
      </c>
      <c r="L4104" s="13" t="str">
        <f>IF($D4104="","",IFERROR(INDEX(类别属性,MATCH($D4104,类别表,0)),""))</f>
        <v/>
      </c>
      <c r="M4104" s="53"/>
      <c r="N4104" s="53"/>
      <c r="O4104" s="32"/>
      <c r="P4104" s="6" t="str">
        <f>IF($C4104="","",IF(ISNA(MATCH($C4104,账户表,0)),"※这个账户不在【基础资料】的账户档案里",IF($B4104="","※没填日期，这一笔不会进任何月份的报表",IF(NOT(ISNUMBER($B4104)),"※日期是文本不是日期（像 2026.6.28 这种），按日期取数的报表全会漏掉这一笔",IF(AND($F4104&lt;&gt;"",$G4104&lt;&gt;""),"※收入和支出不能同时填",IF(AND(N($F4104)=0,N($G4104)=0),"※收入和支出都没填",IF(OR(N($F4104)&lt;0,N($G4104)&lt;0),"※金额不能填负数，方向反了就换一列填",IF($D4104="","※没填收支类别，分类报表会漏掉这一笔",IF(ISNA(MATCH($D4104,类别表,0)),"※收支类别不在【基础资料】的清单里",IF(AND($L4104="内部转账",$M4104=""),"△内部转账要在「对方账户」写上另一头",IF(AND($L4104="内部转账",$M4104=$C4104),"※对方账户跟本账户是同一个",IF(AND($L4104&lt;&gt;"内部转账",$M4104&lt;&gt;""),"△填了对方账户，但类别不是内部转账",IF(YEAR($B4104)&lt;&gt;管理年度,"△不是管理年度的单据，按月的三张报表里看不到",IF($H4104&lt;0,"△这一笔之后该账户余额成负数了，核一下",""))))))))))))))</f>
        <v/>
      </c>
    </row>
    <row r="4105" ht="16.5" spans="1:16">
      <c r="A4105" s="4" t="str">
        <f>IF($C4105="","",COUNTA($C$5:$C4105))</f>
        <v/>
      </c>
      <c r="B4105" s="52"/>
      <c r="C4105" s="53"/>
      <c r="D4105" s="53"/>
      <c r="E4105" s="32"/>
      <c r="F4105" s="54"/>
      <c r="G4105" s="54"/>
      <c r="H4105" s="24" t="str">
        <f>IFERROR(ROUND(VLOOKUP($C4105,基础资料!$B$5:$E$34,3,0)+SUMIF($C$5:$C4105,$C4105,$F$5:$F4105)-SUMIF($C$5:$C4105,$C4105,$G$5:$G4105),2),"")</f>
        <v/>
      </c>
      <c r="I4105" s="53"/>
      <c r="J4105" s="53"/>
      <c r="K4105" s="25" t="str">
        <f t="shared" si="64"/>
        <v/>
      </c>
      <c r="L4105" s="13" t="str">
        <f>IF($D4105="","",IFERROR(INDEX(类别属性,MATCH($D4105,类别表,0)),""))</f>
        <v/>
      </c>
      <c r="M4105" s="53"/>
      <c r="N4105" s="53"/>
      <c r="O4105" s="32"/>
      <c r="P4105" s="6" t="str">
        <f>IF($C4105="","",IF(ISNA(MATCH($C4105,账户表,0)),"※这个账户不在【基础资料】的账户档案里",IF($B4105="","※没填日期，这一笔不会进任何月份的报表",IF(NOT(ISNUMBER($B4105)),"※日期是文本不是日期（像 2026.6.28 这种），按日期取数的报表全会漏掉这一笔",IF(AND($F4105&lt;&gt;"",$G4105&lt;&gt;""),"※收入和支出不能同时填",IF(AND(N($F4105)=0,N($G4105)=0),"※收入和支出都没填",IF(OR(N($F4105)&lt;0,N($G4105)&lt;0),"※金额不能填负数，方向反了就换一列填",IF($D4105="","※没填收支类别，分类报表会漏掉这一笔",IF(ISNA(MATCH($D4105,类别表,0)),"※收支类别不在【基础资料】的清单里",IF(AND($L4105="内部转账",$M4105=""),"△内部转账要在「对方账户」写上另一头",IF(AND($L4105="内部转账",$M4105=$C4105),"※对方账户跟本账户是同一个",IF(AND($L4105&lt;&gt;"内部转账",$M4105&lt;&gt;""),"△填了对方账户，但类别不是内部转账",IF(YEAR($B4105)&lt;&gt;管理年度,"△不是管理年度的单据，按月的三张报表里看不到",IF($H4105&lt;0,"△这一笔之后该账户余额成负数了，核一下",""))))))))))))))</f>
        <v/>
      </c>
    </row>
    <row r="4106" ht="16.5" spans="1:16">
      <c r="A4106" s="4" t="str">
        <f>IF($C4106="","",COUNTA($C$5:$C4106))</f>
        <v/>
      </c>
      <c r="B4106" s="52"/>
      <c r="C4106" s="53"/>
      <c r="D4106" s="53"/>
      <c r="E4106" s="32"/>
      <c r="F4106" s="54"/>
      <c r="G4106" s="54"/>
      <c r="H4106" s="24" t="str">
        <f>IFERROR(ROUND(VLOOKUP($C4106,基础资料!$B$5:$E$34,3,0)+SUMIF($C$5:$C4106,$C4106,$F$5:$F4106)-SUMIF($C$5:$C4106,$C4106,$G$5:$G4106),2),"")</f>
        <v/>
      </c>
      <c r="I4106" s="53"/>
      <c r="J4106" s="53"/>
      <c r="K4106" s="25" t="str">
        <f t="shared" si="64"/>
        <v/>
      </c>
      <c r="L4106" s="13" t="str">
        <f>IF($D4106="","",IFERROR(INDEX(类别属性,MATCH($D4106,类别表,0)),""))</f>
        <v/>
      </c>
      <c r="M4106" s="53"/>
      <c r="N4106" s="53"/>
      <c r="O4106" s="32"/>
      <c r="P4106" s="6" t="str">
        <f>IF($C4106="","",IF(ISNA(MATCH($C4106,账户表,0)),"※这个账户不在【基础资料】的账户档案里",IF($B4106="","※没填日期，这一笔不会进任何月份的报表",IF(NOT(ISNUMBER($B4106)),"※日期是文本不是日期（像 2026.6.28 这种），按日期取数的报表全会漏掉这一笔",IF(AND($F4106&lt;&gt;"",$G4106&lt;&gt;""),"※收入和支出不能同时填",IF(AND(N($F4106)=0,N($G4106)=0),"※收入和支出都没填",IF(OR(N($F4106)&lt;0,N($G4106)&lt;0),"※金额不能填负数，方向反了就换一列填",IF($D4106="","※没填收支类别，分类报表会漏掉这一笔",IF(ISNA(MATCH($D4106,类别表,0)),"※收支类别不在【基础资料】的清单里",IF(AND($L4106="内部转账",$M4106=""),"△内部转账要在「对方账户」写上另一头",IF(AND($L4106="内部转账",$M4106=$C4106),"※对方账户跟本账户是同一个",IF(AND($L4106&lt;&gt;"内部转账",$M4106&lt;&gt;""),"△填了对方账户，但类别不是内部转账",IF(YEAR($B4106)&lt;&gt;管理年度,"△不是管理年度的单据，按月的三张报表里看不到",IF($H4106&lt;0,"△这一笔之后该账户余额成负数了，核一下",""))))))))))))))</f>
        <v/>
      </c>
    </row>
    <row r="4107" ht="16.5" spans="1:16">
      <c r="A4107" s="4" t="str">
        <f>IF($C4107="","",COUNTA($C$5:$C4107))</f>
        <v/>
      </c>
      <c r="B4107" s="52"/>
      <c r="C4107" s="53"/>
      <c r="D4107" s="53"/>
      <c r="E4107" s="32"/>
      <c r="F4107" s="54"/>
      <c r="G4107" s="54"/>
      <c r="H4107" s="24" t="str">
        <f>IFERROR(ROUND(VLOOKUP($C4107,基础资料!$B$5:$E$34,3,0)+SUMIF($C$5:$C4107,$C4107,$F$5:$F4107)-SUMIF($C$5:$C4107,$C4107,$G$5:$G4107),2),"")</f>
        <v/>
      </c>
      <c r="I4107" s="53"/>
      <c r="J4107" s="53"/>
      <c r="K4107" s="25" t="str">
        <f t="shared" si="64"/>
        <v/>
      </c>
      <c r="L4107" s="13" t="str">
        <f>IF($D4107="","",IFERROR(INDEX(类别属性,MATCH($D4107,类别表,0)),""))</f>
        <v/>
      </c>
      <c r="M4107" s="53"/>
      <c r="N4107" s="53"/>
      <c r="O4107" s="32"/>
      <c r="P4107" s="6" t="str">
        <f>IF($C4107="","",IF(ISNA(MATCH($C4107,账户表,0)),"※这个账户不在【基础资料】的账户档案里",IF($B4107="","※没填日期，这一笔不会进任何月份的报表",IF(NOT(ISNUMBER($B4107)),"※日期是文本不是日期（像 2026.6.28 这种），按日期取数的报表全会漏掉这一笔",IF(AND($F4107&lt;&gt;"",$G4107&lt;&gt;""),"※收入和支出不能同时填",IF(AND(N($F4107)=0,N($G4107)=0),"※收入和支出都没填",IF(OR(N($F4107)&lt;0,N($G4107)&lt;0),"※金额不能填负数，方向反了就换一列填",IF($D4107="","※没填收支类别，分类报表会漏掉这一笔",IF(ISNA(MATCH($D4107,类别表,0)),"※收支类别不在【基础资料】的清单里",IF(AND($L4107="内部转账",$M4107=""),"△内部转账要在「对方账户」写上另一头",IF(AND($L4107="内部转账",$M4107=$C4107),"※对方账户跟本账户是同一个",IF(AND($L4107&lt;&gt;"内部转账",$M4107&lt;&gt;""),"△填了对方账户，但类别不是内部转账",IF(YEAR($B4107)&lt;&gt;管理年度,"△不是管理年度的单据，按月的三张报表里看不到",IF($H4107&lt;0,"△这一笔之后该账户余额成负数了，核一下",""))))))))))))))</f>
        <v/>
      </c>
    </row>
    <row r="4108" ht="16.5" spans="1:16">
      <c r="A4108" s="4" t="str">
        <f>IF($C4108="","",COUNTA($C$5:$C4108))</f>
        <v/>
      </c>
      <c r="B4108" s="52"/>
      <c r="C4108" s="53"/>
      <c r="D4108" s="53"/>
      <c r="E4108" s="32"/>
      <c r="F4108" s="54"/>
      <c r="G4108" s="54"/>
      <c r="H4108" s="24" t="str">
        <f>IFERROR(ROUND(VLOOKUP($C4108,基础资料!$B$5:$E$34,3,0)+SUMIF($C$5:$C4108,$C4108,$F$5:$F4108)-SUMIF($C$5:$C4108,$C4108,$G$5:$G4108),2),"")</f>
        <v/>
      </c>
      <c r="I4108" s="53"/>
      <c r="J4108" s="53"/>
      <c r="K4108" s="25" t="str">
        <f t="shared" si="64"/>
        <v/>
      </c>
      <c r="L4108" s="13" t="str">
        <f>IF($D4108="","",IFERROR(INDEX(类别属性,MATCH($D4108,类别表,0)),""))</f>
        <v/>
      </c>
      <c r="M4108" s="53"/>
      <c r="N4108" s="53"/>
      <c r="O4108" s="32"/>
      <c r="P4108" s="6" t="str">
        <f>IF($C4108="","",IF(ISNA(MATCH($C4108,账户表,0)),"※这个账户不在【基础资料】的账户档案里",IF($B4108="","※没填日期，这一笔不会进任何月份的报表",IF(NOT(ISNUMBER($B4108)),"※日期是文本不是日期（像 2026.6.28 这种），按日期取数的报表全会漏掉这一笔",IF(AND($F4108&lt;&gt;"",$G4108&lt;&gt;""),"※收入和支出不能同时填",IF(AND(N($F4108)=0,N($G4108)=0),"※收入和支出都没填",IF(OR(N($F4108)&lt;0,N($G4108)&lt;0),"※金额不能填负数，方向反了就换一列填",IF($D4108="","※没填收支类别，分类报表会漏掉这一笔",IF(ISNA(MATCH($D4108,类别表,0)),"※收支类别不在【基础资料】的清单里",IF(AND($L4108="内部转账",$M4108=""),"△内部转账要在「对方账户」写上另一头",IF(AND($L4108="内部转账",$M4108=$C4108),"※对方账户跟本账户是同一个",IF(AND($L4108&lt;&gt;"内部转账",$M4108&lt;&gt;""),"△填了对方账户，但类别不是内部转账",IF(YEAR($B4108)&lt;&gt;管理年度,"△不是管理年度的单据，按月的三张报表里看不到",IF($H4108&lt;0,"△这一笔之后该账户余额成负数了，核一下",""))))))))))))))</f>
        <v/>
      </c>
    </row>
    <row r="4109" ht="16.5" spans="1:16">
      <c r="A4109" s="4" t="str">
        <f>IF($C4109="","",COUNTA($C$5:$C4109))</f>
        <v/>
      </c>
      <c r="B4109" s="52"/>
      <c r="C4109" s="53"/>
      <c r="D4109" s="53"/>
      <c r="E4109" s="32"/>
      <c r="F4109" s="54"/>
      <c r="G4109" s="54"/>
      <c r="H4109" s="24" t="str">
        <f>IFERROR(ROUND(VLOOKUP($C4109,基础资料!$B$5:$E$34,3,0)+SUMIF($C$5:$C4109,$C4109,$F$5:$F4109)-SUMIF($C$5:$C4109,$C4109,$G$5:$G4109),2),"")</f>
        <v/>
      </c>
      <c r="I4109" s="53"/>
      <c r="J4109" s="53"/>
      <c r="K4109" s="25" t="str">
        <f t="shared" si="64"/>
        <v/>
      </c>
      <c r="L4109" s="13" t="str">
        <f>IF($D4109="","",IFERROR(INDEX(类别属性,MATCH($D4109,类别表,0)),""))</f>
        <v/>
      </c>
      <c r="M4109" s="53"/>
      <c r="N4109" s="53"/>
      <c r="O4109" s="32"/>
      <c r="P4109" s="6" t="str">
        <f>IF($C4109="","",IF(ISNA(MATCH($C4109,账户表,0)),"※这个账户不在【基础资料】的账户档案里",IF($B4109="","※没填日期，这一笔不会进任何月份的报表",IF(NOT(ISNUMBER($B4109)),"※日期是文本不是日期（像 2026.6.28 这种），按日期取数的报表全会漏掉这一笔",IF(AND($F4109&lt;&gt;"",$G4109&lt;&gt;""),"※收入和支出不能同时填",IF(AND(N($F4109)=0,N($G4109)=0),"※收入和支出都没填",IF(OR(N($F4109)&lt;0,N($G4109)&lt;0),"※金额不能填负数，方向反了就换一列填",IF($D4109="","※没填收支类别，分类报表会漏掉这一笔",IF(ISNA(MATCH($D4109,类别表,0)),"※收支类别不在【基础资料】的清单里",IF(AND($L4109="内部转账",$M4109=""),"△内部转账要在「对方账户」写上另一头",IF(AND($L4109="内部转账",$M4109=$C4109),"※对方账户跟本账户是同一个",IF(AND($L4109&lt;&gt;"内部转账",$M4109&lt;&gt;""),"△填了对方账户，但类别不是内部转账",IF(YEAR($B4109)&lt;&gt;管理年度,"△不是管理年度的单据，按月的三张报表里看不到",IF($H4109&lt;0,"△这一笔之后该账户余额成负数了，核一下",""))))))))))))))</f>
        <v/>
      </c>
    </row>
    <row r="4110" ht="16.5" spans="1:16">
      <c r="A4110" s="4" t="str">
        <f>IF($C4110="","",COUNTA($C$5:$C4110))</f>
        <v/>
      </c>
      <c r="B4110" s="52"/>
      <c r="C4110" s="53"/>
      <c r="D4110" s="53"/>
      <c r="E4110" s="32"/>
      <c r="F4110" s="54"/>
      <c r="G4110" s="54"/>
      <c r="H4110" s="24" t="str">
        <f>IFERROR(ROUND(VLOOKUP($C4110,基础资料!$B$5:$E$34,3,0)+SUMIF($C$5:$C4110,$C4110,$F$5:$F4110)-SUMIF($C$5:$C4110,$C4110,$G$5:$G4110),2),"")</f>
        <v/>
      </c>
      <c r="I4110" s="53"/>
      <c r="J4110" s="53"/>
      <c r="K4110" s="25" t="str">
        <f t="shared" si="64"/>
        <v/>
      </c>
      <c r="L4110" s="13" t="str">
        <f>IF($D4110="","",IFERROR(INDEX(类别属性,MATCH($D4110,类别表,0)),""))</f>
        <v/>
      </c>
      <c r="M4110" s="53"/>
      <c r="N4110" s="53"/>
      <c r="O4110" s="32"/>
      <c r="P4110" s="6" t="str">
        <f>IF($C4110="","",IF(ISNA(MATCH($C4110,账户表,0)),"※这个账户不在【基础资料】的账户档案里",IF($B4110="","※没填日期，这一笔不会进任何月份的报表",IF(NOT(ISNUMBER($B4110)),"※日期是文本不是日期（像 2026.6.28 这种），按日期取数的报表全会漏掉这一笔",IF(AND($F4110&lt;&gt;"",$G4110&lt;&gt;""),"※收入和支出不能同时填",IF(AND(N($F4110)=0,N($G4110)=0),"※收入和支出都没填",IF(OR(N($F4110)&lt;0,N($G4110)&lt;0),"※金额不能填负数，方向反了就换一列填",IF($D4110="","※没填收支类别，分类报表会漏掉这一笔",IF(ISNA(MATCH($D4110,类别表,0)),"※收支类别不在【基础资料】的清单里",IF(AND($L4110="内部转账",$M4110=""),"△内部转账要在「对方账户」写上另一头",IF(AND($L4110="内部转账",$M4110=$C4110),"※对方账户跟本账户是同一个",IF(AND($L4110&lt;&gt;"内部转账",$M4110&lt;&gt;""),"△填了对方账户，但类别不是内部转账",IF(YEAR($B4110)&lt;&gt;管理年度,"△不是管理年度的单据，按月的三张报表里看不到",IF($H4110&lt;0,"△这一笔之后该账户余额成负数了，核一下",""))))))))))))))</f>
        <v/>
      </c>
    </row>
    <row r="4111" ht="16.5" spans="1:16">
      <c r="A4111" s="4" t="str">
        <f>IF($C4111="","",COUNTA($C$5:$C4111))</f>
        <v/>
      </c>
      <c r="B4111" s="52"/>
      <c r="C4111" s="53"/>
      <c r="D4111" s="53"/>
      <c r="E4111" s="32"/>
      <c r="F4111" s="54"/>
      <c r="G4111" s="54"/>
      <c r="H4111" s="24" t="str">
        <f>IFERROR(ROUND(VLOOKUP($C4111,基础资料!$B$5:$E$34,3,0)+SUMIF($C$5:$C4111,$C4111,$F$5:$F4111)-SUMIF($C$5:$C4111,$C4111,$G$5:$G4111),2),"")</f>
        <v/>
      </c>
      <c r="I4111" s="53"/>
      <c r="J4111" s="53"/>
      <c r="K4111" s="25" t="str">
        <f t="shared" si="64"/>
        <v/>
      </c>
      <c r="L4111" s="13" t="str">
        <f>IF($D4111="","",IFERROR(INDEX(类别属性,MATCH($D4111,类别表,0)),""))</f>
        <v/>
      </c>
      <c r="M4111" s="53"/>
      <c r="N4111" s="53"/>
      <c r="O4111" s="32"/>
      <c r="P4111" s="6" t="str">
        <f>IF($C4111="","",IF(ISNA(MATCH($C4111,账户表,0)),"※这个账户不在【基础资料】的账户档案里",IF($B4111="","※没填日期，这一笔不会进任何月份的报表",IF(NOT(ISNUMBER($B4111)),"※日期是文本不是日期（像 2026.6.28 这种），按日期取数的报表全会漏掉这一笔",IF(AND($F4111&lt;&gt;"",$G4111&lt;&gt;""),"※收入和支出不能同时填",IF(AND(N($F4111)=0,N($G4111)=0),"※收入和支出都没填",IF(OR(N($F4111)&lt;0,N($G4111)&lt;0),"※金额不能填负数，方向反了就换一列填",IF($D4111="","※没填收支类别，分类报表会漏掉这一笔",IF(ISNA(MATCH($D4111,类别表,0)),"※收支类别不在【基础资料】的清单里",IF(AND($L4111="内部转账",$M4111=""),"△内部转账要在「对方账户」写上另一头",IF(AND($L4111="内部转账",$M4111=$C4111),"※对方账户跟本账户是同一个",IF(AND($L4111&lt;&gt;"内部转账",$M4111&lt;&gt;""),"△填了对方账户，但类别不是内部转账",IF(YEAR($B4111)&lt;&gt;管理年度,"△不是管理年度的单据，按月的三张报表里看不到",IF($H4111&lt;0,"△这一笔之后该账户余额成负数了，核一下",""))))))))))))))</f>
        <v/>
      </c>
    </row>
    <row r="4112" ht="16.5" spans="1:16">
      <c r="A4112" s="4" t="str">
        <f>IF($C4112="","",COUNTA($C$5:$C4112))</f>
        <v/>
      </c>
      <c r="B4112" s="52"/>
      <c r="C4112" s="53"/>
      <c r="D4112" s="53"/>
      <c r="E4112" s="32"/>
      <c r="F4112" s="54"/>
      <c r="G4112" s="54"/>
      <c r="H4112" s="24" t="str">
        <f>IFERROR(ROUND(VLOOKUP($C4112,基础资料!$B$5:$E$34,3,0)+SUMIF($C$5:$C4112,$C4112,$F$5:$F4112)-SUMIF($C$5:$C4112,$C4112,$G$5:$G4112),2),"")</f>
        <v/>
      </c>
      <c r="I4112" s="53"/>
      <c r="J4112" s="53"/>
      <c r="K4112" s="25" t="str">
        <f t="shared" si="64"/>
        <v/>
      </c>
      <c r="L4112" s="13" t="str">
        <f>IF($D4112="","",IFERROR(INDEX(类别属性,MATCH($D4112,类别表,0)),""))</f>
        <v/>
      </c>
      <c r="M4112" s="53"/>
      <c r="N4112" s="53"/>
      <c r="O4112" s="32"/>
      <c r="P4112" s="6" t="str">
        <f>IF($C4112="","",IF(ISNA(MATCH($C4112,账户表,0)),"※这个账户不在【基础资料】的账户档案里",IF($B4112="","※没填日期，这一笔不会进任何月份的报表",IF(NOT(ISNUMBER($B4112)),"※日期是文本不是日期（像 2026.6.28 这种），按日期取数的报表全会漏掉这一笔",IF(AND($F4112&lt;&gt;"",$G4112&lt;&gt;""),"※收入和支出不能同时填",IF(AND(N($F4112)=0,N($G4112)=0),"※收入和支出都没填",IF(OR(N($F4112)&lt;0,N($G4112)&lt;0),"※金额不能填负数，方向反了就换一列填",IF($D4112="","※没填收支类别，分类报表会漏掉这一笔",IF(ISNA(MATCH($D4112,类别表,0)),"※收支类别不在【基础资料】的清单里",IF(AND($L4112="内部转账",$M4112=""),"△内部转账要在「对方账户」写上另一头",IF(AND($L4112="内部转账",$M4112=$C4112),"※对方账户跟本账户是同一个",IF(AND($L4112&lt;&gt;"内部转账",$M4112&lt;&gt;""),"△填了对方账户，但类别不是内部转账",IF(YEAR($B4112)&lt;&gt;管理年度,"△不是管理年度的单据，按月的三张报表里看不到",IF($H4112&lt;0,"△这一笔之后该账户余额成负数了，核一下",""))))))))))))))</f>
        <v/>
      </c>
    </row>
    <row r="4113" ht="16.5" spans="1:16">
      <c r="A4113" s="4" t="str">
        <f>IF($C4113="","",COUNTA($C$5:$C4113))</f>
        <v/>
      </c>
      <c r="B4113" s="52"/>
      <c r="C4113" s="53"/>
      <c r="D4113" s="53"/>
      <c r="E4113" s="32"/>
      <c r="F4113" s="54"/>
      <c r="G4113" s="54"/>
      <c r="H4113" s="24" t="str">
        <f>IFERROR(ROUND(VLOOKUP($C4113,基础资料!$B$5:$E$34,3,0)+SUMIF($C$5:$C4113,$C4113,$F$5:$F4113)-SUMIF($C$5:$C4113,$C4113,$G$5:$G4113),2),"")</f>
        <v/>
      </c>
      <c r="I4113" s="53"/>
      <c r="J4113" s="53"/>
      <c r="K4113" s="25" t="str">
        <f t="shared" si="64"/>
        <v/>
      </c>
      <c r="L4113" s="13" t="str">
        <f>IF($D4113="","",IFERROR(INDEX(类别属性,MATCH($D4113,类别表,0)),""))</f>
        <v/>
      </c>
      <c r="M4113" s="53"/>
      <c r="N4113" s="53"/>
      <c r="O4113" s="32"/>
      <c r="P4113" s="6" t="str">
        <f>IF($C4113="","",IF(ISNA(MATCH($C4113,账户表,0)),"※这个账户不在【基础资料】的账户档案里",IF($B4113="","※没填日期，这一笔不会进任何月份的报表",IF(NOT(ISNUMBER($B4113)),"※日期是文本不是日期（像 2026.6.28 这种），按日期取数的报表全会漏掉这一笔",IF(AND($F4113&lt;&gt;"",$G4113&lt;&gt;""),"※收入和支出不能同时填",IF(AND(N($F4113)=0,N($G4113)=0),"※收入和支出都没填",IF(OR(N($F4113)&lt;0,N($G4113)&lt;0),"※金额不能填负数，方向反了就换一列填",IF($D4113="","※没填收支类别，分类报表会漏掉这一笔",IF(ISNA(MATCH($D4113,类别表,0)),"※收支类别不在【基础资料】的清单里",IF(AND($L4113="内部转账",$M4113=""),"△内部转账要在「对方账户」写上另一头",IF(AND($L4113="内部转账",$M4113=$C4113),"※对方账户跟本账户是同一个",IF(AND($L4113&lt;&gt;"内部转账",$M4113&lt;&gt;""),"△填了对方账户，但类别不是内部转账",IF(YEAR($B4113)&lt;&gt;管理年度,"△不是管理年度的单据，按月的三张报表里看不到",IF($H4113&lt;0,"△这一笔之后该账户余额成负数了，核一下",""))))))))))))))</f>
        <v/>
      </c>
    </row>
    <row r="4114" ht="16.5" spans="1:16">
      <c r="A4114" s="4" t="str">
        <f>IF($C4114="","",COUNTA($C$5:$C4114))</f>
        <v/>
      </c>
      <c r="B4114" s="52"/>
      <c r="C4114" s="53"/>
      <c r="D4114" s="53"/>
      <c r="E4114" s="32"/>
      <c r="F4114" s="54"/>
      <c r="G4114" s="54"/>
      <c r="H4114" s="24" t="str">
        <f>IFERROR(ROUND(VLOOKUP($C4114,基础资料!$B$5:$E$34,3,0)+SUMIF($C$5:$C4114,$C4114,$F$5:$F4114)-SUMIF($C$5:$C4114,$C4114,$G$5:$G4114),2),"")</f>
        <v/>
      </c>
      <c r="I4114" s="53"/>
      <c r="J4114" s="53"/>
      <c r="K4114" s="25" t="str">
        <f t="shared" si="64"/>
        <v/>
      </c>
      <c r="L4114" s="13" t="str">
        <f>IF($D4114="","",IFERROR(INDEX(类别属性,MATCH($D4114,类别表,0)),""))</f>
        <v/>
      </c>
      <c r="M4114" s="53"/>
      <c r="N4114" s="53"/>
      <c r="O4114" s="32"/>
      <c r="P4114" s="6" t="str">
        <f>IF($C4114="","",IF(ISNA(MATCH($C4114,账户表,0)),"※这个账户不在【基础资料】的账户档案里",IF($B4114="","※没填日期，这一笔不会进任何月份的报表",IF(NOT(ISNUMBER($B4114)),"※日期是文本不是日期（像 2026.6.28 这种），按日期取数的报表全会漏掉这一笔",IF(AND($F4114&lt;&gt;"",$G4114&lt;&gt;""),"※收入和支出不能同时填",IF(AND(N($F4114)=0,N($G4114)=0),"※收入和支出都没填",IF(OR(N($F4114)&lt;0,N($G4114)&lt;0),"※金额不能填负数，方向反了就换一列填",IF($D4114="","※没填收支类别，分类报表会漏掉这一笔",IF(ISNA(MATCH($D4114,类别表,0)),"※收支类别不在【基础资料】的清单里",IF(AND($L4114="内部转账",$M4114=""),"△内部转账要在「对方账户」写上另一头",IF(AND($L4114="内部转账",$M4114=$C4114),"※对方账户跟本账户是同一个",IF(AND($L4114&lt;&gt;"内部转账",$M4114&lt;&gt;""),"△填了对方账户，但类别不是内部转账",IF(YEAR($B4114)&lt;&gt;管理年度,"△不是管理年度的单据，按月的三张报表里看不到",IF($H4114&lt;0,"△这一笔之后该账户余额成负数了，核一下",""))))))))))))))</f>
        <v/>
      </c>
    </row>
    <row r="4115" ht="16.5" spans="1:16">
      <c r="A4115" s="4" t="str">
        <f>IF($C4115="","",COUNTA($C$5:$C4115))</f>
        <v/>
      </c>
      <c r="B4115" s="52"/>
      <c r="C4115" s="53"/>
      <c r="D4115" s="53"/>
      <c r="E4115" s="32"/>
      <c r="F4115" s="54"/>
      <c r="G4115" s="54"/>
      <c r="H4115" s="24" t="str">
        <f>IFERROR(ROUND(VLOOKUP($C4115,基础资料!$B$5:$E$34,3,0)+SUMIF($C$5:$C4115,$C4115,$F$5:$F4115)-SUMIF($C$5:$C4115,$C4115,$G$5:$G4115),2),"")</f>
        <v/>
      </c>
      <c r="I4115" s="53"/>
      <c r="J4115" s="53"/>
      <c r="K4115" s="25" t="str">
        <f t="shared" si="64"/>
        <v/>
      </c>
      <c r="L4115" s="13" t="str">
        <f>IF($D4115="","",IFERROR(INDEX(类别属性,MATCH($D4115,类别表,0)),""))</f>
        <v/>
      </c>
      <c r="M4115" s="53"/>
      <c r="N4115" s="53"/>
      <c r="O4115" s="32"/>
      <c r="P4115" s="6" t="str">
        <f>IF($C4115="","",IF(ISNA(MATCH($C4115,账户表,0)),"※这个账户不在【基础资料】的账户档案里",IF($B4115="","※没填日期，这一笔不会进任何月份的报表",IF(NOT(ISNUMBER($B4115)),"※日期是文本不是日期（像 2026.6.28 这种），按日期取数的报表全会漏掉这一笔",IF(AND($F4115&lt;&gt;"",$G4115&lt;&gt;""),"※收入和支出不能同时填",IF(AND(N($F4115)=0,N($G4115)=0),"※收入和支出都没填",IF(OR(N($F4115)&lt;0,N($G4115)&lt;0),"※金额不能填负数，方向反了就换一列填",IF($D4115="","※没填收支类别，分类报表会漏掉这一笔",IF(ISNA(MATCH($D4115,类别表,0)),"※收支类别不在【基础资料】的清单里",IF(AND($L4115="内部转账",$M4115=""),"△内部转账要在「对方账户」写上另一头",IF(AND($L4115="内部转账",$M4115=$C4115),"※对方账户跟本账户是同一个",IF(AND($L4115&lt;&gt;"内部转账",$M4115&lt;&gt;""),"△填了对方账户，但类别不是内部转账",IF(YEAR($B4115)&lt;&gt;管理年度,"△不是管理年度的单据，按月的三张报表里看不到",IF($H4115&lt;0,"△这一笔之后该账户余额成负数了，核一下",""))))))))))))))</f>
        <v/>
      </c>
    </row>
    <row r="4116" ht="16.5" spans="1:16">
      <c r="A4116" s="4" t="str">
        <f>IF($C4116="","",COUNTA($C$5:$C4116))</f>
        <v/>
      </c>
      <c r="B4116" s="52"/>
      <c r="C4116" s="53"/>
      <c r="D4116" s="53"/>
      <c r="E4116" s="32"/>
      <c r="F4116" s="54"/>
      <c r="G4116" s="54"/>
      <c r="H4116" s="24" t="str">
        <f>IFERROR(ROUND(VLOOKUP($C4116,基础资料!$B$5:$E$34,3,0)+SUMIF($C$5:$C4116,$C4116,$F$5:$F4116)-SUMIF($C$5:$C4116,$C4116,$G$5:$G4116),2),"")</f>
        <v/>
      </c>
      <c r="I4116" s="53"/>
      <c r="J4116" s="53"/>
      <c r="K4116" s="25" t="str">
        <f t="shared" si="64"/>
        <v/>
      </c>
      <c r="L4116" s="13" t="str">
        <f>IF($D4116="","",IFERROR(INDEX(类别属性,MATCH($D4116,类别表,0)),""))</f>
        <v/>
      </c>
      <c r="M4116" s="53"/>
      <c r="N4116" s="53"/>
      <c r="O4116" s="32"/>
      <c r="P4116" s="6" t="str">
        <f>IF($C4116="","",IF(ISNA(MATCH($C4116,账户表,0)),"※这个账户不在【基础资料】的账户档案里",IF($B4116="","※没填日期，这一笔不会进任何月份的报表",IF(NOT(ISNUMBER($B4116)),"※日期是文本不是日期（像 2026.6.28 这种），按日期取数的报表全会漏掉这一笔",IF(AND($F4116&lt;&gt;"",$G4116&lt;&gt;""),"※收入和支出不能同时填",IF(AND(N($F4116)=0,N($G4116)=0),"※收入和支出都没填",IF(OR(N($F4116)&lt;0,N($G4116)&lt;0),"※金额不能填负数，方向反了就换一列填",IF($D4116="","※没填收支类别，分类报表会漏掉这一笔",IF(ISNA(MATCH($D4116,类别表,0)),"※收支类别不在【基础资料】的清单里",IF(AND($L4116="内部转账",$M4116=""),"△内部转账要在「对方账户」写上另一头",IF(AND($L4116="内部转账",$M4116=$C4116),"※对方账户跟本账户是同一个",IF(AND($L4116&lt;&gt;"内部转账",$M4116&lt;&gt;""),"△填了对方账户，但类别不是内部转账",IF(YEAR($B4116)&lt;&gt;管理年度,"△不是管理年度的单据，按月的三张报表里看不到",IF($H4116&lt;0,"△这一笔之后该账户余额成负数了，核一下",""))))))))))))))</f>
        <v/>
      </c>
    </row>
    <row r="4117" ht="16.5" spans="1:16">
      <c r="A4117" s="4" t="str">
        <f>IF($C4117="","",COUNTA($C$5:$C4117))</f>
        <v/>
      </c>
      <c r="B4117" s="52"/>
      <c r="C4117" s="53"/>
      <c r="D4117" s="53"/>
      <c r="E4117" s="32"/>
      <c r="F4117" s="54"/>
      <c r="G4117" s="54"/>
      <c r="H4117" s="24" t="str">
        <f>IFERROR(ROUND(VLOOKUP($C4117,基础资料!$B$5:$E$34,3,0)+SUMIF($C$5:$C4117,$C4117,$F$5:$F4117)-SUMIF($C$5:$C4117,$C4117,$G$5:$G4117),2),"")</f>
        <v/>
      </c>
      <c r="I4117" s="53"/>
      <c r="J4117" s="53"/>
      <c r="K4117" s="25" t="str">
        <f t="shared" si="64"/>
        <v/>
      </c>
      <c r="L4117" s="13" t="str">
        <f>IF($D4117="","",IFERROR(INDEX(类别属性,MATCH($D4117,类别表,0)),""))</f>
        <v/>
      </c>
      <c r="M4117" s="53"/>
      <c r="N4117" s="53"/>
      <c r="O4117" s="32"/>
      <c r="P4117" s="6" t="str">
        <f>IF($C4117="","",IF(ISNA(MATCH($C4117,账户表,0)),"※这个账户不在【基础资料】的账户档案里",IF($B4117="","※没填日期，这一笔不会进任何月份的报表",IF(NOT(ISNUMBER($B4117)),"※日期是文本不是日期（像 2026.6.28 这种），按日期取数的报表全会漏掉这一笔",IF(AND($F4117&lt;&gt;"",$G4117&lt;&gt;""),"※收入和支出不能同时填",IF(AND(N($F4117)=0,N($G4117)=0),"※收入和支出都没填",IF(OR(N($F4117)&lt;0,N($G4117)&lt;0),"※金额不能填负数，方向反了就换一列填",IF($D4117="","※没填收支类别，分类报表会漏掉这一笔",IF(ISNA(MATCH($D4117,类别表,0)),"※收支类别不在【基础资料】的清单里",IF(AND($L4117="内部转账",$M4117=""),"△内部转账要在「对方账户」写上另一头",IF(AND($L4117="内部转账",$M4117=$C4117),"※对方账户跟本账户是同一个",IF(AND($L4117&lt;&gt;"内部转账",$M4117&lt;&gt;""),"△填了对方账户，但类别不是内部转账",IF(YEAR($B4117)&lt;&gt;管理年度,"△不是管理年度的单据，按月的三张报表里看不到",IF($H4117&lt;0,"△这一笔之后该账户余额成负数了，核一下",""))))))))))))))</f>
        <v/>
      </c>
    </row>
    <row r="4118" ht="16.5" spans="1:16">
      <c r="A4118" s="4" t="str">
        <f>IF($C4118="","",COUNTA($C$5:$C4118))</f>
        <v/>
      </c>
      <c r="B4118" s="52"/>
      <c r="C4118" s="53"/>
      <c r="D4118" s="53"/>
      <c r="E4118" s="32"/>
      <c r="F4118" s="54"/>
      <c r="G4118" s="54"/>
      <c r="H4118" s="24" t="str">
        <f>IFERROR(ROUND(VLOOKUP($C4118,基础资料!$B$5:$E$34,3,0)+SUMIF($C$5:$C4118,$C4118,$F$5:$F4118)-SUMIF($C$5:$C4118,$C4118,$G$5:$G4118),2),"")</f>
        <v/>
      </c>
      <c r="I4118" s="53"/>
      <c r="J4118" s="53"/>
      <c r="K4118" s="25" t="str">
        <f t="shared" si="64"/>
        <v/>
      </c>
      <c r="L4118" s="13" t="str">
        <f>IF($D4118="","",IFERROR(INDEX(类别属性,MATCH($D4118,类别表,0)),""))</f>
        <v/>
      </c>
      <c r="M4118" s="53"/>
      <c r="N4118" s="53"/>
      <c r="O4118" s="32"/>
      <c r="P4118" s="6" t="str">
        <f>IF($C4118="","",IF(ISNA(MATCH($C4118,账户表,0)),"※这个账户不在【基础资料】的账户档案里",IF($B4118="","※没填日期，这一笔不会进任何月份的报表",IF(NOT(ISNUMBER($B4118)),"※日期是文本不是日期（像 2026.6.28 这种），按日期取数的报表全会漏掉这一笔",IF(AND($F4118&lt;&gt;"",$G4118&lt;&gt;""),"※收入和支出不能同时填",IF(AND(N($F4118)=0,N($G4118)=0),"※收入和支出都没填",IF(OR(N($F4118)&lt;0,N($G4118)&lt;0),"※金额不能填负数，方向反了就换一列填",IF($D4118="","※没填收支类别，分类报表会漏掉这一笔",IF(ISNA(MATCH($D4118,类别表,0)),"※收支类别不在【基础资料】的清单里",IF(AND($L4118="内部转账",$M4118=""),"△内部转账要在「对方账户」写上另一头",IF(AND($L4118="内部转账",$M4118=$C4118),"※对方账户跟本账户是同一个",IF(AND($L4118&lt;&gt;"内部转账",$M4118&lt;&gt;""),"△填了对方账户，但类别不是内部转账",IF(YEAR($B4118)&lt;&gt;管理年度,"△不是管理年度的单据，按月的三张报表里看不到",IF($H4118&lt;0,"△这一笔之后该账户余额成负数了，核一下",""))))))))))))))</f>
        <v/>
      </c>
    </row>
    <row r="4119" ht="16.5" spans="1:16">
      <c r="A4119" s="4" t="str">
        <f>IF($C4119="","",COUNTA($C$5:$C4119))</f>
        <v/>
      </c>
      <c r="B4119" s="52"/>
      <c r="C4119" s="53"/>
      <c r="D4119" s="53"/>
      <c r="E4119" s="32"/>
      <c r="F4119" s="54"/>
      <c r="G4119" s="54"/>
      <c r="H4119" s="24" t="str">
        <f>IFERROR(ROUND(VLOOKUP($C4119,基础资料!$B$5:$E$34,3,0)+SUMIF($C$5:$C4119,$C4119,$F$5:$F4119)-SUMIF($C$5:$C4119,$C4119,$G$5:$G4119),2),"")</f>
        <v/>
      </c>
      <c r="I4119" s="53"/>
      <c r="J4119" s="53"/>
      <c r="K4119" s="25" t="str">
        <f t="shared" si="64"/>
        <v/>
      </c>
      <c r="L4119" s="13" t="str">
        <f>IF($D4119="","",IFERROR(INDEX(类别属性,MATCH($D4119,类别表,0)),""))</f>
        <v/>
      </c>
      <c r="M4119" s="53"/>
      <c r="N4119" s="53"/>
      <c r="O4119" s="32"/>
      <c r="P4119" s="6" t="str">
        <f>IF($C4119="","",IF(ISNA(MATCH($C4119,账户表,0)),"※这个账户不在【基础资料】的账户档案里",IF($B4119="","※没填日期，这一笔不会进任何月份的报表",IF(NOT(ISNUMBER($B4119)),"※日期是文本不是日期（像 2026.6.28 这种），按日期取数的报表全会漏掉这一笔",IF(AND($F4119&lt;&gt;"",$G4119&lt;&gt;""),"※收入和支出不能同时填",IF(AND(N($F4119)=0,N($G4119)=0),"※收入和支出都没填",IF(OR(N($F4119)&lt;0,N($G4119)&lt;0),"※金额不能填负数，方向反了就换一列填",IF($D4119="","※没填收支类别，分类报表会漏掉这一笔",IF(ISNA(MATCH($D4119,类别表,0)),"※收支类别不在【基础资料】的清单里",IF(AND($L4119="内部转账",$M4119=""),"△内部转账要在「对方账户」写上另一头",IF(AND($L4119="内部转账",$M4119=$C4119),"※对方账户跟本账户是同一个",IF(AND($L4119&lt;&gt;"内部转账",$M4119&lt;&gt;""),"△填了对方账户，但类别不是内部转账",IF(YEAR($B4119)&lt;&gt;管理年度,"△不是管理年度的单据，按月的三张报表里看不到",IF($H4119&lt;0,"△这一笔之后该账户余额成负数了，核一下",""))))))))))))))</f>
        <v/>
      </c>
    </row>
    <row r="4120" ht="16.5" spans="1:16">
      <c r="A4120" s="4" t="str">
        <f>IF($C4120="","",COUNTA($C$5:$C4120))</f>
        <v/>
      </c>
      <c r="B4120" s="52"/>
      <c r="C4120" s="53"/>
      <c r="D4120" s="53"/>
      <c r="E4120" s="32"/>
      <c r="F4120" s="54"/>
      <c r="G4120" s="54"/>
      <c r="H4120" s="24" t="str">
        <f>IFERROR(ROUND(VLOOKUP($C4120,基础资料!$B$5:$E$34,3,0)+SUMIF($C$5:$C4120,$C4120,$F$5:$F4120)-SUMIF($C$5:$C4120,$C4120,$G$5:$G4120),2),"")</f>
        <v/>
      </c>
      <c r="I4120" s="53"/>
      <c r="J4120" s="53"/>
      <c r="K4120" s="25" t="str">
        <f t="shared" si="64"/>
        <v/>
      </c>
      <c r="L4120" s="13" t="str">
        <f>IF($D4120="","",IFERROR(INDEX(类别属性,MATCH($D4120,类别表,0)),""))</f>
        <v/>
      </c>
      <c r="M4120" s="53"/>
      <c r="N4120" s="53"/>
      <c r="O4120" s="32"/>
      <c r="P4120" s="6" t="str">
        <f>IF($C4120="","",IF(ISNA(MATCH($C4120,账户表,0)),"※这个账户不在【基础资料】的账户档案里",IF($B4120="","※没填日期，这一笔不会进任何月份的报表",IF(NOT(ISNUMBER($B4120)),"※日期是文本不是日期（像 2026.6.28 这种），按日期取数的报表全会漏掉这一笔",IF(AND($F4120&lt;&gt;"",$G4120&lt;&gt;""),"※收入和支出不能同时填",IF(AND(N($F4120)=0,N($G4120)=0),"※收入和支出都没填",IF(OR(N($F4120)&lt;0,N($G4120)&lt;0),"※金额不能填负数，方向反了就换一列填",IF($D4120="","※没填收支类别，分类报表会漏掉这一笔",IF(ISNA(MATCH($D4120,类别表,0)),"※收支类别不在【基础资料】的清单里",IF(AND($L4120="内部转账",$M4120=""),"△内部转账要在「对方账户」写上另一头",IF(AND($L4120="内部转账",$M4120=$C4120),"※对方账户跟本账户是同一个",IF(AND($L4120&lt;&gt;"内部转账",$M4120&lt;&gt;""),"△填了对方账户，但类别不是内部转账",IF(YEAR($B4120)&lt;&gt;管理年度,"△不是管理年度的单据，按月的三张报表里看不到",IF($H4120&lt;0,"△这一笔之后该账户余额成负数了，核一下",""))))))))))))))</f>
        <v/>
      </c>
    </row>
    <row r="4121" ht="16.5" spans="1:16">
      <c r="A4121" s="4" t="str">
        <f>IF($C4121="","",COUNTA($C$5:$C4121))</f>
        <v/>
      </c>
      <c r="B4121" s="52"/>
      <c r="C4121" s="53"/>
      <c r="D4121" s="53"/>
      <c r="E4121" s="32"/>
      <c r="F4121" s="54"/>
      <c r="G4121" s="54"/>
      <c r="H4121" s="24" t="str">
        <f>IFERROR(ROUND(VLOOKUP($C4121,基础资料!$B$5:$E$34,3,0)+SUMIF($C$5:$C4121,$C4121,$F$5:$F4121)-SUMIF($C$5:$C4121,$C4121,$G$5:$G4121),2),"")</f>
        <v/>
      </c>
      <c r="I4121" s="53"/>
      <c r="J4121" s="53"/>
      <c r="K4121" s="25" t="str">
        <f t="shared" si="64"/>
        <v/>
      </c>
      <c r="L4121" s="13" t="str">
        <f>IF($D4121="","",IFERROR(INDEX(类别属性,MATCH($D4121,类别表,0)),""))</f>
        <v/>
      </c>
      <c r="M4121" s="53"/>
      <c r="N4121" s="53"/>
      <c r="O4121" s="32"/>
      <c r="P4121" s="6" t="str">
        <f>IF($C4121="","",IF(ISNA(MATCH($C4121,账户表,0)),"※这个账户不在【基础资料】的账户档案里",IF($B4121="","※没填日期，这一笔不会进任何月份的报表",IF(NOT(ISNUMBER($B4121)),"※日期是文本不是日期（像 2026.6.28 这种），按日期取数的报表全会漏掉这一笔",IF(AND($F4121&lt;&gt;"",$G4121&lt;&gt;""),"※收入和支出不能同时填",IF(AND(N($F4121)=0,N($G4121)=0),"※收入和支出都没填",IF(OR(N($F4121)&lt;0,N($G4121)&lt;0),"※金额不能填负数，方向反了就换一列填",IF($D4121="","※没填收支类别，分类报表会漏掉这一笔",IF(ISNA(MATCH($D4121,类别表,0)),"※收支类别不在【基础资料】的清单里",IF(AND($L4121="内部转账",$M4121=""),"△内部转账要在「对方账户」写上另一头",IF(AND($L4121="内部转账",$M4121=$C4121),"※对方账户跟本账户是同一个",IF(AND($L4121&lt;&gt;"内部转账",$M4121&lt;&gt;""),"△填了对方账户，但类别不是内部转账",IF(YEAR($B4121)&lt;&gt;管理年度,"△不是管理年度的单据，按月的三张报表里看不到",IF($H4121&lt;0,"△这一笔之后该账户余额成负数了，核一下",""))))))))))))))</f>
        <v/>
      </c>
    </row>
    <row r="4122" ht="16.5" spans="1:16">
      <c r="A4122" s="4" t="str">
        <f>IF($C4122="","",COUNTA($C$5:$C4122))</f>
        <v/>
      </c>
      <c r="B4122" s="52"/>
      <c r="C4122" s="53"/>
      <c r="D4122" s="53"/>
      <c r="E4122" s="32"/>
      <c r="F4122" s="54"/>
      <c r="G4122" s="54"/>
      <c r="H4122" s="24" t="str">
        <f>IFERROR(ROUND(VLOOKUP($C4122,基础资料!$B$5:$E$34,3,0)+SUMIF($C$5:$C4122,$C4122,$F$5:$F4122)-SUMIF($C$5:$C4122,$C4122,$G$5:$G4122),2),"")</f>
        <v/>
      </c>
      <c r="I4122" s="53"/>
      <c r="J4122" s="53"/>
      <c r="K4122" s="25" t="str">
        <f t="shared" si="64"/>
        <v/>
      </c>
      <c r="L4122" s="13" t="str">
        <f>IF($D4122="","",IFERROR(INDEX(类别属性,MATCH($D4122,类别表,0)),""))</f>
        <v/>
      </c>
      <c r="M4122" s="53"/>
      <c r="N4122" s="53"/>
      <c r="O4122" s="32"/>
      <c r="P4122" s="6" t="str">
        <f>IF($C4122="","",IF(ISNA(MATCH($C4122,账户表,0)),"※这个账户不在【基础资料】的账户档案里",IF($B4122="","※没填日期，这一笔不会进任何月份的报表",IF(NOT(ISNUMBER($B4122)),"※日期是文本不是日期（像 2026.6.28 这种），按日期取数的报表全会漏掉这一笔",IF(AND($F4122&lt;&gt;"",$G4122&lt;&gt;""),"※收入和支出不能同时填",IF(AND(N($F4122)=0,N($G4122)=0),"※收入和支出都没填",IF(OR(N($F4122)&lt;0,N($G4122)&lt;0),"※金额不能填负数，方向反了就换一列填",IF($D4122="","※没填收支类别，分类报表会漏掉这一笔",IF(ISNA(MATCH($D4122,类别表,0)),"※收支类别不在【基础资料】的清单里",IF(AND($L4122="内部转账",$M4122=""),"△内部转账要在「对方账户」写上另一头",IF(AND($L4122="内部转账",$M4122=$C4122),"※对方账户跟本账户是同一个",IF(AND($L4122&lt;&gt;"内部转账",$M4122&lt;&gt;""),"△填了对方账户，但类别不是内部转账",IF(YEAR($B4122)&lt;&gt;管理年度,"△不是管理年度的单据，按月的三张报表里看不到",IF($H4122&lt;0,"△这一笔之后该账户余额成负数了，核一下",""))))))))))))))</f>
        <v/>
      </c>
    </row>
    <row r="4123" ht="16.5" spans="1:16">
      <c r="A4123" s="4" t="str">
        <f>IF($C4123="","",COUNTA($C$5:$C4123))</f>
        <v/>
      </c>
      <c r="B4123" s="52"/>
      <c r="C4123" s="53"/>
      <c r="D4123" s="53"/>
      <c r="E4123" s="32"/>
      <c r="F4123" s="54"/>
      <c r="G4123" s="54"/>
      <c r="H4123" s="24" t="str">
        <f>IFERROR(ROUND(VLOOKUP($C4123,基础资料!$B$5:$E$34,3,0)+SUMIF($C$5:$C4123,$C4123,$F$5:$F4123)-SUMIF($C$5:$C4123,$C4123,$G$5:$G4123),2),"")</f>
        <v/>
      </c>
      <c r="I4123" s="53"/>
      <c r="J4123" s="53"/>
      <c r="K4123" s="25" t="str">
        <f t="shared" si="64"/>
        <v/>
      </c>
      <c r="L4123" s="13" t="str">
        <f>IF($D4123="","",IFERROR(INDEX(类别属性,MATCH($D4123,类别表,0)),""))</f>
        <v/>
      </c>
      <c r="M4123" s="53"/>
      <c r="N4123" s="53"/>
      <c r="O4123" s="32"/>
      <c r="P4123" s="6" t="str">
        <f>IF($C4123="","",IF(ISNA(MATCH($C4123,账户表,0)),"※这个账户不在【基础资料】的账户档案里",IF($B4123="","※没填日期，这一笔不会进任何月份的报表",IF(NOT(ISNUMBER($B4123)),"※日期是文本不是日期（像 2026.6.28 这种），按日期取数的报表全会漏掉这一笔",IF(AND($F4123&lt;&gt;"",$G4123&lt;&gt;""),"※收入和支出不能同时填",IF(AND(N($F4123)=0,N($G4123)=0),"※收入和支出都没填",IF(OR(N($F4123)&lt;0,N($G4123)&lt;0),"※金额不能填负数，方向反了就换一列填",IF($D4123="","※没填收支类别，分类报表会漏掉这一笔",IF(ISNA(MATCH($D4123,类别表,0)),"※收支类别不在【基础资料】的清单里",IF(AND($L4123="内部转账",$M4123=""),"△内部转账要在「对方账户」写上另一头",IF(AND($L4123="内部转账",$M4123=$C4123),"※对方账户跟本账户是同一个",IF(AND($L4123&lt;&gt;"内部转账",$M4123&lt;&gt;""),"△填了对方账户，但类别不是内部转账",IF(YEAR($B4123)&lt;&gt;管理年度,"△不是管理年度的单据，按月的三张报表里看不到",IF($H4123&lt;0,"△这一笔之后该账户余额成负数了，核一下",""))))))))))))))</f>
        <v/>
      </c>
    </row>
    <row r="4124" ht="16.5" spans="1:16">
      <c r="A4124" s="4" t="str">
        <f>IF($C4124="","",COUNTA($C$5:$C4124))</f>
        <v/>
      </c>
      <c r="B4124" s="52"/>
      <c r="C4124" s="53"/>
      <c r="D4124" s="53"/>
      <c r="E4124" s="32"/>
      <c r="F4124" s="54"/>
      <c r="G4124" s="54"/>
      <c r="H4124" s="24" t="str">
        <f>IFERROR(ROUND(VLOOKUP($C4124,基础资料!$B$5:$E$34,3,0)+SUMIF($C$5:$C4124,$C4124,$F$5:$F4124)-SUMIF($C$5:$C4124,$C4124,$G$5:$G4124),2),"")</f>
        <v/>
      </c>
      <c r="I4124" s="53"/>
      <c r="J4124" s="53"/>
      <c r="K4124" s="25" t="str">
        <f t="shared" si="64"/>
        <v/>
      </c>
      <c r="L4124" s="13" t="str">
        <f>IF($D4124="","",IFERROR(INDEX(类别属性,MATCH($D4124,类别表,0)),""))</f>
        <v/>
      </c>
      <c r="M4124" s="53"/>
      <c r="N4124" s="53"/>
      <c r="O4124" s="32"/>
      <c r="P4124" s="6" t="str">
        <f>IF($C4124="","",IF(ISNA(MATCH($C4124,账户表,0)),"※这个账户不在【基础资料】的账户档案里",IF($B4124="","※没填日期，这一笔不会进任何月份的报表",IF(NOT(ISNUMBER($B4124)),"※日期是文本不是日期（像 2026.6.28 这种），按日期取数的报表全会漏掉这一笔",IF(AND($F4124&lt;&gt;"",$G4124&lt;&gt;""),"※收入和支出不能同时填",IF(AND(N($F4124)=0,N($G4124)=0),"※收入和支出都没填",IF(OR(N($F4124)&lt;0,N($G4124)&lt;0),"※金额不能填负数，方向反了就换一列填",IF($D4124="","※没填收支类别，分类报表会漏掉这一笔",IF(ISNA(MATCH($D4124,类别表,0)),"※收支类别不在【基础资料】的清单里",IF(AND($L4124="内部转账",$M4124=""),"△内部转账要在「对方账户」写上另一头",IF(AND($L4124="内部转账",$M4124=$C4124),"※对方账户跟本账户是同一个",IF(AND($L4124&lt;&gt;"内部转账",$M4124&lt;&gt;""),"△填了对方账户，但类别不是内部转账",IF(YEAR($B4124)&lt;&gt;管理年度,"△不是管理年度的单据，按月的三张报表里看不到",IF($H4124&lt;0,"△这一笔之后该账户余额成负数了，核一下",""))))))))))))))</f>
        <v/>
      </c>
    </row>
    <row r="4125" ht="16.5" spans="1:16">
      <c r="A4125" s="4" t="str">
        <f>IF($C4125="","",COUNTA($C$5:$C4125))</f>
        <v/>
      </c>
      <c r="B4125" s="52"/>
      <c r="C4125" s="53"/>
      <c r="D4125" s="53"/>
      <c r="E4125" s="32"/>
      <c r="F4125" s="54"/>
      <c r="G4125" s="54"/>
      <c r="H4125" s="24" t="str">
        <f>IFERROR(ROUND(VLOOKUP($C4125,基础资料!$B$5:$E$34,3,0)+SUMIF($C$5:$C4125,$C4125,$F$5:$F4125)-SUMIF($C$5:$C4125,$C4125,$G$5:$G4125),2),"")</f>
        <v/>
      </c>
      <c r="I4125" s="53"/>
      <c r="J4125" s="53"/>
      <c r="K4125" s="25" t="str">
        <f t="shared" si="64"/>
        <v/>
      </c>
      <c r="L4125" s="13" t="str">
        <f>IF($D4125="","",IFERROR(INDEX(类别属性,MATCH($D4125,类别表,0)),""))</f>
        <v/>
      </c>
      <c r="M4125" s="53"/>
      <c r="N4125" s="53"/>
      <c r="O4125" s="32"/>
      <c r="P4125" s="6" t="str">
        <f>IF($C4125="","",IF(ISNA(MATCH($C4125,账户表,0)),"※这个账户不在【基础资料】的账户档案里",IF($B4125="","※没填日期，这一笔不会进任何月份的报表",IF(NOT(ISNUMBER($B4125)),"※日期是文本不是日期（像 2026.6.28 这种），按日期取数的报表全会漏掉这一笔",IF(AND($F4125&lt;&gt;"",$G4125&lt;&gt;""),"※收入和支出不能同时填",IF(AND(N($F4125)=0,N($G4125)=0),"※收入和支出都没填",IF(OR(N($F4125)&lt;0,N($G4125)&lt;0),"※金额不能填负数，方向反了就换一列填",IF($D4125="","※没填收支类别，分类报表会漏掉这一笔",IF(ISNA(MATCH($D4125,类别表,0)),"※收支类别不在【基础资料】的清单里",IF(AND($L4125="内部转账",$M4125=""),"△内部转账要在「对方账户」写上另一头",IF(AND($L4125="内部转账",$M4125=$C4125),"※对方账户跟本账户是同一个",IF(AND($L4125&lt;&gt;"内部转账",$M4125&lt;&gt;""),"△填了对方账户，但类别不是内部转账",IF(YEAR($B4125)&lt;&gt;管理年度,"△不是管理年度的单据，按月的三张报表里看不到",IF($H4125&lt;0,"△这一笔之后该账户余额成负数了，核一下",""))))))))))))))</f>
        <v/>
      </c>
    </row>
    <row r="4126" ht="16.5" spans="1:16">
      <c r="A4126" s="4" t="str">
        <f>IF($C4126="","",COUNTA($C$5:$C4126))</f>
        <v/>
      </c>
      <c r="B4126" s="52"/>
      <c r="C4126" s="53"/>
      <c r="D4126" s="53"/>
      <c r="E4126" s="32"/>
      <c r="F4126" s="54"/>
      <c r="G4126" s="54"/>
      <c r="H4126" s="24" t="str">
        <f>IFERROR(ROUND(VLOOKUP($C4126,基础资料!$B$5:$E$34,3,0)+SUMIF($C$5:$C4126,$C4126,$F$5:$F4126)-SUMIF($C$5:$C4126,$C4126,$G$5:$G4126),2),"")</f>
        <v/>
      </c>
      <c r="I4126" s="53"/>
      <c r="J4126" s="53"/>
      <c r="K4126" s="25" t="str">
        <f t="shared" si="64"/>
        <v/>
      </c>
      <c r="L4126" s="13" t="str">
        <f>IF($D4126="","",IFERROR(INDEX(类别属性,MATCH($D4126,类别表,0)),""))</f>
        <v/>
      </c>
      <c r="M4126" s="53"/>
      <c r="N4126" s="53"/>
      <c r="O4126" s="32"/>
      <c r="P4126" s="6" t="str">
        <f>IF($C4126="","",IF(ISNA(MATCH($C4126,账户表,0)),"※这个账户不在【基础资料】的账户档案里",IF($B4126="","※没填日期，这一笔不会进任何月份的报表",IF(NOT(ISNUMBER($B4126)),"※日期是文本不是日期（像 2026.6.28 这种），按日期取数的报表全会漏掉这一笔",IF(AND($F4126&lt;&gt;"",$G4126&lt;&gt;""),"※收入和支出不能同时填",IF(AND(N($F4126)=0,N($G4126)=0),"※收入和支出都没填",IF(OR(N($F4126)&lt;0,N($G4126)&lt;0),"※金额不能填负数，方向反了就换一列填",IF($D4126="","※没填收支类别，分类报表会漏掉这一笔",IF(ISNA(MATCH($D4126,类别表,0)),"※收支类别不在【基础资料】的清单里",IF(AND($L4126="内部转账",$M4126=""),"△内部转账要在「对方账户」写上另一头",IF(AND($L4126="内部转账",$M4126=$C4126),"※对方账户跟本账户是同一个",IF(AND($L4126&lt;&gt;"内部转账",$M4126&lt;&gt;""),"△填了对方账户，但类别不是内部转账",IF(YEAR($B4126)&lt;&gt;管理年度,"△不是管理年度的单据，按月的三张报表里看不到",IF($H4126&lt;0,"△这一笔之后该账户余额成负数了，核一下",""))))))))))))))</f>
        <v/>
      </c>
    </row>
    <row r="4127" ht="16.5" spans="1:16">
      <c r="A4127" s="4" t="str">
        <f>IF($C4127="","",COUNTA($C$5:$C4127))</f>
        <v/>
      </c>
      <c r="B4127" s="52"/>
      <c r="C4127" s="53"/>
      <c r="D4127" s="53"/>
      <c r="E4127" s="32"/>
      <c r="F4127" s="54"/>
      <c r="G4127" s="54"/>
      <c r="H4127" s="24" t="str">
        <f>IFERROR(ROUND(VLOOKUP($C4127,基础资料!$B$5:$E$34,3,0)+SUMIF($C$5:$C4127,$C4127,$F$5:$F4127)-SUMIF($C$5:$C4127,$C4127,$G$5:$G4127),2),"")</f>
        <v/>
      </c>
      <c r="I4127" s="53"/>
      <c r="J4127" s="53"/>
      <c r="K4127" s="25" t="str">
        <f t="shared" si="64"/>
        <v/>
      </c>
      <c r="L4127" s="13" t="str">
        <f>IF($D4127="","",IFERROR(INDEX(类别属性,MATCH($D4127,类别表,0)),""))</f>
        <v/>
      </c>
      <c r="M4127" s="53"/>
      <c r="N4127" s="53"/>
      <c r="O4127" s="32"/>
      <c r="P4127" s="6" t="str">
        <f>IF($C4127="","",IF(ISNA(MATCH($C4127,账户表,0)),"※这个账户不在【基础资料】的账户档案里",IF($B4127="","※没填日期，这一笔不会进任何月份的报表",IF(NOT(ISNUMBER($B4127)),"※日期是文本不是日期（像 2026.6.28 这种），按日期取数的报表全会漏掉这一笔",IF(AND($F4127&lt;&gt;"",$G4127&lt;&gt;""),"※收入和支出不能同时填",IF(AND(N($F4127)=0,N($G4127)=0),"※收入和支出都没填",IF(OR(N($F4127)&lt;0,N($G4127)&lt;0),"※金额不能填负数，方向反了就换一列填",IF($D4127="","※没填收支类别，分类报表会漏掉这一笔",IF(ISNA(MATCH($D4127,类别表,0)),"※收支类别不在【基础资料】的清单里",IF(AND($L4127="内部转账",$M4127=""),"△内部转账要在「对方账户」写上另一头",IF(AND($L4127="内部转账",$M4127=$C4127),"※对方账户跟本账户是同一个",IF(AND($L4127&lt;&gt;"内部转账",$M4127&lt;&gt;""),"△填了对方账户，但类别不是内部转账",IF(YEAR($B4127)&lt;&gt;管理年度,"△不是管理年度的单据，按月的三张报表里看不到",IF($H4127&lt;0,"△这一笔之后该账户余额成负数了，核一下",""))))))))))))))</f>
        <v/>
      </c>
    </row>
    <row r="4128" ht="16.5" spans="1:16">
      <c r="A4128" s="4" t="str">
        <f>IF($C4128="","",COUNTA($C$5:$C4128))</f>
        <v/>
      </c>
      <c r="B4128" s="52"/>
      <c r="C4128" s="53"/>
      <c r="D4128" s="53"/>
      <c r="E4128" s="32"/>
      <c r="F4128" s="54"/>
      <c r="G4128" s="54"/>
      <c r="H4128" s="24" t="str">
        <f>IFERROR(ROUND(VLOOKUP($C4128,基础资料!$B$5:$E$34,3,0)+SUMIF($C$5:$C4128,$C4128,$F$5:$F4128)-SUMIF($C$5:$C4128,$C4128,$G$5:$G4128),2),"")</f>
        <v/>
      </c>
      <c r="I4128" s="53"/>
      <c r="J4128" s="53"/>
      <c r="K4128" s="25" t="str">
        <f t="shared" si="64"/>
        <v/>
      </c>
      <c r="L4128" s="13" t="str">
        <f>IF($D4128="","",IFERROR(INDEX(类别属性,MATCH($D4128,类别表,0)),""))</f>
        <v/>
      </c>
      <c r="M4128" s="53"/>
      <c r="N4128" s="53"/>
      <c r="O4128" s="32"/>
      <c r="P4128" s="6" t="str">
        <f>IF($C4128="","",IF(ISNA(MATCH($C4128,账户表,0)),"※这个账户不在【基础资料】的账户档案里",IF($B4128="","※没填日期，这一笔不会进任何月份的报表",IF(NOT(ISNUMBER($B4128)),"※日期是文本不是日期（像 2026.6.28 这种），按日期取数的报表全会漏掉这一笔",IF(AND($F4128&lt;&gt;"",$G4128&lt;&gt;""),"※收入和支出不能同时填",IF(AND(N($F4128)=0,N($G4128)=0),"※收入和支出都没填",IF(OR(N($F4128)&lt;0,N($G4128)&lt;0),"※金额不能填负数，方向反了就换一列填",IF($D4128="","※没填收支类别，分类报表会漏掉这一笔",IF(ISNA(MATCH($D4128,类别表,0)),"※收支类别不在【基础资料】的清单里",IF(AND($L4128="内部转账",$M4128=""),"△内部转账要在「对方账户」写上另一头",IF(AND($L4128="内部转账",$M4128=$C4128),"※对方账户跟本账户是同一个",IF(AND($L4128&lt;&gt;"内部转账",$M4128&lt;&gt;""),"△填了对方账户，但类别不是内部转账",IF(YEAR($B4128)&lt;&gt;管理年度,"△不是管理年度的单据，按月的三张报表里看不到",IF($H4128&lt;0,"△这一笔之后该账户余额成负数了，核一下",""))))))))))))))</f>
        <v/>
      </c>
    </row>
    <row r="4129" ht="16.5" spans="1:16">
      <c r="A4129" s="4" t="str">
        <f>IF($C4129="","",COUNTA($C$5:$C4129))</f>
        <v/>
      </c>
      <c r="B4129" s="52"/>
      <c r="C4129" s="53"/>
      <c r="D4129" s="53"/>
      <c r="E4129" s="32"/>
      <c r="F4129" s="54"/>
      <c r="G4129" s="54"/>
      <c r="H4129" s="24" t="str">
        <f>IFERROR(ROUND(VLOOKUP($C4129,基础资料!$B$5:$E$34,3,0)+SUMIF($C$5:$C4129,$C4129,$F$5:$F4129)-SUMIF($C$5:$C4129,$C4129,$G$5:$G4129),2),"")</f>
        <v/>
      </c>
      <c r="I4129" s="53"/>
      <c r="J4129" s="53"/>
      <c r="K4129" s="25" t="str">
        <f t="shared" si="64"/>
        <v/>
      </c>
      <c r="L4129" s="13" t="str">
        <f>IF($D4129="","",IFERROR(INDEX(类别属性,MATCH($D4129,类别表,0)),""))</f>
        <v/>
      </c>
      <c r="M4129" s="53"/>
      <c r="N4129" s="53"/>
      <c r="O4129" s="32"/>
      <c r="P4129" s="6" t="str">
        <f>IF($C4129="","",IF(ISNA(MATCH($C4129,账户表,0)),"※这个账户不在【基础资料】的账户档案里",IF($B4129="","※没填日期，这一笔不会进任何月份的报表",IF(NOT(ISNUMBER($B4129)),"※日期是文本不是日期（像 2026.6.28 这种），按日期取数的报表全会漏掉这一笔",IF(AND($F4129&lt;&gt;"",$G4129&lt;&gt;""),"※收入和支出不能同时填",IF(AND(N($F4129)=0,N($G4129)=0),"※收入和支出都没填",IF(OR(N($F4129)&lt;0,N($G4129)&lt;0),"※金额不能填负数，方向反了就换一列填",IF($D4129="","※没填收支类别，分类报表会漏掉这一笔",IF(ISNA(MATCH($D4129,类别表,0)),"※收支类别不在【基础资料】的清单里",IF(AND($L4129="内部转账",$M4129=""),"△内部转账要在「对方账户」写上另一头",IF(AND($L4129="内部转账",$M4129=$C4129),"※对方账户跟本账户是同一个",IF(AND($L4129&lt;&gt;"内部转账",$M4129&lt;&gt;""),"△填了对方账户，但类别不是内部转账",IF(YEAR($B4129)&lt;&gt;管理年度,"△不是管理年度的单据，按月的三张报表里看不到",IF($H4129&lt;0,"△这一笔之后该账户余额成负数了，核一下",""))))))))))))))</f>
        <v/>
      </c>
    </row>
    <row r="4130" ht="16.5" spans="1:16">
      <c r="A4130" s="4" t="str">
        <f>IF($C4130="","",COUNTA($C$5:$C4130))</f>
        <v/>
      </c>
      <c r="B4130" s="52"/>
      <c r="C4130" s="53"/>
      <c r="D4130" s="53"/>
      <c r="E4130" s="32"/>
      <c r="F4130" s="54"/>
      <c r="G4130" s="54"/>
      <c r="H4130" s="24" t="str">
        <f>IFERROR(ROUND(VLOOKUP($C4130,基础资料!$B$5:$E$34,3,0)+SUMIF($C$5:$C4130,$C4130,$F$5:$F4130)-SUMIF($C$5:$C4130,$C4130,$G$5:$G4130),2),"")</f>
        <v/>
      </c>
      <c r="I4130" s="53"/>
      <c r="J4130" s="53"/>
      <c r="K4130" s="25" t="str">
        <f t="shared" si="64"/>
        <v/>
      </c>
      <c r="L4130" s="13" t="str">
        <f>IF($D4130="","",IFERROR(INDEX(类别属性,MATCH($D4130,类别表,0)),""))</f>
        <v/>
      </c>
      <c r="M4130" s="53"/>
      <c r="N4130" s="53"/>
      <c r="O4130" s="32"/>
      <c r="P4130" s="6" t="str">
        <f>IF($C4130="","",IF(ISNA(MATCH($C4130,账户表,0)),"※这个账户不在【基础资料】的账户档案里",IF($B4130="","※没填日期，这一笔不会进任何月份的报表",IF(NOT(ISNUMBER($B4130)),"※日期是文本不是日期（像 2026.6.28 这种），按日期取数的报表全会漏掉这一笔",IF(AND($F4130&lt;&gt;"",$G4130&lt;&gt;""),"※收入和支出不能同时填",IF(AND(N($F4130)=0,N($G4130)=0),"※收入和支出都没填",IF(OR(N($F4130)&lt;0,N($G4130)&lt;0),"※金额不能填负数，方向反了就换一列填",IF($D4130="","※没填收支类别，分类报表会漏掉这一笔",IF(ISNA(MATCH($D4130,类别表,0)),"※收支类别不在【基础资料】的清单里",IF(AND($L4130="内部转账",$M4130=""),"△内部转账要在「对方账户」写上另一头",IF(AND($L4130="内部转账",$M4130=$C4130),"※对方账户跟本账户是同一个",IF(AND($L4130&lt;&gt;"内部转账",$M4130&lt;&gt;""),"△填了对方账户，但类别不是内部转账",IF(YEAR($B4130)&lt;&gt;管理年度,"△不是管理年度的单据，按月的三张报表里看不到",IF($H4130&lt;0,"△这一笔之后该账户余额成负数了，核一下",""))))))))))))))</f>
        <v/>
      </c>
    </row>
    <row r="4131" ht="16.5" spans="1:16">
      <c r="A4131" s="4" t="str">
        <f>IF($C4131="","",COUNTA($C$5:$C4131))</f>
        <v/>
      </c>
      <c r="B4131" s="52"/>
      <c r="C4131" s="53"/>
      <c r="D4131" s="53"/>
      <c r="E4131" s="32"/>
      <c r="F4131" s="54"/>
      <c r="G4131" s="54"/>
      <c r="H4131" s="24" t="str">
        <f>IFERROR(ROUND(VLOOKUP($C4131,基础资料!$B$5:$E$34,3,0)+SUMIF($C$5:$C4131,$C4131,$F$5:$F4131)-SUMIF($C$5:$C4131,$C4131,$G$5:$G4131),2),"")</f>
        <v/>
      </c>
      <c r="I4131" s="53"/>
      <c r="J4131" s="53"/>
      <c r="K4131" s="25" t="str">
        <f t="shared" si="64"/>
        <v/>
      </c>
      <c r="L4131" s="13" t="str">
        <f>IF($D4131="","",IFERROR(INDEX(类别属性,MATCH($D4131,类别表,0)),""))</f>
        <v/>
      </c>
      <c r="M4131" s="53"/>
      <c r="N4131" s="53"/>
      <c r="O4131" s="32"/>
      <c r="P4131" s="6" t="str">
        <f>IF($C4131="","",IF(ISNA(MATCH($C4131,账户表,0)),"※这个账户不在【基础资料】的账户档案里",IF($B4131="","※没填日期，这一笔不会进任何月份的报表",IF(NOT(ISNUMBER($B4131)),"※日期是文本不是日期（像 2026.6.28 这种），按日期取数的报表全会漏掉这一笔",IF(AND($F4131&lt;&gt;"",$G4131&lt;&gt;""),"※收入和支出不能同时填",IF(AND(N($F4131)=0,N($G4131)=0),"※收入和支出都没填",IF(OR(N($F4131)&lt;0,N($G4131)&lt;0),"※金额不能填负数，方向反了就换一列填",IF($D4131="","※没填收支类别，分类报表会漏掉这一笔",IF(ISNA(MATCH($D4131,类别表,0)),"※收支类别不在【基础资料】的清单里",IF(AND($L4131="内部转账",$M4131=""),"△内部转账要在「对方账户」写上另一头",IF(AND($L4131="内部转账",$M4131=$C4131),"※对方账户跟本账户是同一个",IF(AND($L4131&lt;&gt;"内部转账",$M4131&lt;&gt;""),"△填了对方账户，但类别不是内部转账",IF(YEAR($B4131)&lt;&gt;管理年度,"△不是管理年度的单据，按月的三张报表里看不到",IF($H4131&lt;0,"△这一笔之后该账户余额成负数了，核一下",""))))))))))))))</f>
        <v/>
      </c>
    </row>
    <row r="4132" ht="16.5" spans="1:16">
      <c r="A4132" s="4" t="str">
        <f>IF($C4132="","",COUNTA($C$5:$C4132))</f>
        <v/>
      </c>
      <c r="B4132" s="52"/>
      <c r="C4132" s="53"/>
      <c r="D4132" s="53"/>
      <c r="E4132" s="32"/>
      <c r="F4132" s="54"/>
      <c r="G4132" s="54"/>
      <c r="H4132" s="24" t="str">
        <f>IFERROR(ROUND(VLOOKUP($C4132,基础资料!$B$5:$E$34,3,0)+SUMIF($C$5:$C4132,$C4132,$F$5:$F4132)-SUMIF($C$5:$C4132,$C4132,$G$5:$G4132),2),"")</f>
        <v/>
      </c>
      <c r="I4132" s="53"/>
      <c r="J4132" s="53"/>
      <c r="K4132" s="25" t="str">
        <f t="shared" si="64"/>
        <v/>
      </c>
      <c r="L4132" s="13" t="str">
        <f>IF($D4132="","",IFERROR(INDEX(类别属性,MATCH($D4132,类别表,0)),""))</f>
        <v/>
      </c>
      <c r="M4132" s="53"/>
      <c r="N4132" s="53"/>
      <c r="O4132" s="32"/>
      <c r="P4132" s="6" t="str">
        <f>IF($C4132="","",IF(ISNA(MATCH($C4132,账户表,0)),"※这个账户不在【基础资料】的账户档案里",IF($B4132="","※没填日期，这一笔不会进任何月份的报表",IF(NOT(ISNUMBER($B4132)),"※日期是文本不是日期（像 2026.6.28 这种），按日期取数的报表全会漏掉这一笔",IF(AND($F4132&lt;&gt;"",$G4132&lt;&gt;""),"※收入和支出不能同时填",IF(AND(N($F4132)=0,N($G4132)=0),"※收入和支出都没填",IF(OR(N($F4132)&lt;0,N($G4132)&lt;0),"※金额不能填负数，方向反了就换一列填",IF($D4132="","※没填收支类别，分类报表会漏掉这一笔",IF(ISNA(MATCH($D4132,类别表,0)),"※收支类别不在【基础资料】的清单里",IF(AND($L4132="内部转账",$M4132=""),"△内部转账要在「对方账户」写上另一头",IF(AND($L4132="内部转账",$M4132=$C4132),"※对方账户跟本账户是同一个",IF(AND($L4132&lt;&gt;"内部转账",$M4132&lt;&gt;""),"△填了对方账户，但类别不是内部转账",IF(YEAR($B4132)&lt;&gt;管理年度,"△不是管理年度的单据，按月的三张报表里看不到",IF($H4132&lt;0,"△这一笔之后该账户余额成负数了，核一下",""))))))))))))))</f>
        <v/>
      </c>
    </row>
    <row r="4133" ht="16.5" spans="1:16">
      <c r="A4133" s="4" t="str">
        <f>IF($C4133="","",COUNTA($C$5:$C4133))</f>
        <v/>
      </c>
      <c r="B4133" s="52"/>
      <c r="C4133" s="53"/>
      <c r="D4133" s="53"/>
      <c r="E4133" s="32"/>
      <c r="F4133" s="54"/>
      <c r="G4133" s="54"/>
      <c r="H4133" s="24" t="str">
        <f>IFERROR(ROUND(VLOOKUP($C4133,基础资料!$B$5:$E$34,3,0)+SUMIF($C$5:$C4133,$C4133,$F$5:$F4133)-SUMIF($C$5:$C4133,$C4133,$G$5:$G4133),2),"")</f>
        <v/>
      </c>
      <c r="I4133" s="53"/>
      <c r="J4133" s="53"/>
      <c r="K4133" s="25" t="str">
        <f t="shared" si="64"/>
        <v/>
      </c>
      <c r="L4133" s="13" t="str">
        <f>IF($D4133="","",IFERROR(INDEX(类别属性,MATCH($D4133,类别表,0)),""))</f>
        <v/>
      </c>
      <c r="M4133" s="53"/>
      <c r="N4133" s="53"/>
      <c r="O4133" s="32"/>
      <c r="P4133" s="6" t="str">
        <f>IF($C4133="","",IF(ISNA(MATCH($C4133,账户表,0)),"※这个账户不在【基础资料】的账户档案里",IF($B4133="","※没填日期，这一笔不会进任何月份的报表",IF(NOT(ISNUMBER($B4133)),"※日期是文本不是日期（像 2026.6.28 这种），按日期取数的报表全会漏掉这一笔",IF(AND($F4133&lt;&gt;"",$G4133&lt;&gt;""),"※收入和支出不能同时填",IF(AND(N($F4133)=0,N($G4133)=0),"※收入和支出都没填",IF(OR(N($F4133)&lt;0,N($G4133)&lt;0),"※金额不能填负数，方向反了就换一列填",IF($D4133="","※没填收支类别，分类报表会漏掉这一笔",IF(ISNA(MATCH($D4133,类别表,0)),"※收支类别不在【基础资料】的清单里",IF(AND($L4133="内部转账",$M4133=""),"△内部转账要在「对方账户」写上另一头",IF(AND($L4133="内部转账",$M4133=$C4133),"※对方账户跟本账户是同一个",IF(AND($L4133&lt;&gt;"内部转账",$M4133&lt;&gt;""),"△填了对方账户，但类别不是内部转账",IF(YEAR($B4133)&lt;&gt;管理年度,"△不是管理年度的单据，按月的三张报表里看不到",IF($H4133&lt;0,"△这一笔之后该账户余额成负数了，核一下",""))))))))))))))</f>
        <v/>
      </c>
    </row>
    <row r="4134" ht="16.5" spans="1:16">
      <c r="A4134" s="4" t="str">
        <f>IF($C4134="","",COUNTA($C$5:$C4134))</f>
        <v/>
      </c>
      <c r="B4134" s="52"/>
      <c r="C4134" s="53"/>
      <c r="D4134" s="53"/>
      <c r="E4134" s="32"/>
      <c r="F4134" s="54"/>
      <c r="G4134" s="54"/>
      <c r="H4134" s="24" t="str">
        <f>IFERROR(ROUND(VLOOKUP($C4134,基础资料!$B$5:$E$34,3,0)+SUMIF($C$5:$C4134,$C4134,$F$5:$F4134)-SUMIF($C$5:$C4134,$C4134,$G$5:$G4134),2),"")</f>
        <v/>
      </c>
      <c r="I4134" s="53"/>
      <c r="J4134" s="53"/>
      <c r="K4134" s="25" t="str">
        <f t="shared" si="64"/>
        <v/>
      </c>
      <c r="L4134" s="13" t="str">
        <f>IF($D4134="","",IFERROR(INDEX(类别属性,MATCH($D4134,类别表,0)),""))</f>
        <v/>
      </c>
      <c r="M4134" s="53"/>
      <c r="N4134" s="53"/>
      <c r="O4134" s="32"/>
      <c r="P4134" s="6" t="str">
        <f>IF($C4134="","",IF(ISNA(MATCH($C4134,账户表,0)),"※这个账户不在【基础资料】的账户档案里",IF($B4134="","※没填日期，这一笔不会进任何月份的报表",IF(NOT(ISNUMBER($B4134)),"※日期是文本不是日期（像 2026.6.28 这种），按日期取数的报表全会漏掉这一笔",IF(AND($F4134&lt;&gt;"",$G4134&lt;&gt;""),"※收入和支出不能同时填",IF(AND(N($F4134)=0,N($G4134)=0),"※收入和支出都没填",IF(OR(N($F4134)&lt;0,N($G4134)&lt;0),"※金额不能填负数，方向反了就换一列填",IF($D4134="","※没填收支类别，分类报表会漏掉这一笔",IF(ISNA(MATCH($D4134,类别表,0)),"※收支类别不在【基础资料】的清单里",IF(AND($L4134="内部转账",$M4134=""),"△内部转账要在「对方账户」写上另一头",IF(AND($L4134="内部转账",$M4134=$C4134),"※对方账户跟本账户是同一个",IF(AND($L4134&lt;&gt;"内部转账",$M4134&lt;&gt;""),"△填了对方账户，但类别不是内部转账",IF(YEAR($B4134)&lt;&gt;管理年度,"△不是管理年度的单据，按月的三张报表里看不到",IF($H4134&lt;0,"△这一笔之后该账户余额成负数了，核一下",""))))))))))))))</f>
        <v/>
      </c>
    </row>
    <row r="4135" ht="16.5" spans="1:16">
      <c r="A4135" s="4" t="str">
        <f>IF($C4135="","",COUNTA($C$5:$C4135))</f>
        <v/>
      </c>
      <c r="B4135" s="52"/>
      <c r="C4135" s="53"/>
      <c r="D4135" s="53"/>
      <c r="E4135" s="32"/>
      <c r="F4135" s="54"/>
      <c r="G4135" s="54"/>
      <c r="H4135" s="24" t="str">
        <f>IFERROR(ROUND(VLOOKUP($C4135,基础资料!$B$5:$E$34,3,0)+SUMIF($C$5:$C4135,$C4135,$F$5:$F4135)-SUMIF($C$5:$C4135,$C4135,$G$5:$G4135),2),"")</f>
        <v/>
      </c>
      <c r="I4135" s="53"/>
      <c r="J4135" s="53"/>
      <c r="K4135" s="25" t="str">
        <f t="shared" si="64"/>
        <v/>
      </c>
      <c r="L4135" s="13" t="str">
        <f>IF($D4135="","",IFERROR(INDEX(类别属性,MATCH($D4135,类别表,0)),""))</f>
        <v/>
      </c>
      <c r="M4135" s="53"/>
      <c r="N4135" s="53"/>
      <c r="O4135" s="32"/>
      <c r="P4135" s="6" t="str">
        <f>IF($C4135="","",IF(ISNA(MATCH($C4135,账户表,0)),"※这个账户不在【基础资料】的账户档案里",IF($B4135="","※没填日期，这一笔不会进任何月份的报表",IF(NOT(ISNUMBER($B4135)),"※日期是文本不是日期（像 2026.6.28 这种），按日期取数的报表全会漏掉这一笔",IF(AND($F4135&lt;&gt;"",$G4135&lt;&gt;""),"※收入和支出不能同时填",IF(AND(N($F4135)=0,N($G4135)=0),"※收入和支出都没填",IF(OR(N($F4135)&lt;0,N($G4135)&lt;0),"※金额不能填负数，方向反了就换一列填",IF($D4135="","※没填收支类别，分类报表会漏掉这一笔",IF(ISNA(MATCH($D4135,类别表,0)),"※收支类别不在【基础资料】的清单里",IF(AND($L4135="内部转账",$M4135=""),"△内部转账要在「对方账户」写上另一头",IF(AND($L4135="内部转账",$M4135=$C4135),"※对方账户跟本账户是同一个",IF(AND($L4135&lt;&gt;"内部转账",$M4135&lt;&gt;""),"△填了对方账户，但类别不是内部转账",IF(YEAR($B4135)&lt;&gt;管理年度,"△不是管理年度的单据，按月的三张报表里看不到",IF($H4135&lt;0,"△这一笔之后该账户余额成负数了，核一下",""))))))))))))))</f>
        <v/>
      </c>
    </row>
    <row r="4136" ht="16.5" spans="1:16">
      <c r="A4136" s="4" t="str">
        <f>IF($C4136="","",COUNTA($C$5:$C4136))</f>
        <v/>
      </c>
      <c r="B4136" s="52"/>
      <c r="C4136" s="53"/>
      <c r="D4136" s="53"/>
      <c r="E4136" s="32"/>
      <c r="F4136" s="54"/>
      <c r="G4136" s="54"/>
      <c r="H4136" s="24" t="str">
        <f>IFERROR(ROUND(VLOOKUP($C4136,基础资料!$B$5:$E$34,3,0)+SUMIF($C$5:$C4136,$C4136,$F$5:$F4136)-SUMIF($C$5:$C4136,$C4136,$G$5:$G4136),2),"")</f>
        <v/>
      </c>
      <c r="I4136" s="53"/>
      <c r="J4136" s="53"/>
      <c r="K4136" s="25" t="str">
        <f t="shared" si="64"/>
        <v/>
      </c>
      <c r="L4136" s="13" t="str">
        <f>IF($D4136="","",IFERROR(INDEX(类别属性,MATCH($D4136,类别表,0)),""))</f>
        <v/>
      </c>
      <c r="M4136" s="53"/>
      <c r="N4136" s="53"/>
      <c r="O4136" s="32"/>
      <c r="P4136" s="6" t="str">
        <f>IF($C4136="","",IF(ISNA(MATCH($C4136,账户表,0)),"※这个账户不在【基础资料】的账户档案里",IF($B4136="","※没填日期，这一笔不会进任何月份的报表",IF(NOT(ISNUMBER($B4136)),"※日期是文本不是日期（像 2026.6.28 这种），按日期取数的报表全会漏掉这一笔",IF(AND($F4136&lt;&gt;"",$G4136&lt;&gt;""),"※收入和支出不能同时填",IF(AND(N($F4136)=0,N($G4136)=0),"※收入和支出都没填",IF(OR(N($F4136)&lt;0,N($G4136)&lt;0),"※金额不能填负数，方向反了就换一列填",IF($D4136="","※没填收支类别，分类报表会漏掉这一笔",IF(ISNA(MATCH($D4136,类别表,0)),"※收支类别不在【基础资料】的清单里",IF(AND($L4136="内部转账",$M4136=""),"△内部转账要在「对方账户」写上另一头",IF(AND($L4136="内部转账",$M4136=$C4136),"※对方账户跟本账户是同一个",IF(AND($L4136&lt;&gt;"内部转账",$M4136&lt;&gt;""),"△填了对方账户，但类别不是内部转账",IF(YEAR($B4136)&lt;&gt;管理年度,"△不是管理年度的单据，按月的三张报表里看不到",IF($H4136&lt;0,"△这一笔之后该账户余额成负数了，核一下",""))))))))))))))</f>
        <v/>
      </c>
    </row>
    <row r="4137" ht="16.5" spans="1:16">
      <c r="A4137" s="4" t="str">
        <f>IF($C4137="","",COUNTA($C$5:$C4137))</f>
        <v/>
      </c>
      <c r="B4137" s="52"/>
      <c r="C4137" s="53"/>
      <c r="D4137" s="53"/>
      <c r="E4137" s="32"/>
      <c r="F4137" s="54"/>
      <c r="G4137" s="54"/>
      <c r="H4137" s="24" t="str">
        <f>IFERROR(ROUND(VLOOKUP($C4137,基础资料!$B$5:$E$34,3,0)+SUMIF($C$5:$C4137,$C4137,$F$5:$F4137)-SUMIF($C$5:$C4137,$C4137,$G$5:$G4137),2),"")</f>
        <v/>
      </c>
      <c r="I4137" s="53"/>
      <c r="J4137" s="53"/>
      <c r="K4137" s="25" t="str">
        <f t="shared" si="64"/>
        <v/>
      </c>
      <c r="L4137" s="13" t="str">
        <f>IF($D4137="","",IFERROR(INDEX(类别属性,MATCH($D4137,类别表,0)),""))</f>
        <v/>
      </c>
      <c r="M4137" s="53"/>
      <c r="N4137" s="53"/>
      <c r="O4137" s="32"/>
      <c r="P4137" s="6" t="str">
        <f>IF($C4137="","",IF(ISNA(MATCH($C4137,账户表,0)),"※这个账户不在【基础资料】的账户档案里",IF($B4137="","※没填日期，这一笔不会进任何月份的报表",IF(NOT(ISNUMBER($B4137)),"※日期是文本不是日期（像 2026.6.28 这种），按日期取数的报表全会漏掉这一笔",IF(AND($F4137&lt;&gt;"",$G4137&lt;&gt;""),"※收入和支出不能同时填",IF(AND(N($F4137)=0,N($G4137)=0),"※收入和支出都没填",IF(OR(N($F4137)&lt;0,N($G4137)&lt;0),"※金额不能填负数，方向反了就换一列填",IF($D4137="","※没填收支类别，分类报表会漏掉这一笔",IF(ISNA(MATCH($D4137,类别表,0)),"※收支类别不在【基础资料】的清单里",IF(AND($L4137="内部转账",$M4137=""),"△内部转账要在「对方账户」写上另一头",IF(AND($L4137="内部转账",$M4137=$C4137),"※对方账户跟本账户是同一个",IF(AND($L4137&lt;&gt;"内部转账",$M4137&lt;&gt;""),"△填了对方账户，但类别不是内部转账",IF(YEAR($B4137)&lt;&gt;管理年度,"△不是管理年度的单据，按月的三张报表里看不到",IF($H4137&lt;0,"△这一笔之后该账户余额成负数了，核一下",""))))))))))))))</f>
        <v/>
      </c>
    </row>
    <row r="4138" ht="16.5" spans="1:16">
      <c r="A4138" s="4" t="str">
        <f>IF($C4138="","",COUNTA($C$5:$C4138))</f>
        <v/>
      </c>
      <c r="B4138" s="52"/>
      <c r="C4138" s="53"/>
      <c r="D4138" s="53"/>
      <c r="E4138" s="32"/>
      <c r="F4138" s="54"/>
      <c r="G4138" s="54"/>
      <c r="H4138" s="24" t="str">
        <f>IFERROR(ROUND(VLOOKUP($C4138,基础资料!$B$5:$E$34,3,0)+SUMIF($C$5:$C4138,$C4138,$F$5:$F4138)-SUMIF($C$5:$C4138,$C4138,$G$5:$G4138),2),"")</f>
        <v/>
      </c>
      <c r="I4138" s="53"/>
      <c r="J4138" s="53"/>
      <c r="K4138" s="25" t="str">
        <f t="shared" si="64"/>
        <v/>
      </c>
      <c r="L4138" s="13" t="str">
        <f>IF($D4138="","",IFERROR(INDEX(类别属性,MATCH($D4138,类别表,0)),""))</f>
        <v/>
      </c>
      <c r="M4138" s="53"/>
      <c r="N4138" s="53"/>
      <c r="O4138" s="32"/>
      <c r="P4138" s="6" t="str">
        <f>IF($C4138="","",IF(ISNA(MATCH($C4138,账户表,0)),"※这个账户不在【基础资料】的账户档案里",IF($B4138="","※没填日期，这一笔不会进任何月份的报表",IF(NOT(ISNUMBER($B4138)),"※日期是文本不是日期（像 2026.6.28 这种），按日期取数的报表全会漏掉这一笔",IF(AND($F4138&lt;&gt;"",$G4138&lt;&gt;""),"※收入和支出不能同时填",IF(AND(N($F4138)=0,N($G4138)=0),"※收入和支出都没填",IF(OR(N($F4138)&lt;0,N($G4138)&lt;0),"※金额不能填负数，方向反了就换一列填",IF($D4138="","※没填收支类别，分类报表会漏掉这一笔",IF(ISNA(MATCH($D4138,类别表,0)),"※收支类别不在【基础资料】的清单里",IF(AND($L4138="内部转账",$M4138=""),"△内部转账要在「对方账户」写上另一头",IF(AND($L4138="内部转账",$M4138=$C4138),"※对方账户跟本账户是同一个",IF(AND($L4138&lt;&gt;"内部转账",$M4138&lt;&gt;""),"△填了对方账户，但类别不是内部转账",IF(YEAR($B4138)&lt;&gt;管理年度,"△不是管理年度的单据，按月的三张报表里看不到",IF($H4138&lt;0,"△这一笔之后该账户余额成负数了，核一下",""))))))))))))))</f>
        <v/>
      </c>
    </row>
    <row r="4139" ht="16.5" spans="1:16">
      <c r="A4139" s="4" t="str">
        <f>IF($C4139="","",COUNTA($C$5:$C4139))</f>
        <v/>
      </c>
      <c r="B4139" s="52"/>
      <c r="C4139" s="53"/>
      <c r="D4139" s="53"/>
      <c r="E4139" s="32"/>
      <c r="F4139" s="54"/>
      <c r="G4139" s="54"/>
      <c r="H4139" s="24" t="str">
        <f>IFERROR(ROUND(VLOOKUP($C4139,基础资料!$B$5:$E$34,3,0)+SUMIF($C$5:$C4139,$C4139,$F$5:$F4139)-SUMIF($C$5:$C4139,$C4139,$G$5:$G4139),2),"")</f>
        <v/>
      </c>
      <c r="I4139" s="53"/>
      <c r="J4139" s="53"/>
      <c r="K4139" s="25" t="str">
        <f t="shared" si="64"/>
        <v/>
      </c>
      <c r="L4139" s="13" t="str">
        <f>IF($D4139="","",IFERROR(INDEX(类别属性,MATCH($D4139,类别表,0)),""))</f>
        <v/>
      </c>
      <c r="M4139" s="53"/>
      <c r="N4139" s="53"/>
      <c r="O4139" s="32"/>
      <c r="P4139" s="6" t="str">
        <f>IF($C4139="","",IF(ISNA(MATCH($C4139,账户表,0)),"※这个账户不在【基础资料】的账户档案里",IF($B4139="","※没填日期，这一笔不会进任何月份的报表",IF(NOT(ISNUMBER($B4139)),"※日期是文本不是日期（像 2026.6.28 这种），按日期取数的报表全会漏掉这一笔",IF(AND($F4139&lt;&gt;"",$G4139&lt;&gt;""),"※收入和支出不能同时填",IF(AND(N($F4139)=0,N($G4139)=0),"※收入和支出都没填",IF(OR(N($F4139)&lt;0,N($G4139)&lt;0),"※金额不能填负数，方向反了就换一列填",IF($D4139="","※没填收支类别，分类报表会漏掉这一笔",IF(ISNA(MATCH($D4139,类别表,0)),"※收支类别不在【基础资料】的清单里",IF(AND($L4139="内部转账",$M4139=""),"△内部转账要在「对方账户」写上另一头",IF(AND($L4139="内部转账",$M4139=$C4139),"※对方账户跟本账户是同一个",IF(AND($L4139&lt;&gt;"内部转账",$M4139&lt;&gt;""),"△填了对方账户，但类别不是内部转账",IF(YEAR($B4139)&lt;&gt;管理年度,"△不是管理年度的单据，按月的三张报表里看不到",IF($H4139&lt;0,"△这一笔之后该账户余额成负数了，核一下",""))))))))))))))</f>
        <v/>
      </c>
    </row>
    <row r="4140" ht="16.5" spans="1:16">
      <c r="A4140" s="4" t="str">
        <f>IF($C4140="","",COUNTA($C$5:$C4140))</f>
        <v/>
      </c>
      <c r="B4140" s="52"/>
      <c r="C4140" s="53"/>
      <c r="D4140" s="53"/>
      <c r="E4140" s="32"/>
      <c r="F4140" s="54"/>
      <c r="G4140" s="54"/>
      <c r="H4140" s="24" t="str">
        <f>IFERROR(ROUND(VLOOKUP($C4140,基础资料!$B$5:$E$34,3,0)+SUMIF($C$5:$C4140,$C4140,$F$5:$F4140)-SUMIF($C$5:$C4140,$C4140,$G$5:$G4140),2),"")</f>
        <v/>
      </c>
      <c r="I4140" s="53"/>
      <c r="J4140" s="53"/>
      <c r="K4140" s="25" t="str">
        <f t="shared" si="64"/>
        <v/>
      </c>
      <c r="L4140" s="13" t="str">
        <f>IF($D4140="","",IFERROR(INDEX(类别属性,MATCH($D4140,类别表,0)),""))</f>
        <v/>
      </c>
      <c r="M4140" s="53"/>
      <c r="N4140" s="53"/>
      <c r="O4140" s="32"/>
      <c r="P4140" s="6" t="str">
        <f>IF($C4140="","",IF(ISNA(MATCH($C4140,账户表,0)),"※这个账户不在【基础资料】的账户档案里",IF($B4140="","※没填日期，这一笔不会进任何月份的报表",IF(NOT(ISNUMBER($B4140)),"※日期是文本不是日期（像 2026.6.28 这种），按日期取数的报表全会漏掉这一笔",IF(AND($F4140&lt;&gt;"",$G4140&lt;&gt;""),"※收入和支出不能同时填",IF(AND(N($F4140)=0,N($G4140)=0),"※收入和支出都没填",IF(OR(N($F4140)&lt;0,N($G4140)&lt;0),"※金额不能填负数，方向反了就换一列填",IF($D4140="","※没填收支类别，分类报表会漏掉这一笔",IF(ISNA(MATCH($D4140,类别表,0)),"※收支类别不在【基础资料】的清单里",IF(AND($L4140="内部转账",$M4140=""),"△内部转账要在「对方账户」写上另一头",IF(AND($L4140="内部转账",$M4140=$C4140),"※对方账户跟本账户是同一个",IF(AND($L4140&lt;&gt;"内部转账",$M4140&lt;&gt;""),"△填了对方账户，但类别不是内部转账",IF(YEAR($B4140)&lt;&gt;管理年度,"△不是管理年度的单据，按月的三张报表里看不到",IF($H4140&lt;0,"△这一笔之后该账户余额成负数了，核一下",""))))))))))))))</f>
        <v/>
      </c>
    </row>
    <row r="4141" ht="16.5" spans="1:16">
      <c r="A4141" s="4" t="str">
        <f>IF($C4141="","",COUNTA($C$5:$C4141))</f>
        <v/>
      </c>
      <c r="B4141" s="52"/>
      <c r="C4141" s="53"/>
      <c r="D4141" s="53"/>
      <c r="E4141" s="32"/>
      <c r="F4141" s="54"/>
      <c r="G4141" s="54"/>
      <c r="H4141" s="24" t="str">
        <f>IFERROR(ROUND(VLOOKUP($C4141,基础资料!$B$5:$E$34,3,0)+SUMIF($C$5:$C4141,$C4141,$F$5:$F4141)-SUMIF($C$5:$C4141,$C4141,$G$5:$G4141),2),"")</f>
        <v/>
      </c>
      <c r="I4141" s="53"/>
      <c r="J4141" s="53"/>
      <c r="K4141" s="25" t="str">
        <f t="shared" si="64"/>
        <v/>
      </c>
      <c r="L4141" s="13" t="str">
        <f>IF($D4141="","",IFERROR(INDEX(类别属性,MATCH($D4141,类别表,0)),""))</f>
        <v/>
      </c>
      <c r="M4141" s="53"/>
      <c r="N4141" s="53"/>
      <c r="O4141" s="32"/>
      <c r="P4141" s="6" t="str">
        <f>IF($C4141="","",IF(ISNA(MATCH($C4141,账户表,0)),"※这个账户不在【基础资料】的账户档案里",IF($B4141="","※没填日期，这一笔不会进任何月份的报表",IF(NOT(ISNUMBER($B4141)),"※日期是文本不是日期（像 2026.6.28 这种），按日期取数的报表全会漏掉这一笔",IF(AND($F4141&lt;&gt;"",$G4141&lt;&gt;""),"※收入和支出不能同时填",IF(AND(N($F4141)=0,N($G4141)=0),"※收入和支出都没填",IF(OR(N($F4141)&lt;0,N($G4141)&lt;0),"※金额不能填负数，方向反了就换一列填",IF($D4141="","※没填收支类别，分类报表会漏掉这一笔",IF(ISNA(MATCH($D4141,类别表,0)),"※收支类别不在【基础资料】的清单里",IF(AND($L4141="内部转账",$M4141=""),"△内部转账要在「对方账户」写上另一头",IF(AND($L4141="内部转账",$M4141=$C4141),"※对方账户跟本账户是同一个",IF(AND($L4141&lt;&gt;"内部转账",$M4141&lt;&gt;""),"△填了对方账户，但类别不是内部转账",IF(YEAR($B4141)&lt;&gt;管理年度,"△不是管理年度的单据，按月的三张报表里看不到",IF($H4141&lt;0,"△这一笔之后该账户余额成负数了，核一下",""))))))))))))))</f>
        <v/>
      </c>
    </row>
    <row r="4142" ht="16.5" spans="1:16">
      <c r="A4142" s="4" t="str">
        <f>IF($C4142="","",COUNTA($C$5:$C4142))</f>
        <v/>
      </c>
      <c r="B4142" s="52"/>
      <c r="C4142" s="53"/>
      <c r="D4142" s="53"/>
      <c r="E4142" s="32"/>
      <c r="F4142" s="54"/>
      <c r="G4142" s="54"/>
      <c r="H4142" s="24" t="str">
        <f>IFERROR(ROUND(VLOOKUP($C4142,基础资料!$B$5:$E$34,3,0)+SUMIF($C$5:$C4142,$C4142,$F$5:$F4142)-SUMIF($C$5:$C4142,$C4142,$G$5:$G4142),2),"")</f>
        <v/>
      </c>
      <c r="I4142" s="53"/>
      <c r="J4142" s="53"/>
      <c r="K4142" s="25" t="str">
        <f t="shared" si="64"/>
        <v/>
      </c>
      <c r="L4142" s="13" t="str">
        <f>IF($D4142="","",IFERROR(INDEX(类别属性,MATCH($D4142,类别表,0)),""))</f>
        <v/>
      </c>
      <c r="M4142" s="53"/>
      <c r="N4142" s="53"/>
      <c r="O4142" s="32"/>
      <c r="P4142" s="6" t="str">
        <f>IF($C4142="","",IF(ISNA(MATCH($C4142,账户表,0)),"※这个账户不在【基础资料】的账户档案里",IF($B4142="","※没填日期，这一笔不会进任何月份的报表",IF(NOT(ISNUMBER($B4142)),"※日期是文本不是日期（像 2026.6.28 这种），按日期取数的报表全会漏掉这一笔",IF(AND($F4142&lt;&gt;"",$G4142&lt;&gt;""),"※收入和支出不能同时填",IF(AND(N($F4142)=0,N($G4142)=0),"※收入和支出都没填",IF(OR(N($F4142)&lt;0,N($G4142)&lt;0),"※金额不能填负数，方向反了就换一列填",IF($D4142="","※没填收支类别，分类报表会漏掉这一笔",IF(ISNA(MATCH($D4142,类别表,0)),"※收支类别不在【基础资料】的清单里",IF(AND($L4142="内部转账",$M4142=""),"△内部转账要在「对方账户」写上另一头",IF(AND($L4142="内部转账",$M4142=$C4142),"※对方账户跟本账户是同一个",IF(AND($L4142&lt;&gt;"内部转账",$M4142&lt;&gt;""),"△填了对方账户，但类别不是内部转账",IF(YEAR($B4142)&lt;&gt;管理年度,"△不是管理年度的单据，按月的三张报表里看不到",IF($H4142&lt;0,"△这一笔之后该账户余额成负数了，核一下",""))))))))))))))</f>
        <v/>
      </c>
    </row>
    <row r="4143" ht="16.5" spans="1:16">
      <c r="A4143" s="4" t="str">
        <f>IF($C4143="","",COUNTA($C$5:$C4143))</f>
        <v/>
      </c>
      <c r="B4143" s="52"/>
      <c r="C4143" s="53"/>
      <c r="D4143" s="53"/>
      <c r="E4143" s="32"/>
      <c r="F4143" s="54"/>
      <c r="G4143" s="54"/>
      <c r="H4143" s="24" t="str">
        <f>IFERROR(ROUND(VLOOKUP($C4143,基础资料!$B$5:$E$34,3,0)+SUMIF($C$5:$C4143,$C4143,$F$5:$F4143)-SUMIF($C$5:$C4143,$C4143,$G$5:$G4143),2),"")</f>
        <v/>
      </c>
      <c r="I4143" s="53"/>
      <c r="J4143" s="53"/>
      <c r="K4143" s="25" t="str">
        <f t="shared" si="64"/>
        <v/>
      </c>
      <c r="L4143" s="13" t="str">
        <f>IF($D4143="","",IFERROR(INDEX(类别属性,MATCH($D4143,类别表,0)),""))</f>
        <v/>
      </c>
      <c r="M4143" s="53"/>
      <c r="N4143" s="53"/>
      <c r="O4143" s="32"/>
      <c r="P4143" s="6" t="str">
        <f>IF($C4143="","",IF(ISNA(MATCH($C4143,账户表,0)),"※这个账户不在【基础资料】的账户档案里",IF($B4143="","※没填日期，这一笔不会进任何月份的报表",IF(NOT(ISNUMBER($B4143)),"※日期是文本不是日期（像 2026.6.28 这种），按日期取数的报表全会漏掉这一笔",IF(AND($F4143&lt;&gt;"",$G4143&lt;&gt;""),"※收入和支出不能同时填",IF(AND(N($F4143)=0,N($G4143)=0),"※收入和支出都没填",IF(OR(N($F4143)&lt;0,N($G4143)&lt;0),"※金额不能填负数，方向反了就换一列填",IF($D4143="","※没填收支类别，分类报表会漏掉这一笔",IF(ISNA(MATCH($D4143,类别表,0)),"※收支类别不在【基础资料】的清单里",IF(AND($L4143="内部转账",$M4143=""),"△内部转账要在「对方账户」写上另一头",IF(AND($L4143="内部转账",$M4143=$C4143),"※对方账户跟本账户是同一个",IF(AND($L4143&lt;&gt;"内部转账",$M4143&lt;&gt;""),"△填了对方账户，但类别不是内部转账",IF(YEAR($B4143)&lt;&gt;管理年度,"△不是管理年度的单据，按月的三张报表里看不到",IF($H4143&lt;0,"△这一笔之后该账户余额成负数了，核一下",""))))))))))))))</f>
        <v/>
      </c>
    </row>
    <row r="4144" ht="16.5" spans="1:16">
      <c r="A4144" s="4" t="str">
        <f>IF($C4144="","",COUNTA($C$5:$C4144))</f>
        <v/>
      </c>
      <c r="B4144" s="52"/>
      <c r="C4144" s="53"/>
      <c r="D4144" s="53"/>
      <c r="E4144" s="32"/>
      <c r="F4144" s="54"/>
      <c r="G4144" s="54"/>
      <c r="H4144" s="24" t="str">
        <f>IFERROR(ROUND(VLOOKUP($C4144,基础资料!$B$5:$E$34,3,0)+SUMIF($C$5:$C4144,$C4144,$F$5:$F4144)-SUMIF($C$5:$C4144,$C4144,$G$5:$G4144),2),"")</f>
        <v/>
      </c>
      <c r="I4144" s="53"/>
      <c r="J4144" s="53"/>
      <c r="K4144" s="25" t="str">
        <f t="shared" si="64"/>
        <v/>
      </c>
      <c r="L4144" s="13" t="str">
        <f>IF($D4144="","",IFERROR(INDEX(类别属性,MATCH($D4144,类别表,0)),""))</f>
        <v/>
      </c>
      <c r="M4144" s="53"/>
      <c r="N4144" s="53"/>
      <c r="O4144" s="32"/>
      <c r="P4144" s="6" t="str">
        <f>IF($C4144="","",IF(ISNA(MATCH($C4144,账户表,0)),"※这个账户不在【基础资料】的账户档案里",IF($B4144="","※没填日期，这一笔不会进任何月份的报表",IF(NOT(ISNUMBER($B4144)),"※日期是文本不是日期（像 2026.6.28 这种），按日期取数的报表全会漏掉这一笔",IF(AND($F4144&lt;&gt;"",$G4144&lt;&gt;""),"※收入和支出不能同时填",IF(AND(N($F4144)=0,N($G4144)=0),"※收入和支出都没填",IF(OR(N($F4144)&lt;0,N($G4144)&lt;0),"※金额不能填负数，方向反了就换一列填",IF($D4144="","※没填收支类别，分类报表会漏掉这一笔",IF(ISNA(MATCH($D4144,类别表,0)),"※收支类别不在【基础资料】的清单里",IF(AND($L4144="内部转账",$M4144=""),"△内部转账要在「对方账户」写上另一头",IF(AND($L4144="内部转账",$M4144=$C4144),"※对方账户跟本账户是同一个",IF(AND($L4144&lt;&gt;"内部转账",$M4144&lt;&gt;""),"△填了对方账户，但类别不是内部转账",IF(YEAR($B4144)&lt;&gt;管理年度,"△不是管理年度的单据，按月的三张报表里看不到",IF($H4144&lt;0,"△这一笔之后该账户余额成负数了，核一下",""))))))))))))))</f>
        <v/>
      </c>
    </row>
    <row r="4145" ht="16.5" spans="1:16">
      <c r="A4145" s="4" t="str">
        <f>IF($C4145="","",COUNTA($C$5:$C4145))</f>
        <v/>
      </c>
      <c r="B4145" s="52"/>
      <c r="C4145" s="53"/>
      <c r="D4145" s="53"/>
      <c r="E4145" s="32"/>
      <c r="F4145" s="54"/>
      <c r="G4145" s="54"/>
      <c r="H4145" s="24" t="str">
        <f>IFERROR(ROUND(VLOOKUP($C4145,基础资料!$B$5:$E$34,3,0)+SUMIF($C$5:$C4145,$C4145,$F$5:$F4145)-SUMIF($C$5:$C4145,$C4145,$G$5:$G4145),2),"")</f>
        <v/>
      </c>
      <c r="I4145" s="53"/>
      <c r="J4145" s="53"/>
      <c r="K4145" s="25" t="str">
        <f t="shared" si="64"/>
        <v/>
      </c>
      <c r="L4145" s="13" t="str">
        <f>IF($D4145="","",IFERROR(INDEX(类别属性,MATCH($D4145,类别表,0)),""))</f>
        <v/>
      </c>
      <c r="M4145" s="53"/>
      <c r="N4145" s="53"/>
      <c r="O4145" s="32"/>
      <c r="P4145" s="6" t="str">
        <f>IF($C4145="","",IF(ISNA(MATCH($C4145,账户表,0)),"※这个账户不在【基础资料】的账户档案里",IF($B4145="","※没填日期，这一笔不会进任何月份的报表",IF(NOT(ISNUMBER($B4145)),"※日期是文本不是日期（像 2026.6.28 这种），按日期取数的报表全会漏掉这一笔",IF(AND($F4145&lt;&gt;"",$G4145&lt;&gt;""),"※收入和支出不能同时填",IF(AND(N($F4145)=0,N($G4145)=0),"※收入和支出都没填",IF(OR(N($F4145)&lt;0,N($G4145)&lt;0),"※金额不能填负数，方向反了就换一列填",IF($D4145="","※没填收支类别，分类报表会漏掉这一笔",IF(ISNA(MATCH($D4145,类别表,0)),"※收支类别不在【基础资料】的清单里",IF(AND($L4145="内部转账",$M4145=""),"△内部转账要在「对方账户」写上另一头",IF(AND($L4145="内部转账",$M4145=$C4145),"※对方账户跟本账户是同一个",IF(AND($L4145&lt;&gt;"内部转账",$M4145&lt;&gt;""),"△填了对方账户，但类别不是内部转账",IF(YEAR($B4145)&lt;&gt;管理年度,"△不是管理年度的单据，按月的三张报表里看不到",IF($H4145&lt;0,"△这一笔之后该账户余额成负数了，核一下",""))))))))))))))</f>
        <v/>
      </c>
    </row>
    <row r="4146" ht="16.5" spans="1:16">
      <c r="A4146" s="4" t="str">
        <f>IF($C4146="","",COUNTA($C$5:$C4146))</f>
        <v/>
      </c>
      <c r="B4146" s="52"/>
      <c r="C4146" s="53"/>
      <c r="D4146" s="53"/>
      <c r="E4146" s="32"/>
      <c r="F4146" s="54"/>
      <c r="G4146" s="54"/>
      <c r="H4146" s="24" t="str">
        <f>IFERROR(ROUND(VLOOKUP($C4146,基础资料!$B$5:$E$34,3,0)+SUMIF($C$5:$C4146,$C4146,$F$5:$F4146)-SUMIF($C$5:$C4146,$C4146,$G$5:$G4146),2),"")</f>
        <v/>
      </c>
      <c r="I4146" s="53"/>
      <c r="J4146" s="53"/>
      <c r="K4146" s="25" t="str">
        <f t="shared" si="64"/>
        <v/>
      </c>
      <c r="L4146" s="13" t="str">
        <f>IF($D4146="","",IFERROR(INDEX(类别属性,MATCH($D4146,类别表,0)),""))</f>
        <v/>
      </c>
      <c r="M4146" s="53"/>
      <c r="N4146" s="53"/>
      <c r="O4146" s="32"/>
      <c r="P4146" s="6" t="str">
        <f>IF($C4146="","",IF(ISNA(MATCH($C4146,账户表,0)),"※这个账户不在【基础资料】的账户档案里",IF($B4146="","※没填日期，这一笔不会进任何月份的报表",IF(NOT(ISNUMBER($B4146)),"※日期是文本不是日期（像 2026.6.28 这种），按日期取数的报表全会漏掉这一笔",IF(AND($F4146&lt;&gt;"",$G4146&lt;&gt;""),"※收入和支出不能同时填",IF(AND(N($F4146)=0,N($G4146)=0),"※收入和支出都没填",IF(OR(N($F4146)&lt;0,N($G4146)&lt;0),"※金额不能填负数，方向反了就换一列填",IF($D4146="","※没填收支类别，分类报表会漏掉这一笔",IF(ISNA(MATCH($D4146,类别表,0)),"※收支类别不在【基础资料】的清单里",IF(AND($L4146="内部转账",$M4146=""),"△内部转账要在「对方账户」写上另一头",IF(AND($L4146="内部转账",$M4146=$C4146),"※对方账户跟本账户是同一个",IF(AND($L4146&lt;&gt;"内部转账",$M4146&lt;&gt;""),"△填了对方账户，但类别不是内部转账",IF(YEAR($B4146)&lt;&gt;管理年度,"△不是管理年度的单据，按月的三张报表里看不到",IF($H4146&lt;0,"△这一笔之后该账户余额成负数了，核一下",""))))))))))))))</f>
        <v/>
      </c>
    </row>
    <row r="4147" ht="16.5" spans="1:16">
      <c r="A4147" s="4" t="str">
        <f>IF($C4147="","",COUNTA($C$5:$C4147))</f>
        <v/>
      </c>
      <c r="B4147" s="52"/>
      <c r="C4147" s="53"/>
      <c r="D4147" s="53"/>
      <c r="E4147" s="32"/>
      <c r="F4147" s="54"/>
      <c r="G4147" s="54"/>
      <c r="H4147" s="24" t="str">
        <f>IFERROR(ROUND(VLOOKUP($C4147,基础资料!$B$5:$E$34,3,0)+SUMIF($C$5:$C4147,$C4147,$F$5:$F4147)-SUMIF($C$5:$C4147,$C4147,$G$5:$G4147),2),"")</f>
        <v/>
      </c>
      <c r="I4147" s="53"/>
      <c r="J4147" s="53"/>
      <c r="K4147" s="25" t="str">
        <f t="shared" si="64"/>
        <v/>
      </c>
      <c r="L4147" s="13" t="str">
        <f>IF($D4147="","",IFERROR(INDEX(类别属性,MATCH($D4147,类别表,0)),""))</f>
        <v/>
      </c>
      <c r="M4147" s="53"/>
      <c r="N4147" s="53"/>
      <c r="O4147" s="32"/>
      <c r="P4147" s="6" t="str">
        <f>IF($C4147="","",IF(ISNA(MATCH($C4147,账户表,0)),"※这个账户不在【基础资料】的账户档案里",IF($B4147="","※没填日期，这一笔不会进任何月份的报表",IF(NOT(ISNUMBER($B4147)),"※日期是文本不是日期（像 2026.6.28 这种），按日期取数的报表全会漏掉这一笔",IF(AND($F4147&lt;&gt;"",$G4147&lt;&gt;""),"※收入和支出不能同时填",IF(AND(N($F4147)=0,N($G4147)=0),"※收入和支出都没填",IF(OR(N($F4147)&lt;0,N($G4147)&lt;0),"※金额不能填负数，方向反了就换一列填",IF($D4147="","※没填收支类别，分类报表会漏掉这一笔",IF(ISNA(MATCH($D4147,类别表,0)),"※收支类别不在【基础资料】的清单里",IF(AND($L4147="内部转账",$M4147=""),"△内部转账要在「对方账户」写上另一头",IF(AND($L4147="内部转账",$M4147=$C4147),"※对方账户跟本账户是同一个",IF(AND($L4147&lt;&gt;"内部转账",$M4147&lt;&gt;""),"△填了对方账户，但类别不是内部转账",IF(YEAR($B4147)&lt;&gt;管理年度,"△不是管理年度的单据，按月的三张报表里看不到",IF($H4147&lt;0,"△这一笔之后该账户余额成负数了，核一下",""))))))))))))))</f>
        <v/>
      </c>
    </row>
    <row r="4148" ht="16.5" spans="1:16">
      <c r="A4148" s="4" t="str">
        <f>IF($C4148="","",COUNTA($C$5:$C4148))</f>
        <v/>
      </c>
      <c r="B4148" s="52"/>
      <c r="C4148" s="53"/>
      <c r="D4148" s="53"/>
      <c r="E4148" s="32"/>
      <c r="F4148" s="54"/>
      <c r="G4148" s="54"/>
      <c r="H4148" s="24" t="str">
        <f>IFERROR(ROUND(VLOOKUP($C4148,基础资料!$B$5:$E$34,3,0)+SUMIF($C$5:$C4148,$C4148,$F$5:$F4148)-SUMIF($C$5:$C4148,$C4148,$G$5:$G4148),2),"")</f>
        <v/>
      </c>
      <c r="I4148" s="53"/>
      <c r="J4148" s="53"/>
      <c r="K4148" s="25" t="str">
        <f t="shared" si="64"/>
        <v/>
      </c>
      <c r="L4148" s="13" t="str">
        <f>IF($D4148="","",IFERROR(INDEX(类别属性,MATCH($D4148,类别表,0)),""))</f>
        <v/>
      </c>
      <c r="M4148" s="53"/>
      <c r="N4148" s="53"/>
      <c r="O4148" s="32"/>
      <c r="P4148" s="6" t="str">
        <f>IF($C4148="","",IF(ISNA(MATCH($C4148,账户表,0)),"※这个账户不在【基础资料】的账户档案里",IF($B4148="","※没填日期，这一笔不会进任何月份的报表",IF(NOT(ISNUMBER($B4148)),"※日期是文本不是日期（像 2026.6.28 这种），按日期取数的报表全会漏掉这一笔",IF(AND($F4148&lt;&gt;"",$G4148&lt;&gt;""),"※收入和支出不能同时填",IF(AND(N($F4148)=0,N($G4148)=0),"※收入和支出都没填",IF(OR(N($F4148)&lt;0,N($G4148)&lt;0),"※金额不能填负数，方向反了就换一列填",IF($D4148="","※没填收支类别，分类报表会漏掉这一笔",IF(ISNA(MATCH($D4148,类别表,0)),"※收支类别不在【基础资料】的清单里",IF(AND($L4148="内部转账",$M4148=""),"△内部转账要在「对方账户」写上另一头",IF(AND($L4148="内部转账",$M4148=$C4148),"※对方账户跟本账户是同一个",IF(AND($L4148&lt;&gt;"内部转账",$M4148&lt;&gt;""),"△填了对方账户，但类别不是内部转账",IF(YEAR($B4148)&lt;&gt;管理年度,"△不是管理年度的单据，按月的三张报表里看不到",IF($H4148&lt;0,"△这一笔之后该账户余额成负数了，核一下",""))))))))))))))</f>
        <v/>
      </c>
    </row>
    <row r="4149" ht="16.5" spans="1:16">
      <c r="A4149" s="4" t="str">
        <f>IF($C4149="","",COUNTA($C$5:$C4149))</f>
        <v/>
      </c>
      <c r="B4149" s="52"/>
      <c r="C4149" s="53"/>
      <c r="D4149" s="53"/>
      <c r="E4149" s="32"/>
      <c r="F4149" s="54"/>
      <c r="G4149" s="54"/>
      <c r="H4149" s="24" t="str">
        <f>IFERROR(ROUND(VLOOKUP($C4149,基础资料!$B$5:$E$34,3,0)+SUMIF($C$5:$C4149,$C4149,$F$5:$F4149)-SUMIF($C$5:$C4149,$C4149,$G$5:$G4149),2),"")</f>
        <v/>
      </c>
      <c r="I4149" s="53"/>
      <c r="J4149" s="53"/>
      <c r="K4149" s="25" t="str">
        <f t="shared" si="64"/>
        <v/>
      </c>
      <c r="L4149" s="13" t="str">
        <f>IF($D4149="","",IFERROR(INDEX(类别属性,MATCH($D4149,类别表,0)),""))</f>
        <v/>
      </c>
      <c r="M4149" s="53"/>
      <c r="N4149" s="53"/>
      <c r="O4149" s="32"/>
      <c r="P4149" s="6" t="str">
        <f>IF($C4149="","",IF(ISNA(MATCH($C4149,账户表,0)),"※这个账户不在【基础资料】的账户档案里",IF($B4149="","※没填日期，这一笔不会进任何月份的报表",IF(NOT(ISNUMBER($B4149)),"※日期是文本不是日期（像 2026.6.28 这种），按日期取数的报表全会漏掉这一笔",IF(AND($F4149&lt;&gt;"",$G4149&lt;&gt;""),"※收入和支出不能同时填",IF(AND(N($F4149)=0,N($G4149)=0),"※收入和支出都没填",IF(OR(N($F4149)&lt;0,N($G4149)&lt;0),"※金额不能填负数，方向反了就换一列填",IF($D4149="","※没填收支类别，分类报表会漏掉这一笔",IF(ISNA(MATCH($D4149,类别表,0)),"※收支类别不在【基础资料】的清单里",IF(AND($L4149="内部转账",$M4149=""),"△内部转账要在「对方账户」写上另一头",IF(AND($L4149="内部转账",$M4149=$C4149),"※对方账户跟本账户是同一个",IF(AND($L4149&lt;&gt;"内部转账",$M4149&lt;&gt;""),"△填了对方账户，但类别不是内部转账",IF(YEAR($B4149)&lt;&gt;管理年度,"△不是管理年度的单据，按月的三张报表里看不到",IF($H4149&lt;0,"△这一笔之后该账户余额成负数了，核一下",""))))))))))))))</f>
        <v/>
      </c>
    </row>
    <row r="4150" ht="16.5" spans="1:16">
      <c r="A4150" s="4" t="str">
        <f>IF($C4150="","",COUNTA($C$5:$C4150))</f>
        <v/>
      </c>
      <c r="B4150" s="52"/>
      <c r="C4150" s="53"/>
      <c r="D4150" s="53"/>
      <c r="E4150" s="32"/>
      <c r="F4150" s="54"/>
      <c r="G4150" s="54"/>
      <c r="H4150" s="24" t="str">
        <f>IFERROR(ROUND(VLOOKUP($C4150,基础资料!$B$5:$E$34,3,0)+SUMIF($C$5:$C4150,$C4150,$F$5:$F4150)-SUMIF($C$5:$C4150,$C4150,$G$5:$G4150),2),"")</f>
        <v/>
      </c>
      <c r="I4150" s="53"/>
      <c r="J4150" s="53"/>
      <c r="K4150" s="25" t="str">
        <f t="shared" si="64"/>
        <v/>
      </c>
      <c r="L4150" s="13" t="str">
        <f>IF($D4150="","",IFERROR(INDEX(类别属性,MATCH($D4150,类别表,0)),""))</f>
        <v/>
      </c>
      <c r="M4150" s="53"/>
      <c r="N4150" s="53"/>
      <c r="O4150" s="32"/>
      <c r="P4150" s="6" t="str">
        <f>IF($C4150="","",IF(ISNA(MATCH($C4150,账户表,0)),"※这个账户不在【基础资料】的账户档案里",IF($B4150="","※没填日期，这一笔不会进任何月份的报表",IF(NOT(ISNUMBER($B4150)),"※日期是文本不是日期（像 2026.6.28 这种），按日期取数的报表全会漏掉这一笔",IF(AND($F4150&lt;&gt;"",$G4150&lt;&gt;""),"※收入和支出不能同时填",IF(AND(N($F4150)=0,N($G4150)=0),"※收入和支出都没填",IF(OR(N($F4150)&lt;0,N($G4150)&lt;0),"※金额不能填负数，方向反了就换一列填",IF($D4150="","※没填收支类别，分类报表会漏掉这一笔",IF(ISNA(MATCH($D4150,类别表,0)),"※收支类别不在【基础资料】的清单里",IF(AND($L4150="内部转账",$M4150=""),"△内部转账要在「对方账户」写上另一头",IF(AND($L4150="内部转账",$M4150=$C4150),"※对方账户跟本账户是同一个",IF(AND($L4150&lt;&gt;"内部转账",$M4150&lt;&gt;""),"△填了对方账户，但类别不是内部转账",IF(YEAR($B4150)&lt;&gt;管理年度,"△不是管理年度的单据，按月的三张报表里看不到",IF($H4150&lt;0,"△这一笔之后该账户余额成负数了，核一下",""))))))))))))))</f>
        <v/>
      </c>
    </row>
    <row r="4151" ht="16.5" spans="1:16">
      <c r="A4151" s="4" t="str">
        <f>IF($C4151="","",COUNTA($C$5:$C4151))</f>
        <v/>
      </c>
      <c r="B4151" s="52"/>
      <c r="C4151" s="53"/>
      <c r="D4151" s="53"/>
      <c r="E4151" s="32"/>
      <c r="F4151" s="54"/>
      <c r="G4151" s="54"/>
      <c r="H4151" s="24" t="str">
        <f>IFERROR(ROUND(VLOOKUP($C4151,基础资料!$B$5:$E$34,3,0)+SUMIF($C$5:$C4151,$C4151,$F$5:$F4151)-SUMIF($C$5:$C4151,$C4151,$G$5:$G4151),2),"")</f>
        <v/>
      </c>
      <c r="I4151" s="53"/>
      <c r="J4151" s="53"/>
      <c r="K4151" s="25" t="str">
        <f t="shared" si="64"/>
        <v/>
      </c>
      <c r="L4151" s="13" t="str">
        <f>IF($D4151="","",IFERROR(INDEX(类别属性,MATCH($D4151,类别表,0)),""))</f>
        <v/>
      </c>
      <c r="M4151" s="53"/>
      <c r="N4151" s="53"/>
      <c r="O4151" s="32"/>
      <c r="P4151" s="6" t="str">
        <f>IF($C4151="","",IF(ISNA(MATCH($C4151,账户表,0)),"※这个账户不在【基础资料】的账户档案里",IF($B4151="","※没填日期，这一笔不会进任何月份的报表",IF(NOT(ISNUMBER($B4151)),"※日期是文本不是日期（像 2026.6.28 这种），按日期取数的报表全会漏掉这一笔",IF(AND($F4151&lt;&gt;"",$G4151&lt;&gt;""),"※收入和支出不能同时填",IF(AND(N($F4151)=0,N($G4151)=0),"※收入和支出都没填",IF(OR(N($F4151)&lt;0,N($G4151)&lt;0),"※金额不能填负数，方向反了就换一列填",IF($D4151="","※没填收支类别，分类报表会漏掉这一笔",IF(ISNA(MATCH($D4151,类别表,0)),"※收支类别不在【基础资料】的清单里",IF(AND($L4151="内部转账",$M4151=""),"△内部转账要在「对方账户」写上另一头",IF(AND($L4151="内部转账",$M4151=$C4151),"※对方账户跟本账户是同一个",IF(AND($L4151&lt;&gt;"内部转账",$M4151&lt;&gt;""),"△填了对方账户，但类别不是内部转账",IF(YEAR($B4151)&lt;&gt;管理年度,"△不是管理年度的单据，按月的三张报表里看不到",IF($H4151&lt;0,"△这一笔之后该账户余额成负数了，核一下",""))))))))))))))</f>
        <v/>
      </c>
    </row>
    <row r="4152" ht="16.5" spans="1:16">
      <c r="A4152" s="4" t="str">
        <f>IF($C4152="","",COUNTA($C$5:$C4152))</f>
        <v/>
      </c>
      <c r="B4152" s="52"/>
      <c r="C4152" s="53"/>
      <c r="D4152" s="53"/>
      <c r="E4152" s="32"/>
      <c r="F4152" s="54"/>
      <c r="G4152" s="54"/>
      <c r="H4152" s="24" t="str">
        <f>IFERROR(ROUND(VLOOKUP($C4152,基础资料!$B$5:$E$34,3,0)+SUMIF($C$5:$C4152,$C4152,$F$5:$F4152)-SUMIF($C$5:$C4152,$C4152,$G$5:$G4152),2),"")</f>
        <v/>
      </c>
      <c r="I4152" s="53"/>
      <c r="J4152" s="53"/>
      <c r="K4152" s="25" t="str">
        <f t="shared" si="64"/>
        <v/>
      </c>
      <c r="L4152" s="13" t="str">
        <f>IF($D4152="","",IFERROR(INDEX(类别属性,MATCH($D4152,类别表,0)),""))</f>
        <v/>
      </c>
      <c r="M4152" s="53"/>
      <c r="N4152" s="53"/>
      <c r="O4152" s="32"/>
      <c r="P4152" s="6" t="str">
        <f>IF($C4152="","",IF(ISNA(MATCH($C4152,账户表,0)),"※这个账户不在【基础资料】的账户档案里",IF($B4152="","※没填日期，这一笔不会进任何月份的报表",IF(NOT(ISNUMBER($B4152)),"※日期是文本不是日期（像 2026.6.28 这种），按日期取数的报表全会漏掉这一笔",IF(AND($F4152&lt;&gt;"",$G4152&lt;&gt;""),"※收入和支出不能同时填",IF(AND(N($F4152)=0,N($G4152)=0),"※收入和支出都没填",IF(OR(N($F4152)&lt;0,N($G4152)&lt;0),"※金额不能填负数，方向反了就换一列填",IF($D4152="","※没填收支类别，分类报表会漏掉这一笔",IF(ISNA(MATCH($D4152,类别表,0)),"※收支类别不在【基础资料】的清单里",IF(AND($L4152="内部转账",$M4152=""),"△内部转账要在「对方账户」写上另一头",IF(AND($L4152="内部转账",$M4152=$C4152),"※对方账户跟本账户是同一个",IF(AND($L4152&lt;&gt;"内部转账",$M4152&lt;&gt;""),"△填了对方账户，但类别不是内部转账",IF(YEAR($B4152)&lt;&gt;管理年度,"△不是管理年度的单据，按月的三张报表里看不到",IF($H4152&lt;0,"△这一笔之后该账户余额成负数了，核一下",""))))))))))))))</f>
        <v/>
      </c>
    </row>
    <row r="4153" ht="16.5" spans="1:16">
      <c r="A4153" s="4" t="str">
        <f>IF($C4153="","",COUNTA($C$5:$C4153))</f>
        <v/>
      </c>
      <c r="B4153" s="52"/>
      <c r="C4153" s="53"/>
      <c r="D4153" s="53"/>
      <c r="E4153" s="32"/>
      <c r="F4153" s="54"/>
      <c r="G4153" s="54"/>
      <c r="H4153" s="24" t="str">
        <f>IFERROR(ROUND(VLOOKUP($C4153,基础资料!$B$5:$E$34,3,0)+SUMIF($C$5:$C4153,$C4153,$F$5:$F4153)-SUMIF($C$5:$C4153,$C4153,$G$5:$G4153),2),"")</f>
        <v/>
      </c>
      <c r="I4153" s="53"/>
      <c r="J4153" s="53"/>
      <c r="K4153" s="25" t="str">
        <f t="shared" si="64"/>
        <v/>
      </c>
      <c r="L4153" s="13" t="str">
        <f>IF($D4153="","",IFERROR(INDEX(类别属性,MATCH($D4153,类别表,0)),""))</f>
        <v/>
      </c>
      <c r="M4153" s="53"/>
      <c r="N4153" s="53"/>
      <c r="O4153" s="32"/>
      <c r="P4153" s="6" t="str">
        <f>IF($C4153="","",IF(ISNA(MATCH($C4153,账户表,0)),"※这个账户不在【基础资料】的账户档案里",IF($B4153="","※没填日期，这一笔不会进任何月份的报表",IF(NOT(ISNUMBER($B4153)),"※日期是文本不是日期（像 2026.6.28 这种），按日期取数的报表全会漏掉这一笔",IF(AND($F4153&lt;&gt;"",$G4153&lt;&gt;""),"※收入和支出不能同时填",IF(AND(N($F4153)=0,N($G4153)=0),"※收入和支出都没填",IF(OR(N($F4153)&lt;0,N($G4153)&lt;0),"※金额不能填负数，方向反了就换一列填",IF($D4153="","※没填收支类别，分类报表会漏掉这一笔",IF(ISNA(MATCH($D4153,类别表,0)),"※收支类别不在【基础资料】的清单里",IF(AND($L4153="内部转账",$M4153=""),"△内部转账要在「对方账户」写上另一头",IF(AND($L4153="内部转账",$M4153=$C4153),"※对方账户跟本账户是同一个",IF(AND($L4153&lt;&gt;"内部转账",$M4153&lt;&gt;""),"△填了对方账户，但类别不是内部转账",IF(YEAR($B4153)&lt;&gt;管理年度,"△不是管理年度的单据，按月的三张报表里看不到",IF($H4153&lt;0,"△这一笔之后该账户余额成负数了，核一下",""))))))))))))))</f>
        <v/>
      </c>
    </row>
    <row r="4154" ht="16.5" spans="1:16">
      <c r="A4154" s="4" t="str">
        <f>IF($C4154="","",COUNTA($C$5:$C4154))</f>
        <v/>
      </c>
      <c r="B4154" s="52"/>
      <c r="C4154" s="53"/>
      <c r="D4154" s="53"/>
      <c r="E4154" s="32"/>
      <c r="F4154" s="54"/>
      <c r="G4154" s="54"/>
      <c r="H4154" s="24" t="str">
        <f>IFERROR(ROUND(VLOOKUP($C4154,基础资料!$B$5:$E$34,3,0)+SUMIF($C$5:$C4154,$C4154,$F$5:$F4154)-SUMIF($C$5:$C4154,$C4154,$G$5:$G4154),2),"")</f>
        <v/>
      </c>
      <c r="I4154" s="53"/>
      <c r="J4154" s="53"/>
      <c r="K4154" s="25" t="str">
        <f t="shared" si="64"/>
        <v/>
      </c>
      <c r="L4154" s="13" t="str">
        <f>IF($D4154="","",IFERROR(INDEX(类别属性,MATCH($D4154,类别表,0)),""))</f>
        <v/>
      </c>
      <c r="M4154" s="53"/>
      <c r="N4154" s="53"/>
      <c r="O4154" s="32"/>
      <c r="P4154" s="6" t="str">
        <f>IF($C4154="","",IF(ISNA(MATCH($C4154,账户表,0)),"※这个账户不在【基础资料】的账户档案里",IF($B4154="","※没填日期，这一笔不会进任何月份的报表",IF(NOT(ISNUMBER($B4154)),"※日期是文本不是日期（像 2026.6.28 这种），按日期取数的报表全会漏掉这一笔",IF(AND($F4154&lt;&gt;"",$G4154&lt;&gt;""),"※收入和支出不能同时填",IF(AND(N($F4154)=0,N($G4154)=0),"※收入和支出都没填",IF(OR(N($F4154)&lt;0,N($G4154)&lt;0),"※金额不能填负数，方向反了就换一列填",IF($D4154="","※没填收支类别，分类报表会漏掉这一笔",IF(ISNA(MATCH($D4154,类别表,0)),"※收支类别不在【基础资料】的清单里",IF(AND($L4154="内部转账",$M4154=""),"△内部转账要在「对方账户」写上另一头",IF(AND($L4154="内部转账",$M4154=$C4154),"※对方账户跟本账户是同一个",IF(AND($L4154&lt;&gt;"内部转账",$M4154&lt;&gt;""),"△填了对方账户，但类别不是内部转账",IF(YEAR($B4154)&lt;&gt;管理年度,"△不是管理年度的单据，按月的三张报表里看不到",IF($H4154&lt;0,"△这一笔之后该账户余额成负数了，核一下",""))))))))))))))</f>
        <v/>
      </c>
    </row>
    <row r="4155" ht="16.5" spans="1:16">
      <c r="A4155" s="4" t="str">
        <f>IF($C4155="","",COUNTA($C$5:$C4155))</f>
        <v/>
      </c>
      <c r="B4155" s="52"/>
      <c r="C4155" s="53"/>
      <c r="D4155" s="53"/>
      <c r="E4155" s="32"/>
      <c r="F4155" s="54"/>
      <c r="G4155" s="54"/>
      <c r="H4155" s="24" t="str">
        <f>IFERROR(ROUND(VLOOKUP($C4155,基础资料!$B$5:$E$34,3,0)+SUMIF($C$5:$C4155,$C4155,$F$5:$F4155)-SUMIF($C$5:$C4155,$C4155,$G$5:$G4155),2),"")</f>
        <v/>
      </c>
      <c r="I4155" s="53"/>
      <c r="J4155" s="53"/>
      <c r="K4155" s="25" t="str">
        <f t="shared" si="64"/>
        <v/>
      </c>
      <c r="L4155" s="13" t="str">
        <f>IF($D4155="","",IFERROR(INDEX(类别属性,MATCH($D4155,类别表,0)),""))</f>
        <v/>
      </c>
      <c r="M4155" s="53"/>
      <c r="N4155" s="53"/>
      <c r="O4155" s="32"/>
      <c r="P4155" s="6" t="str">
        <f>IF($C4155="","",IF(ISNA(MATCH($C4155,账户表,0)),"※这个账户不在【基础资料】的账户档案里",IF($B4155="","※没填日期，这一笔不会进任何月份的报表",IF(NOT(ISNUMBER($B4155)),"※日期是文本不是日期（像 2026.6.28 这种），按日期取数的报表全会漏掉这一笔",IF(AND($F4155&lt;&gt;"",$G4155&lt;&gt;""),"※收入和支出不能同时填",IF(AND(N($F4155)=0,N($G4155)=0),"※收入和支出都没填",IF(OR(N($F4155)&lt;0,N($G4155)&lt;0),"※金额不能填负数，方向反了就换一列填",IF($D4155="","※没填收支类别，分类报表会漏掉这一笔",IF(ISNA(MATCH($D4155,类别表,0)),"※收支类别不在【基础资料】的清单里",IF(AND($L4155="内部转账",$M4155=""),"△内部转账要在「对方账户」写上另一头",IF(AND($L4155="内部转账",$M4155=$C4155),"※对方账户跟本账户是同一个",IF(AND($L4155&lt;&gt;"内部转账",$M4155&lt;&gt;""),"△填了对方账户，但类别不是内部转账",IF(YEAR($B4155)&lt;&gt;管理年度,"△不是管理年度的单据，按月的三张报表里看不到",IF($H4155&lt;0,"△这一笔之后该账户余额成负数了，核一下",""))))))))))))))</f>
        <v/>
      </c>
    </row>
    <row r="4156" ht="16.5" spans="1:16">
      <c r="A4156" s="4" t="str">
        <f>IF($C4156="","",COUNTA($C$5:$C4156))</f>
        <v/>
      </c>
      <c r="B4156" s="52"/>
      <c r="C4156" s="53"/>
      <c r="D4156" s="53"/>
      <c r="E4156" s="32"/>
      <c r="F4156" s="54"/>
      <c r="G4156" s="54"/>
      <c r="H4156" s="24" t="str">
        <f>IFERROR(ROUND(VLOOKUP($C4156,基础资料!$B$5:$E$34,3,0)+SUMIF($C$5:$C4156,$C4156,$F$5:$F4156)-SUMIF($C$5:$C4156,$C4156,$G$5:$G4156),2),"")</f>
        <v/>
      </c>
      <c r="I4156" s="53"/>
      <c r="J4156" s="53"/>
      <c r="K4156" s="25" t="str">
        <f t="shared" si="64"/>
        <v/>
      </c>
      <c r="L4156" s="13" t="str">
        <f>IF($D4156="","",IFERROR(INDEX(类别属性,MATCH($D4156,类别表,0)),""))</f>
        <v/>
      </c>
      <c r="M4156" s="53"/>
      <c r="N4156" s="53"/>
      <c r="O4156" s="32"/>
      <c r="P4156" s="6" t="str">
        <f>IF($C4156="","",IF(ISNA(MATCH($C4156,账户表,0)),"※这个账户不在【基础资料】的账户档案里",IF($B4156="","※没填日期，这一笔不会进任何月份的报表",IF(NOT(ISNUMBER($B4156)),"※日期是文本不是日期（像 2026.6.28 这种），按日期取数的报表全会漏掉这一笔",IF(AND($F4156&lt;&gt;"",$G4156&lt;&gt;""),"※收入和支出不能同时填",IF(AND(N($F4156)=0,N($G4156)=0),"※收入和支出都没填",IF(OR(N($F4156)&lt;0,N($G4156)&lt;0),"※金额不能填负数，方向反了就换一列填",IF($D4156="","※没填收支类别，分类报表会漏掉这一笔",IF(ISNA(MATCH($D4156,类别表,0)),"※收支类别不在【基础资料】的清单里",IF(AND($L4156="内部转账",$M4156=""),"△内部转账要在「对方账户」写上另一头",IF(AND($L4156="内部转账",$M4156=$C4156),"※对方账户跟本账户是同一个",IF(AND($L4156&lt;&gt;"内部转账",$M4156&lt;&gt;""),"△填了对方账户，但类别不是内部转账",IF(YEAR($B4156)&lt;&gt;管理年度,"△不是管理年度的单据，按月的三张报表里看不到",IF($H4156&lt;0,"△这一笔之后该账户余额成负数了，核一下",""))))))))))))))</f>
        <v/>
      </c>
    </row>
    <row r="4157" ht="16.5" spans="1:16">
      <c r="A4157" s="4" t="str">
        <f>IF($C4157="","",COUNTA($C$5:$C4157))</f>
        <v/>
      </c>
      <c r="B4157" s="52"/>
      <c r="C4157" s="53"/>
      <c r="D4157" s="53"/>
      <c r="E4157" s="32"/>
      <c r="F4157" s="54"/>
      <c r="G4157" s="54"/>
      <c r="H4157" s="24" t="str">
        <f>IFERROR(ROUND(VLOOKUP($C4157,基础资料!$B$5:$E$34,3,0)+SUMIF($C$5:$C4157,$C4157,$F$5:$F4157)-SUMIF($C$5:$C4157,$C4157,$G$5:$G4157),2),"")</f>
        <v/>
      </c>
      <c r="I4157" s="53"/>
      <c r="J4157" s="53"/>
      <c r="K4157" s="25" t="str">
        <f t="shared" si="64"/>
        <v/>
      </c>
      <c r="L4157" s="13" t="str">
        <f>IF($D4157="","",IFERROR(INDEX(类别属性,MATCH($D4157,类别表,0)),""))</f>
        <v/>
      </c>
      <c r="M4157" s="53"/>
      <c r="N4157" s="53"/>
      <c r="O4157" s="32"/>
      <c r="P4157" s="6" t="str">
        <f>IF($C4157="","",IF(ISNA(MATCH($C4157,账户表,0)),"※这个账户不在【基础资料】的账户档案里",IF($B4157="","※没填日期，这一笔不会进任何月份的报表",IF(NOT(ISNUMBER($B4157)),"※日期是文本不是日期（像 2026.6.28 这种），按日期取数的报表全会漏掉这一笔",IF(AND($F4157&lt;&gt;"",$G4157&lt;&gt;""),"※收入和支出不能同时填",IF(AND(N($F4157)=0,N($G4157)=0),"※收入和支出都没填",IF(OR(N($F4157)&lt;0,N($G4157)&lt;0),"※金额不能填负数，方向反了就换一列填",IF($D4157="","※没填收支类别，分类报表会漏掉这一笔",IF(ISNA(MATCH($D4157,类别表,0)),"※收支类别不在【基础资料】的清单里",IF(AND($L4157="内部转账",$M4157=""),"△内部转账要在「对方账户」写上另一头",IF(AND($L4157="内部转账",$M4157=$C4157),"※对方账户跟本账户是同一个",IF(AND($L4157&lt;&gt;"内部转账",$M4157&lt;&gt;""),"△填了对方账户，但类别不是内部转账",IF(YEAR($B4157)&lt;&gt;管理年度,"△不是管理年度的单据，按月的三张报表里看不到",IF($H4157&lt;0,"△这一笔之后该账户余额成负数了，核一下",""))))))))))))))</f>
        <v/>
      </c>
    </row>
    <row r="4158" ht="16.5" spans="1:16">
      <c r="A4158" s="4" t="str">
        <f>IF($C4158="","",COUNTA($C$5:$C4158))</f>
        <v/>
      </c>
      <c r="B4158" s="52"/>
      <c r="C4158" s="53"/>
      <c r="D4158" s="53"/>
      <c r="E4158" s="32"/>
      <c r="F4158" s="54"/>
      <c r="G4158" s="54"/>
      <c r="H4158" s="24" t="str">
        <f>IFERROR(ROUND(VLOOKUP($C4158,基础资料!$B$5:$E$34,3,0)+SUMIF($C$5:$C4158,$C4158,$F$5:$F4158)-SUMIF($C$5:$C4158,$C4158,$G$5:$G4158),2),"")</f>
        <v/>
      </c>
      <c r="I4158" s="53"/>
      <c r="J4158" s="53"/>
      <c r="K4158" s="25" t="str">
        <f t="shared" si="64"/>
        <v/>
      </c>
      <c r="L4158" s="13" t="str">
        <f>IF($D4158="","",IFERROR(INDEX(类别属性,MATCH($D4158,类别表,0)),""))</f>
        <v/>
      </c>
      <c r="M4158" s="53"/>
      <c r="N4158" s="53"/>
      <c r="O4158" s="32"/>
      <c r="P4158" s="6" t="str">
        <f>IF($C4158="","",IF(ISNA(MATCH($C4158,账户表,0)),"※这个账户不在【基础资料】的账户档案里",IF($B4158="","※没填日期，这一笔不会进任何月份的报表",IF(NOT(ISNUMBER($B4158)),"※日期是文本不是日期（像 2026.6.28 这种），按日期取数的报表全会漏掉这一笔",IF(AND($F4158&lt;&gt;"",$G4158&lt;&gt;""),"※收入和支出不能同时填",IF(AND(N($F4158)=0,N($G4158)=0),"※收入和支出都没填",IF(OR(N($F4158)&lt;0,N($G4158)&lt;0),"※金额不能填负数，方向反了就换一列填",IF($D4158="","※没填收支类别，分类报表会漏掉这一笔",IF(ISNA(MATCH($D4158,类别表,0)),"※收支类别不在【基础资料】的清单里",IF(AND($L4158="内部转账",$M4158=""),"△内部转账要在「对方账户」写上另一头",IF(AND($L4158="内部转账",$M4158=$C4158),"※对方账户跟本账户是同一个",IF(AND($L4158&lt;&gt;"内部转账",$M4158&lt;&gt;""),"△填了对方账户，但类别不是内部转账",IF(YEAR($B4158)&lt;&gt;管理年度,"△不是管理年度的单据，按月的三张报表里看不到",IF($H4158&lt;0,"△这一笔之后该账户余额成负数了，核一下",""))))))))))))))</f>
        <v/>
      </c>
    </row>
    <row r="4159" ht="16.5" spans="1:16">
      <c r="A4159" s="4" t="str">
        <f>IF($C4159="","",COUNTA($C$5:$C4159))</f>
        <v/>
      </c>
      <c r="B4159" s="52"/>
      <c r="C4159" s="53"/>
      <c r="D4159" s="53"/>
      <c r="E4159" s="32"/>
      <c r="F4159" s="54"/>
      <c r="G4159" s="54"/>
      <c r="H4159" s="24" t="str">
        <f>IFERROR(ROUND(VLOOKUP($C4159,基础资料!$B$5:$E$34,3,0)+SUMIF($C$5:$C4159,$C4159,$F$5:$F4159)-SUMIF($C$5:$C4159,$C4159,$G$5:$G4159),2),"")</f>
        <v/>
      </c>
      <c r="I4159" s="53"/>
      <c r="J4159" s="53"/>
      <c r="K4159" s="25" t="str">
        <f t="shared" si="64"/>
        <v/>
      </c>
      <c r="L4159" s="13" t="str">
        <f>IF($D4159="","",IFERROR(INDEX(类别属性,MATCH($D4159,类别表,0)),""))</f>
        <v/>
      </c>
      <c r="M4159" s="53"/>
      <c r="N4159" s="53"/>
      <c r="O4159" s="32"/>
      <c r="P4159" s="6" t="str">
        <f>IF($C4159="","",IF(ISNA(MATCH($C4159,账户表,0)),"※这个账户不在【基础资料】的账户档案里",IF($B4159="","※没填日期，这一笔不会进任何月份的报表",IF(NOT(ISNUMBER($B4159)),"※日期是文本不是日期（像 2026.6.28 这种），按日期取数的报表全会漏掉这一笔",IF(AND($F4159&lt;&gt;"",$G4159&lt;&gt;""),"※收入和支出不能同时填",IF(AND(N($F4159)=0,N($G4159)=0),"※收入和支出都没填",IF(OR(N($F4159)&lt;0,N($G4159)&lt;0),"※金额不能填负数，方向反了就换一列填",IF($D4159="","※没填收支类别，分类报表会漏掉这一笔",IF(ISNA(MATCH($D4159,类别表,0)),"※收支类别不在【基础资料】的清单里",IF(AND($L4159="内部转账",$M4159=""),"△内部转账要在「对方账户」写上另一头",IF(AND($L4159="内部转账",$M4159=$C4159),"※对方账户跟本账户是同一个",IF(AND($L4159&lt;&gt;"内部转账",$M4159&lt;&gt;""),"△填了对方账户，但类别不是内部转账",IF(YEAR($B4159)&lt;&gt;管理年度,"△不是管理年度的单据，按月的三张报表里看不到",IF($H4159&lt;0,"△这一笔之后该账户余额成负数了，核一下",""))))))))))))))</f>
        <v/>
      </c>
    </row>
    <row r="4160" ht="16.5" spans="1:16">
      <c r="A4160" s="4" t="str">
        <f>IF($C4160="","",COUNTA($C$5:$C4160))</f>
        <v/>
      </c>
      <c r="B4160" s="52"/>
      <c r="C4160" s="53"/>
      <c r="D4160" s="53"/>
      <c r="E4160" s="32"/>
      <c r="F4160" s="54"/>
      <c r="G4160" s="54"/>
      <c r="H4160" s="24" t="str">
        <f>IFERROR(ROUND(VLOOKUP($C4160,基础资料!$B$5:$E$34,3,0)+SUMIF($C$5:$C4160,$C4160,$F$5:$F4160)-SUMIF($C$5:$C4160,$C4160,$G$5:$G4160),2),"")</f>
        <v/>
      </c>
      <c r="I4160" s="53"/>
      <c r="J4160" s="53"/>
      <c r="K4160" s="25" t="str">
        <f t="shared" si="64"/>
        <v/>
      </c>
      <c r="L4160" s="13" t="str">
        <f>IF($D4160="","",IFERROR(INDEX(类别属性,MATCH($D4160,类别表,0)),""))</f>
        <v/>
      </c>
      <c r="M4160" s="53"/>
      <c r="N4160" s="53"/>
      <c r="O4160" s="32"/>
      <c r="P4160" s="6" t="str">
        <f>IF($C4160="","",IF(ISNA(MATCH($C4160,账户表,0)),"※这个账户不在【基础资料】的账户档案里",IF($B4160="","※没填日期，这一笔不会进任何月份的报表",IF(NOT(ISNUMBER($B4160)),"※日期是文本不是日期（像 2026.6.28 这种），按日期取数的报表全会漏掉这一笔",IF(AND($F4160&lt;&gt;"",$G4160&lt;&gt;""),"※收入和支出不能同时填",IF(AND(N($F4160)=0,N($G4160)=0),"※收入和支出都没填",IF(OR(N($F4160)&lt;0,N($G4160)&lt;0),"※金额不能填负数，方向反了就换一列填",IF($D4160="","※没填收支类别，分类报表会漏掉这一笔",IF(ISNA(MATCH($D4160,类别表,0)),"※收支类别不在【基础资料】的清单里",IF(AND($L4160="内部转账",$M4160=""),"△内部转账要在「对方账户」写上另一头",IF(AND($L4160="内部转账",$M4160=$C4160),"※对方账户跟本账户是同一个",IF(AND($L4160&lt;&gt;"内部转账",$M4160&lt;&gt;""),"△填了对方账户，但类别不是内部转账",IF(YEAR($B4160)&lt;&gt;管理年度,"△不是管理年度的单据，按月的三张报表里看不到",IF($H4160&lt;0,"△这一笔之后该账户余额成负数了，核一下",""))))))))))))))</f>
        <v/>
      </c>
    </row>
    <row r="4161" ht="16.5" spans="1:16">
      <c r="A4161" s="4" t="str">
        <f>IF($C4161="","",COUNTA($C$5:$C4161))</f>
        <v/>
      </c>
      <c r="B4161" s="52"/>
      <c r="C4161" s="53"/>
      <c r="D4161" s="53"/>
      <c r="E4161" s="32"/>
      <c r="F4161" s="54"/>
      <c r="G4161" s="54"/>
      <c r="H4161" s="24" t="str">
        <f>IFERROR(ROUND(VLOOKUP($C4161,基础资料!$B$5:$E$34,3,0)+SUMIF($C$5:$C4161,$C4161,$F$5:$F4161)-SUMIF($C$5:$C4161,$C4161,$G$5:$G4161),2),"")</f>
        <v/>
      </c>
      <c r="I4161" s="53"/>
      <c r="J4161" s="53"/>
      <c r="K4161" s="25" t="str">
        <f t="shared" si="64"/>
        <v/>
      </c>
      <c r="L4161" s="13" t="str">
        <f>IF($D4161="","",IFERROR(INDEX(类别属性,MATCH($D4161,类别表,0)),""))</f>
        <v/>
      </c>
      <c r="M4161" s="53"/>
      <c r="N4161" s="53"/>
      <c r="O4161" s="32"/>
      <c r="P4161" s="6" t="str">
        <f>IF($C4161="","",IF(ISNA(MATCH($C4161,账户表,0)),"※这个账户不在【基础资料】的账户档案里",IF($B4161="","※没填日期，这一笔不会进任何月份的报表",IF(NOT(ISNUMBER($B4161)),"※日期是文本不是日期（像 2026.6.28 这种），按日期取数的报表全会漏掉这一笔",IF(AND($F4161&lt;&gt;"",$G4161&lt;&gt;""),"※收入和支出不能同时填",IF(AND(N($F4161)=0,N($G4161)=0),"※收入和支出都没填",IF(OR(N($F4161)&lt;0,N($G4161)&lt;0),"※金额不能填负数，方向反了就换一列填",IF($D4161="","※没填收支类别，分类报表会漏掉这一笔",IF(ISNA(MATCH($D4161,类别表,0)),"※收支类别不在【基础资料】的清单里",IF(AND($L4161="内部转账",$M4161=""),"△内部转账要在「对方账户」写上另一头",IF(AND($L4161="内部转账",$M4161=$C4161),"※对方账户跟本账户是同一个",IF(AND($L4161&lt;&gt;"内部转账",$M4161&lt;&gt;""),"△填了对方账户，但类别不是内部转账",IF(YEAR($B4161)&lt;&gt;管理年度,"△不是管理年度的单据，按月的三张报表里看不到",IF($H4161&lt;0,"△这一笔之后该账户余额成负数了，核一下",""))))))))))))))</f>
        <v/>
      </c>
    </row>
    <row r="4162" ht="16.5" spans="1:16">
      <c r="A4162" s="4" t="str">
        <f>IF($C4162="","",COUNTA($C$5:$C4162))</f>
        <v/>
      </c>
      <c r="B4162" s="52"/>
      <c r="C4162" s="53"/>
      <c r="D4162" s="53"/>
      <c r="E4162" s="32"/>
      <c r="F4162" s="54"/>
      <c r="G4162" s="54"/>
      <c r="H4162" s="24" t="str">
        <f>IFERROR(ROUND(VLOOKUP($C4162,基础资料!$B$5:$E$34,3,0)+SUMIF($C$5:$C4162,$C4162,$F$5:$F4162)-SUMIF($C$5:$C4162,$C4162,$G$5:$G4162),2),"")</f>
        <v/>
      </c>
      <c r="I4162" s="53"/>
      <c r="J4162" s="53"/>
      <c r="K4162" s="25" t="str">
        <f t="shared" si="64"/>
        <v/>
      </c>
      <c r="L4162" s="13" t="str">
        <f>IF($D4162="","",IFERROR(INDEX(类别属性,MATCH($D4162,类别表,0)),""))</f>
        <v/>
      </c>
      <c r="M4162" s="53"/>
      <c r="N4162" s="53"/>
      <c r="O4162" s="32"/>
      <c r="P4162" s="6" t="str">
        <f>IF($C4162="","",IF(ISNA(MATCH($C4162,账户表,0)),"※这个账户不在【基础资料】的账户档案里",IF($B4162="","※没填日期，这一笔不会进任何月份的报表",IF(NOT(ISNUMBER($B4162)),"※日期是文本不是日期（像 2026.6.28 这种），按日期取数的报表全会漏掉这一笔",IF(AND($F4162&lt;&gt;"",$G4162&lt;&gt;""),"※收入和支出不能同时填",IF(AND(N($F4162)=0,N($G4162)=0),"※收入和支出都没填",IF(OR(N($F4162)&lt;0,N($G4162)&lt;0),"※金额不能填负数，方向反了就换一列填",IF($D4162="","※没填收支类别，分类报表会漏掉这一笔",IF(ISNA(MATCH($D4162,类别表,0)),"※收支类别不在【基础资料】的清单里",IF(AND($L4162="内部转账",$M4162=""),"△内部转账要在「对方账户」写上另一头",IF(AND($L4162="内部转账",$M4162=$C4162),"※对方账户跟本账户是同一个",IF(AND($L4162&lt;&gt;"内部转账",$M4162&lt;&gt;""),"△填了对方账户，但类别不是内部转账",IF(YEAR($B4162)&lt;&gt;管理年度,"△不是管理年度的单据，按月的三张报表里看不到",IF($H4162&lt;0,"△这一笔之后该账户余额成负数了，核一下",""))))))))))))))</f>
        <v/>
      </c>
    </row>
    <row r="4163" ht="16.5" spans="1:16">
      <c r="A4163" s="4" t="str">
        <f>IF($C4163="","",COUNTA($C$5:$C4163))</f>
        <v/>
      </c>
      <c r="B4163" s="52"/>
      <c r="C4163" s="53"/>
      <c r="D4163" s="53"/>
      <c r="E4163" s="32"/>
      <c r="F4163" s="54"/>
      <c r="G4163" s="54"/>
      <c r="H4163" s="24" t="str">
        <f>IFERROR(ROUND(VLOOKUP($C4163,基础资料!$B$5:$E$34,3,0)+SUMIF($C$5:$C4163,$C4163,$F$5:$F4163)-SUMIF($C$5:$C4163,$C4163,$G$5:$G4163),2),"")</f>
        <v/>
      </c>
      <c r="I4163" s="53"/>
      <c r="J4163" s="53"/>
      <c r="K4163" s="25" t="str">
        <f t="shared" si="64"/>
        <v/>
      </c>
      <c r="L4163" s="13" t="str">
        <f>IF($D4163="","",IFERROR(INDEX(类别属性,MATCH($D4163,类别表,0)),""))</f>
        <v/>
      </c>
      <c r="M4163" s="53"/>
      <c r="N4163" s="53"/>
      <c r="O4163" s="32"/>
      <c r="P4163" s="6" t="str">
        <f>IF($C4163="","",IF(ISNA(MATCH($C4163,账户表,0)),"※这个账户不在【基础资料】的账户档案里",IF($B4163="","※没填日期，这一笔不会进任何月份的报表",IF(NOT(ISNUMBER($B4163)),"※日期是文本不是日期（像 2026.6.28 这种），按日期取数的报表全会漏掉这一笔",IF(AND($F4163&lt;&gt;"",$G4163&lt;&gt;""),"※收入和支出不能同时填",IF(AND(N($F4163)=0,N($G4163)=0),"※收入和支出都没填",IF(OR(N($F4163)&lt;0,N($G4163)&lt;0),"※金额不能填负数，方向反了就换一列填",IF($D4163="","※没填收支类别，分类报表会漏掉这一笔",IF(ISNA(MATCH($D4163,类别表,0)),"※收支类别不在【基础资料】的清单里",IF(AND($L4163="内部转账",$M4163=""),"△内部转账要在「对方账户」写上另一头",IF(AND($L4163="内部转账",$M4163=$C4163),"※对方账户跟本账户是同一个",IF(AND($L4163&lt;&gt;"内部转账",$M4163&lt;&gt;""),"△填了对方账户，但类别不是内部转账",IF(YEAR($B4163)&lt;&gt;管理年度,"△不是管理年度的单据，按月的三张报表里看不到",IF($H4163&lt;0,"△这一笔之后该账户余额成负数了，核一下",""))))))))))))))</f>
        <v/>
      </c>
    </row>
    <row r="4164" ht="16.5" spans="1:16">
      <c r="A4164" s="4" t="str">
        <f>IF($C4164="","",COUNTA($C$5:$C4164))</f>
        <v/>
      </c>
      <c r="B4164" s="52"/>
      <c r="C4164" s="53"/>
      <c r="D4164" s="53"/>
      <c r="E4164" s="32"/>
      <c r="F4164" s="54"/>
      <c r="G4164" s="54"/>
      <c r="H4164" s="24" t="str">
        <f>IFERROR(ROUND(VLOOKUP($C4164,基础资料!$B$5:$E$34,3,0)+SUMIF($C$5:$C4164,$C4164,$F$5:$F4164)-SUMIF($C$5:$C4164,$C4164,$G$5:$G4164),2),"")</f>
        <v/>
      </c>
      <c r="I4164" s="53"/>
      <c r="J4164" s="53"/>
      <c r="K4164" s="25" t="str">
        <f t="shared" si="64"/>
        <v/>
      </c>
      <c r="L4164" s="13" t="str">
        <f>IF($D4164="","",IFERROR(INDEX(类别属性,MATCH($D4164,类别表,0)),""))</f>
        <v/>
      </c>
      <c r="M4164" s="53"/>
      <c r="N4164" s="53"/>
      <c r="O4164" s="32"/>
      <c r="P4164" s="6" t="str">
        <f>IF($C4164="","",IF(ISNA(MATCH($C4164,账户表,0)),"※这个账户不在【基础资料】的账户档案里",IF($B4164="","※没填日期，这一笔不会进任何月份的报表",IF(NOT(ISNUMBER($B4164)),"※日期是文本不是日期（像 2026.6.28 这种），按日期取数的报表全会漏掉这一笔",IF(AND($F4164&lt;&gt;"",$G4164&lt;&gt;""),"※收入和支出不能同时填",IF(AND(N($F4164)=0,N($G4164)=0),"※收入和支出都没填",IF(OR(N($F4164)&lt;0,N($G4164)&lt;0),"※金额不能填负数，方向反了就换一列填",IF($D4164="","※没填收支类别，分类报表会漏掉这一笔",IF(ISNA(MATCH($D4164,类别表,0)),"※收支类别不在【基础资料】的清单里",IF(AND($L4164="内部转账",$M4164=""),"△内部转账要在「对方账户」写上另一头",IF(AND($L4164="内部转账",$M4164=$C4164),"※对方账户跟本账户是同一个",IF(AND($L4164&lt;&gt;"内部转账",$M4164&lt;&gt;""),"△填了对方账户，但类别不是内部转账",IF(YEAR($B4164)&lt;&gt;管理年度,"△不是管理年度的单据，按月的三张报表里看不到",IF($H4164&lt;0,"△这一笔之后该账户余额成负数了，核一下",""))))))))))))))</f>
        <v/>
      </c>
    </row>
    <row r="4165" ht="16.5" spans="1:16">
      <c r="A4165" s="4" t="str">
        <f>IF($C4165="","",COUNTA($C$5:$C4165))</f>
        <v/>
      </c>
      <c r="B4165" s="52"/>
      <c r="C4165" s="53"/>
      <c r="D4165" s="53"/>
      <c r="E4165" s="32"/>
      <c r="F4165" s="54"/>
      <c r="G4165" s="54"/>
      <c r="H4165" s="24" t="str">
        <f>IFERROR(ROUND(VLOOKUP($C4165,基础资料!$B$5:$E$34,3,0)+SUMIF($C$5:$C4165,$C4165,$F$5:$F4165)-SUMIF($C$5:$C4165,$C4165,$G$5:$G4165),2),"")</f>
        <v/>
      </c>
      <c r="I4165" s="53"/>
      <c r="J4165" s="53"/>
      <c r="K4165" s="25" t="str">
        <f t="shared" ref="K4165:K4228" si="65">IF(OR($B4165="",NOT(ISNUMBER($B4165))),"",--TEXT($B4165,"yyyymm"))</f>
        <v/>
      </c>
      <c r="L4165" s="13" t="str">
        <f>IF($D4165="","",IFERROR(INDEX(类别属性,MATCH($D4165,类别表,0)),""))</f>
        <v/>
      </c>
      <c r="M4165" s="53"/>
      <c r="N4165" s="53"/>
      <c r="O4165" s="32"/>
      <c r="P4165" s="6" t="str">
        <f>IF($C4165="","",IF(ISNA(MATCH($C4165,账户表,0)),"※这个账户不在【基础资料】的账户档案里",IF($B4165="","※没填日期，这一笔不会进任何月份的报表",IF(NOT(ISNUMBER($B4165)),"※日期是文本不是日期（像 2026.6.28 这种），按日期取数的报表全会漏掉这一笔",IF(AND($F4165&lt;&gt;"",$G4165&lt;&gt;""),"※收入和支出不能同时填",IF(AND(N($F4165)=0,N($G4165)=0),"※收入和支出都没填",IF(OR(N($F4165)&lt;0,N($G4165)&lt;0),"※金额不能填负数，方向反了就换一列填",IF($D4165="","※没填收支类别，分类报表会漏掉这一笔",IF(ISNA(MATCH($D4165,类别表,0)),"※收支类别不在【基础资料】的清单里",IF(AND($L4165="内部转账",$M4165=""),"△内部转账要在「对方账户」写上另一头",IF(AND($L4165="内部转账",$M4165=$C4165),"※对方账户跟本账户是同一个",IF(AND($L4165&lt;&gt;"内部转账",$M4165&lt;&gt;""),"△填了对方账户，但类别不是内部转账",IF(YEAR($B4165)&lt;&gt;管理年度,"△不是管理年度的单据，按月的三张报表里看不到",IF($H4165&lt;0,"△这一笔之后该账户余额成负数了，核一下",""))))))))))))))</f>
        <v/>
      </c>
    </row>
    <row r="4166" ht="16.5" spans="1:16">
      <c r="A4166" s="4" t="str">
        <f>IF($C4166="","",COUNTA($C$5:$C4166))</f>
        <v/>
      </c>
      <c r="B4166" s="52"/>
      <c r="C4166" s="53"/>
      <c r="D4166" s="53"/>
      <c r="E4166" s="32"/>
      <c r="F4166" s="54"/>
      <c r="G4166" s="54"/>
      <c r="H4166" s="24" t="str">
        <f>IFERROR(ROUND(VLOOKUP($C4166,基础资料!$B$5:$E$34,3,0)+SUMIF($C$5:$C4166,$C4166,$F$5:$F4166)-SUMIF($C$5:$C4166,$C4166,$G$5:$G4166),2),"")</f>
        <v/>
      </c>
      <c r="I4166" s="53"/>
      <c r="J4166" s="53"/>
      <c r="K4166" s="25" t="str">
        <f t="shared" si="65"/>
        <v/>
      </c>
      <c r="L4166" s="13" t="str">
        <f>IF($D4166="","",IFERROR(INDEX(类别属性,MATCH($D4166,类别表,0)),""))</f>
        <v/>
      </c>
      <c r="M4166" s="53"/>
      <c r="N4166" s="53"/>
      <c r="O4166" s="32"/>
      <c r="P4166" s="6" t="str">
        <f>IF($C4166="","",IF(ISNA(MATCH($C4166,账户表,0)),"※这个账户不在【基础资料】的账户档案里",IF($B4166="","※没填日期，这一笔不会进任何月份的报表",IF(NOT(ISNUMBER($B4166)),"※日期是文本不是日期（像 2026.6.28 这种），按日期取数的报表全会漏掉这一笔",IF(AND($F4166&lt;&gt;"",$G4166&lt;&gt;""),"※收入和支出不能同时填",IF(AND(N($F4166)=0,N($G4166)=0),"※收入和支出都没填",IF(OR(N($F4166)&lt;0,N($G4166)&lt;0),"※金额不能填负数，方向反了就换一列填",IF($D4166="","※没填收支类别，分类报表会漏掉这一笔",IF(ISNA(MATCH($D4166,类别表,0)),"※收支类别不在【基础资料】的清单里",IF(AND($L4166="内部转账",$M4166=""),"△内部转账要在「对方账户」写上另一头",IF(AND($L4166="内部转账",$M4166=$C4166),"※对方账户跟本账户是同一个",IF(AND($L4166&lt;&gt;"内部转账",$M4166&lt;&gt;""),"△填了对方账户，但类别不是内部转账",IF(YEAR($B4166)&lt;&gt;管理年度,"△不是管理年度的单据，按月的三张报表里看不到",IF($H4166&lt;0,"△这一笔之后该账户余额成负数了，核一下",""))))))))))))))</f>
        <v/>
      </c>
    </row>
    <row r="4167" ht="16.5" spans="1:16">
      <c r="A4167" s="4" t="str">
        <f>IF($C4167="","",COUNTA($C$5:$C4167))</f>
        <v/>
      </c>
      <c r="B4167" s="52"/>
      <c r="C4167" s="53"/>
      <c r="D4167" s="53"/>
      <c r="E4167" s="32"/>
      <c r="F4167" s="54"/>
      <c r="G4167" s="54"/>
      <c r="H4167" s="24" t="str">
        <f>IFERROR(ROUND(VLOOKUP($C4167,基础资料!$B$5:$E$34,3,0)+SUMIF($C$5:$C4167,$C4167,$F$5:$F4167)-SUMIF($C$5:$C4167,$C4167,$G$5:$G4167),2),"")</f>
        <v/>
      </c>
      <c r="I4167" s="53"/>
      <c r="J4167" s="53"/>
      <c r="K4167" s="25" t="str">
        <f t="shared" si="65"/>
        <v/>
      </c>
      <c r="L4167" s="13" t="str">
        <f>IF($D4167="","",IFERROR(INDEX(类别属性,MATCH($D4167,类别表,0)),""))</f>
        <v/>
      </c>
      <c r="M4167" s="53"/>
      <c r="N4167" s="53"/>
      <c r="O4167" s="32"/>
      <c r="P4167" s="6" t="str">
        <f>IF($C4167="","",IF(ISNA(MATCH($C4167,账户表,0)),"※这个账户不在【基础资料】的账户档案里",IF($B4167="","※没填日期，这一笔不会进任何月份的报表",IF(NOT(ISNUMBER($B4167)),"※日期是文本不是日期（像 2026.6.28 这种），按日期取数的报表全会漏掉这一笔",IF(AND($F4167&lt;&gt;"",$G4167&lt;&gt;""),"※收入和支出不能同时填",IF(AND(N($F4167)=0,N($G4167)=0),"※收入和支出都没填",IF(OR(N($F4167)&lt;0,N($G4167)&lt;0),"※金额不能填负数，方向反了就换一列填",IF($D4167="","※没填收支类别，分类报表会漏掉这一笔",IF(ISNA(MATCH($D4167,类别表,0)),"※收支类别不在【基础资料】的清单里",IF(AND($L4167="内部转账",$M4167=""),"△内部转账要在「对方账户」写上另一头",IF(AND($L4167="内部转账",$M4167=$C4167),"※对方账户跟本账户是同一个",IF(AND($L4167&lt;&gt;"内部转账",$M4167&lt;&gt;""),"△填了对方账户，但类别不是内部转账",IF(YEAR($B4167)&lt;&gt;管理年度,"△不是管理年度的单据，按月的三张报表里看不到",IF($H4167&lt;0,"△这一笔之后该账户余额成负数了，核一下",""))))))))))))))</f>
        <v/>
      </c>
    </row>
    <row r="4168" ht="16.5" spans="1:16">
      <c r="A4168" s="4" t="str">
        <f>IF($C4168="","",COUNTA($C$5:$C4168))</f>
        <v/>
      </c>
      <c r="B4168" s="52"/>
      <c r="C4168" s="53"/>
      <c r="D4168" s="53"/>
      <c r="E4168" s="32"/>
      <c r="F4168" s="54"/>
      <c r="G4168" s="54"/>
      <c r="H4168" s="24" t="str">
        <f>IFERROR(ROUND(VLOOKUP($C4168,基础资料!$B$5:$E$34,3,0)+SUMIF($C$5:$C4168,$C4168,$F$5:$F4168)-SUMIF($C$5:$C4168,$C4168,$G$5:$G4168),2),"")</f>
        <v/>
      </c>
      <c r="I4168" s="53"/>
      <c r="J4168" s="53"/>
      <c r="K4168" s="25" t="str">
        <f t="shared" si="65"/>
        <v/>
      </c>
      <c r="L4168" s="13" t="str">
        <f>IF($D4168="","",IFERROR(INDEX(类别属性,MATCH($D4168,类别表,0)),""))</f>
        <v/>
      </c>
      <c r="M4168" s="53"/>
      <c r="N4168" s="53"/>
      <c r="O4168" s="32"/>
      <c r="P4168" s="6" t="str">
        <f>IF($C4168="","",IF(ISNA(MATCH($C4168,账户表,0)),"※这个账户不在【基础资料】的账户档案里",IF($B4168="","※没填日期，这一笔不会进任何月份的报表",IF(NOT(ISNUMBER($B4168)),"※日期是文本不是日期（像 2026.6.28 这种），按日期取数的报表全会漏掉这一笔",IF(AND($F4168&lt;&gt;"",$G4168&lt;&gt;""),"※收入和支出不能同时填",IF(AND(N($F4168)=0,N($G4168)=0),"※收入和支出都没填",IF(OR(N($F4168)&lt;0,N($G4168)&lt;0),"※金额不能填负数，方向反了就换一列填",IF($D4168="","※没填收支类别，分类报表会漏掉这一笔",IF(ISNA(MATCH($D4168,类别表,0)),"※收支类别不在【基础资料】的清单里",IF(AND($L4168="内部转账",$M4168=""),"△内部转账要在「对方账户」写上另一头",IF(AND($L4168="内部转账",$M4168=$C4168),"※对方账户跟本账户是同一个",IF(AND($L4168&lt;&gt;"内部转账",$M4168&lt;&gt;""),"△填了对方账户，但类别不是内部转账",IF(YEAR($B4168)&lt;&gt;管理年度,"△不是管理年度的单据，按月的三张报表里看不到",IF($H4168&lt;0,"△这一笔之后该账户余额成负数了，核一下",""))))))))))))))</f>
        <v/>
      </c>
    </row>
    <row r="4169" ht="16.5" spans="1:16">
      <c r="A4169" s="4" t="str">
        <f>IF($C4169="","",COUNTA($C$5:$C4169))</f>
        <v/>
      </c>
      <c r="B4169" s="52"/>
      <c r="C4169" s="53"/>
      <c r="D4169" s="53"/>
      <c r="E4169" s="32"/>
      <c r="F4169" s="54"/>
      <c r="G4169" s="54"/>
      <c r="H4169" s="24" t="str">
        <f>IFERROR(ROUND(VLOOKUP($C4169,基础资料!$B$5:$E$34,3,0)+SUMIF($C$5:$C4169,$C4169,$F$5:$F4169)-SUMIF($C$5:$C4169,$C4169,$G$5:$G4169),2),"")</f>
        <v/>
      </c>
      <c r="I4169" s="53"/>
      <c r="J4169" s="53"/>
      <c r="K4169" s="25" t="str">
        <f t="shared" si="65"/>
        <v/>
      </c>
      <c r="L4169" s="13" t="str">
        <f>IF($D4169="","",IFERROR(INDEX(类别属性,MATCH($D4169,类别表,0)),""))</f>
        <v/>
      </c>
      <c r="M4169" s="53"/>
      <c r="N4169" s="53"/>
      <c r="O4169" s="32"/>
      <c r="P4169" s="6" t="str">
        <f>IF($C4169="","",IF(ISNA(MATCH($C4169,账户表,0)),"※这个账户不在【基础资料】的账户档案里",IF($B4169="","※没填日期，这一笔不会进任何月份的报表",IF(NOT(ISNUMBER($B4169)),"※日期是文本不是日期（像 2026.6.28 这种），按日期取数的报表全会漏掉这一笔",IF(AND($F4169&lt;&gt;"",$G4169&lt;&gt;""),"※收入和支出不能同时填",IF(AND(N($F4169)=0,N($G4169)=0),"※收入和支出都没填",IF(OR(N($F4169)&lt;0,N($G4169)&lt;0),"※金额不能填负数，方向反了就换一列填",IF($D4169="","※没填收支类别，分类报表会漏掉这一笔",IF(ISNA(MATCH($D4169,类别表,0)),"※收支类别不在【基础资料】的清单里",IF(AND($L4169="内部转账",$M4169=""),"△内部转账要在「对方账户」写上另一头",IF(AND($L4169="内部转账",$M4169=$C4169),"※对方账户跟本账户是同一个",IF(AND($L4169&lt;&gt;"内部转账",$M4169&lt;&gt;""),"△填了对方账户，但类别不是内部转账",IF(YEAR($B4169)&lt;&gt;管理年度,"△不是管理年度的单据，按月的三张报表里看不到",IF($H4169&lt;0,"△这一笔之后该账户余额成负数了，核一下",""))))))))))))))</f>
        <v/>
      </c>
    </row>
    <row r="4170" ht="16.5" spans="1:16">
      <c r="A4170" s="4" t="str">
        <f>IF($C4170="","",COUNTA($C$5:$C4170))</f>
        <v/>
      </c>
      <c r="B4170" s="52"/>
      <c r="C4170" s="53"/>
      <c r="D4170" s="53"/>
      <c r="E4170" s="32"/>
      <c r="F4170" s="54"/>
      <c r="G4170" s="54"/>
      <c r="H4170" s="24" t="str">
        <f>IFERROR(ROUND(VLOOKUP($C4170,基础资料!$B$5:$E$34,3,0)+SUMIF($C$5:$C4170,$C4170,$F$5:$F4170)-SUMIF($C$5:$C4170,$C4170,$G$5:$G4170),2),"")</f>
        <v/>
      </c>
      <c r="I4170" s="53"/>
      <c r="J4170" s="53"/>
      <c r="K4170" s="25" t="str">
        <f t="shared" si="65"/>
        <v/>
      </c>
      <c r="L4170" s="13" t="str">
        <f>IF($D4170="","",IFERROR(INDEX(类别属性,MATCH($D4170,类别表,0)),""))</f>
        <v/>
      </c>
      <c r="M4170" s="53"/>
      <c r="N4170" s="53"/>
      <c r="O4170" s="32"/>
      <c r="P4170" s="6" t="str">
        <f>IF($C4170="","",IF(ISNA(MATCH($C4170,账户表,0)),"※这个账户不在【基础资料】的账户档案里",IF($B4170="","※没填日期，这一笔不会进任何月份的报表",IF(NOT(ISNUMBER($B4170)),"※日期是文本不是日期（像 2026.6.28 这种），按日期取数的报表全会漏掉这一笔",IF(AND($F4170&lt;&gt;"",$G4170&lt;&gt;""),"※收入和支出不能同时填",IF(AND(N($F4170)=0,N($G4170)=0),"※收入和支出都没填",IF(OR(N($F4170)&lt;0,N($G4170)&lt;0),"※金额不能填负数，方向反了就换一列填",IF($D4170="","※没填收支类别，分类报表会漏掉这一笔",IF(ISNA(MATCH($D4170,类别表,0)),"※收支类别不在【基础资料】的清单里",IF(AND($L4170="内部转账",$M4170=""),"△内部转账要在「对方账户」写上另一头",IF(AND($L4170="内部转账",$M4170=$C4170),"※对方账户跟本账户是同一个",IF(AND($L4170&lt;&gt;"内部转账",$M4170&lt;&gt;""),"△填了对方账户，但类别不是内部转账",IF(YEAR($B4170)&lt;&gt;管理年度,"△不是管理年度的单据，按月的三张报表里看不到",IF($H4170&lt;0,"△这一笔之后该账户余额成负数了，核一下",""))))))))))))))</f>
        <v/>
      </c>
    </row>
    <row r="4171" ht="16.5" spans="1:16">
      <c r="A4171" s="4" t="str">
        <f>IF($C4171="","",COUNTA($C$5:$C4171))</f>
        <v/>
      </c>
      <c r="B4171" s="52"/>
      <c r="C4171" s="53"/>
      <c r="D4171" s="53"/>
      <c r="E4171" s="32"/>
      <c r="F4171" s="54"/>
      <c r="G4171" s="54"/>
      <c r="H4171" s="24" t="str">
        <f>IFERROR(ROUND(VLOOKUP($C4171,基础资料!$B$5:$E$34,3,0)+SUMIF($C$5:$C4171,$C4171,$F$5:$F4171)-SUMIF($C$5:$C4171,$C4171,$G$5:$G4171),2),"")</f>
        <v/>
      </c>
      <c r="I4171" s="53"/>
      <c r="J4171" s="53"/>
      <c r="K4171" s="25" t="str">
        <f t="shared" si="65"/>
        <v/>
      </c>
      <c r="L4171" s="13" t="str">
        <f>IF($D4171="","",IFERROR(INDEX(类别属性,MATCH($D4171,类别表,0)),""))</f>
        <v/>
      </c>
      <c r="M4171" s="53"/>
      <c r="N4171" s="53"/>
      <c r="O4171" s="32"/>
      <c r="P4171" s="6" t="str">
        <f>IF($C4171="","",IF(ISNA(MATCH($C4171,账户表,0)),"※这个账户不在【基础资料】的账户档案里",IF($B4171="","※没填日期，这一笔不会进任何月份的报表",IF(NOT(ISNUMBER($B4171)),"※日期是文本不是日期（像 2026.6.28 这种），按日期取数的报表全会漏掉这一笔",IF(AND($F4171&lt;&gt;"",$G4171&lt;&gt;""),"※收入和支出不能同时填",IF(AND(N($F4171)=0,N($G4171)=0),"※收入和支出都没填",IF(OR(N($F4171)&lt;0,N($G4171)&lt;0),"※金额不能填负数，方向反了就换一列填",IF($D4171="","※没填收支类别，分类报表会漏掉这一笔",IF(ISNA(MATCH($D4171,类别表,0)),"※收支类别不在【基础资料】的清单里",IF(AND($L4171="内部转账",$M4171=""),"△内部转账要在「对方账户」写上另一头",IF(AND($L4171="内部转账",$M4171=$C4171),"※对方账户跟本账户是同一个",IF(AND($L4171&lt;&gt;"内部转账",$M4171&lt;&gt;""),"△填了对方账户，但类别不是内部转账",IF(YEAR($B4171)&lt;&gt;管理年度,"△不是管理年度的单据，按月的三张报表里看不到",IF($H4171&lt;0,"△这一笔之后该账户余额成负数了，核一下",""))))))))))))))</f>
        <v/>
      </c>
    </row>
    <row r="4172" ht="16.5" spans="1:16">
      <c r="A4172" s="4" t="str">
        <f>IF($C4172="","",COUNTA($C$5:$C4172))</f>
        <v/>
      </c>
      <c r="B4172" s="52"/>
      <c r="C4172" s="53"/>
      <c r="D4172" s="53"/>
      <c r="E4172" s="32"/>
      <c r="F4172" s="54"/>
      <c r="G4172" s="54"/>
      <c r="H4172" s="24" t="str">
        <f>IFERROR(ROUND(VLOOKUP($C4172,基础资料!$B$5:$E$34,3,0)+SUMIF($C$5:$C4172,$C4172,$F$5:$F4172)-SUMIF($C$5:$C4172,$C4172,$G$5:$G4172),2),"")</f>
        <v/>
      </c>
      <c r="I4172" s="53"/>
      <c r="J4172" s="53"/>
      <c r="K4172" s="25" t="str">
        <f t="shared" si="65"/>
        <v/>
      </c>
      <c r="L4172" s="13" t="str">
        <f>IF($D4172="","",IFERROR(INDEX(类别属性,MATCH($D4172,类别表,0)),""))</f>
        <v/>
      </c>
      <c r="M4172" s="53"/>
      <c r="N4172" s="53"/>
      <c r="O4172" s="32"/>
      <c r="P4172" s="6" t="str">
        <f>IF($C4172="","",IF(ISNA(MATCH($C4172,账户表,0)),"※这个账户不在【基础资料】的账户档案里",IF($B4172="","※没填日期，这一笔不会进任何月份的报表",IF(NOT(ISNUMBER($B4172)),"※日期是文本不是日期（像 2026.6.28 这种），按日期取数的报表全会漏掉这一笔",IF(AND($F4172&lt;&gt;"",$G4172&lt;&gt;""),"※收入和支出不能同时填",IF(AND(N($F4172)=0,N($G4172)=0),"※收入和支出都没填",IF(OR(N($F4172)&lt;0,N($G4172)&lt;0),"※金额不能填负数，方向反了就换一列填",IF($D4172="","※没填收支类别，分类报表会漏掉这一笔",IF(ISNA(MATCH($D4172,类别表,0)),"※收支类别不在【基础资料】的清单里",IF(AND($L4172="内部转账",$M4172=""),"△内部转账要在「对方账户」写上另一头",IF(AND($L4172="内部转账",$M4172=$C4172),"※对方账户跟本账户是同一个",IF(AND($L4172&lt;&gt;"内部转账",$M4172&lt;&gt;""),"△填了对方账户，但类别不是内部转账",IF(YEAR($B4172)&lt;&gt;管理年度,"△不是管理年度的单据，按月的三张报表里看不到",IF($H4172&lt;0,"△这一笔之后该账户余额成负数了，核一下",""))))))))))))))</f>
        <v/>
      </c>
    </row>
    <row r="4173" ht="16.5" spans="1:16">
      <c r="A4173" s="4" t="str">
        <f>IF($C4173="","",COUNTA($C$5:$C4173))</f>
        <v/>
      </c>
      <c r="B4173" s="52"/>
      <c r="C4173" s="53"/>
      <c r="D4173" s="53"/>
      <c r="E4173" s="32"/>
      <c r="F4173" s="54"/>
      <c r="G4173" s="54"/>
      <c r="H4173" s="24" t="str">
        <f>IFERROR(ROUND(VLOOKUP($C4173,基础资料!$B$5:$E$34,3,0)+SUMIF($C$5:$C4173,$C4173,$F$5:$F4173)-SUMIF($C$5:$C4173,$C4173,$G$5:$G4173),2),"")</f>
        <v/>
      </c>
      <c r="I4173" s="53"/>
      <c r="J4173" s="53"/>
      <c r="K4173" s="25" t="str">
        <f t="shared" si="65"/>
        <v/>
      </c>
      <c r="L4173" s="13" t="str">
        <f>IF($D4173="","",IFERROR(INDEX(类别属性,MATCH($D4173,类别表,0)),""))</f>
        <v/>
      </c>
      <c r="M4173" s="53"/>
      <c r="N4173" s="53"/>
      <c r="O4173" s="32"/>
      <c r="P4173" s="6" t="str">
        <f>IF($C4173="","",IF(ISNA(MATCH($C4173,账户表,0)),"※这个账户不在【基础资料】的账户档案里",IF($B4173="","※没填日期，这一笔不会进任何月份的报表",IF(NOT(ISNUMBER($B4173)),"※日期是文本不是日期（像 2026.6.28 这种），按日期取数的报表全会漏掉这一笔",IF(AND($F4173&lt;&gt;"",$G4173&lt;&gt;""),"※收入和支出不能同时填",IF(AND(N($F4173)=0,N($G4173)=0),"※收入和支出都没填",IF(OR(N($F4173)&lt;0,N($G4173)&lt;0),"※金额不能填负数，方向反了就换一列填",IF($D4173="","※没填收支类别，分类报表会漏掉这一笔",IF(ISNA(MATCH($D4173,类别表,0)),"※收支类别不在【基础资料】的清单里",IF(AND($L4173="内部转账",$M4173=""),"△内部转账要在「对方账户」写上另一头",IF(AND($L4173="内部转账",$M4173=$C4173),"※对方账户跟本账户是同一个",IF(AND($L4173&lt;&gt;"内部转账",$M4173&lt;&gt;""),"△填了对方账户，但类别不是内部转账",IF(YEAR($B4173)&lt;&gt;管理年度,"△不是管理年度的单据，按月的三张报表里看不到",IF($H4173&lt;0,"△这一笔之后该账户余额成负数了，核一下",""))))))))))))))</f>
        <v/>
      </c>
    </row>
    <row r="4174" ht="16.5" spans="1:16">
      <c r="A4174" s="4" t="str">
        <f>IF($C4174="","",COUNTA($C$5:$C4174))</f>
        <v/>
      </c>
      <c r="B4174" s="52"/>
      <c r="C4174" s="53"/>
      <c r="D4174" s="53"/>
      <c r="E4174" s="32"/>
      <c r="F4174" s="54"/>
      <c r="G4174" s="54"/>
      <c r="H4174" s="24" t="str">
        <f>IFERROR(ROUND(VLOOKUP($C4174,基础资料!$B$5:$E$34,3,0)+SUMIF($C$5:$C4174,$C4174,$F$5:$F4174)-SUMIF($C$5:$C4174,$C4174,$G$5:$G4174),2),"")</f>
        <v/>
      </c>
      <c r="I4174" s="53"/>
      <c r="J4174" s="53"/>
      <c r="K4174" s="25" t="str">
        <f t="shared" si="65"/>
        <v/>
      </c>
      <c r="L4174" s="13" t="str">
        <f>IF($D4174="","",IFERROR(INDEX(类别属性,MATCH($D4174,类别表,0)),""))</f>
        <v/>
      </c>
      <c r="M4174" s="53"/>
      <c r="N4174" s="53"/>
      <c r="O4174" s="32"/>
      <c r="P4174" s="6" t="str">
        <f>IF($C4174="","",IF(ISNA(MATCH($C4174,账户表,0)),"※这个账户不在【基础资料】的账户档案里",IF($B4174="","※没填日期，这一笔不会进任何月份的报表",IF(NOT(ISNUMBER($B4174)),"※日期是文本不是日期（像 2026.6.28 这种），按日期取数的报表全会漏掉这一笔",IF(AND($F4174&lt;&gt;"",$G4174&lt;&gt;""),"※收入和支出不能同时填",IF(AND(N($F4174)=0,N($G4174)=0),"※收入和支出都没填",IF(OR(N($F4174)&lt;0,N($G4174)&lt;0),"※金额不能填负数，方向反了就换一列填",IF($D4174="","※没填收支类别，分类报表会漏掉这一笔",IF(ISNA(MATCH($D4174,类别表,0)),"※收支类别不在【基础资料】的清单里",IF(AND($L4174="内部转账",$M4174=""),"△内部转账要在「对方账户」写上另一头",IF(AND($L4174="内部转账",$M4174=$C4174),"※对方账户跟本账户是同一个",IF(AND($L4174&lt;&gt;"内部转账",$M4174&lt;&gt;""),"△填了对方账户，但类别不是内部转账",IF(YEAR($B4174)&lt;&gt;管理年度,"△不是管理年度的单据，按月的三张报表里看不到",IF($H4174&lt;0,"△这一笔之后该账户余额成负数了，核一下",""))))))))))))))</f>
        <v/>
      </c>
    </row>
    <row r="4175" ht="16.5" spans="1:16">
      <c r="A4175" s="4" t="str">
        <f>IF($C4175="","",COUNTA($C$5:$C4175))</f>
        <v/>
      </c>
      <c r="B4175" s="52"/>
      <c r="C4175" s="53"/>
      <c r="D4175" s="53"/>
      <c r="E4175" s="32"/>
      <c r="F4175" s="54"/>
      <c r="G4175" s="54"/>
      <c r="H4175" s="24" t="str">
        <f>IFERROR(ROUND(VLOOKUP($C4175,基础资料!$B$5:$E$34,3,0)+SUMIF($C$5:$C4175,$C4175,$F$5:$F4175)-SUMIF($C$5:$C4175,$C4175,$G$5:$G4175),2),"")</f>
        <v/>
      </c>
      <c r="I4175" s="53"/>
      <c r="J4175" s="53"/>
      <c r="K4175" s="25" t="str">
        <f t="shared" si="65"/>
        <v/>
      </c>
      <c r="L4175" s="13" t="str">
        <f>IF($D4175="","",IFERROR(INDEX(类别属性,MATCH($D4175,类别表,0)),""))</f>
        <v/>
      </c>
      <c r="M4175" s="53"/>
      <c r="N4175" s="53"/>
      <c r="O4175" s="32"/>
      <c r="P4175" s="6" t="str">
        <f>IF($C4175="","",IF(ISNA(MATCH($C4175,账户表,0)),"※这个账户不在【基础资料】的账户档案里",IF($B4175="","※没填日期，这一笔不会进任何月份的报表",IF(NOT(ISNUMBER($B4175)),"※日期是文本不是日期（像 2026.6.28 这种），按日期取数的报表全会漏掉这一笔",IF(AND($F4175&lt;&gt;"",$G4175&lt;&gt;""),"※收入和支出不能同时填",IF(AND(N($F4175)=0,N($G4175)=0),"※收入和支出都没填",IF(OR(N($F4175)&lt;0,N($G4175)&lt;0),"※金额不能填负数，方向反了就换一列填",IF($D4175="","※没填收支类别，分类报表会漏掉这一笔",IF(ISNA(MATCH($D4175,类别表,0)),"※收支类别不在【基础资料】的清单里",IF(AND($L4175="内部转账",$M4175=""),"△内部转账要在「对方账户」写上另一头",IF(AND($L4175="内部转账",$M4175=$C4175),"※对方账户跟本账户是同一个",IF(AND($L4175&lt;&gt;"内部转账",$M4175&lt;&gt;""),"△填了对方账户，但类别不是内部转账",IF(YEAR($B4175)&lt;&gt;管理年度,"△不是管理年度的单据，按月的三张报表里看不到",IF($H4175&lt;0,"△这一笔之后该账户余额成负数了，核一下",""))))))))))))))</f>
        <v/>
      </c>
    </row>
    <row r="4176" ht="16.5" spans="1:16">
      <c r="A4176" s="4" t="str">
        <f>IF($C4176="","",COUNTA($C$5:$C4176))</f>
        <v/>
      </c>
      <c r="B4176" s="52"/>
      <c r="C4176" s="53"/>
      <c r="D4176" s="53"/>
      <c r="E4176" s="32"/>
      <c r="F4176" s="54"/>
      <c r="G4176" s="54"/>
      <c r="H4176" s="24" t="str">
        <f>IFERROR(ROUND(VLOOKUP($C4176,基础资料!$B$5:$E$34,3,0)+SUMIF($C$5:$C4176,$C4176,$F$5:$F4176)-SUMIF($C$5:$C4176,$C4176,$G$5:$G4176),2),"")</f>
        <v/>
      </c>
      <c r="I4176" s="53"/>
      <c r="J4176" s="53"/>
      <c r="K4176" s="25" t="str">
        <f t="shared" si="65"/>
        <v/>
      </c>
      <c r="L4176" s="13" t="str">
        <f>IF($D4176="","",IFERROR(INDEX(类别属性,MATCH($D4176,类别表,0)),""))</f>
        <v/>
      </c>
      <c r="M4176" s="53"/>
      <c r="N4176" s="53"/>
      <c r="O4176" s="32"/>
      <c r="P4176" s="6" t="str">
        <f>IF($C4176="","",IF(ISNA(MATCH($C4176,账户表,0)),"※这个账户不在【基础资料】的账户档案里",IF($B4176="","※没填日期，这一笔不会进任何月份的报表",IF(NOT(ISNUMBER($B4176)),"※日期是文本不是日期（像 2026.6.28 这种），按日期取数的报表全会漏掉这一笔",IF(AND($F4176&lt;&gt;"",$G4176&lt;&gt;""),"※收入和支出不能同时填",IF(AND(N($F4176)=0,N($G4176)=0),"※收入和支出都没填",IF(OR(N($F4176)&lt;0,N($G4176)&lt;0),"※金额不能填负数，方向反了就换一列填",IF($D4176="","※没填收支类别，分类报表会漏掉这一笔",IF(ISNA(MATCH($D4176,类别表,0)),"※收支类别不在【基础资料】的清单里",IF(AND($L4176="内部转账",$M4176=""),"△内部转账要在「对方账户」写上另一头",IF(AND($L4176="内部转账",$M4176=$C4176),"※对方账户跟本账户是同一个",IF(AND($L4176&lt;&gt;"内部转账",$M4176&lt;&gt;""),"△填了对方账户，但类别不是内部转账",IF(YEAR($B4176)&lt;&gt;管理年度,"△不是管理年度的单据，按月的三张报表里看不到",IF($H4176&lt;0,"△这一笔之后该账户余额成负数了，核一下",""))))))))))))))</f>
        <v/>
      </c>
    </row>
    <row r="4177" ht="16.5" spans="1:16">
      <c r="A4177" s="4" t="str">
        <f>IF($C4177="","",COUNTA($C$5:$C4177))</f>
        <v/>
      </c>
      <c r="B4177" s="52"/>
      <c r="C4177" s="53"/>
      <c r="D4177" s="53"/>
      <c r="E4177" s="32"/>
      <c r="F4177" s="54"/>
      <c r="G4177" s="54"/>
      <c r="H4177" s="24" t="str">
        <f>IFERROR(ROUND(VLOOKUP($C4177,基础资料!$B$5:$E$34,3,0)+SUMIF($C$5:$C4177,$C4177,$F$5:$F4177)-SUMIF($C$5:$C4177,$C4177,$G$5:$G4177),2),"")</f>
        <v/>
      </c>
      <c r="I4177" s="53"/>
      <c r="J4177" s="53"/>
      <c r="K4177" s="25" t="str">
        <f t="shared" si="65"/>
        <v/>
      </c>
      <c r="L4177" s="13" t="str">
        <f>IF($D4177="","",IFERROR(INDEX(类别属性,MATCH($D4177,类别表,0)),""))</f>
        <v/>
      </c>
      <c r="M4177" s="53"/>
      <c r="N4177" s="53"/>
      <c r="O4177" s="32"/>
      <c r="P4177" s="6" t="str">
        <f>IF($C4177="","",IF(ISNA(MATCH($C4177,账户表,0)),"※这个账户不在【基础资料】的账户档案里",IF($B4177="","※没填日期，这一笔不会进任何月份的报表",IF(NOT(ISNUMBER($B4177)),"※日期是文本不是日期（像 2026.6.28 这种），按日期取数的报表全会漏掉这一笔",IF(AND($F4177&lt;&gt;"",$G4177&lt;&gt;""),"※收入和支出不能同时填",IF(AND(N($F4177)=0,N($G4177)=0),"※收入和支出都没填",IF(OR(N($F4177)&lt;0,N($G4177)&lt;0),"※金额不能填负数，方向反了就换一列填",IF($D4177="","※没填收支类别，分类报表会漏掉这一笔",IF(ISNA(MATCH($D4177,类别表,0)),"※收支类别不在【基础资料】的清单里",IF(AND($L4177="内部转账",$M4177=""),"△内部转账要在「对方账户」写上另一头",IF(AND($L4177="内部转账",$M4177=$C4177),"※对方账户跟本账户是同一个",IF(AND($L4177&lt;&gt;"内部转账",$M4177&lt;&gt;""),"△填了对方账户，但类别不是内部转账",IF(YEAR($B4177)&lt;&gt;管理年度,"△不是管理年度的单据，按月的三张报表里看不到",IF($H4177&lt;0,"△这一笔之后该账户余额成负数了，核一下",""))))))))))))))</f>
        <v/>
      </c>
    </row>
    <row r="4178" ht="16.5" spans="1:16">
      <c r="A4178" s="4" t="str">
        <f>IF($C4178="","",COUNTA($C$5:$C4178))</f>
        <v/>
      </c>
      <c r="B4178" s="52"/>
      <c r="C4178" s="53"/>
      <c r="D4178" s="53"/>
      <c r="E4178" s="32"/>
      <c r="F4178" s="54"/>
      <c r="G4178" s="54"/>
      <c r="H4178" s="24" t="str">
        <f>IFERROR(ROUND(VLOOKUP($C4178,基础资料!$B$5:$E$34,3,0)+SUMIF($C$5:$C4178,$C4178,$F$5:$F4178)-SUMIF($C$5:$C4178,$C4178,$G$5:$G4178),2),"")</f>
        <v/>
      </c>
      <c r="I4178" s="53"/>
      <c r="J4178" s="53"/>
      <c r="K4178" s="25" t="str">
        <f t="shared" si="65"/>
        <v/>
      </c>
      <c r="L4178" s="13" t="str">
        <f>IF($D4178="","",IFERROR(INDEX(类别属性,MATCH($D4178,类别表,0)),""))</f>
        <v/>
      </c>
      <c r="M4178" s="53"/>
      <c r="N4178" s="53"/>
      <c r="O4178" s="32"/>
      <c r="P4178" s="6" t="str">
        <f>IF($C4178="","",IF(ISNA(MATCH($C4178,账户表,0)),"※这个账户不在【基础资料】的账户档案里",IF($B4178="","※没填日期，这一笔不会进任何月份的报表",IF(NOT(ISNUMBER($B4178)),"※日期是文本不是日期（像 2026.6.28 这种），按日期取数的报表全会漏掉这一笔",IF(AND($F4178&lt;&gt;"",$G4178&lt;&gt;""),"※收入和支出不能同时填",IF(AND(N($F4178)=0,N($G4178)=0),"※收入和支出都没填",IF(OR(N($F4178)&lt;0,N($G4178)&lt;0),"※金额不能填负数，方向反了就换一列填",IF($D4178="","※没填收支类别，分类报表会漏掉这一笔",IF(ISNA(MATCH($D4178,类别表,0)),"※收支类别不在【基础资料】的清单里",IF(AND($L4178="内部转账",$M4178=""),"△内部转账要在「对方账户」写上另一头",IF(AND($L4178="内部转账",$M4178=$C4178),"※对方账户跟本账户是同一个",IF(AND($L4178&lt;&gt;"内部转账",$M4178&lt;&gt;""),"△填了对方账户，但类别不是内部转账",IF(YEAR($B4178)&lt;&gt;管理年度,"△不是管理年度的单据，按月的三张报表里看不到",IF($H4178&lt;0,"△这一笔之后该账户余额成负数了，核一下",""))))))))))))))</f>
        <v/>
      </c>
    </row>
    <row r="4179" ht="16.5" spans="1:16">
      <c r="A4179" s="4" t="str">
        <f>IF($C4179="","",COUNTA($C$5:$C4179))</f>
        <v/>
      </c>
      <c r="B4179" s="52"/>
      <c r="C4179" s="53"/>
      <c r="D4179" s="53"/>
      <c r="E4179" s="32"/>
      <c r="F4179" s="54"/>
      <c r="G4179" s="54"/>
      <c r="H4179" s="24" t="str">
        <f>IFERROR(ROUND(VLOOKUP($C4179,基础资料!$B$5:$E$34,3,0)+SUMIF($C$5:$C4179,$C4179,$F$5:$F4179)-SUMIF($C$5:$C4179,$C4179,$G$5:$G4179),2),"")</f>
        <v/>
      </c>
      <c r="I4179" s="53"/>
      <c r="J4179" s="53"/>
      <c r="K4179" s="25" t="str">
        <f t="shared" si="65"/>
        <v/>
      </c>
      <c r="L4179" s="13" t="str">
        <f>IF($D4179="","",IFERROR(INDEX(类别属性,MATCH($D4179,类别表,0)),""))</f>
        <v/>
      </c>
      <c r="M4179" s="53"/>
      <c r="N4179" s="53"/>
      <c r="O4179" s="32"/>
      <c r="P4179" s="6" t="str">
        <f>IF($C4179="","",IF(ISNA(MATCH($C4179,账户表,0)),"※这个账户不在【基础资料】的账户档案里",IF($B4179="","※没填日期，这一笔不会进任何月份的报表",IF(NOT(ISNUMBER($B4179)),"※日期是文本不是日期（像 2026.6.28 这种），按日期取数的报表全会漏掉这一笔",IF(AND($F4179&lt;&gt;"",$G4179&lt;&gt;""),"※收入和支出不能同时填",IF(AND(N($F4179)=0,N($G4179)=0),"※收入和支出都没填",IF(OR(N($F4179)&lt;0,N($G4179)&lt;0),"※金额不能填负数，方向反了就换一列填",IF($D4179="","※没填收支类别，分类报表会漏掉这一笔",IF(ISNA(MATCH($D4179,类别表,0)),"※收支类别不在【基础资料】的清单里",IF(AND($L4179="内部转账",$M4179=""),"△内部转账要在「对方账户」写上另一头",IF(AND($L4179="内部转账",$M4179=$C4179),"※对方账户跟本账户是同一个",IF(AND($L4179&lt;&gt;"内部转账",$M4179&lt;&gt;""),"△填了对方账户，但类别不是内部转账",IF(YEAR($B4179)&lt;&gt;管理年度,"△不是管理年度的单据，按月的三张报表里看不到",IF($H4179&lt;0,"△这一笔之后该账户余额成负数了，核一下",""))))))))))))))</f>
        <v/>
      </c>
    </row>
    <row r="4180" ht="16.5" spans="1:16">
      <c r="A4180" s="4" t="str">
        <f>IF($C4180="","",COUNTA($C$5:$C4180))</f>
        <v/>
      </c>
      <c r="B4180" s="52"/>
      <c r="C4180" s="53"/>
      <c r="D4180" s="53"/>
      <c r="E4180" s="32"/>
      <c r="F4180" s="54"/>
      <c r="G4180" s="54"/>
      <c r="H4180" s="24" t="str">
        <f>IFERROR(ROUND(VLOOKUP($C4180,基础资料!$B$5:$E$34,3,0)+SUMIF($C$5:$C4180,$C4180,$F$5:$F4180)-SUMIF($C$5:$C4180,$C4180,$G$5:$G4180),2),"")</f>
        <v/>
      </c>
      <c r="I4180" s="53"/>
      <c r="J4180" s="53"/>
      <c r="K4180" s="25" t="str">
        <f t="shared" si="65"/>
        <v/>
      </c>
      <c r="L4180" s="13" t="str">
        <f>IF($D4180="","",IFERROR(INDEX(类别属性,MATCH($D4180,类别表,0)),""))</f>
        <v/>
      </c>
      <c r="M4180" s="53"/>
      <c r="N4180" s="53"/>
      <c r="O4180" s="32"/>
      <c r="P4180" s="6" t="str">
        <f>IF($C4180="","",IF(ISNA(MATCH($C4180,账户表,0)),"※这个账户不在【基础资料】的账户档案里",IF($B4180="","※没填日期，这一笔不会进任何月份的报表",IF(NOT(ISNUMBER($B4180)),"※日期是文本不是日期（像 2026.6.28 这种），按日期取数的报表全会漏掉这一笔",IF(AND($F4180&lt;&gt;"",$G4180&lt;&gt;""),"※收入和支出不能同时填",IF(AND(N($F4180)=0,N($G4180)=0),"※收入和支出都没填",IF(OR(N($F4180)&lt;0,N($G4180)&lt;0),"※金额不能填负数，方向反了就换一列填",IF($D4180="","※没填收支类别，分类报表会漏掉这一笔",IF(ISNA(MATCH($D4180,类别表,0)),"※收支类别不在【基础资料】的清单里",IF(AND($L4180="内部转账",$M4180=""),"△内部转账要在「对方账户」写上另一头",IF(AND($L4180="内部转账",$M4180=$C4180),"※对方账户跟本账户是同一个",IF(AND($L4180&lt;&gt;"内部转账",$M4180&lt;&gt;""),"△填了对方账户，但类别不是内部转账",IF(YEAR($B4180)&lt;&gt;管理年度,"△不是管理年度的单据，按月的三张报表里看不到",IF($H4180&lt;0,"△这一笔之后该账户余额成负数了，核一下",""))))))))))))))</f>
        <v/>
      </c>
    </row>
    <row r="4181" ht="16.5" spans="1:16">
      <c r="A4181" s="4" t="str">
        <f>IF($C4181="","",COUNTA($C$5:$C4181))</f>
        <v/>
      </c>
      <c r="B4181" s="52"/>
      <c r="C4181" s="53"/>
      <c r="D4181" s="53"/>
      <c r="E4181" s="32"/>
      <c r="F4181" s="54"/>
      <c r="G4181" s="54"/>
      <c r="H4181" s="24" t="str">
        <f>IFERROR(ROUND(VLOOKUP($C4181,基础资料!$B$5:$E$34,3,0)+SUMIF($C$5:$C4181,$C4181,$F$5:$F4181)-SUMIF($C$5:$C4181,$C4181,$G$5:$G4181),2),"")</f>
        <v/>
      </c>
      <c r="I4181" s="53"/>
      <c r="J4181" s="53"/>
      <c r="K4181" s="25" t="str">
        <f t="shared" si="65"/>
        <v/>
      </c>
      <c r="L4181" s="13" t="str">
        <f>IF($D4181="","",IFERROR(INDEX(类别属性,MATCH($D4181,类别表,0)),""))</f>
        <v/>
      </c>
      <c r="M4181" s="53"/>
      <c r="N4181" s="53"/>
      <c r="O4181" s="32"/>
      <c r="P4181" s="6" t="str">
        <f>IF($C4181="","",IF(ISNA(MATCH($C4181,账户表,0)),"※这个账户不在【基础资料】的账户档案里",IF($B4181="","※没填日期，这一笔不会进任何月份的报表",IF(NOT(ISNUMBER($B4181)),"※日期是文本不是日期（像 2026.6.28 这种），按日期取数的报表全会漏掉这一笔",IF(AND($F4181&lt;&gt;"",$G4181&lt;&gt;""),"※收入和支出不能同时填",IF(AND(N($F4181)=0,N($G4181)=0),"※收入和支出都没填",IF(OR(N($F4181)&lt;0,N($G4181)&lt;0),"※金额不能填负数，方向反了就换一列填",IF($D4181="","※没填收支类别，分类报表会漏掉这一笔",IF(ISNA(MATCH($D4181,类别表,0)),"※收支类别不在【基础资料】的清单里",IF(AND($L4181="内部转账",$M4181=""),"△内部转账要在「对方账户」写上另一头",IF(AND($L4181="内部转账",$M4181=$C4181),"※对方账户跟本账户是同一个",IF(AND($L4181&lt;&gt;"内部转账",$M4181&lt;&gt;""),"△填了对方账户，但类别不是内部转账",IF(YEAR($B4181)&lt;&gt;管理年度,"△不是管理年度的单据，按月的三张报表里看不到",IF($H4181&lt;0,"△这一笔之后该账户余额成负数了，核一下",""))))))))))))))</f>
        <v/>
      </c>
    </row>
    <row r="4182" ht="16.5" spans="1:16">
      <c r="A4182" s="4" t="str">
        <f>IF($C4182="","",COUNTA($C$5:$C4182))</f>
        <v/>
      </c>
      <c r="B4182" s="52"/>
      <c r="C4182" s="53"/>
      <c r="D4182" s="53"/>
      <c r="E4182" s="32"/>
      <c r="F4182" s="54"/>
      <c r="G4182" s="54"/>
      <c r="H4182" s="24" t="str">
        <f>IFERROR(ROUND(VLOOKUP($C4182,基础资料!$B$5:$E$34,3,0)+SUMIF($C$5:$C4182,$C4182,$F$5:$F4182)-SUMIF($C$5:$C4182,$C4182,$G$5:$G4182),2),"")</f>
        <v/>
      </c>
      <c r="I4182" s="53"/>
      <c r="J4182" s="53"/>
      <c r="K4182" s="25" t="str">
        <f t="shared" si="65"/>
        <v/>
      </c>
      <c r="L4182" s="13" t="str">
        <f>IF($D4182="","",IFERROR(INDEX(类别属性,MATCH($D4182,类别表,0)),""))</f>
        <v/>
      </c>
      <c r="M4182" s="53"/>
      <c r="N4182" s="53"/>
      <c r="O4182" s="32"/>
      <c r="P4182" s="6" t="str">
        <f>IF($C4182="","",IF(ISNA(MATCH($C4182,账户表,0)),"※这个账户不在【基础资料】的账户档案里",IF($B4182="","※没填日期，这一笔不会进任何月份的报表",IF(NOT(ISNUMBER($B4182)),"※日期是文本不是日期（像 2026.6.28 这种），按日期取数的报表全会漏掉这一笔",IF(AND($F4182&lt;&gt;"",$G4182&lt;&gt;""),"※收入和支出不能同时填",IF(AND(N($F4182)=0,N($G4182)=0),"※收入和支出都没填",IF(OR(N($F4182)&lt;0,N($G4182)&lt;0),"※金额不能填负数，方向反了就换一列填",IF($D4182="","※没填收支类别，分类报表会漏掉这一笔",IF(ISNA(MATCH($D4182,类别表,0)),"※收支类别不在【基础资料】的清单里",IF(AND($L4182="内部转账",$M4182=""),"△内部转账要在「对方账户」写上另一头",IF(AND($L4182="内部转账",$M4182=$C4182),"※对方账户跟本账户是同一个",IF(AND($L4182&lt;&gt;"内部转账",$M4182&lt;&gt;""),"△填了对方账户，但类别不是内部转账",IF(YEAR($B4182)&lt;&gt;管理年度,"△不是管理年度的单据，按月的三张报表里看不到",IF($H4182&lt;0,"△这一笔之后该账户余额成负数了，核一下",""))))))))))))))</f>
        <v/>
      </c>
    </row>
    <row r="4183" ht="16.5" spans="1:16">
      <c r="A4183" s="4" t="str">
        <f>IF($C4183="","",COUNTA($C$5:$C4183))</f>
        <v/>
      </c>
      <c r="B4183" s="52"/>
      <c r="C4183" s="53"/>
      <c r="D4183" s="53"/>
      <c r="E4183" s="32"/>
      <c r="F4183" s="54"/>
      <c r="G4183" s="54"/>
      <c r="H4183" s="24" t="str">
        <f>IFERROR(ROUND(VLOOKUP($C4183,基础资料!$B$5:$E$34,3,0)+SUMIF($C$5:$C4183,$C4183,$F$5:$F4183)-SUMIF($C$5:$C4183,$C4183,$G$5:$G4183),2),"")</f>
        <v/>
      </c>
      <c r="I4183" s="53"/>
      <c r="J4183" s="53"/>
      <c r="K4183" s="25" t="str">
        <f t="shared" si="65"/>
        <v/>
      </c>
      <c r="L4183" s="13" t="str">
        <f>IF($D4183="","",IFERROR(INDEX(类别属性,MATCH($D4183,类别表,0)),""))</f>
        <v/>
      </c>
      <c r="M4183" s="53"/>
      <c r="N4183" s="53"/>
      <c r="O4183" s="32"/>
      <c r="P4183" s="6" t="str">
        <f>IF($C4183="","",IF(ISNA(MATCH($C4183,账户表,0)),"※这个账户不在【基础资料】的账户档案里",IF($B4183="","※没填日期，这一笔不会进任何月份的报表",IF(NOT(ISNUMBER($B4183)),"※日期是文本不是日期（像 2026.6.28 这种），按日期取数的报表全会漏掉这一笔",IF(AND($F4183&lt;&gt;"",$G4183&lt;&gt;""),"※收入和支出不能同时填",IF(AND(N($F4183)=0,N($G4183)=0),"※收入和支出都没填",IF(OR(N($F4183)&lt;0,N($G4183)&lt;0),"※金额不能填负数，方向反了就换一列填",IF($D4183="","※没填收支类别，分类报表会漏掉这一笔",IF(ISNA(MATCH($D4183,类别表,0)),"※收支类别不在【基础资料】的清单里",IF(AND($L4183="内部转账",$M4183=""),"△内部转账要在「对方账户」写上另一头",IF(AND($L4183="内部转账",$M4183=$C4183),"※对方账户跟本账户是同一个",IF(AND($L4183&lt;&gt;"内部转账",$M4183&lt;&gt;""),"△填了对方账户，但类别不是内部转账",IF(YEAR($B4183)&lt;&gt;管理年度,"△不是管理年度的单据，按月的三张报表里看不到",IF($H4183&lt;0,"△这一笔之后该账户余额成负数了，核一下",""))))))))))))))</f>
        <v/>
      </c>
    </row>
    <row r="4184" ht="16.5" spans="1:16">
      <c r="A4184" s="4" t="str">
        <f>IF($C4184="","",COUNTA($C$5:$C4184))</f>
        <v/>
      </c>
      <c r="B4184" s="52"/>
      <c r="C4184" s="53"/>
      <c r="D4184" s="53"/>
      <c r="E4184" s="32"/>
      <c r="F4184" s="54"/>
      <c r="G4184" s="54"/>
      <c r="H4184" s="24" t="str">
        <f>IFERROR(ROUND(VLOOKUP($C4184,基础资料!$B$5:$E$34,3,0)+SUMIF($C$5:$C4184,$C4184,$F$5:$F4184)-SUMIF($C$5:$C4184,$C4184,$G$5:$G4184),2),"")</f>
        <v/>
      </c>
      <c r="I4184" s="53"/>
      <c r="J4184" s="53"/>
      <c r="K4184" s="25" t="str">
        <f t="shared" si="65"/>
        <v/>
      </c>
      <c r="L4184" s="13" t="str">
        <f>IF($D4184="","",IFERROR(INDEX(类别属性,MATCH($D4184,类别表,0)),""))</f>
        <v/>
      </c>
      <c r="M4184" s="53"/>
      <c r="N4184" s="53"/>
      <c r="O4184" s="32"/>
      <c r="P4184" s="6" t="str">
        <f>IF($C4184="","",IF(ISNA(MATCH($C4184,账户表,0)),"※这个账户不在【基础资料】的账户档案里",IF($B4184="","※没填日期，这一笔不会进任何月份的报表",IF(NOT(ISNUMBER($B4184)),"※日期是文本不是日期（像 2026.6.28 这种），按日期取数的报表全会漏掉这一笔",IF(AND($F4184&lt;&gt;"",$G4184&lt;&gt;""),"※收入和支出不能同时填",IF(AND(N($F4184)=0,N($G4184)=0),"※收入和支出都没填",IF(OR(N($F4184)&lt;0,N($G4184)&lt;0),"※金额不能填负数，方向反了就换一列填",IF($D4184="","※没填收支类别，分类报表会漏掉这一笔",IF(ISNA(MATCH($D4184,类别表,0)),"※收支类别不在【基础资料】的清单里",IF(AND($L4184="内部转账",$M4184=""),"△内部转账要在「对方账户」写上另一头",IF(AND($L4184="内部转账",$M4184=$C4184),"※对方账户跟本账户是同一个",IF(AND($L4184&lt;&gt;"内部转账",$M4184&lt;&gt;""),"△填了对方账户，但类别不是内部转账",IF(YEAR($B4184)&lt;&gt;管理年度,"△不是管理年度的单据，按月的三张报表里看不到",IF($H4184&lt;0,"△这一笔之后该账户余额成负数了，核一下",""))))))))))))))</f>
        <v/>
      </c>
    </row>
    <row r="4185" ht="16.5" spans="1:16">
      <c r="A4185" s="4" t="str">
        <f>IF($C4185="","",COUNTA($C$5:$C4185))</f>
        <v/>
      </c>
      <c r="B4185" s="52"/>
      <c r="C4185" s="53"/>
      <c r="D4185" s="53"/>
      <c r="E4185" s="32"/>
      <c r="F4185" s="54"/>
      <c r="G4185" s="54"/>
      <c r="H4185" s="24" t="str">
        <f>IFERROR(ROUND(VLOOKUP($C4185,基础资料!$B$5:$E$34,3,0)+SUMIF($C$5:$C4185,$C4185,$F$5:$F4185)-SUMIF($C$5:$C4185,$C4185,$G$5:$G4185),2),"")</f>
        <v/>
      </c>
      <c r="I4185" s="53"/>
      <c r="J4185" s="53"/>
      <c r="K4185" s="25" t="str">
        <f t="shared" si="65"/>
        <v/>
      </c>
      <c r="L4185" s="13" t="str">
        <f>IF($D4185="","",IFERROR(INDEX(类别属性,MATCH($D4185,类别表,0)),""))</f>
        <v/>
      </c>
      <c r="M4185" s="53"/>
      <c r="N4185" s="53"/>
      <c r="O4185" s="32"/>
      <c r="P4185" s="6" t="str">
        <f>IF($C4185="","",IF(ISNA(MATCH($C4185,账户表,0)),"※这个账户不在【基础资料】的账户档案里",IF($B4185="","※没填日期，这一笔不会进任何月份的报表",IF(NOT(ISNUMBER($B4185)),"※日期是文本不是日期（像 2026.6.28 这种），按日期取数的报表全会漏掉这一笔",IF(AND($F4185&lt;&gt;"",$G4185&lt;&gt;""),"※收入和支出不能同时填",IF(AND(N($F4185)=0,N($G4185)=0),"※收入和支出都没填",IF(OR(N($F4185)&lt;0,N($G4185)&lt;0),"※金额不能填负数，方向反了就换一列填",IF($D4185="","※没填收支类别，分类报表会漏掉这一笔",IF(ISNA(MATCH($D4185,类别表,0)),"※收支类别不在【基础资料】的清单里",IF(AND($L4185="内部转账",$M4185=""),"△内部转账要在「对方账户」写上另一头",IF(AND($L4185="内部转账",$M4185=$C4185),"※对方账户跟本账户是同一个",IF(AND($L4185&lt;&gt;"内部转账",$M4185&lt;&gt;""),"△填了对方账户，但类别不是内部转账",IF(YEAR($B4185)&lt;&gt;管理年度,"△不是管理年度的单据，按月的三张报表里看不到",IF($H4185&lt;0,"△这一笔之后该账户余额成负数了，核一下",""))))))))))))))</f>
        <v/>
      </c>
    </row>
    <row r="4186" ht="16.5" spans="1:16">
      <c r="A4186" s="4" t="str">
        <f>IF($C4186="","",COUNTA($C$5:$C4186))</f>
        <v/>
      </c>
      <c r="B4186" s="52"/>
      <c r="C4186" s="53"/>
      <c r="D4186" s="53"/>
      <c r="E4186" s="32"/>
      <c r="F4186" s="54"/>
      <c r="G4186" s="54"/>
      <c r="H4186" s="24" t="str">
        <f>IFERROR(ROUND(VLOOKUP($C4186,基础资料!$B$5:$E$34,3,0)+SUMIF($C$5:$C4186,$C4186,$F$5:$F4186)-SUMIF($C$5:$C4186,$C4186,$G$5:$G4186),2),"")</f>
        <v/>
      </c>
      <c r="I4186" s="53"/>
      <c r="J4186" s="53"/>
      <c r="K4186" s="25" t="str">
        <f t="shared" si="65"/>
        <v/>
      </c>
      <c r="L4186" s="13" t="str">
        <f>IF($D4186="","",IFERROR(INDEX(类别属性,MATCH($D4186,类别表,0)),""))</f>
        <v/>
      </c>
      <c r="M4186" s="53"/>
      <c r="N4186" s="53"/>
      <c r="O4186" s="32"/>
      <c r="P4186" s="6" t="str">
        <f>IF($C4186="","",IF(ISNA(MATCH($C4186,账户表,0)),"※这个账户不在【基础资料】的账户档案里",IF($B4186="","※没填日期，这一笔不会进任何月份的报表",IF(NOT(ISNUMBER($B4186)),"※日期是文本不是日期（像 2026.6.28 这种），按日期取数的报表全会漏掉这一笔",IF(AND($F4186&lt;&gt;"",$G4186&lt;&gt;""),"※收入和支出不能同时填",IF(AND(N($F4186)=0,N($G4186)=0),"※收入和支出都没填",IF(OR(N($F4186)&lt;0,N($G4186)&lt;0),"※金额不能填负数，方向反了就换一列填",IF($D4186="","※没填收支类别，分类报表会漏掉这一笔",IF(ISNA(MATCH($D4186,类别表,0)),"※收支类别不在【基础资料】的清单里",IF(AND($L4186="内部转账",$M4186=""),"△内部转账要在「对方账户」写上另一头",IF(AND($L4186="内部转账",$M4186=$C4186),"※对方账户跟本账户是同一个",IF(AND($L4186&lt;&gt;"内部转账",$M4186&lt;&gt;""),"△填了对方账户，但类别不是内部转账",IF(YEAR($B4186)&lt;&gt;管理年度,"△不是管理年度的单据，按月的三张报表里看不到",IF($H4186&lt;0,"△这一笔之后该账户余额成负数了，核一下",""))))))))))))))</f>
        <v/>
      </c>
    </row>
    <row r="4187" ht="16.5" spans="1:16">
      <c r="A4187" s="4" t="str">
        <f>IF($C4187="","",COUNTA($C$5:$C4187))</f>
        <v/>
      </c>
      <c r="B4187" s="52"/>
      <c r="C4187" s="53"/>
      <c r="D4187" s="53"/>
      <c r="E4187" s="32"/>
      <c r="F4187" s="54"/>
      <c r="G4187" s="54"/>
      <c r="H4187" s="24" t="str">
        <f>IFERROR(ROUND(VLOOKUP($C4187,基础资料!$B$5:$E$34,3,0)+SUMIF($C$5:$C4187,$C4187,$F$5:$F4187)-SUMIF($C$5:$C4187,$C4187,$G$5:$G4187),2),"")</f>
        <v/>
      </c>
      <c r="I4187" s="53"/>
      <c r="J4187" s="53"/>
      <c r="K4187" s="25" t="str">
        <f t="shared" si="65"/>
        <v/>
      </c>
      <c r="L4187" s="13" t="str">
        <f>IF($D4187="","",IFERROR(INDEX(类别属性,MATCH($D4187,类别表,0)),""))</f>
        <v/>
      </c>
      <c r="M4187" s="53"/>
      <c r="N4187" s="53"/>
      <c r="O4187" s="32"/>
      <c r="P4187" s="6" t="str">
        <f>IF($C4187="","",IF(ISNA(MATCH($C4187,账户表,0)),"※这个账户不在【基础资料】的账户档案里",IF($B4187="","※没填日期，这一笔不会进任何月份的报表",IF(NOT(ISNUMBER($B4187)),"※日期是文本不是日期（像 2026.6.28 这种），按日期取数的报表全会漏掉这一笔",IF(AND($F4187&lt;&gt;"",$G4187&lt;&gt;""),"※收入和支出不能同时填",IF(AND(N($F4187)=0,N($G4187)=0),"※收入和支出都没填",IF(OR(N($F4187)&lt;0,N($G4187)&lt;0),"※金额不能填负数，方向反了就换一列填",IF($D4187="","※没填收支类别，分类报表会漏掉这一笔",IF(ISNA(MATCH($D4187,类别表,0)),"※收支类别不在【基础资料】的清单里",IF(AND($L4187="内部转账",$M4187=""),"△内部转账要在「对方账户」写上另一头",IF(AND($L4187="内部转账",$M4187=$C4187),"※对方账户跟本账户是同一个",IF(AND($L4187&lt;&gt;"内部转账",$M4187&lt;&gt;""),"△填了对方账户，但类别不是内部转账",IF(YEAR($B4187)&lt;&gt;管理年度,"△不是管理年度的单据，按月的三张报表里看不到",IF($H4187&lt;0,"△这一笔之后该账户余额成负数了，核一下",""))))))))))))))</f>
        <v/>
      </c>
    </row>
    <row r="4188" ht="16.5" spans="1:16">
      <c r="A4188" s="4" t="str">
        <f>IF($C4188="","",COUNTA($C$5:$C4188))</f>
        <v/>
      </c>
      <c r="B4188" s="52"/>
      <c r="C4188" s="53"/>
      <c r="D4188" s="53"/>
      <c r="E4188" s="32"/>
      <c r="F4188" s="54"/>
      <c r="G4188" s="54"/>
      <c r="H4188" s="24" t="str">
        <f>IFERROR(ROUND(VLOOKUP($C4188,基础资料!$B$5:$E$34,3,0)+SUMIF($C$5:$C4188,$C4188,$F$5:$F4188)-SUMIF($C$5:$C4188,$C4188,$G$5:$G4188),2),"")</f>
        <v/>
      </c>
      <c r="I4188" s="53"/>
      <c r="J4188" s="53"/>
      <c r="K4188" s="25" t="str">
        <f t="shared" si="65"/>
        <v/>
      </c>
      <c r="L4188" s="13" t="str">
        <f>IF($D4188="","",IFERROR(INDEX(类别属性,MATCH($D4188,类别表,0)),""))</f>
        <v/>
      </c>
      <c r="M4188" s="53"/>
      <c r="N4188" s="53"/>
      <c r="O4188" s="32"/>
      <c r="P4188" s="6" t="str">
        <f>IF($C4188="","",IF(ISNA(MATCH($C4188,账户表,0)),"※这个账户不在【基础资料】的账户档案里",IF($B4188="","※没填日期，这一笔不会进任何月份的报表",IF(NOT(ISNUMBER($B4188)),"※日期是文本不是日期（像 2026.6.28 这种），按日期取数的报表全会漏掉这一笔",IF(AND($F4188&lt;&gt;"",$G4188&lt;&gt;""),"※收入和支出不能同时填",IF(AND(N($F4188)=0,N($G4188)=0),"※收入和支出都没填",IF(OR(N($F4188)&lt;0,N($G4188)&lt;0),"※金额不能填负数，方向反了就换一列填",IF($D4188="","※没填收支类别，分类报表会漏掉这一笔",IF(ISNA(MATCH($D4188,类别表,0)),"※收支类别不在【基础资料】的清单里",IF(AND($L4188="内部转账",$M4188=""),"△内部转账要在「对方账户」写上另一头",IF(AND($L4188="内部转账",$M4188=$C4188),"※对方账户跟本账户是同一个",IF(AND($L4188&lt;&gt;"内部转账",$M4188&lt;&gt;""),"△填了对方账户，但类别不是内部转账",IF(YEAR($B4188)&lt;&gt;管理年度,"△不是管理年度的单据，按月的三张报表里看不到",IF($H4188&lt;0,"△这一笔之后该账户余额成负数了，核一下",""))))))))))))))</f>
        <v/>
      </c>
    </row>
    <row r="4189" ht="16.5" spans="1:16">
      <c r="A4189" s="4" t="str">
        <f>IF($C4189="","",COUNTA($C$5:$C4189))</f>
        <v/>
      </c>
      <c r="B4189" s="52"/>
      <c r="C4189" s="53"/>
      <c r="D4189" s="53"/>
      <c r="E4189" s="32"/>
      <c r="F4189" s="54"/>
      <c r="G4189" s="54"/>
      <c r="H4189" s="24" t="str">
        <f>IFERROR(ROUND(VLOOKUP($C4189,基础资料!$B$5:$E$34,3,0)+SUMIF($C$5:$C4189,$C4189,$F$5:$F4189)-SUMIF($C$5:$C4189,$C4189,$G$5:$G4189),2),"")</f>
        <v/>
      </c>
      <c r="I4189" s="53"/>
      <c r="J4189" s="53"/>
      <c r="K4189" s="25" t="str">
        <f t="shared" si="65"/>
        <v/>
      </c>
      <c r="L4189" s="13" t="str">
        <f>IF($D4189="","",IFERROR(INDEX(类别属性,MATCH($D4189,类别表,0)),""))</f>
        <v/>
      </c>
      <c r="M4189" s="53"/>
      <c r="N4189" s="53"/>
      <c r="O4189" s="32"/>
      <c r="P4189" s="6" t="str">
        <f>IF($C4189="","",IF(ISNA(MATCH($C4189,账户表,0)),"※这个账户不在【基础资料】的账户档案里",IF($B4189="","※没填日期，这一笔不会进任何月份的报表",IF(NOT(ISNUMBER($B4189)),"※日期是文本不是日期（像 2026.6.28 这种），按日期取数的报表全会漏掉这一笔",IF(AND($F4189&lt;&gt;"",$G4189&lt;&gt;""),"※收入和支出不能同时填",IF(AND(N($F4189)=0,N($G4189)=0),"※收入和支出都没填",IF(OR(N($F4189)&lt;0,N($G4189)&lt;0),"※金额不能填负数，方向反了就换一列填",IF($D4189="","※没填收支类别，分类报表会漏掉这一笔",IF(ISNA(MATCH($D4189,类别表,0)),"※收支类别不在【基础资料】的清单里",IF(AND($L4189="内部转账",$M4189=""),"△内部转账要在「对方账户」写上另一头",IF(AND($L4189="内部转账",$M4189=$C4189),"※对方账户跟本账户是同一个",IF(AND($L4189&lt;&gt;"内部转账",$M4189&lt;&gt;""),"△填了对方账户，但类别不是内部转账",IF(YEAR($B4189)&lt;&gt;管理年度,"△不是管理年度的单据，按月的三张报表里看不到",IF($H4189&lt;0,"△这一笔之后该账户余额成负数了，核一下",""))))))))))))))</f>
        <v/>
      </c>
    </row>
    <row r="4190" ht="16.5" spans="1:16">
      <c r="A4190" s="4" t="str">
        <f>IF($C4190="","",COUNTA($C$5:$C4190))</f>
        <v/>
      </c>
      <c r="B4190" s="52"/>
      <c r="C4190" s="53"/>
      <c r="D4190" s="53"/>
      <c r="E4190" s="32"/>
      <c r="F4190" s="54"/>
      <c r="G4190" s="54"/>
      <c r="H4190" s="24" t="str">
        <f>IFERROR(ROUND(VLOOKUP($C4190,基础资料!$B$5:$E$34,3,0)+SUMIF($C$5:$C4190,$C4190,$F$5:$F4190)-SUMIF($C$5:$C4190,$C4190,$G$5:$G4190),2),"")</f>
        <v/>
      </c>
      <c r="I4190" s="53"/>
      <c r="J4190" s="53"/>
      <c r="K4190" s="25" t="str">
        <f t="shared" si="65"/>
        <v/>
      </c>
      <c r="L4190" s="13" t="str">
        <f>IF($D4190="","",IFERROR(INDEX(类别属性,MATCH($D4190,类别表,0)),""))</f>
        <v/>
      </c>
      <c r="M4190" s="53"/>
      <c r="N4190" s="53"/>
      <c r="O4190" s="32"/>
      <c r="P4190" s="6" t="str">
        <f>IF($C4190="","",IF(ISNA(MATCH($C4190,账户表,0)),"※这个账户不在【基础资料】的账户档案里",IF($B4190="","※没填日期，这一笔不会进任何月份的报表",IF(NOT(ISNUMBER($B4190)),"※日期是文本不是日期（像 2026.6.28 这种），按日期取数的报表全会漏掉这一笔",IF(AND($F4190&lt;&gt;"",$G4190&lt;&gt;""),"※收入和支出不能同时填",IF(AND(N($F4190)=0,N($G4190)=0),"※收入和支出都没填",IF(OR(N($F4190)&lt;0,N($G4190)&lt;0),"※金额不能填负数，方向反了就换一列填",IF($D4190="","※没填收支类别，分类报表会漏掉这一笔",IF(ISNA(MATCH($D4190,类别表,0)),"※收支类别不在【基础资料】的清单里",IF(AND($L4190="内部转账",$M4190=""),"△内部转账要在「对方账户」写上另一头",IF(AND($L4190="内部转账",$M4190=$C4190),"※对方账户跟本账户是同一个",IF(AND($L4190&lt;&gt;"内部转账",$M4190&lt;&gt;""),"△填了对方账户，但类别不是内部转账",IF(YEAR($B4190)&lt;&gt;管理年度,"△不是管理年度的单据，按月的三张报表里看不到",IF($H4190&lt;0,"△这一笔之后该账户余额成负数了，核一下",""))))))))))))))</f>
        <v/>
      </c>
    </row>
    <row r="4191" ht="16.5" spans="1:16">
      <c r="A4191" s="4" t="str">
        <f>IF($C4191="","",COUNTA($C$5:$C4191))</f>
        <v/>
      </c>
      <c r="B4191" s="52"/>
      <c r="C4191" s="53"/>
      <c r="D4191" s="53"/>
      <c r="E4191" s="32"/>
      <c r="F4191" s="54"/>
      <c r="G4191" s="54"/>
      <c r="H4191" s="24" t="str">
        <f>IFERROR(ROUND(VLOOKUP($C4191,基础资料!$B$5:$E$34,3,0)+SUMIF($C$5:$C4191,$C4191,$F$5:$F4191)-SUMIF($C$5:$C4191,$C4191,$G$5:$G4191),2),"")</f>
        <v/>
      </c>
      <c r="I4191" s="53"/>
      <c r="J4191" s="53"/>
      <c r="K4191" s="25" t="str">
        <f t="shared" si="65"/>
        <v/>
      </c>
      <c r="L4191" s="13" t="str">
        <f>IF($D4191="","",IFERROR(INDEX(类别属性,MATCH($D4191,类别表,0)),""))</f>
        <v/>
      </c>
      <c r="M4191" s="53"/>
      <c r="N4191" s="53"/>
      <c r="O4191" s="32"/>
      <c r="P4191" s="6" t="str">
        <f>IF($C4191="","",IF(ISNA(MATCH($C4191,账户表,0)),"※这个账户不在【基础资料】的账户档案里",IF($B4191="","※没填日期，这一笔不会进任何月份的报表",IF(NOT(ISNUMBER($B4191)),"※日期是文本不是日期（像 2026.6.28 这种），按日期取数的报表全会漏掉这一笔",IF(AND($F4191&lt;&gt;"",$G4191&lt;&gt;""),"※收入和支出不能同时填",IF(AND(N($F4191)=0,N($G4191)=0),"※收入和支出都没填",IF(OR(N($F4191)&lt;0,N($G4191)&lt;0),"※金额不能填负数，方向反了就换一列填",IF($D4191="","※没填收支类别，分类报表会漏掉这一笔",IF(ISNA(MATCH($D4191,类别表,0)),"※收支类别不在【基础资料】的清单里",IF(AND($L4191="内部转账",$M4191=""),"△内部转账要在「对方账户」写上另一头",IF(AND($L4191="内部转账",$M4191=$C4191),"※对方账户跟本账户是同一个",IF(AND($L4191&lt;&gt;"内部转账",$M4191&lt;&gt;""),"△填了对方账户，但类别不是内部转账",IF(YEAR($B4191)&lt;&gt;管理年度,"△不是管理年度的单据，按月的三张报表里看不到",IF($H4191&lt;0,"△这一笔之后该账户余额成负数了，核一下",""))))))))))))))</f>
        <v/>
      </c>
    </row>
    <row r="4192" ht="16.5" spans="1:16">
      <c r="A4192" s="4" t="str">
        <f>IF($C4192="","",COUNTA($C$5:$C4192))</f>
        <v/>
      </c>
      <c r="B4192" s="52"/>
      <c r="C4192" s="53"/>
      <c r="D4192" s="53"/>
      <c r="E4192" s="32"/>
      <c r="F4192" s="54"/>
      <c r="G4192" s="54"/>
      <c r="H4192" s="24" t="str">
        <f>IFERROR(ROUND(VLOOKUP($C4192,基础资料!$B$5:$E$34,3,0)+SUMIF($C$5:$C4192,$C4192,$F$5:$F4192)-SUMIF($C$5:$C4192,$C4192,$G$5:$G4192),2),"")</f>
        <v/>
      </c>
      <c r="I4192" s="53"/>
      <c r="J4192" s="53"/>
      <c r="K4192" s="25" t="str">
        <f t="shared" si="65"/>
        <v/>
      </c>
      <c r="L4192" s="13" t="str">
        <f>IF($D4192="","",IFERROR(INDEX(类别属性,MATCH($D4192,类别表,0)),""))</f>
        <v/>
      </c>
      <c r="M4192" s="53"/>
      <c r="N4192" s="53"/>
      <c r="O4192" s="32"/>
      <c r="P4192" s="6" t="str">
        <f>IF($C4192="","",IF(ISNA(MATCH($C4192,账户表,0)),"※这个账户不在【基础资料】的账户档案里",IF($B4192="","※没填日期，这一笔不会进任何月份的报表",IF(NOT(ISNUMBER($B4192)),"※日期是文本不是日期（像 2026.6.28 这种），按日期取数的报表全会漏掉这一笔",IF(AND($F4192&lt;&gt;"",$G4192&lt;&gt;""),"※收入和支出不能同时填",IF(AND(N($F4192)=0,N($G4192)=0),"※收入和支出都没填",IF(OR(N($F4192)&lt;0,N($G4192)&lt;0),"※金额不能填负数，方向反了就换一列填",IF($D4192="","※没填收支类别，分类报表会漏掉这一笔",IF(ISNA(MATCH($D4192,类别表,0)),"※收支类别不在【基础资料】的清单里",IF(AND($L4192="内部转账",$M4192=""),"△内部转账要在「对方账户」写上另一头",IF(AND($L4192="内部转账",$M4192=$C4192),"※对方账户跟本账户是同一个",IF(AND($L4192&lt;&gt;"内部转账",$M4192&lt;&gt;""),"△填了对方账户，但类别不是内部转账",IF(YEAR($B4192)&lt;&gt;管理年度,"△不是管理年度的单据，按月的三张报表里看不到",IF($H4192&lt;0,"△这一笔之后该账户余额成负数了，核一下",""))))))))))))))</f>
        <v/>
      </c>
    </row>
    <row r="4193" ht="16.5" spans="1:16">
      <c r="A4193" s="4" t="str">
        <f>IF($C4193="","",COUNTA($C$5:$C4193))</f>
        <v/>
      </c>
      <c r="B4193" s="52"/>
      <c r="C4193" s="53"/>
      <c r="D4193" s="53"/>
      <c r="E4193" s="32"/>
      <c r="F4193" s="54"/>
      <c r="G4193" s="54"/>
      <c r="H4193" s="24" t="str">
        <f>IFERROR(ROUND(VLOOKUP($C4193,基础资料!$B$5:$E$34,3,0)+SUMIF($C$5:$C4193,$C4193,$F$5:$F4193)-SUMIF($C$5:$C4193,$C4193,$G$5:$G4193),2),"")</f>
        <v/>
      </c>
      <c r="I4193" s="53"/>
      <c r="J4193" s="53"/>
      <c r="K4193" s="25" t="str">
        <f t="shared" si="65"/>
        <v/>
      </c>
      <c r="L4193" s="13" t="str">
        <f>IF($D4193="","",IFERROR(INDEX(类别属性,MATCH($D4193,类别表,0)),""))</f>
        <v/>
      </c>
      <c r="M4193" s="53"/>
      <c r="N4193" s="53"/>
      <c r="O4193" s="32"/>
      <c r="P4193" s="6" t="str">
        <f>IF($C4193="","",IF(ISNA(MATCH($C4193,账户表,0)),"※这个账户不在【基础资料】的账户档案里",IF($B4193="","※没填日期，这一笔不会进任何月份的报表",IF(NOT(ISNUMBER($B4193)),"※日期是文本不是日期（像 2026.6.28 这种），按日期取数的报表全会漏掉这一笔",IF(AND($F4193&lt;&gt;"",$G4193&lt;&gt;""),"※收入和支出不能同时填",IF(AND(N($F4193)=0,N($G4193)=0),"※收入和支出都没填",IF(OR(N($F4193)&lt;0,N($G4193)&lt;0),"※金额不能填负数，方向反了就换一列填",IF($D4193="","※没填收支类别，分类报表会漏掉这一笔",IF(ISNA(MATCH($D4193,类别表,0)),"※收支类别不在【基础资料】的清单里",IF(AND($L4193="内部转账",$M4193=""),"△内部转账要在「对方账户」写上另一头",IF(AND($L4193="内部转账",$M4193=$C4193),"※对方账户跟本账户是同一个",IF(AND($L4193&lt;&gt;"内部转账",$M4193&lt;&gt;""),"△填了对方账户，但类别不是内部转账",IF(YEAR($B4193)&lt;&gt;管理年度,"△不是管理年度的单据，按月的三张报表里看不到",IF($H4193&lt;0,"△这一笔之后该账户余额成负数了，核一下",""))))))))))))))</f>
        <v/>
      </c>
    </row>
    <row r="4194" ht="16.5" spans="1:16">
      <c r="A4194" s="4" t="str">
        <f>IF($C4194="","",COUNTA($C$5:$C4194))</f>
        <v/>
      </c>
      <c r="B4194" s="52"/>
      <c r="C4194" s="53"/>
      <c r="D4194" s="53"/>
      <c r="E4194" s="32"/>
      <c r="F4194" s="54"/>
      <c r="G4194" s="54"/>
      <c r="H4194" s="24" t="str">
        <f>IFERROR(ROUND(VLOOKUP($C4194,基础资料!$B$5:$E$34,3,0)+SUMIF($C$5:$C4194,$C4194,$F$5:$F4194)-SUMIF($C$5:$C4194,$C4194,$G$5:$G4194),2),"")</f>
        <v/>
      </c>
      <c r="I4194" s="53"/>
      <c r="J4194" s="53"/>
      <c r="K4194" s="25" t="str">
        <f t="shared" si="65"/>
        <v/>
      </c>
      <c r="L4194" s="13" t="str">
        <f>IF($D4194="","",IFERROR(INDEX(类别属性,MATCH($D4194,类别表,0)),""))</f>
        <v/>
      </c>
      <c r="M4194" s="53"/>
      <c r="N4194" s="53"/>
      <c r="O4194" s="32"/>
      <c r="P4194" s="6" t="str">
        <f>IF($C4194="","",IF(ISNA(MATCH($C4194,账户表,0)),"※这个账户不在【基础资料】的账户档案里",IF($B4194="","※没填日期，这一笔不会进任何月份的报表",IF(NOT(ISNUMBER($B4194)),"※日期是文本不是日期（像 2026.6.28 这种），按日期取数的报表全会漏掉这一笔",IF(AND($F4194&lt;&gt;"",$G4194&lt;&gt;""),"※收入和支出不能同时填",IF(AND(N($F4194)=0,N($G4194)=0),"※收入和支出都没填",IF(OR(N($F4194)&lt;0,N($G4194)&lt;0),"※金额不能填负数，方向反了就换一列填",IF($D4194="","※没填收支类别，分类报表会漏掉这一笔",IF(ISNA(MATCH($D4194,类别表,0)),"※收支类别不在【基础资料】的清单里",IF(AND($L4194="内部转账",$M4194=""),"△内部转账要在「对方账户」写上另一头",IF(AND($L4194="内部转账",$M4194=$C4194),"※对方账户跟本账户是同一个",IF(AND($L4194&lt;&gt;"内部转账",$M4194&lt;&gt;""),"△填了对方账户，但类别不是内部转账",IF(YEAR($B4194)&lt;&gt;管理年度,"△不是管理年度的单据，按月的三张报表里看不到",IF($H4194&lt;0,"△这一笔之后该账户余额成负数了，核一下",""))))))))))))))</f>
        <v/>
      </c>
    </row>
    <row r="4195" ht="16.5" spans="1:16">
      <c r="A4195" s="4" t="str">
        <f>IF($C4195="","",COUNTA($C$5:$C4195))</f>
        <v/>
      </c>
      <c r="B4195" s="52"/>
      <c r="C4195" s="53"/>
      <c r="D4195" s="53"/>
      <c r="E4195" s="32"/>
      <c r="F4195" s="54"/>
      <c r="G4195" s="54"/>
      <c r="H4195" s="24" t="str">
        <f>IFERROR(ROUND(VLOOKUP($C4195,基础资料!$B$5:$E$34,3,0)+SUMIF($C$5:$C4195,$C4195,$F$5:$F4195)-SUMIF($C$5:$C4195,$C4195,$G$5:$G4195),2),"")</f>
        <v/>
      </c>
      <c r="I4195" s="53"/>
      <c r="J4195" s="53"/>
      <c r="K4195" s="25" t="str">
        <f t="shared" si="65"/>
        <v/>
      </c>
      <c r="L4195" s="13" t="str">
        <f>IF($D4195="","",IFERROR(INDEX(类别属性,MATCH($D4195,类别表,0)),""))</f>
        <v/>
      </c>
      <c r="M4195" s="53"/>
      <c r="N4195" s="53"/>
      <c r="O4195" s="32"/>
      <c r="P4195" s="6" t="str">
        <f>IF($C4195="","",IF(ISNA(MATCH($C4195,账户表,0)),"※这个账户不在【基础资料】的账户档案里",IF($B4195="","※没填日期，这一笔不会进任何月份的报表",IF(NOT(ISNUMBER($B4195)),"※日期是文本不是日期（像 2026.6.28 这种），按日期取数的报表全会漏掉这一笔",IF(AND($F4195&lt;&gt;"",$G4195&lt;&gt;""),"※收入和支出不能同时填",IF(AND(N($F4195)=0,N($G4195)=0),"※收入和支出都没填",IF(OR(N($F4195)&lt;0,N($G4195)&lt;0),"※金额不能填负数，方向反了就换一列填",IF($D4195="","※没填收支类别，分类报表会漏掉这一笔",IF(ISNA(MATCH($D4195,类别表,0)),"※收支类别不在【基础资料】的清单里",IF(AND($L4195="内部转账",$M4195=""),"△内部转账要在「对方账户」写上另一头",IF(AND($L4195="内部转账",$M4195=$C4195),"※对方账户跟本账户是同一个",IF(AND($L4195&lt;&gt;"内部转账",$M4195&lt;&gt;""),"△填了对方账户，但类别不是内部转账",IF(YEAR($B4195)&lt;&gt;管理年度,"△不是管理年度的单据，按月的三张报表里看不到",IF($H4195&lt;0,"△这一笔之后该账户余额成负数了，核一下",""))))))))))))))</f>
        <v/>
      </c>
    </row>
    <row r="4196" ht="16.5" spans="1:16">
      <c r="A4196" s="4" t="str">
        <f>IF($C4196="","",COUNTA($C$5:$C4196))</f>
        <v/>
      </c>
      <c r="B4196" s="52"/>
      <c r="C4196" s="53"/>
      <c r="D4196" s="53"/>
      <c r="E4196" s="32"/>
      <c r="F4196" s="54"/>
      <c r="G4196" s="54"/>
      <c r="H4196" s="24" t="str">
        <f>IFERROR(ROUND(VLOOKUP($C4196,基础资料!$B$5:$E$34,3,0)+SUMIF($C$5:$C4196,$C4196,$F$5:$F4196)-SUMIF($C$5:$C4196,$C4196,$G$5:$G4196),2),"")</f>
        <v/>
      </c>
      <c r="I4196" s="53"/>
      <c r="J4196" s="53"/>
      <c r="K4196" s="25" t="str">
        <f t="shared" si="65"/>
        <v/>
      </c>
      <c r="L4196" s="13" t="str">
        <f>IF($D4196="","",IFERROR(INDEX(类别属性,MATCH($D4196,类别表,0)),""))</f>
        <v/>
      </c>
      <c r="M4196" s="53"/>
      <c r="N4196" s="53"/>
      <c r="O4196" s="32"/>
      <c r="P4196" s="6" t="str">
        <f>IF($C4196="","",IF(ISNA(MATCH($C4196,账户表,0)),"※这个账户不在【基础资料】的账户档案里",IF($B4196="","※没填日期，这一笔不会进任何月份的报表",IF(NOT(ISNUMBER($B4196)),"※日期是文本不是日期（像 2026.6.28 这种），按日期取数的报表全会漏掉这一笔",IF(AND($F4196&lt;&gt;"",$G4196&lt;&gt;""),"※收入和支出不能同时填",IF(AND(N($F4196)=0,N($G4196)=0),"※收入和支出都没填",IF(OR(N($F4196)&lt;0,N($G4196)&lt;0),"※金额不能填负数，方向反了就换一列填",IF($D4196="","※没填收支类别，分类报表会漏掉这一笔",IF(ISNA(MATCH($D4196,类别表,0)),"※收支类别不在【基础资料】的清单里",IF(AND($L4196="内部转账",$M4196=""),"△内部转账要在「对方账户」写上另一头",IF(AND($L4196="内部转账",$M4196=$C4196),"※对方账户跟本账户是同一个",IF(AND($L4196&lt;&gt;"内部转账",$M4196&lt;&gt;""),"△填了对方账户，但类别不是内部转账",IF(YEAR($B4196)&lt;&gt;管理年度,"△不是管理年度的单据，按月的三张报表里看不到",IF($H4196&lt;0,"△这一笔之后该账户余额成负数了，核一下",""))))))))))))))</f>
        <v/>
      </c>
    </row>
    <row r="4197" ht="16.5" spans="1:16">
      <c r="A4197" s="4" t="str">
        <f>IF($C4197="","",COUNTA($C$5:$C4197))</f>
        <v/>
      </c>
      <c r="B4197" s="52"/>
      <c r="C4197" s="53"/>
      <c r="D4197" s="53"/>
      <c r="E4197" s="32"/>
      <c r="F4197" s="54"/>
      <c r="G4197" s="54"/>
      <c r="H4197" s="24" t="str">
        <f>IFERROR(ROUND(VLOOKUP($C4197,基础资料!$B$5:$E$34,3,0)+SUMIF($C$5:$C4197,$C4197,$F$5:$F4197)-SUMIF($C$5:$C4197,$C4197,$G$5:$G4197),2),"")</f>
        <v/>
      </c>
      <c r="I4197" s="53"/>
      <c r="J4197" s="53"/>
      <c r="K4197" s="25" t="str">
        <f t="shared" si="65"/>
        <v/>
      </c>
      <c r="L4197" s="13" t="str">
        <f>IF($D4197="","",IFERROR(INDEX(类别属性,MATCH($D4197,类别表,0)),""))</f>
        <v/>
      </c>
      <c r="M4197" s="53"/>
      <c r="N4197" s="53"/>
      <c r="O4197" s="32"/>
      <c r="P4197" s="6" t="str">
        <f>IF($C4197="","",IF(ISNA(MATCH($C4197,账户表,0)),"※这个账户不在【基础资料】的账户档案里",IF($B4197="","※没填日期，这一笔不会进任何月份的报表",IF(NOT(ISNUMBER($B4197)),"※日期是文本不是日期（像 2026.6.28 这种），按日期取数的报表全会漏掉这一笔",IF(AND($F4197&lt;&gt;"",$G4197&lt;&gt;""),"※收入和支出不能同时填",IF(AND(N($F4197)=0,N($G4197)=0),"※收入和支出都没填",IF(OR(N($F4197)&lt;0,N($G4197)&lt;0),"※金额不能填负数，方向反了就换一列填",IF($D4197="","※没填收支类别，分类报表会漏掉这一笔",IF(ISNA(MATCH($D4197,类别表,0)),"※收支类别不在【基础资料】的清单里",IF(AND($L4197="内部转账",$M4197=""),"△内部转账要在「对方账户」写上另一头",IF(AND($L4197="内部转账",$M4197=$C4197),"※对方账户跟本账户是同一个",IF(AND($L4197&lt;&gt;"内部转账",$M4197&lt;&gt;""),"△填了对方账户，但类别不是内部转账",IF(YEAR($B4197)&lt;&gt;管理年度,"△不是管理年度的单据，按月的三张报表里看不到",IF($H4197&lt;0,"△这一笔之后该账户余额成负数了，核一下",""))))))))))))))</f>
        <v/>
      </c>
    </row>
    <row r="4198" ht="16.5" spans="1:16">
      <c r="A4198" s="4" t="str">
        <f>IF($C4198="","",COUNTA($C$5:$C4198))</f>
        <v/>
      </c>
      <c r="B4198" s="52"/>
      <c r="C4198" s="53"/>
      <c r="D4198" s="53"/>
      <c r="E4198" s="32"/>
      <c r="F4198" s="54"/>
      <c r="G4198" s="54"/>
      <c r="H4198" s="24" t="str">
        <f>IFERROR(ROUND(VLOOKUP($C4198,基础资料!$B$5:$E$34,3,0)+SUMIF($C$5:$C4198,$C4198,$F$5:$F4198)-SUMIF($C$5:$C4198,$C4198,$G$5:$G4198),2),"")</f>
        <v/>
      </c>
      <c r="I4198" s="53"/>
      <c r="J4198" s="53"/>
      <c r="K4198" s="25" t="str">
        <f t="shared" si="65"/>
        <v/>
      </c>
      <c r="L4198" s="13" t="str">
        <f>IF($D4198="","",IFERROR(INDEX(类别属性,MATCH($D4198,类别表,0)),""))</f>
        <v/>
      </c>
      <c r="M4198" s="53"/>
      <c r="N4198" s="53"/>
      <c r="O4198" s="32"/>
      <c r="P4198" s="6" t="str">
        <f>IF($C4198="","",IF(ISNA(MATCH($C4198,账户表,0)),"※这个账户不在【基础资料】的账户档案里",IF($B4198="","※没填日期，这一笔不会进任何月份的报表",IF(NOT(ISNUMBER($B4198)),"※日期是文本不是日期（像 2026.6.28 这种），按日期取数的报表全会漏掉这一笔",IF(AND($F4198&lt;&gt;"",$G4198&lt;&gt;""),"※收入和支出不能同时填",IF(AND(N($F4198)=0,N($G4198)=0),"※收入和支出都没填",IF(OR(N($F4198)&lt;0,N($G4198)&lt;0),"※金额不能填负数，方向反了就换一列填",IF($D4198="","※没填收支类别，分类报表会漏掉这一笔",IF(ISNA(MATCH($D4198,类别表,0)),"※收支类别不在【基础资料】的清单里",IF(AND($L4198="内部转账",$M4198=""),"△内部转账要在「对方账户」写上另一头",IF(AND($L4198="内部转账",$M4198=$C4198),"※对方账户跟本账户是同一个",IF(AND($L4198&lt;&gt;"内部转账",$M4198&lt;&gt;""),"△填了对方账户，但类别不是内部转账",IF(YEAR($B4198)&lt;&gt;管理年度,"△不是管理年度的单据，按月的三张报表里看不到",IF($H4198&lt;0,"△这一笔之后该账户余额成负数了，核一下",""))))))))))))))</f>
        <v/>
      </c>
    </row>
    <row r="4199" ht="16.5" spans="1:16">
      <c r="A4199" s="4" t="str">
        <f>IF($C4199="","",COUNTA($C$5:$C4199))</f>
        <v/>
      </c>
      <c r="B4199" s="52"/>
      <c r="C4199" s="53"/>
      <c r="D4199" s="53"/>
      <c r="E4199" s="32"/>
      <c r="F4199" s="54"/>
      <c r="G4199" s="54"/>
      <c r="H4199" s="24" t="str">
        <f>IFERROR(ROUND(VLOOKUP($C4199,基础资料!$B$5:$E$34,3,0)+SUMIF($C$5:$C4199,$C4199,$F$5:$F4199)-SUMIF($C$5:$C4199,$C4199,$G$5:$G4199),2),"")</f>
        <v/>
      </c>
      <c r="I4199" s="53"/>
      <c r="J4199" s="53"/>
      <c r="K4199" s="25" t="str">
        <f t="shared" si="65"/>
        <v/>
      </c>
      <c r="L4199" s="13" t="str">
        <f>IF($D4199="","",IFERROR(INDEX(类别属性,MATCH($D4199,类别表,0)),""))</f>
        <v/>
      </c>
      <c r="M4199" s="53"/>
      <c r="N4199" s="53"/>
      <c r="O4199" s="32"/>
      <c r="P4199" s="6" t="str">
        <f>IF($C4199="","",IF(ISNA(MATCH($C4199,账户表,0)),"※这个账户不在【基础资料】的账户档案里",IF($B4199="","※没填日期，这一笔不会进任何月份的报表",IF(NOT(ISNUMBER($B4199)),"※日期是文本不是日期（像 2026.6.28 这种），按日期取数的报表全会漏掉这一笔",IF(AND($F4199&lt;&gt;"",$G4199&lt;&gt;""),"※收入和支出不能同时填",IF(AND(N($F4199)=0,N($G4199)=0),"※收入和支出都没填",IF(OR(N($F4199)&lt;0,N($G4199)&lt;0),"※金额不能填负数，方向反了就换一列填",IF($D4199="","※没填收支类别，分类报表会漏掉这一笔",IF(ISNA(MATCH($D4199,类别表,0)),"※收支类别不在【基础资料】的清单里",IF(AND($L4199="内部转账",$M4199=""),"△内部转账要在「对方账户」写上另一头",IF(AND($L4199="内部转账",$M4199=$C4199),"※对方账户跟本账户是同一个",IF(AND($L4199&lt;&gt;"内部转账",$M4199&lt;&gt;""),"△填了对方账户，但类别不是内部转账",IF(YEAR($B4199)&lt;&gt;管理年度,"△不是管理年度的单据，按月的三张报表里看不到",IF($H4199&lt;0,"△这一笔之后该账户余额成负数了，核一下",""))))))))))))))</f>
        <v/>
      </c>
    </row>
    <row r="4200" ht="16.5" spans="1:16">
      <c r="A4200" s="4" t="str">
        <f>IF($C4200="","",COUNTA($C$5:$C4200))</f>
        <v/>
      </c>
      <c r="B4200" s="52"/>
      <c r="C4200" s="53"/>
      <c r="D4200" s="53"/>
      <c r="E4200" s="32"/>
      <c r="F4200" s="54"/>
      <c r="G4200" s="54"/>
      <c r="H4200" s="24" t="str">
        <f>IFERROR(ROUND(VLOOKUP($C4200,基础资料!$B$5:$E$34,3,0)+SUMIF($C$5:$C4200,$C4200,$F$5:$F4200)-SUMIF($C$5:$C4200,$C4200,$G$5:$G4200),2),"")</f>
        <v/>
      </c>
      <c r="I4200" s="53"/>
      <c r="J4200" s="53"/>
      <c r="K4200" s="25" t="str">
        <f t="shared" si="65"/>
        <v/>
      </c>
      <c r="L4200" s="13" t="str">
        <f>IF($D4200="","",IFERROR(INDEX(类别属性,MATCH($D4200,类别表,0)),""))</f>
        <v/>
      </c>
      <c r="M4200" s="53"/>
      <c r="N4200" s="53"/>
      <c r="O4200" s="32"/>
      <c r="P4200" s="6" t="str">
        <f>IF($C4200="","",IF(ISNA(MATCH($C4200,账户表,0)),"※这个账户不在【基础资料】的账户档案里",IF($B4200="","※没填日期，这一笔不会进任何月份的报表",IF(NOT(ISNUMBER($B4200)),"※日期是文本不是日期（像 2026.6.28 这种），按日期取数的报表全会漏掉这一笔",IF(AND($F4200&lt;&gt;"",$G4200&lt;&gt;""),"※收入和支出不能同时填",IF(AND(N($F4200)=0,N($G4200)=0),"※收入和支出都没填",IF(OR(N($F4200)&lt;0,N($G4200)&lt;0),"※金额不能填负数，方向反了就换一列填",IF($D4200="","※没填收支类别，分类报表会漏掉这一笔",IF(ISNA(MATCH($D4200,类别表,0)),"※收支类别不在【基础资料】的清单里",IF(AND($L4200="内部转账",$M4200=""),"△内部转账要在「对方账户」写上另一头",IF(AND($L4200="内部转账",$M4200=$C4200),"※对方账户跟本账户是同一个",IF(AND($L4200&lt;&gt;"内部转账",$M4200&lt;&gt;""),"△填了对方账户，但类别不是内部转账",IF(YEAR($B4200)&lt;&gt;管理年度,"△不是管理年度的单据，按月的三张报表里看不到",IF($H4200&lt;0,"△这一笔之后该账户余额成负数了，核一下",""))))))))))))))</f>
        <v/>
      </c>
    </row>
    <row r="4201" ht="16.5" spans="1:16">
      <c r="A4201" s="4" t="str">
        <f>IF($C4201="","",COUNTA($C$5:$C4201))</f>
        <v/>
      </c>
      <c r="B4201" s="52"/>
      <c r="C4201" s="53"/>
      <c r="D4201" s="53"/>
      <c r="E4201" s="32"/>
      <c r="F4201" s="54"/>
      <c r="G4201" s="54"/>
      <c r="H4201" s="24" t="str">
        <f>IFERROR(ROUND(VLOOKUP($C4201,基础资料!$B$5:$E$34,3,0)+SUMIF($C$5:$C4201,$C4201,$F$5:$F4201)-SUMIF($C$5:$C4201,$C4201,$G$5:$G4201),2),"")</f>
        <v/>
      </c>
      <c r="I4201" s="53"/>
      <c r="J4201" s="53"/>
      <c r="K4201" s="25" t="str">
        <f t="shared" si="65"/>
        <v/>
      </c>
      <c r="L4201" s="13" t="str">
        <f>IF($D4201="","",IFERROR(INDEX(类别属性,MATCH($D4201,类别表,0)),""))</f>
        <v/>
      </c>
      <c r="M4201" s="53"/>
      <c r="N4201" s="53"/>
      <c r="O4201" s="32"/>
      <c r="P4201" s="6" t="str">
        <f>IF($C4201="","",IF(ISNA(MATCH($C4201,账户表,0)),"※这个账户不在【基础资料】的账户档案里",IF($B4201="","※没填日期，这一笔不会进任何月份的报表",IF(NOT(ISNUMBER($B4201)),"※日期是文本不是日期（像 2026.6.28 这种），按日期取数的报表全会漏掉这一笔",IF(AND($F4201&lt;&gt;"",$G4201&lt;&gt;""),"※收入和支出不能同时填",IF(AND(N($F4201)=0,N($G4201)=0),"※收入和支出都没填",IF(OR(N($F4201)&lt;0,N($G4201)&lt;0),"※金额不能填负数，方向反了就换一列填",IF($D4201="","※没填收支类别，分类报表会漏掉这一笔",IF(ISNA(MATCH($D4201,类别表,0)),"※收支类别不在【基础资料】的清单里",IF(AND($L4201="内部转账",$M4201=""),"△内部转账要在「对方账户」写上另一头",IF(AND($L4201="内部转账",$M4201=$C4201),"※对方账户跟本账户是同一个",IF(AND($L4201&lt;&gt;"内部转账",$M4201&lt;&gt;""),"△填了对方账户，但类别不是内部转账",IF(YEAR($B4201)&lt;&gt;管理年度,"△不是管理年度的单据，按月的三张报表里看不到",IF($H4201&lt;0,"△这一笔之后该账户余额成负数了，核一下",""))))))))))))))</f>
        <v/>
      </c>
    </row>
    <row r="4202" ht="16.5" spans="1:16">
      <c r="A4202" s="4" t="str">
        <f>IF($C4202="","",COUNTA($C$5:$C4202))</f>
        <v/>
      </c>
      <c r="B4202" s="52"/>
      <c r="C4202" s="53"/>
      <c r="D4202" s="53"/>
      <c r="E4202" s="32"/>
      <c r="F4202" s="54"/>
      <c r="G4202" s="54"/>
      <c r="H4202" s="24" t="str">
        <f>IFERROR(ROUND(VLOOKUP($C4202,基础资料!$B$5:$E$34,3,0)+SUMIF($C$5:$C4202,$C4202,$F$5:$F4202)-SUMIF($C$5:$C4202,$C4202,$G$5:$G4202),2),"")</f>
        <v/>
      </c>
      <c r="I4202" s="53"/>
      <c r="J4202" s="53"/>
      <c r="K4202" s="25" t="str">
        <f t="shared" si="65"/>
        <v/>
      </c>
      <c r="L4202" s="13" t="str">
        <f>IF($D4202="","",IFERROR(INDEX(类别属性,MATCH($D4202,类别表,0)),""))</f>
        <v/>
      </c>
      <c r="M4202" s="53"/>
      <c r="N4202" s="53"/>
      <c r="O4202" s="32"/>
      <c r="P4202" s="6" t="str">
        <f>IF($C4202="","",IF(ISNA(MATCH($C4202,账户表,0)),"※这个账户不在【基础资料】的账户档案里",IF($B4202="","※没填日期，这一笔不会进任何月份的报表",IF(NOT(ISNUMBER($B4202)),"※日期是文本不是日期（像 2026.6.28 这种），按日期取数的报表全会漏掉这一笔",IF(AND($F4202&lt;&gt;"",$G4202&lt;&gt;""),"※收入和支出不能同时填",IF(AND(N($F4202)=0,N($G4202)=0),"※收入和支出都没填",IF(OR(N($F4202)&lt;0,N($G4202)&lt;0),"※金额不能填负数，方向反了就换一列填",IF($D4202="","※没填收支类别，分类报表会漏掉这一笔",IF(ISNA(MATCH($D4202,类别表,0)),"※收支类别不在【基础资料】的清单里",IF(AND($L4202="内部转账",$M4202=""),"△内部转账要在「对方账户」写上另一头",IF(AND($L4202="内部转账",$M4202=$C4202),"※对方账户跟本账户是同一个",IF(AND($L4202&lt;&gt;"内部转账",$M4202&lt;&gt;""),"△填了对方账户，但类别不是内部转账",IF(YEAR($B4202)&lt;&gt;管理年度,"△不是管理年度的单据，按月的三张报表里看不到",IF($H4202&lt;0,"△这一笔之后该账户余额成负数了，核一下",""))))))))))))))</f>
        <v/>
      </c>
    </row>
    <row r="4203" ht="16.5" spans="1:16">
      <c r="A4203" s="4" t="str">
        <f>IF($C4203="","",COUNTA($C$5:$C4203))</f>
        <v/>
      </c>
      <c r="B4203" s="52"/>
      <c r="C4203" s="53"/>
      <c r="D4203" s="53"/>
      <c r="E4203" s="32"/>
      <c r="F4203" s="54"/>
      <c r="G4203" s="54"/>
      <c r="H4203" s="24" t="str">
        <f>IFERROR(ROUND(VLOOKUP($C4203,基础资料!$B$5:$E$34,3,0)+SUMIF($C$5:$C4203,$C4203,$F$5:$F4203)-SUMIF($C$5:$C4203,$C4203,$G$5:$G4203),2),"")</f>
        <v/>
      </c>
      <c r="I4203" s="53"/>
      <c r="J4203" s="53"/>
      <c r="K4203" s="25" t="str">
        <f t="shared" si="65"/>
        <v/>
      </c>
      <c r="L4203" s="13" t="str">
        <f>IF($D4203="","",IFERROR(INDEX(类别属性,MATCH($D4203,类别表,0)),""))</f>
        <v/>
      </c>
      <c r="M4203" s="53"/>
      <c r="N4203" s="53"/>
      <c r="O4203" s="32"/>
      <c r="P4203" s="6" t="str">
        <f>IF($C4203="","",IF(ISNA(MATCH($C4203,账户表,0)),"※这个账户不在【基础资料】的账户档案里",IF($B4203="","※没填日期，这一笔不会进任何月份的报表",IF(NOT(ISNUMBER($B4203)),"※日期是文本不是日期（像 2026.6.28 这种），按日期取数的报表全会漏掉这一笔",IF(AND($F4203&lt;&gt;"",$G4203&lt;&gt;""),"※收入和支出不能同时填",IF(AND(N($F4203)=0,N($G4203)=0),"※收入和支出都没填",IF(OR(N($F4203)&lt;0,N($G4203)&lt;0),"※金额不能填负数，方向反了就换一列填",IF($D4203="","※没填收支类别，分类报表会漏掉这一笔",IF(ISNA(MATCH($D4203,类别表,0)),"※收支类别不在【基础资料】的清单里",IF(AND($L4203="内部转账",$M4203=""),"△内部转账要在「对方账户」写上另一头",IF(AND($L4203="内部转账",$M4203=$C4203),"※对方账户跟本账户是同一个",IF(AND($L4203&lt;&gt;"内部转账",$M4203&lt;&gt;""),"△填了对方账户，但类别不是内部转账",IF(YEAR($B4203)&lt;&gt;管理年度,"△不是管理年度的单据，按月的三张报表里看不到",IF($H4203&lt;0,"△这一笔之后该账户余额成负数了，核一下",""))))))))))))))</f>
        <v/>
      </c>
    </row>
    <row r="4204" ht="16.5" spans="1:16">
      <c r="A4204" s="4" t="str">
        <f>IF($C4204="","",COUNTA($C$5:$C4204))</f>
        <v/>
      </c>
      <c r="B4204" s="52"/>
      <c r="C4204" s="53"/>
      <c r="D4204" s="53"/>
      <c r="E4204" s="32"/>
      <c r="F4204" s="54"/>
      <c r="G4204" s="54"/>
      <c r="H4204" s="24" t="str">
        <f>IFERROR(ROUND(VLOOKUP($C4204,基础资料!$B$5:$E$34,3,0)+SUMIF($C$5:$C4204,$C4204,$F$5:$F4204)-SUMIF($C$5:$C4204,$C4204,$G$5:$G4204),2),"")</f>
        <v/>
      </c>
      <c r="I4204" s="53"/>
      <c r="J4204" s="53"/>
      <c r="K4204" s="25" t="str">
        <f t="shared" si="65"/>
        <v/>
      </c>
      <c r="L4204" s="13" t="str">
        <f>IF($D4204="","",IFERROR(INDEX(类别属性,MATCH($D4204,类别表,0)),""))</f>
        <v/>
      </c>
      <c r="M4204" s="53"/>
      <c r="N4204" s="53"/>
      <c r="O4204" s="32"/>
      <c r="P4204" s="6" t="str">
        <f>IF($C4204="","",IF(ISNA(MATCH($C4204,账户表,0)),"※这个账户不在【基础资料】的账户档案里",IF($B4204="","※没填日期，这一笔不会进任何月份的报表",IF(NOT(ISNUMBER($B4204)),"※日期是文本不是日期（像 2026.6.28 这种），按日期取数的报表全会漏掉这一笔",IF(AND($F4204&lt;&gt;"",$G4204&lt;&gt;""),"※收入和支出不能同时填",IF(AND(N($F4204)=0,N($G4204)=0),"※收入和支出都没填",IF(OR(N($F4204)&lt;0,N($G4204)&lt;0),"※金额不能填负数，方向反了就换一列填",IF($D4204="","※没填收支类别，分类报表会漏掉这一笔",IF(ISNA(MATCH($D4204,类别表,0)),"※收支类别不在【基础资料】的清单里",IF(AND($L4204="内部转账",$M4204=""),"△内部转账要在「对方账户」写上另一头",IF(AND($L4204="内部转账",$M4204=$C4204),"※对方账户跟本账户是同一个",IF(AND($L4204&lt;&gt;"内部转账",$M4204&lt;&gt;""),"△填了对方账户，但类别不是内部转账",IF(YEAR($B4204)&lt;&gt;管理年度,"△不是管理年度的单据，按月的三张报表里看不到",IF($H4204&lt;0,"△这一笔之后该账户余额成负数了，核一下",""))))))))))))))</f>
        <v/>
      </c>
    </row>
    <row r="4205" ht="16.5" spans="1:16">
      <c r="A4205" s="4" t="str">
        <f>IF($C4205="","",COUNTA($C$5:$C4205))</f>
        <v/>
      </c>
      <c r="B4205" s="52"/>
      <c r="C4205" s="53"/>
      <c r="D4205" s="53"/>
      <c r="E4205" s="32"/>
      <c r="F4205" s="54"/>
      <c r="G4205" s="54"/>
      <c r="H4205" s="24" t="str">
        <f>IFERROR(ROUND(VLOOKUP($C4205,基础资料!$B$5:$E$34,3,0)+SUMIF($C$5:$C4205,$C4205,$F$5:$F4205)-SUMIF($C$5:$C4205,$C4205,$G$5:$G4205),2),"")</f>
        <v/>
      </c>
      <c r="I4205" s="53"/>
      <c r="J4205" s="53"/>
      <c r="K4205" s="25" t="str">
        <f t="shared" si="65"/>
        <v/>
      </c>
      <c r="L4205" s="13" t="str">
        <f>IF($D4205="","",IFERROR(INDEX(类别属性,MATCH($D4205,类别表,0)),""))</f>
        <v/>
      </c>
      <c r="M4205" s="53"/>
      <c r="N4205" s="53"/>
      <c r="O4205" s="32"/>
      <c r="P4205" s="6" t="str">
        <f>IF($C4205="","",IF(ISNA(MATCH($C4205,账户表,0)),"※这个账户不在【基础资料】的账户档案里",IF($B4205="","※没填日期，这一笔不会进任何月份的报表",IF(NOT(ISNUMBER($B4205)),"※日期是文本不是日期（像 2026.6.28 这种），按日期取数的报表全会漏掉这一笔",IF(AND($F4205&lt;&gt;"",$G4205&lt;&gt;""),"※收入和支出不能同时填",IF(AND(N($F4205)=0,N($G4205)=0),"※收入和支出都没填",IF(OR(N($F4205)&lt;0,N($G4205)&lt;0),"※金额不能填负数，方向反了就换一列填",IF($D4205="","※没填收支类别，分类报表会漏掉这一笔",IF(ISNA(MATCH($D4205,类别表,0)),"※收支类别不在【基础资料】的清单里",IF(AND($L4205="内部转账",$M4205=""),"△内部转账要在「对方账户」写上另一头",IF(AND($L4205="内部转账",$M4205=$C4205),"※对方账户跟本账户是同一个",IF(AND($L4205&lt;&gt;"内部转账",$M4205&lt;&gt;""),"△填了对方账户，但类别不是内部转账",IF(YEAR($B4205)&lt;&gt;管理年度,"△不是管理年度的单据，按月的三张报表里看不到",IF($H4205&lt;0,"△这一笔之后该账户余额成负数了，核一下",""))))))))))))))</f>
        <v/>
      </c>
    </row>
    <row r="4206" ht="16.5" spans="1:16">
      <c r="A4206" s="4" t="str">
        <f>IF($C4206="","",COUNTA($C$5:$C4206))</f>
        <v/>
      </c>
      <c r="B4206" s="52"/>
      <c r="C4206" s="53"/>
      <c r="D4206" s="53"/>
      <c r="E4206" s="32"/>
      <c r="F4206" s="54"/>
      <c r="G4206" s="54"/>
      <c r="H4206" s="24" t="str">
        <f>IFERROR(ROUND(VLOOKUP($C4206,基础资料!$B$5:$E$34,3,0)+SUMIF($C$5:$C4206,$C4206,$F$5:$F4206)-SUMIF($C$5:$C4206,$C4206,$G$5:$G4206),2),"")</f>
        <v/>
      </c>
      <c r="I4206" s="53"/>
      <c r="J4206" s="53"/>
      <c r="K4206" s="25" t="str">
        <f t="shared" si="65"/>
        <v/>
      </c>
      <c r="L4206" s="13" t="str">
        <f>IF($D4206="","",IFERROR(INDEX(类别属性,MATCH($D4206,类别表,0)),""))</f>
        <v/>
      </c>
      <c r="M4206" s="53"/>
      <c r="N4206" s="53"/>
      <c r="O4206" s="32"/>
      <c r="P4206" s="6" t="str">
        <f>IF($C4206="","",IF(ISNA(MATCH($C4206,账户表,0)),"※这个账户不在【基础资料】的账户档案里",IF($B4206="","※没填日期，这一笔不会进任何月份的报表",IF(NOT(ISNUMBER($B4206)),"※日期是文本不是日期（像 2026.6.28 这种），按日期取数的报表全会漏掉这一笔",IF(AND($F4206&lt;&gt;"",$G4206&lt;&gt;""),"※收入和支出不能同时填",IF(AND(N($F4206)=0,N($G4206)=0),"※收入和支出都没填",IF(OR(N($F4206)&lt;0,N($G4206)&lt;0),"※金额不能填负数，方向反了就换一列填",IF($D4206="","※没填收支类别，分类报表会漏掉这一笔",IF(ISNA(MATCH($D4206,类别表,0)),"※收支类别不在【基础资料】的清单里",IF(AND($L4206="内部转账",$M4206=""),"△内部转账要在「对方账户」写上另一头",IF(AND($L4206="内部转账",$M4206=$C4206),"※对方账户跟本账户是同一个",IF(AND($L4206&lt;&gt;"内部转账",$M4206&lt;&gt;""),"△填了对方账户，但类别不是内部转账",IF(YEAR($B4206)&lt;&gt;管理年度,"△不是管理年度的单据，按月的三张报表里看不到",IF($H4206&lt;0,"△这一笔之后该账户余额成负数了，核一下",""))))))))))))))</f>
        <v/>
      </c>
    </row>
    <row r="4207" ht="16.5" spans="1:16">
      <c r="A4207" s="4" t="str">
        <f>IF($C4207="","",COUNTA($C$5:$C4207))</f>
        <v/>
      </c>
      <c r="B4207" s="52"/>
      <c r="C4207" s="53"/>
      <c r="D4207" s="53"/>
      <c r="E4207" s="32"/>
      <c r="F4207" s="54"/>
      <c r="G4207" s="54"/>
      <c r="H4207" s="24" t="str">
        <f>IFERROR(ROUND(VLOOKUP($C4207,基础资料!$B$5:$E$34,3,0)+SUMIF($C$5:$C4207,$C4207,$F$5:$F4207)-SUMIF($C$5:$C4207,$C4207,$G$5:$G4207),2),"")</f>
        <v/>
      </c>
      <c r="I4207" s="53"/>
      <c r="J4207" s="53"/>
      <c r="K4207" s="25" t="str">
        <f t="shared" si="65"/>
        <v/>
      </c>
      <c r="L4207" s="13" t="str">
        <f>IF($D4207="","",IFERROR(INDEX(类别属性,MATCH($D4207,类别表,0)),""))</f>
        <v/>
      </c>
      <c r="M4207" s="53"/>
      <c r="N4207" s="53"/>
      <c r="O4207" s="32"/>
      <c r="P4207" s="6" t="str">
        <f>IF($C4207="","",IF(ISNA(MATCH($C4207,账户表,0)),"※这个账户不在【基础资料】的账户档案里",IF($B4207="","※没填日期，这一笔不会进任何月份的报表",IF(NOT(ISNUMBER($B4207)),"※日期是文本不是日期（像 2026.6.28 这种），按日期取数的报表全会漏掉这一笔",IF(AND($F4207&lt;&gt;"",$G4207&lt;&gt;""),"※收入和支出不能同时填",IF(AND(N($F4207)=0,N($G4207)=0),"※收入和支出都没填",IF(OR(N($F4207)&lt;0,N($G4207)&lt;0),"※金额不能填负数，方向反了就换一列填",IF($D4207="","※没填收支类别，分类报表会漏掉这一笔",IF(ISNA(MATCH($D4207,类别表,0)),"※收支类别不在【基础资料】的清单里",IF(AND($L4207="内部转账",$M4207=""),"△内部转账要在「对方账户」写上另一头",IF(AND($L4207="内部转账",$M4207=$C4207),"※对方账户跟本账户是同一个",IF(AND($L4207&lt;&gt;"内部转账",$M4207&lt;&gt;""),"△填了对方账户，但类别不是内部转账",IF(YEAR($B4207)&lt;&gt;管理年度,"△不是管理年度的单据，按月的三张报表里看不到",IF($H4207&lt;0,"△这一笔之后该账户余额成负数了，核一下",""))))))))))))))</f>
        <v/>
      </c>
    </row>
    <row r="4208" ht="16.5" spans="1:16">
      <c r="A4208" s="4" t="str">
        <f>IF($C4208="","",COUNTA($C$5:$C4208))</f>
        <v/>
      </c>
      <c r="B4208" s="52"/>
      <c r="C4208" s="53"/>
      <c r="D4208" s="53"/>
      <c r="E4208" s="32"/>
      <c r="F4208" s="54"/>
      <c r="G4208" s="54"/>
      <c r="H4208" s="24" t="str">
        <f>IFERROR(ROUND(VLOOKUP($C4208,基础资料!$B$5:$E$34,3,0)+SUMIF($C$5:$C4208,$C4208,$F$5:$F4208)-SUMIF($C$5:$C4208,$C4208,$G$5:$G4208),2),"")</f>
        <v/>
      </c>
      <c r="I4208" s="53"/>
      <c r="J4208" s="53"/>
      <c r="K4208" s="25" t="str">
        <f t="shared" si="65"/>
        <v/>
      </c>
      <c r="L4208" s="13" t="str">
        <f>IF($D4208="","",IFERROR(INDEX(类别属性,MATCH($D4208,类别表,0)),""))</f>
        <v/>
      </c>
      <c r="M4208" s="53"/>
      <c r="N4208" s="53"/>
      <c r="O4208" s="32"/>
      <c r="P4208" s="6" t="str">
        <f>IF($C4208="","",IF(ISNA(MATCH($C4208,账户表,0)),"※这个账户不在【基础资料】的账户档案里",IF($B4208="","※没填日期，这一笔不会进任何月份的报表",IF(NOT(ISNUMBER($B4208)),"※日期是文本不是日期（像 2026.6.28 这种），按日期取数的报表全会漏掉这一笔",IF(AND($F4208&lt;&gt;"",$G4208&lt;&gt;""),"※收入和支出不能同时填",IF(AND(N($F4208)=0,N($G4208)=0),"※收入和支出都没填",IF(OR(N($F4208)&lt;0,N($G4208)&lt;0),"※金额不能填负数，方向反了就换一列填",IF($D4208="","※没填收支类别，分类报表会漏掉这一笔",IF(ISNA(MATCH($D4208,类别表,0)),"※收支类别不在【基础资料】的清单里",IF(AND($L4208="内部转账",$M4208=""),"△内部转账要在「对方账户」写上另一头",IF(AND($L4208="内部转账",$M4208=$C4208),"※对方账户跟本账户是同一个",IF(AND($L4208&lt;&gt;"内部转账",$M4208&lt;&gt;""),"△填了对方账户，但类别不是内部转账",IF(YEAR($B4208)&lt;&gt;管理年度,"△不是管理年度的单据，按月的三张报表里看不到",IF($H4208&lt;0,"△这一笔之后该账户余额成负数了，核一下",""))))))))))))))</f>
        <v/>
      </c>
    </row>
    <row r="4209" ht="16.5" spans="1:16">
      <c r="A4209" s="4" t="str">
        <f>IF($C4209="","",COUNTA($C$5:$C4209))</f>
        <v/>
      </c>
      <c r="B4209" s="52"/>
      <c r="C4209" s="53"/>
      <c r="D4209" s="53"/>
      <c r="E4209" s="32"/>
      <c r="F4209" s="54"/>
      <c r="G4209" s="54"/>
      <c r="H4209" s="24" t="str">
        <f>IFERROR(ROUND(VLOOKUP($C4209,基础资料!$B$5:$E$34,3,0)+SUMIF($C$5:$C4209,$C4209,$F$5:$F4209)-SUMIF($C$5:$C4209,$C4209,$G$5:$G4209),2),"")</f>
        <v/>
      </c>
      <c r="I4209" s="53"/>
      <c r="J4209" s="53"/>
      <c r="K4209" s="25" t="str">
        <f t="shared" si="65"/>
        <v/>
      </c>
      <c r="L4209" s="13" t="str">
        <f>IF($D4209="","",IFERROR(INDEX(类别属性,MATCH($D4209,类别表,0)),""))</f>
        <v/>
      </c>
      <c r="M4209" s="53"/>
      <c r="N4209" s="53"/>
      <c r="O4209" s="32"/>
      <c r="P4209" s="6" t="str">
        <f>IF($C4209="","",IF(ISNA(MATCH($C4209,账户表,0)),"※这个账户不在【基础资料】的账户档案里",IF($B4209="","※没填日期，这一笔不会进任何月份的报表",IF(NOT(ISNUMBER($B4209)),"※日期是文本不是日期（像 2026.6.28 这种），按日期取数的报表全会漏掉这一笔",IF(AND($F4209&lt;&gt;"",$G4209&lt;&gt;""),"※收入和支出不能同时填",IF(AND(N($F4209)=0,N($G4209)=0),"※收入和支出都没填",IF(OR(N($F4209)&lt;0,N($G4209)&lt;0),"※金额不能填负数，方向反了就换一列填",IF($D4209="","※没填收支类别，分类报表会漏掉这一笔",IF(ISNA(MATCH($D4209,类别表,0)),"※收支类别不在【基础资料】的清单里",IF(AND($L4209="内部转账",$M4209=""),"△内部转账要在「对方账户」写上另一头",IF(AND($L4209="内部转账",$M4209=$C4209),"※对方账户跟本账户是同一个",IF(AND($L4209&lt;&gt;"内部转账",$M4209&lt;&gt;""),"△填了对方账户，但类别不是内部转账",IF(YEAR($B4209)&lt;&gt;管理年度,"△不是管理年度的单据，按月的三张报表里看不到",IF($H4209&lt;0,"△这一笔之后该账户余额成负数了，核一下",""))))))))))))))</f>
        <v/>
      </c>
    </row>
    <row r="4210" ht="16.5" spans="1:16">
      <c r="A4210" s="4" t="str">
        <f>IF($C4210="","",COUNTA($C$5:$C4210))</f>
        <v/>
      </c>
      <c r="B4210" s="52"/>
      <c r="C4210" s="53"/>
      <c r="D4210" s="53"/>
      <c r="E4210" s="32"/>
      <c r="F4210" s="54"/>
      <c r="G4210" s="54"/>
      <c r="H4210" s="24" t="str">
        <f>IFERROR(ROUND(VLOOKUP($C4210,基础资料!$B$5:$E$34,3,0)+SUMIF($C$5:$C4210,$C4210,$F$5:$F4210)-SUMIF($C$5:$C4210,$C4210,$G$5:$G4210),2),"")</f>
        <v/>
      </c>
      <c r="I4210" s="53"/>
      <c r="J4210" s="53"/>
      <c r="K4210" s="25" t="str">
        <f t="shared" si="65"/>
        <v/>
      </c>
      <c r="L4210" s="13" t="str">
        <f>IF($D4210="","",IFERROR(INDEX(类别属性,MATCH($D4210,类别表,0)),""))</f>
        <v/>
      </c>
      <c r="M4210" s="53"/>
      <c r="N4210" s="53"/>
      <c r="O4210" s="32"/>
      <c r="P4210" s="6" t="str">
        <f>IF($C4210="","",IF(ISNA(MATCH($C4210,账户表,0)),"※这个账户不在【基础资料】的账户档案里",IF($B4210="","※没填日期，这一笔不会进任何月份的报表",IF(NOT(ISNUMBER($B4210)),"※日期是文本不是日期（像 2026.6.28 这种），按日期取数的报表全会漏掉这一笔",IF(AND($F4210&lt;&gt;"",$G4210&lt;&gt;""),"※收入和支出不能同时填",IF(AND(N($F4210)=0,N($G4210)=0),"※收入和支出都没填",IF(OR(N($F4210)&lt;0,N($G4210)&lt;0),"※金额不能填负数，方向反了就换一列填",IF($D4210="","※没填收支类别，分类报表会漏掉这一笔",IF(ISNA(MATCH($D4210,类别表,0)),"※收支类别不在【基础资料】的清单里",IF(AND($L4210="内部转账",$M4210=""),"△内部转账要在「对方账户」写上另一头",IF(AND($L4210="内部转账",$M4210=$C4210),"※对方账户跟本账户是同一个",IF(AND($L4210&lt;&gt;"内部转账",$M4210&lt;&gt;""),"△填了对方账户，但类别不是内部转账",IF(YEAR($B4210)&lt;&gt;管理年度,"△不是管理年度的单据，按月的三张报表里看不到",IF($H4210&lt;0,"△这一笔之后该账户余额成负数了，核一下",""))))))))))))))</f>
        <v/>
      </c>
    </row>
    <row r="4211" ht="16.5" spans="1:16">
      <c r="A4211" s="4" t="str">
        <f>IF($C4211="","",COUNTA($C$5:$C4211))</f>
        <v/>
      </c>
      <c r="B4211" s="52"/>
      <c r="C4211" s="53"/>
      <c r="D4211" s="53"/>
      <c r="E4211" s="32"/>
      <c r="F4211" s="54"/>
      <c r="G4211" s="54"/>
      <c r="H4211" s="24" t="str">
        <f>IFERROR(ROUND(VLOOKUP($C4211,基础资料!$B$5:$E$34,3,0)+SUMIF($C$5:$C4211,$C4211,$F$5:$F4211)-SUMIF($C$5:$C4211,$C4211,$G$5:$G4211),2),"")</f>
        <v/>
      </c>
      <c r="I4211" s="53"/>
      <c r="J4211" s="53"/>
      <c r="K4211" s="25" t="str">
        <f t="shared" si="65"/>
        <v/>
      </c>
      <c r="L4211" s="13" t="str">
        <f>IF($D4211="","",IFERROR(INDEX(类别属性,MATCH($D4211,类别表,0)),""))</f>
        <v/>
      </c>
      <c r="M4211" s="53"/>
      <c r="N4211" s="53"/>
      <c r="O4211" s="32"/>
      <c r="P4211" s="6" t="str">
        <f>IF($C4211="","",IF(ISNA(MATCH($C4211,账户表,0)),"※这个账户不在【基础资料】的账户档案里",IF($B4211="","※没填日期，这一笔不会进任何月份的报表",IF(NOT(ISNUMBER($B4211)),"※日期是文本不是日期（像 2026.6.28 这种），按日期取数的报表全会漏掉这一笔",IF(AND($F4211&lt;&gt;"",$G4211&lt;&gt;""),"※收入和支出不能同时填",IF(AND(N($F4211)=0,N($G4211)=0),"※收入和支出都没填",IF(OR(N($F4211)&lt;0,N($G4211)&lt;0),"※金额不能填负数，方向反了就换一列填",IF($D4211="","※没填收支类别，分类报表会漏掉这一笔",IF(ISNA(MATCH($D4211,类别表,0)),"※收支类别不在【基础资料】的清单里",IF(AND($L4211="内部转账",$M4211=""),"△内部转账要在「对方账户」写上另一头",IF(AND($L4211="内部转账",$M4211=$C4211),"※对方账户跟本账户是同一个",IF(AND($L4211&lt;&gt;"内部转账",$M4211&lt;&gt;""),"△填了对方账户，但类别不是内部转账",IF(YEAR($B4211)&lt;&gt;管理年度,"△不是管理年度的单据，按月的三张报表里看不到",IF($H4211&lt;0,"△这一笔之后该账户余额成负数了，核一下",""))))))))))))))</f>
        <v/>
      </c>
    </row>
    <row r="4212" ht="16.5" spans="1:16">
      <c r="A4212" s="4" t="str">
        <f>IF($C4212="","",COUNTA($C$5:$C4212))</f>
        <v/>
      </c>
      <c r="B4212" s="52"/>
      <c r="C4212" s="53"/>
      <c r="D4212" s="53"/>
      <c r="E4212" s="32"/>
      <c r="F4212" s="54"/>
      <c r="G4212" s="54"/>
      <c r="H4212" s="24" t="str">
        <f>IFERROR(ROUND(VLOOKUP($C4212,基础资料!$B$5:$E$34,3,0)+SUMIF($C$5:$C4212,$C4212,$F$5:$F4212)-SUMIF($C$5:$C4212,$C4212,$G$5:$G4212),2),"")</f>
        <v/>
      </c>
      <c r="I4212" s="53"/>
      <c r="J4212" s="53"/>
      <c r="K4212" s="25" t="str">
        <f t="shared" si="65"/>
        <v/>
      </c>
      <c r="L4212" s="13" t="str">
        <f>IF($D4212="","",IFERROR(INDEX(类别属性,MATCH($D4212,类别表,0)),""))</f>
        <v/>
      </c>
      <c r="M4212" s="53"/>
      <c r="N4212" s="53"/>
      <c r="O4212" s="32"/>
      <c r="P4212" s="6" t="str">
        <f>IF($C4212="","",IF(ISNA(MATCH($C4212,账户表,0)),"※这个账户不在【基础资料】的账户档案里",IF($B4212="","※没填日期，这一笔不会进任何月份的报表",IF(NOT(ISNUMBER($B4212)),"※日期是文本不是日期（像 2026.6.28 这种），按日期取数的报表全会漏掉这一笔",IF(AND($F4212&lt;&gt;"",$G4212&lt;&gt;""),"※收入和支出不能同时填",IF(AND(N($F4212)=0,N($G4212)=0),"※收入和支出都没填",IF(OR(N($F4212)&lt;0,N($G4212)&lt;0),"※金额不能填负数，方向反了就换一列填",IF($D4212="","※没填收支类别，分类报表会漏掉这一笔",IF(ISNA(MATCH($D4212,类别表,0)),"※收支类别不在【基础资料】的清单里",IF(AND($L4212="内部转账",$M4212=""),"△内部转账要在「对方账户」写上另一头",IF(AND($L4212="内部转账",$M4212=$C4212),"※对方账户跟本账户是同一个",IF(AND($L4212&lt;&gt;"内部转账",$M4212&lt;&gt;""),"△填了对方账户，但类别不是内部转账",IF(YEAR($B4212)&lt;&gt;管理年度,"△不是管理年度的单据，按月的三张报表里看不到",IF($H4212&lt;0,"△这一笔之后该账户余额成负数了，核一下",""))))))))))))))</f>
        <v/>
      </c>
    </row>
    <row r="4213" ht="16.5" spans="1:16">
      <c r="A4213" s="4" t="str">
        <f>IF($C4213="","",COUNTA($C$5:$C4213))</f>
        <v/>
      </c>
      <c r="B4213" s="52"/>
      <c r="C4213" s="53"/>
      <c r="D4213" s="53"/>
      <c r="E4213" s="32"/>
      <c r="F4213" s="54"/>
      <c r="G4213" s="54"/>
      <c r="H4213" s="24" t="str">
        <f>IFERROR(ROUND(VLOOKUP($C4213,基础资料!$B$5:$E$34,3,0)+SUMIF($C$5:$C4213,$C4213,$F$5:$F4213)-SUMIF($C$5:$C4213,$C4213,$G$5:$G4213),2),"")</f>
        <v/>
      </c>
      <c r="I4213" s="53"/>
      <c r="J4213" s="53"/>
      <c r="K4213" s="25" t="str">
        <f t="shared" si="65"/>
        <v/>
      </c>
      <c r="L4213" s="13" t="str">
        <f>IF($D4213="","",IFERROR(INDEX(类别属性,MATCH($D4213,类别表,0)),""))</f>
        <v/>
      </c>
      <c r="M4213" s="53"/>
      <c r="N4213" s="53"/>
      <c r="O4213" s="32"/>
      <c r="P4213" s="6" t="str">
        <f>IF($C4213="","",IF(ISNA(MATCH($C4213,账户表,0)),"※这个账户不在【基础资料】的账户档案里",IF($B4213="","※没填日期，这一笔不会进任何月份的报表",IF(NOT(ISNUMBER($B4213)),"※日期是文本不是日期（像 2026.6.28 这种），按日期取数的报表全会漏掉这一笔",IF(AND($F4213&lt;&gt;"",$G4213&lt;&gt;""),"※收入和支出不能同时填",IF(AND(N($F4213)=0,N($G4213)=0),"※收入和支出都没填",IF(OR(N($F4213)&lt;0,N($G4213)&lt;0),"※金额不能填负数，方向反了就换一列填",IF($D4213="","※没填收支类别，分类报表会漏掉这一笔",IF(ISNA(MATCH($D4213,类别表,0)),"※收支类别不在【基础资料】的清单里",IF(AND($L4213="内部转账",$M4213=""),"△内部转账要在「对方账户」写上另一头",IF(AND($L4213="内部转账",$M4213=$C4213),"※对方账户跟本账户是同一个",IF(AND($L4213&lt;&gt;"内部转账",$M4213&lt;&gt;""),"△填了对方账户，但类别不是内部转账",IF(YEAR($B4213)&lt;&gt;管理年度,"△不是管理年度的单据，按月的三张报表里看不到",IF($H4213&lt;0,"△这一笔之后该账户余额成负数了，核一下",""))))))))))))))</f>
        <v/>
      </c>
    </row>
    <row r="4214" ht="16.5" spans="1:16">
      <c r="A4214" s="4" t="str">
        <f>IF($C4214="","",COUNTA($C$5:$C4214))</f>
        <v/>
      </c>
      <c r="B4214" s="52"/>
      <c r="C4214" s="53"/>
      <c r="D4214" s="53"/>
      <c r="E4214" s="32"/>
      <c r="F4214" s="54"/>
      <c r="G4214" s="54"/>
      <c r="H4214" s="24" t="str">
        <f>IFERROR(ROUND(VLOOKUP($C4214,基础资料!$B$5:$E$34,3,0)+SUMIF($C$5:$C4214,$C4214,$F$5:$F4214)-SUMIF($C$5:$C4214,$C4214,$G$5:$G4214),2),"")</f>
        <v/>
      </c>
      <c r="I4214" s="53"/>
      <c r="J4214" s="53"/>
      <c r="K4214" s="25" t="str">
        <f t="shared" si="65"/>
        <v/>
      </c>
      <c r="L4214" s="13" t="str">
        <f>IF($D4214="","",IFERROR(INDEX(类别属性,MATCH($D4214,类别表,0)),""))</f>
        <v/>
      </c>
      <c r="M4214" s="53"/>
      <c r="N4214" s="53"/>
      <c r="O4214" s="32"/>
      <c r="P4214" s="6" t="str">
        <f>IF($C4214="","",IF(ISNA(MATCH($C4214,账户表,0)),"※这个账户不在【基础资料】的账户档案里",IF($B4214="","※没填日期，这一笔不会进任何月份的报表",IF(NOT(ISNUMBER($B4214)),"※日期是文本不是日期（像 2026.6.28 这种），按日期取数的报表全会漏掉这一笔",IF(AND($F4214&lt;&gt;"",$G4214&lt;&gt;""),"※收入和支出不能同时填",IF(AND(N($F4214)=0,N($G4214)=0),"※收入和支出都没填",IF(OR(N($F4214)&lt;0,N($G4214)&lt;0),"※金额不能填负数，方向反了就换一列填",IF($D4214="","※没填收支类别，分类报表会漏掉这一笔",IF(ISNA(MATCH($D4214,类别表,0)),"※收支类别不在【基础资料】的清单里",IF(AND($L4214="内部转账",$M4214=""),"△内部转账要在「对方账户」写上另一头",IF(AND($L4214="内部转账",$M4214=$C4214),"※对方账户跟本账户是同一个",IF(AND($L4214&lt;&gt;"内部转账",$M4214&lt;&gt;""),"△填了对方账户，但类别不是内部转账",IF(YEAR($B4214)&lt;&gt;管理年度,"△不是管理年度的单据，按月的三张报表里看不到",IF($H4214&lt;0,"△这一笔之后该账户余额成负数了，核一下",""))))))))))))))</f>
        <v/>
      </c>
    </row>
    <row r="4215" ht="16.5" spans="1:16">
      <c r="A4215" s="4" t="str">
        <f>IF($C4215="","",COUNTA($C$5:$C4215))</f>
        <v/>
      </c>
      <c r="B4215" s="52"/>
      <c r="C4215" s="53"/>
      <c r="D4215" s="53"/>
      <c r="E4215" s="32"/>
      <c r="F4215" s="54"/>
      <c r="G4215" s="54"/>
      <c r="H4215" s="24" t="str">
        <f>IFERROR(ROUND(VLOOKUP($C4215,基础资料!$B$5:$E$34,3,0)+SUMIF($C$5:$C4215,$C4215,$F$5:$F4215)-SUMIF($C$5:$C4215,$C4215,$G$5:$G4215),2),"")</f>
        <v/>
      </c>
      <c r="I4215" s="53"/>
      <c r="J4215" s="53"/>
      <c r="K4215" s="25" t="str">
        <f t="shared" si="65"/>
        <v/>
      </c>
      <c r="L4215" s="13" t="str">
        <f>IF($D4215="","",IFERROR(INDEX(类别属性,MATCH($D4215,类别表,0)),""))</f>
        <v/>
      </c>
      <c r="M4215" s="53"/>
      <c r="N4215" s="53"/>
      <c r="O4215" s="32"/>
      <c r="P4215" s="6" t="str">
        <f>IF($C4215="","",IF(ISNA(MATCH($C4215,账户表,0)),"※这个账户不在【基础资料】的账户档案里",IF($B4215="","※没填日期，这一笔不会进任何月份的报表",IF(NOT(ISNUMBER($B4215)),"※日期是文本不是日期（像 2026.6.28 这种），按日期取数的报表全会漏掉这一笔",IF(AND($F4215&lt;&gt;"",$G4215&lt;&gt;""),"※收入和支出不能同时填",IF(AND(N($F4215)=0,N($G4215)=0),"※收入和支出都没填",IF(OR(N($F4215)&lt;0,N($G4215)&lt;0),"※金额不能填负数，方向反了就换一列填",IF($D4215="","※没填收支类别，分类报表会漏掉这一笔",IF(ISNA(MATCH($D4215,类别表,0)),"※收支类别不在【基础资料】的清单里",IF(AND($L4215="内部转账",$M4215=""),"△内部转账要在「对方账户」写上另一头",IF(AND($L4215="内部转账",$M4215=$C4215),"※对方账户跟本账户是同一个",IF(AND($L4215&lt;&gt;"内部转账",$M4215&lt;&gt;""),"△填了对方账户，但类别不是内部转账",IF(YEAR($B4215)&lt;&gt;管理年度,"△不是管理年度的单据，按月的三张报表里看不到",IF($H4215&lt;0,"△这一笔之后该账户余额成负数了，核一下",""))))))))))))))</f>
        <v/>
      </c>
    </row>
    <row r="4216" ht="16.5" spans="1:16">
      <c r="A4216" s="4" t="str">
        <f>IF($C4216="","",COUNTA($C$5:$C4216))</f>
        <v/>
      </c>
      <c r="B4216" s="52"/>
      <c r="C4216" s="53"/>
      <c r="D4216" s="53"/>
      <c r="E4216" s="32"/>
      <c r="F4216" s="54"/>
      <c r="G4216" s="54"/>
      <c r="H4216" s="24" t="str">
        <f>IFERROR(ROUND(VLOOKUP($C4216,基础资料!$B$5:$E$34,3,0)+SUMIF($C$5:$C4216,$C4216,$F$5:$F4216)-SUMIF($C$5:$C4216,$C4216,$G$5:$G4216),2),"")</f>
        <v/>
      </c>
      <c r="I4216" s="53"/>
      <c r="J4216" s="53"/>
      <c r="K4216" s="25" t="str">
        <f t="shared" si="65"/>
        <v/>
      </c>
      <c r="L4216" s="13" t="str">
        <f>IF($D4216="","",IFERROR(INDEX(类别属性,MATCH($D4216,类别表,0)),""))</f>
        <v/>
      </c>
      <c r="M4216" s="53"/>
      <c r="N4216" s="53"/>
      <c r="O4216" s="32"/>
      <c r="P4216" s="6" t="str">
        <f>IF($C4216="","",IF(ISNA(MATCH($C4216,账户表,0)),"※这个账户不在【基础资料】的账户档案里",IF($B4216="","※没填日期，这一笔不会进任何月份的报表",IF(NOT(ISNUMBER($B4216)),"※日期是文本不是日期（像 2026.6.28 这种），按日期取数的报表全会漏掉这一笔",IF(AND($F4216&lt;&gt;"",$G4216&lt;&gt;""),"※收入和支出不能同时填",IF(AND(N($F4216)=0,N($G4216)=0),"※收入和支出都没填",IF(OR(N($F4216)&lt;0,N($G4216)&lt;0),"※金额不能填负数，方向反了就换一列填",IF($D4216="","※没填收支类别，分类报表会漏掉这一笔",IF(ISNA(MATCH($D4216,类别表,0)),"※收支类别不在【基础资料】的清单里",IF(AND($L4216="内部转账",$M4216=""),"△内部转账要在「对方账户」写上另一头",IF(AND($L4216="内部转账",$M4216=$C4216),"※对方账户跟本账户是同一个",IF(AND($L4216&lt;&gt;"内部转账",$M4216&lt;&gt;""),"△填了对方账户，但类别不是内部转账",IF(YEAR($B4216)&lt;&gt;管理年度,"△不是管理年度的单据，按月的三张报表里看不到",IF($H4216&lt;0,"△这一笔之后该账户余额成负数了，核一下",""))))))))))))))</f>
        <v/>
      </c>
    </row>
    <row r="4217" ht="16.5" spans="1:16">
      <c r="A4217" s="4" t="str">
        <f>IF($C4217="","",COUNTA($C$5:$C4217))</f>
        <v/>
      </c>
      <c r="B4217" s="52"/>
      <c r="C4217" s="53"/>
      <c r="D4217" s="53"/>
      <c r="E4217" s="32"/>
      <c r="F4217" s="54"/>
      <c r="G4217" s="54"/>
      <c r="H4217" s="24" t="str">
        <f>IFERROR(ROUND(VLOOKUP($C4217,基础资料!$B$5:$E$34,3,0)+SUMIF($C$5:$C4217,$C4217,$F$5:$F4217)-SUMIF($C$5:$C4217,$C4217,$G$5:$G4217),2),"")</f>
        <v/>
      </c>
      <c r="I4217" s="53"/>
      <c r="J4217" s="53"/>
      <c r="K4217" s="25" t="str">
        <f t="shared" si="65"/>
        <v/>
      </c>
      <c r="L4217" s="13" t="str">
        <f>IF($D4217="","",IFERROR(INDEX(类别属性,MATCH($D4217,类别表,0)),""))</f>
        <v/>
      </c>
      <c r="M4217" s="53"/>
      <c r="N4217" s="53"/>
      <c r="O4217" s="32"/>
      <c r="P4217" s="6" t="str">
        <f>IF($C4217="","",IF(ISNA(MATCH($C4217,账户表,0)),"※这个账户不在【基础资料】的账户档案里",IF($B4217="","※没填日期，这一笔不会进任何月份的报表",IF(NOT(ISNUMBER($B4217)),"※日期是文本不是日期（像 2026.6.28 这种），按日期取数的报表全会漏掉这一笔",IF(AND($F4217&lt;&gt;"",$G4217&lt;&gt;""),"※收入和支出不能同时填",IF(AND(N($F4217)=0,N($G4217)=0),"※收入和支出都没填",IF(OR(N($F4217)&lt;0,N($G4217)&lt;0),"※金额不能填负数，方向反了就换一列填",IF($D4217="","※没填收支类别，分类报表会漏掉这一笔",IF(ISNA(MATCH($D4217,类别表,0)),"※收支类别不在【基础资料】的清单里",IF(AND($L4217="内部转账",$M4217=""),"△内部转账要在「对方账户」写上另一头",IF(AND($L4217="内部转账",$M4217=$C4217),"※对方账户跟本账户是同一个",IF(AND($L4217&lt;&gt;"内部转账",$M4217&lt;&gt;""),"△填了对方账户，但类别不是内部转账",IF(YEAR($B4217)&lt;&gt;管理年度,"△不是管理年度的单据，按月的三张报表里看不到",IF($H4217&lt;0,"△这一笔之后该账户余额成负数了，核一下",""))))))))))))))</f>
        <v/>
      </c>
    </row>
    <row r="4218" ht="16.5" spans="1:16">
      <c r="A4218" s="4" t="str">
        <f>IF($C4218="","",COUNTA($C$5:$C4218))</f>
        <v/>
      </c>
      <c r="B4218" s="52"/>
      <c r="C4218" s="53"/>
      <c r="D4218" s="53"/>
      <c r="E4218" s="32"/>
      <c r="F4218" s="54"/>
      <c r="G4218" s="54"/>
      <c r="H4218" s="24" t="str">
        <f>IFERROR(ROUND(VLOOKUP($C4218,基础资料!$B$5:$E$34,3,0)+SUMIF($C$5:$C4218,$C4218,$F$5:$F4218)-SUMIF($C$5:$C4218,$C4218,$G$5:$G4218),2),"")</f>
        <v/>
      </c>
      <c r="I4218" s="53"/>
      <c r="J4218" s="53"/>
      <c r="K4218" s="25" t="str">
        <f t="shared" si="65"/>
        <v/>
      </c>
      <c r="L4218" s="13" t="str">
        <f>IF($D4218="","",IFERROR(INDEX(类别属性,MATCH($D4218,类别表,0)),""))</f>
        <v/>
      </c>
      <c r="M4218" s="53"/>
      <c r="N4218" s="53"/>
      <c r="O4218" s="32"/>
      <c r="P4218" s="6" t="str">
        <f>IF($C4218="","",IF(ISNA(MATCH($C4218,账户表,0)),"※这个账户不在【基础资料】的账户档案里",IF($B4218="","※没填日期，这一笔不会进任何月份的报表",IF(NOT(ISNUMBER($B4218)),"※日期是文本不是日期（像 2026.6.28 这种），按日期取数的报表全会漏掉这一笔",IF(AND($F4218&lt;&gt;"",$G4218&lt;&gt;""),"※收入和支出不能同时填",IF(AND(N($F4218)=0,N($G4218)=0),"※收入和支出都没填",IF(OR(N($F4218)&lt;0,N($G4218)&lt;0),"※金额不能填负数，方向反了就换一列填",IF($D4218="","※没填收支类别，分类报表会漏掉这一笔",IF(ISNA(MATCH($D4218,类别表,0)),"※收支类别不在【基础资料】的清单里",IF(AND($L4218="内部转账",$M4218=""),"△内部转账要在「对方账户」写上另一头",IF(AND($L4218="内部转账",$M4218=$C4218),"※对方账户跟本账户是同一个",IF(AND($L4218&lt;&gt;"内部转账",$M4218&lt;&gt;""),"△填了对方账户，但类别不是内部转账",IF(YEAR($B4218)&lt;&gt;管理年度,"△不是管理年度的单据，按月的三张报表里看不到",IF($H4218&lt;0,"△这一笔之后该账户余额成负数了，核一下",""))))))))))))))</f>
        <v/>
      </c>
    </row>
    <row r="4219" ht="16.5" spans="1:16">
      <c r="A4219" s="4" t="str">
        <f>IF($C4219="","",COUNTA($C$5:$C4219))</f>
        <v/>
      </c>
      <c r="B4219" s="52"/>
      <c r="C4219" s="53"/>
      <c r="D4219" s="53"/>
      <c r="E4219" s="32"/>
      <c r="F4219" s="54"/>
      <c r="G4219" s="54"/>
      <c r="H4219" s="24" t="str">
        <f>IFERROR(ROUND(VLOOKUP($C4219,基础资料!$B$5:$E$34,3,0)+SUMIF($C$5:$C4219,$C4219,$F$5:$F4219)-SUMIF($C$5:$C4219,$C4219,$G$5:$G4219),2),"")</f>
        <v/>
      </c>
      <c r="I4219" s="53"/>
      <c r="J4219" s="53"/>
      <c r="K4219" s="25" t="str">
        <f t="shared" si="65"/>
        <v/>
      </c>
      <c r="L4219" s="13" t="str">
        <f>IF($D4219="","",IFERROR(INDEX(类别属性,MATCH($D4219,类别表,0)),""))</f>
        <v/>
      </c>
      <c r="M4219" s="53"/>
      <c r="N4219" s="53"/>
      <c r="O4219" s="32"/>
      <c r="P4219" s="6" t="str">
        <f>IF($C4219="","",IF(ISNA(MATCH($C4219,账户表,0)),"※这个账户不在【基础资料】的账户档案里",IF($B4219="","※没填日期，这一笔不会进任何月份的报表",IF(NOT(ISNUMBER($B4219)),"※日期是文本不是日期（像 2026.6.28 这种），按日期取数的报表全会漏掉这一笔",IF(AND($F4219&lt;&gt;"",$G4219&lt;&gt;""),"※收入和支出不能同时填",IF(AND(N($F4219)=0,N($G4219)=0),"※收入和支出都没填",IF(OR(N($F4219)&lt;0,N($G4219)&lt;0),"※金额不能填负数，方向反了就换一列填",IF($D4219="","※没填收支类别，分类报表会漏掉这一笔",IF(ISNA(MATCH($D4219,类别表,0)),"※收支类别不在【基础资料】的清单里",IF(AND($L4219="内部转账",$M4219=""),"△内部转账要在「对方账户」写上另一头",IF(AND($L4219="内部转账",$M4219=$C4219),"※对方账户跟本账户是同一个",IF(AND($L4219&lt;&gt;"内部转账",$M4219&lt;&gt;""),"△填了对方账户，但类别不是内部转账",IF(YEAR($B4219)&lt;&gt;管理年度,"△不是管理年度的单据，按月的三张报表里看不到",IF($H4219&lt;0,"△这一笔之后该账户余额成负数了，核一下",""))))))))))))))</f>
        <v/>
      </c>
    </row>
    <row r="4220" ht="16.5" spans="1:16">
      <c r="A4220" s="4" t="str">
        <f>IF($C4220="","",COUNTA($C$5:$C4220))</f>
        <v/>
      </c>
      <c r="B4220" s="52"/>
      <c r="C4220" s="53"/>
      <c r="D4220" s="53"/>
      <c r="E4220" s="32"/>
      <c r="F4220" s="54"/>
      <c r="G4220" s="54"/>
      <c r="H4220" s="24" t="str">
        <f>IFERROR(ROUND(VLOOKUP($C4220,基础资料!$B$5:$E$34,3,0)+SUMIF($C$5:$C4220,$C4220,$F$5:$F4220)-SUMIF($C$5:$C4220,$C4220,$G$5:$G4220),2),"")</f>
        <v/>
      </c>
      <c r="I4220" s="53"/>
      <c r="J4220" s="53"/>
      <c r="K4220" s="25" t="str">
        <f t="shared" si="65"/>
        <v/>
      </c>
      <c r="L4220" s="13" t="str">
        <f>IF($D4220="","",IFERROR(INDEX(类别属性,MATCH($D4220,类别表,0)),""))</f>
        <v/>
      </c>
      <c r="M4220" s="53"/>
      <c r="N4220" s="53"/>
      <c r="O4220" s="32"/>
      <c r="P4220" s="6" t="str">
        <f>IF($C4220="","",IF(ISNA(MATCH($C4220,账户表,0)),"※这个账户不在【基础资料】的账户档案里",IF($B4220="","※没填日期，这一笔不会进任何月份的报表",IF(NOT(ISNUMBER($B4220)),"※日期是文本不是日期（像 2026.6.28 这种），按日期取数的报表全会漏掉这一笔",IF(AND($F4220&lt;&gt;"",$G4220&lt;&gt;""),"※收入和支出不能同时填",IF(AND(N($F4220)=0,N($G4220)=0),"※收入和支出都没填",IF(OR(N($F4220)&lt;0,N($G4220)&lt;0),"※金额不能填负数，方向反了就换一列填",IF($D4220="","※没填收支类别，分类报表会漏掉这一笔",IF(ISNA(MATCH($D4220,类别表,0)),"※收支类别不在【基础资料】的清单里",IF(AND($L4220="内部转账",$M4220=""),"△内部转账要在「对方账户」写上另一头",IF(AND($L4220="内部转账",$M4220=$C4220),"※对方账户跟本账户是同一个",IF(AND($L4220&lt;&gt;"内部转账",$M4220&lt;&gt;""),"△填了对方账户，但类别不是内部转账",IF(YEAR($B4220)&lt;&gt;管理年度,"△不是管理年度的单据，按月的三张报表里看不到",IF($H4220&lt;0,"△这一笔之后该账户余额成负数了，核一下",""))))))))))))))</f>
        <v/>
      </c>
    </row>
    <row r="4221" ht="16.5" spans="1:16">
      <c r="A4221" s="4" t="str">
        <f>IF($C4221="","",COUNTA($C$5:$C4221))</f>
        <v/>
      </c>
      <c r="B4221" s="52"/>
      <c r="C4221" s="53"/>
      <c r="D4221" s="53"/>
      <c r="E4221" s="32"/>
      <c r="F4221" s="54"/>
      <c r="G4221" s="54"/>
      <c r="H4221" s="24" t="str">
        <f>IFERROR(ROUND(VLOOKUP($C4221,基础资料!$B$5:$E$34,3,0)+SUMIF($C$5:$C4221,$C4221,$F$5:$F4221)-SUMIF($C$5:$C4221,$C4221,$G$5:$G4221),2),"")</f>
        <v/>
      </c>
      <c r="I4221" s="53"/>
      <c r="J4221" s="53"/>
      <c r="K4221" s="25" t="str">
        <f t="shared" si="65"/>
        <v/>
      </c>
      <c r="L4221" s="13" t="str">
        <f>IF($D4221="","",IFERROR(INDEX(类别属性,MATCH($D4221,类别表,0)),""))</f>
        <v/>
      </c>
      <c r="M4221" s="53"/>
      <c r="N4221" s="53"/>
      <c r="O4221" s="32"/>
      <c r="P4221" s="6" t="str">
        <f>IF($C4221="","",IF(ISNA(MATCH($C4221,账户表,0)),"※这个账户不在【基础资料】的账户档案里",IF($B4221="","※没填日期，这一笔不会进任何月份的报表",IF(NOT(ISNUMBER($B4221)),"※日期是文本不是日期（像 2026.6.28 这种），按日期取数的报表全会漏掉这一笔",IF(AND($F4221&lt;&gt;"",$G4221&lt;&gt;""),"※收入和支出不能同时填",IF(AND(N($F4221)=0,N($G4221)=0),"※收入和支出都没填",IF(OR(N($F4221)&lt;0,N($G4221)&lt;0),"※金额不能填负数，方向反了就换一列填",IF($D4221="","※没填收支类别，分类报表会漏掉这一笔",IF(ISNA(MATCH($D4221,类别表,0)),"※收支类别不在【基础资料】的清单里",IF(AND($L4221="内部转账",$M4221=""),"△内部转账要在「对方账户」写上另一头",IF(AND($L4221="内部转账",$M4221=$C4221),"※对方账户跟本账户是同一个",IF(AND($L4221&lt;&gt;"内部转账",$M4221&lt;&gt;""),"△填了对方账户，但类别不是内部转账",IF(YEAR($B4221)&lt;&gt;管理年度,"△不是管理年度的单据，按月的三张报表里看不到",IF($H4221&lt;0,"△这一笔之后该账户余额成负数了，核一下",""))))))))))))))</f>
        <v/>
      </c>
    </row>
    <row r="4222" ht="16.5" spans="1:16">
      <c r="A4222" s="4" t="str">
        <f>IF($C4222="","",COUNTA($C$5:$C4222))</f>
        <v/>
      </c>
      <c r="B4222" s="52"/>
      <c r="C4222" s="53"/>
      <c r="D4222" s="53"/>
      <c r="E4222" s="32"/>
      <c r="F4222" s="54"/>
      <c r="G4222" s="54"/>
      <c r="H4222" s="24" t="str">
        <f>IFERROR(ROUND(VLOOKUP($C4222,基础资料!$B$5:$E$34,3,0)+SUMIF($C$5:$C4222,$C4222,$F$5:$F4222)-SUMIF($C$5:$C4222,$C4222,$G$5:$G4222),2),"")</f>
        <v/>
      </c>
      <c r="I4222" s="53"/>
      <c r="J4222" s="53"/>
      <c r="K4222" s="25" t="str">
        <f t="shared" si="65"/>
        <v/>
      </c>
      <c r="L4222" s="13" t="str">
        <f>IF($D4222="","",IFERROR(INDEX(类别属性,MATCH($D4222,类别表,0)),""))</f>
        <v/>
      </c>
      <c r="M4222" s="53"/>
      <c r="N4222" s="53"/>
      <c r="O4222" s="32"/>
      <c r="P4222" s="6" t="str">
        <f>IF($C4222="","",IF(ISNA(MATCH($C4222,账户表,0)),"※这个账户不在【基础资料】的账户档案里",IF($B4222="","※没填日期，这一笔不会进任何月份的报表",IF(NOT(ISNUMBER($B4222)),"※日期是文本不是日期（像 2026.6.28 这种），按日期取数的报表全会漏掉这一笔",IF(AND($F4222&lt;&gt;"",$G4222&lt;&gt;""),"※收入和支出不能同时填",IF(AND(N($F4222)=0,N($G4222)=0),"※收入和支出都没填",IF(OR(N($F4222)&lt;0,N($G4222)&lt;0),"※金额不能填负数，方向反了就换一列填",IF($D4222="","※没填收支类别，分类报表会漏掉这一笔",IF(ISNA(MATCH($D4222,类别表,0)),"※收支类别不在【基础资料】的清单里",IF(AND($L4222="内部转账",$M4222=""),"△内部转账要在「对方账户」写上另一头",IF(AND($L4222="内部转账",$M4222=$C4222),"※对方账户跟本账户是同一个",IF(AND($L4222&lt;&gt;"内部转账",$M4222&lt;&gt;""),"△填了对方账户，但类别不是内部转账",IF(YEAR($B4222)&lt;&gt;管理年度,"△不是管理年度的单据，按月的三张报表里看不到",IF($H4222&lt;0,"△这一笔之后该账户余额成负数了，核一下",""))))))))))))))</f>
        <v/>
      </c>
    </row>
    <row r="4223" ht="16.5" spans="1:16">
      <c r="A4223" s="4" t="str">
        <f>IF($C4223="","",COUNTA($C$5:$C4223))</f>
        <v/>
      </c>
      <c r="B4223" s="52"/>
      <c r="C4223" s="53"/>
      <c r="D4223" s="53"/>
      <c r="E4223" s="32"/>
      <c r="F4223" s="54"/>
      <c r="G4223" s="54"/>
      <c r="H4223" s="24" t="str">
        <f>IFERROR(ROUND(VLOOKUP($C4223,基础资料!$B$5:$E$34,3,0)+SUMIF($C$5:$C4223,$C4223,$F$5:$F4223)-SUMIF($C$5:$C4223,$C4223,$G$5:$G4223),2),"")</f>
        <v/>
      </c>
      <c r="I4223" s="53"/>
      <c r="J4223" s="53"/>
      <c r="K4223" s="25" t="str">
        <f t="shared" si="65"/>
        <v/>
      </c>
      <c r="L4223" s="13" t="str">
        <f>IF($D4223="","",IFERROR(INDEX(类别属性,MATCH($D4223,类别表,0)),""))</f>
        <v/>
      </c>
      <c r="M4223" s="53"/>
      <c r="N4223" s="53"/>
      <c r="O4223" s="32"/>
      <c r="P4223" s="6" t="str">
        <f>IF($C4223="","",IF(ISNA(MATCH($C4223,账户表,0)),"※这个账户不在【基础资料】的账户档案里",IF($B4223="","※没填日期，这一笔不会进任何月份的报表",IF(NOT(ISNUMBER($B4223)),"※日期是文本不是日期（像 2026.6.28 这种），按日期取数的报表全会漏掉这一笔",IF(AND($F4223&lt;&gt;"",$G4223&lt;&gt;""),"※收入和支出不能同时填",IF(AND(N($F4223)=0,N($G4223)=0),"※收入和支出都没填",IF(OR(N($F4223)&lt;0,N($G4223)&lt;0),"※金额不能填负数，方向反了就换一列填",IF($D4223="","※没填收支类别，分类报表会漏掉这一笔",IF(ISNA(MATCH($D4223,类别表,0)),"※收支类别不在【基础资料】的清单里",IF(AND($L4223="内部转账",$M4223=""),"△内部转账要在「对方账户」写上另一头",IF(AND($L4223="内部转账",$M4223=$C4223),"※对方账户跟本账户是同一个",IF(AND($L4223&lt;&gt;"内部转账",$M4223&lt;&gt;""),"△填了对方账户，但类别不是内部转账",IF(YEAR($B4223)&lt;&gt;管理年度,"△不是管理年度的单据，按月的三张报表里看不到",IF($H4223&lt;0,"△这一笔之后该账户余额成负数了，核一下",""))))))))))))))</f>
        <v/>
      </c>
    </row>
    <row r="4224" ht="16.5" spans="1:16">
      <c r="A4224" s="4" t="str">
        <f>IF($C4224="","",COUNTA($C$5:$C4224))</f>
        <v/>
      </c>
      <c r="B4224" s="52"/>
      <c r="C4224" s="53"/>
      <c r="D4224" s="53"/>
      <c r="E4224" s="32"/>
      <c r="F4224" s="54"/>
      <c r="G4224" s="54"/>
      <c r="H4224" s="24" t="str">
        <f>IFERROR(ROUND(VLOOKUP($C4224,基础资料!$B$5:$E$34,3,0)+SUMIF($C$5:$C4224,$C4224,$F$5:$F4224)-SUMIF($C$5:$C4224,$C4224,$G$5:$G4224),2),"")</f>
        <v/>
      </c>
      <c r="I4224" s="53"/>
      <c r="J4224" s="53"/>
      <c r="K4224" s="25" t="str">
        <f t="shared" si="65"/>
        <v/>
      </c>
      <c r="L4224" s="13" t="str">
        <f>IF($D4224="","",IFERROR(INDEX(类别属性,MATCH($D4224,类别表,0)),""))</f>
        <v/>
      </c>
      <c r="M4224" s="53"/>
      <c r="N4224" s="53"/>
      <c r="O4224" s="32"/>
      <c r="P4224" s="6" t="str">
        <f>IF($C4224="","",IF(ISNA(MATCH($C4224,账户表,0)),"※这个账户不在【基础资料】的账户档案里",IF($B4224="","※没填日期，这一笔不会进任何月份的报表",IF(NOT(ISNUMBER($B4224)),"※日期是文本不是日期（像 2026.6.28 这种），按日期取数的报表全会漏掉这一笔",IF(AND($F4224&lt;&gt;"",$G4224&lt;&gt;""),"※收入和支出不能同时填",IF(AND(N($F4224)=0,N($G4224)=0),"※收入和支出都没填",IF(OR(N($F4224)&lt;0,N($G4224)&lt;0),"※金额不能填负数，方向反了就换一列填",IF($D4224="","※没填收支类别，分类报表会漏掉这一笔",IF(ISNA(MATCH($D4224,类别表,0)),"※收支类别不在【基础资料】的清单里",IF(AND($L4224="内部转账",$M4224=""),"△内部转账要在「对方账户」写上另一头",IF(AND($L4224="内部转账",$M4224=$C4224),"※对方账户跟本账户是同一个",IF(AND($L4224&lt;&gt;"内部转账",$M4224&lt;&gt;""),"△填了对方账户，但类别不是内部转账",IF(YEAR($B4224)&lt;&gt;管理年度,"△不是管理年度的单据，按月的三张报表里看不到",IF($H4224&lt;0,"△这一笔之后该账户余额成负数了，核一下",""))))))))))))))</f>
        <v/>
      </c>
    </row>
    <row r="4225" ht="16.5" spans="1:16">
      <c r="A4225" s="4" t="str">
        <f>IF($C4225="","",COUNTA($C$5:$C4225))</f>
        <v/>
      </c>
      <c r="B4225" s="52"/>
      <c r="C4225" s="53"/>
      <c r="D4225" s="53"/>
      <c r="E4225" s="32"/>
      <c r="F4225" s="54"/>
      <c r="G4225" s="54"/>
      <c r="H4225" s="24" t="str">
        <f>IFERROR(ROUND(VLOOKUP($C4225,基础资料!$B$5:$E$34,3,0)+SUMIF($C$5:$C4225,$C4225,$F$5:$F4225)-SUMIF($C$5:$C4225,$C4225,$G$5:$G4225),2),"")</f>
        <v/>
      </c>
      <c r="I4225" s="53"/>
      <c r="J4225" s="53"/>
      <c r="K4225" s="25" t="str">
        <f t="shared" si="65"/>
        <v/>
      </c>
      <c r="L4225" s="13" t="str">
        <f>IF($D4225="","",IFERROR(INDEX(类别属性,MATCH($D4225,类别表,0)),""))</f>
        <v/>
      </c>
      <c r="M4225" s="53"/>
      <c r="N4225" s="53"/>
      <c r="O4225" s="32"/>
      <c r="P4225" s="6" t="str">
        <f>IF($C4225="","",IF(ISNA(MATCH($C4225,账户表,0)),"※这个账户不在【基础资料】的账户档案里",IF($B4225="","※没填日期，这一笔不会进任何月份的报表",IF(NOT(ISNUMBER($B4225)),"※日期是文本不是日期（像 2026.6.28 这种），按日期取数的报表全会漏掉这一笔",IF(AND($F4225&lt;&gt;"",$G4225&lt;&gt;""),"※收入和支出不能同时填",IF(AND(N($F4225)=0,N($G4225)=0),"※收入和支出都没填",IF(OR(N($F4225)&lt;0,N($G4225)&lt;0),"※金额不能填负数，方向反了就换一列填",IF($D4225="","※没填收支类别，分类报表会漏掉这一笔",IF(ISNA(MATCH($D4225,类别表,0)),"※收支类别不在【基础资料】的清单里",IF(AND($L4225="内部转账",$M4225=""),"△内部转账要在「对方账户」写上另一头",IF(AND($L4225="内部转账",$M4225=$C4225),"※对方账户跟本账户是同一个",IF(AND($L4225&lt;&gt;"内部转账",$M4225&lt;&gt;""),"△填了对方账户，但类别不是内部转账",IF(YEAR($B4225)&lt;&gt;管理年度,"△不是管理年度的单据，按月的三张报表里看不到",IF($H4225&lt;0,"△这一笔之后该账户余额成负数了，核一下",""))))))))))))))</f>
        <v/>
      </c>
    </row>
    <row r="4226" ht="16.5" spans="1:16">
      <c r="A4226" s="4" t="str">
        <f>IF($C4226="","",COUNTA($C$5:$C4226))</f>
        <v/>
      </c>
      <c r="B4226" s="52"/>
      <c r="C4226" s="53"/>
      <c r="D4226" s="53"/>
      <c r="E4226" s="32"/>
      <c r="F4226" s="54"/>
      <c r="G4226" s="54"/>
      <c r="H4226" s="24" t="str">
        <f>IFERROR(ROUND(VLOOKUP($C4226,基础资料!$B$5:$E$34,3,0)+SUMIF($C$5:$C4226,$C4226,$F$5:$F4226)-SUMIF($C$5:$C4226,$C4226,$G$5:$G4226),2),"")</f>
        <v/>
      </c>
      <c r="I4226" s="53"/>
      <c r="J4226" s="53"/>
      <c r="K4226" s="25" t="str">
        <f t="shared" si="65"/>
        <v/>
      </c>
      <c r="L4226" s="13" t="str">
        <f>IF($D4226="","",IFERROR(INDEX(类别属性,MATCH($D4226,类别表,0)),""))</f>
        <v/>
      </c>
      <c r="M4226" s="53"/>
      <c r="N4226" s="53"/>
      <c r="O4226" s="32"/>
      <c r="P4226" s="6" t="str">
        <f>IF($C4226="","",IF(ISNA(MATCH($C4226,账户表,0)),"※这个账户不在【基础资料】的账户档案里",IF($B4226="","※没填日期，这一笔不会进任何月份的报表",IF(NOT(ISNUMBER($B4226)),"※日期是文本不是日期（像 2026.6.28 这种），按日期取数的报表全会漏掉这一笔",IF(AND($F4226&lt;&gt;"",$G4226&lt;&gt;""),"※收入和支出不能同时填",IF(AND(N($F4226)=0,N($G4226)=0),"※收入和支出都没填",IF(OR(N($F4226)&lt;0,N($G4226)&lt;0),"※金额不能填负数，方向反了就换一列填",IF($D4226="","※没填收支类别，分类报表会漏掉这一笔",IF(ISNA(MATCH($D4226,类别表,0)),"※收支类别不在【基础资料】的清单里",IF(AND($L4226="内部转账",$M4226=""),"△内部转账要在「对方账户」写上另一头",IF(AND($L4226="内部转账",$M4226=$C4226),"※对方账户跟本账户是同一个",IF(AND($L4226&lt;&gt;"内部转账",$M4226&lt;&gt;""),"△填了对方账户，但类别不是内部转账",IF(YEAR($B4226)&lt;&gt;管理年度,"△不是管理年度的单据，按月的三张报表里看不到",IF($H4226&lt;0,"△这一笔之后该账户余额成负数了，核一下",""))))))))))))))</f>
        <v/>
      </c>
    </row>
    <row r="4227" ht="16.5" spans="1:16">
      <c r="A4227" s="4" t="str">
        <f>IF($C4227="","",COUNTA($C$5:$C4227))</f>
        <v/>
      </c>
      <c r="B4227" s="52"/>
      <c r="C4227" s="53"/>
      <c r="D4227" s="53"/>
      <c r="E4227" s="32"/>
      <c r="F4227" s="54"/>
      <c r="G4227" s="54"/>
      <c r="H4227" s="24" t="str">
        <f>IFERROR(ROUND(VLOOKUP($C4227,基础资料!$B$5:$E$34,3,0)+SUMIF($C$5:$C4227,$C4227,$F$5:$F4227)-SUMIF($C$5:$C4227,$C4227,$G$5:$G4227),2),"")</f>
        <v/>
      </c>
      <c r="I4227" s="53"/>
      <c r="J4227" s="53"/>
      <c r="K4227" s="25" t="str">
        <f t="shared" si="65"/>
        <v/>
      </c>
      <c r="L4227" s="13" t="str">
        <f>IF($D4227="","",IFERROR(INDEX(类别属性,MATCH($D4227,类别表,0)),""))</f>
        <v/>
      </c>
      <c r="M4227" s="53"/>
      <c r="N4227" s="53"/>
      <c r="O4227" s="32"/>
      <c r="P4227" s="6" t="str">
        <f>IF($C4227="","",IF(ISNA(MATCH($C4227,账户表,0)),"※这个账户不在【基础资料】的账户档案里",IF($B4227="","※没填日期，这一笔不会进任何月份的报表",IF(NOT(ISNUMBER($B4227)),"※日期是文本不是日期（像 2026.6.28 这种），按日期取数的报表全会漏掉这一笔",IF(AND($F4227&lt;&gt;"",$G4227&lt;&gt;""),"※收入和支出不能同时填",IF(AND(N($F4227)=0,N($G4227)=0),"※收入和支出都没填",IF(OR(N($F4227)&lt;0,N($G4227)&lt;0),"※金额不能填负数，方向反了就换一列填",IF($D4227="","※没填收支类别，分类报表会漏掉这一笔",IF(ISNA(MATCH($D4227,类别表,0)),"※收支类别不在【基础资料】的清单里",IF(AND($L4227="内部转账",$M4227=""),"△内部转账要在「对方账户」写上另一头",IF(AND($L4227="内部转账",$M4227=$C4227),"※对方账户跟本账户是同一个",IF(AND($L4227&lt;&gt;"内部转账",$M4227&lt;&gt;""),"△填了对方账户，但类别不是内部转账",IF(YEAR($B4227)&lt;&gt;管理年度,"△不是管理年度的单据，按月的三张报表里看不到",IF($H4227&lt;0,"△这一笔之后该账户余额成负数了，核一下",""))))))))))))))</f>
        <v/>
      </c>
    </row>
    <row r="4228" ht="16.5" spans="1:16">
      <c r="A4228" s="4" t="str">
        <f>IF($C4228="","",COUNTA($C$5:$C4228))</f>
        <v/>
      </c>
      <c r="B4228" s="52"/>
      <c r="C4228" s="53"/>
      <c r="D4228" s="53"/>
      <c r="E4228" s="32"/>
      <c r="F4228" s="54"/>
      <c r="G4228" s="54"/>
      <c r="H4228" s="24" t="str">
        <f>IFERROR(ROUND(VLOOKUP($C4228,基础资料!$B$5:$E$34,3,0)+SUMIF($C$5:$C4228,$C4228,$F$5:$F4228)-SUMIF($C$5:$C4228,$C4228,$G$5:$G4228),2),"")</f>
        <v/>
      </c>
      <c r="I4228" s="53"/>
      <c r="J4228" s="53"/>
      <c r="K4228" s="25" t="str">
        <f t="shared" si="65"/>
        <v/>
      </c>
      <c r="L4228" s="13" t="str">
        <f>IF($D4228="","",IFERROR(INDEX(类别属性,MATCH($D4228,类别表,0)),""))</f>
        <v/>
      </c>
      <c r="M4228" s="53"/>
      <c r="N4228" s="53"/>
      <c r="O4228" s="32"/>
      <c r="P4228" s="6" t="str">
        <f>IF($C4228="","",IF(ISNA(MATCH($C4228,账户表,0)),"※这个账户不在【基础资料】的账户档案里",IF($B4228="","※没填日期，这一笔不会进任何月份的报表",IF(NOT(ISNUMBER($B4228)),"※日期是文本不是日期（像 2026.6.28 这种），按日期取数的报表全会漏掉这一笔",IF(AND($F4228&lt;&gt;"",$G4228&lt;&gt;""),"※收入和支出不能同时填",IF(AND(N($F4228)=0,N($G4228)=0),"※收入和支出都没填",IF(OR(N($F4228)&lt;0,N($G4228)&lt;0),"※金额不能填负数，方向反了就换一列填",IF($D4228="","※没填收支类别，分类报表会漏掉这一笔",IF(ISNA(MATCH($D4228,类别表,0)),"※收支类别不在【基础资料】的清单里",IF(AND($L4228="内部转账",$M4228=""),"△内部转账要在「对方账户」写上另一头",IF(AND($L4228="内部转账",$M4228=$C4228),"※对方账户跟本账户是同一个",IF(AND($L4228&lt;&gt;"内部转账",$M4228&lt;&gt;""),"△填了对方账户，但类别不是内部转账",IF(YEAR($B4228)&lt;&gt;管理年度,"△不是管理年度的单据，按月的三张报表里看不到",IF($H4228&lt;0,"△这一笔之后该账户余额成负数了，核一下",""))))))))))))))</f>
        <v/>
      </c>
    </row>
    <row r="4229" ht="16.5" spans="1:16">
      <c r="A4229" s="4" t="str">
        <f>IF($C4229="","",COUNTA($C$5:$C4229))</f>
        <v/>
      </c>
      <c r="B4229" s="52"/>
      <c r="C4229" s="53"/>
      <c r="D4229" s="53"/>
      <c r="E4229" s="32"/>
      <c r="F4229" s="54"/>
      <c r="G4229" s="54"/>
      <c r="H4229" s="24" t="str">
        <f>IFERROR(ROUND(VLOOKUP($C4229,基础资料!$B$5:$E$34,3,0)+SUMIF($C$5:$C4229,$C4229,$F$5:$F4229)-SUMIF($C$5:$C4229,$C4229,$G$5:$G4229),2),"")</f>
        <v/>
      </c>
      <c r="I4229" s="53"/>
      <c r="J4229" s="53"/>
      <c r="K4229" s="25" t="str">
        <f t="shared" ref="K4229:K4292" si="66">IF(OR($B4229="",NOT(ISNUMBER($B4229))),"",--TEXT($B4229,"yyyymm"))</f>
        <v/>
      </c>
      <c r="L4229" s="13" t="str">
        <f>IF($D4229="","",IFERROR(INDEX(类别属性,MATCH($D4229,类别表,0)),""))</f>
        <v/>
      </c>
      <c r="M4229" s="53"/>
      <c r="N4229" s="53"/>
      <c r="O4229" s="32"/>
      <c r="P4229" s="6" t="str">
        <f>IF($C4229="","",IF(ISNA(MATCH($C4229,账户表,0)),"※这个账户不在【基础资料】的账户档案里",IF($B4229="","※没填日期，这一笔不会进任何月份的报表",IF(NOT(ISNUMBER($B4229)),"※日期是文本不是日期（像 2026.6.28 这种），按日期取数的报表全会漏掉这一笔",IF(AND($F4229&lt;&gt;"",$G4229&lt;&gt;""),"※收入和支出不能同时填",IF(AND(N($F4229)=0,N($G4229)=0),"※收入和支出都没填",IF(OR(N($F4229)&lt;0,N($G4229)&lt;0),"※金额不能填负数，方向反了就换一列填",IF($D4229="","※没填收支类别，分类报表会漏掉这一笔",IF(ISNA(MATCH($D4229,类别表,0)),"※收支类别不在【基础资料】的清单里",IF(AND($L4229="内部转账",$M4229=""),"△内部转账要在「对方账户」写上另一头",IF(AND($L4229="内部转账",$M4229=$C4229),"※对方账户跟本账户是同一个",IF(AND($L4229&lt;&gt;"内部转账",$M4229&lt;&gt;""),"△填了对方账户，但类别不是内部转账",IF(YEAR($B4229)&lt;&gt;管理年度,"△不是管理年度的单据，按月的三张报表里看不到",IF($H4229&lt;0,"△这一笔之后该账户余额成负数了，核一下",""))))))))))))))</f>
        <v/>
      </c>
    </row>
    <row r="4230" ht="16.5" spans="1:16">
      <c r="A4230" s="4" t="str">
        <f>IF($C4230="","",COUNTA($C$5:$C4230))</f>
        <v/>
      </c>
      <c r="B4230" s="52"/>
      <c r="C4230" s="53"/>
      <c r="D4230" s="53"/>
      <c r="E4230" s="32"/>
      <c r="F4230" s="54"/>
      <c r="G4230" s="54"/>
      <c r="H4230" s="24" t="str">
        <f>IFERROR(ROUND(VLOOKUP($C4230,基础资料!$B$5:$E$34,3,0)+SUMIF($C$5:$C4230,$C4230,$F$5:$F4230)-SUMIF($C$5:$C4230,$C4230,$G$5:$G4230),2),"")</f>
        <v/>
      </c>
      <c r="I4230" s="53"/>
      <c r="J4230" s="53"/>
      <c r="K4230" s="25" t="str">
        <f t="shared" si="66"/>
        <v/>
      </c>
      <c r="L4230" s="13" t="str">
        <f>IF($D4230="","",IFERROR(INDEX(类别属性,MATCH($D4230,类别表,0)),""))</f>
        <v/>
      </c>
      <c r="M4230" s="53"/>
      <c r="N4230" s="53"/>
      <c r="O4230" s="32"/>
      <c r="P4230" s="6" t="str">
        <f>IF($C4230="","",IF(ISNA(MATCH($C4230,账户表,0)),"※这个账户不在【基础资料】的账户档案里",IF($B4230="","※没填日期，这一笔不会进任何月份的报表",IF(NOT(ISNUMBER($B4230)),"※日期是文本不是日期（像 2026.6.28 这种），按日期取数的报表全会漏掉这一笔",IF(AND($F4230&lt;&gt;"",$G4230&lt;&gt;""),"※收入和支出不能同时填",IF(AND(N($F4230)=0,N($G4230)=0),"※收入和支出都没填",IF(OR(N($F4230)&lt;0,N($G4230)&lt;0),"※金额不能填负数，方向反了就换一列填",IF($D4230="","※没填收支类别，分类报表会漏掉这一笔",IF(ISNA(MATCH($D4230,类别表,0)),"※收支类别不在【基础资料】的清单里",IF(AND($L4230="内部转账",$M4230=""),"△内部转账要在「对方账户」写上另一头",IF(AND($L4230="内部转账",$M4230=$C4230),"※对方账户跟本账户是同一个",IF(AND($L4230&lt;&gt;"内部转账",$M4230&lt;&gt;""),"△填了对方账户，但类别不是内部转账",IF(YEAR($B4230)&lt;&gt;管理年度,"△不是管理年度的单据，按月的三张报表里看不到",IF($H4230&lt;0,"△这一笔之后该账户余额成负数了，核一下",""))))))))))))))</f>
        <v/>
      </c>
    </row>
    <row r="4231" ht="16.5" spans="1:16">
      <c r="A4231" s="4" t="str">
        <f>IF($C4231="","",COUNTA($C$5:$C4231))</f>
        <v/>
      </c>
      <c r="B4231" s="52"/>
      <c r="C4231" s="53"/>
      <c r="D4231" s="53"/>
      <c r="E4231" s="32"/>
      <c r="F4231" s="54"/>
      <c r="G4231" s="54"/>
      <c r="H4231" s="24" t="str">
        <f>IFERROR(ROUND(VLOOKUP($C4231,基础资料!$B$5:$E$34,3,0)+SUMIF($C$5:$C4231,$C4231,$F$5:$F4231)-SUMIF($C$5:$C4231,$C4231,$G$5:$G4231),2),"")</f>
        <v/>
      </c>
      <c r="I4231" s="53"/>
      <c r="J4231" s="53"/>
      <c r="K4231" s="25" t="str">
        <f t="shared" si="66"/>
        <v/>
      </c>
      <c r="L4231" s="13" t="str">
        <f>IF($D4231="","",IFERROR(INDEX(类别属性,MATCH($D4231,类别表,0)),""))</f>
        <v/>
      </c>
      <c r="M4231" s="53"/>
      <c r="N4231" s="53"/>
      <c r="O4231" s="32"/>
      <c r="P4231" s="6" t="str">
        <f>IF($C4231="","",IF(ISNA(MATCH($C4231,账户表,0)),"※这个账户不在【基础资料】的账户档案里",IF($B4231="","※没填日期，这一笔不会进任何月份的报表",IF(NOT(ISNUMBER($B4231)),"※日期是文本不是日期（像 2026.6.28 这种），按日期取数的报表全会漏掉这一笔",IF(AND($F4231&lt;&gt;"",$G4231&lt;&gt;""),"※收入和支出不能同时填",IF(AND(N($F4231)=0,N($G4231)=0),"※收入和支出都没填",IF(OR(N($F4231)&lt;0,N($G4231)&lt;0),"※金额不能填负数，方向反了就换一列填",IF($D4231="","※没填收支类别，分类报表会漏掉这一笔",IF(ISNA(MATCH($D4231,类别表,0)),"※收支类别不在【基础资料】的清单里",IF(AND($L4231="内部转账",$M4231=""),"△内部转账要在「对方账户」写上另一头",IF(AND($L4231="内部转账",$M4231=$C4231),"※对方账户跟本账户是同一个",IF(AND($L4231&lt;&gt;"内部转账",$M4231&lt;&gt;""),"△填了对方账户，但类别不是内部转账",IF(YEAR($B4231)&lt;&gt;管理年度,"△不是管理年度的单据，按月的三张报表里看不到",IF($H4231&lt;0,"△这一笔之后该账户余额成负数了，核一下",""))))))))))))))</f>
        <v/>
      </c>
    </row>
    <row r="4232" ht="16.5" spans="1:16">
      <c r="A4232" s="4" t="str">
        <f>IF($C4232="","",COUNTA($C$5:$C4232))</f>
        <v/>
      </c>
      <c r="B4232" s="52"/>
      <c r="C4232" s="53"/>
      <c r="D4232" s="53"/>
      <c r="E4232" s="32"/>
      <c r="F4232" s="54"/>
      <c r="G4232" s="54"/>
      <c r="H4232" s="24" t="str">
        <f>IFERROR(ROUND(VLOOKUP($C4232,基础资料!$B$5:$E$34,3,0)+SUMIF($C$5:$C4232,$C4232,$F$5:$F4232)-SUMIF($C$5:$C4232,$C4232,$G$5:$G4232),2),"")</f>
        <v/>
      </c>
      <c r="I4232" s="53"/>
      <c r="J4232" s="53"/>
      <c r="K4232" s="25" t="str">
        <f t="shared" si="66"/>
        <v/>
      </c>
      <c r="L4232" s="13" t="str">
        <f>IF($D4232="","",IFERROR(INDEX(类别属性,MATCH($D4232,类别表,0)),""))</f>
        <v/>
      </c>
      <c r="M4232" s="53"/>
      <c r="N4232" s="53"/>
      <c r="O4232" s="32"/>
      <c r="P4232" s="6" t="str">
        <f>IF($C4232="","",IF(ISNA(MATCH($C4232,账户表,0)),"※这个账户不在【基础资料】的账户档案里",IF($B4232="","※没填日期，这一笔不会进任何月份的报表",IF(NOT(ISNUMBER($B4232)),"※日期是文本不是日期（像 2026.6.28 这种），按日期取数的报表全会漏掉这一笔",IF(AND($F4232&lt;&gt;"",$G4232&lt;&gt;""),"※收入和支出不能同时填",IF(AND(N($F4232)=0,N($G4232)=0),"※收入和支出都没填",IF(OR(N($F4232)&lt;0,N($G4232)&lt;0),"※金额不能填负数，方向反了就换一列填",IF($D4232="","※没填收支类别，分类报表会漏掉这一笔",IF(ISNA(MATCH($D4232,类别表,0)),"※收支类别不在【基础资料】的清单里",IF(AND($L4232="内部转账",$M4232=""),"△内部转账要在「对方账户」写上另一头",IF(AND($L4232="内部转账",$M4232=$C4232),"※对方账户跟本账户是同一个",IF(AND($L4232&lt;&gt;"内部转账",$M4232&lt;&gt;""),"△填了对方账户，但类别不是内部转账",IF(YEAR($B4232)&lt;&gt;管理年度,"△不是管理年度的单据，按月的三张报表里看不到",IF($H4232&lt;0,"△这一笔之后该账户余额成负数了，核一下",""))))))))))))))</f>
        <v/>
      </c>
    </row>
    <row r="4233" ht="16.5" spans="1:16">
      <c r="A4233" s="4" t="str">
        <f>IF($C4233="","",COUNTA($C$5:$C4233))</f>
        <v/>
      </c>
      <c r="B4233" s="52"/>
      <c r="C4233" s="53"/>
      <c r="D4233" s="53"/>
      <c r="E4233" s="32"/>
      <c r="F4233" s="54"/>
      <c r="G4233" s="54"/>
      <c r="H4233" s="24" t="str">
        <f>IFERROR(ROUND(VLOOKUP($C4233,基础资料!$B$5:$E$34,3,0)+SUMIF($C$5:$C4233,$C4233,$F$5:$F4233)-SUMIF($C$5:$C4233,$C4233,$G$5:$G4233),2),"")</f>
        <v/>
      </c>
      <c r="I4233" s="53"/>
      <c r="J4233" s="53"/>
      <c r="K4233" s="25" t="str">
        <f t="shared" si="66"/>
        <v/>
      </c>
      <c r="L4233" s="13" t="str">
        <f>IF($D4233="","",IFERROR(INDEX(类别属性,MATCH($D4233,类别表,0)),""))</f>
        <v/>
      </c>
      <c r="M4233" s="53"/>
      <c r="N4233" s="53"/>
      <c r="O4233" s="32"/>
      <c r="P4233" s="6" t="str">
        <f>IF($C4233="","",IF(ISNA(MATCH($C4233,账户表,0)),"※这个账户不在【基础资料】的账户档案里",IF($B4233="","※没填日期，这一笔不会进任何月份的报表",IF(NOT(ISNUMBER($B4233)),"※日期是文本不是日期（像 2026.6.28 这种），按日期取数的报表全会漏掉这一笔",IF(AND($F4233&lt;&gt;"",$G4233&lt;&gt;""),"※收入和支出不能同时填",IF(AND(N($F4233)=0,N($G4233)=0),"※收入和支出都没填",IF(OR(N($F4233)&lt;0,N($G4233)&lt;0),"※金额不能填负数，方向反了就换一列填",IF($D4233="","※没填收支类别，分类报表会漏掉这一笔",IF(ISNA(MATCH($D4233,类别表,0)),"※收支类别不在【基础资料】的清单里",IF(AND($L4233="内部转账",$M4233=""),"△内部转账要在「对方账户」写上另一头",IF(AND($L4233="内部转账",$M4233=$C4233),"※对方账户跟本账户是同一个",IF(AND($L4233&lt;&gt;"内部转账",$M4233&lt;&gt;""),"△填了对方账户，但类别不是内部转账",IF(YEAR($B4233)&lt;&gt;管理年度,"△不是管理年度的单据，按月的三张报表里看不到",IF($H4233&lt;0,"△这一笔之后该账户余额成负数了，核一下",""))))))))))))))</f>
        <v/>
      </c>
    </row>
    <row r="4234" ht="16.5" spans="1:16">
      <c r="A4234" s="4" t="str">
        <f>IF($C4234="","",COUNTA($C$5:$C4234))</f>
        <v/>
      </c>
      <c r="B4234" s="52"/>
      <c r="C4234" s="53"/>
      <c r="D4234" s="53"/>
      <c r="E4234" s="32"/>
      <c r="F4234" s="54"/>
      <c r="G4234" s="54"/>
      <c r="H4234" s="24" t="str">
        <f>IFERROR(ROUND(VLOOKUP($C4234,基础资料!$B$5:$E$34,3,0)+SUMIF($C$5:$C4234,$C4234,$F$5:$F4234)-SUMIF($C$5:$C4234,$C4234,$G$5:$G4234),2),"")</f>
        <v/>
      </c>
      <c r="I4234" s="53"/>
      <c r="J4234" s="53"/>
      <c r="K4234" s="25" t="str">
        <f t="shared" si="66"/>
        <v/>
      </c>
      <c r="L4234" s="13" t="str">
        <f>IF($D4234="","",IFERROR(INDEX(类别属性,MATCH($D4234,类别表,0)),""))</f>
        <v/>
      </c>
      <c r="M4234" s="53"/>
      <c r="N4234" s="53"/>
      <c r="O4234" s="32"/>
      <c r="P4234" s="6" t="str">
        <f>IF($C4234="","",IF(ISNA(MATCH($C4234,账户表,0)),"※这个账户不在【基础资料】的账户档案里",IF($B4234="","※没填日期，这一笔不会进任何月份的报表",IF(NOT(ISNUMBER($B4234)),"※日期是文本不是日期（像 2026.6.28 这种），按日期取数的报表全会漏掉这一笔",IF(AND($F4234&lt;&gt;"",$G4234&lt;&gt;""),"※收入和支出不能同时填",IF(AND(N($F4234)=0,N($G4234)=0),"※收入和支出都没填",IF(OR(N($F4234)&lt;0,N($G4234)&lt;0),"※金额不能填负数，方向反了就换一列填",IF($D4234="","※没填收支类别，分类报表会漏掉这一笔",IF(ISNA(MATCH($D4234,类别表,0)),"※收支类别不在【基础资料】的清单里",IF(AND($L4234="内部转账",$M4234=""),"△内部转账要在「对方账户」写上另一头",IF(AND($L4234="内部转账",$M4234=$C4234),"※对方账户跟本账户是同一个",IF(AND($L4234&lt;&gt;"内部转账",$M4234&lt;&gt;""),"△填了对方账户，但类别不是内部转账",IF(YEAR($B4234)&lt;&gt;管理年度,"△不是管理年度的单据，按月的三张报表里看不到",IF($H4234&lt;0,"△这一笔之后该账户余额成负数了，核一下",""))))))))))))))</f>
        <v/>
      </c>
    </row>
    <row r="4235" ht="16.5" spans="1:16">
      <c r="A4235" s="4" t="str">
        <f>IF($C4235="","",COUNTA($C$5:$C4235))</f>
        <v/>
      </c>
      <c r="B4235" s="52"/>
      <c r="C4235" s="53"/>
      <c r="D4235" s="53"/>
      <c r="E4235" s="32"/>
      <c r="F4235" s="54"/>
      <c r="G4235" s="54"/>
      <c r="H4235" s="24" t="str">
        <f>IFERROR(ROUND(VLOOKUP($C4235,基础资料!$B$5:$E$34,3,0)+SUMIF($C$5:$C4235,$C4235,$F$5:$F4235)-SUMIF($C$5:$C4235,$C4235,$G$5:$G4235),2),"")</f>
        <v/>
      </c>
      <c r="I4235" s="53"/>
      <c r="J4235" s="53"/>
      <c r="K4235" s="25" t="str">
        <f t="shared" si="66"/>
        <v/>
      </c>
      <c r="L4235" s="13" t="str">
        <f>IF($D4235="","",IFERROR(INDEX(类别属性,MATCH($D4235,类别表,0)),""))</f>
        <v/>
      </c>
      <c r="M4235" s="53"/>
      <c r="N4235" s="53"/>
      <c r="O4235" s="32"/>
      <c r="P4235" s="6" t="str">
        <f>IF($C4235="","",IF(ISNA(MATCH($C4235,账户表,0)),"※这个账户不在【基础资料】的账户档案里",IF($B4235="","※没填日期，这一笔不会进任何月份的报表",IF(NOT(ISNUMBER($B4235)),"※日期是文本不是日期（像 2026.6.28 这种），按日期取数的报表全会漏掉这一笔",IF(AND($F4235&lt;&gt;"",$G4235&lt;&gt;""),"※收入和支出不能同时填",IF(AND(N($F4235)=0,N($G4235)=0),"※收入和支出都没填",IF(OR(N($F4235)&lt;0,N($G4235)&lt;0),"※金额不能填负数，方向反了就换一列填",IF($D4235="","※没填收支类别，分类报表会漏掉这一笔",IF(ISNA(MATCH($D4235,类别表,0)),"※收支类别不在【基础资料】的清单里",IF(AND($L4235="内部转账",$M4235=""),"△内部转账要在「对方账户」写上另一头",IF(AND($L4235="内部转账",$M4235=$C4235),"※对方账户跟本账户是同一个",IF(AND($L4235&lt;&gt;"内部转账",$M4235&lt;&gt;""),"△填了对方账户，但类别不是内部转账",IF(YEAR($B4235)&lt;&gt;管理年度,"△不是管理年度的单据，按月的三张报表里看不到",IF($H4235&lt;0,"△这一笔之后该账户余额成负数了，核一下",""))))))))))))))</f>
        <v/>
      </c>
    </row>
    <row r="4236" ht="16.5" spans="1:16">
      <c r="A4236" s="4" t="str">
        <f>IF($C4236="","",COUNTA($C$5:$C4236))</f>
        <v/>
      </c>
      <c r="B4236" s="52"/>
      <c r="C4236" s="53"/>
      <c r="D4236" s="53"/>
      <c r="E4236" s="32"/>
      <c r="F4236" s="54"/>
      <c r="G4236" s="54"/>
      <c r="H4236" s="24" t="str">
        <f>IFERROR(ROUND(VLOOKUP($C4236,基础资料!$B$5:$E$34,3,0)+SUMIF($C$5:$C4236,$C4236,$F$5:$F4236)-SUMIF($C$5:$C4236,$C4236,$G$5:$G4236),2),"")</f>
        <v/>
      </c>
      <c r="I4236" s="53"/>
      <c r="J4236" s="53"/>
      <c r="K4236" s="25" t="str">
        <f t="shared" si="66"/>
        <v/>
      </c>
      <c r="L4236" s="13" t="str">
        <f>IF($D4236="","",IFERROR(INDEX(类别属性,MATCH($D4236,类别表,0)),""))</f>
        <v/>
      </c>
      <c r="M4236" s="53"/>
      <c r="N4236" s="53"/>
      <c r="O4236" s="32"/>
      <c r="P4236" s="6" t="str">
        <f>IF($C4236="","",IF(ISNA(MATCH($C4236,账户表,0)),"※这个账户不在【基础资料】的账户档案里",IF($B4236="","※没填日期，这一笔不会进任何月份的报表",IF(NOT(ISNUMBER($B4236)),"※日期是文本不是日期（像 2026.6.28 这种），按日期取数的报表全会漏掉这一笔",IF(AND($F4236&lt;&gt;"",$G4236&lt;&gt;""),"※收入和支出不能同时填",IF(AND(N($F4236)=0,N($G4236)=0),"※收入和支出都没填",IF(OR(N($F4236)&lt;0,N($G4236)&lt;0),"※金额不能填负数，方向反了就换一列填",IF($D4236="","※没填收支类别，分类报表会漏掉这一笔",IF(ISNA(MATCH($D4236,类别表,0)),"※收支类别不在【基础资料】的清单里",IF(AND($L4236="内部转账",$M4236=""),"△内部转账要在「对方账户」写上另一头",IF(AND($L4236="内部转账",$M4236=$C4236),"※对方账户跟本账户是同一个",IF(AND($L4236&lt;&gt;"内部转账",$M4236&lt;&gt;""),"△填了对方账户，但类别不是内部转账",IF(YEAR($B4236)&lt;&gt;管理年度,"△不是管理年度的单据，按月的三张报表里看不到",IF($H4236&lt;0,"△这一笔之后该账户余额成负数了，核一下",""))))))))))))))</f>
        <v/>
      </c>
    </row>
    <row r="4237" ht="16.5" spans="1:16">
      <c r="A4237" s="4" t="str">
        <f>IF($C4237="","",COUNTA($C$5:$C4237))</f>
        <v/>
      </c>
      <c r="B4237" s="52"/>
      <c r="C4237" s="53"/>
      <c r="D4237" s="53"/>
      <c r="E4237" s="32"/>
      <c r="F4237" s="54"/>
      <c r="G4237" s="54"/>
      <c r="H4237" s="24" t="str">
        <f>IFERROR(ROUND(VLOOKUP($C4237,基础资料!$B$5:$E$34,3,0)+SUMIF($C$5:$C4237,$C4237,$F$5:$F4237)-SUMIF($C$5:$C4237,$C4237,$G$5:$G4237),2),"")</f>
        <v/>
      </c>
      <c r="I4237" s="53"/>
      <c r="J4237" s="53"/>
      <c r="K4237" s="25" t="str">
        <f t="shared" si="66"/>
        <v/>
      </c>
      <c r="L4237" s="13" t="str">
        <f>IF($D4237="","",IFERROR(INDEX(类别属性,MATCH($D4237,类别表,0)),""))</f>
        <v/>
      </c>
      <c r="M4237" s="53"/>
      <c r="N4237" s="53"/>
      <c r="O4237" s="32"/>
      <c r="P4237" s="6" t="str">
        <f>IF($C4237="","",IF(ISNA(MATCH($C4237,账户表,0)),"※这个账户不在【基础资料】的账户档案里",IF($B4237="","※没填日期，这一笔不会进任何月份的报表",IF(NOT(ISNUMBER($B4237)),"※日期是文本不是日期（像 2026.6.28 这种），按日期取数的报表全会漏掉这一笔",IF(AND($F4237&lt;&gt;"",$G4237&lt;&gt;""),"※收入和支出不能同时填",IF(AND(N($F4237)=0,N($G4237)=0),"※收入和支出都没填",IF(OR(N($F4237)&lt;0,N($G4237)&lt;0),"※金额不能填负数，方向反了就换一列填",IF($D4237="","※没填收支类别，分类报表会漏掉这一笔",IF(ISNA(MATCH($D4237,类别表,0)),"※收支类别不在【基础资料】的清单里",IF(AND($L4237="内部转账",$M4237=""),"△内部转账要在「对方账户」写上另一头",IF(AND($L4237="内部转账",$M4237=$C4237),"※对方账户跟本账户是同一个",IF(AND($L4237&lt;&gt;"内部转账",$M4237&lt;&gt;""),"△填了对方账户，但类别不是内部转账",IF(YEAR($B4237)&lt;&gt;管理年度,"△不是管理年度的单据，按月的三张报表里看不到",IF($H4237&lt;0,"△这一笔之后该账户余额成负数了，核一下",""))))))))))))))</f>
        <v/>
      </c>
    </row>
    <row r="4238" ht="16.5" spans="1:16">
      <c r="A4238" s="4" t="str">
        <f>IF($C4238="","",COUNTA($C$5:$C4238))</f>
        <v/>
      </c>
      <c r="B4238" s="52"/>
      <c r="C4238" s="53"/>
      <c r="D4238" s="53"/>
      <c r="E4238" s="32"/>
      <c r="F4238" s="54"/>
      <c r="G4238" s="54"/>
      <c r="H4238" s="24" t="str">
        <f>IFERROR(ROUND(VLOOKUP($C4238,基础资料!$B$5:$E$34,3,0)+SUMIF($C$5:$C4238,$C4238,$F$5:$F4238)-SUMIF($C$5:$C4238,$C4238,$G$5:$G4238),2),"")</f>
        <v/>
      </c>
      <c r="I4238" s="53"/>
      <c r="J4238" s="53"/>
      <c r="K4238" s="25" t="str">
        <f t="shared" si="66"/>
        <v/>
      </c>
      <c r="L4238" s="13" t="str">
        <f>IF($D4238="","",IFERROR(INDEX(类别属性,MATCH($D4238,类别表,0)),""))</f>
        <v/>
      </c>
      <c r="M4238" s="53"/>
      <c r="N4238" s="53"/>
      <c r="O4238" s="32"/>
      <c r="P4238" s="6" t="str">
        <f>IF($C4238="","",IF(ISNA(MATCH($C4238,账户表,0)),"※这个账户不在【基础资料】的账户档案里",IF($B4238="","※没填日期，这一笔不会进任何月份的报表",IF(NOT(ISNUMBER($B4238)),"※日期是文本不是日期（像 2026.6.28 这种），按日期取数的报表全会漏掉这一笔",IF(AND($F4238&lt;&gt;"",$G4238&lt;&gt;""),"※收入和支出不能同时填",IF(AND(N($F4238)=0,N($G4238)=0),"※收入和支出都没填",IF(OR(N($F4238)&lt;0,N($G4238)&lt;0),"※金额不能填负数，方向反了就换一列填",IF($D4238="","※没填收支类别，分类报表会漏掉这一笔",IF(ISNA(MATCH($D4238,类别表,0)),"※收支类别不在【基础资料】的清单里",IF(AND($L4238="内部转账",$M4238=""),"△内部转账要在「对方账户」写上另一头",IF(AND($L4238="内部转账",$M4238=$C4238),"※对方账户跟本账户是同一个",IF(AND($L4238&lt;&gt;"内部转账",$M4238&lt;&gt;""),"△填了对方账户，但类别不是内部转账",IF(YEAR($B4238)&lt;&gt;管理年度,"△不是管理年度的单据，按月的三张报表里看不到",IF($H4238&lt;0,"△这一笔之后该账户余额成负数了，核一下",""))))))))))))))</f>
        <v/>
      </c>
    </row>
    <row r="4239" ht="16.5" spans="1:16">
      <c r="A4239" s="4" t="str">
        <f>IF($C4239="","",COUNTA($C$5:$C4239))</f>
        <v/>
      </c>
      <c r="B4239" s="52"/>
      <c r="C4239" s="53"/>
      <c r="D4239" s="53"/>
      <c r="E4239" s="32"/>
      <c r="F4239" s="54"/>
      <c r="G4239" s="54"/>
      <c r="H4239" s="24" t="str">
        <f>IFERROR(ROUND(VLOOKUP($C4239,基础资料!$B$5:$E$34,3,0)+SUMIF($C$5:$C4239,$C4239,$F$5:$F4239)-SUMIF($C$5:$C4239,$C4239,$G$5:$G4239),2),"")</f>
        <v/>
      </c>
      <c r="I4239" s="53"/>
      <c r="J4239" s="53"/>
      <c r="K4239" s="25" t="str">
        <f t="shared" si="66"/>
        <v/>
      </c>
      <c r="L4239" s="13" t="str">
        <f>IF($D4239="","",IFERROR(INDEX(类别属性,MATCH($D4239,类别表,0)),""))</f>
        <v/>
      </c>
      <c r="M4239" s="53"/>
      <c r="N4239" s="53"/>
      <c r="O4239" s="32"/>
      <c r="P4239" s="6" t="str">
        <f>IF($C4239="","",IF(ISNA(MATCH($C4239,账户表,0)),"※这个账户不在【基础资料】的账户档案里",IF($B4239="","※没填日期，这一笔不会进任何月份的报表",IF(NOT(ISNUMBER($B4239)),"※日期是文本不是日期（像 2026.6.28 这种），按日期取数的报表全会漏掉这一笔",IF(AND($F4239&lt;&gt;"",$G4239&lt;&gt;""),"※收入和支出不能同时填",IF(AND(N($F4239)=0,N($G4239)=0),"※收入和支出都没填",IF(OR(N($F4239)&lt;0,N($G4239)&lt;0),"※金额不能填负数，方向反了就换一列填",IF($D4239="","※没填收支类别，分类报表会漏掉这一笔",IF(ISNA(MATCH($D4239,类别表,0)),"※收支类别不在【基础资料】的清单里",IF(AND($L4239="内部转账",$M4239=""),"△内部转账要在「对方账户」写上另一头",IF(AND($L4239="内部转账",$M4239=$C4239),"※对方账户跟本账户是同一个",IF(AND($L4239&lt;&gt;"内部转账",$M4239&lt;&gt;""),"△填了对方账户，但类别不是内部转账",IF(YEAR($B4239)&lt;&gt;管理年度,"△不是管理年度的单据，按月的三张报表里看不到",IF($H4239&lt;0,"△这一笔之后该账户余额成负数了，核一下",""))))))))))))))</f>
        <v/>
      </c>
    </row>
    <row r="4240" ht="16.5" spans="1:16">
      <c r="A4240" s="4" t="str">
        <f>IF($C4240="","",COUNTA($C$5:$C4240))</f>
        <v/>
      </c>
      <c r="B4240" s="52"/>
      <c r="C4240" s="53"/>
      <c r="D4240" s="53"/>
      <c r="E4240" s="32"/>
      <c r="F4240" s="54"/>
      <c r="G4240" s="54"/>
      <c r="H4240" s="24" t="str">
        <f>IFERROR(ROUND(VLOOKUP($C4240,基础资料!$B$5:$E$34,3,0)+SUMIF($C$5:$C4240,$C4240,$F$5:$F4240)-SUMIF($C$5:$C4240,$C4240,$G$5:$G4240),2),"")</f>
        <v/>
      </c>
      <c r="I4240" s="53"/>
      <c r="J4240" s="53"/>
      <c r="K4240" s="25" t="str">
        <f t="shared" si="66"/>
        <v/>
      </c>
      <c r="L4240" s="13" t="str">
        <f>IF($D4240="","",IFERROR(INDEX(类别属性,MATCH($D4240,类别表,0)),""))</f>
        <v/>
      </c>
      <c r="M4240" s="53"/>
      <c r="N4240" s="53"/>
      <c r="O4240" s="32"/>
      <c r="P4240" s="6" t="str">
        <f>IF($C4240="","",IF(ISNA(MATCH($C4240,账户表,0)),"※这个账户不在【基础资料】的账户档案里",IF($B4240="","※没填日期，这一笔不会进任何月份的报表",IF(NOT(ISNUMBER($B4240)),"※日期是文本不是日期（像 2026.6.28 这种），按日期取数的报表全会漏掉这一笔",IF(AND($F4240&lt;&gt;"",$G4240&lt;&gt;""),"※收入和支出不能同时填",IF(AND(N($F4240)=0,N($G4240)=0),"※收入和支出都没填",IF(OR(N($F4240)&lt;0,N($G4240)&lt;0),"※金额不能填负数，方向反了就换一列填",IF($D4240="","※没填收支类别，分类报表会漏掉这一笔",IF(ISNA(MATCH($D4240,类别表,0)),"※收支类别不在【基础资料】的清单里",IF(AND($L4240="内部转账",$M4240=""),"△内部转账要在「对方账户」写上另一头",IF(AND($L4240="内部转账",$M4240=$C4240),"※对方账户跟本账户是同一个",IF(AND($L4240&lt;&gt;"内部转账",$M4240&lt;&gt;""),"△填了对方账户，但类别不是内部转账",IF(YEAR($B4240)&lt;&gt;管理年度,"△不是管理年度的单据，按月的三张报表里看不到",IF($H4240&lt;0,"△这一笔之后该账户余额成负数了，核一下",""))))))))))))))</f>
        <v/>
      </c>
    </row>
    <row r="4241" ht="16.5" spans="1:16">
      <c r="A4241" s="4" t="str">
        <f>IF($C4241="","",COUNTA($C$5:$C4241))</f>
        <v/>
      </c>
      <c r="B4241" s="52"/>
      <c r="C4241" s="53"/>
      <c r="D4241" s="53"/>
      <c r="E4241" s="32"/>
      <c r="F4241" s="54"/>
      <c r="G4241" s="54"/>
      <c r="H4241" s="24" t="str">
        <f>IFERROR(ROUND(VLOOKUP($C4241,基础资料!$B$5:$E$34,3,0)+SUMIF($C$5:$C4241,$C4241,$F$5:$F4241)-SUMIF($C$5:$C4241,$C4241,$G$5:$G4241),2),"")</f>
        <v/>
      </c>
      <c r="I4241" s="53"/>
      <c r="J4241" s="53"/>
      <c r="K4241" s="25" t="str">
        <f t="shared" si="66"/>
        <v/>
      </c>
      <c r="L4241" s="13" t="str">
        <f>IF($D4241="","",IFERROR(INDEX(类别属性,MATCH($D4241,类别表,0)),""))</f>
        <v/>
      </c>
      <c r="M4241" s="53"/>
      <c r="N4241" s="53"/>
      <c r="O4241" s="32"/>
      <c r="P4241" s="6" t="str">
        <f>IF($C4241="","",IF(ISNA(MATCH($C4241,账户表,0)),"※这个账户不在【基础资料】的账户档案里",IF($B4241="","※没填日期，这一笔不会进任何月份的报表",IF(NOT(ISNUMBER($B4241)),"※日期是文本不是日期（像 2026.6.28 这种），按日期取数的报表全会漏掉这一笔",IF(AND($F4241&lt;&gt;"",$G4241&lt;&gt;""),"※收入和支出不能同时填",IF(AND(N($F4241)=0,N($G4241)=0),"※收入和支出都没填",IF(OR(N($F4241)&lt;0,N($G4241)&lt;0),"※金额不能填负数，方向反了就换一列填",IF($D4241="","※没填收支类别，分类报表会漏掉这一笔",IF(ISNA(MATCH($D4241,类别表,0)),"※收支类别不在【基础资料】的清单里",IF(AND($L4241="内部转账",$M4241=""),"△内部转账要在「对方账户」写上另一头",IF(AND($L4241="内部转账",$M4241=$C4241),"※对方账户跟本账户是同一个",IF(AND($L4241&lt;&gt;"内部转账",$M4241&lt;&gt;""),"△填了对方账户，但类别不是内部转账",IF(YEAR($B4241)&lt;&gt;管理年度,"△不是管理年度的单据，按月的三张报表里看不到",IF($H4241&lt;0,"△这一笔之后该账户余额成负数了，核一下",""))))))))))))))</f>
        <v/>
      </c>
    </row>
    <row r="4242" ht="16.5" spans="1:16">
      <c r="A4242" s="4" t="str">
        <f>IF($C4242="","",COUNTA($C$5:$C4242))</f>
        <v/>
      </c>
      <c r="B4242" s="52"/>
      <c r="C4242" s="53"/>
      <c r="D4242" s="53"/>
      <c r="E4242" s="32"/>
      <c r="F4242" s="54"/>
      <c r="G4242" s="54"/>
      <c r="H4242" s="24" t="str">
        <f>IFERROR(ROUND(VLOOKUP($C4242,基础资料!$B$5:$E$34,3,0)+SUMIF($C$5:$C4242,$C4242,$F$5:$F4242)-SUMIF($C$5:$C4242,$C4242,$G$5:$G4242),2),"")</f>
        <v/>
      </c>
      <c r="I4242" s="53"/>
      <c r="J4242" s="53"/>
      <c r="K4242" s="25" t="str">
        <f t="shared" si="66"/>
        <v/>
      </c>
      <c r="L4242" s="13" t="str">
        <f>IF($D4242="","",IFERROR(INDEX(类别属性,MATCH($D4242,类别表,0)),""))</f>
        <v/>
      </c>
      <c r="M4242" s="53"/>
      <c r="N4242" s="53"/>
      <c r="O4242" s="32"/>
      <c r="P4242" s="6" t="str">
        <f>IF($C4242="","",IF(ISNA(MATCH($C4242,账户表,0)),"※这个账户不在【基础资料】的账户档案里",IF($B4242="","※没填日期，这一笔不会进任何月份的报表",IF(NOT(ISNUMBER($B4242)),"※日期是文本不是日期（像 2026.6.28 这种），按日期取数的报表全会漏掉这一笔",IF(AND($F4242&lt;&gt;"",$G4242&lt;&gt;""),"※收入和支出不能同时填",IF(AND(N($F4242)=0,N($G4242)=0),"※收入和支出都没填",IF(OR(N($F4242)&lt;0,N($G4242)&lt;0),"※金额不能填负数，方向反了就换一列填",IF($D4242="","※没填收支类别，分类报表会漏掉这一笔",IF(ISNA(MATCH($D4242,类别表,0)),"※收支类别不在【基础资料】的清单里",IF(AND($L4242="内部转账",$M4242=""),"△内部转账要在「对方账户」写上另一头",IF(AND($L4242="内部转账",$M4242=$C4242),"※对方账户跟本账户是同一个",IF(AND($L4242&lt;&gt;"内部转账",$M4242&lt;&gt;""),"△填了对方账户，但类别不是内部转账",IF(YEAR($B4242)&lt;&gt;管理年度,"△不是管理年度的单据，按月的三张报表里看不到",IF($H4242&lt;0,"△这一笔之后该账户余额成负数了，核一下",""))))))))))))))</f>
        <v/>
      </c>
    </row>
    <row r="4243" ht="16.5" spans="1:16">
      <c r="A4243" s="4" t="str">
        <f>IF($C4243="","",COUNTA($C$5:$C4243))</f>
        <v/>
      </c>
      <c r="B4243" s="52"/>
      <c r="C4243" s="53"/>
      <c r="D4243" s="53"/>
      <c r="E4243" s="32"/>
      <c r="F4243" s="54"/>
      <c r="G4243" s="54"/>
      <c r="H4243" s="24" t="str">
        <f>IFERROR(ROUND(VLOOKUP($C4243,基础资料!$B$5:$E$34,3,0)+SUMIF($C$5:$C4243,$C4243,$F$5:$F4243)-SUMIF($C$5:$C4243,$C4243,$G$5:$G4243),2),"")</f>
        <v/>
      </c>
      <c r="I4243" s="53"/>
      <c r="J4243" s="53"/>
      <c r="K4243" s="25" t="str">
        <f t="shared" si="66"/>
        <v/>
      </c>
      <c r="L4243" s="13" t="str">
        <f>IF($D4243="","",IFERROR(INDEX(类别属性,MATCH($D4243,类别表,0)),""))</f>
        <v/>
      </c>
      <c r="M4243" s="53"/>
      <c r="N4243" s="53"/>
      <c r="O4243" s="32"/>
      <c r="P4243" s="6" t="str">
        <f>IF($C4243="","",IF(ISNA(MATCH($C4243,账户表,0)),"※这个账户不在【基础资料】的账户档案里",IF($B4243="","※没填日期，这一笔不会进任何月份的报表",IF(NOT(ISNUMBER($B4243)),"※日期是文本不是日期（像 2026.6.28 这种），按日期取数的报表全会漏掉这一笔",IF(AND($F4243&lt;&gt;"",$G4243&lt;&gt;""),"※收入和支出不能同时填",IF(AND(N($F4243)=0,N($G4243)=0),"※收入和支出都没填",IF(OR(N($F4243)&lt;0,N($G4243)&lt;0),"※金额不能填负数，方向反了就换一列填",IF($D4243="","※没填收支类别，分类报表会漏掉这一笔",IF(ISNA(MATCH($D4243,类别表,0)),"※收支类别不在【基础资料】的清单里",IF(AND($L4243="内部转账",$M4243=""),"△内部转账要在「对方账户」写上另一头",IF(AND($L4243="内部转账",$M4243=$C4243),"※对方账户跟本账户是同一个",IF(AND($L4243&lt;&gt;"内部转账",$M4243&lt;&gt;""),"△填了对方账户，但类别不是内部转账",IF(YEAR($B4243)&lt;&gt;管理年度,"△不是管理年度的单据，按月的三张报表里看不到",IF($H4243&lt;0,"△这一笔之后该账户余额成负数了，核一下",""))))))))))))))</f>
        <v/>
      </c>
    </row>
    <row r="4244" ht="16.5" spans="1:16">
      <c r="A4244" s="4" t="str">
        <f>IF($C4244="","",COUNTA($C$5:$C4244))</f>
        <v/>
      </c>
      <c r="B4244" s="52"/>
      <c r="C4244" s="53"/>
      <c r="D4244" s="53"/>
      <c r="E4244" s="32"/>
      <c r="F4244" s="54"/>
      <c r="G4244" s="54"/>
      <c r="H4244" s="24" t="str">
        <f>IFERROR(ROUND(VLOOKUP($C4244,基础资料!$B$5:$E$34,3,0)+SUMIF($C$5:$C4244,$C4244,$F$5:$F4244)-SUMIF($C$5:$C4244,$C4244,$G$5:$G4244),2),"")</f>
        <v/>
      </c>
      <c r="I4244" s="53"/>
      <c r="J4244" s="53"/>
      <c r="K4244" s="25" t="str">
        <f t="shared" si="66"/>
        <v/>
      </c>
      <c r="L4244" s="13" t="str">
        <f>IF($D4244="","",IFERROR(INDEX(类别属性,MATCH($D4244,类别表,0)),""))</f>
        <v/>
      </c>
      <c r="M4244" s="53"/>
      <c r="N4244" s="53"/>
      <c r="O4244" s="32"/>
      <c r="P4244" s="6" t="str">
        <f>IF($C4244="","",IF(ISNA(MATCH($C4244,账户表,0)),"※这个账户不在【基础资料】的账户档案里",IF($B4244="","※没填日期，这一笔不会进任何月份的报表",IF(NOT(ISNUMBER($B4244)),"※日期是文本不是日期（像 2026.6.28 这种），按日期取数的报表全会漏掉这一笔",IF(AND($F4244&lt;&gt;"",$G4244&lt;&gt;""),"※收入和支出不能同时填",IF(AND(N($F4244)=0,N($G4244)=0),"※收入和支出都没填",IF(OR(N($F4244)&lt;0,N($G4244)&lt;0),"※金额不能填负数，方向反了就换一列填",IF($D4244="","※没填收支类别，分类报表会漏掉这一笔",IF(ISNA(MATCH($D4244,类别表,0)),"※收支类别不在【基础资料】的清单里",IF(AND($L4244="内部转账",$M4244=""),"△内部转账要在「对方账户」写上另一头",IF(AND($L4244="内部转账",$M4244=$C4244),"※对方账户跟本账户是同一个",IF(AND($L4244&lt;&gt;"内部转账",$M4244&lt;&gt;""),"△填了对方账户，但类别不是内部转账",IF(YEAR($B4244)&lt;&gt;管理年度,"△不是管理年度的单据，按月的三张报表里看不到",IF($H4244&lt;0,"△这一笔之后该账户余额成负数了，核一下",""))))))))))))))</f>
        <v/>
      </c>
    </row>
    <row r="4245" ht="16.5" spans="1:16">
      <c r="A4245" s="4" t="str">
        <f>IF($C4245="","",COUNTA($C$5:$C4245))</f>
        <v/>
      </c>
      <c r="B4245" s="52"/>
      <c r="C4245" s="53"/>
      <c r="D4245" s="53"/>
      <c r="E4245" s="32"/>
      <c r="F4245" s="54"/>
      <c r="G4245" s="54"/>
      <c r="H4245" s="24" t="str">
        <f>IFERROR(ROUND(VLOOKUP($C4245,基础资料!$B$5:$E$34,3,0)+SUMIF($C$5:$C4245,$C4245,$F$5:$F4245)-SUMIF($C$5:$C4245,$C4245,$G$5:$G4245),2),"")</f>
        <v/>
      </c>
      <c r="I4245" s="53"/>
      <c r="J4245" s="53"/>
      <c r="K4245" s="25" t="str">
        <f t="shared" si="66"/>
        <v/>
      </c>
      <c r="L4245" s="13" t="str">
        <f>IF($D4245="","",IFERROR(INDEX(类别属性,MATCH($D4245,类别表,0)),""))</f>
        <v/>
      </c>
      <c r="M4245" s="53"/>
      <c r="N4245" s="53"/>
      <c r="O4245" s="32"/>
      <c r="P4245" s="6" t="str">
        <f>IF($C4245="","",IF(ISNA(MATCH($C4245,账户表,0)),"※这个账户不在【基础资料】的账户档案里",IF($B4245="","※没填日期，这一笔不会进任何月份的报表",IF(NOT(ISNUMBER($B4245)),"※日期是文本不是日期（像 2026.6.28 这种），按日期取数的报表全会漏掉这一笔",IF(AND($F4245&lt;&gt;"",$G4245&lt;&gt;""),"※收入和支出不能同时填",IF(AND(N($F4245)=0,N($G4245)=0),"※收入和支出都没填",IF(OR(N($F4245)&lt;0,N($G4245)&lt;0),"※金额不能填负数，方向反了就换一列填",IF($D4245="","※没填收支类别，分类报表会漏掉这一笔",IF(ISNA(MATCH($D4245,类别表,0)),"※收支类别不在【基础资料】的清单里",IF(AND($L4245="内部转账",$M4245=""),"△内部转账要在「对方账户」写上另一头",IF(AND($L4245="内部转账",$M4245=$C4245),"※对方账户跟本账户是同一个",IF(AND($L4245&lt;&gt;"内部转账",$M4245&lt;&gt;""),"△填了对方账户，但类别不是内部转账",IF(YEAR($B4245)&lt;&gt;管理年度,"△不是管理年度的单据，按月的三张报表里看不到",IF($H4245&lt;0,"△这一笔之后该账户余额成负数了，核一下",""))))))))))))))</f>
        <v/>
      </c>
    </row>
    <row r="4246" ht="16.5" spans="1:16">
      <c r="A4246" s="4" t="str">
        <f>IF($C4246="","",COUNTA($C$5:$C4246))</f>
        <v/>
      </c>
      <c r="B4246" s="52"/>
      <c r="C4246" s="53"/>
      <c r="D4246" s="53"/>
      <c r="E4246" s="32"/>
      <c r="F4246" s="54"/>
      <c r="G4246" s="54"/>
      <c r="H4246" s="24" t="str">
        <f>IFERROR(ROUND(VLOOKUP($C4246,基础资料!$B$5:$E$34,3,0)+SUMIF($C$5:$C4246,$C4246,$F$5:$F4246)-SUMIF($C$5:$C4246,$C4246,$G$5:$G4246),2),"")</f>
        <v/>
      </c>
      <c r="I4246" s="53"/>
      <c r="J4246" s="53"/>
      <c r="K4246" s="25" t="str">
        <f t="shared" si="66"/>
        <v/>
      </c>
      <c r="L4246" s="13" t="str">
        <f>IF($D4246="","",IFERROR(INDEX(类别属性,MATCH($D4246,类别表,0)),""))</f>
        <v/>
      </c>
      <c r="M4246" s="53"/>
      <c r="N4246" s="53"/>
      <c r="O4246" s="32"/>
      <c r="P4246" s="6" t="str">
        <f>IF($C4246="","",IF(ISNA(MATCH($C4246,账户表,0)),"※这个账户不在【基础资料】的账户档案里",IF($B4246="","※没填日期，这一笔不会进任何月份的报表",IF(NOT(ISNUMBER($B4246)),"※日期是文本不是日期（像 2026.6.28 这种），按日期取数的报表全会漏掉这一笔",IF(AND($F4246&lt;&gt;"",$G4246&lt;&gt;""),"※收入和支出不能同时填",IF(AND(N($F4246)=0,N($G4246)=0),"※收入和支出都没填",IF(OR(N($F4246)&lt;0,N($G4246)&lt;0),"※金额不能填负数，方向反了就换一列填",IF($D4246="","※没填收支类别，分类报表会漏掉这一笔",IF(ISNA(MATCH($D4246,类别表,0)),"※收支类别不在【基础资料】的清单里",IF(AND($L4246="内部转账",$M4246=""),"△内部转账要在「对方账户」写上另一头",IF(AND($L4246="内部转账",$M4246=$C4246),"※对方账户跟本账户是同一个",IF(AND($L4246&lt;&gt;"内部转账",$M4246&lt;&gt;""),"△填了对方账户，但类别不是内部转账",IF(YEAR($B4246)&lt;&gt;管理年度,"△不是管理年度的单据，按月的三张报表里看不到",IF($H4246&lt;0,"△这一笔之后该账户余额成负数了，核一下",""))))))))))))))</f>
        <v/>
      </c>
    </row>
    <row r="4247" ht="16.5" spans="1:16">
      <c r="A4247" s="4" t="str">
        <f>IF($C4247="","",COUNTA($C$5:$C4247))</f>
        <v/>
      </c>
      <c r="B4247" s="52"/>
      <c r="C4247" s="53"/>
      <c r="D4247" s="53"/>
      <c r="E4247" s="32"/>
      <c r="F4247" s="54"/>
      <c r="G4247" s="54"/>
      <c r="H4247" s="24" t="str">
        <f>IFERROR(ROUND(VLOOKUP($C4247,基础资料!$B$5:$E$34,3,0)+SUMIF($C$5:$C4247,$C4247,$F$5:$F4247)-SUMIF($C$5:$C4247,$C4247,$G$5:$G4247),2),"")</f>
        <v/>
      </c>
      <c r="I4247" s="53"/>
      <c r="J4247" s="53"/>
      <c r="K4247" s="25" t="str">
        <f t="shared" si="66"/>
        <v/>
      </c>
      <c r="L4247" s="13" t="str">
        <f>IF($D4247="","",IFERROR(INDEX(类别属性,MATCH($D4247,类别表,0)),""))</f>
        <v/>
      </c>
      <c r="M4247" s="53"/>
      <c r="N4247" s="53"/>
      <c r="O4247" s="32"/>
      <c r="P4247" s="6" t="str">
        <f>IF($C4247="","",IF(ISNA(MATCH($C4247,账户表,0)),"※这个账户不在【基础资料】的账户档案里",IF($B4247="","※没填日期，这一笔不会进任何月份的报表",IF(NOT(ISNUMBER($B4247)),"※日期是文本不是日期（像 2026.6.28 这种），按日期取数的报表全会漏掉这一笔",IF(AND($F4247&lt;&gt;"",$G4247&lt;&gt;""),"※收入和支出不能同时填",IF(AND(N($F4247)=0,N($G4247)=0),"※收入和支出都没填",IF(OR(N($F4247)&lt;0,N($G4247)&lt;0),"※金额不能填负数，方向反了就换一列填",IF($D4247="","※没填收支类别，分类报表会漏掉这一笔",IF(ISNA(MATCH($D4247,类别表,0)),"※收支类别不在【基础资料】的清单里",IF(AND($L4247="内部转账",$M4247=""),"△内部转账要在「对方账户」写上另一头",IF(AND($L4247="内部转账",$M4247=$C4247),"※对方账户跟本账户是同一个",IF(AND($L4247&lt;&gt;"内部转账",$M4247&lt;&gt;""),"△填了对方账户，但类别不是内部转账",IF(YEAR($B4247)&lt;&gt;管理年度,"△不是管理年度的单据，按月的三张报表里看不到",IF($H4247&lt;0,"△这一笔之后该账户余额成负数了，核一下",""))))))))))))))</f>
        <v/>
      </c>
    </row>
    <row r="4248" ht="16.5" spans="1:16">
      <c r="A4248" s="4" t="str">
        <f>IF($C4248="","",COUNTA($C$5:$C4248))</f>
        <v/>
      </c>
      <c r="B4248" s="52"/>
      <c r="C4248" s="53"/>
      <c r="D4248" s="53"/>
      <c r="E4248" s="32"/>
      <c r="F4248" s="54"/>
      <c r="G4248" s="54"/>
      <c r="H4248" s="24" t="str">
        <f>IFERROR(ROUND(VLOOKUP($C4248,基础资料!$B$5:$E$34,3,0)+SUMIF($C$5:$C4248,$C4248,$F$5:$F4248)-SUMIF($C$5:$C4248,$C4248,$G$5:$G4248),2),"")</f>
        <v/>
      </c>
      <c r="I4248" s="53"/>
      <c r="J4248" s="53"/>
      <c r="K4248" s="25" t="str">
        <f t="shared" si="66"/>
        <v/>
      </c>
      <c r="L4248" s="13" t="str">
        <f>IF($D4248="","",IFERROR(INDEX(类别属性,MATCH($D4248,类别表,0)),""))</f>
        <v/>
      </c>
      <c r="M4248" s="53"/>
      <c r="N4248" s="53"/>
      <c r="O4248" s="32"/>
      <c r="P4248" s="6" t="str">
        <f>IF($C4248="","",IF(ISNA(MATCH($C4248,账户表,0)),"※这个账户不在【基础资料】的账户档案里",IF($B4248="","※没填日期，这一笔不会进任何月份的报表",IF(NOT(ISNUMBER($B4248)),"※日期是文本不是日期（像 2026.6.28 这种），按日期取数的报表全会漏掉这一笔",IF(AND($F4248&lt;&gt;"",$G4248&lt;&gt;""),"※收入和支出不能同时填",IF(AND(N($F4248)=0,N($G4248)=0),"※收入和支出都没填",IF(OR(N($F4248)&lt;0,N($G4248)&lt;0),"※金额不能填负数，方向反了就换一列填",IF($D4248="","※没填收支类别，分类报表会漏掉这一笔",IF(ISNA(MATCH($D4248,类别表,0)),"※收支类别不在【基础资料】的清单里",IF(AND($L4248="内部转账",$M4248=""),"△内部转账要在「对方账户」写上另一头",IF(AND($L4248="内部转账",$M4248=$C4248),"※对方账户跟本账户是同一个",IF(AND($L4248&lt;&gt;"内部转账",$M4248&lt;&gt;""),"△填了对方账户，但类别不是内部转账",IF(YEAR($B4248)&lt;&gt;管理年度,"△不是管理年度的单据，按月的三张报表里看不到",IF($H4248&lt;0,"△这一笔之后该账户余额成负数了，核一下",""))))))))))))))</f>
        <v/>
      </c>
    </row>
    <row r="4249" ht="16.5" spans="1:16">
      <c r="A4249" s="4" t="str">
        <f>IF($C4249="","",COUNTA($C$5:$C4249))</f>
        <v/>
      </c>
      <c r="B4249" s="52"/>
      <c r="C4249" s="53"/>
      <c r="D4249" s="53"/>
      <c r="E4249" s="32"/>
      <c r="F4249" s="54"/>
      <c r="G4249" s="54"/>
      <c r="H4249" s="24" t="str">
        <f>IFERROR(ROUND(VLOOKUP($C4249,基础资料!$B$5:$E$34,3,0)+SUMIF($C$5:$C4249,$C4249,$F$5:$F4249)-SUMIF($C$5:$C4249,$C4249,$G$5:$G4249),2),"")</f>
        <v/>
      </c>
      <c r="I4249" s="53"/>
      <c r="J4249" s="53"/>
      <c r="K4249" s="25" t="str">
        <f t="shared" si="66"/>
        <v/>
      </c>
      <c r="L4249" s="13" t="str">
        <f>IF($D4249="","",IFERROR(INDEX(类别属性,MATCH($D4249,类别表,0)),""))</f>
        <v/>
      </c>
      <c r="M4249" s="53"/>
      <c r="N4249" s="53"/>
      <c r="O4249" s="32"/>
      <c r="P4249" s="6" t="str">
        <f>IF($C4249="","",IF(ISNA(MATCH($C4249,账户表,0)),"※这个账户不在【基础资料】的账户档案里",IF($B4249="","※没填日期，这一笔不会进任何月份的报表",IF(NOT(ISNUMBER($B4249)),"※日期是文本不是日期（像 2026.6.28 这种），按日期取数的报表全会漏掉这一笔",IF(AND($F4249&lt;&gt;"",$G4249&lt;&gt;""),"※收入和支出不能同时填",IF(AND(N($F4249)=0,N($G4249)=0),"※收入和支出都没填",IF(OR(N($F4249)&lt;0,N($G4249)&lt;0),"※金额不能填负数，方向反了就换一列填",IF($D4249="","※没填收支类别，分类报表会漏掉这一笔",IF(ISNA(MATCH($D4249,类别表,0)),"※收支类别不在【基础资料】的清单里",IF(AND($L4249="内部转账",$M4249=""),"△内部转账要在「对方账户」写上另一头",IF(AND($L4249="内部转账",$M4249=$C4249),"※对方账户跟本账户是同一个",IF(AND($L4249&lt;&gt;"内部转账",$M4249&lt;&gt;""),"△填了对方账户，但类别不是内部转账",IF(YEAR($B4249)&lt;&gt;管理年度,"△不是管理年度的单据，按月的三张报表里看不到",IF($H4249&lt;0,"△这一笔之后该账户余额成负数了，核一下",""))))))))))))))</f>
        <v/>
      </c>
    </row>
    <row r="4250" ht="16.5" spans="1:16">
      <c r="A4250" s="4" t="str">
        <f>IF($C4250="","",COUNTA($C$5:$C4250))</f>
        <v/>
      </c>
      <c r="B4250" s="52"/>
      <c r="C4250" s="53"/>
      <c r="D4250" s="53"/>
      <c r="E4250" s="32"/>
      <c r="F4250" s="54"/>
      <c r="G4250" s="54"/>
      <c r="H4250" s="24" t="str">
        <f>IFERROR(ROUND(VLOOKUP($C4250,基础资料!$B$5:$E$34,3,0)+SUMIF($C$5:$C4250,$C4250,$F$5:$F4250)-SUMIF($C$5:$C4250,$C4250,$G$5:$G4250),2),"")</f>
        <v/>
      </c>
      <c r="I4250" s="53"/>
      <c r="J4250" s="53"/>
      <c r="K4250" s="25" t="str">
        <f t="shared" si="66"/>
        <v/>
      </c>
      <c r="L4250" s="13" t="str">
        <f>IF($D4250="","",IFERROR(INDEX(类别属性,MATCH($D4250,类别表,0)),""))</f>
        <v/>
      </c>
      <c r="M4250" s="53"/>
      <c r="N4250" s="53"/>
      <c r="O4250" s="32"/>
      <c r="P4250" s="6" t="str">
        <f>IF($C4250="","",IF(ISNA(MATCH($C4250,账户表,0)),"※这个账户不在【基础资料】的账户档案里",IF($B4250="","※没填日期，这一笔不会进任何月份的报表",IF(NOT(ISNUMBER($B4250)),"※日期是文本不是日期（像 2026.6.28 这种），按日期取数的报表全会漏掉这一笔",IF(AND($F4250&lt;&gt;"",$G4250&lt;&gt;""),"※收入和支出不能同时填",IF(AND(N($F4250)=0,N($G4250)=0),"※收入和支出都没填",IF(OR(N($F4250)&lt;0,N($G4250)&lt;0),"※金额不能填负数，方向反了就换一列填",IF($D4250="","※没填收支类别，分类报表会漏掉这一笔",IF(ISNA(MATCH($D4250,类别表,0)),"※收支类别不在【基础资料】的清单里",IF(AND($L4250="内部转账",$M4250=""),"△内部转账要在「对方账户」写上另一头",IF(AND($L4250="内部转账",$M4250=$C4250),"※对方账户跟本账户是同一个",IF(AND($L4250&lt;&gt;"内部转账",$M4250&lt;&gt;""),"△填了对方账户，但类别不是内部转账",IF(YEAR($B4250)&lt;&gt;管理年度,"△不是管理年度的单据，按月的三张报表里看不到",IF($H4250&lt;0,"△这一笔之后该账户余额成负数了，核一下",""))))))))))))))</f>
        <v/>
      </c>
    </row>
    <row r="4251" ht="16.5" spans="1:16">
      <c r="A4251" s="4" t="str">
        <f>IF($C4251="","",COUNTA($C$5:$C4251))</f>
        <v/>
      </c>
      <c r="B4251" s="52"/>
      <c r="C4251" s="53"/>
      <c r="D4251" s="53"/>
      <c r="E4251" s="32"/>
      <c r="F4251" s="54"/>
      <c r="G4251" s="54"/>
      <c r="H4251" s="24" t="str">
        <f>IFERROR(ROUND(VLOOKUP($C4251,基础资料!$B$5:$E$34,3,0)+SUMIF($C$5:$C4251,$C4251,$F$5:$F4251)-SUMIF($C$5:$C4251,$C4251,$G$5:$G4251),2),"")</f>
        <v/>
      </c>
      <c r="I4251" s="53"/>
      <c r="J4251" s="53"/>
      <c r="K4251" s="25" t="str">
        <f t="shared" si="66"/>
        <v/>
      </c>
      <c r="L4251" s="13" t="str">
        <f>IF($D4251="","",IFERROR(INDEX(类别属性,MATCH($D4251,类别表,0)),""))</f>
        <v/>
      </c>
      <c r="M4251" s="53"/>
      <c r="N4251" s="53"/>
      <c r="O4251" s="32"/>
      <c r="P4251" s="6" t="str">
        <f>IF($C4251="","",IF(ISNA(MATCH($C4251,账户表,0)),"※这个账户不在【基础资料】的账户档案里",IF($B4251="","※没填日期，这一笔不会进任何月份的报表",IF(NOT(ISNUMBER($B4251)),"※日期是文本不是日期（像 2026.6.28 这种），按日期取数的报表全会漏掉这一笔",IF(AND($F4251&lt;&gt;"",$G4251&lt;&gt;""),"※收入和支出不能同时填",IF(AND(N($F4251)=0,N($G4251)=0),"※收入和支出都没填",IF(OR(N($F4251)&lt;0,N($G4251)&lt;0),"※金额不能填负数，方向反了就换一列填",IF($D4251="","※没填收支类别，分类报表会漏掉这一笔",IF(ISNA(MATCH($D4251,类别表,0)),"※收支类别不在【基础资料】的清单里",IF(AND($L4251="内部转账",$M4251=""),"△内部转账要在「对方账户」写上另一头",IF(AND($L4251="内部转账",$M4251=$C4251),"※对方账户跟本账户是同一个",IF(AND($L4251&lt;&gt;"内部转账",$M4251&lt;&gt;""),"△填了对方账户，但类别不是内部转账",IF(YEAR($B4251)&lt;&gt;管理年度,"△不是管理年度的单据，按月的三张报表里看不到",IF($H4251&lt;0,"△这一笔之后该账户余额成负数了，核一下",""))))))))))))))</f>
        <v/>
      </c>
    </row>
    <row r="4252" ht="16.5" spans="1:16">
      <c r="A4252" s="4" t="str">
        <f>IF($C4252="","",COUNTA($C$5:$C4252))</f>
        <v/>
      </c>
      <c r="B4252" s="52"/>
      <c r="C4252" s="53"/>
      <c r="D4252" s="53"/>
      <c r="E4252" s="32"/>
      <c r="F4252" s="54"/>
      <c r="G4252" s="54"/>
      <c r="H4252" s="24" t="str">
        <f>IFERROR(ROUND(VLOOKUP($C4252,基础资料!$B$5:$E$34,3,0)+SUMIF($C$5:$C4252,$C4252,$F$5:$F4252)-SUMIF($C$5:$C4252,$C4252,$G$5:$G4252),2),"")</f>
        <v/>
      </c>
      <c r="I4252" s="53"/>
      <c r="J4252" s="53"/>
      <c r="K4252" s="25" t="str">
        <f t="shared" si="66"/>
        <v/>
      </c>
      <c r="L4252" s="13" t="str">
        <f>IF($D4252="","",IFERROR(INDEX(类别属性,MATCH($D4252,类别表,0)),""))</f>
        <v/>
      </c>
      <c r="M4252" s="53"/>
      <c r="N4252" s="53"/>
      <c r="O4252" s="32"/>
      <c r="P4252" s="6" t="str">
        <f>IF($C4252="","",IF(ISNA(MATCH($C4252,账户表,0)),"※这个账户不在【基础资料】的账户档案里",IF($B4252="","※没填日期，这一笔不会进任何月份的报表",IF(NOT(ISNUMBER($B4252)),"※日期是文本不是日期（像 2026.6.28 这种），按日期取数的报表全会漏掉这一笔",IF(AND($F4252&lt;&gt;"",$G4252&lt;&gt;""),"※收入和支出不能同时填",IF(AND(N($F4252)=0,N($G4252)=0),"※收入和支出都没填",IF(OR(N($F4252)&lt;0,N($G4252)&lt;0),"※金额不能填负数，方向反了就换一列填",IF($D4252="","※没填收支类别，分类报表会漏掉这一笔",IF(ISNA(MATCH($D4252,类别表,0)),"※收支类别不在【基础资料】的清单里",IF(AND($L4252="内部转账",$M4252=""),"△内部转账要在「对方账户」写上另一头",IF(AND($L4252="内部转账",$M4252=$C4252),"※对方账户跟本账户是同一个",IF(AND($L4252&lt;&gt;"内部转账",$M4252&lt;&gt;""),"△填了对方账户，但类别不是内部转账",IF(YEAR($B4252)&lt;&gt;管理年度,"△不是管理年度的单据，按月的三张报表里看不到",IF($H4252&lt;0,"△这一笔之后该账户余额成负数了，核一下",""))))))))))))))</f>
        <v/>
      </c>
    </row>
    <row r="4253" ht="16.5" spans="1:16">
      <c r="A4253" s="4" t="str">
        <f>IF($C4253="","",COUNTA($C$5:$C4253))</f>
        <v/>
      </c>
      <c r="B4253" s="52"/>
      <c r="C4253" s="53"/>
      <c r="D4253" s="53"/>
      <c r="E4253" s="32"/>
      <c r="F4253" s="54"/>
      <c r="G4253" s="54"/>
      <c r="H4253" s="24" t="str">
        <f>IFERROR(ROUND(VLOOKUP($C4253,基础资料!$B$5:$E$34,3,0)+SUMIF($C$5:$C4253,$C4253,$F$5:$F4253)-SUMIF($C$5:$C4253,$C4253,$G$5:$G4253),2),"")</f>
        <v/>
      </c>
      <c r="I4253" s="53"/>
      <c r="J4253" s="53"/>
      <c r="K4253" s="25" t="str">
        <f t="shared" si="66"/>
        <v/>
      </c>
      <c r="L4253" s="13" t="str">
        <f>IF($D4253="","",IFERROR(INDEX(类别属性,MATCH($D4253,类别表,0)),""))</f>
        <v/>
      </c>
      <c r="M4253" s="53"/>
      <c r="N4253" s="53"/>
      <c r="O4253" s="32"/>
      <c r="P4253" s="6" t="str">
        <f>IF($C4253="","",IF(ISNA(MATCH($C4253,账户表,0)),"※这个账户不在【基础资料】的账户档案里",IF($B4253="","※没填日期，这一笔不会进任何月份的报表",IF(NOT(ISNUMBER($B4253)),"※日期是文本不是日期（像 2026.6.28 这种），按日期取数的报表全会漏掉这一笔",IF(AND($F4253&lt;&gt;"",$G4253&lt;&gt;""),"※收入和支出不能同时填",IF(AND(N($F4253)=0,N($G4253)=0),"※收入和支出都没填",IF(OR(N($F4253)&lt;0,N($G4253)&lt;0),"※金额不能填负数，方向反了就换一列填",IF($D4253="","※没填收支类别，分类报表会漏掉这一笔",IF(ISNA(MATCH($D4253,类别表,0)),"※收支类别不在【基础资料】的清单里",IF(AND($L4253="内部转账",$M4253=""),"△内部转账要在「对方账户」写上另一头",IF(AND($L4253="内部转账",$M4253=$C4253),"※对方账户跟本账户是同一个",IF(AND($L4253&lt;&gt;"内部转账",$M4253&lt;&gt;""),"△填了对方账户，但类别不是内部转账",IF(YEAR($B4253)&lt;&gt;管理年度,"△不是管理年度的单据，按月的三张报表里看不到",IF($H4253&lt;0,"△这一笔之后该账户余额成负数了，核一下",""))))))))))))))</f>
        <v/>
      </c>
    </row>
    <row r="4254" ht="16.5" spans="1:16">
      <c r="A4254" s="4" t="str">
        <f>IF($C4254="","",COUNTA($C$5:$C4254))</f>
        <v/>
      </c>
      <c r="B4254" s="52"/>
      <c r="C4254" s="53"/>
      <c r="D4254" s="53"/>
      <c r="E4254" s="32"/>
      <c r="F4254" s="54"/>
      <c r="G4254" s="54"/>
      <c r="H4254" s="24" t="str">
        <f>IFERROR(ROUND(VLOOKUP($C4254,基础资料!$B$5:$E$34,3,0)+SUMIF($C$5:$C4254,$C4254,$F$5:$F4254)-SUMIF($C$5:$C4254,$C4254,$G$5:$G4254),2),"")</f>
        <v/>
      </c>
      <c r="I4254" s="53"/>
      <c r="J4254" s="53"/>
      <c r="K4254" s="25" t="str">
        <f t="shared" si="66"/>
        <v/>
      </c>
      <c r="L4254" s="13" t="str">
        <f>IF($D4254="","",IFERROR(INDEX(类别属性,MATCH($D4254,类别表,0)),""))</f>
        <v/>
      </c>
      <c r="M4254" s="53"/>
      <c r="N4254" s="53"/>
      <c r="O4254" s="32"/>
      <c r="P4254" s="6" t="str">
        <f>IF($C4254="","",IF(ISNA(MATCH($C4254,账户表,0)),"※这个账户不在【基础资料】的账户档案里",IF($B4254="","※没填日期，这一笔不会进任何月份的报表",IF(NOT(ISNUMBER($B4254)),"※日期是文本不是日期（像 2026.6.28 这种），按日期取数的报表全会漏掉这一笔",IF(AND($F4254&lt;&gt;"",$G4254&lt;&gt;""),"※收入和支出不能同时填",IF(AND(N($F4254)=0,N($G4254)=0),"※收入和支出都没填",IF(OR(N($F4254)&lt;0,N($G4254)&lt;0),"※金额不能填负数，方向反了就换一列填",IF($D4254="","※没填收支类别，分类报表会漏掉这一笔",IF(ISNA(MATCH($D4254,类别表,0)),"※收支类别不在【基础资料】的清单里",IF(AND($L4254="内部转账",$M4254=""),"△内部转账要在「对方账户」写上另一头",IF(AND($L4254="内部转账",$M4254=$C4254),"※对方账户跟本账户是同一个",IF(AND($L4254&lt;&gt;"内部转账",$M4254&lt;&gt;""),"△填了对方账户，但类别不是内部转账",IF(YEAR($B4254)&lt;&gt;管理年度,"△不是管理年度的单据，按月的三张报表里看不到",IF($H4254&lt;0,"△这一笔之后该账户余额成负数了，核一下",""))))))))))))))</f>
        <v/>
      </c>
    </row>
    <row r="4255" ht="16.5" spans="1:16">
      <c r="A4255" s="4" t="str">
        <f>IF($C4255="","",COUNTA($C$5:$C4255))</f>
        <v/>
      </c>
      <c r="B4255" s="52"/>
      <c r="C4255" s="53"/>
      <c r="D4255" s="53"/>
      <c r="E4255" s="32"/>
      <c r="F4255" s="54"/>
      <c r="G4255" s="54"/>
      <c r="H4255" s="24" t="str">
        <f>IFERROR(ROUND(VLOOKUP($C4255,基础资料!$B$5:$E$34,3,0)+SUMIF($C$5:$C4255,$C4255,$F$5:$F4255)-SUMIF($C$5:$C4255,$C4255,$G$5:$G4255),2),"")</f>
        <v/>
      </c>
      <c r="I4255" s="53"/>
      <c r="J4255" s="53"/>
      <c r="K4255" s="25" t="str">
        <f t="shared" si="66"/>
        <v/>
      </c>
      <c r="L4255" s="13" t="str">
        <f>IF($D4255="","",IFERROR(INDEX(类别属性,MATCH($D4255,类别表,0)),""))</f>
        <v/>
      </c>
      <c r="M4255" s="53"/>
      <c r="N4255" s="53"/>
      <c r="O4255" s="32"/>
      <c r="P4255" s="6" t="str">
        <f>IF($C4255="","",IF(ISNA(MATCH($C4255,账户表,0)),"※这个账户不在【基础资料】的账户档案里",IF($B4255="","※没填日期，这一笔不会进任何月份的报表",IF(NOT(ISNUMBER($B4255)),"※日期是文本不是日期（像 2026.6.28 这种），按日期取数的报表全会漏掉这一笔",IF(AND($F4255&lt;&gt;"",$G4255&lt;&gt;""),"※收入和支出不能同时填",IF(AND(N($F4255)=0,N($G4255)=0),"※收入和支出都没填",IF(OR(N($F4255)&lt;0,N($G4255)&lt;0),"※金额不能填负数，方向反了就换一列填",IF($D4255="","※没填收支类别，分类报表会漏掉这一笔",IF(ISNA(MATCH($D4255,类别表,0)),"※收支类别不在【基础资料】的清单里",IF(AND($L4255="内部转账",$M4255=""),"△内部转账要在「对方账户」写上另一头",IF(AND($L4255="内部转账",$M4255=$C4255),"※对方账户跟本账户是同一个",IF(AND($L4255&lt;&gt;"内部转账",$M4255&lt;&gt;""),"△填了对方账户，但类别不是内部转账",IF(YEAR($B4255)&lt;&gt;管理年度,"△不是管理年度的单据，按月的三张报表里看不到",IF($H4255&lt;0,"△这一笔之后该账户余额成负数了，核一下",""))))))))))))))</f>
        <v/>
      </c>
    </row>
    <row r="4256" ht="16.5" spans="1:16">
      <c r="A4256" s="4" t="str">
        <f>IF($C4256="","",COUNTA($C$5:$C4256))</f>
        <v/>
      </c>
      <c r="B4256" s="52"/>
      <c r="C4256" s="53"/>
      <c r="D4256" s="53"/>
      <c r="E4256" s="32"/>
      <c r="F4256" s="54"/>
      <c r="G4256" s="54"/>
      <c r="H4256" s="24" t="str">
        <f>IFERROR(ROUND(VLOOKUP($C4256,基础资料!$B$5:$E$34,3,0)+SUMIF($C$5:$C4256,$C4256,$F$5:$F4256)-SUMIF($C$5:$C4256,$C4256,$G$5:$G4256),2),"")</f>
        <v/>
      </c>
      <c r="I4256" s="53"/>
      <c r="J4256" s="53"/>
      <c r="K4256" s="25" t="str">
        <f t="shared" si="66"/>
        <v/>
      </c>
      <c r="L4256" s="13" t="str">
        <f>IF($D4256="","",IFERROR(INDEX(类别属性,MATCH($D4256,类别表,0)),""))</f>
        <v/>
      </c>
      <c r="M4256" s="53"/>
      <c r="N4256" s="53"/>
      <c r="O4256" s="32"/>
      <c r="P4256" s="6" t="str">
        <f>IF($C4256="","",IF(ISNA(MATCH($C4256,账户表,0)),"※这个账户不在【基础资料】的账户档案里",IF($B4256="","※没填日期，这一笔不会进任何月份的报表",IF(NOT(ISNUMBER($B4256)),"※日期是文本不是日期（像 2026.6.28 这种），按日期取数的报表全会漏掉这一笔",IF(AND($F4256&lt;&gt;"",$G4256&lt;&gt;""),"※收入和支出不能同时填",IF(AND(N($F4256)=0,N($G4256)=0),"※收入和支出都没填",IF(OR(N($F4256)&lt;0,N($G4256)&lt;0),"※金额不能填负数，方向反了就换一列填",IF($D4256="","※没填收支类别，分类报表会漏掉这一笔",IF(ISNA(MATCH($D4256,类别表,0)),"※收支类别不在【基础资料】的清单里",IF(AND($L4256="内部转账",$M4256=""),"△内部转账要在「对方账户」写上另一头",IF(AND($L4256="内部转账",$M4256=$C4256),"※对方账户跟本账户是同一个",IF(AND($L4256&lt;&gt;"内部转账",$M4256&lt;&gt;""),"△填了对方账户，但类别不是内部转账",IF(YEAR($B4256)&lt;&gt;管理年度,"△不是管理年度的单据，按月的三张报表里看不到",IF($H4256&lt;0,"△这一笔之后该账户余额成负数了，核一下",""))))))))))))))</f>
        <v/>
      </c>
    </row>
    <row r="4257" ht="16.5" spans="1:16">
      <c r="A4257" s="4" t="str">
        <f>IF($C4257="","",COUNTA($C$5:$C4257))</f>
        <v/>
      </c>
      <c r="B4257" s="52"/>
      <c r="C4257" s="53"/>
      <c r="D4257" s="53"/>
      <c r="E4257" s="32"/>
      <c r="F4257" s="54"/>
      <c r="G4257" s="54"/>
      <c r="H4257" s="24" t="str">
        <f>IFERROR(ROUND(VLOOKUP($C4257,基础资料!$B$5:$E$34,3,0)+SUMIF($C$5:$C4257,$C4257,$F$5:$F4257)-SUMIF($C$5:$C4257,$C4257,$G$5:$G4257),2),"")</f>
        <v/>
      </c>
      <c r="I4257" s="53"/>
      <c r="J4257" s="53"/>
      <c r="K4257" s="25" t="str">
        <f t="shared" si="66"/>
        <v/>
      </c>
      <c r="L4257" s="13" t="str">
        <f>IF($D4257="","",IFERROR(INDEX(类别属性,MATCH($D4257,类别表,0)),""))</f>
        <v/>
      </c>
      <c r="M4257" s="53"/>
      <c r="N4257" s="53"/>
      <c r="O4257" s="32"/>
      <c r="P4257" s="6" t="str">
        <f>IF($C4257="","",IF(ISNA(MATCH($C4257,账户表,0)),"※这个账户不在【基础资料】的账户档案里",IF($B4257="","※没填日期，这一笔不会进任何月份的报表",IF(NOT(ISNUMBER($B4257)),"※日期是文本不是日期（像 2026.6.28 这种），按日期取数的报表全会漏掉这一笔",IF(AND($F4257&lt;&gt;"",$G4257&lt;&gt;""),"※收入和支出不能同时填",IF(AND(N($F4257)=0,N($G4257)=0),"※收入和支出都没填",IF(OR(N($F4257)&lt;0,N($G4257)&lt;0),"※金额不能填负数，方向反了就换一列填",IF($D4257="","※没填收支类别，分类报表会漏掉这一笔",IF(ISNA(MATCH($D4257,类别表,0)),"※收支类别不在【基础资料】的清单里",IF(AND($L4257="内部转账",$M4257=""),"△内部转账要在「对方账户」写上另一头",IF(AND($L4257="内部转账",$M4257=$C4257),"※对方账户跟本账户是同一个",IF(AND($L4257&lt;&gt;"内部转账",$M4257&lt;&gt;""),"△填了对方账户，但类别不是内部转账",IF(YEAR($B4257)&lt;&gt;管理年度,"△不是管理年度的单据，按月的三张报表里看不到",IF($H4257&lt;0,"△这一笔之后该账户余额成负数了，核一下",""))))))))))))))</f>
        <v/>
      </c>
    </row>
    <row r="4258" ht="16.5" spans="1:16">
      <c r="A4258" s="4" t="str">
        <f>IF($C4258="","",COUNTA($C$5:$C4258))</f>
        <v/>
      </c>
      <c r="B4258" s="52"/>
      <c r="C4258" s="53"/>
      <c r="D4258" s="53"/>
      <c r="E4258" s="32"/>
      <c r="F4258" s="54"/>
      <c r="G4258" s="54"/>
      <c r="H4258" s="24" t="str">
        <f>IFERROR(ROUND(VLOOKUP($C4258,基础资料!$B$5:$E$34,3,0)+SUMIF($C$5:$C4258,$C4258,$F$5:$F4258)-SUMIF($C$5:$C4258,$C4258,$G$5:$G4258),2),"")</f>
        <v/>
      </c>
      <c r="I4258" s="53"/>
      <c r="J4258" s="53"/>
      <c r="K4258" s="25" t="str">
        <f t="shared" si="66"/>
        <v/>
      </c>
      <c r="L4258" s="13" t="str">
        <f>IF($D4258="","",IFERROR(INDEX(类别属性,MATCH($D4258,类别表,0)),""))</f>
        <v/>
      </c>
      <c r="M4258" s="53"/>
      <c r="N4258" s="53"/>
      <c r="O4258" s="32"/>
      <c r="P4258" s="6" t="str">
        <f>IF($C4258="","",IF(ISNA(MATCH($C4258,账户表,0)),"※这个账户不在【基础资料】的账户档案里",IF($B4258="","※没填日期，这一笔不会进任何月份的报表",IF(NOT(ISNUMBER($B4258)),"※日期是文本不是日期（像 2026.6.28 这种），按日期取数的报表全会漏掉这一笔",IF(AND($F4258&lt;&gt;"",$G4258&lt;&gt;""),"※收入和支出不能同时填",IF(AND(N($F4258)=0,N($G4258)=0),"※收入和支出都没填",IF(OR(N($F4258)&lt;0,N($G4258)&lt;0),"※金额不能填负数，方向反了就换一列填",IF($D4258="","※没填收支类别，分类报表会漏掉这一笔",IF(ISNA(MATCH($D4258,类别表,0)),"※收支类别不在【基础资料】的清单里",IF(AND($L4258="内部转账",$M4258=""),"△内部转账要在「对方账户」写上另一头",IF(AND($L4258="内部转账",$M4258=$C4258),"※对方账户跟本账户是同一个",IF(AND($L4258&lt;&gt;"内部转账",$M4258&lt;&gt;""),"△填了对方账户，但类别不是内部转账",IF(YEAR($B4258)&lt;&gt;管理年度,"△不是管理年度的单据，按月的三张报表里看不到",IF($H4258&lt;0,"△这一笔之后该账户余额成负数了，核一下",""))))))))))))))</f>
        <v/>
      </c>
    </row>
    <row r="4259" ht="16.5" spans="1:16">
      <c r="A4259" s="4" t="str">
        <f>IF($C4259="","",COUNTA($C$5:$C4259))</f>
        <v/>
      </c>
      <c r="B4259" s="52"/>
      <c r="C4259" s="53"/>
      <c r="D4259" s="53"/>
      <c r="E4259" s="32"/>
      <c r="F4259" s="54"/>
      <c r="G4259" s="54"/>
      <c r="H4259" s="24" t="str">
        <f>IFERROR(ROUND(VLOOKUP($C4259,基础资料!$B$5:$E$34,3,0)+SUMIF($C$5:$C4259,$C4259,$F$5:$F4259)-SUMIF($C$5:$C4259,$C4259,$G$5:$G4259),2),"")</f>
        <v/>
      </c>
      <c r="I4259" s="53"/>
      <c r="J4259" s="53"/>
      <c r="K4259" s="25" t="str">
        <f t="shared" si="66"/>
        <v/>
      </c>
      <c r="L4259" s="13" t="str">
        <f>IF($D4259="","",IFERROR(INDEX(类别属性,MATCH($D4259,类别表,0)),""))</f>
        <v/>
      </c>
      <c r="M4259" s="53"/>
      <c r="N4259" s="53"/>
      <c r="O4259" s="32"/>
      <c r="P4259" s="6" t="str">
        <f>IF($C4259="","",IF(ISNA(MATCH($C4259,账户表,0)),"※这个账户不在【基础资料】的账户档案里",IF($B4259="","※没填日期，这一笔不会进任何月份的报表",IF(NOT(ISNUMBER($B4259)),"※日期是文本不是日期（像 2026.6.28 这种），按日期取数的报表全会漏掉这一笔",IF(AND($F4259&lt;&gt;"",$G4259&lt;&gt;""),"※收入和支出不能同时填",IF(AND(N($F4259)=0,N($G4259)=0),"※收入和支出都没填",IF(OR(N($F4259)&lt;0,N($G4259)&lt;0),"※金额不能填负数，方向反了就换一列填",IF($D4259="","※没填收支类别，分类报表会漏掉这一笔",IF(ISNA(MATCH($D4259,类别表,0)),"※收支类别不在【基础资料】的清单里",IF(AND($L4259="内部转账",$M4259=""),"△内部转账要在「对方账户」写上另一头",IF(AND($L4259="内部转账",$M4259=$C4259),"※对方账户跟本账户是同一个",IF(AND($L4259&lt;&gt;"内部转账",$M4259&lt;&gt;""),"△填了对方账户，但类别不是内部转账",IF(YEAR($B4259)&lt;&gt;管理年度,"△不是管理年度的单据，按月的三张报表里看不到",IF($H4259&lt;0,"△这一笔之后该账户余额成负数了，核一下",""))))))))))))))</f>
        <v/>
      </c>
    </row>
    <row r="4260" ht="16.5" spans="1:16">
      <c r="A4260" s="4" t="str">
        <f>IF($C4260="","",COUNTA($C$5:$C4260))</f>
        <v/>
      </c>
      <c r="B4260" s="52"/>
      <c r="C4260" s="53"/>
      <c r="D4260" s="53"/>
      <c r="E4260" s="32"/>
      <c r="F4260" s="54"/>
      <c r="G4260" s="54"/>
      <c r="H4260" s="24" t="str">
        <f>IFERROR(ROUND(VLOOKUP($C4260,基础资料!$B$5:$E$34,3,0)+SUMIF($C$5:$C4260,$C4260,$F$5:$F4260)-SUMIF($C$5:$C4260,$C4260,$G$5:$G4260),2),"")</f>
        <v/>
      </c>
      <c r="I4260" s="53"/>
      <c r="J4260" s="53"/>
      <c r="K4260" s="25" t="str">
        <f t="shared" si="66"/>
        <v/>
      </c>
      <c r="L4260" s="13" t="str">
        <f>IF($D4260="","",IFERROR(INDEX(类别属性,MATCH($D4260,类别表,0)),""))</f>
        <v/>
      </c>
      <c r="M4260" s="53"/>
      <c r="N4260" s="53"/>
      <c r="O4260" s="32"/>
      <c r="P4260" s="6" t="str">
        <f>IF($C4260="","",IF(ISNA(MATCH($C4260,账户表,0)),"※这个账户不在【基础资料】的账户档案里",IF($B4260="","※没填日期，这一笔不会进任何月份的报表",IF(NOT(ISNUMBER($B4260)),"※日期是文本不是日期（像 2026.6.28 这种），按日期取数的报表全会漏掉这一笔",IF(AND($F4260&lt;&gt;"",$G4260&lt;&gt;""),"※收入和支出不能同时填",IF(AND(N($F4260)=0,N($G4260)=0),"※收入和支出都没填",IF(OR(N($F4260)&lt;0,N($G4260)&lt;0),"※金额不能填负数，方向反了就换一列填",IF($D4260="","※没填收支类别，分类报表会漏掉这一笔",IF(ISNA(MATCH($D4260,类别表,0)),"※收支类别不在【基础资料】的清单里",IF(AND($L4260="内部转账",$M4260=""),"△内部转账要在「对方账户」写上另一头",IF(AND($L4260="内部转账",$M4260=$C4260),"※对方账户跟本账户是同一个",IF(AND($L4260&lt;&gt;"内部转账",$M4260&lt;&gt;""),"△填了对方账户，但类别不是内部转账",IF(YEAR($B4260)&lt;&gt;管理年度,"△不是管理年度的单据，按月的三张报表里看不到",IF($H4260&lt;0,"△这一笔之后该账户余额成负数了，核一下",""))))))))))))))</f>
        <v/>
      </c>
    </row>
    <row r="4261" ht="16.5" spans="1:16">
      <c r="A4261" s="4" t="str">
        <f>IF($C4261="","",COUNTA($C$5:$C4261))</f>
        <v/>
      </c>
      <c r="B4261" s="52"/>
      <c r="C4261" s="53"/>
      <c r="D4261" s="53"/>
      <c r="E4261" s="32"/>
      <c r="F4261" s="54"/>
      <c r="G4261" s="54"/>
      <c r="H4261" s="24" t="str">
        <f>IFERROR(ROUND(VLOOKUP($C4261,基础资料!$B$5:$E$34,3,0)+SUMIF($C$5:$C4261,$C4261,$F$5:$F4261)-SUMIF($C$5:$C4261,$C4261,$G$5:$G4261),2),"")</f>
        <v/>
      </c>
      <c r="I4261" s="53"/>
      <c r="J4261" s="53"/>
      <c r="K4261" s="25" t="str">
        <f t="shared" si="66"/>
        <v/>
      </c>
      <c r="L4261" s="13" t="str">
        <f>IF($D4261="","",IFERROR(INDEX(类别属性,MATCH($D4261,类别表,0)),""))</f>
        <v/>
      </c>
      <c r="M4261" s="53"/>
      <c r="N4261" s="53"/>
      <c r="O4261" s="32"/>
      <c r="P4261" s="6" t="str">
        <f>IF($C4261="","",IF(ISNA(MATCH($C4261,账户表,0)),"※这个账户不在【基础资料】的账户档案里",IF($B4261="","※没填日期，这一笔不会进任何月份的报表",IF(NOT(ISNUMBER($B4261)),"※日期是文本不是日期（像 2026.6.28 这种），按日期取数的报表全会漏掉这一笔",IF(AND($F4261&lt;&gt;"",$G4261&lt;&gt;""),"※收入和支出不能同时填",IF(AND(N($F4261)=0,N($G4261)=0),"※收入和支出都没填",IF(OR(N($F4261)&lt;0,N($G4261)&lt;0),"※金额不能填负数，方向反了就换一列填",IF($D4261="","※没填收支类别，分类报表会漏掉这一笔",IF(ISNA(MATCH($D4261,类别表,0)),"※收支类别不在【基础资料】的清单里",IF(AND($L4261="内部转账",$M4261=""),"△内部转账要在「对方账户」写上另一头",IF(AND($L4261="内部转账",$M4261=$C4261),"※对方账户跟本账户是同一个",IF(AND($L4261&lt;&gt;"内部转账",$M4261&lt;&gt;""),"△填了对方账户，但类别不是内部转账",IF(YEAR($B4261)&lt;&gt;管理年度,"△不是管理年度的单据，按月的三张报表里看不到",IF($H4261&lt;0,"△这一笔之后该账户余额成负数了，核一下",""))))))))))))))</f>
        <v/>
      </c>
    </row>
    <row r="4262" ht="16.5" spans="1:16">
      <c r="A4262" s="4" t="str">
        <f>IF($C4262="","",COUNTA($C$5:$C4262))</f>
        <v/>
      </c>
      <c r="B4262" s="52"/>
      <c r="C4262" s="53"/>
      <c r="D4262" s="53"/>
      <c r="E4262" s="32"/>
      <c r="F4262" s="54"/>
      <c r="G4262" s="54"/>
      <c r="H4262" s="24" t="str">
        <f>IFERROR(ROUND(VLOOKUP($C4262,基础资料!$B$5:$E$34,3,0)+SUMIF($C$5:$C4262,$C4262,$F$5:$F4262)-SUMIF($C$5:$C4262,$C4262,$G$5:$G4262),2),"")</f>
        <v/>
      </c>
      <c r="I4262" s="53"/>
      <c r="J4262" s="53"/>
      <c r="K4262" s="25" t="str">
        <f t="shared" si="66"/>
        <v/>
      </c>
      <c r="L4262" s="13" t="str">
        <f>IF($D4262="","",IFERROR(INDEX(类别属性,MATCH($D4262,类别表,0)),""))</f>
        <v/>
      </c>
      <c r="M4262" s="53"/>
      <c r="N4262" s="53"/>
      <c r="O4262" s="32"/>
      <c r="P4262" s="6" t="str">
        <f>IF($C4262="","",IF(ISNA(MATCH($C4262,账户表,0)),"※这个账户不在【基础资料】的账户档案里",IF($B4262="","※没填日期，这一笔不会进任何月份的报表",IF(NOT(ISNUMBER($B4262)),"※日期是文本不是日期（像 2026.6.28 这种），按日期取数的报表全会漏掉这一笔",IF(AND($F4262&lt;&gt;"",$G4262&lt;&gt;""),"※收入和支出不能同时填",IF(AND(N($F4262)=0,N($G4262)=0),"※收入和支出都没填",IF(OR(N($F4262)&lt;0,N($G4262)&lt;0),"※金额不能填负数，方向反了就换一列填",IF($D4262="","※没填收支类别，分类报表会漏掉这一笔",IF(ISNA(MATCH($D4262,类别表,0)),"※收支类别不在【基础资料】的清单里",IF(AND($L4262="内部转账",$M4262=""),"△内部转账要在「对方账户」写上另一头",IF(AND($L4262="内部转账",$M4262=$C4262),"※对方账户跟本账户是同一个",IF(AND($L4262&lt;&gt;"内部转账",$M4262&lt;&gt;""),"△填了对方账户，但类别不是内部转账",IF(YEAR($B4262)&lt;&gt;管理年度,"△不是管理年度的单据，按月的三张报表里看不到",IF($H4262&lt;0,"△这一笔之后该账户余额成负数了，核一下",""))))))))))))))</f>
        <v/>
      </c>
    </row>
    <row r="4263" ht="16.5" spans="1:16">
      <c r="A4263" s="4" t="str">
        <f>IF($C4263="","",COUNTA($C$5:$C4263))</f>
        <v/>
      </c>
      <c r="B4263" s="52"/>
      <c r="C4263" s="53"/>
      <c r="D4263" s="53"/>
      <c r="E4263" s="32"/>
      <c r="F4263" s="54"/>
      <c r="G4263" s="54"/>
      <c r="H4263" s="24" t="str">
        <f>IFERROR(ROUND(VLOOKUP($C4263,基础资料!$B$5:$E$34,3,0)+SUMIF($C$5:$C4263,$C4263,$F$5:$F4263)-SUMIF($C$5:$C4263,$C4263,$G$5:$G4263),2),"")</f>
        <v/>
      </c>
      <c r="I4263" s="53"/>
      <c r="J4263" s="53"/>
      <c r="K4263" s="25" t="str">
        <f t="shared" si="66"/>
        <v/>
      </c>
      <c r="L4263" s="13" t="str">
        <f>IF($D4263="","",IFERROR(INDEX(类别属性,MATCH($D4263,类别表,0)),""))</f>
        <v/>
      </c>
      <c r="M4263" s="53"/>
      <c r="N4263" s="53"/>
      <c r="O4263" s="32"/>
      <c r="P4263" s="6" t="str">
        <f>IF($C4263="","",IF(ISNA(MATCH($C4263,账户表,0)),"※这个账户不在【基础资料】的账户档案里",IF($B4263="","※没填日期，这一笔不会进任何月份的报表",IF(NOT(ISNUMBER($B4263)),"※日期是文本不是日期（像 2026.6.28 这种），按日期取数的报表全会漏掉这一笔",IF(AND($F4263&lt;&gt;"",$G4263&lt;&gt;""),"※收入和支出不能同时填",IF(AND(N($F4263)=0,N($G4263)=0),"※收入和支出都没填",IF(OR(N($F4263)&lt;0,N($G4263)&lt;0),"※金额不能填负数，方向反了就换一列填",IF($D4263="","※没填收支类别，分类报表会漏掉这一笔",IF(ISNA(MATCH($D4263,类别表,0)),"※收支类别不在【基础资料】的清单里",IF(AND($L4263="内部转账",$M4263=""),"△内部转账要在「对方账户」写上另一头",IF(AND($L4263="内部转账",$M4263=$C4263),"※对方账户跟本账户是同一个",IF(AND($L4263&lt;&gt;"内部转账",$M4263&lt;&gt;""),"△填了对方账户，但类别不是内部转账",IF(YEAR($B4263)&lt;&gt;管理年度,"△不是管理年度的单据，按月的三张报表里看不到",IF($H4263&lt;0,"△这一笔之后该账户余额成负数了，核一下",""))))))))))))))</f>
        <v/>
      </c>
    </row>
    <row r="4264" ht="16.5" spans="1:16">
      <c r="A4264" s="4" t="str">
        <f>IF($C4264="","",COUNTA($C$5:$C4264))</f>
        <v/>
      </c>
      <c r="B4264" s="52"/>
      <c r="C4264" s="53"/>
      <c r="D4264" s="53"/>
      <c r="E4264" s="32"/>
      <c r="F4264" s="54"/>
      <c r="G4264" s="54"/>
      <c r="H4264" s="24" t="str">
        <f>IFERROR(ROUND(VLOOKUP($C4264,基础资料!$B$5:$E$34,3,0)+SUMIF($C$5:$C4264,$C4264,$F$5:$F4264)-SUMIF($C$5:$C4264,$C4264,$G$5:$G4264),2),"")</f>
        <v/>
      </c>
      <c r="I4264" s="53"/>
      <c r="J4264" s="53"/>
      <c r="K4264" s="25" t="str">
        <f t="shared" si="66"/>
        <v/>
      </c>
      <c r="L4264" s="13" t="str">
        <f>IF($D4264="","",IFERROR(INDEX(类别属性,MATCH($D4264,类别表,0)),""))</f>
        <v/>
      </c>
      <c r="M4264" s="53"/>
      <c r="N4264" s="53"/>
      <c r="O4264" s="32"/>
      <c r="P4264" s="6" t="str">
        <f>IF($C4264="","",IF(ISNA(MATCH($C4264,账户表,0)),"※这个账户不在【基础资料】的账户档案里",IF($B4264="","※没填日期，这一笔不会进任何月份的报表",IF(NOT(ISNUMBER($B4264)),"※日期是文本不是日期（像 2026.6.28 这种），按日期取数的报表全会漏掉这一笔",IF(AND($F4264&lt;&gt;"",$G4264&lt;&gt;""),"※收入和支出不能同时填",IF(AND(N($F4264)=0,N($G4264)=0),"※收入和支出都没填",IF(OR(N($F4264)&lt;0,N($G4264)&lt;0),"※金额不能填负数，方向反了就换一列填",IF($D4264="","※没填收支类别，分类报表会漏掉这一笔",IF(ISNA(MATCH($D4264,类别表,0)),"※收支类别不在【基础资料】的清单里",IF(AND($L4264="内部转账",$M4264=""),"△内部转账要在「对方账户」写上另一头",IF(AND($L4264="内部转账",$M4264=$C4264),"※对方账户跟本账户是同一个",IF(AND($L4264&lt;&gt;"内部转账",$M4264&lt;&gt;""),"△填了对方账户，但类别不是内部转账",IF(YEAR($B4264)&lt;&gt;管理年度,"△不是管理年度的单据，按月的三张报表里看不到",IF($H4264&lt;0,"△这一笔之后该账户余额成负数了，核一下",""))))))))))))))</f>
        <v/>
      </c>
    </row>
    <row r="4265" ht="16.5" spans="1:16">
      <c r="A4265" s="4" t="str">
        <f>IF($C4265="","",COUNTA($C$5:$C4265))</f>
        <v/>
      </c>
      <c r="B4265" s="52"/>
      <c r="C4265" s="53"/>
      <c r="D4265" s="53"/>
      <c r="E4265" s="32"/>
      <c r="F4265" s="54"/>
      <c r="G4265" s="54"/>
      <c r="H4265" s="24" t="str">
        <f>IFERROR(ROUND(VLOOKUP($C4265,基础资料!$B$5:$E$34,3,0)+SUMIF($C$5:$C4265,$C4265,$F$5:$F4265)-SUMIF($C$5:$C4265,$C4265,$G$5:$G4265),2),"")</f>
        <v/>
      </c>
      <c r="I4265" s="53"/>
      <c r="J4265" s="53"/>
      <c r="K4265" s="25" t="str">
        <f t="shared" si="66"/>
        <v/>
      </c>
      <c r="L4265" s="13" t="str">
        <f>IF($D4265="","",IFERROR(INDEX(类别属性,MATCH($D4265,类别表,0)),""))</f>
        <v/>
      </c>
      <c r="M4265" s="53"/>
      <c r="N4265" s="53"/>
      <c r="O4265" s="32"/>
      <c r="P4265" s="6" t="str">
        <f>IF($C4265="","",IF(ISNA(MATCH($C4265,账户表,0)),"※这个账户不在【基础资料】的账户档案里",IF($B4265="","※没填日期，这一笔不会进任何月份的报表",IF(NOT(ISNUMBER($B4265)),"※日期是文本不是日期（像 2026.6.28 这种），按日期取数的报表全会漏掉这一笔",IF(AND($F4265&lt;&gt;"",$G4265&lt;&gt;""),"※收入和支出不能同时填",IF(AND(N($F4265)=0,N($G4265)=0),"※收入和支出都没填",IF(OR(N($F4265)&lt;0,N($G4265)&lt;0),"※金额不能填负数，方向反了就换一列填",IF($D4265="","※没填收支类别，分类报表会漏掉这一笔",IF(ISNA(MATCH($D4265,类别表,0)),"※收支类别不在【基础资料】的清单里",IF(AND($L4265="内部转账",$M4265=""),"△内部转账要在「对方账户」写上另一头",IF(AND($L4265="内部转账",$M4265=$C4265),"※对方账户跟本账户是同一个",IF(AND($L4265&lt;&gt;"内部转账",$M4265&lt;&gt;""),"△填了对方账户，但类别不是内部转账",IF(YEAR($B4265)&lt;&gt;管理年度,"△不是管理年度的单据，按月的三张报表里看不到",IF($H4265&lt;0,"△这一笔之后该账户余额成负数了，核一下",""))))))))))))))</f>
        <v/>
      </c>
    </row>
    <row r="4266" ht="16.5" spans="1:16">
      <c r="A4266" s="4" t="str">
        <f>IF($C4266="","",COUNTA($C$5:$C4266))</f>
        <v/>
      </c>
      <c r="B4266" s="52"/>
      <c r="C4266" s="53"/>
      <c r="D4266" s="53"/>
      <c r="E4266" s="32"/>
      <c r="F4266" s="54"/>
      <c r="G4266" s="54"/>
      <c r="H4266" s="24" t="str">
        <f>IFERROR(ROUND(VLOOKUP($C4266,基础资料!$B$5:$E$34,3,0)+SUMIF($C$5:$C4266,$C4266,$F$5:$F4266)-SUMIF($C$5:$C4266,$C4266,$G$5:$G4266),2),"")</f>
        <v/>
      </c>
      <c r="I4266" s="53"/>
      <c r="J4266" s="53"/>
      <c r="K4266" s="25" t="str">
        <f t="shared" si="66"/>
        <v/>
      </c>
      <c r="L4266" s="13" t="str">
        <f>IF($D4266="","",IFERROR(INDEX(类别属性,MATCH($D4266,类别表,0)),""))</f>
        <v/>
      </c>
      <c r="M4266" s="53"/>
      <c r="N4266" s="53"/>
      <c r="O4266" s="32"/>
      <c r="P4266" s="6" t="str">
        <f>IF($C4266="","",IF(ISNA(MATCH($C4266,账户表,0)),"※这个账户不在【基础资料】的账户档案里",IF($B4266="","※没填日期，这一笔不会进任何月份的报表",IF(NOT(ISNUMBER($B4266)),"※日期是文本不是日期（像 2026.6.28 这种），按日期取数的报表全会漏掉这一笔",IF(AND($F4266&lt;&gt;"",$G4266&lt;&gt;""),"※收入和支出不能同时填",IF(AND(N($F4266)=0,N($G4266)=0),"※收入和支出都没填",IF(OR(N($F4266)&lt;0,N($G4266)&lt;0),"※金额不能填负数，方向反了就换一列填",IF($D4266="","※没填收支类别，分类报表会漏掉这一笔",IF(ISNA(MATCH($D4266,类别表,0)),"※收支类别不在【基础资料】的清单里",IF(AND($L4266="内部转账",$M4266=""),"△内部转账要在「对方账户」写上另一头",IF(AND($L4266="内部转账",$M4266=$C4266),"※对方账户跟本账户是同一个",IF(AND($L4266&lt;&gt;"内部转账",$M4266&lt;&gt;""),"△填了对方账户，但类别不是内部转账",IF(YEAR($B4266)&lt;&gt;管理年度,"△不是管理年度的单据，按月的三张报表里看不到",IF($H4266&lt;0,"△这一笔之后该账户余额成负数了，核一下",""))))))))))))))</f>
        <v/>
      </c>
    </row>
    <row r="4267" ht="16.5" spans="1:16">
      <c r="A4267" s="4" t="str">
        <f>IF($C4267="","",COUNTA($C$5:$C4267))</f>
        <v/>
      </c>
      <c r="B4267" s="52"/>
      <c r="C4267" s="53"/>
      <c r="D4267" s="53"/>
      <c r="E4267" s="32"/>
      <c r="F4267" s="54"/>
      <c r="G4267" s="54"/>
      <c r="H4267" s="24" t="str">
        <f>IFERROR(ROUND(VLOOKUP($C4267,基础资料!$B$5:$E$34,3,0)+SUMIF($C$5:$C4267,$C4267,$F$5:$F4267)-SUMIF($C$5:$C4267,$C4267,$G$5:$G4267),2),"")</f>
        <v/>
      </c>
      <c r="I4267" s="53"/>
      <c r="J4267" s="53"/>
      <c r="K4267" s="25" t="str">
        <f t="shared" si="66"/>
        <v/>
      </c>
      <c r="L4267" s="13" t="str">
        <f>IF($D4267="","",IFERROR(INDEX(类别属性,MATCH($D4267,类别表,0)),""))</f>
        <v/>
      </c>
      <c r="M4267" s="53"/>
      <c r="N4267" s="53"/>
      <c r="O4267" s="32"/>
      <c r="P4267" s="6" t="str">
        <f>IF($C4267="","",IF(ISNA(MATCH($C4267,账户表,0)),"※这个账户不在【基础资料】的账户档案里",IF($B4267="","※没填日期，这一笔不会进任何月份的报表",IF(NOT(ISNUMBER($B4267)),"※日期是文本不是日期（像 2026.6.28 这种），按日期取数的报表全会漏掉这一笔",IF(AND($F4267&lt;&gt;"",$G4267&lt;&gt;""),"※收入和支出不能同时填",IF(AND(N($F4267)=0,N($G4267)=0),"※收入和支出都没填",IF(OR(N($F4267)&lt;0,N($G4267)&lt;0),"※金额不能填负数，方向反了就换一列填",IF($D4267="","※没填收支类别，分类报表会漏掉这一笔",IF(ISNA(MATCH($D4267,类别表,0)),"※收支类别不在【基础资料】的清单里",IF(AND($L4267="内部转账",$M4267=""),"△内部转账要在「对方账户」写上另一头",IF(AND($L4267="内部转账",$M4267=$C4267),"※对方账户跟本账户是同一个",IF(AND($L4267&lt;&gt;"内部转账",$M4267&lt;&gt;""),"△填了对方账户，但类别不是内部转账",IF(YEAR($B4267)&lt;&gt;管理年度,"△不是管理年度的单据，按月的三张报表里看不到",IF($H4267&lt;0,"△这一笔之后该账户余额成负数了，核一下",""))))))))))))))</f>
        <v/>
      </c>
    </row>
    <row r="4268" ht="16.5" spans="1:16">
      <c r="A4268" s="4" t="str">
        <f>IF($C4268="","",COUNTA($C$5:$C4268))</f>
        <v/>
      </c>
      <c r="B4268" s="52"/>
      <c r="C4268" s="53"/>
      <c r="D4268" s="53"/>
      <c r="E4268" s="32"/>
      <c r="F4268" s="54"/>
      <c r="G4268" s="54"/>
      <c r="H4268" s="24" t="str">
        <f>IFERROR(ROUND(VLOOKUP($C4268,基础资料!$B$5:$E$34,3,0)+SUMIF($C$5:$C4268,$C4268,$F$5:$F4268)-SUMIF($C$5:$C4268,$C4268,$G$5:$G4268),2),"")</f>
        <v/>
      </c>
      <c r="I4268" s="53"/>
      <c r="J4268" s="53"/>
      <c r="K4268" s="25" t="str">
        <f t="shared" si="66"/>
        <v/>
      </c>
      <c r="L4268" s="13" t="str">
        <f>IF($D4268="","",IFERROR(INDEX(类别属性,MATCH($D4268,类别表,0)),""))</f>
        <v/>
      </c>
      <c r="M4268" s="53"/>
      <c r="N4268" s="53"/>
      <c r="O4268" s="32"/>
      <c r="P4268" s="6" t="str">
        <f>IF($C4268="","",IF(ISNA(MATCH($C4268,账户表,0)),"※这个账户不在【基础资料】的账户档案里",IF($B4268="","※没填日期，这一笔不会进任何月份的报表",IF(NOT(ISNUMBER($B4268)),"※日期是文本不是日期（像 2026.6.28 这种），按日期取数的报表全会漏掉这一笔",IF(AND($F4268&lt;&gt;"",$G4268&lt;&gt;""),"※收入和支出不能同时填",IF(AND(N($F4268)=0,N($G4268)=0),"※收入和支出都没填",IF(OR(N($F4268)&lt;0,N($G4268)&lt;0),"※金额不能填负数，方向反了就换一列填",IF($D4268="","※没填收支类别，分类报表会漏掉这一笔",IF(ISNA(MATCH($D4268,类别表,0)),"※收支类别不在【基础资料】的清单里",IF(AND($L4268="内部转账",$M4268=""),"△内部转账要在「对方账户」写上另一头",IF(AND($L4268="内部转账",$M4268=$C4268),"※对方账户跟本账户是同一个",IF(AND($L4268&lt;&gt;"内部转账",$M4268&lt;&gt;""),"△填了对方账户，但类别不是内部转账",IF(YEAR($B4268)&lt;&gt;管理年度,"△不是管理年度的单据，按月的三张报表里看不到",IF($H4268&lt;0,"△这一笔之后该账户余额成负数了，核一下",""))))))))))))))</f>
        <v/>
      </c>
    </row>
    <row r="4269" ht="16.5" spans="1:16">
      <c r="A4269" s="4" t="str">
        <f>IF($C4269="","",COUNTA($C$5:$C4269))</f>
        <v/>
      </c>
      <c r="B4269" s="52"/>
      <c r="C4269" s="53"/>
      <c r="D4269" s="53"/>
      <c r="E4269" s="32"/>
      <c r="F4269" s="54"/>
      <c r="G4269" s="54"/>
      <c r="H4269" s="24" t="str">
        <f>IFERROR(ROUND(VLOOKUP($C4269,基础资料!$B$5:$E$34,3,0)+SUMIF($C$5:$C4269,$C4269,$F$5:$F4269)-SUMIF($C$5:$C4269,$C4269,$G$5:$G4269),2),"")</f>
        <v/>
      </c>
      <c r="I4269" s="53"/>
      <c r="J4269" s="53"/>
      <c r="K4269" s="25" t="str">
        <f t="shared" si="66"/>
        <v/>
      </c>
      <c r="L4269" s="13" t="str">
        <f>IF($D4269="","",IFERROR(INDEX(类别属性,MATCH($D4269,类别表,0)),""))</f>
        <v/>
      </c>
      <c r="M4269" s="53"/>
      <c r="N4269" s="53"/>
      <c r="O4269" s="32"/>
      <c r="P4269" s="6" t="str">
        <f>IF($C4269="","",IF(ISNA(MATCH($C4269,账户表,0)),"※这个账户不在【基础资料】的账户档案里",IF($B4269="","※没填日期，这一笔不会进任何月份的报表",IF(NOT(ISNUMBER($B4269)),"※日期是文本不是日期（像 2026.6.28 这种），按日期取数的报表全会漏掉这一笔",IF(AND($F4269&lt;&gt;"",$G4269&lt;&gt;""),"※收入和支出不能同时填",IF(AND(N($F4269)=0,N($G4269)=0),"※收入和支出都没填",IF(OR(N($F4269)&lt;0,N($G4269)&lt;0),"※金额不能填负数，方向反了就换一列填",IF($D4269="","※没填收支类别，分类报表会漏掉这一笔",IF(ISNA(MATCH($D4269,类别表,0)),"※收支类别不在【基础资料】的清单里",IF(AND($L4269="内部转账",$M4269=""),"△内部转账要在「对方账户」写上另一头",IF(AND($L4269="内部转账",$M4269=$C4269),"※对方账户跟本账户是同一个",IF(AND($L4269&lt;&gt;"内部转账",$M4269&lt;&gt;""),"△填了对方账户，但类别不是内部转账",IF(YEAR($B4269)&lt;&gt;管理年度,"△不是管理年度的单据，按月的三张报表里看不到",IF($H4269&lt;0,"△这一笔之后该账户余额成负数了，核一下",""))))))))))))))</f>
        <v/>
      </c>
    </row>
    <row r="4270" ht="16.5" spans="1:16">
      <c r="A4270" s="4" t="str">
        <f>IF($C4270="","",COUNTA($C$5:$C4270))</f>
        <v/>
      </c>
      <c r="B4270" s="52"/>
      <c r="C4270" s="53"/>
      <c r="D4270" s="53"/>
      <c r="E4270" s="32"/>
      <c r="F4270" s="54"/>
      <c r="G4270" s="54"/>
      <c r="H4270" s="24" t="str">
        <f>IFERROR(ROUND(VLOOKUP($C4270,基础资料!$B$5:$E$34,3,0)+SUMIF($C$5:$C4270,$C4270,$F$5:$F4270)-SUMIF($C$5:$C4270,$C4270,$G$5:$G4270),2),"")</f>
        <v/>
      </c>
      <c r="I4270" s="53"/>
      <c r="J4270" s="53"/>
      <c r="K4270" s="25" t="str">
        <f t="shared" si="66"/>
        <v/>
      </c>
      <c r="L4270" s="13" t="str">
        <f>IF($D4270="","",IFERROR(INDEX(类别属性,MATCH($D4270,类别表,0)),""))</f>
        <v/>
      </c>
      <c r="M4270" s="53"/>
      <c r="N4270" s="53"/>
      <c r="O4270" s="32"/>
      <c r="P4270" s="6" t="str">
        <f>IF($C4270="","",IF(ISNA(MATCH($C4270,账户表,0)),"※这个账户不在【基础资料】的账户档案里",IF($B4270="","※没填日期，这一笔不会进任何月份的报表",IF(NOT(ISNUMBER($B4270)),"※日期是文本不是日期（像 2026.6.28 这种），按日期取数的报表全会漏掉这一笔",IF(AND($F4270&lt;&gt;"",$G4270&lt;&gt;""),"※收入和支出不能同时填",IF(AND(N($F4270)=0,N($G4270)=0),"※收入和支出都没填",IF(OR(N($F4270)&lt;0,N($G4270)&lt;0),"※金额不能填负数，方向反了就换一列填",IF($D4270="","※没填收支类别，分类报表会漏掉这一笔",IF(ISNA(MATCH($D4270,类别表,0)),"※收支类别不在【基础资料】的清单里",IF(AND($L4270="内部转账",$M4270=""),"△内部转账要在「对方账户」写上另一头",IF(AND($L4270="内部转账",$M4270=$C4270),"※对方账户跟本账户是同一个",IF(AND($L4270&lt;&gt;"内部转账",$M4270&lt;&gt;""),"△填了对方账户，但类别不是内部转账",IF(YEAR($B4270)&lt;&gt;管理年度,"△不是管理年度的单据，按月的三张报表里看不到",IF($H4270&lt;0,"△这一笔之后该账户余额成负数了，核一下",""))))))))))))))</f>
        <v/>
      </c>
    </row>
    <row r="4271" ht="16.5" spans="1:16">
      <c r="A4271" s="4" t="str">
        <f>IF($C4271="","",COUNTA($C$5:$C4271))</f>
        <v/>
      </c>
      <c r="B4271" s="52"/>
      <c r="C4271" s="53"/>
      <c r="D4271" s="53"/>
      <c r="E4271" s="32"/>
      <c r="F4271" s="54"/>
      <c r="G4271" s="54"/>
      <c r="H4271" s="24" t="str">
        <f>IFERROR(ROUND(VLOOKUP($C4271,基础资料!$B$5:$E$34,3,0)+SUMIF($C$5:$C4271,$C4271,$F$5:$F4271)-SUMIF($C$5:$C4271,$C4271,$G$5:$G4271),2),"")</f>
        <v/>
      </c>
      <c r="I4271" s="53"/>
      <c r="J4271" s="53"/>
      <c r="K4271" s="25" t="str">
        <f t="shared" si="66"/>
        <v/>
      </c>
      <c r="L4271" s="13" t="str">
        <f>IF($D4271="","",IFERROR(INDEX(类别属性,MATCH($D4271,类别表,0)),""))</f>
        <v/>
      </c>
      <c r="M4271" s="53"/>
      <c r="N4271" s="53"/>
      <c r="O4271" s="32"/>
      <c r="P4271" s="6" t="str">
        <f>IF($C4271="","",IF(ISNA(MATCH($C4271,账户表,0)),"※这个账户不在【基础资料】的账户档案里",IF($B4271="","※没填日期，这一笔不会进任何月份的报表",IF(NOT(ISNUMBER($B4271)),"※日期是文本不是日期（像 2026.6.28 这种），按日期取数的报表全会漏掉这一笔",IF(AND($F4271&lt;&gt;"",$G4271&lt;&gt;""),"※收入和支出不能同时填",IF(AND(N($F4271)=0,N($G4271)=0),"※收入和支出都没填",IF(OR(N($F4271)&lt;0,N($G4271)&lt;0),"※金额不能填负数，方向反了就换一列填",IF($D4271="","※没填收支类别，分类报表会漏掉这一笔",IF(ISNA(MATCH($D4271,类别表,0)),"※收支类别不在【基础资料】的清单里",IF(AND($L4271="内部转账",$M4271=""),"△内部转账要在「对方账户」写上另一头",IF(AND($L4271="内部转账",$M4271=$C4271),"※对方账户跟本账户是同一个",IF(AND($L4271&lt;&gt;"内部转账",$M4271&lt;&gt;""),"△填了对方账户，但类别不是内部转账",IF(YEAR($B4271)&lt;&gt;管理年度,"△不是管理年度的单据，按月的三张报表里看不到",IF($H4271&lt;0,"△这一笔之后该账户余额成负数了，核一下",""))))))))))))))</f>
        <v/>
      </c>
    </row>
    <row r="4272" ht="16.5" spans="1:16">
      <c r="A4272" s="4" t="str">
        <f>IF($C4272="","",COUNTA($C$5:$C4272))</f>
        <v/>
      </c>
      <c r="B4272" s="52"/>
      <c r="C4272" s="53"/>
      <c r="D4272" s="53"/>
      <c r="E4272" s="32"/>
      <c r="F4272" s="54"/>
      <c r="G4272" s="54"/>
      <c r="H4272" s="24" t="str">
        <f>IFERROR(ROUND(VLOOKUP($C4272,基础资料!$B$5:$E$34,3,0)+SUMIF($C$5:$C4272,$C4272,$F$5:$F4272)-SUMIF($C$5:$C4272,$C4272,$G$5:$G4272),2),"")</f>
        <v/>
      </c>
      <c r="I4272" s="53"/>
      <c r="J4272" s="53"/>
      <c r="K4272" s="25" t="str">
        <f t="shared" si="66"/>
        <v/>
      </c>
      <c r="L4272" s="13" t="str">
        <f>IF($D4272="","",IFERROR(INDEX(类别属性,MATCH($D4272,类别表,0)),""))</f>
        <v/>
      </c>
      <c r="M4272" s="53"/>
      <c r="N4272" s="53"/>
      <c r="O4272" s="32"/>
      <c r="P4272" s="6" t="str">
        <f>IF($C4272="","",IF(ISNA(MATCH($C4272,账户表,0)),"※这个账户不在【基础资料】的账户档案里",IF($B4272="","※没填日期，这一笔不会进任何月份的报表",IF(NOT(ISNUMBER($B4272)),"※日期是文本不是日期（像 2026.6.28 这种），按日期取数的报表全会漏掉这一笔",IF(AND($F4272&lt;&gt;"",$G4272&lt;&gt;""),"※收入和支出不能同时填",IF(AND(N($F4272)=0,N($G4272)=0),"※收入和支出都没填",IF(OR(N($F4272)&lt;0,N($G4272)&lt;0),"※金额不能填负数，方向反了就换一列填",IF($D4272="","※没填收支类别，分类报表会漏掉这一笔",IF(ISNA(MATCH($D4272,类别表,0)),"※收支类别不在【基础资料】的清单里",IF(AND($L4272="内部转账",$M4272=""),"△内部转账要在「对方账户」写上另一头",IF(AND($L4272="内部转账",$M4272=$C4272),"※对方账户跟本账户是同一个",IF(AND($L4272&lt;&gt;"内部转账",$M4272&lt;&gt;""),"△填了对方账户，但类别不是内部转账",IF(YEAR($B4272)&lt;&gt;管理年度,"△不是管理年度的单据，按月的三张报表里看不到",IF($H4272&lt;0,"△这一笔之后该账户余额成负数了，核一下",""))))))))))))))</f>
        <v/>
      </c>
    </row>
    <row r="4273" ht="16.5" spans="1:16">
      <c r="A4273" s="4" t="str">
        <f>IF($C4273="","",COUNTA($C$5:$C4273))</f>
        <v/>
      </c>
      <c r="B4273" s="52"/>
      <c r="C4273" s="53"/>
      <c r="D4273" s="53"/>
      <c r="E4273" s="32"/>
      <c r="F4273" s="54"/>
      <c r="G4273" s="54"/>
      <c r="H4273" s="24" t="str">
        <f>IFERROR(ROUND(VLOOKUP($C4273,基础资料!$B$5:$E$34,3,0)+SUMIF($C$5:$C4273,$C4273,$F$5:$F4273)-SUMIF($C$5:$C4273,$C4273,$G$5:$G4273),2),"")</f>
        <v/>
      </c>
      <c r="I4273" s="53"/>
      <c r="J4273" s="53"/>
      <c r="K4273" s="25" t="str">
        <f t="shared" si="66"/>
        <v/>
      </c>
      <c r="L4273" s="13" t="str">
        <f>IF($D4273="","",IFERROR(INDEX(类别属性,MATCH($D4273,类别表,0)),""))</f>
        <v/>
      </c>
      <c r="M4273" s="53"/>
      <c r="N4273" s="53"/>
      <c r="O4273" s="32"/>
      <c r="P4273" s="6" t="str">
        <f>IF($C4273="","",IF(ISNA(MATCH($C4273,账户表,0)),"※这个账户不在【基础资料】的账户档案里",IF($B4273="","※没填日期，这一笔不会进任何月份的报表",IF(NOT(ISNUMBER($B4273)),"※日期是文本不是日期（像 2026.6.28 这种），按日期取数的报表全会漏掉这一笔",IF(AND($F4273&lt;&gt;"",$G4273&lt;&gt;""),"※收入和支出不能同时填",IF(AND(N($F4273)=0,N($G4273)=0),"※收入和支出都没填",IF(OR(N($F4273)&lt;0,N($G4273)&lt;0),"※金额不能填负数，方向反了就换一列填",IF($D4273="","※没填收支类别，分类报表会漏掉这一笔",IF(ISNA(MATCH($D4273,类别表,0)),"※收支类别不在【基础资料】的清单里",IF(AND($L4273="内部转账",$M4273=""),"△内部转账要在「对方账户」写上另一头",IF(AND($L4273="内部转账",$M4273=$C4273),"※对方账户跟本账户是同一个",IF(AND($L4273&lt;&gt;"内部转账",$M4273&lt;&gt;""),"△填了对方账户，但类别不是内部转账",IF(YEAR($B4273)&lt;&gt;管理年度,"△不是管理年度的单据，按月的三张报表里看不到",IF($H4273&lt;0,"△这一笔之后该账户余额成负数了，核一下",""))))))))))))))</f>
        <v/>
      </c>
    </row>
    <row r="4274" ht="16.5" spans="1:16">
      <c r="A4274" s="4" t="str">
        <f>IF($C4274="","",COUNTA($C$5:$C4274))</f>
        <v/>
      </c>
      <c r="B4274" s="52"/>
      <c r="C4274" s="53"/>
      <c r="D4274" s="53"/>
      <c r="E4274" s="32"/>
      <c r="F4274" s="54"/>
      <c r="G4274" s="54"/>
      <c r="H4274" s="24" t="str">
        <f>IFERROR(ROUND(VLOOKUP($C4274,基础资料!$B$5:$E$34,3,0)+SUMIF($C$5:$C4274,$C4274,$F$5:$F4274)-SUMIF($C$5:$C4274,$C4274,$G$5:$G4274),2),"")</f>
        <v/>
      </c>
      <c r="I4274" s="53"/>
      <c r="J4274" s="53"/>
      <c r="K4274" s="25" t="str">
        <f t="shared" si="66"/>
        <v/>
      </c>
      <c r="L4274" s="13" t="str">
        <f>IF($D4274="","",IFERROR(INDEX(类别属性,MATCH($D4274,类别表,0)),""))</f>
        <v/>
      </c>
      <c r="M4274" s="53"/>
      <c r="N4274" s="53"/>
      <c r="O4274" s="32"/>
      <c r="P4274" s="6" t="str">
        <f>IF($C4274="","",IF(ISNA(MATCH($C4274,账户表,0)),"※这个账户不在【基础资料】的账户档案里",IF($B4274="","※没填日期，这一笔不会进任何月份的报表",IF(NOT(ISNUMBER($B4274)),"※日期是文本不是日期（像 2026.6.28 这种），按日期取数的报表全会漏掉这一笔",IF(AND($F4274&lt;&gt;"",$G4274&lt;&gt;""),"※收入和支出不能同时填",IF(AND(N($F4274)=0,N($G4274)=0),"※收入和支出都没填",IF(OR(N($F4274)&lt;0,N($G4274)&lt;0),"※金额不能填负数，方向反了就换一列填",IF($D4274="","※没填收支类别，分类报表会漏掉这一笔",IF(ISNA(MATCH($D4274,类别表,0)),"※收支类别不在【基础资料】的清单里",IF(AND($L4274="内部转账",$M4274=""),"△内部转账要在「对方账户」写上另一头",IF(AND($L4274="内部转账",$M4274=$C4274),"※对方账户跟本账户是同一个",IF(AND($L4274&lt;&gt;"内部转账",$M4274&lt;&gt;""),"△填了对方账户，但类别不是内部转账",IF(YEAR($B4274)&lt;&gt;管理年度,"△不是管理年度的单据，按月的三张报表里看不到",IF($H4274&lt;0,"△这一笔之后该账户余额成负数了，核一下",""))))))))))))))</f>
        <v/>
      </c>
    </row>
    <row r="4275" ht="16.5" spans="1:16">
      <c r="A4275" s="4" t="str">
        <f>IF($C4275="","",COUNTA($C$5:$C4275))</f>
        <v/>
      </c>
      <c r="B4275" s="52"/>
      <c r="C4275" s="53"/>
      <c r="D4275" s="53"/>
      <c r="E4275" s="32"/>
      <c r="F4275" s="54"/>
      <c r="G4275" s="54"/>
      <c r="H4275" s="24" t="str">
        <f>IFERROR(ROUND(VLOOKUP($C4275,基础资料!$B$5:$E$34,3,0)+SUMIF($C$5:$C4275,$C4275,$F$5:$F4275)-SUMIF($C$5:$C4275,$C4275,$G$5:$G4275),2),"")</f>
        <v/>
      </c>
      <c r="I4275" s="53"/>
      <c r="J4275" s="53"/>
      <c r="K4275" s="25" t="str">
        <f t="shared" si="66"/>
        <v/>
      </c>
      <c r="L4275" s="13" t="str">
        <f>IF($D4275="","",IFERROR(INDEX(类别属性,MATCH($D4275,类别表,0)),""))</f>
        <v/>
      </c>
      <c r="M4275" s="53"/>
      <c r="N4275" s="53"/>
      <c r="O4275" s="32"/>
      <c r="P4275" s="6" t="str">
        <f>IF($C4275="","",IF(ISNA(MATCH($C4275,账户表,0)),"※这个账户不在【基础资料】的账户档案里",IF($B4275="","※没填日期，这一笔不会进任何月份的报表",IF(NOT(ISNUMBER($B4275)),"※日期是文本不是日期（像 2026.6.28 这种），按日期取数的报表全会漏掉这一笔",IF(AND($F4275&lt;&gt;"",$G4275&lt;&gt;""),"※收入和支出不能同时填",IF(AND(N($F4275)=0,N($G4275)=0),"※收入和支出都没填",IF(OR(N($F4275)&lt;0,N($G4275)&lt;0),"※金额不能填负数，方向反了就换一列填",IF($D4275="","※没填收支类别，分类报表会漏掉这一笔",IF(ISNA(MATCH($D4275,类别表,0)),"※收支类别不在【基础资料】的清单里",IF(AND($L4275="内部转账",$M4275=""),"△内部转账要在「对方账户」写上另一头",IF(AND($L4275="内部转账",$M4275=$C4275),"※对方账户跟本账户是同一个",IF(AND($L4275&lt;&gt;"内部转账",$M4275&lt;&gt;""),"△填了对方账户，但类别不是内部转账",IF(YEAR($B4275)&lt;&gt;管理年度,"△不是管理年度的单据，按月的三张报表里看不到",IF($H4275&lt;0,"△这一笔之后该账户余额成负数了，核一下",""))))))))))))))</f>
        <v/>
      </c>
    </row>
    <row r="4276" ht="16.5" spans="1:16">
      <c r="A4276" s="4" t="str">
        <f>IF($C4276="","",COUNTA($C$5:$C4276))</f>
        <v/>
      </c>
      <c r="B4276" s="52"/>
      <c r="C4276" s="53"/>
      <c r="D4276" s="53"/>
      <c r="E4276" s="32"/>
      <c r="F4276" s="54"/>
      <c r="G4276" s="54"/>
      <c r="H4276" s="24" t="str">
        <f>IFERROR(ROUND(VLOOKUP($C4276,基础资料!$B$5:$E$34,3,0)+SUMIF($C$5:$C4276,$C4276,$F$5:$F4276)-SUMIF($C$5:$C4276,$C4276,$G$5:$G4276),2),"")</f>
        <v/>
      </c>
      <c r="I4276" s="53"/>
      <c r="J4276" s="53"/>
      <c r="K4276" s="25" t="str">
        <f t="shared" si="66"/>
        <v/>
      </c>
      <c r="L4276" s="13" t="str">
        <f>IF($D4276="","",IFERROR(INDEX(类别属性,MATCH($D4276,类别表,0)),""))</f>
        <v/>
      </c>
      <c r="M4276" s="53"/>
      <c r="N4276" s="53"/>
      <c r="O4276" s="32"/>
      <c r="P4276" s="6" t="str">
        <f>IF($C4276="","",IF(ISNA(MATCH($C4276,账户表,0)),"※这个账户不在【基础资料】的账户档案里",IF($B4276="","※没填日期，这一笔不会进任何月份的报表",IF(NOT(ISNUMBER($B4276)),"※日期是文本不是日期（像 2026.6.28 这种），按日期取数的报表全会漏掉这一笔",IF(AND($F4276&lt;&gt;"",$G4276&lt;&gt;""),"※收入和支出不能同时填",IF(AND(N($F4276)=0,N($G4276)=0),"※收入和支出都没填",IF(OR(N($F4276)&lt;0,N($G4276)&lt;0),"※金额不能填负数，方向反了就换一列填",IF($D4276="","※没填收支类别，分类报表会漏掉这一笔",IF(ISNA(MATCH($D4276,类别表,0)),"※收支类别不在【基础资料】的清单里",IF(AND($L4276="内部转账",$M4276=""),"△内部转账要在「对方账户」写上另一头",IF(AND($L4276="内部转账",$M4276=$C4276),"※对方账户跟本账户是同一个",IF(AND($L4276&lt;&gt;"内部转账",$M4276&lt;&gt;""),"△填了对方账户，但类别不是内部转账",IF(YEAR($B4276)&lt;&gt;管理年度,"△不是管理年度的单据，按月的三张报表里看不到",IF($H4276&lt;0,"△这一笔之后该账户余额成负数了，核一下",""))))))))))))))</f>
        <v/>
      </c>
    </row>
    <row r="4277" ht="16.5" spans="1:16">
      <c r="A4277" s="4" t="str">
        <f>IF($C4277="","",COUNTA($C$5:$C4277))</f>
        <v/>
      </c>
      <c r="B4277" s="52"/>
      <c r="C4277" s="53"/>
      <c r="D4277" s="53"/>
      <c r="E4277" s="32"/>
      <c r="F4277" s="54"/>
      <c r="G4277" s="54"/>
      <c r="H4277" s="24" t="str">
        <f>IFERROR(ROUND(VLOOKUP($C4277,基础资料!$B$5:$E$34,3,0)+SUMIF($C$5:$C4277,$C4277,$F$5:$F4277)-SUMIF($C$5:$C4277,$C4277,$G$5:$G4277),2),"")</f>
        <v/>
      </c>
      <c r="I4277" s="53"/>
      <c r="J4277" s="53"/>
      <c r="K4277" s="25" t="str">
        <f t="shared" si="66"/>
        <v/>
      </c>
      <c r="L4277" s="13" t="str">
        <f>IF($D4277="","",IFERROR(INDEX(类别属性,MATCH($D4277,类别表,0)),""))</f>
        <v/>
      </c>
      <c r="M4277" s="53"/>
      <c r="N4277" s="53"/>
      <c r="O4277" s="32"/>
      <c r="P4277" s="6" t="str">
        <f>IF($C4277="","",IF(ISNA(MATCH($C4277,账户表,0)),"※这个账户不在【基础资料】的账户档案里",IF($B4277="","※没填日期，这一笔不会进任何月份的报表",IF(NOT(ISNUMBER($B4277)),"※日期是文本不是日期（像 2026.6.28 这种），按日期取数的报表全会漏掉这一笔",IF(AND($F4277&lt;&gt;"",$G4277&lt;&gt;""),"※收入和支出不能同时填",IF(AND(N($F4277)=0,N($G4277)=0),"※收入和支出都没填",IF(OR(N($F4277)&lt;0,N($G4277)&lt;0),"※金额不能填负数，方向反了就换一列填",IF($D4277="","※没填收支类别，分类报表会漏掉这一笔",IF(ISNA(MATCH($D4277,类别表,0)),"※收支类别不在【基础资料】的清单里",IF(AND($L4277="内部转账",$M4277=""),"△内部转账要在「对方账户」写上另一头",IF(AND($L4277="内部转账",$M4277=$C4277),"※对方账户跟本账户是同一个",IF(AND($L4277&lt;&gt;"内部转账",$M4277&lt;&gt;""),"△填了对方账户，但类别不是内部转账",IF(YEAR($B4277)&lt;&gt;管理年度,"△不是管理年度的单据，按月的三张报表里看不到",IF($H4277&lt;0,"△这一笔之后该账户余额成负数了，核一下",""))))))))))))))</f>
        <v/>
      </c>
    </row>
    <row r="4278" ht="16.5" spans="1:16">
      <c r="A4278" s="4" t="str">
        <f>IF($C4278="","",COUNTA($C$5:$C4278))</f>
        <v/>
      </c>
      <c r="B4278" s="52"/>
      <c r="C4278" s="53"/>
      <c r="D4278" s="53"/>
      <c r="E4278" s="32"/>
      <c r="F4278" s="54"/>
      <c r="G4278" s="54"/>
      <c r="H4278" s="24" t="str">
        <f>IFERROR(ROUND(VLOOKUP($C4278,基础资料!$B$5:$E$34,3,0)+SUMIF($C$5:$C4278,$C4278,$F$5:$F4278)-SUMIF($C$5:$C4278,$C4278,$G$5:$G4278),2),"")</f>
        <v/>
      </c>
      <c r="I4278" s="53"/>
      <c r="J4278" s="53"/>
      <c r="K4278" s="25" t="str">
        <f t="shared" si="66"/>
        <v/>
      </c>
      <c r="L4278" s="13" t="str">
        <f>IF($D4278="","",IFERROR(INDEX(类别属性,MATCH($D4278,类别表,0)),""))</f>
        <v/>
      </c>
      <c r="M4278" s="53"/>
      <c r="N4278" s="53"/>
      <c r="O4278" s="32"/>
      <c r="P4278" s="6" t="str">
        <f>IF($C4278="","",IF(ISNA(MATCH($C4278,账户表,0)),"※这个账户不在【基础资料】的账户档案里",IF($B4278="","※没填日期，这一笔不会进任何月份的报表",IF(NOT(ISNUMBER($B4278)),"※日期是文本不是日期（像 2026.6.28 这种），按日期取数的报表全会漏掉这一笔",IF(AND($F4278&lt;&gt;"",$G4278&lt;&gt;""),"※收入和支出不能同时填",IF(AND(N($F4278)=0,N($G4278)=0),"※收入和支出都没填",IF(OR(N($F4278)&lt;0,N($G4278)&lt;0),"※金额不能填负数，方向反了就换一列填",IF($D4278="","※没填收支类别，分类报表会漏掉这一笔",IF(ISNA(MATCH($D4278,类别表,0)),"※收支类别不在【基础资料】的清单里",IF(AND($L4278="内部转账",$M4278=""),"△内部转账要在「对方账户」写上另一头",IF(AND($L4278="内部转账",$M4278=$C4278),"※对方账户跟本账户是同一个",IF(AND($L4278&lt;&gt;"内部转账",$M4278&lt;&gt;""),"△填了对方账户，但类别不是内部转账",IF(YEAR($B4278)&lt;&gt;管理年度,"△不是管理年度的单据，按月的三张报表里看不到",IF($H4278&lt;0,"△这一笔之后该账户余额成负数了，核一下",""))))))))))))))</f>
        <v/>
      </c>
    </row>
    <row r="4279" ht="16.5" spans="1:16">
      <c r="A4279" s="4" t="str">
        <f>IF($C4279="","",COUNTA($C$5:$C4279))</f>
        <v/>
      </c>
      <c r="B4279" s="52"/>
      <c r="C4279" s="53"/>
      <c r="D4279" s="53"/>
      <c r="E4279" s="32"/>
      <c r="F4279" s="54"/>
      <c r="G4279" s="54"/>
      <c r="H4279" s="24" t="str">
        <f>IFERROR(ROUND(VLOOKUP($C4279,基础资料!$B$5:$E$34,3,0)+SUMIF($C$5:$C4279,$C4279,$F$5:$F4279)-SUMIF($C$5:$C4279,$C4279,$G$5:$G4279),2),"")</f>
        <v/>
      </c>
      <c r="I4279" s="53"/>
      <c r="J4279" s="53"/>
      <c r="K4279" s="25" t="str">
        <f t="shared" si="66"/>
        <v/>
      </c>
      <c r="L4279" s="13" t="str">
        <f>IF($D4279="","",IFERROR(INDEX(类别属性,MATCH($D4279,类别表,0)),""))</f>
        <v/>
      </c>
      <c r="M4279" s="53"/>
      <c r="N4279" s="53"/>
      <c r="O4279" s="32"/>
      <c r="P4279" s="6" t="str">
        <f>IF($C4279="","",IF(ISNA(MATCH($C4279,账户表,0)),"※这个账户不在【基础资料】的账户档案里",IF($B4279="","※没填日期，这一笔不会进任何月份的报表",IF(NOT(ISNUMBER($B4279)),"※日期是文本不是日期（像 2026.6.28 这种），按日期取数的报表全会漏掉这一笔",IF(AND($F4279&lt;&gt;"",$G4279&lt;&gt;""),"※收入和支出不能同时填",IF(AND(N($F4279)=0,N($G4279)=0),"※收入和支出都没填",IF(OR(N($F4279)&lt;0,N($G4279)&lt;0),"※金额不能填负数，方向反了就换一列填",IF($D4279="","※没填收支类别，分类报表会漏掉这一笔",IF(ISNA(MATCH($D4279,类别表,0)),"※收支类别不在【基础资料】的清单里",IF(AND($L4279="内部转账",$M4279=""),"△内部转账要在「对方账户」写上另一头",IF(AND($L4279="内部转账",$M4279=$C4279),"※对方账户跟本账户是同一个",IF(AND($L4279&lt;&gt;"内部转账",$M4279&lt;&gt;""),"△填了对方账户，但类别不是内部转账",IF(YEAR($B4279)&lt;&gt;管理年度,"△不是管理年度的单据，按月的三张报表里看不到",IF($H4279&lt;0,"△这一笔之后该账户余额成负数了，核一下",""))))))))))))))</f>
        <v/>
      </c>
    </row>
    <row r="4280" ht="16.5" spans="1:16">
      <c r="A4280" s="4" t="str">
        <f>IF($C4280="","",COUNTA($C$5:$C4280))</f>
        <v/>
      </c>
      <c r="B4280" s="52"/>
      <c r="C4280" s="53"/>
      <c r="D4280" s="53"/>
      <c r="E4280" s="32"/>
      <c r="F4280" s="54"/>
      <c r="G4280" s="54"/>
      <c r="H4280" s="24" t="str">
        <f>IFERROR(ROUND(VLOOKUP($C4280,基础资料!$B$5:$E$34,3,0)+SUMIF($C$5:$C4280,$C4280,$F$5:$F4280)-SUMIF($C$5:$C4280,$C4280,$G$5:$G4280),2),"")</f>
        <v/>
      </c>
      <c r="I4280" s="53"/>
      <c r="J4280" s="53"/>
      <c r="K4280" s="25" t="str">
        <f t="shared" si="66"/>
        <v/>
      </c>
      <c r="L4280" s="13" t="str">
        <f>IF($D4280="","",IFERROR(INDEX(类别属性,MATCH($D4280,类别表,0)),""))</f>
        <v/>
      </c>
      <c r="M4280" s="53"/>
      <c r="N4280" s="53"/>
      <c r="O4280" s="32"/>
      <c r="P4280" s="6" t="str">
        <f>IF($C4280="","",IF(ISNA(MATCH($C4280,账户表,0)),"※这个账户不在【基础资料】的账户档案里",IF($B4280="","※没填日期，这一笔不会进任何月份的报表",IF(NOT(ISNUMBER($B4280)),"※日期是文本不是日期（像 2026.6.28 这种），按日期取数的报表全会漏掉这一笔",IF(AND($F4280&lt;&gt;"",$G4280&lt;&gt;""),"※收入和支出不能同时填",IF(AND(N($F4280)=0,N($G4280)=0),"※收入和支出都没填",IF(OR(N($F4280)&lt;0,N($G4280)&lt;0),"※金额不能填负数，方向反了就换一列填",IF($D4280="","※没填收支类别，分类报表会漏掉这一笔",IF(ISNA(MATCH($D4280,类别表,0)),"※收支类别不在【基础资料】的清单里",IF(AND($L4280="内部转账",$M4280=""),"△内部转账要在「对方账户」写上另一头",IF(AND($L4280="内部转账",$M4280=$C4280),"※对方账户跟本账户是同一个",IF(AND($L4280&lt;&gt;"内部转账",$M4280&lt;&gt;""),"△填了对方账户，但类别不是内部转账",IF(YEAR($B4280)&lt;&gt;管理年度,"△不是管理年度的单据，按月的三张报表里看不到",IF($H4280&lt;0,"△这一笔之后该账户余额成负数了，核一下",""))))))))))))))</f>
        <v/>
      </c>
    </row>
    <row r="4281" ht="16.5" spans="1:16">
      <c r="A4281" s="4" t="str">
        <f>IF($C4281="","",COUNTA($C$5:$C4281))</f>
        <v/>
      </c>
      <c r="B4281" s="52"/>
      <c r="C4281" s="53"/>
      <c r="D4281" s="53"/>
      <c r="E4281" s="32"/>
      <c r="F4281" s="54"/>
      <c r="G4281" s="54"/>
      <c r="H4281" s="24" t="str">
        <f>IFERROR(ROUND(VLOOKUP($C4281,基础资料!$B$5:$E$34,3,0)+SUMIF($C$5:$C4281,$C4281,$F$5:$F4281)-SUMIF($C$5:$C4281,$C4281,$G$5:$G4281),2),"")</f>
        <v/>
      </c>
      <c r="I4281" s="53"/>
      <c r="J4281" s="53"/>
      <c r="K4281" s="25" t="str">
        <f t="shared" si="66"/>
        <v/>
      </c>
      <c r="L4281" s="13" t="str">
        <f>IF($D4281="","",IFERROR(INDEX(类别属性,MATCH($D4281,类别表,0)),""))</f>
        <v/>
      </c>
      <c r="M4281" s="53"/>
      <c r="N4281" s="53"/>
      <c r="O4281" s="32"/>
      <c r="P4281" s="6" t="str">
        <f>IF($C4281="","",IF(ISNA(MATCH($C4281,账户表,0)),"※这个账户不在【基础资料】的账户档案里",IF($B4281="","※没填日期，这一笔不会进任何月份的报表",IF(NOT(ISNUMBER($B4281)),"※日期是文本不是日期（像 2026.6.28 这种），按日期取数的报表全会漏掉这一笔",IF(AND($F4281&lt;&gt;"",$G4281&lt;&gt;""),"※收入和支出不能同时填",IF(AND(N($F4281)=0,N($G4281)=0),"※收入和支出都没填",IF(OR(N($F4281)&lt;0,N($G4281)&lt;0),"※金额不能填负数，方向反了就换一列填",IF($D4281="","※没填收支类别，分类报表会漏掉这一笔",IF(ISNA(MATCH($D4281,类别表,0)),"※收支类别不在【基础资料】的清单里",IF(AND($L4281="内部转账",$M4281=""),"△内部转账要在「对方账户」写上另一头",IF(AND($L4281="内部转账",$M4281=$C4281),"※对方账户跟本账户是同一个",IF(AND($L4281&lt;&gt;"内部转账",$M4281&lt;&gt;""),"△填了对方账户，但类别不是内部转账",IF(YEAR($B4281)&lt;&gt;管理年度,"△不是管理年度的单据，按月的三张报表里看不到",IF($H4281&lt;0,"△这一笔之后该账户余额成负数了，核一下",""))))))))))))))</f>
        <v/>
      </c>
    </row>
    <row r="4282" ht="16.5" spans="1:16">
      <c r="A4282" s="4" t="str">
        <f>IF($C4282="","",COUNTA($C$5:$C4282))</f>
        <v/>
      </c>
      <c r="B4282" s="52"/>
      <c r="C4282" s="53"/>
      <c r="D4282" s="53"/>
      <c r="E4282" s="32"/>
      <c r="F4282" s="54"/>
      <c r="G4282" s="54"/>
      <c r="H4282" s="24" t="str">
        <f>IFERROR(ROUND(VLOOKUP($C4282,基础资料!$B$5:$E$34,3,0)+SUMIF($C$5:$C4282,$C4282,$F$5:$F4282)-SUMIF($C$5:$C4282,$C4282,$G$5:$G4282),2),"")</f>
        <v/>
      </c>
      <c r="I4282" s="53"/>
      <c r="J4282" s="53"/>
      <c r="K4282" s="25" t="str">
        <f t="shared" si="66"/>
        <v/>
      </c>
      <c r="L4282" s="13" t="str">
        <f>IF($D4282="","",IFERROR(INDEX(类别属性,MATCH($D4282,类别表,0)),""))</f>
        <v/>
      </c>
      <c r="M4282" s="53"/>
      <c r="N4282" s="53"/>
      <c r="O4282" s="32"/>
      <c r="P4282" s="6" t="str">
        <f>IF($C4282="","",IF(ISNA(MATCH($C4282,账户表,0)),"※这个账户不在【基础资料】的账户档案里",IF($B4282="","※没填日期，这一笔不会进任何月份的报表",IF(NOT(ISNUMBER($B4282)),"※日期是文本不是日期（像 2026.6.28 这种），按日期取数的报表全会漏掉这一笔",IF(AND($F4282&lt;&gt;"",$G4282&lt;&gt;""),"※收入和支出不能同时填",IF(AND(N($F4282)=0,N($G4282)=0),"※收入和支出都没填",IF(OR(N($F4282)&lt;0,N($G4282)&lt;0),"※金额不能填负数，方向反了就换一列填",IF($D4282="","※没填收支类别，分类报表会漏掉这一笔",IF(ISNA(MATCH($D4282,类别表,0)),"※收支类别不在【基础资料】的清单里",IF(AND($L4282="内部转账",$M4282=""),"△内部转账要在「对方账户」写上另一头",IF(AND($L4282="内部转账",$M4282=$C4282),"※对方账户跟本账户是同一个",IF(AND($L4282&lt;&gt;"内部转账",$M4282&lt;&gt;""),"△填了对方账户，但类别不是内部转账",IF(YEAR($B4282)&lt;&gt;管理年度,"△不是管理年度的单据，按月的三张报表里看不到",IF($H4282&lt;0,"△这一笔之后该账户余额成负数了，核一下",""))))))))))))))</f>
        <v/>
      </c>
    </row>
    <row r="4283" ht="16.5" spans="1:16">
      <c r="A4283" s="4" t="str">
        <f>IF($C4283="","",COUNTA($C$5:$C4283))</f>
        <v/>
      </c>
      <c r="B4283" s="52"/>
      <c r="C4283" s="53"/>
      <c r="D4283" s="53"/>
      <c r="E4283" s="32"/>
      <c r="F4283" s="54"/>
      <c r="G4283" s="54"/>
      <c r="H4283" s="24" t="str">
        <f>IFERROR(ROUND(VLOOKUP($C4283,基础资料!$B$5:$E$34,3,0)+SUMIF($C$5:$C4283,$C4283,$F$5:$F4283)-SUMIF($C$5:$C4283,$C4283,$G$5:$G4283),2),"")</f>
        <v/>
      </c>
      <c r="I4283" s="53"/>
      <c r="J4283" s="53"/>
      <c r="K4283" s="25" t="str">
        <f t="shared" si="66"/>
        <v/>
      </c>
      <c r="L4283" s="13" t="str">
        <f>IF($D4283="","",IFERROR(INDEX(类别属性,MATCH($D4283,类别表,0)),""))</f>
        <v/>
      </c>
      <c r="M4283" s="53"/>
      <c r="N4283" s="53"/>
      <c r="O4283" s="32"/>
      <c r="P4283" s="6" t="str">
        <f>IF($C4283="","",IF(ISNA(MATCH($C4283,账户表,0)),"※这个账户不在【基础资料】的账户档案里",IF($B4283="","※没填日期，这一笔不会进任何月份的报表",IF(NOT(ISNUMBER($B4283)),"※日期是文本不是日期（像 2026.6.28 这种），按日期取数的报表全会漏掉这一笔",IF(AND($F4283&lt;&gt;"",$G4283&lt;&gt;""),"※收入和支出不能同时填",IF(AND(N($F4283)=0,N($G4283)=0),"※收入和支出都没填",IF(OR(N($F4283)&lt;0,N($G4283)&lt;0),"※金额不能填负数，方向反了就换一列填",IF($D4283="","※没填收支类别，分类报表会漏掉这一笔",IF(ISNA(MATCH($D4283,类别表,0)),"※收支类别不在【基础资料】的清单里",IF(AND($L4283="内部转账",$M4283=""),"△内部转账要在「对方账户」写上另一头",IF(AND($L4283="内部转账",$M4283=$C4283),"※对方账户跟本账户是同一个",IF(AND($L4283&lt;&gt;"内部转账",$M4283&lt;&gt;""),"△填了对方账户，但类别不是内部转账",IF(YEAR($B4283)&lt;&gt;管理年度,"△不是管理年度的单据，按月的三张报表里看不到",IF($H4283&lt;0,"△这一笔之后该账户余额成负数了，核一下",""))))))))))))))</f>
        <v/>
      </c>
    </row>
    <row r="4284" ht="16.5" spans="1:16">
      <c r="A4284" s="4" t="str">
        <f>IF($C4284="","",COUNTA($C$5:$C4284))</f>
        <v/>
      </c>
      <c r="B4284" s="52"/>
      <c r="C4284" s="53"/>
      <c r="D4284" s="53"/>
      <c r="E4284" s="32"/>
      <c r="F4284" s="54"/>
      <c r="G4284" s="54"/>
      <c r="H4284" s="24" t="str">
        <f>IFERROR(ROUND(VLOOKUP($C4284,基础资料!$B$5:$E$34,3,0)+SUMIF($C$5:$C4284,$C4284,$F$5:$F4284)-SUMIF($C$5:$C4284,$C4284,$G$5:$G4284),2),"")</f>
        <v/>
      </c>
      <c r="I4284" s="53"/>
      <c r="J4284" s="53"/>
      <c r="K4284" s="25" t="str">
        <f t="shared" si="66"/>
        <v/>
      </c>
      <c r="L4284" s="13" t="str">
        <f>IF($D4284="","",IFERROR(INDEX(类别属性,MATCH($D4284,类别表,0)),""))</f>
        <v/>
      </c>
      <c r="M4284" s="53"/>
      <c r="N4284" s="53"/>
      <c r="O4284" s="32"/>
      <c r="P4284" s="6" t="str">
        <f>IF($C4284="","",IF(ISNA(MATCH($C4284,账户表,0)),"※这个账户不在【基础资料】的账户档案里",IF($B4284="","※没填日期，这一笔不会进任何月份的报表",IF(NOT(ISNUMBER($B4284)),"※日期是文本不是日期（像 2026.6.28 这种），按日期取数的报表全会漏掉这一笔",IF(AND($F4284&lt;&gt;"",$G4284&lt;&gt;""),"※收入和支出不能同时填",IF(AND(N($F4284)=0,N($G4284)=0),"※收入和支出都没填",IF(OR(N($F4284)&lt;0,N($G4284)&lt;0),"※金额不能填负数，方向反了就换一列填",IF($D4284="","※没填收支类别，分类报表会漏掉这一笔",IF(ISNA(MATCH($D4284,类别表,0)),"※收支类别不在【基础资料】的清单里",IF(AND($L4284="内部转账",$M4284=""),"△内部转账要在「对方账户」写上另一头",IF(AND($L4284="内部转账",$M4284=$C4284),"※对方账户跟本账户是同一个",IF(AND($L4284&lt;&gt;"内部转账",$M4284&lt;&gt;""),"△填了对方账户，但类别不是内部转账",IF(YEAR($B4284)&lt;&gt;管理年度,"△不是管理年度的单据，按月的三张报表里看不到",IF($H4284&lt;0,"△这一笔之后该账户余额成负数了，核一下",""))))))))))))))</f>
        <v/>
      </c>
    </row>
    <row r="4285" ht="16.5" spans="1:16">
      <c r="A4285" s="4" t="str">
        <f>IF($C4285="","",COUNTA($C$5:$C4285))</f>
        <v/>
      </c>
      <c r="B4285" s="52"/>
      <c r="C4285" s="53"/>
      <c r="D4285" s="53"/>
      <c r="E4285" s="32"/>
      <c r="F4285" s="54"/>
      <c r="G4285" s="54"/>
      <c r="H4285" s="24" t="str">
        <f>IFERROR(ROUND(VLOOKUP($C4285,基础资料!$B$5:$E$34,3,0)+SUMIF($C$5:$C4285,$C4285,$F$5:$F4285)-SUMIF($C$5:$C4285,$C4285,$G$5:$G4285),2),"")</f>
        <v/>
      </c>
      <c r="I4285" s="53"/>
      <c r="J4285" s="53"/>
      <c r="K4285" s="25" t="str">
        <f t="shared" si="66"/>
        <v/>
      </c>
      <c r="L4285" s="13" t="str">
        <f>IF($D4285="","",IFERROR(INDEX(类别属性,MATCH($D4285,类别表,0)),""))</f>
        <v/>
      </c>
      <c r="M4285" s="53"/>
      <c r="N4285" s="53"/>
      <c r="O4285" s="32"/>
      <c r="P4285" s="6" t="str">
        <f>IF($C4285="","",IF(ISNA(MATCH($C4285,账户表,0)),"※这个账户不在【基础资料】的账户档案里",IF($B4285="","※没填日期，这一笔不会进任何月份的报表",IF(NOT(ISNUMBER($B4285)),"※日期是文本不是日期（像 2026.6.28 这种），按日期取数的报表全会漏掉这一笔",IF(AND($F4285&lt;&gt;"",$G4285&lt;&gt;""),"※收入和支出不能同时填",IF(AND(N($F4285)=0,N($G4285)=0),"※收入和支出都没填",IF(OR(N($F4285)&lt;0,N($G4285)&lt;0),"※金额不能填负数，方向反了就换一列填",IF($D4285="","※没填收支类别，分类报表会漏掉这一笔",IF(ISNA(MATCH($D4285,类别表,0)),"※收支类别不在【基础资料】的清单里",IF(AND($L4285="内部转账",$M4285=""),"△内部转账要在「对方账户」写上另一头",IF(AND($L4285="内部转账",$M4285=$C4285),"※对方账户跟本账户是同一个",IF(AND($L4285&lt;&gt;"内部转账",$M4285&lt;&gt;""),"△填了对方账户，但类别不是内部转账",IF(YEAR($B4285)&lt;&gt;管理年度,"△不是管理年度的单据，按月的三张报表里看不到",IF($H4285&lt;0,"△这一笔之后该账户余额成负数了，核一下",""))))))))))))))</f>
        <v/>
      </c>
    </row>
    <row r="4286" ht="16.5" spans="1:16">
      <c r="A4286" s="4" t="str">
        <f>IF($C4286="","",COUNTA($C$5:$C4286))</f>
        <v/>
      </c>
      <c r="B4286" s="52"/>
      <c r="C4286" s="53"/>
      <c r="D4286" s="53"/>
      <c r="E4286" s="32"/>
      <c r="F4286" s="54"/>
      <c r="G4286" s="54"/>
      <c r="H4286" s="24" t="str">
        <f>IFERROR(ROUND(VLOOKUP($C4286,基础资料!$B$5:$E$34,3,0)+SUMIF($C$5:$C4286,$C4286,$F$5:$F4286)-SUMIF($C$5:$C4286,$C4286,$G$5:$G4286),2),"")</f>
        <v/>
      </c>
      <c r="I4286" s="53"/>
      <c r="J4286" s="53"/>
      <c r="K4286" s="25" t="str">
        <f t="shared" si="66"/>
        <v/>
      </c>
      <c r="L4286" s="13" t="str">
        <f>IF($D4286="","",IFERROR(INDEX(类别属性,MATCH($D4286,类别表,0)),""))</f>
        <v/>
      </c>
      <c r="M4286" s="53"/>
      <c r="N4286" s="53"/>
      <c r="O4286" s="32"/>
      <c r="P4286" s="6" t="str">
        <f>IF($C4286="","",IF(ISNA(MATCH($C4286,账户表,0)),"※这个账户不在【基础资料】的账户档案里",IF($B4286="","※没填日期，这一笔不会进任何月份的报表",IF(NOT(ISNUMBER($B4286)),"※日期是文本不是日期（像 2026.6.28 这种），按日期取数的报表全会漏掉这一笔",IF(AND($F4286&lt;&gt;"",$G4286&lt;&gt;""),"※收入和支出不能同时填",IF(AND(N($F4286)=0,N($G4286)=0),"※收入和支出都没填",IF(OR(N($F4286)&lt;0,N($G4286)&lt;0),"※金额不能填负数，方向反了就换一列填",IF($D4286="","※没填收支类别，分类报表会漏掉这一笔",IF(ISNA(MATCH($D4286,类别表,0)),"※收支类别不在【基础资料】的清单里",IF(AND($L4286="内部转账",$M4286=""),"△内部转账要在「对方账户」写上另一头",IF(AND($L4286="内部转账",$M4286=$C4286),"※对方账户跟本账户是同一个",IF(AND($L4286&lt;&gt;"内部转账",$M4286&lt;&gt;""),"△填了对方账户，但类别不是内部转账",IF(YEAR($B4286)&lt;&gt;管理年度,"△不是管理年度的单据，按月的三张报表里看不到",IF($H4286&lt;0,"△这一笔之后该账户余额成负数了，核一下",""))))))))))))))</f>
        <v/>
      </c>
    </row>
    <row r="4287" ht="16.5" spans="1:16">
      <c r="A4287" s="4" t="str">
        <f>IF($C4287="","",COUNTA($C$5:$C4287))</f>
        <v/>
      </c>
      <c r="B4287" s="52"/>
      <c r="C4287" s="53"/>
      <c r="D4287" s="53"/>
      <c r="E4287" s="32"/>
      <c r="F4287" s="54"/>
      <c r="G4287" s="54"/>
      <c r="H4287" s="24" t="str">
        <f>IFERROR(ROUND(VLOOKUP($C4287,基础资料!$B$5:$E$34,3,0)+SUMIF($C$5:$C4287,$C4287,$F$5:$F4287)-SUMIF($C$5:$C4287,$C4287,$G$5:$G4287),2),"")</f>
        <v/>
      </c>
      <c r="I4287" s="53"/>
      <c r="J4287" s="53"/>
      <c r="K4287" s="25" t="str">
        <f t="shared" si="66"/>
        <v/>
      </c>
      <c r="L4287" s="13" t="str">
        <f>IF($D4287="","",IFERROR(INDEX(类别属性,MATCH($D4287,类别表,0)),""))</f>
        <v/>
      </c>
      <c r="M4287" s="53"/>
      <c r="N4287" s="53"/>
      <c r="O4287" s="32"/>
      <c r="P4287" s="6" t="str">
        <f>IF($C4287="","",IF(ISNA(MATCH($C4287,账户表,0)),"※这个账户不在【基础资料】的账户档案里",IF($B4287="","※没填日期，这一笔不会进任何月份的报表",IF(NOT(ISNUMBER($B4287)),"※日期是文本不是日期（像 2026.6.28 这种），按日期取数的报表全会漏掉这一笔",IF(AND($F4287&lt;&gt;"",$G4287&lt;&gt;""),"※收入和支出不能同时填",IF(AND(N($F4287)=0,N($G4287)=0),"※收入和支出都没填",IF(OR(N($F4287)&lt;0,N($G4287)&lt;0),"※金额不能填负数，方向反了就换一列填",IF($D4287="","※没填收支类别，分类报表会漏掉这一笔",IF(ISNA(MATCH($D4287,类别表,0)),"※收支类别不在【基础资料】的清单里",IF(AND($L4287="内部转账",$M4287=""),"△内部转账要在「对方账户」写上另一头",IF(AND($L4287="内部转账",$M4287=$C4287),"※对方账户跟本账户是同一个",IF(AND($L4287&lt;&gt;"内部转账",$M4287&lt;&gt;""),"△填了对方账户，但类别不是内部转账",IF(YEAR($B4287)&lt;&gt;管理年度,"△不是管理年度的单据，按月的三张报表里看不到",IF($H4287&lt;0,"△这一笔之后该账户余额成负数了，核一下",""))))))))))))))</f>
        <v/>
      </c>
    </row>
    <row r="4288" ht="16.5" spans="1:16">
      <c r="A4288" s="4" t="str">
        <f>IF($C4288="","",COUNTA($C$5:$C4288))</f>
        <v/>
      </c>
      <c r="B4288" s="52"/>
      <c r="C4288" s="53"/>
      <c r="D4288" s="53"/>
      <c r="E4288" s="32"/>
      <c r="F4288" s="54"/>
      <c r="G4288" s="54"/>
      <c r="H4288" s="24" t="str">
        <f>IFERROR(ROUND(VLOOKUP($C4288,基础资料!$B$5:$E$34,3,0)+SUMIF($C$5:$C4288,$C4288,$F$5:$F4288)-SUMIF($C$5:$C4288,$C4288,$G$5:$G4288),2),"")</f>
        <v/>
      </c>
      <c r="I4288" s="53"/>
      <c r="J4288" s="53"/>
      <c r="K4288" s="25" t="str">
        <f t="shared" si="66"/>
        <v/>
      </c>
      <c r="L4288" s="13" t="str">
        <f>IF($D4288="","",IFERROR(INDEX(类别属性,MATCH($D4288,类别表,0)),""))</f>
        <v/>
      </c>
      <c r="M4288" s="53"/>
      <c r="N4288" s="53"/>
      <c r="O4288" s="32"/>
      <c r="P4288" s="6" t="str">
        <f>IF($C4288="","",IF(ISNA(MATCH($C4288,账户表,0)),"※这个账户不在【基础资料】的账户档案里",IF($B4288="","※没填日期，这一笔不会进任何月份的报表",IF(NOT(ISNUMBER($B4288)),"※日期是文本不是日期（像 2026.6.28 这种），按日期取数的报表全会漏掉这一笔",IF(AND($F4288&lt;&gt;"",$G4288&lt;&gt;""),"※收入和支出不能同时填",IF(AND(N($F4288)=0,N($G4288)=0),"※收入和支出都没填",IF(OR(N($F4288)&lt;0,N($G4288)&lt;0),"※金额不能填负数，方向反了就换一列填",IF($D4288="","※没填收支类别，分类报表会漏掉这一笔",IF(ISNA(MATCH($D4288,类别表,0)),"※收支类别不在【基础资料】的清单里",IF(AND($L4288="内部转账",$M4288=""),"△内部转账要在「对方账户」写上另一头",IF(AND($L4288="内部转账",$M4288=$C4288),"※对方账户跟本账户是同一个",IF(AND($L4288&lt;&gt;"内部转账",$M4288&lt;&gt;""),"△填了对方账户，但类别不是内部转账",IF(YEAR($B4288)&lt;&gt;管理年度,"△不是管理年度的单据，按月的三张报表里看不到",IF($H4288&lt;0,"△这一笔之后该账户余额成负数了，核一下",""))))))))))))))</f>
        <v/>
      </c>
    </row>
    <row r="4289" ht="16.5" spans="1:16">
      <c r="A4289" s="4" t="str">
        <f>IF($C4289="","",COUNTA($C$5:$C4289))</f>
        <v/>
      </c>
      <c r="B4289" s="52"/>
      <c r="C4289" s="53"/>
      <c r="D4289" s="53"/>
      <c r="E4289" s="32"/>
      <c r="F4289" s="54"/>
      <c r="G4289" s="54"/>
      <c r="H4289" s="24" t="str">
        <f>IFERROR(ROUND(VLOOKUP($C4289,基础资料!$B$5:$E$34,3,0)+SUMIF($C$5:$C4289,$C4289,$F$5:$F4289)-SUMIF($C$5:$C4289,$C4289,$G$5:$G4289),2),"")</f>
        <v/>
      </c>
      <c r="I4289" s="53"/>
      <c r="J4289" s="53"/>
      <c r="K4289" s="25" t="str">
        <f t="shared" si="66"/>
        <v/>
      </c>
      <c r="L4289" s="13" t="str">
        <f>IF($D4289="","",IFERROR(INDEX(类别属性,MATCH($D4289,类别表,0)),""))</f>
        <v/>
      </c>
      <c r="M4289" s="53"/>
      <c r="N4289" s="53"/>
      <c r="O4289" s="32"/>
      <c r="P4289" s="6" t="str">
        <f>IF($C4289="","",IF(ISNA(MATCH($C4289,账户表,0)),"※这个账户不在【基础资料】的账户档案里",IF($B4289="","※没填日期，这一笔不会进任何月份的报表",IF(NOT(ISNUMBER($B4289)),"※日期是文本不是日期（像 2026.6.28 这种），按日期取数的报表全会漏掉这一笔",IF(AND($F4289&lt;&gt;"",$G4289&lt;&gt;""),"※收入和支出不能同时填",IF(AND(N($F4289)=0,N($G4289)=0),"※收入和支出都没填",IF(OR(N($F4289)&lt;0,N($G4289)&lt;0),"※金额不能填负数，方向反了就换一列填",IF($D4289="","※没填收支类别，分类报表会漏掉这一笔",IF(ISNA(MATCH($D4289,类别表,0)),"※收支类别不在【基础资料】的清单里",IF(AND($L4289="内部转账",$M4289=""),"△内部转账要在「对方账户」写上另一头",IF(AND($L4289="内部转账",$M4289=$C4289),"※对方账户跟本账户是同一个",IF(AND($L4289&lt;&gt;"内部转账",$M4289&lt;&gt;""),"△填了对方账户，但类别不是内部转账",IF(YEAR($B4289)&lt;&gt;管理年度,"△不是管理年度的单据，按月的三张报表里看不到",IF($H4289&lt;0,"△这一笔之后该账户余额成负数了，核一下",""))))))))))))))</f>
        <v/>
      </c>
    </row>
    <row r="4290" ht="16.5" spans="1:16">
      <c r="A4290" s="4" t="str">
        <f>IF($C4290="","",COUNTA($C$5:$C4290))</f>
        <v/>
      </c>
      <c r="B4290" s="52"/>
      <c r="C4290" s="53"/>
      <c r="D4290" s="53"/>
      <c r="E4290" s="32"/>
      <c r="F4290" s="54"/>
      <c r="G4290" s="54"/>
      <c r="H4290" s="24" t="str">
        <f>IFERROR(ROUND(VLOOKUP($C4290,基础资料!$B$5:$E$34,3,0)+SUMIF($C$5:$C4290,$C4290,$F$5:$F4290)-SUMIF($C$5:$C4290,$C4290,$G$5:$G4290),2),"")</f>
        <v/>
      </c>
      <c r="I4290" s="53"/>
      <c r="J4290" s="53"/>
      <c r="K4290" s="25" t="str">
        <f t="shared" si="66"/>
        <v/>
      </c>
      <c r="L4290" s="13" t="str">
        <f>IF($D4290="","",IFERROR(INDEX(类别属性,MATCH($D4290,类别表,0)),""))</f>
        <v/>
      </c>
      <c r="M4290" s="53"/>
      <c r="N4290" s="53"/>
      <c r="O4290" s="32"/>
      <c r="P4290" s="6" t="str">
        <f>IF($C4290="","",IF(ISNA(MATCH($C4290,账户表,0)),"※这个账户不在【基础资料】的账户档案里",IF($B4290="","※没填日期，这一笔不会进任何月份的报表",IF(NOT(ISNUMBER($B4290)),"※日期是文本不是日期（像 2026.6.28 这种），按日期取数的报表全会漏掉这一笔",IF(AND($F4290&lt;&gt;"",$G4290&lt;&gt;""),"※收入和支出不能同时填",IF(AND(N($F4290)=0,N($G4290)=0),"※收入和支出都没填",IF(OR(N($F4290)&lt;0,N($G4290)&lt;0),"※金额不能填负数，方向反了就换一列填",IF($D4290="","※没填收支类别，分类报表会漏掉这一笔",IF(ISNA(MATCH($D4290,类别表,0)),"※收支类别不在【基础资料】的清单里",IF(AND($L4290="内部转账",$M4290=""),"△内部转账要在「对方账户」写上另一头",IF(AND($L4290="内部转账",$M4290=$C4290),"※对方账户跟本账户是同一个",IF(AND($L4290&lt;&gt;"内部转账",$M4290&lt;&gt;""),"△填了对方账户，但类别不是内部转账",IF(YEAR($B4290)&lt;&gt;管理年度,"△不是管理年度的单据，按月的三张报表里看不到",IF($H4290&lt;0,"△这一笔之后该账户余额成负数了，核一下",""))))))))))))))</f>
        <v/>
      </c>
    </row>
    <row r="4291" ht="16.5" spans="1:16">
      <c r="A4291" s="4" t="str">
        <f>IF($C4291="","",COUNTA($C$5:$C4291))</f>
        <v/>
      </c>
      <c r="B4291" s="52"/>
      <c r="C4291" s="53"/>
      <c r="D4291" s="53"/>
      <c r="E4291" s="32"/>
      <c r="F4291" s="54"/>
      <c r="G4291" s="54"/>
      <c r="H4291" s="24" t="str">
        <f>IFERROR(ROUND(VLOOKUP($C4291,基础资料!$B$5:$E$34,3,0)+SUMIF($C$5:$C4291,$C4291,$F$5:$F4291)-SUMIF($C$5:$C4291,$C4291,$G$5:$G4291),2),"")</f>
        <v/>
      </c>
      <c r="I4291" s="53"/>
      <c r="J4291" s="53"/>
      <c r="K4291" s="25" t="str">
        <f t="shared" si="66"/>
        <v/>
      </c>
      <c r="L4291" s="13" t="str">
        <f>IF($D4291="","",IFERROR(INDEX(类别属性,MATCH($D4291,类别表,0)),""))</f>
        <v/>
      </c>
      <c r="M4291" s="53"/>
      <c r="N4291" s="53"/>
      <c r="O4291" s="32"/>
      <c r="P4291" s="6" t="str">
        <f>IF($C4291="","",IF(ISNA(MATCH($C4291,账户表,0)),"※这个账户不在【基础资料】的账户档案里",IF($B4291="","※没填日期，这一笔不会进任何月份的报表",IF(NOT(ISNUMBER($B4291)),"※日期是文本不是日期（像 2026.6.28 这种），按日期取数的报表全会漏掉这一笔",IF(AND($F4291&lt;&gt;"",$G4291&lt;&gt;""),"※收入和支出不能同时填",IF(AND(N($F4291)=0,N($G4291)=0),"※收入和支出都没填",IF(OR(N($F4291)&lt;0,N($G4291)&lt;0),"※金额不能填负数，方向反了就换一列填",IF($D4291="","※没填收支类别，分类报表会漏掉这一笔",IF(ISNA(MATCH($D4291,类别表,0)),"※收支类别不在【基础资料】的清单里",IF(AND($L4291="内部转账",$M4291=""),"△内部转账要在「对方账户」写上另一头",IF(AND($L4291="内部转账",$M4291=$C4291),"※对方账户跟本账户是同一个",IF(AND($L4291&lt;&gt;"内部转账",$M4291&lt;&gt;""),"△填了对方账户，但类别不是内部转账",IF(YEAR($B4291)&lt;&gt;管理年度,"△不是管理年度的单据，按月的三张报表里看不到",IF($H4291&lt;0,"△这一笔之后该账户余额成负数了，核一下",""))))))))))))))</f>
        <v/>
      </c>
    </row>
    <row r="4292" ht="16.5" spans="1:16">
      <c r="A4292" s="4" t="str">
        <f>IF($C4292="","",COUNTA($C$5:$C4292))</f>
        <v/>
      </c>
      <c r="B4292" s="52"/>
      <c r="C4292" s="53"/>
      <c r="D4292" s="53"/>
      <c r="E4292" s="32"/>
      <c r="F4292" s="54"/>
      <c r="G4292" s="54"/>
      <c r="H4292" s="24" t="str">
        <f>IFERROR(ROUND(VLOOKUP($C4292,基础资料!$B$5:$E$34,3,0)+SUMIF($C$5:$C4292,$C4292,$F$5:$F4292)-SUMIF($C$5:$C4292,$C4292,$G$5:$G4292),2),"")</f>
        <v/>
      </c>
      <c r="I4292" s="53"/>
      <c r="J4292" s="53"/>
      <c r="K4292" s="25" t="str">
        <f t="shared" si="66"/>
        <v/>
      </c>
      <c r="L4292" s="13" t="str">
        <f>IF($D4292="","",IFERROR(INDEX(类别属性,MATCH($D4292,类别表,0)),""))</f>
        <v/>
      </c>
      <c r="M4292" s="53"/>
      <c r="N4292" s="53"/>
      <c r="O4292" s="32"/>
      <c r="P4292" s="6" t="str">
        <f>IF($C4292="","",IF(ISNA(MATCH($C4292,账户表,0)),"※这个账户不在【基础资料】的账户档案里",IF($B4292="","※没填日期，这一笔不会进任何月份的报表",IF(NOT(ISNUMBER($B4292)),"※日期是文本不是日期（像 2026.6.28 这种），按日期取数的报表全会漏掉这一笔",IF(AND($F4292&lt;&gt;"",$G4292&lt;&gt;""),"※收入和支出不能同时填",IF(AND(N($F4292)=0,N($G4292)=0),"※收入和支出都没填",IF(OR(N($F4292)&lt;0,N($G4292)&lt;0),"※金额不能填负数，方向反了就换一列填",IF($D4292="","※没填收支类别，分类报表会漏掉这一笔",IF(ISNA(MATCH($D4292,类别表,0)),"※收支类别不在【基础资料】的清单里",IF(AND($L4292="内部转账",$M4292=""),"△内部转账要在「对方账户」写上另一头",IF(AND($L4292="内部转账",$M4292=$C4292),"※对方账户跟本账户是同一个",IF(AND($L4292&lt;&gt;"内部转账",$M4292&lt;&gt;""),"△填了对方账户，但类别不是内部转账",IF(YEAR($B4292)&lt;&gt;管理年度,"△不是管理年度的单据，按月的三张报表里看不到",IF($H4292&lt;0,"△这一笔之后该账户余额成负数了，核一下",""))))))))))))))</f>
        <v/>
      </c>
    </row>
    <row r="4293" ht="16.5" spans="1:16">
      <c r="A4293" s="4" t="str">
        <f>IF($C4293="","",COUNTA($C$5:$C4293))</f>
        <v/>
      </c>
      <c r="B4293" s="52"/>
      <c r="C4293" s="53"/>
      <c r="D4293" s="53"/>
      <c r="E4293" s="32"/>
      <c r="F4293" s="54"/>
      <c r="G4293" s="54"/>
      <c r="H4293" s="24" t="str">
        <f>IFERROR(ROUND(VLOOKUP($C4293,基础资料!$B$5:$E$34,3,0)+SUMIF($C$5:$C4293,$C4293,$F$5:$F4293)-SUMIF($C$5:$C4293,$C4293,$G$5:$G4293),2),"")</f>
        <v/>
      </c>
      <c r="I4293" s="53"/>
      <c r="J4293" s="53"/>
      <c r="K4293" s="25" t="str">
        <f t="shared" ref="K4293:K4356" si="67">IF(OR($B4293="",NOT(ISNUMBER($B4293))),"",--TEXT($B4293,"yyyymm"))</f>
        <v/>
      </c>
      <c r="L4293" s="13" t="str">
        <f>IF($D4293="","",IFERROR(INDEX(类别属性,MATCH($D4293,类别表,0)),""))</f>
        <v/>
      </c>
      <c r="M4293" s="53"/>
      <c r="N4293" s="53"/>
      <c r="O4293" s="32"/>
      <c r="P4293" s="6" t="str">
        <f>IF($C4293="","",IF(ISNA(MATCH($C4293,账户表,0)),"※这个账户不在【基础资料】的账户档案里",IF($B4293="","※没填日期，这一笔不会进任何月份的报表",IF(NOT(ISNUMBER($B4293)),"※日期是文本不是日期（像 2026.6.28 这种），按日期取数的报表全会漏掉这一笔",IF(AND($F4293&lt;&gt;"",$G4293&lt;&gt;""),"※收入和支出不能同时填",IF(AND(N($F4293)=0,N($G4293)=0),"※收入和支出都没填",IF(OR(N($F4293)&lt;0,N($G4293)&lt;0),"※金额不能填负数，方向反了就换一列填",IF($D4293="","※没填收支类别，分类报表会漏掉这一笔",IF(ISNA(MATCH($D4293,类别表,0)),"※收支类别不在【基础资料】的清单里",IF(AND($L4293="内部转账",$M4293=""),"△内部转账要在「对方账户」写上另一头",IF(AND($L4293="内部转账",$M4293=$C4293),"※对方账户跟本账户是同一个",IF(AND($L4293&lt;&gt;"内部转账",$M4293&lt;&gt;""),"△填了对方账户，但类别不是内部转账",IF(YEAR($B4293)&lt;&gt;管理年度,"△不是管理年度的单据，按月的三张报表里看不到",IF($H4293&lt;0,"△这一笔之后该账户余额成负数了，核一下",""))))))))))))))</f>
        <v/>
      </c>
    </row>
    <row r="4294" ht="16.5" spans="1:16">
      <c r="A4294" s="4" t="str">
        <f>IF($C4294="","",COUNTA($C$5:$C4294))</f>
        <v/>
      </c>
      <c r="B4294" s="52"/>
      <c r="C4294" s="53"/>
      <c r="D4294" s="53"/>
      <c r="E4294" s="32"/>
      <c r="F4294" s="54"/>
      <c r="G4294" s="54"/>
      <c r="H4294" s="24" t="str">
        <f>IFERROR(ROUND(VLOOKUP($C4294,基础资料!$B$5:$E$34,3,0)+SUMIF($C$5:$C4294,$C4294,$F$5:$F4294)-SUMIF($C$5:$C4294,$C4294,$G$5:$G4294),2),"")</f>
        <v/>
      </c>
      <c r="I4294" s="53"/>
      <c r="J4294" s="53"/>
      <c r="K4294" s="25" t="str">
        <f t="shared" si="67"/>
        <v/>
      </c>
      <c r="L4294" s="13" t="str">
        <f>IF($D4294="","",IFERROR(INDEX(类别属性,MATCH($D4294,类别表,0)),""))</f>
        <v/>
      </c>
      <c r="M4294" s="53"/>
      <c r="N4294" s="53"/>
      <c r="O4294" s="32"/>
      <c r="P4294" s="6" t="str">
        <f>IF($C4294="","",IF(ISNA(MATCH($C4294,账户表,0)),"※这个账户不在【基础资料】的账户档案里",IF($B4294="","※没填日期，这一笔不会进任何月份的报表",IF(NOT(ISNUMBER($B4294)),"※日期是文本不是日期（像 2026.6.28 这种），按日期取数的报表全会漏掉这一笔",IF(AND($F4294&lt;&gt;"",$G4294&lt;&gt;""),"※收入和支出不能同时填",IF(AND(N($F4294)=0,N($G4294)=0),"※收入和支出都没填",IF(OR(N($F4294)&lt;0,N($G4294)&lt;0),"※金额不能填负数，方向反了就换一列填",IF($D4294="","※没填收支类别，分类报表会漏掉这一笔",IF(ISNA(MATCH($D4294,类别表,0)),"※收支类别不在【基础资料】的清单里",IF(AND($L4294="内部转账",$M4294=""),"△内部转账要在「对方账户」写上另一头",IF(AND($L4294="内部转账",$M4294=$C4294),"※对方账户跟本账户是同一个",IF(AND($L4294&lt;&gt;"内部转账",$M4294&lt;&gt;""),"△填了对方账户，但类别不是内部转账",IF(YEAR($B4294)&lt;&gt;管理年度,"△不是管理年度的单据，按月的三张报表里看不到",IF($H4294&lt;0,"△这一笔之后该账户余额成负数了，核一下",""))))))))))))))</f>
        <v/>
      </c>
    </row>
    <row r="4295" ht="16.5" spans="1:16">
      <c r="A4295" s="4" t="str">
        <f>IF($C4295="","",COUNTA($C$5:$C4295))</f>
        <v/>
      </c>
      <c r="B4295" s="52"/>
      <c r="C4295" s="53"/>
      <c r="D4295" s="53"/>
      <c r="E4295" s="32"/>
      <c r="F4295" s="54"/>
      <c r="G4295" s="54"/>
      <c r="H4295" s="24" t="str">
        <f>IFERROR(ROUND(VLOOKUP($C4295,基础资料!$B$5:$E$34,3,0)+SUMIF($C$5:$C4295,$C4295,$F$5:$F4295)-SUMIF($C$5:$C4295,$C4295,$G$5:$G4295),2),"")</f>
        <v/>
      </c>
      <c r="I4295" s="53"/>
      <c r="J4295" s="53"/>
      <c r="K4295" s="25" t="str">
        <f t="shared" si="67"/>
        <v/>
      </c>
      <c r="L4295" s="13" t="str">
        <f>IF($D4295="","",IFERROR(INDEX(类别属性,MATCH($D4295,类别表,0)),""))</f>
        <v/>
      </c>
      <c r="M4295" s="53"/>
      <c r="N4295" s="53"/>
      <c r="O4295" s="32"/>
      <c r="P4295" s="6" t="str">
        <f>IF($C4295="","",IF(ISNA(MATCH($C4295,账户表,0)),"※这个账户不在【基础资料】的账户档案里",IF($B4295="","※没填日期，这一笔不会进任何月份的报表",IF(NOT(ISNUMBER($B4295)),"※日期是文本不是日期（像 2026.6.28 这种），按日期取数的报表全会漏掉这一笔",IF(AND($F4295&lt;&gt;"",$G4295&lt;&gt;""),"※收入和支出不能同时填",IF(AND(N($F4295)=0,N($G4295)=0),"※收入和支出都没填",IF(OR(N($F4295)&lt;0,N($G4295)&lt;0),"※金额不能填负数，方向反了就换一列填",IF($D4295="","※没填收支类别，分类报表会漏掉这一笔",IF(ISNA(MATCH($D4295,类别表,0)),"※收支类别不在【基础资料】的清单里",IF(AND($L4295="内部转账",$M4295=""),"△内部转账要在「对方账户」写上另一头",IF(AND($L4295="内部转账",$M4295=$C4295),"※对方账户跟本账户是同一个",IF(AND($L4295&lt;&gt;"内部转账",$M4295&lt;&gt;""),"△填了对方账户，但类别不是内部转账",IF(YEAR($B4295)&lt;&gt;管理年度,"△不是管理年度的单据，按月的三张报表里看不到",IF($H4295&lt;0,"△这一笔之后该账户余额成负数了，核一下",""))))))))))))))</f>
        <v/>
      </c>
    </row>
    <row r="4296" ht="16.5" spans="1:16">
      <c r="A4296" s="4" t="str">
        <f>IF($C4296="","",COUNTA($C$5:$C4296))</f>
        <v/>
      </c>
      <c r="B4296" s="52"/>
      <c r="C4296" s="53"/>
      <c r="D4296" s="53"/>
      <c r="E4296" s="32"/>
      <c r="F4296" s="54"/>
      <c r="G4296" s="54"/>
      <c r="H4296" s="24" t="str">
        <f>IFERROR(ROUND(VLOOKUP($C4296,基础资料!$B$5:$E$34,3,0)+SUMIF($C$5:$C4296,$C4296,$F$5:$F4296)-SUMIF($C$5:$C4296,$C4296,$G$5:$G4296),2),"")</f>
        <v/>
      </c>
      <c r="I4296" s="53"/>
      <c r="J4296" s="53"/>
      <c r="K4296" s="25" t="str">
        <f t="shared" si="67"/>
        <v/>
      </c>
      <c r="L4296" s="13" t="str">
        <f>IF($D4296="","",IFERROR(INDEX(类别属性,MATCH($D4296,类别表,0)),""))</f>
        <v/>
      </c>
      <c r="M4296" s="53"/>
      <c r="N4296" s="53"/>
      <c r="O4296" s="32"/>
      <c r="P4296" s="6" t="str">
        <f>IF($C4296="","",IF(ISNA(MATCH($C4296,账户表,0)),"※这个账户不在【基础资料】的账户档案里",IF($B4296="","※没填日期，这一笔不会进任何月份的报表",IF(NOT(ISNUMBER($B4296)),"※日期是文本不是日期（像 2026.6.28 这种），按日期取数的报表全会漏掉这一笔",IF(AND($F4296&lt;&gt;"",$G4296&lt;&gt;""),"※收入和支出不能同时填",IF(AND(N($F4296)=0,N($G4296)=0),"※收入和支出都没填",IF(OR(N($F4296)&lt;0,N($G4296)&lt;0),"※金额不能填负数，方向反了就换一列填",IF($D4296="","※没填收支类别，分类报表会漏掉这一笔",IF(ISNA(MATCH($D4296,类别表,0)),"※收支类别不在【基础资料】的清单里",IF(AND($L4296="内部转账",$M4296=""),"△内部转账要在「对方账户」写上另一头",IF(AND($L4296="内部转账",$M4296=$C4296),"※对方账户跟本账户是同一个",IF(AND($L4296&lt;&gt;"内部转账",$M4296&lt;&gt;""),"△填了对方账户，但类别不是内部转账",IF(YEAR($B4296)&lt;&gt;管理年度,"△不是管理年度的单据，按月的三张报表里看不到",IF($H4296&lt;0,"△这一笔之后该账户余额成负数了，核一下",""))))))))))))))</f>
        <v/>
      </c>
    </row>
    <row r="4297" ht="16.5" spans="1:16">
      <c r="A4297" s="4" t="str">
        <f>IF($C4297="","",COUNTA($C$5:$C4297))</f>
        <v/>
      </c>
      <c r="B4297" s="52"/>
      <c r="C4297" s="53"/>
      <c r="D4297" s="53"/>
      <c r="E4297" s="32"/>
      <c r="F4297" s="54"/>
      <c r="G4297" s="54"/>
      <c r="H4297" s="24" t="str">
        <f>IFERROR(ROUND(VLOOKUP($C4297,基础资料!$B$5:$E$34,3,0)+SUMIF($C$5:$C4297,$C4297,$F$5:$F4297)-SUMIF($C$5:$C4297,$C4297,$G$5:$G4297),2),"")</f>
        <v/>
      </c>
      <c r="I4297" s="53"/>
      <c r="J4297" s="53"/>
      <c r="K4297" s="25" t="str">
        <f t="shared" si="67"/>
        <v/>
      </c>
      <c r="L4297" s="13" t="str">
        <f>IF($D4297="","",IFERROR(INDEX(类别属性,MATCH($D4297,类别表,0)),""))</f>
        <v/>
      </c>
      <c r="M4297" s="53"/>
      <c r="N4297" s="53"/>
      <c r="O4297" s="32"/>
      <c r="P4297" s="6" t="str">
        <f>IF($C4297="","",IF(ISNA(MATCH($C4297,账户表,0)),"※这个账户不在【基础资料】的账户档案里",IF($B4297="","※没填日期，这一笔不会进任何月份的报表",IF(NOT(ISNUMBER($B4297)),"※日期是文本不是日期（像 2026.6.28 这种），按日期取数的报表全会漏掉这一笔",IF(AND($F4297&lt;&gt;"",$G4297&lt;&gt;""),"※收入和支出不能同时填",IF(AND(N($F4297)=0,N($G4297)=0),"※收入和支出都没填",IF(OR(N($F4297)&lt;0,N($G4297)&lt;0),"※金额不能填负数，方向反了就换一列填",IF($D4297="","※没填收支类别，分类报表会漏掉这一笔",IF(ISNA(MATCH($D4297,类别表,0)),"※收支类别不在【基础资料】的清单里",IF(AND($L4297="内部转账",$M4297=""),"△内部转账要在「对方账户」写上另一头",IF(AND($L4297="内部转账",$M4297=$C4297),"※对方账户跟本账户是同一个",IF(AND($L4297&lt;&gt;"内部转账",$M4297&lt;&gt;""),"△填了对方账户，但类别不是内部转账",IF(YEAR($B4297)&lt;&gt;管理年度,"△不是管理年度的单据，按月的三张报表里看不到",IF($H4297&lt;0,"△这一笔之后该账户余额成负数了，核一下",""))))))))))))))</f>
        <v/>
      </c>
    </row>
    <row r="4298" ht="16.5" spans="1:16">
      <c r="A4298" s="4" t="str">
        <f>IF($C4298="","",COUNTA($C$5:$C4298))</f>
        <v/>
      </c>
      <c r="B4298" s="52"/>
      <c r="C4298" s="53"/>
      <c r="D4298" s="53"/>
      <c r="E4298" s="32"/>
      <c r="F4298" s="54"/>
      <c r="G4298" s="54"/>
      <c r="H4298" s="24" t="str">
        <f>IFERROR(ROUND(VLOOKUP($C4298,基础资料!$B$5:$E$34,3,0)+SUMIF($C$5:$C4298,$C4298,$F$5:$F4298)-SUMIF($C$5:$C4298,$C4298,$G$5:$G4298),2),"")</f>
        <v/>
      </c>
      <c r="I4298" s="53"/>
      <c r="J4298" s="53"/>
      <c r="K4298" s="25" t="str">
        <f t="shared" si="67"/>
        <v/>
      </c>
      <c r="L4298" s="13" t="str">
        <f>IF($D4298="","",IFERROR(INDEX(类别属性,MATCH($D4298,类别表,0)),""))</f>
        <v/>
      </c>
      <c r="M4298" s="53"/>
      <c r="N4298" s="53"/>
      <c r="O4298" s="32"/>
      <c r="P4298" s="6" t="str">
        <f>IF($C4298="","",IF(ISNA(MATCH($C4298,账户表,0)),"※这个账户不在【基础资料】的账户档案里",IF($B4298="","※没填日期，这一笔不会进任何月份的报表",IF(NOT(ISNUMBER($B4298)),"※日期是文本不是日期（像 2026.6.28 这种），按日期取数的报表全会漏掉这一笔",IF(AND($F4298&lt;&gt;"",$G4298&lt;&gt;""),"※收入和支出不能同时填",IF(AND(N($F4298)=0,N($G4298)=0),"※收入和支出都没填",IF(OR(N($F4298)&lt;0,N($G4298)&lt;0),"※金额不能填负数，方向反了就换一列填",IF($D4298="","※没填收支类别，分类报表会漏掉这一笔",IF(ISNA(MATCH($D4298,类别表,0)),"※收支类别不在【基础资料】的清单里",IF(AND($L4298="内部转账",$M4298=""),"△内部转账要在「对方账户」写上另一头",IF(AND($L4298="内部转账",$M4298=$C4298),"※对方账户跟本账户是同一个",IF(AND($L4298&lt;&gt;"内部转账",$M4298&lt;&gt;""),"△填了对方账户，但类别不是内部转账",IF(YEAR($B4298)&lt;&gt;管理年度,"△不是管理年度的单据，按月的三张报表里看不到",IF($H4298&lt;0,"△这一笔之后该账户余额成负数了，核一下",""))))))))))))))</f>
        <v/>
      </c>
    </row>
    <row r="4299" ht="16.5" spans="1:16">
      <c r="A4299" s="4" t="str">
        <f>IF($C4299="","",COUNTA($C$5:$C4299))</f>
        <v/>
      </c>
      <c r="B4299" s="52"/>
      <c r="C4299" s="53"/>
      <c r="D4299" s="53"/>
      <c r="E4299" s="32"/>
      <c r="F4299" s="54"/>
      <c r="G4299" s="54"/>
      <c r="H4299" s="24" t="str">
        <f>IFERROR(ROUND(VLOOKUP($C4299,基础资料!$B$5:$E$34,3,0)+SUMIF($C$5:$C4299,$C4299,$F$5:$F4299)-SUMIF($C$5:$C4299,$C4299,$G$5:$G4299),2),"")</f>
        <v/>
      </c>
      <c r="I4299" s="53"/>
      <c r="J4299" s="53"/>
      <c r="K4299" s="25" t="str">
        <f t="shared" si="67"/>
        <v/>
      </c>
      <c r="L4299" s="13" t="str">
        <f>IF($D4299="","",IFERROR(INDEX(类别属性,MATCH($D4299,类别表,0)),""))</f>
        <v/>
      </c>
      <c r="M4299" s="53"/>
      <c r="N4299" s="53"/>
      <c r="O4299" s="32"/>
      <c r="P4299" s="6" t="str">
        <f>IF($C4299="","",IF(ISNA(MATCH($C4299,账户表,0)),"※这个账户不在【基础资料】的账户档案里",IF($B4299="","※没填日期，这一笔不会进任何月份的报表",IF(NOT(ISNUMBER($B4299)),"※日期是文本不是日期（像 2026.6.28 这种），按日期取数的报表全会漏掉这一笔",IF(AND($F4299&lt;&gt;"",$G4299&lt;&gt;""),"※收入和支出不能同时填",IF(AND(N($F4299)=0,N($G4299)=0),"※收入和支出都没填",IF(OR(N($F4299)&lt;0,N($G4299)&lt;0),"※金额不能填负数，方向反了就换一列填",IF($D4299="","※没填收支类别，分类报表会漏掉这一笔",IF(ISNA(MATCH($D4299,类别表,0)),"※收支类别不在【基础资料】的清单里",IF(AND($L4299="内部转账",$M4299=""),"△内部转账要在「对方账户」写上另一头",IF(AND($L4299="内部转账",$M4299=$C4299),"※对方账户跟本账户是同一个",IF(AND($L4299&lt;&gt;"内部转账",$M4299&lt;&gt;""),"△填了对方账户，但类别不是内部转账",IF(YEAR($B4299)&lt;&gt;管理年度,"△不是管理年度的单据，按月的三张报表里看不到",IF($H4299&lt;0,"△这一笔之后该账户余额成负数了，核一下",""))))))))))))))</f>
        <v/>
      </c>
    </row>
    <row r="4300" ht="16.5" spans="1:16">
      <c r="A4300" s="4" t="str">
        <f>IF($C4300="","",COUNTA($C$5:$C4300))</f>
        <v/>
      </c>
      <c r="B4300" s="52"/>
      <c r="C4300" s="53"/>
      <c r="D4300" s="53"/>
      <c r="E4300" s="32"/>
      <c r="F4300" s="54"/>
      <c r="G4300" s="54"/>
      <c r="H4300" s="24" t="str">
        <f>IFERROR(ROUND(VLOOKUP($C4300,基础资料!$B$5:$E$34,3,0)+SUMIF($C$5:$C4300,$C4300,$F$5:$F4300)-SUMIF($C$5:$C4300,$C4300,$G$5:$G4300),2),"")</f>
        <v/>
      </c>
      <c r="I4300" s="53"/>
      <c r="J4300" s="53"/>
      <c r="K4300" s="25" t="str">
        <f t="shared" si="67"/>
        <v/>
      </c>
      <c r="L4300" s="13" t="str">
        <f>IF($D4300="","",IFERROR(INDEX(类别属性,MATCH($D4300,类别表,0)),""))</f>
        <v/>
      </c>
      <c r="M4300" s="53"/>
      <c r="N4300" s="53"/>
      <c r="O4300" s="32"/>
      <c r="P4300" s="6" t="str">
        <f>IF($C4300="","",IF(ISNA(MATCH($C4300,账户表,0)),"※这个账户不在【基础资料】的账户档案里",IF($B4300="","※没填日期，这一笔不会进任何月份的报表",IF(NOT(ISNUMBER($B4300)),"※日期是文本不是日期（像 2026.6.28 这种），按日期取数的报表全会漏掉这一笔",IF(AND($F4300&lt;&gt;"",$G4300&lt;&gt;""),"※收入和支出不能同时填",IF(AND(N($F4300)=0,N($G4300)=0),"※收入和支出都没填",IF(OR(N($F4300)&lt;0,N($G4300)&lt;0),"※金额不能填负数，方向反了就换一列填",IF($D4300="","※没填收支类别，分类报表会漏掉这一笔",IF(ISNA(MATCH($D4300,类别表,0)),"※收支类别不在【基础资料】的清单里",IF(AND($L4300="内部转账",$M4300=""),"△内部转账要在「对方账户」写上另一头",IF(AND($L4300="内部转账",$M4300=$C4300),"※对方账户跟本账户是同一个",IF(AND($L4300&lt;&gt;"内部转账",$M4300&lt;&gt;""),"△填了对方账户，但类别不是内部转账",IF(YEAR($B4300)&lt;&gt;管理年度,"△不是管理年度的单据，按月的三张报表里看不到",IF($H4300&lt;0,"△这一笔之后该账户余额成负数了，核一下",""))))))))))))))</f>
        <v/>
      </c>
    </row>
    <row r="4301" ht="16.5" spans="1:16">
      <c r="A4301" s="4" t="str">
        <f>IF($C4301="","",COUNTA($C$5:$C4301))</f>
        <v/>
      </c>
      <c r="B4301" s="52"/>
      <c r="C4301" s="53"/>
      <c r="D4301" s="53"/>
      <c r="E4301" s="32"/>
      <c r="F4301" s="54"/>
      <c r="G4301" s="54"/>
      <c r="H4301" s="24" t="str">
        <f>IFERROR(ROUND(VLOOKUP($C4301,基础资料!$B$5:$E$34,3,0)+SUMIF($C$5:$C4301,$C4301,$F$5:$F4301)-SUMIF($C$5:$C4301,$C4301,$G$5:$G4301),2),"")</f>
        <v/>
      </c>
      <c r="I4301" s="53"/>
      <c r="J4301" s="53"/>
      <c r="K4301" s="25" t="str">
        <f t="shared" si="67"/>
        <v/>
      </c>
      <c r="L4301" s="13" t="str">
        <f>IF($D4301="","",IFERROR(INDEX(类别属性,MATCH($D4301,类别表,0)),""))</f>
        <v/>
      </c>
      <c r="M4301" s="53"/>
      <c r="N4301" s="53"/>
      <c r="O4301" s="32"/>
      <c r="P4301" s="6" t="str">
        <f>IF($C4301="","",IF(ISNA(MATCH($C4301,账户表,0)),"※这个账户不在【基础资料】的账户档案里",IF($B4301="","※没填日期，这一笔不会进任何月份的报表",IF(NOT(ISNUMBER($B4301)),"※日期是文本不是日期（像 2026.6.28 这种），按日期取数的报表全会漏掉这一笔",IF(AND($F4301&lt;&gt;"",$G4301&lt;&gt;""),"※收入和支出不能同时填",IF(AND(N($F4301)=0,N($G4301)=0),"※收入和支出都没填",IF(OR(N($F4301)&lt;0,N($G4301)&lt;0),"※金额不能填负数，方向反了就换一列填",IF($D4301="","※没填收支类别，分类报表会漏掉这一笔",IF(ISNA(MATCH($D4301,类别表,0)),"※收支类别不在【基础资料】的清单里",IF(AND($L4301="内部转账",$M4301=""),"△内部转账要在「对方账户」写上另一头",IF(AND($L4301="内部转账",$M4301=$C4301),"※对方账户跟本账户是同一个",IF(AND($L4301&lt;&gt;"内部转账",$M4301&lt;&gt;""),"△填了对方账户，但类别不是内部转账",IF(YEAR($B4301)&lt;&gt;管理年度,"△不是管理年度的单据，按月的三张报表里看不到",IF($H4301&lt;0,"△这一笔之后该账户余额成负数了，核一下",""))))))))))))))</f>
        <v/>
      </c>
    </row>
    <row r="4302" ht="16.5" spans="1:16">
      <c r="A4302" s="4" t="str">
        <f>IF($C4302="","",COUNTA($C$5:$C4302))</f>
        <v/>
      </c>
      <c r="B4302" s="52"/>
      <c r="C4302" s="53"/>
      <c r="D4302" s="53"/>
      <c r="E4302" s="32"/>
      <c r="F4302" s="54"/>
      <c r="G4302" s="54"/>
      <c r="H4302" s="24" t="str">
        <f>IFERROR(ROUND(VLOOKUP($C4302,基础资料!$B$5:$E$34,3,0)+SUMIF($C$5:$C4302,$C4302,$F$5:$F4302)-SUMIF($C$5:$C4302,$C4302,$G$5:$G4302),2),"")</f>
        <v/>
      </c>
      <c r="I4302" s="53"/>
      <c r="J4302" s="53"/>
      <c r="K4302" s="25" t="str">
        <f t="shared" si="67"/>
        <v/>
      </c>
      <c r="L4302" s="13" t="str">
        <f>IF($D4302="","",IFERROR(INDEX(类别属性,MATCH($D4302,类别表,0)),""))</f>
        <v/>
      </c>
      <c r="M4302" s="53"/>
      <c r="N4302" s="53"/>
      <c r="O4302" s="32"/>
      <c r="P4302" s="6" t="str">
        <f>IF($C4302="","",IF(ISNA(MATCH($C4302,账户表,0)),"※这个账户不在【基础资料】的账户档案里",IF($B4302="","※没填日期，这一笔不会进任何月份的报表",IF(NOT(ISNUMBER($B4302)),"※日期是文本不是日期（像 2026.6.28 这种），按日期取数的报表全会漏掉这一笔",IF(AND($F4302&lt;&gt;"",$G4302&lt;&gt;""),"※收入和支出不能同时填",IF(AND(N($F4302)=0,N($G4302)=0),"※收入和支出都没填",IF(OR(N($F4302)&lt;0,N($G4302)&lt;0),"※金额不能填负数，方向反了就换一列填",IF($D4302="","※没填收支类别，分类报表会漏掉这一笔",IF(ISNA(MATCH($D4302,类别表,0)),"※收支类别不在【基础资料】的清单里",IF(AND($L4302="内部转账",$M4302=""),"△内部转账要在「对方账户」写上另一头",IF(AND($L4302="内部转账",$M4302=$C4302),"※对方账户跟本账户是同一个",IF(AND($L4302&lt;&gt;"内部转账",$M4302&lt;&gt;""),"△填了对方账户，但类别不是内部转账",IF(YEAR($B4302)&lt;&gt;管理年度,"△不是管理年度的单据，按月的三张报表里看不到",IF($H4302&lt;0,"△这一笔之后该账户余额成负数了，核一下",""))))))))))))))</f>
        <v/>
      </c>
    </row>
    <row r="4303" ht="16.5" spans="1:16">
      <c r="A4303" s="4" t="str">
        <f>IF($C4303="","",COUNTA($C$5:$C4303))</f>
        <v/>
      </c>
      <c r="B4303" s="52"/>
      <c r="C4303" s="53"/>
      <c r="D4303" s="53"/>
      <c r="E4303" s="32"/>
      <c r="F4303" s="54"/>
      <c r="G4303" s="54"/>
      <c r="H4303" s="24" t="str">
        <f>IFERROR(ROUND(VLOOKUP($C4303,基础资料!$B$5:$E$34,3,0)+SUMIF($C$5:$C4303,$C4303,$F$5:$F4303)-SUMIF($C$5:$C4303,$C4303,$G$5:$G4303),2),"")</f>
        <v/>
      </c>
      <c r="I4303" s="53"/>
      <c r="J4303" s="53"/>
      <c r="K4303" s="25" t="str">
        <f t="shared" si="67"/>
        <v/>
      </c>
      <c r="L4303" s="13" t="str">
        <f>IF($D4303="","",IFERROR(INDEX(类别属性,MATCH($D4303,类别表,0)),""))</f>
        <v/>
      </c>
      <c r="M4303" s="53"/>
      <c r="N4303" s="53"/>
      <c r="O4303" s="32"/>
      <c r="P4303" s="6" t="str">
        <f>IF($C4303="","",IF(ISNA(MATCH($C4303,账户表,0)),"※这个账户不在【基础资料】的账户档案里",IF($B4303="","※没填日期，这一笔不会进任何月份的报表",IF(NOT(ISNUMBER($B4303)),"※日期是文本不是日期（像 2026.6.28 这种），按日期取数的报表全会漏掉这一笔",IF(AND($F4303&lt;&gt;"",$G4303&lt;&gt;""),"※收入和支出不能同时填",IF(AND(N($F4303)=0,N($G4303)=0),"※收入和支出都没填",IF(OR(N($F4303)&lt;0,N($G4303)&lt;0),"※金额不能填负数，方向反了就换一列填",IF($D4303="","※没填收支类别，分类报表会漏掉这一笔",IF(ISNA(MATCH($D4303,类别表,0)),"※收支类别不在【基础资料】的清单里",IF(AND($L4303="内部转账",$M4303=""),"△内部转账要在「对方账户」写上另一头",IF(AND($L4303="内部转账",$M4303=$C4303),"※对方账户跟本账户是同一个",IF(AND($L4303&lt;&gt;"内部转账",$M4303&lt;&gt;""),"△填了对方账户，但类别不是内部转账",IF(YEAR($B4303)&lt;&gt;管理年度,"△不是管理年度的单据，按月的三张报表里看不到",IF($H4303&lt;0,"△这一笔之后该账户余额成负数了，核一下",""))))))))))))))</f>
        <v/>
      </c>
    </row>
    <row r="4304" ht="16.5" spans="1:16">
      <c r="A4304" s="4" t="str">
        <f>IF($C4304="","",COUNTA($C$5:$C4304))</f>
        <v/>
      </c>
      <c r="B4304" s="52"/>
      <c r="C4304" s="53"/>
      <c r="D4304" s="53"/>
      <c r="E4304" s="32"/>
      <c r="F4304" s="54"/>
      <c r="G4304" s="54"/>
      <c r="H4304" s="24" t="str">
        <f>IFERROR(ROUND(VLOOKUP($C4304,基础资料!$B$5:$E$34,3,0)+SUMIF($C$5:$C4304,$C4304,$F$5:$F4304)-SUMIF($C$5:$C4304,$C4304,$G$5:$G4304),2),"")</f>
        <v/>
      </c>
      <c r="I4304" s="53"/>
      <c r="J4304" s="53"/>
      <c r="K4304" s="25" t="str">
        <f t="shared" si="67"/>
        <v/>
      </c>
      <c r="L4304" s="13" t="str">
        <f>IF($D4304="","",IFERROR(INDEX(类别属性,MATCH($D4304,类别表,0)),""))</f>
        <v/>
      </c>
      <c r="M4304" s="53"/>
      <c r="N4304" s="53"/>
      <c r="O4304" s="32"/>
      <c r="P4304" s="6" t="str">
        <f>IF($C4304="","",IF(ISNA(MATCH($C4304,账户表,0)),"※这个账户不在【基础资料】的账户档案里",IF($B4304="","※没填日期，这一笔不会进任何月份的报表",IF(NOT(ISNUMBER($B4304)),"※日期是文本不是日期（像 2026.6.28 这种），按日期取数的报表全会漏掉这一笔",IF(AND($F4304&lt;&gt;"",$G4304&lt;&gt;""),"※收入和支出不能同时填",IF(AND(N($F4304)=0,N($G4304)=0),"※收入和支出都没填",IF(OR(N($F4304)&lt;0,N($G4304)&lt;0),"※金额不能填负数，方向反了就换一列填",IF($D4304="","※没填收支类别，分类报表会漏掉这一笔",IF(ISNA(MATCH($D4304,类别表,0)),"※收支类别不在【基础资料】的清单里",IF(AND($L4304="内部转账",$M4304=""),"△内部转账要在「对方账户」写上另一头",IF(AND($L4304="内部转账",$M4304=$C4304),"※对方账户跟本账户是同一个",IF(AND($L4304&lt;&gt;"内部转账",$M4304&lt;&gt;""),"△填了对方账户，但类别不是内部转账",IF(YEAR($B4304)&lt;&gt;管理年度,"△不是管理年度的单据，按月的三张报表里看不到",IF($H4304&lt;0,"△这一笔之后该账户余额成负数了，核一下",""))))))))))))))</f>
        <v/>
      </c>
    </row>
    <row r="4305" ht="16.5" spans="1:16">
      <c r="A4305" s="4" t="str">
        <f>IF($C4305="","",COUNTA($C$5:$C4305))</f>
        <v/>
      </c>
      <c r="B4305" s="52"/>
      <c r="C4305" s="53"/>
      <c r="D4305" s="53"/>
      <c r="E4305" s="32"/>
      <c r="F4305" s="54"/>
      <c r="G4305" s="54"/>
      <c r="H4305" s="24" t="str">
        <f>IFERROR(ROUND(VLOOKUP($C4305,基础资料!$B$5:$E$34,3,0)+SUMIF($C$5:$C4305,$C4305,$F$5:$F4305)-SUMIF($C$5:$C4305,$C4305,$G$5:$G4305),2),"")</f>
        <v/>
      </c>
      <c r="I4305" s="53"/>
      <c r="J4305" s="53"/>
      <c r="K4305" s="25" t="str">
        <f t="shared" si="67"/>
        <v/>
      </c>
      <c r="L4305" s="13" t="str">
        <f>IF($D4305="","",IFERROR(INDEX(类别属性,MATCH($D4305,类别表,0)),""))</f>
        <v/>
      </c>
      <c r="M4305" s="53"/>
      <c r="N4305" s="53"/>
      <c r="O4305" s="32"/>
      <c r="P4305" s="6" t="str">
        <f>IF($C4305="","",IF(ISNA(MATCH($C4305,账户表,0)),"※这个账户不在【基础资料】的账户档案里",IF($B4305="","※没填日期，这一笔不会进任何月份的报表",IF(NOT(ISNUMBER($B4305)),"※日期是文本不是日期（像 2026.6.28 这种），按日期取数的报表全会漏掉这一笔",IF(AND($F4305&lt;&gt;"",$G4305&lt;&gt;""),"※收入和支出不能同时填",IF(AND(N($F4305)=0,N($G4305)=0),"※收入和支出都没填",IF(OR(N($F4305)&lt;0,N($G4305)&lt;0),"※金额不能填负数，方向反了就换一列填",IF($D4305="","※没填收支类别，分类报表会漏掉这一笔",IF(ISNA(MATCH($D4305,类别表,0)),"※收支类别不在【基础资料】的清单里",IF(AND($L4305="内部转账",$M4305=""),"△内部转账要在「对方账户」写上另一头",IF(AND($L4305="内部转账",$M4305=$C4305),"※对方账户跟本账户是同一个",IF(AND($L4305&lt;&gt;"内部转账",$M4305&lt;&gt;""),"△填了对方账户，但类别不是内部转账",IF(YEAR($B4305)&lt;&gt;管理年度,"△不是管理年度的单据，按月的三张报表里看不到",IF($H4305&lt;0,"△这一笔之后该账户余额成负数了，核一下",""))))))))))))))</f>
        <v/>
      </c>
    </row>
    <row r="4306" ht="16.5" spans="1:16">
      <c r="A4306" s="4" t="str">
        <f>IF($C4306="","",COUNTA($C$5:$C4306))</f>
        <v/>
      </c>
      <c r="B4306" s="52"/>
      <c r="C4306" s="53"/>
      <c r="D4306" s="53"/>
      <c r="E4306" s="32"/>
      <c r="F4306" s="54"/>
      <c r="G4306" s="54"/>
      <c r="H4306" s="24" t="str">
        <f>IFERROR(ROUND(VLOOKUP($C4306,基础资料!$B$5:$E$34,3,0)+SUMIF($C$5:$C4306,$C4306,$F$5:$F4306)-SUMIF($C$5:$C4306,$C4306,$G$5:$G4306),2),"")</f>
        <v/>
      </c>
      <c r="I4306" s="53"/>
      <c r="J4306" s="53"/>
      <c r="K4306" s="25" t="str">
        <f t="shared" si="67"/>
        <v/>
      </c>
      <c r="L4306" s="13" t="str">
        <f>IF($D4306="","",IFERROR(INDEX(类别属性,MATCH($D4306,类别表,0)),""))</f>
        <v/>
      </c>
      <c r="M4306" s="53"/>
      <c r="N4306" s="53"/>
      <c r="O4306" s="32"/>
      <c r="P4306" s="6" t="str">
        <f>IF($C4306="","",IF(ISNA(MATCH($C4306,账户表,0)),"※这个账户不在【基础资料】的账户档案里",IF($B4306="","※没填日期，这一笔不会进任何月份的报表",IF(NOT(ISNUMBER($B4306)),"※日期是文本不是日期（像 2026.6.28 这种），按日期取数的报表全会漏掉这一笔",IF(AND($F4306&lt;&gt;"",$G4306&lt;&gt;""),"※收入和支出不能同时填",IF(AND(N($F4306)=0,N($G4306)=0),"※收入和支出都没填",IF(OR(N($F4306)&lt;0,N($G4306)&lt;0),"※金额不能填负数，方向反了就换一列填",IF($D4306="","※没填收支类别，分类报表会漏掉这一笔",IF(ISNA(MATCH($D4306,类别表,0)),"※收支类别不在【基础资料】的清单里",IF(AND($L4306="内部转账",$M4306=""),"△内部转账要在「对方账户」写上另一头",IF(AND($L4306="内部转账",$M4306=$C4306),"※对方账户跟本账户是同一个",IF(AND($L4306&lt;&gt;"内部转账",$M4306&lt;&gt;""),"△填了对方账户，但类别不是内部转账",IF(YEAR($B4306)&lt;&gt;管理年度,"△不是管理年度的单据，按月的三张报表里看不到",IF($H4306&lt;0,"△这一笔之后该账户余额成负数了，核一下",""))))))))))))))</f>
        <v/>
      </c>
    </row>
    <row r="4307" ht="16.5" spans="1:16">
      <c r="A4307" s="4" t="str">
        <f>IF($C4307="","",COUNTA($C$5:$C4307))</f>
        <v/>
      </c>
      <c r="B4307" s="52"/>
      <c r="C4307" s="53"/>
      <c r="D4307" s="53"/>
      <c r="E4307" s="32"/>
      <c r="F4307" s="54"/>
      <c r="G4307" s="54"/>
      <c r="H4307" s="24" t="str">
        <f>IFERROR(ROUND(VLOOKUP($C4307,基础资料!$B$5:$E$34,3,0)+SUMIF($C$5:$C4307,$C4307,$F$5:$F4307)-SUMIF($C$5:$C4307,$C4307,$G$5:$G4307),2),"")</f>
        <v/>
      </c>
      <c r="I4307" s="53"/>
      <c r="J4307" s="53"/>
      <c r="K4307" s="25" t="str">
        <f t="shared" si="67"/>
        <v/>
      </c>
      <c r="L4307" s="13" t="str">
        <f>IF($D4307="","",IFERROR(INDEX(类别属性,MATCH($D4307,类别表,0)),""))</f>
        <v/>
      </c>
      <c r="M4307" s="53"/>
      <c r="N4307" s="53"/>
      <c r="O4307" s="32"/>
      <c r="P4307" s="6" t="str">
        <f>IF($C4307="","",IF(ISNA(MATCH($C4307,账户表,0)),"※这个账户不在【基础资料】的账户档案里",IF($B4307="","※没填日期，这一笔不会进任何月份的报表",IF(NOT(ISNUMBER($B4307)),"※日期是文本不是日期（像 2026.6.28 这种），按日期取数的报表全会漏掉这一笔",IF(AND($F4307&lt;&gt;"",$G4307&lt;&gt;""),"※收入和支出不能同时填",IF(AND(N($F4307)=0,N($G4307)=0),"※收入和支出都没填",IF(OR(N($F4307)&lt;0,N($G4307)&lt;0),"※金额不能填负数，方向反了就换一列填",IF($D4307="","※没填收支类别，分类报表会漏掉这一笔",IF(ISNA(MATCH($D4307,类别表,0)),"※收支类别不在【基础资料】的清单里",IF(AND($L4307="内部转账",$M4307=""),"△内部转账要在「对方账户」写上另一头",IF(AND($L4307="内部转账",$M4307=$C4307),"※对方账户跟本账户是同一个",IF(AND($L4307&lt;&gt;"内部转账",$M4307&lt;&gt;""),"△填了对方账户，但类别不是内部转账",IF(YEAR($B4307)&lt;&gt;管理年度,"△不是管理年度的单据，按月的三张报表里看不到",IF($H4307&lt;0,"△这一笔之后该账户余额成负数了，核一下",""))))))))))))))</f>
        <v/>
      </c>
    </row>
    <row r="4308" ht="16.5" spans="1:16">
      <c r="A4308" s="4" t="str">
        <f>IF($C4308="","",COUNTA($C$5:$C4308))</f>
        <v/>
      </c>
      <c r="B4308" s="52"/>
      <c r="C4308" s="53"/>
      <c r="D4308" s="53"/>
      <c r="E4308" s="32"/>
      <c r="F4308" s="54"/>
      <c r="G4308" s="54"/>
      <c r="H4308" s="24" t="str">
        <f>IFERROR(ROUND(VLOOKUP($C4308,基础资料!$B$5:$E$34,3,0)+SUMIF($C$5:$C4308,$C4308,$F$5:$F4308)-SUMIF($C$5:$C4308,$C4308,$G$5:$G4308),2),"")</f>
        <v/>
      </c>
      <c r="I4308" s="53"/>
      <c r="J4308" s="53"/>
      <c r="K4308" s="25" t="str">
        <f t="shared" si="67"/>
        <v/>
      </c>
      <c r="L4308" s="13" t="str">
        <f>IF($D4308="","",IFERROR(INDEX(类别属性,MATCH($D4308,类别表,0)),""))</f>
        <v/>
      </c>
      <c r="M4308" s="53"/>
      <c r="N4308" s="53"/>
      <c r="O4308" s="32"/>
      <c r="P4308" s="6" t="str">
        <f>IF($C4308="","",IF(ISNA(MATCH($C4308,账户表,0)),"※这个账户不在【基础资料】的账户档案里",IF($B4308="","※没填日期，这一笔不会进任何月份的报表",IF(NOT(ISNUMBER($B4308)),"※日期是文本不是日期（像 2026.6.28 这种），按日期取数的报表全会漏掉这一笔",IF(AND($F4308&lt;&gt;"",$G4308&lt;&gt;""),"※收入和支出不能同时填",IF(AND(N($F4308)=0,N($G4308)=0),"※收入和支出都没填",IF(OR(N($F4308)&lt;0,N($G4308)&lt;0),"※金额不能填负数，方向反了就换一列填",IF($D4308="","※没填收支类别，分类报表会漏掉这一笔",IF(ISNA(MATCH($D4308,类别表,0)),"※收支类别不在【基础资料】的清单里",IF(AND($L4308="内部转账",$M4308=""),"△内部转账要在「对方账户」写上另一头",IF(AND($L4308="内部转账",$M4308=$C4308),"※对方账户跟本账户是同一个",IF(AND($L4308&lt;&gt;"内部转账",$M4308&lt;&gt;""),"△填了对方账户，但类别不是内部转账",IF(YEAR($B4308)&lt;&gt;管理年度,"△不是管理年度的单据，按月的三张报表里看不到",IF($H4308&lt;0,"△这一笔之后该账户余额成负数了，核一下",""))))))))))))))</f>
        <v/>
      </c>
    </row>
    <row r="4309" ht="16.5" spans="1:16">
      <c r="A4309" s="4" t="str">
        <f>IF($C4309="","",COUNTA($C$5:$C4309))</f>
        <v/>
      </c>
      <c r="B4309" s="52"/>
      <c r="C4309" s="53"/>
      <c r="D4309" s="53"/>
      <c r="E4309" s="32"/>
      <c r="F4309" s="54"/>
      <c r="G4309" s="54"/>
      <c r="H4309" s="24" t="str">
        <f>IFERROR(ROUND(VLOOKUP($C4309,基础资料!$B$5:$E$34,3,0)+SUMIF($C$5:$C4309,$C4309,$F$5:$F4309)-SUMIF($C$5:$C4309,$C4309,$G$5:$G4309),2),"")</f>
        <v/>
      </c>
      <c r="I4309" s="53"/>
      <c r="J4309" s="53"/>
      <c r="K4309" s="25" t="str">
        <f t="shared" si="67"/>
        <v/>
      </c>
      <c r="L4309" s="13" t="str">
        <f>IF($D4309="","",IFERROR(INDEX(类别属性,MATCH($D4309,类别表,0)),""))</f>
        <v/>
      </c>
      <c r="M4309" s="53"/>
      <c r="N4309" s="53"/>
      <c r="O4309" s="32"/>
      <c r="P4309" s="6" t="str">
        <f>IF($C4309="","",IF(ISNA(MATCH($C4309,账户表,0)),"※这个账户不在【基础资料】的账户档案里",IF($B4309="","※没填日期，这一笔不会进任何月份的报表",IF(NOT(ISNUMBER($B4309)),"※日期是文本不是日期（像 2026.6.28 这种），按日期取数的报表全会漏掉这一笔",IF(AND($F4309&lt;&gt;"",$G4309&lt;&gt;""),"※收入和支出不能同时填",IF(AND(N($F4309)=0,N($G4309)=0),"※收入和支出都没填",IF(OR(N($F4309)&lt;0,N($G4309)&lt;0),"※金额不能填负数，方向反了就换一列填",IF($D4309="","※没填收支类别，分类报表会漏掉这一笔",IF(ISNA(MATCH($D4309,类别表,0)),"※收支类别不在【基础资料】的清单里",IF(AND($L4309="内部转账",$M4309=""),"△内部转账要在「对方账户」写上另一头",IF(AND($L4309="内部转账",$M4309=$C4309),"※对方账户跟本账户是同一个",IF(AND($L4309&lt;&gt;"内部转账",$M4309&lt;&gt;""),"△填了对方账户，但类别不是内部转账",IF(YEAR($B4309)&lt;&gt;管理年度,"△不是管理年度的单据，按月的三张报表里看不到",IF($H4309&lt;0,"△这一笔之后该账户余额成负数了，核一下",""))))))))))))))</f>
        <v/>
      </c>
    </row>
    <row r="4310" ht="16.5" spans="1:16">
      <c r="A4310" s="4" t="str">
        <f>IF($C4310="","",COUNTA($C$5:$C4310))</f>
        <v/>
      </c>
      <c r="B4310" s="52"/>
      <c r="C4310" s="53"/>
      <c r="D4310" s="53"/>
      <c r="E4310" s="32"/>
      <c r="F4310" s="54"/>
      <c r="G4310" s="54"/>
      <c r="H4310" s="24" t="str">
        <f>IFERROR(ROUND(VLOOKUP($C4310,基础资料!$B$5:$E$34,3,0)+SUMIF($C$5:$C4310,$C4310,$F$5:$F4310)-SUMIF($C$5:$C4310,$C4310,$G$5:$G4310),2),"")</f>
        <v/>
      </c>
      <c r="I4310" s="53"/>
      <c r="J4310" s="53"/>
      <c r="K4310" s="25" t="str">
        <f t="shared" si="67"/>
        <v/>
      </c>
      <c r="L4310" s="13" t="str">
        <f>IF($D4310="","",IFERROR(INDEX(类别属性,MATCH($D4310,类别表,0)),""))</f>
        <v/>
      </c>
      <c r="M4310" s="53"/>
      <c r="N4310" s="53"/>
      <c r="O4310" s="32"/>
      <c r="P4310" s="6" t="str">
        <f>IF($C4310="","",IF(ISNA(MATCH($C4310,账户表,0)),"※这个账户不在【基础资料】的账户档案里",IF($B4310="","※没填日期，这一笔不会进任何月份的报表",IF(NOT(ISNUMBER($B4310)),"※日期是文本不是日期（像 2026.6.28 这种），按日期取数的报表全会漏掉这一笔",IF(AND($F4310&lt;&gt;"",$G4310&lt;&gt;""),"※收入和支出不能同时填",IF(AND(N($F4310)=0,N($G4310)=0),"※收入和支出都没填",IF(OR(N($F4310)&lt;0,N($G4310)&lt;0),"※金额不能填负数，方向反了就换一列填",IF($D4310="","※没填收支类别，分类报表会漏掉这一笔",IF(ISNA(MATCH($D4310,类别表,0)),"※收支类别不在【基础资料】的清单里",IF(AND($L4310="内部转账",$M4310=""),"△内部转账要在「对方账户」写上另一头",IF(AND($L4310="内部转账",$M4310=$C4310),"※对方账户跟本账户是同一个",IF(AND($L4310&lt;&gt;"内部转账",$M4310&lt;&gt;""),"△填了对方账户，但类别不是内部转账",IF(YEAR($B4310)&lt;&gt;管理年度,"△不是管理年度的单据，按月的三张报表里看不到",IF($H4310&lt;0,"△这一笔之后该账户余额成负数了，核一下",""))))))))))))))</f>
        <v/>
      </c>
    </row>
    <row r="4311" ht="16.5" spans="1:16">
      <c r="A4311" s="4" t="str">
        <f>IF($C4311="","",COUNTA($C$5:$C4311))</f>
        <v/>
      </c>
      <c r="B4311" s="52"/>
      <c r="C4311" s="53"/>
      <c r="D4311" s="53"/>
      <c r="E4311" s="32"/>
      <c r="F4311" s="54"/>
      <c r="G4311" s="54"/>
      <c r="H4311" s="24" t="str">
        <f>IFERROR(ROUND(VLOOKUP($C4311,基础资料!$B$5:$E$34,3,0)+SUMIF($C$5:$C4311,$C4311,$F$5:$F4311)-SUMIF($C$5:$C4311,$C4311,$G$5:$G4311),2),"")</f>
        <v/>
      </c>
      <c r="I4311" s="53"/>
      <c r="J4311" s="53"/>
      <c r="K4311" s="25" t="str">
        <f t="shared" si="67"/>
        <v/>
      </c>
      <c r="L4311" s="13" t="str">
        <f>IF($D4311="","",IFERROR(INDEX(类别属性,MATCH($D4311,类别表,0)),""))</f>
        <v/>
      </c>
      <c r="M4311" s="53"/>
      <c r="N4311" s="53"/>
      <c r="O4311" s="32"/>
      <c r="P4311" s="6" t="str">
        <f>IF($C4311="","",IF(ISNA(MATCH($C4311,账户表,0)),"※这个账户不在【基础资料】的账户档案里",IF($B4311="","※没填日期，这一笔不会进任何月份的报表",IF(NOT(ISNUMBER($B4311)),"※日期是文本不是日期（像 2026.6.28 这种），按日期取数的报表全会漏掉这一笔",IF(AND($F4311&lt;&gt;"",$G4311&lt;&gt;""),"※收入和支出不能同时填",IF(AND(N($F4311)=0,N($G4311)=0),"※收入和支出都没填",IF(OR(N($F4311)&lt;0,N($G4311)&lt;0),"※金额不能填负数，方向反了就换一列填",IF($D4311="","※没填收支类别，分类报表会漏掉这一笔",IF(ISNA(MATCH($D4311,类别表,0)),"※收支类别不在【基础资料】的清单里",IF(AND($L4311="内部转账",$M4311=""),"△内部转账要在「对方账户」写上另一头",IF(AND($L4311="内部转账",$M4311=$C4311),"※对方账户跟本账户是同一个",IF(AND($L4311&lt;&gt;"内部转账",$M4311&lt;&gt;""),"△填了对方账户，但类别不是内部转账",IF(YEAR($B4311)&lt;&gt;管理年度,"△不是管理年度的单据，按月的三张报表里看不到",IF($H4311&lt;0,"△这一笔之后该账户余额成负数了，核一下",""))))))))))))))</f>
        <v/>
      </c>
    </row>
    <row r="4312" ht="16.5" spans="1:16">
      <c r="A4312" s="4" t="str">
        <f>IF($C4312="","",COUNTA($C$5:$C4312))</f>
        <v/>
      </c>
      <c r="B4312" s="52"/>
      <c r="C4312" s="53"/>
      <c r="D4312" s="53"/>
      <c r="E4312" s="32"/>
      <c r="F4312" s="54"/>
      <c r="G4312" s="54"/>
      <c r="H4312" s="24" t="str">
        <f>IFERROR(ROUND(VLOOKUP($C4312,基础资料!$B$5:$E$34,3,0)+SUMIF($C$5:$C4312,$C4312,$F$5:$F4312)-SUMIF($C$5:$C4312,$C4312,$G$5:$G4312),2),"")</f>
        <v/>
      </c>
      <c r="I4312" s="53"/>
      <c r="J4312" s="53"/>
      <c r="K4312" s="25" t="str">
        <f t="shared" si="67"/>
        <v/>
      </c>
      <c r="L4312" s="13" t="str">
        <f>IF($D4312="","",IFERROR(INDEX(类别属性,MATCH($D4312,类别表,0)),""))</f>
        <v/>
      </c>
      <c r="M4312" s="53"/>
      <c r="N4312" s="53"/>
      <c r="O4312" s="32"/>
      <c r="P4312" s="6" t="str">
        <f>IF($C4312="","",IF(ISNA(MATCH($C4312,账户表,0)),"※这个账户不在【基础资料】的账户档案里",IF($B4312="","※没填日期，这一笔不会进任何月份的报表",IF(NOT(ISNUMBER($B4312)),"※日期是文本不是日期（像 2026.6.28 这种），按日期取数的报表全会漏掉这一笔",IF(AND($F4312&lt;&gt;"",$G4312&lt;&gt;""),"※收入和支出不能同时填",IF(AND(N($F4312)=0,N($G4312)=0),"※收入和支出都没填",IF(OR(N($F4312)&lt;0,N($G4312)&lt;0),"※金额不能填负数，方向反了就换一列填",IF($D4312="","※没填收支类别，分类报表会漏掉这一笔",IF(ISNA(MATCH($D4312,类别表,0)),"※收支类别不在【基础资料】的清单里",IF(AND($L4312="内部转账",$M4312=""),"△内部转账要在「对方账户」写上另一头",IF(AND($L4312="内部转账",$M4312=$C4312),"※对方账户跟本账户是同一个",IF(AND($L4312&lt;&gt;"内部转账",$M4312&lt;&gt;""),"△填了对方账户，但类别不是内部转账",IF(YEAR($B4312)&lt;&gt;管理年度,"△不是管理年度的单据，按月的三张报表里看不到",IF($H4312&lt;0,"△这一笔之后该账户余额成负数了，核一下",""))))))))))))))</f>
        <v/>
      </c>
    </row>
    <row r="4313" ht="16.5" spans="1:16">
      <c r="A4313" s="4" t="str">
        <f>IF($C4313="","",COUNTA($C$5:$C4313))</f>
        <v/>
      </c>
      <c r="B4313" s="52"/>
      <c r="C4313" s="53"/>
      <c r="D4313" s="53"/>
      <c r="E4313" s="32"/>
      <c r="F4313" s="54"/>
      <c r="G4313" s="54"/>
      <c r="H4313" s="24" t="str">
        <f>IFERROR(ROUND(VLOOKUP($C4313,基础资料!$B$5:$E$34,3,0)+SUMIF($C$5:$C4313,$C4313,$F$5:$F4313)-SUMIF($C$5:$C4313,$C4313,$G$5:$G4313),2),"")</f>
        <v/>
      </c>
      <c r="I4313" s="53"/>
      <c r="J4313" s="53"/>
      <c r="K4313" s="25" t="str">
        <f t="shared" si="67"/>
        <v/>
      </c>
      <c r="L4313" s="13" t="str">
        <f>IF($D4313="","",IFERROR(INDEX(类别属性,MATCH($D4313,类别表,0)),""))</f>
        <v/>
      </c>
      <c r="M4313" s="53"/>
      <c r="N4313" s="53"/>
      <c r="O4313" s="32"/>
      <c r="P4313" s="6" t="str">
        <f>IF($C4313="","",IF(ISNA(MATCH($C4313,账户表,0)),"※这个账户不在【基础资料】的账户档案里",IF($B4313="","※没填日期，这一笔不会进任何月份的报表",IF(NOT(ISNUMBER($B4313)),"※日期是文本不是日期（像 2026.6.28 这种），按日期取数的报表全会漏掉这一笔",IF(AND($F4313&lt;&gt;"",$G4313&lt;&gt;""),"※收入和支出不能同时填",IF(AND(N($F4313)=0,N($G4313)=0),"※收入和支出都没填",IF(OR(N($F4313)&lt;0,N($G4313)&lt;0),"※金额不能填负数，方向反了就换一列填",IF($D4313="","※没填收支类别，分类报表会漏掉这一笔",IF(ISNA(MATCH($D4313,类别表,0)),"※收支类别不在【基础资料】的清单里",IF(AND($L4313="内部转账",$M4313=""),"△内部转账要在「对方账户」写上另一头",IF(AND($L4313="内部转账",$M4313=$C4313),"※对方账户跟本账户是同一个",IF(AND($L4313&lt;&gt;"内部转账",$M4313&lt;&gt;""),"△填了对方账户，但类别不是内部转账",IF(YEAR($B4313)&lt;&gt;管理年度,"△不是管理年度的单据，按月的三张报表里看不到",IF($H4313&lt;0,"△这一笔之后该账户余额成负数了，核一下",""))))))))))))))</f>
        <v/>
      </c>
    </row>
    <row r="4314" ht="16.5" spans="1:16">
      <c r="A4314" s="4" t="str">
        <f>IF($C4314="","",COUNTA($C$5:$C4314))</f>
        <v/>
      </c>
      <c r="B4314" s="52"/>
      <c r="C4314" s="53"/>
      <c r="D4314" s="53"/>
      <c r="E4314" s="32"/>
      <c r="F4314" s="54"/>
      <c r="G4314" s="54"/>
      <c r="H4314" s="24" t="str">
        <f>IFERROR(ROUND(VLOOKUP($C4314,基础资料!$B$5:$E$34,3,0)+SUMIF($C$5:$C4314,$C4314,$F$5:$F4314)-SUMIF($C$5:$C4314,$C4314,$G$5:$G4314),2),"")</f>
        <v/>
      </c>
      <c r="I4314" s="53"/>
      <c r="J4314" s="53"/>
      <c r="K4314" s="25" t="str">
        <f t="shared" si="67"/>
        <v/>
      </c>
      <c r="L4314" s="13" t="str">
        <f>IF($D4314="","",IFERROR(INDEX(类别属性,MATCH($D4314,类别表,0)),""))</f>
        <v/>
      </c>
      <c r="M4314" s="53"/>
      <c r="N4314" s="53"/>
      <c r="O4314" s="32"/>
      <c r="P4314" s="6" t="str">
        <f>IF($C4314="","",IF(ISNA(MATCH($C4314,账户表,0)),"※这个账户不在【基础资料】的账户档案里",IF($B4314="","※没填日期，这一笔不会进任何月份的报表",IF(NOT(ISNUMBER($B4314)),"※日期是文本不是日期（像 2026.6.28 这种），按日期取数的报表全会漏掉这一笔",IF(AND($F4314&lt;&gt;"",$G4314&lt;&gt;""),"※收入和支出不能同时填",IF(AND(N($F4314)=0,N($G4314)=0),"※收入和支出都没填",IF(OR(N($F4314)&lt;0,N($G4314)&lt;0),"※金额不能填负数，方向反了就换一列填",IF($D4314="","※没填收支类别，分类报表会漏掉这一笔",IF(ISNA(MATCH($D4314,类别表,0)),"※收支类别不在【基础资料】的清单里",IF(AND($L4314="内部转账",$M4314=""),"△内部转账要在「对方账户」写上另一头",IF(AND($L4314="内部转账",$M4314=$C4314),"※对方账户跟本账户是同一个",IF(AND($L4314&lt;&gt;"内部转账",$M4314&lt;&gt;""),"△填了对方账户，但类别不是内部转账",IF(YEAR($B4314)&lt;&gt;管理年度,"△不是管理年度的单据，按月的三张报表里看不到",IF($H4314&lt;0,"△这一笔之后该账户余额成负数了，核一下",""))))))))))))))</f>
        <v/>
      </c>
    </row>
    <row r="4315" ht="16.5" spans="1:16">
      <c r="A4315" s="4" t="str">
        <f>IF($C4315="","",COUNTA($C$5:$C4315))</f>
        <v/>
      </c>
      <c r="B4315" s="52"/>
      <c r="C4315" s="53"/>
      <c r="D4315" s="53"/>
      <c r="E4315" s="32"/>
      <c r="F4315" s="54"/>
      <c r="G4315" s="54"/>
      <c r="H4315" s="24" t="str">
        <f>IFERROR(ROUND(VLOOKUP($C4315,基础资料!$B$5:$E$34,3,0)+SUMIF($C$5:$C4315,$C4315,$F$5:$F4315)-SUMIF($C$5:$C4315,$C4315,$G$5:$G4315),2),"")</f>
        <v/>
      </c>
      <c r="I4315" s="53"/>
      <c r="J4315" s="53"/>
      <c r="K4315" s="25" t="str">
        <f t="shared" si="67"/>
        <v/>
      </c>
      <c r="L4315" s="13" t="str">
        <f>IF($D4315="","",IFERROR(INDEX(类别属性,MATCH($D4315,类别表,0)),""))</f>
        <v/>
      </c>
      <c r="M4315" s="53"/>
      <c r="N4315" s="53"/>
      <c r="O4315" s="32"/>
      <c r="P4315" s="6" t="str">
        <f>IF($C4315="","",IF(ISNA(MATCH($C4315,账户表,0)),"※这个账户不在【基础资料】的账户档案里",IF($B4315="","※没填日期，这一笔不会进任何月份的报表",IF(NOT(ISNUMBER($B4315)),"※日期是文本不是日期（像 2026.6.28 这种），按日期取数的报表全会漏掉这一笔",IF(AND($F4315&lt;&gt;"",$G4315&lt;&gt;""),"※收入和支出不能同时填",IF(AND(N($F4315)=0,N($G4315)=0),"※收入和支出都没填",IF(OR(N($F4315)&lt;0,N($G4315)&lt;0),"※金额不能填负数，方向反了就换一列填",IF($D4315="","※没填收支类别，分类报表会漏掉这一笔",IF(ISNA(MATCH($D4315,类别表,0)),"※收支类别不在【基础资料】的清单里",IF(AND($L4315="内部转账",$M4315=""),"△内部转账要在「对方账户」写上另一头",IF(AND($L4315="内部转账",$M4315=$C4315),"※对方账户跟本账户是同一个",IF(AND($L4315&lt;&gt;"内部转账",$M4315&lt;&gt;""),"△填了对方账户，但类别不是内部转账",IF(YEAR($B4315)&lt;&gt;管理年度,"△不是管理年度的单据，按月的三张报表里看不到",IF($H4315&lt;0,"△这一笔之后该账户余额成负数了，核一下",""))))))))))))))</f>
        <v/>
      </c>
    </row>
    <row r="4316" ht="16.5" spans="1:16">
      <c r="A4316" s="4" t="str">
        <f>IF($C4316="","",COUNTA($C$5:$C4316))</f>
        <v/>
      </c>
      <c r="B4316" s="52"/>
      <c r="C4316" s="53"/>
      <c r="D4316" s="53"/>
      <c r="E4316" s="32"/>
      <c r="F4316" s="54"/>
      <c r="G4316" s="54"/>
      <c r="H4316" s="24" t="str">
        <f>IFERROR(ROUND(VLOOKUP($C4316,基础资料!$B$5:$E$34,3,0)+SUMIF($C$5:$C4316,$C4316,$F$5:$F4316)-SUMIF($C$5:$C4316,$C4316,$G$5:$G4316),2),"")</f>
        <v/>
      </c>
      <c r="I4316" s="53"/>
      <c r="J4316" s="53"/>
      <c r="K4316" s="25" t="str">
        <f t="shared" si="67"/>
        <v/>
      </c>
      <c r="L4316" s="13" t="str">
        <f>IF($D4316="","",IFERROR(INDEX(类别属性,MATCH($D4316,类别表,0)),""))</f>
        <v/>
      </c>
      <c r="M4316" s="53"/>
      <c r="N4316" s="53"/>
      <c r="O4316" s="32"/>
      <c r="P4316" s="6" t="str">
        <f>IF($C4316="","",IF(ISNA(MATCH($C4316,账户表,0)),"※这个账户不在【基础资料】的账户档案里",IF($B4316="","※没填日期，这一笔不会进任何月份的报表",IF(NOT(ISNUMBER($B4316)),"※日期是文本不是日期（像 2026.6.28 这种），按日期取数的报表全会漏掉这一笔",IF(AND($F4316&lt;&gt;"",$G4316&lt;&gt;""),"※收入和支出不能同时填",IF(AND(N($F4316)=0,N($G4316)=0),"※收入和支出都没填",IF(OR(N($F4316)&lt;0,N($G4316)&lt;0),"※金额不能填负数，方向反了就换一列填",IF($D4316="","※没填收支类别，分类报表会漏掉这一笔",IF(ISNA(MATCH($D4316,类别表,0)),"※收支类别不在【基础资料】的清单里",IF(AND($L4316="内部转账",$M4316=""),"△内部转账要在「对方账户」写上另一头",IF(AND($L4316="内部转账",$M4316=$C4316),"※对方账户跟本账户是同一个",IF(AND($L4316&lt;&gt;"内部转账",$M4316&lt;&gt;""),"△填了对方账户，但类别不是内部转账",IF(YEAR($B4316)&lt;&gt;管理年度,"△不是管理年度的单据，按月的三张报表里看不到",IF($H4316&lt;0,"△这一笔之后该账户余额成负数了，核一下",""))))))))))))))</f>
        <v/>
      </c>
    </row>
    <row r="4317" ht="16.5" spans="1:16">
      <c r="A4317" s="4" t="str">
        <f>IF($C4317="","",COUNTA($C$5:$C4317))</f>
        <v/>
      </c>
      <c r="B4317" s="52"/>
      <c r="C4317" s="53"/>
      <c r="D4317" s="53"/>
      <c r="E4317" s="32"/>
      <c r="F4317" s="54"/>
      <c r="G4317" s="54"/>
      <c r="H4317" s="24" t="str">
        <f>IFERROR(ROUND(VLOOKUP($C4317,基础资料!$B$5:$E$34,3,0)+SUMIF($C$5:$C4317,$C4317,$F$5:$F4317)-SUMIF($C$5:$C4317,$C4317,$G$5:$G4317),2),"")</f>
        <v/>
      </c>
      <c r="I4317" s="53"/>
      <c r="J4317" s="53"/>
      <c r="K4317" s="25" t="str">
        <f t="shared" si="67"/>
        <v/>
      </c>
      <c r="L4317" s="13" t="str">
        <f>IF($D4317="","",IFERROR(INDEX(类别属性,MATCH($D4317,类别表,0)),""))</f>
        <v/>
      </c>
      <c r="M4317" s="53"/>
      <c r="N4317" s="53"/>
      <c r="O4317" s="32"/>
      <c r="P4317" s="6" t="str">
        <f>IF($C4317="","",IF(ISNA(MATCH($C4317,账户表,0)),"※这个账户不在【基础资料】的账户档案里",IF($B4317="","※没填日期，这一笔不会进任何月份的报表",IF(NOT(ISNUMBER($B4317)),"※日期是文本不是日期（像 2026.6.28 这种），按日期取数的报表全会漏掉这一笔",IF(AND($F4317&lt;&gt;"",$G4317&lt;&gt;""),"※收入和支出不能同时填",IF(AND(N($F4317)=0,N($G4317)=0),"※收入和支出都没填",IF(OR(N($F4317)&lt;0,N($G4317)&lt;0),"※金额不能填负数，方向反了就换一列填",IF($D4317="","※没填收支类别，分类报表会漏掉这一笔",IF(ISNA(MATCH($D4317,类别表,0)),"※收支类别不在【基础资料】的清单里",IF(AND($L4317="内部转账",$M4317=""),"△内部转账要在「对方账户」写上另一头",IF(AND($L4317="内部转账",$M4317=$C4317),"※对方账户跟本账户是同一个",IF(AND($L4317&lt;&gt;"内部转账",$M4317&lt;&gt;""),"△填了对方账户，但类别不是内部转账",IF(YEAR($B4317)&lt;&gt;管理年度,"△不是管理年度的单据，按月的三张报表里看不到",IF($H4317&lt;0,"△这一笔之后该账户余额成负数了，核一下",""))))))))))))))</f>
        <v/>
      </c>
    </row>
    <row r="4318" ht="16.5" spans="1:16">
      <c r="A4318" s="4" t="str">
        <f>IF($C4318="","",COUNTA($C$5:$C4318))</f>
        <v/>
      </c>
      <c r="B4318" s="52"/>
      <c r="C4318" s="53"/>
      <c r="D4318" s="53"/>
      <c r="E4318" s="32"/>
      <c r="F4318" s="54"/>
      <c r="G4318" s="54"/>
      <c r="H4318" s="24" t="str">
        <f>IFERROR(ROUND(VLOOKUP($C4318,基础资料!$B$5:$E$34,3,0)+SUMIF($C$5:$C4318,$C4318,$F$5:$F4318)-SUMIF($C$5:$C4318,$C4318,$G$5:$G4318),2),"")</f>
        <v/>
      </c>
      <c r="I4318" s="53"/>
      <c r="J4318" s="53"/>
      <c r="K4318" s="25" t="str">
        <f t="shared" si="67"/>
        <v/>
      </c>
      <c r="L4318" s="13" t="str">
        <f>IF($D4318="","",IFERROR(INDEX(类别属性,MATCH($D4318,类别表,0)),""))</f>
        <v/>
      </c>
      <c r="M4318" s="53"/>
      <c r="N4318" s="53"/>
      <c r="O4318" s="32"/>
      <c r="P4318" s="6" t="str">
        <f>IF($C4318="","",IF(ISNA(MATCH($C4318,账户表,0)),"※这个账户不在【基础资料】的账户档案里",IF($B4318="","※没填日期，这一笔不会进任何月份的报表",IF(NOT(ISNUMBER($B4318)),"※日期是文本不是日期（像 2026.6.28 这种），按日期取数的报表全会漏掉这一笔",IF(AND($F4318&lt;&gt;"",$G4318&lt;&gt;""),"※收入和支出不能同时填",IF(AND(N($F4318)=0,N($G4318)=0),"※收入和支出都没填",IF(OR(N($F4318)&lt;0,N($G4318)&lt;0),"※金额不能填负数，方向反了就换一列填",IF($D4318="","※没填收支类别，分类报表会漏掉这一笔",IF(ISNA(MATCH($D4318,类别表,0)),"※收支类别不在【基础资料】的清单里",IF(AND($L4318="内部转账",$M4318=""),"△内部转账要在「对方账户」写上另一头",IF(AND($L4318="内部转账",$M4318=$C4318),"※对方账户跟本账户是同一个",IF(AND($L4318&lt;&gt;"内部转账",$M4318&lt;&gt;""),"△填了对方账户，但类别不是内部转账",IF(YEAR($B4318)&lt;&gt;管理年度,"△不是管理年度的单据，按月的三张报表里看不到",IF($H4318&lt;0,"△这一笔之后该账户余额成负数了，核一下",""))))))))))))))</f>
        <v/>
      </c>
    </row>
    <row r="4319" ht="16.5" spans="1:16">
      <c r="A4319" s="4" t="str">
        <f>IF($C4319="","",COUNTA($C$5:$C4319))</f>
        <v/>
      </c>
      <c r="B4319" s="52"/>
      <c r="C4319" s="53"/>
      <c r="D4319" s="53"/>
      <c r="E4319" s="32"/>
      <c r="F4319" s="54"/>
      <c r="G4319" s="54"/>
      <c r="H4319" s="24" t="str">
        <f>IFERROR(ROUND(VLOOKUP($C4319,基础资料!$B$5:$E$34,3,0)+SUMIF($C$5:$C4319,$C4319,$F$5:$F4319)-SUMIF($C$5:$C4319,$C4319,$G$5:$G4319),2),"")</f>
        <v/>
      </c>
      <c r="I4319" s="53"/>
      <c r="J4319" s="53"/>
      <c r="K4319" s="25" t="str">
        <f t="shared" si="67"/>
        <v/>
      </c>
      <c r="L4319" s="13" t="str">
        <f>IF($D4319="","",IFERROR(INDEX(类别属性,MATCH($D4319,类别表,0)),""))</f>
        <v/>
      </c>
      <c r="M4319" s="53"/>
      <c r="N4319" s="53"/>
      <c r="O4319" s="32"/>
      <c r="P4319" s="6" t="str">
        <f>IF($C4319="","",IF(ISNA(MATCH($C4319,账户表,0)),"※这个账户不在【基础资料】的账户档案里",IF($B4319="","※没填日期，这一笔不会进任何月份的报表",IF(NOT(ISNUMBER($B4319)),"※日期是文本不是日期（像 2026.6.28 这种），按日期取数的报表全会漏掉这一笔",IF(AND($F4319&lt;&gt;"",$G4319&lt;&gt;""),"※收入和支出不能同时填",IF(AND(N($F4319)=0,N($G4319)=0),"※收入和支出都没填",IF(OR(N($F4319)&lt;0,N($G4319)&lt;0),"※金额不能填负数，方向反了就换一列填",IF($D4319="","※没填收支类别，分类报表会漏掉这一笔",IF(ISNA(MATCH($D4319,类别表,0)),"※收支类别不在【基础资料】的清单里",IF(AND($L4319="内部转账",$M4319=""),"△内部转账要在「对方账户」写上另一头",IF(AND($L4319="内部转账",$M4319=$C4319),"※对方账户跟本账户是同一个",IF(AND($L4319&lt;&gt;"内部转账",$M4319&lt;&gt;""),"△填了对方账户，但类别不是内部转账",IF(YEAR($B4319)&lt;&gt;管理年度,"△不是管理年度的单据，按月的三张报表里看不到",IF($H4319&lt;0,"△这一笔之后该账户余额成负数了，核一下",""))))))))))))))</f>
        <v/>
      </c>
    </row>
    <row r="4320" ht="16.5" spans="1:16">
      <c r="A4320" s="4" t="str">
        <f>IF($C4320="","",COUNTA($C$5:$C4320))</f>
        <v/>
      </c>
      <c r="B4320" s="52"/>
      <c r="C4320" s="53"/>
      <c r="D4320" s="53"/>
      <c r="E4320" s="32"/>
      <c r="F4320" s="54"/>
      <c r="G4320" s="54"/>
      <c r="H4320" s="24" t="str">
        <f>IFERROR(ROUND(VLOOKUP($C4320,基础资料!$B$5:$E$34,3,0)+SUMIF($C$5:$C4320,$C4320,$F$5:$F4320)-SUMIF($C$5:$C4320,$C4320,$G$5:$G4320),2),"")</f>
        <v/>
      </c>
      <c r="I4320" s="53"/>
      <c r="J4320" s="53"/>
      <c r="K4320" s="25" t="str">
        <f t="shared" si="67"/>
        <v/>
      </c>
      <c r="L4320" s="13" t="str">
        <f>IF($D4320="","",IFERROR(INDEX(类别属性,MATCH($D4320,类别表,0)),""))</f>
        <v/>
      </c>
      <c r="M4320" s="53"/>
      <c r="N4320" s="53"/>
      <c r="O4320" s="32"/>
      <c r="P4320" s="6" t="str">
        <f>IF($C4320="","",IF(ISNA(MATCH($C4320,账户表,0)),"※这个账户不在【基础资料】的账户档案里",IF($B4320="","※没填日期，这一笔不会进任何月份的报表",IF(NOT(ISNUMBER($B4320)),"※日期是文本不是日期（像 2026.6.28 这种），按日期取数的报表全会漏掉这一笔",IF(AND($F4320&lt;&gt;"",$G4320&lt;&gt;""),"※收入和支出不能同时填",IF(AND(N($F4320)=0,N($G4320)=0),"※收入和支出都没填",IF(OR(N($F4320)&lt;0,N($G4320)&lt;0),"※金额不能填负数，方向反了就换一列填",IF($D4320="","※没填收支类别，分类报表会漏掉这一笔",IF(ISNA(MATCH($D4320,类别表,0)),"※收支类别不在【基础资料】的清单里",IF(AND($L4320="内部转账",$M4320=""),"△内部转账要在「对方账户」写上另一头",IF(AND($L4320="内部转账",$M4320=$C4320),"※对方账户跟本账户是同一个",IF(AND($L4320&lt;&gt;"内部转账",$M4320&lt;&gt;""),"△填了对方账户，但类别不是内部转账",IF(YEAR($B4320)&lt;&gt;管理年度,"△不是管理年度的单据，按月的三张报表里看不到",IF($H4320&lt;0,"△这一笔之后该账户余额成负数了，核一下",""))))))))))))))</f>
        <v/>
      </c>
    </row>
    <row r="4321" ht="16.5" spans="1:16">
      <c r="A4321" s="4" t="str">
        <f>IF($C4321="","",COUNTA($C$5:$C4321))</f>
        <v/>
      </c>
      <c r="B4321" s="52"/>
      <c r="C4321" s="53"/>
      <c r="D4321" s="53"/>
      <c r="E4321" s="32"/>
      <c r="F4321" s="54"/>
      <c r="G4321" s="54"/>
      <c r="H4321" s="24" t="str">
        <f>IFERROR(ROUND(VLOOKUP($C4321,基础资料!$B$5:$E$34,3,0)+SUMIF($C$5:$C4321,$C4321,$F$5:$F4321)-SUMIF($C$5:$C4321,$C4321,$G$5:$G4321),2),"")</f>
        <v/>
      </c>
      <c r="I4321" s="53"/>
      <c r="J4321" s="53"/>
      <c r="K4321" s="25" t="str">
        <f t="shared" si="67"/>
        <v/>
      </c>
      <c r="L4321" s="13" t="str">
        <f>IF($D4321="","",IFERROR(INDEX(类别属性,MATCH($D4321,类别表,0)),""))</f>
        <v/>
      </c>
      <c r="M4321" s="53"/>
      <c r="N4321" s="53"/>
      <c r="O4321" s="32"/>
      <c r="P4321" s="6" t="str">
        <f>IF($C4321="","",IF(ISNA(MATCH($C4321,账户表,0)),"※这个账户不在【基础资料】的账户档案里",IF($B4321="","※没填日期，这一笔不会进任何月份的报表",IF(NOT(ISNUMBER($B4321)),"※日期是文本不是日期（像 2026.6.28 这种），按日期取数的报表全会漏掉这一笔",IF(AND($F4321&lt;&gt;"",$G4321&lt;&gt;""),"※收入和支出不能同时填",IF(AND(N($F4321)=0,N($G4321)=0),"※收入和支出都没填",IF(OR(N($F4321)&lt;0,N($G4321)&lt;0),"※金额不能填负数，方向反了就换一列填",IF($D4321="","※没填收支类别，分类报表会漏掉这一笔",IF(ISNA(MATCH($D4321,类别表,0)),"※收支类别不在【基础资料】的清单里",IF(AND($L4321="内部转账",$M4321=""),"△内部转账要在「对方账户」写上另一头",IF(AND($L4321="内部转账",$M4321=$C4321),"※对方账户跟本账户是同一个",IF(AND($L4321&lt;&gt;"内部转账",$M4321&lt;&gt;""),"△填了对方账户，但类别不是内部转账",IF(YEAR($B4321)&lt;&gt;管理年度,"△不是管理年度的单据，按月的三张报表里看不到",IF($H4321&lt;0,"△这一笔之后该账户余额成负数了，核一下",""))))))))))))))</f>
        <v/>
      </c>
    </row>
    <row r="4322" ht="16.5" spans="1:16">
      <c r="A4322" s="4" t="str">
        <f>IF($C4322="","",COUNTA($C$5:$C4322))</f>
        <v/>
      </c>
      <c r="B4322" s="52"/>
      <c r="C4322" s="53"/>
      <c r="D4322" s="53"/>
      <c r="E4322" s="32"/>
      <c r="F4322" s="54"/>
      <c r="G4322" s="54"/>
      <c r="H4322" s="24" t="str">
        <f>IFERROR(ROUND(VLOOKUP($C4322,基础资料!$B$5:$E$34,3,0)+SUMIF($C$5:$C4322,$C4322,$F$5:$F4322)-SUMIF($C$5:$C4322,$C4322,$G$5:$G4322),2),"")</f>
        <v/>
      </c>
      <c r="I4322" s="53"/>
      <c r="J4322" s="53"/>
      <c r="K4322" s="25" t="str">
        <f t="shared" si="67"/>
        <v/>
      </c>
      <c r="L4322" s="13" t="str">
        <f>IF($D4322="","",IFERROR(INDEX(类别属性,MATCH($D4322,类别表,0)),""))</f>
        <v/>
      </c>
      <c r="M4322" s="53"/>
      <c r="N4322" s="53"/>
      <c r="O4322" s="32"/>
      <c r="P4322" s="6" t="str">
        <f>IF($C4322="","",IF(ISNA(MATCH($C4322,账户表,0)),"※这个账户不在【基础资料】的账户档案里",IF($B4322="","※没填日期，这一笔不会进任何月份的报表",IF(NOT(ISNUMBER($B4322)),"※日期是文本不是日期（像 2026.6.28 这种），按日期取数的报表全会漏掉这一笔",IF(AND($F4322&lt;&gt;"",$G4322&lt;&gt;""),"※收入和支出不能同时填",IF(AND(N($F4322)=0,N($G4322)=0),"※收入和支出都没填",IF(OR(N($F4322)&lt;0,N($G4322)&lt;0),"※金额不能填负数，方向反了就换一列填",IF($D4322="","※没填收支类别，分类报表会漏掉这一笔",IF(ISNA(MATCH($D4322,类别表,0)),"※收支类别不在【基础资料】的清单里",IF(AND($L4322="内部转账",$M4322=""),"△内部转账要在「对方账户」写上另一头",IF(AND($L4322="内部转账",$M4322=$C4322),"※对方账户跟本账户是同一个",IF(AND($L4322&lt;&gt;"内部转账",$M4322&lt;&gt;""),"△填了对方账户，但类别不是内部转账",IF(YEAR($B4322)&lt;&gt;管理年度,"△不是管理年度的单据，按月的三张报表里看不到",IF($H4322&lt;0,"△这一笔之后该账户余额成负数了，核一下",""))))))))))))))</f>
        <v/>
      </c>
    </row>
    <row r="4323" ht="16.5" spans="1:16">
      <c r="A4323" s="4" t="str">
        <f>IF($C4323="","",COUNTA($C$5:$C4323))</f>
        <v/>
      </c>
      <c r="B4323" s="52"/>
      <c r="C4323" s="53"/>
      <c r="D4323" s="53"/>
      <c r="E4323" s="32"/>
      <c r="F4323" s="54"/>
      <c r="G4323" s="54"/>
      <c r="H4323" s="24" t="str">
        <f>IFERROR(ROUND(VLOOKUP($C4323,基础资料!$B$5:$E$34,3,0)+SUMIF($C$5:$C4323,$C4323,$F$5:$F4323)-SUMIF($C$5:$C4323,$C4323,$G$5:$G4323),2),"")</f>
        <v/>
      </c>
      <c r="I4323" s="53"/>
      <c r="J4323" s="53"/>
      <c r="K4323" s="25" t="str">
        <f t="shared" si="67"/>
        <v/>
      </c>
      <c r="L4323" s="13" t="str">
        <f>IF($D4323="","",IFERROR(INDEX(类别属性,MATCH($D4323,类别表,0)),""))</f>
        <v/>
      </c>
      <c r="M4323" s="53"/>
      <c r="N4323" s="53"/>
      <c r="O4323" s="32"/>
      <c r="P4323" s="6" t="str">
        <f>IF($C4323="","",IF(ISNA(MATCH($C4323,账户表,0)),"※这个账户不在【基础资料】的账户档案里",IF($B4323="","※没填日期，这一笔不会进任何月份的报表",IF(NOT(ISNUMBER($B4323)),"※日期是文本不是日期（像 2026.6.28 这种），按日期取数的报表全会漏掉这一笔",IF(AND($F4323&lt;&gt;"",$G4323&lt;&gt;""),"※收入和支出不能同时填",IF(AND(N($F4323)=0,N($G4323)=0),"※收入和支出都没填",IF(OR(N($F4323)&lt;0,N($G4323)&lt;0),"※金额不能填负数，方向反了就换一列填",IF($D4323="","※没填收支类别，分类报表会漏掉这一笔",IF(ISNA(MATCH($D4323,类别表,0)),"※收支类别不在【基础资料】的清单里",IF(AND($L4323="内部转账",$M4323=""),"△内部转账要在「对方账户」写上另一头",IF(AND($L4323="内部转账",$M4323=$C4323),"※对方账户跟本账户是同一个",IF(AND($L4323&lt;&gt;"内部转账",$M4323&lt;&gt;""),"△填了对方账户，但类别不是内部转账",IF(YEAR($B4323)&lt;&gt;管理年度,"△不是管理年度的单据，按月的三张报表里看不到",IF($H4323&lt;0,"△这一笔之后该账户余额成负数了，核一下",""))))))))))))))</f>
        <v/>
      </c>
    </row>
    <row r="4324" ht="16.5" spans="1:16">
      <c r="A4324" s="4" t="str">
        <f>IF($C4324="","",COUNTA($C$5:$C4324))</f>
        <v/>
      </c>
      <c r="B4324" s="52"/>
      <c r="C4324" s="53"/>
      <c r="D4324" s="53"/>
      <c r="E4324" s="32"/>
      <c r="F4324" s="54"/>
      <c r="G4324" s="54"/>
      <c r="H4324" s="24" t="str">
        <f>IFERROR(ROUND(VLOOKUP($C4324,基础资料!$B$5:$E$34,3,0)+SUMIF($C$5:$C4324,$C4324,$F$5:$F4324)-SUMIF($C$5:$C4324,$C4324,$G$5:$G4324),2),"")</f>
        <v/>
      </c>
      <c r="I4324" s="53"/>
      <c r="J4324" s="53"/>
      <c r="K4324" s="25" t="str">
        <f t="shared" si="67"/>
        <v/>
      </c>
      <c r="L4324" s="13" t="str">
        <f>IF($D4324="","",IFERROR(INDEX(类别属性,MATCH($D4324,类别表,0)),""))</f>
        <v/>
      </c>
      <c r="M4324" s="53"/>
      <c r="N4324" s="53"/>
      <c r="O4324" s="32"/>
      <c r="P4324" s="6" t="str">
        <f>IF($C4324="","",IF(ISNA(MATCH($C4324,账户表,0)),"※这个账户不在【基础资料】的账户档案里",IF($B4324="","※没填日期，这一笔不会进任何月份的报表",IF(NOT(ISNUMBER($B4324)),"※日期是文本不是日期（像 2026.6.28 这种），按日期取数的报表全会漏掉这一笔",IF(AND($F4324&lt;&gt;"",$G4324&lt;&gt;""),"※收入和支出不能同时填",IF(AND(N($F4324)=0,N($G4324)=0),"※收入和支出都没填",IF(OR(N($F4324)&lt;0,N($G4324)&lt;0),"※金额不能填负数，方向反了就换一列填",IF($D4324="","※没填收支类别，分类报表会漏掉这一笔",IF(ISNA(MATCH($D4324,类别表,0)),"※收支类别不在【基础资料】的清单里",IF(AND($L4324="内部转账",$M4324=""),"△内部转账要在「对方账户」写上另一头",IF(AND($L4324="内部转账",$M4324=$C4324),"※对方账户跟本账户是同一个",IF(AND($L4324&lt;&gt;"内部转账",$M4324&lt;&gt;""),"△填了对方账户，但类别不是内部转账",IF(YEAR($B4324)&lt;&gt;管理年度,"△不是管理年度的单据，按月的三张报表里看不到",IF($H4324&lt;0,"△这一笔之后该账户余额成负数了，核一下",""))))))))))))))</f>
        <v/>
      </c>
    </row>
    <row r="4325" ht="16.5" spans="1:16">
      <c r="A4325" s="4" t="str">
        <f>IF($C4325="","",COUNTA($C$5:$C4325))</f>
        <v/>
      </c>
      <c r="B4325" s="52"/>
      <c r="C4325" s="53"/>
      <c r="D4325" s="53"/>
      <c r="E4325" s="32"/>
      <c r="F4325" s="54"/>
      <c r="G4325" s="54"/>
      <c r="H4325" s="24" t="str">
        <f>IFERROR(ROUND(VLOOKUP($C4325,基础资料!$B$5:$E$34,3,0)+SUMIF($C$5:$C4325,$C4325,$F$5:$F4325)-SUMIF($C$5:$C4325,$C4325,$G$5:$G4325),2),"")</f>
        <v/>
      </c>
      <c r="I4325" s="53"/>
      <c r="J4325" s="53"/>
      <c r="K4325" s="25" t="str">
        <f t="shared" si="67"/>
        <v/>
      </c>
      <c r="L4325" s="13" t="str">
        <f>IF($D4325="","",IFERROR(INDEX(类别属性,MATCH($D4325,类别表,0)),""))</f>
        <v/>
      </c>
      <c r="M4325" s="53"/>
      <c r="N4325" s="53"/>
      <c r="O4325" s="32"/>
      <c r="P4325" s="6" t="str">
        <f>IF($C4325="","",IF(ISNA(MATCH($C4325,账户表,0)),"※这个账户不在【基础资料】的账户档案里",IF($B4325="","※没填日期，这一笔不会进任何月份的报表",IF(NOT(ISNUMBER($B4325)),"※日期是文本不是日期（像 2026.6.28 这种），按日期取数的报表全会漏掉这一笔",IF(AND($F4325&lt;&gt;"",$G4325&lt;&gt;""),"※收入和支出不能同时填",IF(AND(N($F4325)=0,N($G4325)=0),"※收入和支出都没填",IF(OR(N($F4325)&lt;0,N($G4325)&lt;0),"※金额不能填负数，方向反了就换一列填",IF($D4325="","※没填收支类别，分类报表会漏掉这一笔",IF(ISNA(MATCH($D4325,类别表,0)),"※收支类别不在【基础资料】的清单里",IF(AND($L4325="内部转账",$M4325=""),"△内部转账要在「对方账户」写上另一头",IF(AND($L4325="内部转账",$M4325=$C4325),"※对方账户跟本账户是同一个",IF(AND($L4325&lt;&gt;"内部转账",$M4325&lt;&gt;""),"△填了对方账户，但类别不是内部转账",IF(YEAR($B4325)&lt;&gt;管理年度,"△不是管理年度的单据，按月的三张报表里看不到",IF($H4325&lt;0,"△这一笔之后该账户余额成负数了，核一下",""))))))))))))))</f>
        <v/>
      </c>
    </row>
    <row r="4326" ht="16.5" spans="1:16">
      <c r="A4326" s="4" t="str">
        <f>IF($C4326="","",COUNTA($C$5:$C4326))</f>
        <v/>
      </c>
      <c r="B4326" s="52"/>
      <c r="C4326" s="53"/>
      <c r="D4326" s="53"/>
      <c r="E4326" s="32"/>
      <c r="F4326" s="54"/>
      <c r="G4326" s="54"/>
      <c r="H4326" s="24" t="str">
        <f>IFERROR(ROUND(VLOOKUP($C4326,基础资料!$B$5:$E$34,3,0)+SUMIF($C$5:$C4326,$C4326,$F$5:$F4326)-SUMIF($C$5:$C4326,$C4326,$G$5:$G4326),2),"")</f>
        <v/>
      </c>
      <c r="I4326" s="53"/>
      <c r="J4326" s="53"/>
      <c r="K4326" s="25" t="str">
        <f t="shared" si="67"/>
        <v/>
      </c>
      <c r="L4326" s="13" t="str">
        <f>IF($D4326="","",IFERROR(INDEX(类别属性,MATCH($D4326,类别表,0)),""))</f>
        <v/>
      </c>
      <c r="M4326" s="53"/>
      <c r="N4326" s="53"/>
      <c r="O4326" s="32"/>
      <c r="P4326" s="6" t="str">
        <f>IF($C4326="","",IF(ISNA(MATCH($C4326,账户表,0)),"※这个账户不在【基础资料】的账户档案里",IF($B4326="","※没填日期，这一笔不会进任何月份的报表",IF(NOT(ISNUMBER($B4326)),"※日期是文本不是日期（像 2026.6.28 这种），按日期取数的报表全会漏掉这一笔",IF(AND($F4326&lt;&gt;"",$G4326&lt;&gt;""),"※收入和支出不能同时填",IF(AND(N($F4326)=0,N($G4326)=0),"※收入和支出都没填",IF(OR(N($F4326)&lt;0,N($G4326)&lt;0),"※金额不能填负数，方向反了就换一列填",IF($D4326="","※没填收支类别，分类报表会漏掉这一笔",IF(ISNA(MATCH($D4326,类别表,0)),"※收支类别不在【基础资料】的清单里",IF(AND($L4326="内部转账",$M4326=""),"△内部转账要在「对方账户」写上另一头",IF(AND($L4326="内部转账",$M4326=$C4326),"※对方账户跟本账户是同一个",IF(AND($L4326&lt;&gt;"内部转账",$M4326&lt;&gt;""),"△填了对方账户，但类别不是内部转账",IF(YEAR($B4326)&lt;&gt;管理年度,"△不是管理年度的单据，按月的三张报表里看不到",IF($H4326&lt;0,"△这一笔之后该账户余额成负数了，核一下",""))))))))))))))</f>
        <v/>
      </c>
    </row>
    <row r="4327" ht="16.5" spans="1:16">
      <c r="A4327" s="4" t="str">
        <f>IF($C4327="","",COUNTA($C$5:$C4327))</f>
        <v/>
      </c>
      <c r="B4327" s="52"/>
      <c r="C4327" s="53"/>
      <c r="D4327" s="53"/>
      <c r="E4327" s="32"/>
      <c r="F4327" s="54"/>
      <c r="G4327" s="54"/>
      <c r="H4327" s="24" t="str">
        <f>IFERROR(ROUND(VLOOKUP($C4327,基础资料!$B$5:$E$34,3,0)+SUMIF($C$5:$C4327,$C4327,$F$5:$F4327)-SUMIF($C$5:$C4327,$C4327,$G$5:$G4327),2),"")</f>
        <v/>
      </c>
      <c r="I4327" s="53"/>
      <c r="J4327" s="53"/>
      <c r="K4327" s="25" t="str">
        <f t="shared" si="67"/>
        <v/>
      </c>
      <c r="L4327" s="13" t="str">
        <f>IF($D4327="","",IFERROR(INDEX(类别属性,MATCH($D4327,类别表,0)),""))</f>
        <v/>
      </c>
      <c r="M4327" s="53"/>
      <c r="N4327" s="53"/>
      <c r="O4327" s="32"/>
      <c r="P4327" s="6" t="str">
        <f>IF($C4327="","",IF(ISNA(MATCH($C4327,账户表,0)),"※这个账户不在【基础资料】的账户档案里",IF($B4327="","※没填日期，这一笔不会进任何月份的报表",IF(NOT(ISNUMBER($B4327)),"※日期是文本不是日期（像 2026.6.28 这种），按日期取数的报表全会漏掉这一笔",IF(AND($F4327&lt;&gt;"",$G4327&lt;&gt;""),"※收入和支出不能同时填",IF(AND(N($F4327)=0,N($G4327)=0),"※收入和支出都没填",IF(OR(N($F4327)&lt;0,N($G4327)&lt;0),"※金额不能填负数，方向反了就换一列填",IF($D4327="","※没填收支类别，分类报表会漏掉这一笔",IF(ISNA(MATCH($D4327,类别表,0)),"※收支类别不在【基础资料】的清单里",IF(AND($L4327="内部转账",$M4327=""),"△内部转账要在「对方账户」写上另一头",IF(AND($L4327="内部转账",$M4327=$C4327),"※对方账户跟本账户是同一个",IF(AND($L4327&lt;&gt;"内部转账",$M4327&lt;&gt;""),"△填了对方账户，但类别不是内部转账",IF(YEAR($B4327)&lt;&gt;管理年度,"△不是管理年度的单据，按月的三张报表里看不到",IF($H4327&lt;0,"△这一笔之后该账户余额成负数了，核一下",""))))))))))))))</f>
        <v/>
      </c>
    </row>
    <row r="4328" ht="16.5" spans="1:16">
      <c r="A4328" s="4" t="str">
        <f>IF($C4328="","",COUNTA($C$5:$C4328))</f>
        <v/>
      </c>
      <c r="B4328" s="52"/>
      <c r="C4328" s="53"/>
      <c r="D4328" s="53"/>
      <c r="E4328" s="32"/>
      <c r="F4328" s="54"/>
      <c r="G4328" s="54"/>
      <c r="H4328" s="24" t="str">
        <f>IFERROR(ROUND(VLOOKUP($C4328,基础资料!$B$5:$E$34,3,0)+SUMIF($C$5:$C4328,$C4328,$F$5:$F4328)-SUMIF($C$5:$C4328,$C4328,$G$5:$G4328),2),"")</f>
        <v/>
      </c>
      <c r="I4328" s="53"/>
      <c r="J4328" s="53"/>
      <c r="K4328" s="25" t="str">
        <f t="shared" si="67"/>
        <v/>
      </c>
      <c r="L4328" s="13" t="str">
        <f>IF($D4328="","",IFERROR(INDEX(类别属性,MATCH($D4328,类别表,0)),""))</f>
        <v/>
      </c>
      <c r="M4328" s="53"/>
      <c r="N4328" s="53"/>
      <c r="O4328" s="32"/>
      <c r="P4328" s="6" t="str">
        <f>IF($C4328="","",IF(ISNA(MATCH($C4328,账户表,0)),"※这个账户不在【基础资料】的账户档案里",IF($B4328="","※没填日期，这一笔不会进任何月份的报表",IF(NOT(ISNUMBER($B4328)),"※日期是文本不是日期（像 2026.6.28 这种），按日期取数的报表全会漏掉这一笔",IF(AND($F4328&lt;&gt;"",$G4328&lt;&gt;""),"※收入和支出不能同时填",IF(AND(N($F4328)=0,N($G4328)=0),"※收入和支出都没填",IF(OR(N($F4328)&lt;0,N($G4328)&lt;0),"※金额不能填负数，方向反了就换一列填",IF($D4328="","※没填收支类别，分类报表会漏掉这一笔",IF(ISNA(MATCH($D4328,类别表,0)),"※收支类别不在【基础资料】的清单里",IF(AND($L4328="内部转账",$M4328=""),"△内部转账要在「对方账户」写上另一头",IF(AND($L4328="内部转账",$M4328=$C4328),"※对方账户跟本账户是同一个",IF(AND($L4328&lt;&gt;"内部转账",$M4328&lt;&gt;""),"△填了对方账户，但类别不是内部转账",IF(YEAR($B4328)&lt;&gt;管理年度,"△不是管理年度的单据，按月的三张报表里看不到",IF($H4328&lt;0,"△这一笔之后该账户余额成负数了，核一下",""))))))))))))))</f>
        <v/>
      </c>
    </row>
    <row r="4329" ht="16.5" spans="1:16">
      <c r="A4329" s="4" t="str">
        <f>IF($C4329="","",COUNTA($C$5:$C4329))</f>
        <v/>
      </c>
      <c r="B4329" s="52"/>
      <c r="C4329" s="53"/>
      <c r="D4329" s="53"/>
      <c r="E4329" s="32"/>
      <c r="F4329" s="54"/>
      <c r="G4329" s="54"/>
      <c r="H4329" s="24" t="str">
        <f>IFERROR(ROUND(VLOOKUP($C4329,基础资料!$B$5:$E$34,3,0)+SUMIF($C$5:$C4329,$C4329,$F$5:$F4329)-SUMIF($C$5:$C4329,$C4329,$G$5:$G4329),2),"")</f>
        <v/>
      </c>
      <c r="I4329" s="53"/>
      <c r="J4329" s="53"/>
      <c r="K4329" s="25" t="str">
        <f t="shared" si="67"/>
        <v/>
      </c>
      <c r="L4329" s="13" t="str">
        <f>IF($D4329="","",IFERROR(INDEX(类别属性,MATCH($D4329,类别表,0)),""))</f>
        <v/>
      </c>
      <c r="M4329" s="53"/>
      <c r="N4329" s="53"/>
      <c r="O4329" s="32"/>
      <c r="P4329" s="6" t="str">
        <f>IF($C4329="","",IF(ISNA(MATCH($C4329,账户表,0)),"※这个账户不在【基础资料】的账户档案里",IF($B4329="","※没填日期，这一笔不会进任何月份的报表",IF(NOT(ISNUMBER($B4329)),"※日期是文本不是日期（像 2026.6.28 这种），按日期取数的报表全会漏掉这一笔",IF(AND($F4329&lt;&gt;"",$G4329&lt;&gt;""),"※收入和支出不能同时填",IF(AND(N($F4329)=0,N($G4329)=0),"※收入和支出都没填",IF(OR(N($F4329)&lt;0,N($G4329)&lt;0),"※金额不能填负数，方向反了就换一列填",IF($D4329="","※没填收支类别，分类报表会漏掉这一笔",IF(ISNA(MATCH($D4329,类别表,0)),"※收支类别不在【基础资料】的清单里",IF(AND($L4329="内部转账",$M4329=""),"△内部转账要在「对方账户」写上另一头",IF(AND($L4329="内部转账",$M4329=$C4329),"※对方账户跟本账户是同一个",IF(AND($L4329&lt;&gt;"内部转账",$M4329&lt;&gt;""),"△填了对方账户，但类别不是内部转账",IF(YEAR($B4329)&lt;&gt;管理年度,"△不是管理年度的单据，按月的三张报表里看不到",IF($H4329&lt;0,"△这一笔之后该账户余额成负数了，核一下",""))))))))))))))</f>
        <v/>
      </c>
    </row>
    <row r="4330" ht="16.5" spans="1:16">
      <c r="A4330" s="4" t="str">
        <f>IF($C4330="","",COUNTA($C$5:$C4330))</f>
        <v/>
      </c>
      <c r="B4330" s="52"/>
      <c r="C4330" s="53"/>
      <c r="D4330" s="53"/>
      <c r="E4330" s="32"/>
      <c r="F4330" s="54"/>
      <c r="G4330" s="54"/>
      <c r="H4330" s="24" t="str">
        <f>IFERROR(ROUND(VLOOKUP($C4330,基础资料!$B$5:$E$34,3,0)+SUMIF($C$5:$C4330,$C4330,$F$5:$F4330)-SUMIF($C$5:$C4330,$C4330,$G$5:$G4330),2),"")</f>
        <v/>
      </c>
      <c r="I4330" s="53"/>
      <c r="J4330" s="53"/>
      <c r="K4330" s="25" t="str">
        <f t="shared" si="67"/>
        <v/>
      </c>
      <c r="L4330" s="13" t="str">
        <f>IF($D4330="","",IFERROR(INDEX(类别属性,MATCH($D4330,类别表,0)),""))</f>
        <v/>
      </c>
      <c r="M4330" s="53"/>
      <c r="N4330" s="53"/>
      <c r="O4330" s="32"/>
      <c r="P4330" s="6" t="str">
        <f>IF($C4330="","",IF(ISNA(MATCH($C4330,账户表,0)),"※这个账户不在【基础资料】的账户档案里",IF($B4330="","※没填日期，这一笔不会进任何月份的报表",IF(NOT(ISNUMBER($B4330)),"※日期是文本不是日期（像 2026.6.28 这种），按日期取数的报表全会漏掉这一笔",IF(AND($F4330&lt;&gt;"",$G4330&lt;&gt;""),"※收入和支出不能同时填",IF(AND(N($F4330)=0,N($G4330)=0),"※收入和支出都没填",IF(OR(N($F4330)&lt;0,N($G4330)&lt;0),"※金额不能填负数，方向反了就换一列填",IF($D4330="","※没填收支类别，分类报表会漏掉这一笔",IF(ISNA(MATCH($D4330,类别表,0)),"※收支类别不在【基础资料】的清单里",IF(AND($L4330="内部转账",$M4330=""),"△内部转账要在「对方账户」写上另一头",IF(AND($L4330="内部转账",$M4330=$C4330),"※对方账户跟本账户是同一个",IF(AND($L4330&lt;&gt;"内部转账",$M4330&lt;&gt;""),"△填了对方账户，但类别不是内部转账",IF(YEAR($B4330)&lt;&gt;管理年度,"△不是管理年度的单据，按月的三张报表里看不到",IF($H4330&lt;0,"△这一笔之后该账户余额成负数了，核一下",""))))))))))))))</f>
        <v/>
      </c>
    </row>
    <row r="4331" ht="16.5" spans="1:16">
      <c r="A4331" s="4" t="str">
        <f>IF($C4331="","",COUNTA($C$5:$C4331))</f>
        <v/>
      </c>
      <c r="B4331" s="52"/>
      <c r="C4331" s="53"/>
      <c r="D4331" s="53"/>
      <c r="E4331" s="32"/>
      <c r="F4331" s="54"/>
      <c r="G4331" s="54"/>
      <c r="H4331" s="24" t="str">
        <f>IFERROR(ROUND(VLOOKUP($C4331,基础资料!$B$5:$E$34,3,0)+SUMIF($C$5:$C4331,$C4331,$F$5:$F4331)-SUMIF($C$5:$C4331,$C4331,$G$5:$G4331),2),"")</f>
        <v/>
      </c>
      <c r="I4331" s="53"/>
      <c r="J4331" s="53"/>
      <c r="K4331" s="25" t="str">
        <f t="shared" si="67"/>
        <v/>
      </c>
      <c r="L4331" s="13" t="str">
        <f>IF($D4331="","",IFERROR(INDEX(类别属性,MATCH($D4331,类别表,0)),""))</f>
        <v/>
      </c>
      <c r="M4331" s="53"/>
      <c r="N4331" s="53"/>
      <c r="O4331" s="32"/>
      <c r="P4331" s="6" t="str">
        <f>IF($C4331="","",IF(ISNA(MATCH($C4331,账户表,0)),"※这个账户不在【基础资料】的账户档案里",IF($B4331="","※没填日期，这一笔不会进任何月份的报表",IF(NOT(ISNUMBER($B4331)),"※日期是文本不是日期（像 2026.6.28 这种），按日期取数的报表全会漏掉这一笔",IF(AND($F4331&lt;&gt;"",$G4331&lt;&gt;""),"※收入和支出不能同时填",IF(AND(N($F4331)=0,N($G4331)=0),"※收入和支出都没填",IF(OR(N($F4331)&lt;0,N($G4331)&lt;0),"※金额不能填负数，方向反了就换一列填",IF($D4331="","※没填收支类别，分类报表会漏掉这一笔",IF(ISNA(MATCH($D4331,类别表,0)),"※收支类别不在【基础资料】的清单里",IF(AND($L4331="内部转账",$M4331=""),"△内部转账要在「对方账户」写上另一头",IF(AND($L4331="内部转账",$M4331=$C4331),"※对方账户跟本账户是同一个",IF(AND($L4331&lt;&gt;"内部转账",$M4331&lt;&gt;""),"△填了对方账户，但类别不是内部转账",IF(YEAR($B4331)&lt;&gt;管理年度,"△不是管理年度的单据，按月的三张报表里看不到",IF($H4331&lt;0,"△这一笔之后该账户余额成负数了，核一下",""))))))))))))))</f>
        <v/>
      </c>
    </row>
    <row r="4332" ht="16.5" spans="1:16">
      <c r="A4332" s="4" t="str">
        <f>IF($C4332="","",COUNTA($C$5:$C4332))</f>
        <v/>
      </c>
      <c r="B4332" s="52"/>
      <c r="C4332" s="53"/>
      <c r="D4332" s="53"/>
      <c r="E4332" s="32"/>
      <c r="F4332" s="54"/>
      <c r="G4332" s="54"/>
      <c r="H4332" s="24" t="str">
        <f>IFERROR(ROUND(VLOOKUP($C4332,基础资料!$B$5:$E$34,3,0)+SUMIF($C$5:$C4332,$C4332,$F$5:$F4332)-SUMIF($C$5:$C4332,$C4332,$G$5:$G4332),2),"")</f>
        <v/>
      </c>
      <c r="I4332" s="53"/>
      <c r="J4332" s="53"/>
      <c r="K4332" s="25" t="str">
        <f t="shared" si="67"/>
        <v/>
      </c>
      <c r="L4332" s="13" t="str">
        <f>IF($D4332="","",IFERROR(INDEX(类别属性,MATCH($D4332,类别表,0)),""))</f>
        <v/>
      </c>
      <c r="M4332" s="53"/>
      <c r="N4332" s="53"/>
      <c r="O4332" s="32"/>
      <c r="P4332" s="6" t="str">
        <f>IF($C4332="","",IF(ISNA(MATCH($C4332,账户表,0)),"※这个账户不在【基础资料】的账户档案里",IF($B4332="","※没填日期，这一笔不会进任何月份的报表",IF(NOT(ISNUMBER($B4332)),"※日期是文本不是日期（像 2026.6.28 这种），按日期取数的报表全会漏掉这一笔",IF(AND($F4332&lt;&gt;"",$G4332&lt;&gt;""),"※收入和支出不能同时填",IF(AND(N($F4332)=0,N($G4332)=0),"※收入和支出都没填",IF(OR(N($F4332)&lt;0,N($G4332)&lt;0),"※金额不能填负数，方向反了就换一列填",IF($D4332="","※没填收支类别，分类报表会漏掉这一笔",IF(ISNA(MATCH($D4332,类别表,0)),"※收支类别不在【基础资料】的清单里",IF(AND($L4332="内部转账",$M4332=""),"△内部转账要在「对方账户」写上另一头",IF(AND($L4332="内部转账",$M4332=$C4332),"※对方账户跟本账户是同一个",IF(AND($L4332&lt;&gt;"内部转账",$M4332&lt;&gt;""),"△填了对方账户，但类别不是内部转账",IF(YEAR($B4332)&lt;&gt;管理年度,"△不是管理年度的单据，按月的三张报表里看不到",IF($H4332&lt;0,"△这一笔之后该账户余额成负数了，核一下",""))))))))))))))</f>
        <v/>
      </c>
    </row>
    <row r="4333" ht="16.5" spans="1:16">
      <c r="A4333" s="4" t="str">
        <f>IF($C4333="","",COUNTA($C$5:$C4333))</f>
        <v/>
      </c>
      <c r="B4333" s="52"/>
      <c r="C4333" s="53"/>
      <c r="D4333" s="53"/>
      <c r="E4333" s="32"/>
      <c r="F4333" s="54"/>
      <c r="G4333" s="54"/>
      <c r="H4333" s="24" t="str">
        <f>IFERROR(ROUND(VLOOKUP($C4333,基础资料!$B$5:$E$34,3,0)+SUMIF($C$5:$C4333,$C4333,$F$5:$F4333)-SUMIF($C$5:$C4333,$C4333,$G$5:$G4333),2),"")</f>
        <v/>
      </c>
      <c r="I4333" s="53"/>
      <c r="J4333" s="53"/>
      <c r="K4333" s="25" t="str">
        <f t="shared" si="67"/>
        <v/>
      </c>
      <c r="L4333" s="13" t="str">
        <f>IF($D4333="","",IFERROR(INDEX(类别属性,MATCH($D4333,类别表,0)),""))</f>
        <v/>
      </c>
      <c r="M4333" s="53"/>
      <c r="N4333" s="53"/>
      <c r="O4333" s="32"/>
      <c r="P4333" s="6" t="str">
        <f>IF($C4333="","",IF(ISNA(MATCH($C4333,账户表,0)),"※这个账户不在【基础资料】的账户档案里",IF($B4333="","※没填日期，这一笔不会进任何月份的报表",IF(NOT(ISNUMBER($B4333)),"※日期是文本不是日期（像 2026.6.28 这种），按日期取数的报表全会漏掉这一笔",IF(AND($F4333&lt;&gt;"",$G4333&lt;&gt;""),"※收入和支出不能同时填",IF(AND(N($F4333)=0,N($G4333)=0),"※收入和支出都没填",IF(OR(N($F4333)&lt;0,N($G4333)&lt;0),"※金额不能填负数，方向反了就换一列填",IF($D4333="","※没填收支类别，分类报表会漏掉这一笔",IF(ISNA(MATCH($D4333,类别表,0)),"※收支类别不在【基础资料】的清单里",IF(AND($L4333="内部转账",$M4333=""),"△内部转账要在「对方账户」写上另一头",IF(AND($L4333="内部转账",$M4333=$C4333),"※对方账户跟本账户是同一个",IF(AND($L4333&lt;&gt;"内部转账",$M4333&lt;&gt;""),"△填了对方账户，但类别不是内部转账",IF(YEAR($B4333)&lt;&gt;管理年度,"△不是管理年度的单据，按月的三张报表里看不到",IF($H4333&lt;0,"△这一笔之后该账户余额成负数了，核一下",""))))))))))))))</f>
        <v/>
      </c>
    </row>
    <row r="4334" ht="16.5" spans="1:16">
      <c r="A4334" s="4" t="str">
        <f>IF($C4334="","",COUNTA($C$5:$C4334))</f>
        <v/>
      </c>
      <c r="B4334" s="52"/>
      <c r="C4334" s="53"/>
      <c r="D4334" s="53"/>
      <c r="E4334" s="32"/>
      <c r="F4334" s="54"/>
      <c r="G4334" s="54"/>
      <c r="H4334" s="24" t="str">
        <f>IFERROR(ROUND(VLOOKUP($C4334,基础资料!$B$5:$E$34,3,0)+SUMIF($C$5:$C4334,$C4334,$F$5:$F4334)-SUMIF($C$5:$C4334,$C4334,$G$5:$G4334),2),"")</f>
        <v/>
      </c>
      <c r="I4334" s="53"/>
      <c r="J4334" s="53"/>
      <c r="K4334" s="25" t="str">
        <f t="shared" si="67"/>
        <v/>
      </c>
      <c r="L4334" s="13" t="str">
        <f>IF($D4334="","",IFERROR(INDEX(类别属性,MATCH($D4334,类别表,0)),""))</f>
        <v/>
      </c>
      <c r="M4334" s="53"/>
      <c r="N4334" s="53"/>
      <c r="O4334" s="32"/>
      <c r="P4334" s="6" t="str">
        <f>IF($C4334="","",IF(ISNA(MATCH($C4334,账户表,0)),"※这个账户不在【基础资料】的账户档案里",IF($B4334="","※没填日期，这一笔不会进任何月份的报表",IF(NOT(ISNUMBER($B4334)),"※日期是文本不是日期（像 2026.6.28 这种），按日期取数的报表全会漏掉这一笔",IF(AND($F4334&lt;&gt;"",$G4334&lt;&gt;""),"※收入和支出不能同时填",IF(AND(N($F4334)=0,N($G4334)=0),"※收入和支出都没填",IF(OR(N($F4334)&lt;0,N($G4334)&lt;0),"※金额不能填负数，方向反了就换一列填",IF($D4334="","※没填收支类别，分类报表会漏掉这一笔",IF(ISNA(MATCH($D4334,类别表,0)),"※收支类别不在【基础资料】的清单里",IF(AND($L4334="内部转账",$M4334=""),"△内部转账要在「对方账户」写上另一头",IF(AND($L4334="内部转账",$M4334=$C4334),"※对方账户跟本账户是同一个",IF(AND($L4334&lt;&gt;"内部转账",$M4334&lt;&gt;""),"△填了对方账户，但类别不是内部转账",IF(YEAR($B4334)&lt;&gt;管理年度,"△不是管理年度的单据，按月的三张报表里看不到",IF($H4334&lt;0,"△这一笔之后该账户余额成负数了，核一下",""))))))))))))))</f>
        <v/>
      </c>
    </row>
    <row r="4335" ht="16.5" spans="1:16">
      <c r="A4335" s="4" t="str">
        <f>IF($C4335="","",COUNTA($C$5:$C4335))</f>
        <v/>
      </c>
      <c r="B4335" s="52"/>
      <c r="C4335" s="53"/>
      <c r="D4335" s="53"/>
      <c r="E4335" s="32"/>
      <c r="F4335" s="54"/>
      <c r="G4335" s="54"/>
      <c r="H4335" s="24" t="str">
        <f>IFERROR(ROUND(VLOOKUP($C4335,基础资料!$B$5:$E$34,3,0)+SUMIF($C$5:$C4335,$C4335,$F$5:$F4335)-SUMIF($C$5:$C4335,$C4335,$G$5:$G4335),2),"")</f>
        <v/>
      </c>
      <c r="I4335" s="53"/>
      <c r="J4335" s="53"/>
      <c r="K4335" s="25" t="str">
        <f t="shared" si="67"/>
        <v/>
      </c>
      <c r="L4335" s="13" t="str">
        <f>IF($D4335="","",IFERROR(INDEX(类别属性,MATCH($D4335,类别表,0)),""))</f>
        <v/>
      </c>
      <c r="M4335" s="53"/>
      <c r="N4335" s="53"/>
      <c r="O4335" s="32"/>
      <c r="P4335" s="6" t="str">
        <f>IF($C4335="","",IF(ISNA(MATCH($C4335,账户表,0)),"※这个账户不在【基础资料】的账户档案里",IF($B4335="","※没填日期，这一笔不会进任何月份的报表",IF(NOT(ISNUMBER($B4335)),"※日期是文本不是日期（像 2026.6.28 这种），按日期取数的报表全会漏掉这一笔",IF(AND($F4335&lt;&gt;"",$G4335&lt;&gt;""),"※收入和支出不能同时填",IF(AND(N($F4335)=0,N($G4335)=0),"※收入和支出都没填",IF(OR(N($F4335)&lt;0,N($G4335)&lt;0),"※金额不能填负数，方向反了就换一列填",IF($D4335="","※没填收支类别，分类报表会漏掉这一笔",IF(ISNA(MATCH($D4335,类别表,0)),"※收支类别不在【基础资料】的清单里",IF(AND($L4335="内部转账",$M4335=""),"△内部转账要在「对方账户」写上另一头",IF(AND($L4335="内部转账",$M4335=$C4335),"※对方账户跟本账户是同一个",IF(AND($L4335&lt;&gt;"内部转账",$M4335&lt;&gt;""),"△填了对方账户，但类别不是内部转账",IF(YEAR($B4335)&lt;&gt;管理年度,"△不是管理年度的单据，按月的三张报表里看不到",IF($H4335&lt;0,"△这一笔之后该账户余额成负数了，核一下",""))))))))))))))</f>
        <v/>
      </c>
    </row>
    <row r="4336" ht="16.5" spans="1:16">
      <c r="A4336" s="4" t="str">
        <f>IF($C4336="","",COUNTA($C$5:$C4336))</f>
        <v/>
      </c>
      <c r="B4336" s="52"/>
      <c r="C4336" s="53"/>
      <c r="D4336" s="53"/>
      <c r="E4336" s="32"/>
      <c r="F4336" s="54"/>
      <c r="G4336" s="54"/>
      <c r="H4336" s="24" t="str">
        <f>IFERROR(ROUND(VLOOKUP($C4336,基础资料!$B$5:$E$34,3,0)+SUMIF($C$5:$C4336,$C4336,$F$5:$F4336)-SUMIF($C$5:$C4336,$C4336,$G$5:$G4336),2),"")</f>
        <v/>
      </c>
      <c r="I4336" s="53"/>
      <c r="J4336" s="53"/>
      <c r="K4336" s="25" t="str">
        <f t="shared" si="67"/>
        <v/>
      </c>
      <c r="L4336" s="13" t="str">
        <f>IF($D4336="","",IFERROR(INDEX(类别属性,MATCH($D4336,类别表,0)),""))</f>
        <v/>
      </c>
      <c r="M4336" s="53"/>
      <c r="N4336" s="53"/>
      <c r="O4336" s="32"/>
      <c r="P4336" s="6" t="str">
        <f>IF($C4336="","",IF(ISNA(MATCH($C4336,账户表,0)),"※这个账户不在【基础资料】的账户档案里",IF($B4336="","※没填日期，这一笔不会进任何月份的报表",IF(NOT(ISNUMBER($B4336)),"※日期是文本不是日期（像 2026.6.28 这种），按日期取数的报表全会漏掉这一笔",IF(AND($F4336&lt;&gt;"",$G4336&lt;&gt;""),"※收入和支出不能同时填",IF(AND(N($F4336)=0,N($G4336)=0),"※收入和支出都没填",IF(OR(N($F4336)&lt;0,N($G4336)&lt;0),"※金额不能填负数，方向反了就换一列填",IF($D4336="","※没填收支类别，分类报表会漏掉这一笔",IF(ISNA(MATCH($D4336,类别表,0)),"※收支类别不在【基础资料】的清单里",IF(AND($L4336="内部转账",$M4336=""),"△内部转账要在「对方账户」写上另一头",IF(AND($L4336="内部转账",$M4336=$C4336),"※对方账户跟本账户是同一个",IF(AND($L4336&lt;&gt;"内部转账",$M4336&lt;&gt;""),"△填了对方账户，但类别不是内部转账",IF(YEAR($B4336)&lt;&gt;管理年度,"△不是管理年度的单据，按月的三张报表里看不到",IF($H4336&lt;0,"△这一笔之后该账户余额成负数了，核一下",""))))))))))))))</f>
        <v/>
      </c>
    </row>
    <row r="4337" ht="16.5" spans="1:16">
      <c r="A4337" s="4" t="str">
        <f>IF($C4337="","",COUNTA($C$5:$C4337))</f>
        <v/>
      </c>
      <c r="B4337" s="52"/>
      <c r="C4337" s="53"/>
      <c r="D4337" s="53"/>
      <c r="E4337" s="32"/>
      <c r="F4337" s="54"/>
      <c r="G4337" s="54"/>
      <c r="H4337" s="24" t="str">
        <f>IFERROR(ROUND(VLOOKUP($C4337,基础资料!$B$5:$E$34,3,0)+SUMIF($C$5:$C4337,$C4337,$F$5:$F4337)-SUMIF($C$5:$C4337,$C4337,$G$5:$G4337),2),"")</f>
        <v/>
      </c>
      <c r="I4337" s="53"/>
      <c r="J4337" s="53"/>
      <c r="K4337" s="25" t="str">
        <f t="shared" si="67"/>
        <v/>
      </c>
      <c r="L4337" s="13" t="str">
        <f>IF($D4337="","",IFERROR(INDEX(类别属性,MATCH($D4337,类别表,0)),""))</f>
        <v/>
      </c>
      <c r="M4337" s="53"/>
      <c r="N4337" s="53"/>
      <c r="O4337" s="32"/>
      <c r="P4337" s="6" t="str">
        <f>IF($C4337="","",IF(ISNA(MATCH($C4337,账户表,0)),"※这个账户不在【基础资料】的账户档案里",IF($B4337="","※没填日期，这一笔不会进任何月份的报表",IF(NOT(ISNUMBER($B4337)),"※日期是文本不是日期（像 2026.6.28 这种），按日期取数的报表全会漏掉这一笔",IF(AND($F4337&lt;&gt;"",$G4337&lt;&gt;""),"※收入和支出不能同时填",IF(AND(N($F4337)=0,N($G4337)=0),"※收入和支出都没填",IF(OR(N($F4337)&lt;0,N($G4337)&lt;0),"※金额不能填负数，方向反了就换一列填",IF($D4337="","※没填收支类别，分类报表会漏掉这一笔",IF(ISNA(MATCH($D4337,类别表,0)),"※收支类别不在【基础资料】的清单里",IF(AND($L4337="内部转账",$M4337=""),"△内部转账要在「对方账户」写上另一头",IF(AND($L4337="内部转账",$M4337=$C4337),"※对方账户跟本账户是同一个",IF(AND($L4337&lt;&gt;"内部转账",$M4337&lt;&gt;""),"△填了对方账户，但类别不是内部转账",IF(YEAR($B4337)&lt;&gt;管理年度,"△不是管理年度的单据，按月的三张报表里看不到",IF($H4337&lt;0,"△这一笔之后该账户余额成负数了，核一下",""))))))))))))))</f>
        <v/>
      </c>
    </row>
    <row r="4338" ht="16.5" spans="1:16">
      <c r="A4338" s="4" t="str">
        <f>IF($C4338="","",COUNTA($C$5:$C4338))</f>
        <v/>
      </c>
      <c r="B4338" s="52"/>
      <c r="C4338" s="53"/>
      <c r="D4338" s="53"/>
      <c r="E4338" s="32"/>
      <c r="F4338" s="54"/>
      <c r="G4338" s="54"/>
      <c r="H4338" s="24" t="str">
        <f>IFERROR(ROUND(VLOOKUP($C4338,基础资料!$B$5:$E$34,3,0)+SUMIF($C$5:$C4338,$C4338,$F$5:$F4338)-SUMIF($C$5:$C4338,$C4338,$G$5:$G4338),2),"")</f>
        <v/>
      </c>
      <c r="I4338" s="53"/>
      <c r="J4338" s="53"/>
      <c r="K4338" s="25" t="str">
        <f t="shared" si="67"/>
        <v/>
      </c>
      <c r="L4338" s="13" t="str">
        <f>IF($D4338="","",IFERROR(INDEX(类别属性,MATCH($D4338,类别表,0)),""))</f>
        <v/>
      </c>
      <c r="M4338" s="53"/>
      <c r="N4338" s="53"/>
      <c r="O4338" s="32"/>
      <c r="P4338" s="6" t="str">
        <f>IF($C4338="","",IF(ISNA(MATCH($C4338,账户表,0)),"※这个账户不在【基础资料】的账户档案里",IF($B4338="","※没填日期，这一笔不会进任何月份的报表",IF(NOT(ISNUMBER($B4338)),"※日期是文本不是日期（像 2026.6.28 这种），按日期取数的报表全会漏掉这一笔",IF(AND($F4338&lt;&gt;"",$G4338&lt;&gt;""),"※收入和支出不能同时填",IF(AND(N($F4338)=0,N($G4338)=0),"※收入和支出都没填",IF(OR(N($F4338)&lt;0,N($G4338)&lt;0),"※金额不能填负数，方向反了就换一列填",IF($D4338="","※没填收支类别，分类报表会漏掉这一笔",IF(ISNA(MATCH($D4338,类别表,0)),"※收支类别不在【基础资料】的清单里",IF(AND($L4338="内部转账",$M4338=""),"△内部转账要在「对方账户」写上另一头",IF(AND($L4338="内部转账",$M4338=$C4338),"※对方账户跟本账户是同一个",IF(AND($L4338&lt;&gt;"内部转账",$M4338&lt;&gt;""),"△填了对方账户，但类别不是内部转账",IF(YEAR($B4338)&lt;&gt;管理年度,"△不是管理年度的单据，按月的三张报表里看不到",IF($H4338&lt;0,"△这一笔之后该账户余额成负数了，核一下",""))))))))))))))</f>
        <v/>
      </c>
    </row>
    <row r="4339" ht="16.5" spans="1:16">
      <c r="A4339" s="4" t="str">
        <f>IF($C4339="","",COUNTA($C$5:$C4339))</f>
        <v/>
      </c>
      <c r="B4339" s="52"/>
      <c r="C4339" s="53"/>
      <c r="D4339" s="53"/>
      <c r="E4339" s="32"/>
      <c r="F4339" s="54"/>
      <c r="G4339" s="54"/>
      <c r="H4339" s="24" t="str">
        <f>IFERROR(ROUND(VLOOKUP($C4339,基础资料!$B$5:$E$34,3,0)+SUMIF($C$5:$C4339,$C4339,$F$5:$F4339)-SUMIF($C$5:$C4339,$C4339,$G$5:$G4339),2),"")</f>
        <v/>
      </c>
      <c r="I4339" s="53"/>
      <c r="J4339" s="53"/>
      <c r="K4339" s="25" t="str">
        <f t="shared" si="67"/>
        <v/>
      </c>
      <c r="L4339" s="13" t="str">
        <f>IF($D4339="","",IFERROR(INDEX(类别属性,MATCH($D4339,类别表,0)),""))</f>
        <v/>
      </c>
      <c r="M4339" s="53"/>
      <c r="N4339" s="53"/>
      <c r="O4339" s="32"/>
      <c r="P4339" s="6" t="str">
        <f>IF($C4339="","",IF(ISNA(MATCH($C4339,账户表,0)),"※这个账户不在【基础资料】的账户档案里",IF($B4339="","※没填日期，这一笔不会进任何月份的报表",IF(NOT(ISNUMBER($B4339)),"※日期是文本不是日期（像 2026.6.28 这种），按日期取数的报表全会漏掉这一笔",IF(AND($F4339&lt;&gt;"",$G4339&lt;&gt;""),"※收入和支出不能同时填",IF(AND(N($F4339)=0,N($G4339)=0),"※收入和支出都没填",IF(OR(N($F4339)&lt;0,N($G4339)&lt;0),"※金额不能填负数，方向反了就换一列填",IF($D4339="","※没填收支类别，分类报表会漏掉这一笔",IF(ISNA(MATCH($D4339,类别表,0)),"※收支类别不在【基础资料】的清单里",IF(AND($L4339="内部转账",$M4339=""),"△内部转账要在「对方账户」写上另一头",IF(AND($L4339="内部转账",$M4339=$C4339),"※对方账户跟本账户是同一个",IF(AND($L4339&lt;&gt;"内部转账",$M4339&lt;&gt;""),"△填了对方账户，但类别不是内部转账",IF(YEAR($B4339)&lt;&gt;管理年度,"△不是管理年度的单据，按月的三张报表里看不到",IF($H4339&lt;0,"△这一笔之后该账户余额成负数了，核一下",""))))))))))))))</f>
        <v/>
      </c>
    </row>
    <row r="4340" ht="16.5" spans="1:16">
      <c r="A4340" s="4" t="str">
        <f>IF($C4340="","",COUNTA($C$5:$C4340))</f>
        <v/>
      </c>
      <c r="B4340" s="52"/>
      <c r="C4340" s="53"/>
      <c r="D4340" s="53"/>
      <c r="E4340" s="32"/>
      <c r="F4340" s="54"/>
      <c r="G4340" s="54"/>
      <c r="H4340" s="24" t="str">
        <f>IFERROR(ROUND(VLOOKUP($C4340,基础资料!$B$5:$E$34,3,0)+SUMIF($C$5:$C4340,$C4340,$F$5:$F4340)-SUMIF($C$5:$C4340,$C4340,$G$5:$G4340),2),"")</f>
        <v/>
      </c>
      <c r="I4340" s="53"/>
      <c r="J4340" s="53"/>
      <c r="K4340" s="25" t="str">
        <f t="shared" si="67"/>
        <v/>
      </c>
      <c r="L4340" s="13" t="str">
        <f>IF($D4340="","",IFERROR(INDEX(类别属性,MATCH($D4340,类别表,0)),""))</f>
        <v/>
      </c>
      <c r="M4340" s="53"/>
      <c r="N4340" s="53"/>
      <c r="O4340" s="32"/>
      <c r="P4340" s="6" t="str">
        <f>IF($C4340="","",IF(ISNA(MATCH($C4340,账户表,0)),"※这个账户不在【基础资料】的账户档案里",IF($B4340="","※没填日期，这一笔不会进任何月份的报表",IF(NOT(ISNUMBER($B4340)),"※日期是文本不是日期（像 2026.6.28 这种），按日期取数的报表全会漏掉这一笔",IF(AND($F4340&lt;&gt;"",$G4340&lt;&gt;""),"※收入和支出不能同时填",IF(AND(N($F4340)=0,N($G4340)=0),"※收入和支出都没填",IF(OR(N($F4340)&lt;0,N($G4340)&lt;0),"※金额不能填负数，方向反了就换一列填",IF($D4340="","※没填收支类别，分类报表会漏掉这一笔",IF(ISNA(MATCH($D4340,类别表,0)),"※收支类别不在【基础资料】的清单里",IF(AND($L4340="内部转账",$M4340=""),"△内部转账要在「对方账户」写上另一头",IF(AND($L4340="内部转账",$M4340=$C4340),"※对方账户跟本账户是同一个",IF(AND($L4340&lt;&gt;"内部转账",$M4340&lt;&gt;""),"△填了对方账户，但类别不是内部转账",IF(YEAR($B4340)&lt;&gt;管理年度,"△不是管理年度的单据，按月的三张报表里看不到",IF($H4340&lt;0,"△这一笔之后该账户余额成负数了，核一下",""))))))))))))))</f>
        <v/>
      </c>
    </row>
    <row r="4341" ht="16.5" spans="1:16">
      <c r="A4341" s="4" t="str">
        <f>IF($C4341="","",COUNTA($C$5:$C4341))</f>
        <v/>
      </c>
      <c r="B4341" s="52"/>
      <c r="C4341" s="53"/>
      <c r="D4341" s="53"/>
      <c r="E4341" s="32"/>
      <c r="F4341" s="54"/>
      <c r="G4341" s="54"/>
      <c r="H4341" s="24" t="str">
        <f>IFERROR(ROUND(VLOOKUP($C4341,基础资料!$B$5:$E$34,3,0)+SUMIF($C$5:$C4341,$C4341,$F$5:$F4341)-SUMIF($C$5:$C4341,$C4341,$G$5:$G4341),2),"")</f>
        <v/>
      </c>
      <c r="I4341" s="53"/>
      <c r="J4341" s="53"/>
      <c r="K4341" s="25" t="str">
        <f t="shared" si="67"/>
        <v/>
      </c>
      <c r="L4341" s="13" t="str">
        <f>IF($D4341="","",IFERROR(INDEX(类别属性,MATCH($D4341,类别表,0)),""))</f>
        <v/>
      </c>
      <c r="M4341" s="53"/>
      <c r="N4341" s="53"/>
      <c r="O4341" s="32"/>
      <c r="P4341" s="6" t="str">
        <f>IF($C4341="","",IF(ISNA(MATCH($C4341,账户表,0)),"※这个账户不在【基础资料】的账户档案里",IF($B4341="","※没填日期，这一笔不会进任何月份的报表",IF(NOT(ISNUMBER($B4341)),"※日期是文本不是日期（像 2026.6.28 这种），按日期取数的报表全会漏掉这一笔",IF(AND($F4341&lt;&gt;"",$G4341&lt;&gt;""),"※收入和支出不能同时填",IF(AND(N($F4341)=0,N($G4341)=0),"※收入和支出都没填",IF(OR(N($F4341)&lt;0,N($G4341)&lt;0),"※金额不能填负数，方向反了就换一列填",IF($D4341="","※没填收支类别，分类报表会漏掉这一笔",IF(ISNA(MATCH($D4341,类别表,0)),"※收支类别不在【基础资料】的清单里",IF(AND($L4341="内部转账",$M4341=""),"△内部转账要在「对方账户」写上另一头",IF(AND($L4341="内部转账",$M4341=$C4341),"※对方账户跟本账户是同一个",IF(AND($L4341&lt;&gt;"内部转账",$M4341&lt;&gt;""),"△填了对方账户，但类别不是内部转账",IF(YEAR($B4341)&lt;&gt;管理年度,"△不是管理年度的单据，按月的三张报表里看不到",IF($H4341&lt;0,"△这一笔之后该账户余额成负数了，核一下",""))))))))))))))</f>
        <v/>
      </c>
    </row>
    <row r="4342" ht="16.5" spans="1:16">
      <c r="A4342" s="4" t="str">
        <f>IF($C4342="","",COUNTA($C$5:$C4342))</f>
        <v/>
      </c>
      <c r="B4342" s="52"/>
      <c r="C4342" s="53"/>
      <c r="D4342" s="53"/>
      <c r="E4342" s="32"/>
      <c r="F4342" s="54"/>
      <c r="G4342" s="54"/>
      <c r="H4342" s="24" t="str">
        <f>IFERROR(ROUND(VLOOKUP($C4342,基础资料!$B$5:$E$34,3,0)+SUMIF($C$5:$C4342,$C4342,$F$5:$F4342)-SUMIF($C$5:$C4342,$C4342,$G$5:$G4342),2),"")</f>
        <v/>
      </c>
      <c r="I4342" s="53"/>
      <c r="J4342" s="53"/>
      <c r="K4342" s="25" t="str">
        <f t="shared" si="67"/>
        <v/>
      </c>
      <c r="L4342" s="13" t="str">
        <f>IF($D4342="","",IFERROR(INDEX(类别属性,MATCH($D4342,类别表,0)),""))</f>
        <v/>
      </c>
      <c r="M4342" s="53"/>
      <c r="N4342" s="53"/>
      <c r="O4342" s="32"/>
      <c r="P4342" s="6" t="str">
        <f>IF($C4342="","",IF(ISNA(MATCH($C4342,账户表,0)),"※这个账户不在【基础资料】的账户档案里",IF($B4342="","※没填日期，这一笔不会进任何月份的报表",IF(NOT(ISNUMBER($B4342)),"※日期是文本不是日期（像 2026.6.28 这种），按日期取数的报表全会漏掉这一笔",IF(AND($F4342&lt;&gt;"",$G4342&lt;&gt;""),"※收入和支出不能同时填",IF(AND(N($F4342)=0,N($G4342)=0),"※收入和支出都没填",IF(OR(N($F4342)&lt;0,N($G4342)&lt;0),"※金额不能填负数，方向反了就换一列填",IF($D4342="","※没填收支类别，分类报表会漏掉这一笔",IF(ISNA(MATCH($D4342,类别表,0)),"※收支类别不在【基础资料】的清单里",IF(AND($L4342="内部转账",$M4342=""),"△内部转账要在「对方账户」写上另一头",IF(AND($L4342="内部转账",$M4342=$C4342),"※对方账户跟本账户是同一个",IF(AND($L4342&lt;&gt;"内部转账",$M4342&lt;&gt;""),"△填了对方账户，但类别不是内部转账",IF(YEAR($B4342)&lt;&gt;管理年度,"△不是管理年度的单据，按月的三张报表里看不到",IF($H4342&lt;0,"△这一笔之后该账户余额成负数了，核一下",""))))))))))))))</f>
        <v/>
      </c>
    </row>
    <row r="4343" ht="16.5" spans="1:16">
      <c r="A4343" s="4" t="str">
        <f>IF($C4343="","",COUNTA($C$5:$C4343))</f>
        <v/>
      </c>
      <c r="B4343" s="52"/>
      <c r="C4343" s="53"/>
      <c r="D4343" s="53"/>
      <c r="E4343" s="32"/>
      <c r="F4343" s="54"/>
      <c r="G4343" s="54"/>
      <c r="H4343" s="24" t="str">
        <f>IFERROR(ROUND(VLOOKUP($C4343,基础资料!$B$5:$E$34,3,0)+SUMIF($C$5:$C4343,$C4343,$F$5:$F4343)-SUMIF($C$5:$C4343,$C4343,$G$5:$G4343),2),"")</f>
        <v/>
      </c>
      <c r="I4343" s="53"/>
      <c r="J4343" s="53"/>
      <c r="K4343" s="25" t="str">
        <f t="shared" si="67"/>
        <v/>
      </c>
      <c r="L4343" s="13" t="str">
        <f>IF($D4343="","",IFERROR(INDEX(类别属性,MATCH($D4343,类别表,0)),""))</f>
        <v/>
      </c>
      <c r="M4343" s="53"/>
      <c r="N4343" s="53"/>
      <c r="O4343" s="32"/>
      <c r="P4343" s="6" t="str">
        <f>IF($C4343="","",IF(ISNA(MATCH($C4343,账户表,0)),"※这个账户不在【基础资料】的账户档案里",IF($B4343="","※没填日期，这一笔不会进任何月份的报表",IF(NOT(ISNUMBER($B4343)),"※日期是文本不是日期（像 2026.6.28 这种），按日期取数的报表全会漏掉这一笔",IF(AND($F4343&lt;&gt;"",$G4343&lt;&gt;""),"※收入和支出不能同时填",IF(AND(N($F4343)=0,N($G4343)=0),"※收入和支出都没填",IF(OR(N($F4343)&lt;0,N($G4343)&lt;0),"※金额不能填负数，方向反了就换一列填",IF($D4343="","※没填收支类别，分类报表会漏掉这一笔",IF(ISNA(MATCH($D4343,类别表,0)),"※收支类别不在【基础资料】的清单里",IF(AND($L4343="内部转账",$M4343=""),"△内部转账要在「对方账户」写上另一头",IF(AND($L4343="内部转账",$M4343=$C4343),"※对方账户跟本账户是同一个",IF(AND($L4343&lt;&gt;"内部转账",$M4343&lt;&gt;""),"△填了对方账户，但类别不是内部转账",IF(YEAR($B4343)&lt;&gt;管理年度,"△不是管理年度的单据，按月的三张报表里看不到",IF($H4343&lt;0,"△这一笔之后该账户余额成负数了，核一下",""))))))))))))))</f>
        <v/>
      </c>
    </row>
    <row r="4344" ht="16.5" spans="1:16">
      <c r="A4344" s="4" t="str">
        <f>IF($C4344="","",COUNTA($C$5:$C4344))</f>
        <v/>
      </c>
      <c r="B4344" s="52"/>
      <c r="C4344" s="53"/>
      <c r="D4344" s="53"/>
      <c r="E4344" s="32"/>
      <c r="F4344" s="54"/>
      <c r="G4344" s="54"/>
      <c r="H4344" s="24" t="str">
        <f>IFERROR(ROUND(VLOOKUP($C4344,基础资料!$B$5:$E$34,3,0)+SUMIF($C$5:$C4344,$C4344,$F$5:$F4344)-SUMIF($C$5:$C4344,$C4344,$G$5:$G4344),2),"")</f>
        <v/>
      </c>
      <c r="I4344" s="53"/>
      <c r="J4344" s="53"/>
      <c r="K4344" s="25" t="str">
        <f t="shared" si="67"/>
        <v/>
      </c>
      <c r="L4344" s="13" t="str">
        <f>IF($D4344="","",IFERROR(INDEX(类别属性,MATCH($D4344,类别表,0)),""))</f>
        <v/>
      </c>
      <c r="M4344" s="53"/>
      <c r="N4344" s="53"/>
      <c r="O4344" s="32"/>
      <c r="P4344" s="6" t="str">
        <f>IF($C4344="","",IF(ISNA(MATCH($C4344,账户表,0)),"※这个账户不在【基础资料】的账户档案里",IF($B4344="","※没填日期，这一笔不会进任何月份的报表",IF(NOT(ISNUMBER($B4344)),"※日期是文本不是日期（像 2026.6.28 这种），按日期取数的报表全会漏掉这一笔",IF(AND($F4344&lt;&gt;"",$G4344&lt;&gt;""),"※收入和支出不能同时填",IF(AND(N($F4344)=0,N($G4344)=0),"※收入和支出都没填",IF(OR(N($F4344)&lt;0,N($G4344)&lt;0),"※金额不能填负数，方向反了就换一列填",IF($D4344="","※没填收支类别，分类报表会漏掉这一笔",IF(ISNA(MATCH($D4344,类别表,0)),"※收支类别不在【基础资料】的清单里",IF(AND($L4344="内部转账",$M4344=""),"△内部转账要在「对方账户」写上另一头",IF(AND($L4344="内部转账",$M4344=$C4344),"※对方账户跟本账户是同一个",IF(AND($L4344&lt;&gt;"内部转账",$M4344&lt;&gt;""),"△填了对方账户，但类别不是内部转账",IF(YEAR($B4344)&lt;&gt;管理年度,"△不是管理年度的单据，按月的三张报表里看不到",IF($H4344&lt;0,"△这一笔之后该账户余额成负数了，核一下",""))))))))))))))</f>
        <v/>
      </c>
    </row>
    <row r="4345" ht="16.5" spans="1:16">
      <c r="A4345" s="4" t="str">
        <f>IF($C4345="","",COUNTA($C$5:$C4345))</f>
        <v/>
      </c>
      <c r="B4345" s="52"/>
      <c r="C4345" s="53"/>
      <c r="D4345" s="53"/>
      <c r="E4345" s="32"/>
      <c r="F4345" s="54"/>
      <c r="G4345" s="54"/>
      <c r="H4345" s="24" t="str">
        <f>IFERROR(ROUND(VLOOKUP($C4345,基础资料!$B$5:$E$34,3,0)+SUMIF($C$5:$C4345,$C4345,$F$5:$F4345)-SUMIF($C$5:$C4345,$C4345,$G$5:$G4345),2),"")</f>
        <v/>
      </c>
      <c r="I4345" s="53"/>
      <c r="J4345" s="53"/>
      <c r="K4345" s="25" t="str">
        <f t="shared" si="67"/>
        <v/>
      </c>
      <c r="L4345" s="13" t="str">
        <f>IF($D4345="","",IFERROR(INDEX(类别属性,MATCH($D4345,类别表,0)),""))</f>
        <v/>
      </c>
      <c r="M4345" s="53"/>
      <c r="N4345" s="53"/>
      <c r="O4345" s="32"/>
      <c r="P4345" s="6" t="str">
        <f>IF($C4345="","",IF(ISNA(MATCH($C4345,账户表,0)),"※这个账户不在【基础资料】的账户档案里",IF($B4345="","※没填日期，这一笔不会进任何月份的报表",IF(NOT(ISNUMBER($B4345)),"※日期是文本不是日期（像 2026.6.28 这种），按日期取数的报表全会漏掉这一笔",IF(AND($F4345&lt;&gt;"",$G4345&lt;&gt;""),"※收入和支出不能同时填",IF(AND(N($F4345)=0,N($G4345)=0),"※收入和支出都没填",IF(OR(N($F4345)&lt;0,N($G4345)&lt;0),"※金额不能填负数，方向反了就换一列填",IF($D4345="","※没填收支类别，分类报表会漏掉这一笔",IF(ISNA(MATCH($D4345,类别表,0)),"※收支类别不在【基础资料】的清单里",IF(AND($L4345="内部转账",$M4345=""),"△内部转账要在「对方账户」写上另一头",IF(AND($L4345="内部转账",$M4345=$C4345),"※对方账户跟本账户是同一个",IF(AND($L4345&lt;&gt;"内部转账",$M4345&lt;&gt;""),"△填了对方账户，但类别不是内部转账",IF(YEAR($B4345)&lt;&gt;管理年度,"△不是管理年度的单据，按月的三张报表里看不到",IF($H4345&lt;0,"△这一笔之后该账户余额成负数了，核一下",""))))))))))))))</f>
        <v/>
      </c>
    </row>
    <row r="4346" ht="16.5" spans="1:16">
      <c r="A4346" s="4" t="str">
        <f>IF($C4346="","",COUNTA($C$5:$C4346))</f>
        <v/>
      </c>
      <c r="B4346" s="52"/>
      <c r="C4346" s="53"/>
      <c r="D4346" s="53"/>
      <c r="E4346" s="32"/>
      <c r="F4346" s="54"/>
      <c r="G4346" s="54"/>
      <c r="H4346" s="24" t="str">
        <f>IFERROR(ROUND(VLOOKUP($C4346,基础资料!$B$5:$E$34,3,0)+SUMIF($C$5:$C4346,$C4346,$F$5:$F4346)-SUMIF($C$5:$C4346,$C4346,$G$5:$G4346),2),"")</f>
        <v/>
      </c>
      <c r="I4346" s="53"/>
      <c r="J4346" s="53"/>
      <c r="K4346" s="25" t="str">
        <f t="shared" si="67"/>
        <v/>
      </c>
      <c r="L4346" s="13" t="str">
        <f>IF($D4346="","",IFERROR(INDEX(类别属性,MATCH($D4346,类别表,0)),""))</f>
        <v/>
      </c>
      <c r="M4346" s="53"/>
      <c r="N4346" s="53"/>
      <c r="O4346" s="32"/>
      <c r="P4346" s="6" t="str">
        <f>IF($C4346="","",IF(ISNA(MATCH($C4346,账户表,0)),"※这个账户不在【基础资料】的账户档案里",IF($B4346="","※没填日期，这一笔不会进任何月份的报表",IF(NOT(ISNUMBER($B4346)),"※日期是文本不是日期（像 2026.6.28 这种），按日期取数的报表全会漏掉这一笔",IF(AND($F4346&lt;&gt;"",$G4346&lt;&gt;""),"※收入和支出不能同时填",IF(AND(N($F4346)=0,N($G4346)=0),"※收入和支出都没填",IF(OR(N($F4346)&lt;0,N($G4346)&lt;0),"※金额不能填负数，方向反了就换一列填",IF($D4346="","※没填收支类别，分类报表会漏掉这一笔",IF(ISNA(MATCH($D4346,类别表,0)),"※收支类别不在【基础资料】的清单里",IF(AND($L4346="内部转账",$M4346=""),"△内部转账要在「对方账户」写上另一头",IF(AND($L4346="内部转账",$M4346=$C4346),"※对方账户跟本账户是同一个",IF(AND($L4346&lt;&gt;"内部转账",$M4346&lt;&gt;""),"△填了对方账户，但类别不是内部转账",IF(YEAR($B4346)&lt;&gt;管理年度,"△不是管理年度的单据，按月的三张报表里看不到",IF($H4346&lt;0,"△这一笔之后该账户余额成负数了，核一下",""))))))))))))))</f>
        <v/>
      </c>
    </row>
    <row r="4347" ht="16.5" spans="1:16">
      <c r="A4347" s="4" t="str">
        <f>IF($C4347="","",COUNTA($C$5:$C4347))</f>
        <v/>
      </c>
      <c r="B4347" s="52"/>
      <c r="C4347" s="53"/>
      <c r="D4347" s="53"/>
      <c r="E4347" s="32"/>
      <c r="F4347" s="54"/>
      <c r="G4347" s="54"/>
      <c r="H4347" s="24" t="str">
        <f>IFERROR(ROUND(VLOOKUP($C4347,基础资料!$B$5:$E$34,3,0)+SUMIF($C$5:$C4347,$C4347,$F$5:$F4347)-SUMIF($C$5:$C4347,$C4347,$G$5:$G4347),2),"")</f>
        <v/>
      </c>
      <c r="I4347" s="53"/>
      <c r="J4347" s="53"/>
      <c r="K4347" s="25" t="str">
        <f t="shared" si="67"/>
        <v/>
      </c>
      <c r="L4347" s="13" t="str">
        <f>IF($D4347="","",IFERROR(INDEX(类别属性,MATCH($D4347,类别表,0)),""))</f>
        <v/>
      </c>
      <c r="M4347" s="53"/>
      <c r="N4347" s="53"/>
      <c r="O4347" s="32"/>
      <c r="P4347" s="6" t="str">
        <f>IF($C4347="","",IF(ISNA(MATCH($C4347,账户表,0)),"※这个账户不在【基础资料】的账户档案里",IF($B4347="","※没填日期，这一笔不会进任何月份的报表",IF(NOT(ISNUMBER($B4347)),"※日期是文本不是日期（像 2026.6.28 这种），按日期取数的报表全会漏掉这一笔",IF(AND($F4347&lt;&gt;"",$G4347&lt;&gt;""),"※收入和支出不能同时填",IF(AND(N($F4347)=0,N($G4347)=0),"※收入和支出都没填",IF(OR(N($F4347)&lt;0,N($G4347)&lt;0),"※金额不能填负数，方向反了就换一列填",IF($D4347="","※没填收支类别，分类报表会漏掉这一笔",IF(ISNA(MATCH($D4347,类别表,0)),"※收支类别不在【基础资料】的清单里",IF(AND($L4347="内部转账",$M4347=""),"△内部转账要在「对方账户」写上另一头",IF(AND($L4347="内部转账",$M4347=$C4347),"※对方账户跟本账户是同一个",IF(AND($L4347&lt;&gt;"内部转账",$M4347&lt;&gt;""),"△填了对方账户，但类别不是内部转账",IF(YEAR($B4347)&lt;&gt;管理年度,"△不是管理年度的单据，按月的三张报表里看不到",IF($H4347&lt;0,"△这一笔之后该账户余额成负数了，核一下",""))))))))))))))</f>
        <v/>
      </c>
    </row>
    <row r="4348" ht="16.5" spans="1:16">
      <c r="A4348" s="4" t="str">
        <f>IF($C4348="","",COUNTA($C$5:$C4348))</f>
        <v/>
      </c>
      <c r="B4348" s="52"/>
      <c r="C4348" s="53"/>
      <c r="D4348" s="53"/>
      <c r="E4348" s="32"/>
      <c r="F4348" s="54"/>
      <c r="G4348" s="54"/>
      <c r="H4348" s="24" t="str">
        <f>IFERROR(ROUND(VLOOKUP($C4348,基础资料!$B$5:$E$34,3,0)+SUMIF($C$5:$C4348,$C4348,$F$5:$F4348)-SUMIF($C$5:$C4348,$C4348,$G$5:$G4348),2),"")</f>
        <v/>
      </c>
      <c r="I4348" s="53"/>
      <c r="J4348" s="53"/>
      <c r="K4348" s="25" t="str">
        <f t="shared" si="67"/>
        <v/>
      </c>
      <c r="L4348" s="13" t="str">
        <f>IF($D4348="","",IFERROR(INDEX(类别属性,MATCH($D4348,类别表,0)),""))</f>
        <v/>
      </c>
      <c r="M4348" s="53"/>
      <c r="N4348" s="53"/>
      <c r="O4348" s="32"/>
      <c r="P4348" s="6" t="str">
        <f>IF($C4348="","",IF(ISNA(MATCH($C4348,账户表,0)),"※这个账户不在【基础资料】的账户档案里",IF($B4348="","※没填日期，这一笔不会进任何月份的报表",IF(NOT(ISNUMBER($B4348)),"※日期是文本不是日期（像 2026.6.28 这种），按日期取数的报表全会漏掉这一笔",IF(AND($F4348&lt;&gt;"",$G4348&lt;&gt;""),"※收入和支出不能同时填",IF(AND(N($F4348)=0,N($G4348)=0),"※收入和支出都没填",IF(OR(N($F4348)&lt;0,N($G4348)&lt;0),"※金额不能填负数，方向反了就换一列填",IF($D4348="","※没填收支类别，分类报表会漏掉这一笔",IF(ISNA(MATCH($D4348,类别表,0)),"※收支类别不在【基础资料】的清单里",IF(AND($L4348="内部转账",$M4348=""),"△内部转账要在「对方账户」写上另一头",IF(AND($L4348="内部转账",$M4348=$C4348),"※对方账户跟本账户是同一个",IF(AND($L4348&lt;&gt;"内部转账",$M4348&lt;&gt;""),"△填了对方账户，但类别不是内部转账",IF(YEAR($B4348)&lt;&gt;管理年度,"△不是管理年度的单据，按月的三张报表里看不到",IF($H4348&lt;0,"△这一笔之后该账户余额成负数了，核一下",""))))))))))))))</f>
        <v/>
      </c>
    </row>
    <row r="4349" ht="16.5" spans="1:16">
      <c r="A4349" s="4" t="str">
        <f>IF($C4349="","",COUNTA($C$5:$C4349))</f>
        <v/>
      </c>
      <c r="B4349" s="52"/>
      <c r="C4349" s="53"/>
      <c r="D4349" s="53"/>
      <c r="E4349" s="32"/>
      <c r="F4349" s="54"/>
      <c r="G4349" s="54"/>
      <c r="H4349" s="24" t="str">
        <f>IFERROR(ROUND(VLOOKUP($C4349,基础资料!$B$5:$E$34,3,0)+SUMIF($C$5:$C4349,$C4349,$F$5:$F4349)-SUMIF($C$5:$C4349,$C4349,$G$5:$G4349),2),"")</f>
        <v/>
      </c>
      <c r="I4349" s="53"/>
      <c r="J4349" s="53"/>
      <c r="K4349" s="25" t="str">
        <f t="shared" si="67"/>
        <v/>
      </c>
      <c r="L4349" s="13" t="str">
        <f>IF($D4349="","",IFERROR(INDEX(类别属性,MATCH($D4349,类别表,0)),""))</f>
        <v/>
      </c>
      <c r="M4349" s="53"/>
      <c r="N4349" s="53"/>
      <c r="O4349" s="32"/>
      <c r="P4349" s="6" t="str">
        <f>IF($C4349="","",IF(ISNA(MATCH($C4349,账户表,0)),"※这个账户不在【基础资料】的账户档案里",IF($B4349="","※没填日期，这一笔不会进任何月份的报表",IF(NOT(ISNUMBER($B4349)),"※日期是文本不是日期（像 2026.6.28 这种），按日期取数的报表全会漏掉这一笔",IF(AND($F4349&lt;&gt;"",$G4349&lt;&gt;""),"※收入和支出不能同时填",IF(AND(N($F4349)=0,N($G4349)=0),"※收入和支出都没填",IF(OR(N($F4349)&lt;0,N($G4349)&lt;0),"※金额不能填负数，方向反了就换一列填",IF($D4349="","※没填收支类别，分类报表会漏掉这一笔",IF(ISNA(MATCH($D4349,类别表,0)),"※收支类别不在【基础资料】的清单里",IF(AND($L4349="内部转账",$M4349=""),"△内部转账要在「对方账户」写上另一头",IF(AND($L4349="内部转账",$M4349=$C4349),"※对方账户跟本账户是同一个",IF(AND($L4349&lt;&gt;"内部转账",$M4349&lt;&gt;""),"△填了对方账户，但类别不是内部转账",IF(YEAR($B4349)&lt;&gt;管理年度,"△不是管理年度的单据，按月的三张报表里看不到",IF($H4349&lt;0,"△这一笔之后该账户余额成负数了，核一下",""))))))))))))))</f>
        <v/>
      </c>
    </row>
    <row r="4350" ht="16.5" spans="1:16">
      <c r="A4350" s="4" t="str">
        <f>IF($C4350="","",COUNTA($C$5:$C4350))</f>
        <v/>
      </c>
      <c r="B4350" s="52"/>
      <c r="C4350" s="53"/>
      <c r="D4350" s="53"/>
      <c r="E4350" s="32"/>
      <c r="F4350" s="54"/>
      <c r="G4350" s="54"/>
      <c r="H4350" s="24" t="str">
        <f>IFERROR(ROUND(VLOOKUP($C4350,基础资料!$B$5:$E$34,3,0)+SUMIF($C$5:$C4350,$C4350,$F$5:$F4350)-SUMIF($C$5:$C4350,$C4350,$G$5:$G4350),2),"")</f>
        <v/>
      </c>
      <c r="I4350" s="53"/>
      <c r="J4350" s="53"/>
      <c r="K4350" s="25" t="str">
        <f t="shared" si="67"/>
        <v/>
      </c>
      <c r="L4350" s="13" t="str">
        <f>IF($D4350="","",IFERROR(INDEX(类别属性,MATCH($D4350,类别表,0)),""))</f>
        <v/>
      </c>
      <c r="M4350" s="53"/>
      <c r="N4350" s="53"/>
      <c r="O4350" s="32"/>
      <c r="P4350" s="6" t="str">
        <f>IF($C4350="","",IF(ISNA(MATCH($C4350,账户表,0)),"※这个账户不在【基础资料】的账户档案里",IF($B4350="","※没填日期，这一笔不会进任何月份的报表",IF(NOT(ISNUMBER($B4350)),"※日期是文本不是日期（像 2026.6.28 这种），按日期取数的报表全会漏掉这一笔",IF(AND($F4350&lt;&gt;"",$G4350&lt;&gt;""),"※收入和支出不能同时填",IF(AND(N($F4350)=0,N($G4350)=0),"※收入和支出都没填",IF(OR(N($F4350)&lt;0,N($G4350)&lt;0),"※金额不能填负数，方向反了就换一列填",IF($D4350="","※没填收支类别，分类报表会漏掉这一笔",IF(ISNA(MATCH($D4350,类别表,0)),"※收支类别不在【基础资料】的清单里",IF(AND($L4350="内部转账",$M4350=""),"△内部转账要在「对方账户」写上另一头",IF(AND($L4350="内部转账",$M4350=$C4350),"※对方账户跟本账户是同一个",IF(AND($L4350&lt;&gt;"内部转账",$M4350&lt;&gt;""),"△填了对方账户，但类别不是内部转账",IF(YEAR($B4350)&lt;&gt;管理年度,"△不是管理年度的单据，按月的三张报表里看不到",IF($H4350&lt;0,"△这一笔之后该账户余额成负数了，核一下",""))))))))))))))</f>
        <v/>
      </c>
    </row>
    <row r="4351" ht="16.5" spans="1:16">
      <c r="A4351" s="4" t="str">
        <f>IF($C4351="","",COUNTA($C$5:$C4351))</f>
        <v/>
      </c>
      <c r="B4351" s="52"/>
      <c r="C4351" s="53"/>
      <c r="D4351" s="53"/>
      <c r="E4351" s="32"/>
      <c r="F4351" s="54"/>
      <c r="G4351" s="54"/>
      <c r="H4351" s="24" t="str">
        <f>IFERROR(ROUND(VLOOKUP($C4351,基础资料!$B$5:$E$34,3,0)+SUMIF($C$5:$C4351,$C4351,$F$5:$F4351)-SUMIF($C$5:$C4351,$C4351,$G$5:$G4351),2),"")</f>
        <v/>
      </c>
      <c r="I4351" s="53"/>
      <c r="J4351" s="53"/>
      <c r="K4351" s="25" t="str">
        <f t="shared" si="67"/>
        <v/>
      </c>
      <c r="L4351" s="13" t="str">
        <f>IF($D4351="","",IFERROR(INDEX(类别属性,MATCH($D4351,类别表,0)),""))</f>
        <v/>
      </c>
      <c r="M4351" s="53"/>
      <c r="N4351" s="53"/>
      <c r="O4351" s="32"/>
      <c r="P4351" s="6" t="str">
        <f>IF($C4351="","",IF(ISNA(MATCH($C4351,账户表,0)),"※这个账户不在【基础资料】的账户档案里",IF($B4351="","※没填日期，这一笔不会进任何月份的报表",IF(NOT(ISNUMBER($B4351)),"※日期是文本不是日期（像 2026.6.28 这种），按日期取数的报表全会漏掉这一笔",IF(AND($F4351&lt;&gt;"",$G4351&lt;&gt;""),"※收入和支出不能同时填",IF(AND(N($F4351)=0,N($G4351)=0),"※收入和支出都没填",IF(OR(N($F4351)&lt;0,N($G4351)&lt;0),"※金额不能填负数，方向反了就换一列填",IF($D4351="","※没填收支类别，分类报表会漏掉这一笔",IF(ISNA(MATCH($D4351,类别表,0)),"※收支类别不在【基础资料】的清单里",IF(AND($L4351="内部转账",$M4351=""),"△内部转账要在「对方账户」写上另一头",IF(AND($L4351="内部转账",$M4351=$C4351),"※对方账户跟本账户是同一个",IF(AND($L4351&lt;&gt;"内部转账",$M4351&lt;&gt;""),"△填了对方账户，但类别不是内部转账",IF(YEAR($B4351)&lt;&gt;管理年度,"△不是管理年度的单据，按月的三张报表里看不到",IF($H4351&lt;0,"△这一笔之后该账户余额成负数了，核一下",""))))))))))))))</f>
        <v/>
      </c>
    </row>
    <row r="4352" ht="16.5" spans="1:16">
      <c r="A4352" s="4" t="str">
        <f>IF($C4352="","",COUNTA($C$5:$C4352))</f>
        <v/>
      </c>
      <c r="B4352" s="52"/>
      <c r="C4352" s="53"/>
      <c r="D4352" s="53"/>
      <c r="E4352" s="32"/>
      <c r="F4352" s="54"/>
      <c r="G4352" s="54"/>
      <c r="H4352" s="24" t="str">
        <f>IFERROR(ROUND(VLOOKUP($C4352,基础资料!$B$5:$E$34,3,0)+SUMIF($C$5:$C4352,$C4352,$F$5:$F4352)-SUMIF($C$5:$C4352,$C4352,$G$5:$G4352),2),"")</f>
        <v/>
      </c>
      <c r="I4352" s="53"/>
      <c r="J4352" s="53"/>
      <c r="K4352" s="25" t="str">
        <f t="shared" si="67"/>
        <v/>
      </c>
      <c r="L4352" s="13" t="str">
        <f>IF($D4352="","",IFERROR(INDEX(类别属性,MATCH($D4352,类别表,0)),""))</f>
        <v/>
      </c>
      <c r="M4352" s="53"/>
      <c r="N4352" s="53"/>
      <c r="O4352" s="32"/>
      <c r="P4352" s="6" t="str">
        <f>IF($C4352="","",IF(ISNA(MATCH($C4352,账户表,0)),"※这个账户不在【基础资料】的账户档案里",IF($B4352="","※没填日期，这一笔不会进任何月份的报表",IF(NOT(ISNUMBER($B4352)),"※日期是文本不是日期（像 2026.6.28 这种），按日期取数的报表全会漏掉这一笔",IF(AND($F4352&lt;&gt;"",$G4352&lt;&gt;""),"※收入和支出不能同时填",IF(AND(N($F4352)=0,N($G4352)=0),"※收入和支出都没填",IF(OR(N($F4352)&lt;0,N($G4352)&lt;0),"※金额不能填负数，方向反了就换一列填",IF($D4352="","※没填收支类别，分类报表会漏掉这一笔",IF(ISNA(MATCH($D4352,类别表,0)),"※收支类别不在【基础资料】的清单里",IF(AND($L4352="内部转账",$M4352=""),"△内部转账要在「对方账户」写上另一头",IF(AND($L4352="内部转账",$M4352=$C4352),"※对方账户跟本账户是同一个",IF(AND($L4352&lt;&gt;"内部转账",$M4352&lt;&gt;""),"△填了对方账户，但类别不是内部转账",IF(YEAR($B4352)&lt;&gt;管理年度,"△不是管理年度的单据，按月的三张报表里看不到",IF($H4352&lt;0,"△这一笔之后该账户余额成负数了，核一下",""))))))))))))))</f>
        <v/>
      </c>
    </row>
    <row r="4353" ht="16.5" spans="1:16">
      <c r="A4353" s="4" t="str">
        <f>IF($C4353="","",COUNTA($C$5:$C4353))</f>
        <v/>
      </c>
      <c r="B4353" s="52"/>
      <c r="C4353" s="53"/>
      <c r="D4353" s="53"/>
      <c r="E4353" s="32"/>
      <c r="F4353" s="54"/>
      <c r="G4353" s="54"/>
      <c r="H4353" s="24" t="str">
        <f>IFERROR(ROUND(VLOOKUP($C4353,基础资料!$B$5:$E$34,3,0)+SUMIF($C$5:$C4353,$C4353,$F$5:$F4353)-SUMIF($C$5:$C4353,$C4353,$G$5:$G4353),2),"")</f>
        <v/>
      </c>
      <c r="I4353" s="53"/>
      <c r="J4353" s="53"/>
      <c r="K4353" s="25" t="str">
        <f t="shared" si="67"/>
        <v/>
      </c>
      <c r="L4353" s="13" t="str">
        <f>IF($D4353="","",IFERROR(INDEX(类别属性,MATCH($D4353,类别表,0)),""))</f>
        <v/>
      </c>
      <c r="M4353" s="53"/>
      <c r="N4353" s="53"/>
      <c r="O4353" s="32"/>
      <c r="P4353" s="6" t="str">
        <f>IF($C4353="","",IF(ISNA(MATCH($C4353,账户表,0)),"※这个账户不在【基础资料】的账户档案里",IF($B4353="","※没填日期，这一笔不会进任何月份的报表",IF(NOT(ISNUMBER($B4353)),"※日期是文本不是日期（像 2026.6.28 这种），按日期取数的报表全会漏掉这一笔",IF(AND($F4353&lt;&gt;"",$G4353&lt;&gt;""),"※收入和支出不能同时填",IF(AND(N($F4353)=0,N($G4353)=0),"※收入和支出都没填",IF(OR(N($F4353)&lt;0,N($G4353)&lt;0),"※金额不能填负数，方向反了就换一列填",IF($D4353="","※没填收支类别，分类报表会漏掉这一笔",IF(ISNA(MATCH($D4353,类别表,0)),"※收支类别不在【基础资料】的清单里",IF(AND($L4353="内部转账",$M4353=""),"△内部转账要在「对方账户」写上另一头",IF(AND($L4353="内部转账",$M4353=$C4353),"※对方账户跟本账户是同一个",IF(AND($L4353&lt;&gt;"内部转账",$M4353&lt;&gt;""),"△填了对方账户，但类别不是内部转账",IF(YEAR($B4353)&lt;&gt;管理年度,"△不是管理年度的单据，按月的三张报表里看不到",IF($H4353&lt;0,"△这一笔之后该账户余额成负数了，核一下",""))))))))))))))</f>
        <v/>
      </c>
    </row>
    <row r="4354" ht="16.5" spans="1:16">
      <c r="A4354" s="4" t="str">
        <f>IF($C4354="","",COUNTA($C$5:$C4354))</f>
        <v/>
      </c>
      <c r="B4354" s="52"/>
      <c r="C4354" s="53"/>
      <c r="D4354" s="53"/>
      <c r="E4354" s="32"/>
      <c r="F4354" s="54"/>
      <c r="G4354" s="54"/>
      <c r="H4354" s="24" t="str">
        <f>IFERROR(ROUND(VLOOKUP($C4354,基础资料!$B$5:$E$34,3,0)+SUMIF($C$5:$C4354,$C4354,$F$5:$F4354)-SUMIF($C$5:$C4354,$C4354,$G$5:$G4354),2),"")</f>
        <v/>
      </c>
      <c r="I4354" s="53"/>
      <c r="J4354" s="53"/>
      <c r="K4354" s="25" t="str">
        <f t="shared" si="67"/>
        <v/>
      </c>
      <c r="L4354" s="13" t="str">
        <f>IF($D4354="","",IFERROR(INDEX(类别属性,MATCH($D4354,类别表,0)),""))</f>
        <v/>
      </c>
      <c r="M4354" s="53"/>
      <c r="N4354" s="53"/>
      <c r="O4354" s="32"/>
      <c r="P4354" s="6" t="str">
        <f>IF($C4354="","",IF(ISNA(MATCH($C4354,账户表,0)),"※这个账户不在【基础资料】的账户档案里",IF($B4354="","※没填日期，这一笔不会进任何月份的报表",IF(NOT(ISNUMBER($B4354)),"※日期是文本不是日期（像 2026.6.28 这种），按日期取数的报表全会漏掉这一笔",IF(AND($F4354&lt;&gt;"",$G4354&lt;&gt;""),"※收入和支出不能同时填",IF(AND(N($F4354)=0,N($G4354)=0),"※收入和支出都没填",IF(OR(N($F4354)&lt;0,N($G4354)&lt;0),"※金额不能填负数，方向反了就换一列填",IF($D4354="","※没填收支类别，分类报表会漏掉这一笔",IF(ISNA(MATCH($D4354,类别表,0)),"※收支类别不在【基础资料】的清单里",IF(AND($L4354="内部转账",$M4354=""),"△内部转账要在「对方账户」写上另一头",IF(AND($L4354="内部转账",$M4354=$C4354),"※对方账户跟本账户是同一个",IF(AND($L4354&lt;&gt;"内部转账",$M4354&lt;&gt;""),"△填了对方账户，但类别不是内部转账",IF(YEAR($B4354)&lt;&gt;管理年度,"△不是管理年度的单据，按月的三张报表里看不到",IF($H4354&lt;0,"△这一笔之后该账户余额成负数了，核一下",""))))))))))))))</f>
        <v/>
      </c>
    </row>
    <row r="4355" ht="16.5" spans="1:16">
      <c r="A4355" s="4" t="str">
        <f>IF($C4355="","",COUNTA($C$5:$C4355))</f>
        <v/>
      </c>
      <c r="B4355" s="52"/>
      <c r="C4355" s="53"/>
      <c r="D4355" s="53"/>
      <c r="E4355" s="32"/>
      <c r="F4355" s="54"/>
      <c r="G4355" s="54"/>
      <c r="H4355" s="24" t="str">
        <f>IFERROR(ROUND(VLOOKUP($C4355,基础资料!$B$5:$E$34,3,0)+SUMIF($C$5:$C4355,$C4355,$F$5:$F4355)-SUMIF($C$5:$C4355,$C4355,$G$5:$G4355),2),"")</f>
        <v/>
      </c>
      <c r="I4355" s="53"/>
      <c r="J4355" s="53"/>
      <c r="K4355" s="25" t="str">
        <f t="shared" si="67"/>
        <v/>
      </c>
      <c r="L4355" s="13" t="str">
        <f>IF($D4355="","",IFERROR(INDEX(类别属性,MATCH($D4355,类别表,0)),""))</f>
        <v/>
      </c>
      <c r="M4355" s="53"/>
      <c r="N4355" s="53"/>
      <c r="O4355" s="32"/>
      <c r="P4355" s="6" t="str">
        <f>IF($C4355="","",IF(ISNA(MATCH($C4355,账户表,0)),"※这个账户不在【基础资料】的账户档案里",IF($B4355="","※没填日期，这一笔不会进任何月份的报表",IF(NOT(ISNUMBER($B4355)),"※日期是文本不是日期（像 2026.6.28 这种），按日期取数的报表全会漏掉这一笔",IF(AND($F4355&lt;&gt;"",$G4355&lt;&gt;""),"※收入和支出不能同时填",IF(AND(N($F4355)=0,N($G4355)=0),"※收入和支出都没填",IF(OR(N($F4355)&lt;0,N($G4355)&lt;0),"※金额不能填负数，方向反了就换一列填",IF($D4355="","※没填收支类别，分类报表会漏掉这一笔",IF(ISNA(MATCH($D4355,类别表,0)),"※收支类别不在【基础资料】的清单里",IF(AND($L4355="内部转账",$M4355=""),"△内部转账要在「对方账户」写上另一头",IF(AND($L4355="内部转账",$M4355=$C4355),"※对方账户跟本账户是同一个",IF(AND($L4355&lt;&gt;"内部转账",$M4355&lt;&gt;""),"△填了对方账户，但类别不是内部转账",IF(YEAR($B4355)&lt;&gt;管理年度,"△不是管理年度的单据，按月的三张报表里看不到",IF($H4355&lt;0,"△这一笔之后该账户余额成负数了，核一下",""))))))))))))))</f>
        <v/>
      </c>
    </row>
    <row r="4356" ht="16.5" spans="1:16">
      <c r="A4356" s="4" t="str">
        <f>IF($C4356="","",COUNTA($C$5:$C4356))</f>
        <v/>
      </c>
      <c r="B4356" s="52"/>
      <c r="C4356" s="53"/>
      <c r="D4356" s="53"/>
      <c r="E4356" s="32"/>
      <c r="F4356" s="54"/>
      <c r="G4356" s="54"/>
      <c r="H4356" s="24" t="str">
        <f>IFERROR(ROUND(VLOOKUP($C4356,基础资料!$B$5:$E$34,3,0)+SUMIF($C$5:$C4356,$C4356,$F$5:$F4356)-SUMIF($C$5:$C4356,$C4356,$G$5:$G4356),2),"")</f>
        <v/>
      </c>
      <c r="I4356" s="53"/>
      <c r="J4356" s="53"/>
      <c r="K4356" s="25" t="str">
        <f t="shared" si="67"/>
        <v/>
      </c>
      <c r="L4356" s="13" t="str">
        <f>IF($D4356="","",IFERROR(INDEX(类别属性,MATCH($D4356,类别表,0)),""))</f>
        <v/>
      </c>
      <c r="M4356" s="53"/>
      <c r="N4356" s="53"/>
      <c r="O4356" s="32"/>
      <c r="P4356" s="6" t="str">
        <f>IF($C4356="","",IF(ISNA(MATCH($C4356,账户表,0)),"※这个账户不在【基础资料】的账户档案里",IF($B4356="","※没填日期，这一笔不会进任何月份的报表",IF(NOT(ISNUMBER($B4356)),"※日期是文本不是日期（像 2026.6.28 这种），按日期取数的报表全会漏掉这一笔",IF(AND($F4356&lt;&gt;"",$G4356&lt;&gt;""),"※收入和支出不能同时填",IF(AND(N($F4356)=0,N($G4356)=0),"※收入和支出都没填",IF(OR(N($F4356)&lt;0,N($G4356)&lt;0),"※金额不能填负数，方向反了就换一列填",IF($D4356="","※没填收支类别，分类报表会漏掉这一笔",IF(ISNA(MATCH($D4356,类别表,0)),"※收支类别不在【基础资料】的清单里",IF(AND($L4356="内部转账",$M4356=""),"△内部转账要在「对方账户」写上另一头",IF(AND($L4356="内部转账",$M4356=$C4356),"※对方账户跟本账户是同一个",IF(AND($L4356&lt;&gt;"内部转账",$M4356&lt;&gt;""),"△填了对方账户，但类别不是内部转账",IF(YEAR($B4356)&lt;&gt;管理年度,"△不是管理年度的单据，按月的三张报表里看不到",IF($H4356&lt;0,"△这一笔之后该账户余额成负数了，核一下",""))))))))))))))</f>
        <v/>
      </c>
    </row>
    <row r="4357" ht="16.5" spans="1:16">
      <c r="A4357" s="4" t="str">
        <f>IF($C4357="","",COUNTA($C$5:$C4357))</f>
        <v/>
      </c>
      <c r="B4357" s="52"/>
      <c r="C4357" s="53"/>
      <c r="D4357" s="53"/>
      <c r="E4357" s="32"/>
      <c r="F4357" s="54"/>
      <c r="G4357" s="54"/>
      <c r="H4357" s="24" t="str">
        <f>IFERROR(ROUND(VLOOKUP($C4357,基础资料!$B$5:$E$34,3,0)+SUMIF($C$5:$C4357,$C4357,$F$5:$F4357)-SUMIF($C$5:$C4357,$C4357,$G$5:$G4357),2),"")</f>
        <v/>
      </c>
      <c r="I4357" s="53"/>
      <c r="J4357" s="53"/>
      <c r="K4357" s="25" t="str">
        <f t="shared" ref="K4357:K4420" si="68">IF(OR($B4357="",NOT(ISNUMBER($B4357))),"",--TEXT($B4357,"yyyymm"))</f>
        <v/>
      </c>
      <c r="L4357" s="13" t="str">
        <f>IF($D4357="","",IFERROR(INDEX(类别属性,MATCH($D4357,类别表,0)),""))</f>
        <v/>
      </c>
      <c r="M4357" s="53"/>
      <c r="N4357" s="53"/>
      <c r="O4357" s="32"/>
      <c r="P4357" s="6" t="str">
        <f>IF($C4357="","",IF(ISNA(MATCH($C4357,账户表,0)),"※这个账户不在【基础资料】的账户档案里",IF($B4357="","※没填日期，这一笔不会进任何月份的报表",IF(NOT(ISNUMBER($B4357)),"※日期是文本不是日期（像 2026.6.28 这种），按日期取数的报表全会漏掉这一笔",IF(AND($F4357&lt;&gt;"",$G4357&lt;&gt;""),"※收入和支出不能同时填",IF(AND(N($F4357)=0,N($G4357)=0),"※收入和支出都没填",IF(OR(N($F4357)&lt;0,N($G4357)&lt;0),"※金额不能填负数，方向反了就换一列填",IF($D4357="","※没填收支类别，分类报表会漏掉这一笔",IF(ISNA(MATCH($D4357,类别表,0)),"※收支类别不在【基础资料】的清单里",IF(AND($L4357="内部转账",$M4357=""),"△内部转账要在「对方账户」写上另一头",IF(AND($L4357="内部转账",$M4357=$C4357),"※对方账户跟本账户是同一个",IF(AND($L4357&lt;&gt;"内部转账",$M4357&lt;&gt;""),"△填了对方账户，但类别不是内部转账",IF(YEAR($B4357)&lt;&gt;管理年度,"△不是管理年度的单据，按月的三张报表里看不到",IF($H4357&lt;0,"△这一笔之后该账户余额成负数了，核一下",""))))))))))))))</f>
        <v/>
      </c>
    </row>
    <row r="4358" ht="16.5" spans="1:16">
      <c r="A4358" s="4" t="str">
        <f>IF($C4358="","",COUNTA($C$5:$C4358))</f>
        <v/>
      </c>
      <c r="B4358" s="52"/>
      <c r="C4358" s="53"/>
      <c r="D4358" s="53"/>
      <c r="E4358" s="32"/>
      <c r="F4358" s="54"/>
      <c r="G4358" s="54"/>
      <c r="H4358" s="24" t="str">
        <f>IFERROR(ROUND(VLOOKUP($C4358,基础资料!$B$5:$E$34,3,0)+SUMIF($C$5:$C4358,$C4358,$F$5:$F4358)-SUMIF($C$5:$C4358,$C4358,$G$5:$G4358),2),"")</f>
        <v/>
      </c>
      <c r="I4358" s="53"/>
      <c r="J4358" s="53"/>
      <c r="K4358" s="25" t="str">
        <f t="shared" si="68"/>
        <v/>
      </c>
      <c r="L4358" s="13" t="str">
        <f>IF($D4358="","",IFERROR(INDEX(类别属性,MATCH($D4358,类别表,0)),""))</f>
        <v/>
      </c>
      <c r="M4358" s="53"/>
      <c r="N4358" s="53"/>
      <c r="O4358" s="32"/>
      <c r="P4358" s="6" t="str">
        <f>IF($C4358="","",IF(ISNA(MATCH($C4358,账户表,0)),"※这个账户不在【基础资料】的账户档案里",IF($B4358="","※没填日期，这一笔不会进任何月份的报表",IF(NOT(ISNUMBER($B4358)),"※日期是文本不是日期（像 2026.6.28 这种），按日期取数的报表全会漏掉这一笔",IF(AND($F4358&lt;&gt;"",$G4358&lt;&gt;""),"※收入和支出不能同时填",IF(AND(N($F4358)=0,N($G4358)=0),"※收入和支出都没填",IF(OR(N($F4358)&lt;0,N($G4358)&lt;0),"※金额不能填负数，方向反了就换一列填",IF($D4358="","※没填收支类别，分类报表会漏掉这一笔",IF(ISNA(MATCH($D4358,类别表,0)),"※收支类别不在【基础资料】的清单里",IF(AND($L4358="内部转账",$M4358=""),"△内部转账要在「对方账户」写上另一头",IF(AND($L4358="内部转账",$M4358=$C4358),"※对方账户跟本账户是同一个",IF(AND($L4358&lt;&gt;"内部转账",$M4358&lt;&gt;""),"△填了对方账户，但类别不是内部转账",IF(YEAR($B4358)&lt;&gt;管理年度,"△不是管理年度的单据，按月的三张报表里看不到",IF($H4358&lt;0,"△这一笔之后该账户余额成负数了，核一下",""))))))))))))))</f>
        <v/>
      </c>
    </row>
    <row r="4359" ht="16.5" spans="1:16">
      <c r="A4359" s="4" t="str">
        <f>IF($C4359="","",COUNTA($C$5:$C4359))</f>
        <v/>
      </c>
      <c r="B4359" s="52"/>
      <c r="C4359" s="53"/>
      <c r="D4359" s="53"/>
      <c r="E4359" s="32"/>
      <c r="F4359" s="54"/>
      <c r="G4359" s="54"/>
      <c r="H4359" s="24" t="str">
        <f>IFERROR(ROUND(VLOOKUP($C4359,基础资料!$B$5:$E$34,3,0)+SUMIF($C$5:$C4359,$C4359,$F$5:$F4359)-SUMIF($C$5:$C4359,$C4359,$G$5:$G4359),2),"")</f>
        <v/>
      </c>
      <c r="I4359" s="53"/>
      <c r="J4359" s="53"/>
      <c r="K4359" s="25" t="str">
        <f t="shared" si="68"/>
        <v/>
      </c>
      <c r="L4359" s="13" t="str">
        <f>IF($D4359="","",IFERROR(INDEX(类别属性,MATCH($D4359,类别表,0)),""))</f>
        <v/>
      </c>
      <c r="M4359" s="53"/>
      <c r="N4359" s="53"/>
      <c r="O4359" s="32"/>
      <c r="P4359" s="6" t="str">
        <f>IF($C4359="","",IF(ISNA(MATCH($C4359,账户表,0)),"※这个账户不在【基础资料】的账户档案里",IF($B4359="","※没填日期，这一笔不会进任何月份的报表",IF(NOT(ISNUMBER($B4359)),"※日期是文本不是日期（像 2026.6.28 这种），按日期取数的报表全会漏掉这一笔",IF(AND($F4359&lt;&gt;"",$G4359&lt;&gt;""),"※收入和支出不能同时填",IF(AND(N($F4359)=0,N($G4359)=0),"※收入和支出都没填",IF(OR(N($F4359)&lt;0,N($G4359)&lt;0),"※金额不能填负数，方向反了就换一列填",IF($D4359="","※没填收支类别，分类报表会漏掉这一笔",IF(ISNA(MATCH($D4359,类别表,0)),"※收支类别不在【基础资料】的清单里",IF(AND($L4359="内部转账",$M4359=""),"△内部转账要在「对方账户」写上另一头",IF(AND($L4359="内部转账",$M4359=$C4359),"※对方账户跟本账户是同一个",IF(AND($L4359&lt;&gt;"内部转账",$M4359&lt;&gt;""),"△填了对方账户，但类别不是内部转账",IF(YEAR($B4359)&lt;&gt;管理年度,"△不是管理年度的单据，按月的三张报表里看不到",IF($H4359&lt;0,"△这一笔之后该账户余额成负数了，核一下",""))))))))))))))</f>
        <v/>
      </c>
    </row>
    <row r="4360" ht="16.5" spans="1:16">
      <c r="A4360" s="4" t="str">
        <f>IF($C4360="","",COUNTA($C$5:$C4360))</f>
        <v/>
      </c>
      <c r="B4360" s="52"/>
      <c r="C4360" s="53"/>
      <c r="D4360" s="53"/>
      <c r="E4360" s="32"/>
      <c r="F4360" s="54"/>
      <c r="G4360" s="54"/>
      <c r="H4360" s="24" t="str">
        <f>IFERROR(ROUND(VLOOKUP($C4360,基础资料!$B$5:$E$34,3,0)+SUMIF($C$5:$C4360,$C4360,$F$5:$F4360)-SUMIF($C$5:$C4360,$C4360,$G$5:$G4360),2),"")</f>
        <v/>
      </c>
      <c r="I4360" s="53"/>
      <c r="J4360" s="53"/>
      <c r="K4360" s="25" t="str">
        <f t="shared" si="68"/>
        <v/>
      </c>
      <c r="L4360" s="13" t="str">
        <f>IF($D4360="","",IFERROR(INDEX(类别属性,MATCH($D4360,类别表,0)),""))</f>
        <v/>
      </c>
      <c r="M4360" s="53"/>
      <c r="N4360" s="53"/>
      <c r="O4360" s="32"/>
      <c r="P4360" s="6" t="str">
        <f>IF($C4360="","",IF(ISNA(MATCH($C4360,账户表,0)),"※这个账户不在【基础资料】的账户档案里",IF($B4360="","※没填日期，这一笔不会进任何月份的报表",IF(NOT(ISNUMBER($B4360)),"※日期是文本不是日期（像 2026.6.28 这种），按日期取数的报表全会漏掉这一笔",IF(AND($F4360&lt;&gt;"",$G4360&lt;&gt;""),"※收入和支出不能同时填",IF(AND(N($F4360)=0,N($G4360)=0),"※收入和支出都没填",IF(OR(N($F4360)&lt;0,N($G4360)&lt;0),"※金额不能填负数，方向反了就换一列填",IF($D4360="","※没填收支类别，分类报表会漏掉这一笔",IF(ISNA(MATCH($D4360,类别表,0)),"※收支类别不在【基础资料】的清单里",IF(AND($L4360="内部转账",$M4360=""),"△内部转账要在「对方账户」写上另一头",IF(AND($L4360="内部转账",$M4360=$C4360),"※对方账户跟本账户是同一个",IF(AND($L4360&lt;&gt;"内部转账",$M4360&lt;&gt;""),"△填了对方账户，但类别不是内部转账",IF(YEAR($B4360)&lt;&gt;管理年度,"△不是管理年度的单据，按月的三张报表里看不到",IF($H4360&lt;0,"△这一笔之后该账户余额成负数了，核一下",""))))))))))))))</f>
        <v/>
      </c>
    </row>
    <row r="4361" ht="16.5" spans="1:16">
      <c r="A4361" s="4" t="str">
        <f>IF($C4361="","",COUNTA($C$5:$C4361))</f>
        <v/>
      </c>
      <c r="B4361" s="52"/>
      <c r="C4361" s="53"/>
      <c r="D4361" s="53"/>
      <c r="E4361" s="32"/>
      <c r="F4361" s="54"/>
      <c r="G4361" s="54"/>
      <c r="H4361" s="24" t="str">
        <f>IFERROR(ROUND(VLOOKUP($C4361,基础资料!$B$5:$E$34,3,0)+SUMIF($C$5:$C4361,$C4361,$F$5:$F4361)-SUMIF($C$5:$C4361,$C4361,$G$5:$G4361),2),"")</f>
        <v/>
      </c>
      <c r="I4361" s="53"/>
      <c r="J4361" s="53"/>
      <c r="K4361" s="25" t="str">
        <f t="shared" si="68"/>
        <v/>
      </c>
      <c r="L4361" s="13" t="str">
        <f>IF($D4361="","",IFERROR(INDEX(类别属性,MATCH($D4361,类别表,0)),""))</f>
        <v/>
      </c>
      <c r="M4361" s="53"/>
      <c r="N4361" s="53"/>
      <c r="O4361" s="32"/>
      <c r="P4361" s="6" t="str">
        <f>IF($C4361="","",IF(ISNA(MATCH($C4361,账户表,0)),"※这个账户不在【基础资料】的账户档案里",IF($B4361="","※没填日期，这一笔不会进任何月份的报表",IF(NOT(ISNUMBER($B4361)),"※日期是文本不是日期（像 2026.6.28 这种），按日期取数的报表全会漏掉这一笔",IF(AND($F4361&lt;&gt;"",$G4361&lt;&gt;""),"※收入和支出不能同时填",IF(AND(N($F4361)=0,N($G4361)=0),"※收入和支出都没填",IF(OR(N($F4361)&lt;0,N($G4361)&lt;0),"※金额不能填负数，方向反了就换一列填",IF($D4361="","※没填收支类别，分类报表会漏掉这一笔",IF(ISNA(MATCH($D4361,类别表,0)),"※收支类别不在【基础资料】的清单里",IF(AND($L4361="内部转账",$M4361=""),"△内部转账要在「对方账户」写上另一头",IF(AND($L4361="内部转账",$M4361=$C4361),"※对方账户跟本账户是同一个",IF(AND($L4361&lt;&gt;"内部转账",$M4361&lt;&gt;""),"△填了对方账户，但类别不是内部转账",IF(YEAR($B4361)&lt;&gt;管理年度,"△不是管理年度的单据，按月的三张报表里看不到",IF($H4361&lt;0,"△这一笔之后该账户余额成负数了，核一下",""))))))))))))))</f>
        <v/>
      </c>
    </row>
    <row r="4362" ht="16.5" spans="1:16">
      <c r="A4362" s="4" t="str">
        <f>IF($C4362="","",COUNTA($C$5:$C4362))</f>
        <v/>
      </c>
      <c r="B4362" s="52"/>
      <c r="C4362" s="53"/>
      <c r="D4362" s="53"/>
      <c r="E4362" s="32"/>
      <c r="F4362" s="54"/>
      <c r="G4362" s="54"/>
      <c r="H4362" s="24" t="str">
        <f>IFERROR(ROUND(VLOOKUP($C4362,基础资料!$B$5:$E$34,3,0)+SUMIF($C$5:$C4362,$C4362,$F$5:$F4362)-SUMIF($C$5:$C4362,$C4362,$G$5:$G4362),2),"")</f>
        <v/>
      </c>
      <c r="I4362" s="53"/>
      <c r="J4362" s="53"/>
      <c r="K4362" s="25" t="str">
        <f t="shared" si="68"/>
        <v/>
      </c>
      <c r="L4362" s="13" t="str">
        <f>IF($D4362="","",IFERROR(INDEX(类别属性,MATCH($D4362,类别表,0)),""))</f>
        <v/>
      </c>
      <c r="M4362" s="53"/>
      <c r="N4362" s="53"/>
      <c r="O4362" s="32"/>
      <c r="P4362" s="6" t="str">
        <f>IF($C4362="","",IF(ISNA(MATCH($C4362,账户表,0)),"※这个账户不在【基础资料】的账户档案里",IF($B4362="","※没填日期，这一笔不会进任何月份的报表",IF(NOT(ISNUMBER($B4362)),"※日期是文本不是日期（像 2026.6.28 这种），按日期取数的报表全会漏掉这一笔",IF(AND($F4362&lt;&gt;"",$G4362&lt;&gt;""),"※收入和支出不能同时填",IF(AND(N($F4362)=0,N($G4362)=0),"※收入和支出都没填",IF(OR(N($F4362)&lt;0,N($G4362)&lt;0),"※金额不能填负数，方向反了就换一列填",IF($D4362="","※没填收支类别，分类报表会漏掉这一笔",IF(ISNA(MATCH($D4362,类别表,0)),"※收支类别不在【基础资料】的清单里",IF(AND($L4362="内部转账",$M4362=""),"△内部转账要在「对方账户」写上另一头",IF(AND($L4362="内部转账",$M4362=$C4362),"※对方账户跟本账户是同一个",IF(AND($L4362&lt;&gt;"内部转账",$M4362&lt;&gt;""),"△填了对方账户，但类别不是内部转账",IF(YEAR($B4362)&lt;&gt;管理年度,"△不是管理年度的单据，按月的三张报表里看不到",IF($H4362&lt;0,"△这一笔之后该账户余额成负数了，核一下",""))))))))))))))</f>
        <v/>
      </c>
    </row>
    <row r="4363" ht="16.5" spans="1:16">
      <c r="A4363" s="4" t="str">
        <f>IF($C4363="","",COUNTA($C$5:$C4363))</f>
        <v/>
      </c>
      <c r="B4363" s="52"/>
      <c r="C4363" s="53"/>
      <c r="D4363" s="53"/>
      <c r="E4363" s="32"/>
      <c r="F4363" s="54"/>
      <c r="G4363" s="54"/>
      <c r="H4363" s="24" t="str">
        <f>IFERROR(ROUND(VLOOKUP($C4363,基础资料!$B$5:$E$34,3,0)+SUMIF($C$5:$C4363,$C4363,$F$5:$F4363)-SUMIF($C$5:$C4363,$C4363,$G$5:$G4363),2),"")</f>
        <v/>
      </c>
      <c r="I4363" s="53"/>
      <c r="J4363" s="53"/>
      <c r="K4363" s="25" t="str">
        <f t="shared" si="68"/>
        <v/>
      </c>
      <c r="L4363" s="13" t="str">
        <f>IF($D4363="","",IFERROR(INDEX(类别属性,MATCH($D4363,类别表,0)),""))</f>
        <v/>
      </c>
      <c r="M4363" s="53"/>
      <c r="N4363" s="53"/>
      <c r="O4363" s="32"/>
      <c r="P4363" s="6" t="str">
        <f>IF($C4363="","",IF(ISNA(MATCH($C4363,账户表,0)),"※这个账户不在【基础资料】的账户档案里",IF($B4363="","※没填日期，这一笔不会进任何月份的报表",IF(NOT(ISNUMBER($B4363)),"※日期是文本不是日期（像 2026.6.28 这种），按日期取数的报表全会漏掉这一笔",IF(AND($F4363&lt;&gt;"",$G4363&lt;&gt;""),"※收入和支出不能同时填",IF(AND(N($F4363)=0,N($G4363)=0),"※收入和支出都没填",IF(OR(N($F4363)&lt;0,N($G4363)&lt;0),"※金额不能填负数，方向反了就换一列填",IF($D4363="","※没填收支类别，分类报表会漏掉这一笔",IF(ISNA(MATCH($D4363,类别表,0)),"※收支类别不在【基础资料】的清单里",IF(AND($L4363="内部转账",$M4363=""),"△内部转账要在「对方账户」写上另一头",IF(AND($L4363="内部转账",$M4363=$C4363),"※对方账户跟本账户是同一个",IF(AND($L4363&lt;&gt;"内部转账",$M4363&lt;&gt;""),"△填了对方账户，但类别不是内部转账",IF(YEAR($B4363)&lt;&gt;管理年度,"△不是管理年度的单据，按月的三张报表里看不到",IF($H4363&lt;0,"△这一笔之后该账户余额成负数了，核一下",""))))))))))))))</f>
        <v/>
      </c>
    </row>
    <row r="4364" ht="16.5" spans="1:16">
      <c r="A4364" s="4" t="str">
        <f>IF($C4364="","",COUNTA($C$5:$C4364))</f>
        <v/>
      </c>
      <c r="B4364" s="52"/>
      <c r="C4364" s="53"/>
      <c r="D4364" s="53"/>
      <c r="E4364" s="32"/>
      <c r="F4364" s="54"/>
      <c r="G4364" s="54"/>
      <c r="H4364" s="24" t="str">
        <f>IFERROR(ROUND(VLOOKUP($C4364,基础资料!$B$5:$E$34,3,0)+SUMIF($C$5:$C4364,$C4364,$F$5:$F4364)-SUMIF($C$5:$C4364,$C4364,$G$5:$G4364),2),"")</f>
        <v/>
      </c>
      <c r="I4364" s="53"/>
      <c r="J4364" s="53"/>
      <c r="K4364" s="25" t="str">
        <f t="shared" si="68"/>
        <v/>
      </c>
      <c r="L4364" s="13" t="str">
        <f>IF($D4364="","",IFERROR(INDEX(类别属性,MATCH($D4364,类别表,0)),""))</f>
        <v/>
      </c>
      <c r="M4364" s="53"/>
      <c r="N4364" s="53"/>
      <c r="O4364" s="32"/>
      <c r="P4364" s="6" t="str">
        <f>IF($C4364="","",IF(ISNA(MATCH($C4364,账户表,0)),"※这个账户不在【基础资料】的账户档案里",IF($B4364="","※没填日期，这一笔不会进任何月份的报表",IF(NOT(ISNUMBER($B4364)),"※日期是文本不是日期（像 2026.6.28 这种），按日期取数的报表全会漏掉这一笔",IF(AND($F4364&lt;&gt;"",$G4364&lt;&gt;""),"※收入和支出不能同时填",IF(AND(N($F4364)=0,N($G4364)=0),"※收入和支出都没填",IF(OR(N($F4364)&lt;0,N($G4364)&lt;0),"※金额不能填负数，方向反了就换一列填",IF($D4364="","※没填收支类别，分类报表会漏掉这一笔",IF(ISNA(MATCH($D4364,类别表,0)),"※收支类别不在【基础资料】的清单里",IF(AND($L4364="内部转账",$M4364=""),"△内部转账要在「对方账户」写上另一头",IF(AND($L4364="内部转账",$M4364=$C4364),"※对方账户跟本账户是同一个",IF(AND($L4364&lt;&gt;"内部转账",$M4364&lt;&gt;""),"△填了对方账户，但类别不是内部转账",IF(YEAR($B4364)&lt;&gt;管理年度,"△不是管理年度的单据，按月的三张报表里看不到",IF($H4364&lt;0,"△这一笔之后该账户余额成负数了，核一下",""))))))))))))))</f>
        <v/>
      </c>
    </row>
    <row r="4365" ht="16.5" spans="1:16">
      <c r="A4365" s="4" t="str">
        <f>IF($C4365="","",COUNTA($C$5:$C4365))</f>
        <v/>
      </c>
      <c r="B4365" s="52"/>
      <c r="C4365" s="53"/>
      <c r="D4365" s="53"/>
      <c r="E4365" s="32"/>
      <c r="F4365" s="54"/>
      <c r="G4365" s="54"/>
      <c r="H4365" s="24" t="str">
        <f>IFERROR(ROUND(VLOOKUP($C4365,基础资料!$B$5:$E$34,3,0)+SUMIF($C$5:$C4365,$C4365,$F$5:$F4365)-SUMIF($C$5:$C4365,$C4365,$G$5:$G4365),2),"")</f>
        <v/>
      </c>
      <c r="I4365" s="53"/>
      <c r="J4365" s="53"/>
      <c r="K4365" s="25" t="str">
        <f t="shared" si="68"/>
        <v/>
      </c>
      <c r="L4365" s="13" t="str">
        <f>IF($D4365="","",IFERROR(INDEX(类别属性,MATCH($D4365,类别表,0)),""))</f>
        <v/>
      </c>
      <c r="M4365" s="53"/>
      <c r="N4365" s="53"/>
      <c r="O4365" s="32"/>
      <c r="P4365" s="6" t="str">
        <f>IF($C4365="","",IF(ISNA(MATCH($C4365,账户表,0)),"※这个账户不在【基础资料】的账户档案里",IF($B4365="","※没填日期，这一笔不会进任何月份的报表",IF(NOT(ISNUMBER($B4365)),"※日期是文本不是日期（像 2026.6.28 这种），按日期取数的报表全会漏掉这一笔",IF(AND($F4365&lt;&gt;"",$G4365&lt;&gt;""),"※收入和支出不能同时填",IF(AND(N($F4365)=0,N($G4365)=0),"※收入和支出都没填",IF(OR(N($F4365)&lt;0,N($G4365)&lt;0),"※金额不能填负数，方向反了就换一列填",IF($D4365="","※没填收支类别，分类报表会漏掉这一笔",IF(ISNA(MATCH($D4365,类别表,0)),"※收支类别不在【基础资料】的清单里",IF(AND($L4365="内部转账",$M4365=""),"△内部转账要在「对方账户」写上另一头",IF(AND($L4365="内部转账",$M4365=$C4365),"※对方账户跟本账户是同一个",IF(AND($L4365&lt;&gt;"内部转账",$M4365&lt;&gt;""),"△填了对方账户，但类别不是内部转账",IF(YEAR($B4365)&lt;&gt;管理年度,"△不是管理年度的单据，按月的三张报表里看不到",IF($H4365&lt;0,"△这一笔之后该账户余额成负数了，核一下",""))))))))))))))</f>
        <v/>
      </c>
    </row>
    <row r="4366" ht="16.5" spans="1:16">
      <c r="A4366" s="4" t="str">
        <f>IF($C4366="","",COUNTA($C$5:$C4366))</f>
        <v/>
      </c>
      <c r="B4366" s="52"/>
      <c r="C4366" s="53"/>
      <c r="D4366" s="53"/>
      <c r="E4366" s="32"/>
      <c r="F4366" s="54"/>
      <c r="G4366" s="54"/>
      <c r="H4366" s="24" t="str">
        <f>IFERROR(ROUND(VLOOKUP($C4366,基础资料!$B$5:$E$34,3,0)+SUMIF($C$5:$C4366,$C4366,$F$5:$F4366)-SUMIF($C$5:$C4366,$C4366,$G$5:$G4366),2),"")</f>
        <v/>
      </c>
      <c r="I4366" s="53"/>
      <c r="J4366" s="53"/>
      <c r="K4366" s="25" t="str">
        <f t="shared" si="68"/>
        <v/>
      </c>
      <c r="L4366" s="13" t="str">
        <f>IF($D4366="","",IFERROR(INDEX(类别属性,MATCH($D4366,类别表,0)),""))</f>
        <v/>
      </c>
      <c r="M4366" s="53"/>
      <c r="N4366" s="53"/>
      <c r="O4366" s="32"/>
      <c r="P4366" s="6" t="str">
        <f>IF($C4366="","",IF(ISNA(MATCH($C4366,账户表,0)),"※这个账户不在【基础资料】的账户档案里",IF($B4366="","※没填日期，这一笔不会进任何月份的报表",IF(NOT(ISNUMBER($B4366)),"※日期是文本不是日期（像 2026.6.28 这种），按日期取数的报表全会漏掉这一笔",IF(AND($F4366&lt;&gt;"",$G4366&lt;&gt;""),"※收入和支出不能同时填",IF(AND(N($F4366)=0,N($G4366)=0),"※收入和支出都没填",IF(OR(N($F4366)&lt;0,N($G4366)&lt;0),"※金额不能填负数，方向反了就换一列填",IF($D4366="","※没填收支类别，分类报表会漏掉这一笔",IF(ISNA(MATCH($D4366,类别表,0)),"※收支类别不在【基础资料】的清单里",IF(AND($L4366="内部转账",$M4366=""),"△内部转账要在「对方账户」写上另一头",IF(AND($L4366="内部转账",$M4366=$C4366),"※对方账户跟本账户是同一个",IF(AND($L4366&lt;&gt;"内部转账",$M4366&lt;&gt;""),"△填了对方账户，但类别不是内部转账",IF(YEAR($B4366)&lt;&gt;管理年度,"△不是管理年度的单据，按月的三张报表里看不到",IF($H4366&lt;0,"△这一笔之后该账户余额成负数了，核一下",""))))))))))))))</f>
        <v/>
      </c>
    </row>
    <row r="4367" ht="16.5" spans="1:16">
      <c r="A4367" s="4" t="str">
        <f>IF($C4367="","",COUNTA($C$5:$C4367))</f>
        <v/>
      </c>
      <c r="B4367" s="52"/>
      <c r="C4367" s="53"/>
      <c r="D4367" s="53"/>
      <c r="E4367" s="32"/>
      <c r="F4367" s="54"/>
      <c r="G4367" s="54"/>
      <c r="H4367" s="24" t="str">
        <f>IFERROR(ROUND(VLOOKUP($C4367,基础资料!$B$5:$E$34,3,0)+SUMIF($C$5:$C4367,$C4367,$F$5:$F4367)-SUMIF($C$5:$C4367,$C4367,$G$5:$G4367),2),"")</f>
        <v/>
      </c>
      <c r="I4367" s="53"/>
      <c r="J4367" s="53"/>
      <c r="K4367" s="25" t="str">
        <f t="shared" si="68"/>
        <v/>
      </c>
      <c r="L4367" s="13" t="str">
        <f>IF($D4367="","",IFERROR(INDEX(类别属性,MATCH($D4367,类别表,0)),""))</f>
        <v/>
      </c>
      <c r="M4367" s="53"/>
      <c r="N4367" s="53"/>
      <c r="O4367" s="32"/>
      <c r="P4367" s="6" t="str">
        <f>IF($C4367="","",IF(ISNA(MATCH($C4367,账户表,0)),"※这个账户不在【基础资料】的账户档案里",IF($B4367="","※没填日期，这一笔不会进任何月份的报表",IF(NOT(ISNUMBER($B4367)),"※日期是文本不是日期（像 2026.6.28 这种），按日期取数的报表全会漏掉这一笔",IF(AND($F4367&lt;&gt;"",$G4367&lt;&gt;""),"※收入和支出不能同时填",IF(AND(N($F4367)=0,N($G4367)=0),"※收入和支出都没填",IF(OR(N($F4367)&lt;0,N($G4367)&lt;0),"※金额不能填负数，方向反了就换一列填",IF($D4367="","※没填收支类别，分类报表会漏掉这一笔",IF(ISNA(MATCH($D4367,类别表,0)),"※收支类别不在【基础资料】的清单里",IF(AND($L4367="内部转账",$M4367=""),"△内部转账要在「对方账户」写上另一头",IF(AND($L4367="内部转账",$M4367=$C4367),"※对方账户跟本账户是同一个",IF(AND($L4367&lt;&gt;"内部转账",$M4367&lt;&gt;""),"△填了对方账户，但类别不是内部转账",IF(YEAR($B4367)&lt;&gt;管理年度,"△不是管理年度的单据，按月的三张报表里看不到",IF($H4367&lt;0,"△这一笔之后该账户余额成负数了，核一下",""))))))))))))))</f>
        <v/>
      </c>
    </row>
    <row r="4368" ht="16.5" spans="1:16">
      <c r="A4368" s="4" t="str">
        <f>IF($C4368="","",COUNTA($C$5:$C4368))</f>
        <v/>
      </c>
      <c r="B4368" s="52"/>
      <c r="C4368" s="53"/>
      <c r="D4368" s="53"/>
      <c r="E4368" s="32"/>
      <c r="F4368" s="54"/>
      <c r="G4368" s="54"/>
      <c r="H4368" s="24" t="str">
        <f>IFERROR(ROUND(VLOOKUP($C4368,基础资料!$B$5:$E$34,3,0)+SUMIF($C$5:$C4368,$C4368,$F$5:$F4368)-SUMIF($C$5:$C4368,$C4368,$G$5:$G4368),2),"")</f>
        <v/>
      </c>
      <c r="I4368" s="53"/>
      <c r="J4368" s="53"/>
      <c r="K4368" s="25" t="str">
        <f t="shared" si="68"/>
        <v/>
      </c>
      <c r="L4368" s="13" t="str">
        <f>IF($D4368="","",IFERROR(INDEX(类别属性,MATCH($D4368,类别表,0)),""))</f>
        <v/>
      </c>
      <c r="M4368" s="53"/>
      <c r="N4368" s="53"/>
      <c r="O4368" s="32"/>
      <c r="P4368" s="6" t="str">
        <f>IF($C4368="","",IF(ISNA(MATCH($C4368,账户表,0)),"※这个账户不在【基础资料】的账户档案里",IF($B4368="","※没填日期，这一笔不会进任何月份的报表",IF(NOT(ISNUMBER($B4368)),"※日期是文本不是日期（像 2026.6.28 这种），按日期取数的报表全会漏掉这一笔",IF(AND($F4368&lt;&gt;"",$G4368&lt;&gt;""),"※收入和支出不能同时填",IF(AND(N($F4368)=0,N($G4368)=0),"※收入和支出都没填",IF(OR(N($F4368)&lt;0,N($G4368)&lt;0),"※金额不能填负数，方向反了就换一列填",IF($D4368="","※没填收支类别，分类报表会漏掉这一笔",IF(ISNA(MATCH($D4368,类别表,0)),"※收支类别不在【基础资料】的清单里",IF(AND($L4368="内部转账",$M4368=""),"△内部转账要在「对方账户」写上另一头",IF(AND($L4368="内部转账",$M4368=$C4368),"※对方账户跟本账户是同一个",IF(AND($L4368&lt;&gt;"内部转账",$M4368&lt;&gt;""),"△填了对方账户，但类别不是内部转账",IF(YEAR($B4368)&lt;&gt;管理年度,"△不是管理年度的单据，按月的三张报表里看不到",IF($H4368&lt;0,"△这一笔之后该账户余额成负数了，核一下",""))))))))))))))</f>
        <v/>
      </c>
    </row>
    <row r="4369" ht="16.5" spans="1:16">
      <c r="A4369" s="4" t="str">
        <f>IF($C4369="","",COUNTA($C$5:$C4369))</f>
        <v/>
      </c>
      <c r="B4369" s="52"/>
      <c r="C4369" s="53"/>
      <c r="D4369" s="53"/>
      <c r="E4369" s="32"/>
      <c r="F4369" s="54"/>
      <c r="G4369" s="54"/>
      <c r="H4369" s="24" t="str">
        <f>IFERROR(ROUND(VLOOKUP($C4369,基础资料!$B$5:$E$34,3,0)+SUMIF($C$5:$C4369,$C4369,$F$5:$F4369)-SUMIF($C$5:$C4369,$C4369,$G$5:$G4369),2),"")</f>
        <v/>
      </c>
      <c r="I4369" s="53"/>
      <c r="J4369" s="53"/>
      <c r="K4369" s="25" t="str">
        <f t="shared" si="68"/>
        <v/>
      </c>
      <c r="L4369" s="13" t="str">
        <f>IF($D4369="","",IFERROR(INDEX(类别属性,MATCH($D4369,类别表,0)),""))</f>
        <v/>
      </c>
      <c r="M4369" s="53"/>
      <c r="N4369" s="53"/>
      <c r="O4369" s="32"/>
      <c r="P4369" s="6" t="str">
        <f>IF($C4369="","",IF(ISNA(MATCH($C4369,账户表,0)),"※这个账户不在【基础资料】的账户档案里",IF($B4369="","※没填日期，这一笔不会进任何月份的报表",IF(NOT(ISNUMBER($B4369)),"※日期是文本不是日期（像 2026.6.28 这种），按日期取数的报表全会漏掉这一笔",IF(AND($F4369&lt;&gt;"",$G4369&lt;&gt;""),"※收入和支出不能同时填",IF(AND(N($F4369)=0,N($G4369)=0),"※收入和支出都没填",IF(OR(N($F4369)&lt;0,N($G4369)&lt;0),"※金额不能填负数，方向反了就换一列填",IF($D4369="","※没填收支类别，分类报表会漏掉这一笔",IF(ISNA(MATCH($D4369,类别表,0)),"※收支类别不在【基础资料】的清单里",IF(AND($L4369="内部转账",$M4369=""),"△内部转账要在「对方账户」写上另一头",IF(AND($L4369="内部转账",$M4369=$C4369),"※对方账户跟本账户是同一个",IF(AND($L4369&lt;&gt;"内部转账",$M4369&lt;&gt;""),"△填了对方账户，但类别不是内部转账",IF(YEAR($B4369)&lt;&gt;管理年度,"△不是管理年度的单据，按月的三张报表里看不到",IF($H4369&lt;0,"△这一笔之后该账户余额成负数了，核一下",""))))))))))))))</f>
        <v/>
      </c>
    </row>
    <row r="4370" ht="16.5" spans="1:16">
      <c r="A4370" s="4" t="str">
        <f>IF($C4370="","",COUNTA($C$5:$C4370))</f>
        <v/>
      </c>
      <c r="B4370" s="52"/>
      <c r="C4370" s="53"/>
      <c r="D4370" s="53"/>
      <c r="E4370" s="32"/>
      <c r="F4370" s="54"/>
      <c r="G4370" s="54"/>
      <c r="H4370" s="24" t="str">
        <f>IFERROR(ROUND(VLOOKUP($C4370,基础资料!$B$5:$E$34,3,0)+SUMIF($C$5:$C4370,$C4370,$F$5:$F4370)-SUMIF($C$5:$C4370,$C4370,$G$5:$G4370),2),"")</f>
        <v/>
      </c>
      <c r="I4370" s="53"/>
      <c r="J4370" s="53"/>
      <c r="K4370" s="25" t="str">
        <f t="shared" si="68"/>
        <v/>
      </c>
      <c r="L4370" s="13" t="str">
        <f>IF($D4370="","",IFERROR(INDEX(类别属性,MATCH($D4370,类别表,0)),""))</f>
        <v/>
      </c>
      <c r="M4370" s="53"/>
      <c r="N4370" s="53"/>
      <c r="O4370" s="32"/>
      <c r="P4370" s="6" t="str">
        <f>IF($C4370="","",IF(ISNA(MATCH($C4370,账户表,0)),"※这个账户不在【基础资料】的账户档案里",IF($B4370="","※没填日期，这一笔不会进任何月份的报表",IF(NOT(ISNUMBER($B4370)),"※日期是文本不是日期（像 2026.6.28 这种），按日期取数的报表全会漏掉这一笔",IF(AND($F4370&lt;&gt;"",$G4370&lt;&gt;""),"※收入和支出不能同时填",IF(AND(N($F4370)=0,N($G4370)=0),"※收入和支出都没填",IF(OR(N($F4370)&lt;0,N($G4370)&lt;0),"※金额不能填负数，方向反了就换一列填",IF($D4370="","※没填收支类别，分类报表会漏掉这一笔",IF(ISNA(MATCH($D4370,类别表,0)),"※收支类别不在【基础资料】的清单里",IF(AND($L4370="内部转账",$M4370=""),"△内部转账要在「对方账户」写上另一头",IF(AND($L4370="内部转账",$M4370=$C4370),"※对方账户跟本账户是同一个",IF(AND($L4370&lt;&gt;"内部转账",$M4370&lt;&gt;""),"△填了对方账户，但类别不是内部转账",IF(YEAR($B4370)&lt;&gt;管理年度,"△不是管理年度的单据，按月的三张报表里看不到",IF($H4370&lt;0,"△这一笔之后该账户余额成负数了，核一下",""))))))))))))))</f>
        <v/>
      </c>
    </row>
    <row r="4371" ht="16.5" spans="1:16">
      <c r="A4371" s="4" t="str">
        <f>IF($C4371="","",COUNTA($C$5:$C4371))</f>
        <v/>
      </c>
      <c r="B4371" s="52"/>
      <c r="C4371" s="53"/>
      <c r="D4371" s="53"/>
      <c r="E4371" s="32"/>
      <c r="F4371" s="54"/>
      <c r="G4371" s="54"/>
      <c r="H4371" s="24" t="str">
        <f>IFERROR(ROUND(VLOOKUP($C4371,基础资料!$B$5:$E$34,3,0)+SUMIF($C$5:$C4371,$C4371,$F$5:$F4371)-SUMIF($C$5:$C4371,$C4371,$G$5:$G4371),2),"")</f>
        <v/>
      </c>
      <c r="I4371" s="53"/>
      <c r="J4371" s="53"/>
      <c r="K4371" s="25" t="str">
        <f t="shared" si="68"/>
        <v/>
      </c>
      <c r="L4371" s="13" t="str">
        <f>IF($D4371="","",IFERROR(INDEX(类别属性,MATCH($D4371,类别表,0)),""))</f>
        <v/>
      </c>
      <c r="M4371" s="53"/>
      <c r="N4371" s="53"/>
      <c r="O4371" s="32"/>
      <c r="P4371" s="6" t="str">
        <f>IF($C4371="","",IF(ISNA(MATCH($C4371,账户表,0)),"※这个账户不在【基础资料】的账户档案里",IF($B4371="","※没填日期，这一笔不会进任何月份的报表",IF(NOT(ISNUMBER($B4371)),"※日期是文本不是日期（像 2026.6.28 这种），按日期取数的报表全会漏掉这一笔",IF(AND($F4371&lt;&gt;"",$G4371&lt;&gt;""),"※收入和支出不能同时填",IF(AND(N($F4371)=0,N($G4371)=0),"※收入和支出都没填",IF(OR(N($F4371)&lt;0,N($G4371)&lt;0),"※金额不能填负数，方向反了就换一列填",IF($D4371="","※没填收支类别，分类报表会漏掉这一笔",IF(ISNA(MATCH($D4371,类别表,0)),"※收支类别不在【基础资料】的清单里",IF(AND($L4371="内部转账",$M4371=""),"△内部转账要在「对方账户」写上另一头",IF(AND($L4371="内部转账",$M4371=$C4371),"※对方账户跟本账户是同一个",IF(AND($L4371&lt;&gt;"内部转账",$M4371&lt;&gt;""),"△填了对方账户，但类别不是内部转账",IF(YEAR($B4371)&lt;&gt;管理年度,"△不是管理年度的单据，按月的三张报表里看不到",IF($H4371&lt;0,"△这一笔之后该账户余额成负数了，核一下",""))))))))))))))</f>
        <v/>
      </c>
    </row>
    <row r="4372" ht="16.5" spans="1:16">
      <c r="A4372" s="4" t="str">
        <f>IF($C4372="","",COUNTA($C$5:$C4372))</f>
        <v/>
      </c>
      <c r="B4372" s="52"/>
      <c r="C4372" s="53"/>
      <c r="D4372" s="53"/>
      <c r="E4372" s="32"/>
      <c r="F4372" s="54"/>
      <c r="G4372" s="54"/>
      <c r="H4372" s="24" t="str">
        <f>IFERROR(ROUND(VLOOKUP($C4372,基础资料!$B$5:$E$34,3,0)+SUMIF($C$5:$C4372,$C4372,$F$5:$F4372)-SUMIF($C$5:$C4372,$C4372,$G$5:$G4372),2),"")</f>
        <v/>
      </c>
      <c r="I4372" s="53"/>
      <c r="J4372" s="53"/>
      <c r="K4372" s="25" t="str">
        <f t="shared" si="68"/>
        <v/>
      </c>
      <c r="L4372" s="13" t="str">
        <f>IF($D4372="","",IFERROR(INDEX(类别属性,MATCH($D4372,类别表,0)),""))</f>
        <v/>
      </c>
      <c r="M4372" s="53"/>
      <c r="N4372" s="53"/>
      <c r="O4372" s="32"/>
      <c r="P4372" s="6" t="str">
        <f>IF($C4372="","",IF(ISNA(MATCH($C4372,账户表,0)),"※这个账户不在【基础资料】的账户档案里",IF($B4372="","※没填日期，这一笔不会进任何月份的报表",IF(NOT(ISNUMBER($B4372)),"※日期是文本不是日期（像 2026.6.28 这种），按日期取数的报表全会漏掉这一笔",IF(AND($F4372&lt;&gt;"",$G4372&lt;&gt;""),"※收入和支出不能同时填",IF(AND(N($F4372)=0,N($G4372)=0),"※收入和支出都没填",IF(OR(N($F4372)&lt;0,N($G4372)&lt;0),"※金额不能填负数，方向反了就换一列填",IF($D4372="","※没填收支类别，分类报表会漏掉这一笔",IF(ISNA(MATCH($D4372,类别表,0)),"※收支类别不在【基础资料】的清单里",IF(AND($L4372="内部转账",$M4372=""),"△内部转账要在「对方账户」写上另一头",IF(AND($L4372="内部转账",$M4372=$C4372),"※对方账户跟本账户是同一个",IF(AND($L4372&lt;&gt;"内部转账",$M4372&lt;&gt;""),"△填了对方账户，但类别不是内部转账",IF(YEAR($B4372)&lt;&gt;管理年度,"△不是管理年度的单据，按月的三张报表里看不到",IF($H4372&lt;0,"△这一笔之后该账户余额成负数了，核一下",""))))))))))))))</f>
        <v/>
      </c>
    </row>
    <row r="4373" ht="16.5" spans="1:16">
      <c r="A4373" s="4" t="str">
        <f>IF($C4373="","",COUNTA($C$5:$C4373))</f>
        <v/>
      </c>
      <c r="B4373" s="52"/>
      <c r="C4373" s="53"/>
      <c r="D4373" s="53"/>
      <c r="E4373" s="32"/>
      <c r="F4373" s="54"/>
      <c r="G4373" s="54"/>
      <c r="H4373" s="24" t="str">
        <f>IFERROR(ROUND(VLOOKUP($C4373,基础资料!$B$5:$E$34,3,0)+SUMIF($C$5:$C4373,$C4373,$F$5:$F4373)-SUMIF($C$5:$C4373,$C4373,$G$5:$G4373),2),"")</f>
        <v/>
      </c>
      <c r="I4373" s="53"/>
      <c r="J4373" s="53"/>
      <c r="K4373" s="25" t="str">
        <f t="shared" si="68"/>
        <v/>
      </c>
      <c r="L4373" s="13" t="str">
        <f>IF($D4373="","",IFERROR(INDEX(类别属性,MATCH($D4373,类别表,0)),""))</f>
        <v/>
      </c>
      <c r="M4373" s="53"/>
      <c r="N4373" s="53"/>
      <c r="O4373" s="32"/>
      <c r="P4373" s="6" t="str">
        <f>IF($C4373="","",IF(ISNA(MATCH($C4373,账户表,0)),"※这个账户不在【基础资料】的账户档案里",IF($B4373="","※没填日期，这一笔不会进任何月份的报表",IF(NOT(ISNUMBER($B4373)),"※日期是文本不是日期（像 2026.6.28 这种），按日期取数的报表全会漏掉这一笔",IF(AND($F4373&lt;&gt;"",$G4373&lt;&gt;""),"※收入和支出不能同时填",IF(AND(N($F4373)=0,N($G4373)=0),"※收入和支出都没填",IF(OR(N($F4373)&lt;0,N($G4373)&lt;0),"※金额不能填负数，方向反了就换一列填",IF($D4373="","※没填收支类别，分类报表会漏掉这一笔",IF(ISNA(MATCH($D4373,类别表,0)),"※收支类别不在【基础资料】的清单里",IF(AND($L4373="内部转账",$M4373=""),"△内部转账要在「对方账户」写上另一头",IF(AND($L4373="内部转账",$M4373=$C4373),"※对方账户跟本账户是同一个",IF(AND($L4373&lt;&gt;"内部转账",$M4373&lt;&gt;""),"△填了对方账户，但类别不是内部转账",IF(YEAR($B4373)&lt;&gt;管理年度,"△不是管理年度的单据，按月的三张报表里看不到",IF($H4373&lt;0,"△这一笔之后该账户余额成负数了，核一下",""))))))))))))))</f>
        <v/>
      </c>
    </row>
    <row r="4374" ht="16.5" spans="1:16">
      <c r="A4374" s="4" t="str">
        <f>IF($C4374="","",COUNTA($C$5:$C4374))</f>
        <v/>
      </c>
      <c r="B4374" s="52"/>
      <c r="C4374" s="53"/>
      <c r="D4374" s="53"/>
      <c r="E4374" s="32"/>
      <c r="F4374" s="54"/>
      <c r="G4374" s="54"/>
      <c r="H4374" s="24" t="str">
        <f>IFERROR(ROUND(VLOOKUP($C4374,基础资料!$B$5:$E$34,3,0)+SUMIF($C$5:$C4374,$C4374,$F$5:$F4374)-SUMIF($C$5:$C4374,$C4374,$G$5:$G4374),2),"")</f>
        <v/>
      </c>
      <c r="I4374" s="53"/>
      <c r="J4374" s="53"/>
      <c r="K4374" s="25" t="str">
        <f t="shared" si="68"/>
        <v/>
      </c>
      <c r="L4374" s="13" t="str">
        <f>IF($D4374="","",IFERROR(INDEX(类别属性,MATCH($D4374,类别表,0)),""))</f>
        <v/>
      </c>
      <c r="M4374" s="53"/>
      <c r="N4374" s="53"/>
      <c r="O4374" s="32"/>
      <c r="P4374" s="6" t="str">
        <f>IF($C4374="","",IF(ISNA(MATCH($C4374,账户表,0)),"※这个账户不在【基础资料】的账户档案里",IF($B4374="","※没填日期，这一笔不会进任何月份的报表",IF(NOT(ISNUMBER($B4374)),"※日期是文本不是日期（像 2026.6.28 这种），按日期取数的报表全会漏掉这一笔",IF(AND($F4374&lt;&gt;"",$G4374&lt;&gt;""),"※收入和支出不能同时填",IF(AND(N($F4374)=0,N($G4374)=0),"※收入和支出都没填",IF(OR(N($F4374)&lt;0,N($G4374)&lt;0),"※金额不能填负数，方向反了就换一列填",IF($D4374="","※没填收支类别，分类报表会漏掉这一笔",IF(ISNA(MATCH($D4374,类别表,0)),"※收支类别不在【基础资料】的清单里",IF(AND($L4374="内部转账",$M4374=""),"△内部转账要在「对方账户」写上另一头",IF(AND($L4374="内部转账",$M4374=$C4374),"※对方账户跟本账户是同一个",IF(AND($L4374&lt;&gt;"内部转账",$M4374&lt;&gt;""),"△填了对方账户，但类别不是内部转账",IF(YEAR($B4374)&lt;&gt;管理年度,"△不是管理年度的单据，按月的三张报表里看不到",IF($H4374&lt;0,"△这一笔之后该账户余额成负数了，核一下",""))))))))))))))</f>
        <v/>
      </c>
    </row>
    <row r="4375" ht="16.5" spans="1:16">
      <c r="A4375" s="4" t="str">
        <f>IF($C4375="","",COUNTA($C$5:$C4375))</f>
        <v/>
      </c>
      <c r="B4375" s="52"/>
      <c r="C4375" s="53"/>
      <c r="D4375" s="53"/>
      <c r="E4375" s="32"/>
      <c r="F4375" s="54"/>
      <c r="G4375" s="54"/>
      <c r="H4375" s="24" t="str">
        <f>IFERROR(ROUND(VLOOKUP($C4375,基础资料!$B$5:$E$34,3,0)+SUMIF($C$5:$C4375,$C4375,$F$5:$F4375)-SUMIF($C$5:$C4375,$C4375,$G$5:$G4375),2),"")</f>
        <v/>
      </c>
      <c r="I4375" s="53"/>
      <c r="J4375" s="53"/>
      <c r="K4375" s="25" t="str">
        <f t="shared" si="68"/>
        <v/>
      </c>
      <c r="L4375" s="13" t="str">
        <f>IF($D4375="","",IFERROR(INDEX(类别属性,MATCH($D4375,类别表,0)),""))</f>
        <v/>
      </c>
      <c r="M4375" s="53"/>
      <c r="N4375" s="53"/>
      <c r="O4375" s="32"/>
      <c r="P4375" s="6" t="str">
        <f>IF($C4375="","",IF(ISNA(MATCH($C4375,账户表,0)),"※这个账户不在【基础资料】的账户档案里",IF($B4375="","※没填日期，这一笔不会进任何月份的报表",IF(NOT(ISNUMBER($B4375)),"※日期是文本不是日期（像 2026.6.28 这种），按日期取数的报表全会漏掉这一笔",IF(AND($F4375&lt;&gt;"",$G4375&lt;&gt;""),"※收入和支出不能同时填",IF(AND(N($F4375)=0,N($G4375)=0),"※收入和支出都没填",IF(OR(N($F4375)&lt;0,N($G4375)&lt;0),"※金额不能填负数，方向反了就换一列填",IF($D4375="","※没填收支类别，分类报表会漏掉这一笔",IF(ISNA(MATCH($D4375,类别表,0)),"※收支类别不在【基础资料】的清单里",IF(AND($L4375="内部转账",$M4375=""),"△内部转账要在「对方账户」写上另一头",IF(AND($L4375="内部转账",$M4375=$C4375),"※对方账户跟本账户是同一个",IF(AND($L4375&lt;&gt;"内部转账",$M4375&lt;&gt;""),"△填了对方账户，但类别不是内部转账",IF(YEAR($B4375)&lt;&gt;管理年度,"△不是管理年度的单据，按月的三张报表里看不到",IF($H4375&lt;0,"△这一笔之后该账户余额成负数了，核一下",""))))))))))))))</f>
        <v/>
      </c>
    </row>
    <row r="4376" ht="16.5" spans="1:16">
      <c r="A4376" s="4" t="str">
        <f>IF($C4376="","",COUNTA($C$5:$C4376))</f>
        <v/>
      </c>
      <c r="B4376" s="52"/>
      <c r="C4376" s="53"/>
      <c r="D4376" s="53"/>
      <c r="E4376" s="32"/>
      <c r="F4376" s="54"/>
      <c r="G4376" s="54"/>
      <c r="H4376" s="24" t="str">
        <f>IFERROR(ROUND(VLOOKUP($C4376,基础资料!$B$5:$E$34,3,0)+SUMIF($C$5:$C4376,$C4376,$F$5:$F4376)-SUMIF($C$5:$C4376,$C4376,$G$5:$G4376),2),"")</f>
        <v/>
      </c>
      <c r="I4376" s="53"/>
      <c r="J4376" s="53"/>
      <c r="K4376" s="25" t="str">
        <f t="shared" si="68"/>
        <v/>
      </c>
      <c r="L4376" s="13" t="str">
        <f>IF($D4376="","",IFERROR(INDEX(类别属性,MATCH($D4376,类别表,0)),""))</f>
        <v/>
      </c>
      <c r="M4376" s="53"/>
      <c r="N4376" s="53"/>
      <c r="O4376" s="32"/>
      <c r="P4376" s="6" t="str">
        <f>IF($C4376="","",IF(ISNA(MATCH($C4376,账户表,0)),"※这个账户不在【基础资料】的账户档案里",IF($B4376="","※没填日期，这一笔不会进任何月份的报表",IF(NOT(ISNUMBER($B4376)),"※日期是文本不是日期（像 2026.6.28 这种），按日期取数的报表全会漏掉这一笔",IF(AND($F4376&lt;&gt;"",$G4376&lt;&gt;""),"※收入和支出不能同时填",IF(AND(N($F4376)=0,N($G4376)=0),"※收入和支出都没填",IF(OR(N($F4376)&lt;0,N($G4376)&lt;0),"※金额不能填负数，方向反了就换一列填",IF($D4376="","※没填收支类别，分类报表会漏掉这一笔",IF(ISNA(MATCH($D4376,类别表,0)),"※收支类别不在【基础资料】的清单里",IF(AND($L4376="内部转账",$M4376=""),"△内部转账要在「对方账户」写上另一头",IF(AND($L4376="内部转账",$M4376=$C4376),"※对方账户跟本账户是同一个",IF(AND($L4376&lt;&gt;"内部转账",$M4376&lt;&gt;""),"△填了对方账户，但类别不是内部转账",IF(YEAR($B4376)&lt;&gt;管理年度,"△不是管理年度的单据，按月的三张报表里看不到",IF($H4376&lt;0,"△这一笔之后该账户余额成负数了，核一下",""))))))))))))))</f>
        <v/>
      </c>
    </row>
    <row r="4377" ht="16.5" spans="1:16">
      <c r="A4377" s="4" t="str">
        <f>IF($C4377="","",COUNTA($C$5:$C4377))</f>
        <v/>
      </c>
      <c r="B4377" s="52"/>
      <c r="C4377" s="53"/>
      <c r="D4377" s="53"/>
      <c r="E4377" s="32"/>
      <c r="F4377" s="54"/>
      <c r="G4377" s="54"/>
      <c r="H4377" s="24" t="str">
        <f>IFERROR(ROUND(VLOOKUP($C4377,基础资料!$B$5:$E$34,3,0)+SUMIF($C$5:$C4377,$C4377,$F$5:$F4377)-SUMIF($C$5:$C4377,$C4377,$G$5:$G4377),2),"")</f>
        <v/>
      </c>
      <c r="I4377" s="53"/>
      <c r="J4377" s="53"/>
      <c r="K4377" s="25" t="str">
        <f t="shared" si="68"/>
        <v/>
      </c>
      <c r="L4377" s="13" t="str">
        <f>IF($D4377="","",IFERROR(INDEX(类别属性,MATCH($D4377,类别表,0)),""))</f>
        <v/>
      </c>
      <c r="M4377" s="53"/>
      <c r="N4377" s="53"/>
      <c r="O4377" s="32"/>
      <c r="P4377" s="6" t="str">
        <f>IF($C4377="","",IF(ISNA(MATCH($C4377,账户表,0)),"※这个账户不在【基础资料】的账户档案里",IF($B4377="","※没填日期，这一笔不会进任何月份的报表",IF(NOT(ISNUMBER($B4377)),"※日期是文本不是日期（像 2026.6.28 这种），按日期取数的报表全会漏掉这一笔",IF(AND($F4377&lt;&gt;"",$G4377&lt;&gt;""),"※收入和支出不能同时填",IF(AND(N($F4377)=0,N($G4377)=0),"※收入和支出都没填",IF(OR(N($F4377)&lt;0,N($G4377)&lt;0),"※金额不能填负数，方向反了就换一列填",IF($D4377="","※没填收支类别，分类报表会漏掉这一笔",IF(ISNA(MATCH($D4377,类别表,0)),"※收支类别不在【基础资料】的清单里",IF(AND($L4377="内部转账",$M4377=""),"△内部转账要在「对方账户」写上另一头",IF(AND($L4377="内部转账",$M4377=$C4377),"※对方账户跟本账户是同一个",IF(AND($L4377&lt;&gt;"内部转账",$M4377&lt;&gt;""),"△填了对方账户，但类别不是内部转账",IF(YEAR($B4377)&lt;&gt;管理年度,"△不是管理年度的单据，按月的三张报表里看不到",IF($H4377&lt;0,"△这一笔之后该账户余额成负数了，核一下",""))))))))))))))</f>
        <v/>
      </c>
    </row>
    <row r="4378" ht="16.5" spans="1:16">
      <c r="A4378" s="4" t="str">
        <f>IF($C4378="","",COUNTA($C$5:$C4378))</f>
        <v/>
      </c>
      <c r="B4378" s="52"/>
      <c r="C4378" s="53"/>
      <c r="D4378" s="53"/>
      <c r="E4378" s="32"/>
      <c r="F4378" s="54"/>
      <c r="G4378" s="54"/>
      <c r="H4378" s="24" t="str">
        <f>IFERROR(ROUND(VLOOKUP($C4378,基础资料!$B$5:$E$34,3,0)+SUMIF($C$5:$C4378,$C4378,$F$5:$F4378)-SUMIF($C$5:$C4378,$C4378,$G$5:$G4378),2),"")</f>
        <v/>
      </c>
      <c r="I4378" s="53"/>
      <c r="J4378" s="53"/>
      <c r="K4378" s="25" t="str">
        <f t="shared" si="68"/>
        <v/>
      </c>
      <c r="L4378" s="13" t="str">
        <f>IF($D4378="","",IFERROR(INDEX(类别属性,MATCH($D4378,类别表,0)),""))</f>
        <v/>
      </c>
      <c r="M4378" s="53"/>
      <c r="N4378" s="53"/>
      <c r="O4378" s="32"/>
      <c r="P4378" s="6" t="str">
        <f>IF($C4378="","",IF(ISNA(MATCH($C4378,账户表,0)),"※这个账户不在【基础资料】的账户档案里",IF($B4378="","※没填日期，这一笔不会进任何月份的报表",IF(NOT(ISNUMBER($B4378)),"※日期是文本不是日期（像 2026.6.28 这种），按日期取数的报表全会漏掉这一笔",IF(AND($F4378&lt;&gt;"",$G4378&lt;&gt;""),"※收入和支出不能同时填",IF(AND(N($F4378)=0,N($G4378)=0),"※收入和支出都没填",IF(OR(N($F4378)&lt;0,N($G4378)&lt;0),"※金额不能填负数，方向反了就换一列填",IF($D4378="","※没填收支类别，分类报表会漏掉这一笔",IF(ISNA(MATCH($D4378,类别表,0)),"※收支类别不在【基础资料】的清单里",IF(AND($L4378="内部转账",$M4378=""),"△内部转账要在「对方账户」写上另一头",IF(AND($L4378="内部转账",$M4378=$C4378),"※对方账户跟本账户是同一个",IF(AND($L4378&lt;&gt;"内部转账",$M4378&lt;&gt;""),"△填了对方账户，但类别不是内部转账",IF(YEAR($B4378)&lt;&gt;管理年度,"△不是管理年度的单据，按月的三张报表里看不到",IF($H4378&lt;0,"△这一笔之后该账户余额成负数了，核一下",""))))))))))))))</f>
        <v/>
      </c>
    </row>
    <row r="4379" ht="16.5" spans="1:16">
      <c r="A4379" s="4" t="str">
        <f>IF($C4379="","",COUNTA($C$5:$C4379))</f>
        <v/>
      </c>
      <c r="B4379" s="52"/>
      <c r="C4379" s="53"/>
      <c r="D4379" s="53"/>
      <c r="E4379" s="32"/>
      <c r="F4379" s="54"/>
      <c r="G4379" s="54"/>
      <c r="H4379" s="24" t="str">
        <f>IFERROR(ROUND(VLOOKUP($C4379,基础资料!$B$5:$E$34,3,0)+SUMIF($C$5:$C4379,$C4379,$F$5:$F4379)-SUMIF($C$5:$C4379,$C4379,$G$5:$G4379),2),"")</f>
        <v/>
      </c>
      <c r="I4379" s="53"/>
      <c r="J4379" s="53"/>
      <c r="K4379" s="25" t="str">
        <f t="shared" si="68"/>
        <v/>
      </c>
      <c r="L4379" s="13" t="str">
        <f>IF($D4379="","",IFERROR(INDEX(类别属性,MATCH($D4379,类别表,0)),""))</f>
        <v/>
      </c>
      <c r="M4379" s="53"/>
      <c r="N4379" s="53"/>
      <c r="O4379" s="32"/>
      <c r="P4379" s="6" t="str">
        <f>IF($C4379="","",IF(ISNA(MATCH($C4379,账户表,0)),"※这个账户不在【基础资料】的账户档案里",IF($B4379="","※没填日期，这一笔不会进任何月份的报表",IF(NOT(ISNUMBER($B4379)),"※日期是文本不是日期（像 2026.6.28 这种），按日期取数的报表全会漏掉这一笔",IF(AND($F4379&lt;&gt;"",$G4379&lt;&gt;""),"※收入和支出不能同时填",IF(AND(N($F4379)=0,N($G4379)=0),"※收入和支出都没填",IF(OR(N($F4379)&lt;0,N($G4379)&lt;0),"※金额不能填负数，方向反了就换一列填",IF($D4379="","※没填收支类别，分类报表会漏掉这一笔",IF(ISNA(MATCH($D4379,类别表,0)),"※收支类别不在【基础资料】的清单里",IF(AND($L4379="内部转账",$M4379=""),"△内部转账要在「对方账户」写上另一头",IF(AND($L4379="内部转账",$M4379=$C4379),"※对方账户跟本账户是同一个",IF(AND($L4379&lt;&gt;"内部转账",$M4379&lt;&gt;""),"△填了对方账户，但类别不是内部转账",IF(YEAR($B4379)&lt;&gt;管理年度,"△不是管理年度的单据，按月的三张报表里看不到",IF($H4379&lt;0,"△这一笔之后该账户余额成负数了，核一下",""))))))))))))))</f>
        <v/>
      </c>
    </row>
    <row r="4380" ht="16.5" spans="1:16">
      <c r="A4380" s="4" t="str">
        <f>IF($C4380="","",COUNTA($C$5:$C4380))</f>
        <v/>
      </c>
      <c r="B4380" s="52"/>
      <c r="C4380" s="53"/>
      <c r="D4380" s="53"/>
      <c r="E4380" s="32"/>
      <c r="F4380" s="54"/>
      <c r="G4380" s="54"/>
      <c r="H4380" s="24" t="str">
        <f>IFERROR(ROUND(VLOOKUP($C4380,基础资料!$B$5:$E$34,3,0)+SUMIF($C$5:$C4380,$C4380,$F$5:$F4380)-SUMIF($C$5:$C4380,$C4380,$G$5:$G4380),2),"")</f>
        <v/>
      </c>
      <c r="I4380" s="53"/>
      <c r="J4380" s="53"/>
      <c r="K4380" s="25" t="str">
        <f t="shared" si="68"/>
        <v/>
      </c>
      <c r="L4380" s="13" t="str">
        <f>IF($D4380="","",IFERROR(INDEX(类别属性,MATCH($D4380,类别表,0)),""))</f>
        <v/>
      </c>
      <c r="M4380" s="53"/>
      <c r="N4380" s="53"/>
      <c r="O4380" s="32"/>
      <c r="P4380" s="6" t="str">
        <f>IF($C4380="","",IF(ISNA(MATCH($C4380,账户表,0)),"※这个账户不在【基础资料】的账户档案里",IF($B4380="","※没填日期，这一笔不会进任何月份的报表",IF(NOT(ISNUMBER($B4380)),"※日期是文本不是日期（像 2026.6.28 这种），按日期取数的报表全会漏掉这一笔",IF(AND($F4380&lt;&gt;"",$G4380&lt;&gt;""),"※收入和支出不能同时填",IF(AND(N($F4380)=0,N($G4380)=0),"※收入和支出都没填",IF(OR(N($F4380)&lt;0,N($G4380)&lt;0),"※金额不能填负数，方向反了就换一列填",IF($D4380="","※没填收支类别，分类报表会漏掉这一笔",IF(ISNA(MATCH($D4380,类别表,0)),"※收支类别不在【基础资料】的清单里",IF(AND($L4380="内部转账",$M4380=""),"△内部转账要在「对方账户」写上另一头",IF(AND($L4380="内部转账",$M4380=$C4380),"※对方账户跟本账户是同一个",IF(AND($L4380&lt;&gt;"内部转账",$M4380&lt;&gt;""),"△填了对方账户，但类别不是内部转账",IF(YEAR($B4380)&lt;&gt;管理年度,"△不是管理年度的单据，按月的三张报表里看不到",IF($H4380&lt;0,"△这一笔之后该账户余额成负数了，核一下",""))))))))))))))</f>
        <v/>
      </c>
    </row>
    <row r="4381" ht="16.5" spans="1:16">
      <c r="A4381" s="4" t="str">
        <f>IF($C4381="","",COUNTA($C$5:$C4381))</f>
        <v/>
      </c>
      <c r="B4381" s="52"/>
      <c r="C4381" s="53"/>
      <c r="D4381" s="53"/>
      <c r="E4381" s="32"/>
      <c r="F4381" s="54"/>
      <c r="G4381" s="54"/>
      <c r="H4381" s="24" t="str">
        <f>IFERROR(ROUND(VLOOKUP($C4381,基础资料!$B$5:$E$34,3,0)+SUMIF($C$5:$C4381,$C4381,$F$5:$F4381)-SUMIF($C$5:$C4381,$C4381,$G$5:$G4381),2),"")</f>
        <v/>
      </c>
      <c r="I4381" s="53"/>
      <c r="J4381" s="53"/>
      <c r="K4381" s="25" t="str">
        <f t="shared" si="68"/>
        <v/>
      </c>
      <c r="L4381" s="13" t="str">
        <f>IF($D4381="","",IFERROR(INDEX(类别属性,MATCH($D4381,类别表,0)),""))</f>
        <v/>
      </c>
      <c r="M4381" s="53"/>
      <c r="N4381" s="53"/>
      <c r="O4381" s="32"/>
      <c r="P4381" s="6" t="str">
        <f>IF($C4381="","",IF(ISNA(MATCH($C4381,账户表,0)),"※这个账户不在【基础资料】的账户档案里",IF($B4381="","※没填日期，这一笔不会进任何月份的报表",IF(NOT(ISNUMBER($B4381)),"※日期是文本不是日期（像 2026.6.28 这种），按日期取数的报表全会漏掉这一笔",IF(AND($F4381&lt;&gt;"",$G4381&lt;&gt;""),"※收入和支出不能同时填",IF(AND(N($F4381)=0,N($G4381)=0),"※收入和支出都没填",IF(OR(N($F4381)&lt;0,N($G4381)&lt;0),"※金额不能填负数，方向反了就换一列填",IF($D4381="","※没填收支类别，分类报表会漏掉这一笔",IF(ISNA(MATCH($D4381,类别表,0)),"※收支类别不在【基础资料】的清单里",IF(AND($L4381="内部转账",$M4381=""),"△内部转账要在「对方账户」写上另一头",IF(AND($L4381="内部转账",$M4381=$C4381),"※对方账户跟本账户是同一个",IF(AND($L4381&lt;&gt;"内部转账",$M4381&lt;&gt;""),"△填了对方账户，但类别不是内部转账",IF(YEAR($B4381)&lt;&gt;管理年度,"△不是管理年度的单据，按月的三张报表里看不到",IF($H4381&lt;0,"△这一笔之后该账户余额成负数了，核一下",""))))))))))))))</f>
        <v/>
      </c>
    </row>
    <row r="4382" ht="16.5" spans="1:16">
      <c r="A4382" s="4" t="str">
        <f>IF($C4382="","",COUNTA($C$5:$C4382))</f>
        <v/>
      </c>
      <c r="B4382" s="52"/>
      <c r="C4382" s="53"/>
      <c r="D4382" s="53"/>
      <c r="E4382" s="32"/>
      <c r="F4382" s="54"/>
      <c r="G4382" s="54"/>
      <c r="H4382" s="24" t="str">
        <f>IFERROR(ROUND(VLOOKUP($C4382,基础资料!$B$5:$E$34,3,0)+SUMIF($C$5:$C4382,$C4382,$F$5:$F4382)-SUMIF($C$5:$C4382,$C4382,$G$5:$G4382),2),"")</f>
        <v/>
      </c>
      <c r="I4382" s="53"/>
      <c r="J4382" s="53"/>
      <c r="K4382" s="25" t="str">
        <f t="shared" si="68"/>
        <v/>
      </c>
      <c r="L4382" s="13" t="str">
        <f>IF($D4382="","",IFERROR(INDEX(类别属性,MATCH($D4382,类别表,0)),""))</f>
        <v/>
      </c>
      <c r="M4382" s="53"/>
      <c r="N4382" s="53"/>
      <c r="O4382" s="32"/>
      <c r="P4382" s="6" t="str">
        <f>IF($C4382="","",IF(ISNA(MATCH($C4382,账户表,0)),"※这个账户不在【基础资料】的账户档案里",IF($B4382="","※没填日期，这一笔不会进任何月份的报表",IF(NOT(ISNUMBER($B4382)),"※日期是文本不是日期（像 2026.6.28 这种），按日期取数的报表全会漏掉这一笔",IF(AND($F4382&lt;&gt;"",$G4382&lt;&gt;""),"※收入和支出不能同时填",IF(AND(N($F4382)=0,N($G4382)=0),"※收入和支出都没填",IF(OR(N($F4382)&lt;0,N($G4382)&lt;0),"※金额不能填负数，方向反了就换一列填",IF($D4382="","※没填收支类别，分类报表会漏掉这一笔",IF(ISNA(MATCH($D4382,类别表,0)),"※收支类别不在【基础资料】的清单里",IF(AND($L4382="内部转账",$M4382=""),"△内部转账要在「对方账户」写上另一头",IF(AND($L4382="内部转账",$M4382=$C4382),"※对方账户跟本账户是同一个",IF(AND($L4382&lt;&gt;"内部转账",$M4382&lt;&gt;""),"△填了对方账户，但类别不是内部转账",IF(YEAR($B4382)&lt;&gt;管理年度,"△不是管理年度的单据，按月的三张报表里看不到",IF($H4382&lt;0,"△这一笔之后该账户余额成负数了，核一下",""))))))))))))))</f>
        <v/>
      </c>
    </row>
    <row r="4383" ht="16.5" spans="1:16">
      <c r="A4383" s="4" t="str">
        <f>IF($C4383="","",COUNTA($C$5:$C4383))</f>
        <v/>
      </c>
      <c r="B4383" s="52"/>
      <c r="C4383" s="53"/>
      <c r="D4383" s="53"/>
      <c r="E4383" s="32"/>
      <c r="F4383" s="54"/>
      <c r="G4383" s="54"/>
      <c r="H4383" s="24" t="str">
        <f>IFERROR(ROUND(VLOOKUP($C4383,基础资料!$B$5:$E$34,3,0)+SUMIF($C$5:$C4383,$C4383,$F$5:$F4383)-SUMIF($C$5:$C4383,$C4383,$G$5:$G4383),2),"")</f>
        <v/>
      </c>
      <c r="I4383" s="53"/>
      <c r="J4383" s="53"/>
      <c r="K4383" s="25" t="str">
        <f t="shared" si="68"/>
        <v/>
      </c>
      <c r="L4383" s="13" t="str">
        <f>IF($D4383="","",IFERROR(INDEX(类别属性,MATCH($D4383,类别表,0)),""))</f>
        <v/>
      </c>
      <c r="M4383" s="53"/>
      <c r="N4383" s="53"/>
      <c r="O4383" s="32"/>
      <c r="P4383" s="6" t="str">
        <f>IF($C4383="","",IF(ISNA(MATCH($C4383,账户表,0)),"※这个账户不在【基础资料】的账户档案里",IF($B4383="","※没填日期，这一笔不会进任何月份的报表",IF(NOT(ISNUMBER($B4383)),"※日期是文本不是日期（像 2026.6.28 这种），按日期取数的报表全会漏掉这一笔",IF(AND($F4383&lt;&gt;"",$G4383&lt;&gt;""),"※收入和支出不能同时填",IF(AND(N($F4383)=0,N($G4383)=0),"※收入和支出都没填",IF(OR(N($F4383)&lt;0,N($G4383)&lt;0),"※金额不能填负数，方向反了就换一列填",IF($D4383="","※没填收支类别，分类报表会漏掉这一笔",IF(ISNA(MATCH($D4383,类别表,0)),"※收支类别不在【基础资料】的清单里",IF(AND($L4383="内部转账",$M4383=""),"△内部转账要在「对方账户」写上另一头",IF(AND($L4383="内部转账",$M4383=$C4383),"※对方账户跟本账户是同一个",IF(AND($L4383&lt;&gt;"内部转账",$M4383&lt;&gt;""),"△填了对方账户，但类别不是内部转账",IF(YEAR($B4383)&lt;&gt;管理年度,"△不是管理年度的单据，按月的三张报表里看不到",IF($H4383&lt;0,"△这一笔之后该账户余额成负数了，核一下",""))))))))))))))</f>
        <v/>
      </c>
    </row>
    <row r="4384" ht="16.5" spans="1:16">
      <c r="A4384" s="4" t="str">
        <f>IF($C4384="","",COUNTA($C$5:$C4384))</f>
        <v/>
      </c>
      <c r="B4384" s="52"/>
      <c r="C4384" s="53"/>
      <c r="D4384" s="53"/>
      <c r="E4384" s="32"/>
      <c r="F4384" s="54"/>
      <c r="G4384" s="54"/>
      <c r="H4384" s="24" t="str">
        <f>IFERROR(ROUND(VLOOKUP($C4384,基础资料!$B$5:$E$34,3,0)+SUMIF($C$5:$C4384,$C4384,$F$5:$F4384)-SUMIF($C$5:$C4384,$C4384,$G$5:$G4384),2),"")</f>
        <v/>
      </c>
      <c r="I4384" s="53"/>
      <c r="J4384" s="53"/>
      <c r="K4384" s="25" t="str">
        <f t="shared" si="68"/>
        <v/>
      </c>
      <c r="L4384" s="13" t="str">
        <f>IF($D4384="","",IFERROR(INDEX(类别属性,MATCH($D4384,类别表,0)),""))</f>
        <v/>
      </c>
      <c r="M4384" s="53"/>
      <c r="N4384" s="53"/>
      <c r="O4384" s="32"/>
      <c r="P4384" s="6" t="str">
        <f>IF($C4384="","",IF(ISNA(MATCH($C4384,账户表,0)),"※这个账户不在【基础资料】的账户档案里",IF($B4384="","※没填日期，这一笔不会进任何月份的报表",IF(NOT(ISNUMBER($B4384)),"※日期是文本不是日期（像 2026.6.28 这种），按日期取数的报表全会漏掉这一笔",IF(AND($F4384&lt;&gt;"",$G4384&lt;&gt;""),"※收入和支出不能同时填",IF(AND(N($F4384)=0,N($G4384)=0),"※收入和支出都没填",IF(OR(N($F4384)&lt;0,N($G4384)&lt;0),"※金额不能填负数，方向反了就换一列填",IF($D4384="","※没填收支类别，分类报表会漏掉这一笔",IF(ISNA(MATCH($D4384,类别表,0)),"※收支类别不在【基础资料】的清单里",IF(AND($L4384="内部转账",$M4384=""),"△内部转账要在「对方账户」写上另一头",IF(AND($L4384="内部转账",$M4384=$C4384),"※对方账户跟本账户是同一个",IF(AND($L4384&lt;&gt;"内部转账",$M4384&lt;&gt;""),"△填了对方账户，但类别不是内部转账",IF(YEAR($B4384)&lt;&gt;管理年度,"△不是管理年度的单据，按月的三张报表里看不到",IF($H4384&lt;0,"△这一笔之后该账户余额成负数了，核一下",""))))))))))))))</f>
        <v/>
      </c>
    </row>
    <row r="4385" ht="16.5" spans="1:16">
      <c r="A4385" s="4" t="str">
        <f>IF($C4385="","",COUNTA($C$5:$C4385))</f>
        <v/>
      </c>
      <c r="B4385" s="52"/>
      <c r="C4385" s="53"/>
      <c r="D4385" s="53"/>
      <c r="E4385" s="32"/>
      <c r="F4385" s="54"/>
      <c r="G4385" s="54"/>
      <c r="H4385" s="24" t="str">
        <f>IFERROR(ROUND(VLOOKUP($C4385,基础资料!$B$5:$E$34,3,0)+SUMIF($C$5:$C4385,$C4385,$F$5:$F4385)-SUMIF($C$5:$C4385,$C4385,$G$5:$G4385),2),"")</f>
        <v/>
      </c>
      <c r="I4385" s="53"/>
      <c r="J4385" s="53"/>
      <c r="K4385" s="25" t="str">
        <f t="shared" si="68"/>
        <v/>
      </c>
      <c r="L4385" s="13" t="str">
        <f>IF($D4385="","",IFERROR(INDEX(类别属性,MATCH($D4385,类别表,0)),""))</f>
        <v/>
      </c>
      <c r="M4385" s="53"/>
      <c r="N4385" s="53"/>
      <c r="O4385" s="32"/>
      <c r="P4385" s="6" t="str">
        <f>IF($C4385="","",IF(ISNA(MATCH($C4385,账户表,0)),"※这个账户不在【基础资料】的账户档案里",IF($B4385="","※没填日期，这一笔不会进任何月份的报表",IF(NOT(ISNUMBER($B4385)),"※日期是文本不是日期（像 2026.6.28 这种），按日期取数的报表全会漏掉这一笔",IF(AND($F4385&lt;&gt;"",$G4385&lt;&gt;""),"※收入和支出不能同时填",IF(AND(N($F4385)=0,N($G4385)=0),"※收入和支出都没填",IF(OR(N($F4385)&lt;0,N($G4385)&lt;0),"※金额不能填负数，方向反了就换一列填",IF($D4385="","※没填收支类别，分类报表会漏掉这一笔",IF(ISNA(MATCH($D4385,类别表,0)),"※收支类别不在【基础资料】的清单里",IF(AND($L4385="内部转账",$M4385=""),"△内部转账要在「对方账户」写上另一头",IF(AND($L4385="内部转账",$M4385=$C4385),"※对方账户跟本账户是同一个",IF(AND($L4385&lt;&gt;"内部转账",$M4385&lt;&gt;""),"△填了对方账户，但类别不是内部转账",IF(YEAR($B4385)&lt;&gt;管理年度,"△不是管理年度的单据，按月的三张报表里看不到",IF($H4385&lt;0,"△这一笔之后该账户余额成负数了，核一下",""))))))))))))))</f>
        <v/>
      </c>
    </row>
    <row r="4386" ht="16.5" spans="1:16">
      <c r="A4386" s="4" t="str">
        <f>IF($C4386="","",COUNTA($C$5:$C4386))</f>
        <v/>
      </c>
      <c r="B4386" s="52"/>
      <c r="C4386" s="53"/>
      <c r="D4386" s="53"/>
      <c r="E4386" s="32"/>
      <c r="F4386" s="54"/>
      <c r="G4386" s="54"/>
      <c r="H4386" s="24" t="str">
        <f>IFERROR(ROUND(VLOOKUP($C4386,基础资料!$B$5:$E$34,3,0)+SUMIF($C$5:$C4386,$C4386,$F$5:$F4386)-SUMIF($C$5:$C4386,$C4386,$G$5:$G4386),2),"")</f>
        <v/>
      </c>
      <c r="I4386" s="53"/>
      <c r="J4386" s="53"/>
      <c r="K4386" s="25" t="str">
        <f t="shared" si="68"/>
        <v/>
      </c>
      <c r="L4386" s="13" t="str">
        <f>IF($D4386="","",IFERROR(INDEX(类别属性,MATCH($D4386,类别表,0)),""))</f>
        <v/>
      </c>
      <c r="M4386" s="53"/>
      <c r="N4386" s="53"/>
      <c r="O4386" s="32"/>
      <c r="P4386" s="6" t="str">
        <f>IF($C4386="","",IF(ISNA(MATCH($C4386,账户表,0)),"※这个账户不在【基础资料】的账户档案里",IF($B4386="","※没填日期，这一笔不会进任何月份的报表",IF(NOT(ISNUMBER($B4386)),"※日期是文本不是日期（像 2026.6.28 这种），按日期取数的报表全会漏掉这一笔",IF(AND($F4386&lt;&gt;"",$G4386&lt;&gt;""),"※收入和支出不能同时填",IF(AND(N($F4386)=0,N($G4386)=0),"※收入和支出都没填",IF(OR(N($F4386)&lt;0,N($G4386)&lt;0),"※金额不能填负数，方向反了就换一列填",IF($D4386="","※没填收支类别，分类报表会漏掉这一笔",IF(ISNA(MATCH($D4386,类别表,0)),"※收支类别不在【基础资料】的清单里",IF(AND($L4386="内部转账",$M4386=""),"△内部转账要在「对方账户」写上另一头",IF(AND($L4386="内部转账",$M4386=$C4386),"※对方账户跟本账户是同一个",IF(AND($L4386&lt;&gt;"内部转账",$M4386&lt;&gt;""),"△填了对方账户，但类别不是内部转账",IF(YEAR($B4386)&lt;&gt;管理年度,"△不是管理年度的单据，按月的三张报表里看不到",IF($H4386&lt;0,"△这一笔之后该账户余额成负数了，核一下",""))))))))))))))</f>
        <v/>
      </c>
    </row>
    <row r="4387" ht="16.5" spans="1:16">
      <c r="A4387" s="4" t="str">
        <f>IF($C4387="","",COUNTA($C$5:$C4387))</f>
        <v/>
      </c>
      <c r="B4387" s="52"/>
      <c r="C4387" s="53"/>
      <c r="D4387" s="53"/>
      <c r="E4387" s="32"/>
      <c r="F4387" s="54"/>
      <c r="G4387" s="54"/>
      <c r="H4387" s="24" t="str">
        <f>IFERROR(ROUND(VLOOKUP($C4387,基础资料!$B$5:$E$34,3,0)+SUMIF($C$5:$C4387,$C4387,$F$5:$F4387)-SUMIF($C$5:$C4387,$C4387,$G$5:$G4387),2),"")</f>
        <v/>
      </c>
      <c r="I4387" s="53"/>
      <c r="J4387" s="53"/>
      <c r="K4387" s="25" t="str">
        <f t="shared" si="68"/>
        <v/>
      </c>
      <c r="L4387" s="13" t="str">
        <f>IF($D4387="","",IFERROR(INDEX(类别属性,MATCH($D4387,类别表,0)),""))</f>
        <v/>
      </c>
      <c r="M4387" s="53"/>
      <c r="N4387" s="53"/>
      <c r="O4387" s="32"/>
      <c r="P4387" s="6" t="str">
        <f>IF($C4387="","",IF(ISNA(MATCH($C4387,账户表,0)),"※这个账户不在【基础资料】的账户档案里",IF($B4387="","※没填日期，这一笔不会进任何月份的报表",IF(NOT(ISNUMBER($B4387)),"※日期是文本不是日期（像 2026.6.28 这种），按日期取数的报表全会漏掉这一笔",IF(AND($F4387&lt;&gt;"",$G4387&lt;&gt;""),"※收入和支出不能同时填",IF(AND(N($F4387)=0,N($G4387)=0),"※收入和支出都没填",IF(OR(N($F4387)&lt;0,N($G4387)&lt;0),"※金额不能填负数，方向反了就换一列填",IF($D4387="","※没填收支类别，分类报表会漏掉这一笔",IF(ISNA(MATCH($D4387,类别表,0)),"※收支类别不在【基础资料】的清单里",IF(AND($L4387="内部转账",$M4387=""),"△内部转账要在「对方账户」写上另一头",IF(AND($L4387="内部转账",$M4387=$C4387),"※对方账户跟本账户是同一个",IF(AND($L4387&lt;&gt;"内部转账",$M4387&lt;&gt;""),"△填了对方账户，但类别不是内部转账",IF(YEAR($B4387)&lt;&gt;管理年度,"△不是管理年度的单据，按月的三张报表里看不到",IF($H4387&lt;0,"△这一笔之后该账户余额成负数了，核一下",""))))))))))))))</f>
        <v/>
      </c>
    </row>
    <row r="4388" ht="16.5" spans="1:16">
      <c r="A4388" s="4" t="str">
        <f>IF($C4388="","",COUNTA($C$5:$C4388))</f>
        <v/>
      </c>
      <c r="B4388" s="52"/>
      <c r="C4388" s="53"/>
      <c r="D4388" s="53"/>
      <c r="E4388" s="32"/>
      <c r="F4388" s="54"/>
      <c r="G4388" s="54"/>
      <c r="H4388" s="24" t="str">
        <f>IFERROR(ROUND(VLOOKUP($C4388,基础资料!$B$5:$E$34,3,0)+SUMIF($C$5:$C4388,$C4388,$F$5:$F4388)-SUMIF($C$5:$C4388,$C4388,$G$5:$G4388),2),"")</f>
        <v/>
      </c>
      <c r="I4388" s="53"/>
      <c r="J4388" s="53"/>
      <c r="K4388" s="25" t="str">
        <f t="shared" si="68"/>
        <v/>
      </c>
      <c r="L4388" s="13" t="str">
        <f>IF($D4388="","",IFERROR(INDEX(类别属性,MATCH($D4388,类别表,0)),""))</f>
        <v/>
      </c>
      <c r="M4388" s="53"/>
      <c r="N4388" s="53"/>
      <c r="O4388" s="32"/>
      <c r="P4388" s="6" t="str">
        <f>IF($C4388="","",IF(ISNA(MATCH($C4388,账户表,0)),"※这个账户不在【基础资料】的账户档案里",IF($B4388="","※没填日期，这一笔不会进任何月份的报表",IF(NOT(ISNUMBER($B4388)),"※日期是文本不是日期（像 2026.6.28 这种），按日期取数的报表全会漏掉这一笔",IF(AND($F4388&lt;&gt;"",$G4388&lt;&gt;""),"※收入和支出不能同时填",IF(AND(N($F4388)=0,N($G4388)=0),"※收入和支出都没填",IF(OR(N($F4388)&lt;0,N($G4388)&lt;0),"※金额不能填负数，方向反了就换一列填",IF($D4388="","※没填收支类别，分类报表会漏掉这一笔",IF(ISNA(MATCH($D4388,类别表,0)),"※收支类别不在【基础资料】的清单里",IF(AND($L4388="内部转账",$M4388=""),"△内部转账要在「对方账户」写上另一头",IF(AND($L4388="内部转账",$M4388=$C4388),"※对方账户跟本账户是同一个",IF(AND($L4388&lt;&gt;"内部转账",$M4388&lt;&gt;""),"△填了对方账户，但类别不是内部转账",IF(YEAR($B4388)&lt;&gt;管理年度,"△不是管理年度的单据，按月的三张报表里看不到",IF($H4388&lt;0,"△这一笔之后该账户余额成负数了，核一下",""))))))))))))))</f>
        <v/>
      </c>
    </row>
    <row r="4389" ht="16.5" spans="1:16">
      <c r="A4389" s="4" t="str">
        <f>IF($C4389="","",COUNTA($C$5:$C4389))</f>
        <v/>
      </c>
      <c r="B4389" s="52"/>
      <c r="C4389" s="53"/>
      <c r="D4389" s="53"/>
      <c r="E4389" s="32"/>
      <c r="F4389" s="54"/>
      <c r="G4389" s="54"/>
      <c r="H4389" s="24" t="str">
        <f>IFERROR(ROUND(VLOOKUP($C4389,基础资料!$B$5:$E$34,3,0)+SUMIF($C$5:$C4389,$C4389,$F$5:$F4389)-SUMIF($C$5:$C4389,$C4389,$G$5:$G4389),2),"")</f>
        <v/>
      </c>
      <c r="I4389" s="53"/>
      <c r="J4389" s="53"/>
      <c r="K4389" s="25" t="str">
        <f t="shared" si="68"/>
        <v/>
      </c>
      <c r="L4389" s="13" t="str">
        <f>IF($D4389="","",IFERROR(INDEX(类别属性,MATCH($D4389,类别表,0)),""))</f>
        <v/>
      </c>
      <c r="M4389" s="53"/>
      <c r="N4389" s="53"/>
      <c r="O4389" s="32"/>
      <c r="P4389" s="6" t="str">
        <f>IF($C4389="","",IF(ISNA(MATCH($C4389,账户表,0)),"※这个账户不在【基础资料】的账户档案里",IF($B4389="","※没填日期，这一笔不会进任何月份的报表",IF(NOT(ISNUMBER($B4389)),"※日期是文本不是日期（像 2026.6.28 这种），按日期取数的报表全会漏掉这一笔",IF(AND($F4389&lt;&gt;"",$G4389&lt;&gt;""),"※收入和支出不能同时填",IF(AND(N($F4389)=0,N($G4389)=0),"※收入和支出都没填",IF(OR(N($F4389)&lt;0,N($G4389)&lt;0),"※金额不能填负数，方向反了就换一列填",IF($D4389="","※没填收支类别，分类报表会漏掉这一笔",IF(ISNA(MATCH($D4389,类别表,0)),"※收支类别不在【基础资料】的清单里",IF(AND($L4389="内部转账",$M4389=""),"△内部转账要在「对方账户」写上另一头",IF(AND($L4389="内部转账",$M4389=$C4389),"※对方账户跟本账户是同一个",IF(AND($L4389&lt;&gt;"内部转账",$M4389&lt;&gt;""),"△填了对方账户，但类别不是内部转账",IF(YEAR($B4389)&lt;&gt;管理年度,"△不是管理年度的单据，按月的三张报表里看不到",IF($H4389&lt;0,"△这一笔之后该账户余额成负数了，核一下",""))))))))))))))</f>
        <v/>
      </c>
    </row>
    <row r="4390" ht="16.5" spans="1:16">
      <c r="A4390" s="4" t="str">
        <f>IF($C4390="","",COUNTA($C$5:$C4390))</f>
        <v/>
      </c>
      <c r="B4390" s="52"/>
      <c r="C4390" s="53"/>
      <c r="D4390" s="53"/>
      <c r="E4390" s="32"/>
      <c r="F4390" s="54"/>
      <c r="G4390" s="54"/>
      <c r="H4390" s="24" t="str">
        <f>IFERROR(ROUND(VLOOKUP($C4390,基础资料!$B$5:$E$34,3,0)+SUMIF($C$5:$C4390,$C4390,$F$5:$F4390)-SUMIF($C$5:$C4390,$C4390,$G$5:$G4390),2),"")</f>
        <v/>
      </c>
      <c r="I4390" s="53"/>
      <c r="J4390" s="53"/>
      <c r="K4390" s="25" t="str">
        <f t="shared" si="68"/>
        <v/>
      </c>
      <c r="L4390" s="13" t="str">
        <f>IF($D4390="","",IFERROR(INDEX(类别属性,MATCH($D4390,类别表,0)),""))</f>
        <v/>
      </c>
      <c r="M4390" s="53"/>
      <c r="N4390" s="53"/>
      <c r="O4390" s="32"/>
      <c r="P4390" s="6" t="str">
        <f>IF($C4390="","",IF(ISNA(MATCH($C4390,账户表,0)),"※这个账户不在【基础资料】的账户档案里",IF($B4390="","※没填日期，这一笔不会进任何月份的报表",IF(NOT(ISNUMBER($B4390)),"※日期是文本不是日期（像 2026.6.28 这种），按日期取数的报表全会漏掉这一笔",IF(AND($F4390&lt;&gt;"",$G4390&lt;&gt;""),"※收入和支出不能同时填",IF(AND(N($F4390)=0,N($G4390)=0),"※收入和支出都没填",IF(OR(N($F4390)&lt;0,N($G4390)&lt;0),"※金额不能填负数，方向反了就换一列填",IF($D4390="","※没填收支类别，分类报表会漏掉这一笔",IF(ISNA(MATCH($D4390,类别表,0)),"※收支类别不在【基础资料】的清单里",IF(AND($L4390="内部转账",$M4390=""),"△内部转账要在「对方账户」写上另一头",IF(AND($L4390="内部转账",$M4390=$C4390),"※对方账户跟本账户是同一个",IF(AND($L4390&lt;&gt;"内部转账",$M4390&lt;&gt;""),"△填了对方账户，但类别不是内部转账",IF(YEAR($B4390)&lt;&gt;管理年度,"△不是管理年度的单据，按月的三张报表里看不到",IF($H4390&lt;0,"△这一笔之后该账户余额成负数了，核一下",""))))))))))))))</f>
        <v/>
      </c>
    </row>
    <row r="4391" ht="16.5" spans="1:16">
      <c r="A4391" s="4" t="str">
        <f>IF($C4391="","",COUNTA($C$5:$C4391))</f>
        <v/>
      </c>
      <c r="B4391" s="52"/>
      <c r="C4391" s="53"/>
      <c r="D4391" s="53"/>
      <c r="E4391" s="32"/>
      <c r="F4391" s="54"/>
      <c r="G4391" s="54"/>
      <c r="H4391" s="24" t="str">
        <f>IFERROR(ROUND(VLOOKUP($C4391,基础资料!$B$5:$E$34,3,0)+SUMIF($C$5:$C4391,$C4391,$F$5:$F4391)-SUMIF($C$5:$C4391,$C4391,$G$5:$G4391),2),"")</f>
        <v/>
      </c>
      <c r="I4391" s="53"/>
      <c r="J4391" s="53"/>
      <c r="K4391" s="25" t="str">
        <f t="shared" si="68"/>
        <v/>
      </c>
      <c r="L4391" s="13" t="str">
        <f>IF($D4391="","",IFERROR(INDEX(类别属性,MATCH($D4391,类别表,0)),""))</f>
        <v/>
      </c>
      <c r="M4391" s="53"/>
      <c r="N4391" s="53"/>
      <c r="O4391" s="32"/>
      <c r="P4391" s="6" t="str">
        <f>IF($C4391="","",IF(ISNA(MATCH($C4391,账户表,0)),"※这个账户不在【基础资料】的账户档案里",IF($B4391="","※没填日期，这一笔不会进任何月份的报表",IF(NOT(ISNUMBER($B4391)),"※日期是文本不是日期（像 2026.6.28 这种），按日期取数的报表全会漏掉这一笔",IF(AND($F4391&lt;&gt;"",$G4391&lt;&gt;""),"※收入和支出不能同时填",IF(AND(N($F4391)=0,N($G4391)=0),"※收入和支出都没填",IF(OR(N($F4391)&lt;0,N($G4391)&lt;0),"※金额不能填负数，方向反了就换一列填",IF($D4391="","※没填收支类别，分类报表会漏掉这一笔",IF(ISNA(MATCH($D4391,类别表,0)),"※收支类别不在【基础资料】的清单里",IF(AND($L4391="内部转账",$M4391=""),"△内部转账要在「对方账户」写上另一头",IF(AND($L4391="内部转账",$M4391=$C4391),"※对方账户跟本账户是同一个",IF(AND($L4391&lt;&gt;"内部转账",$M4391&lt;&gt;""),"△填了对方账户，但类别不是内部转账",IF(YEAR($B4391)&lt;&gt;管理年度,"△不是管理年度的单据，按月的三张报表里看不到",IF($H4391&lt;0,"△这一笔之后该账户余额成负数了，核一下",""))))))))))))))</f>
        <v/>
      </c>
    </row>
    <row r="4392" ht="16.5" spans="1:16">
      <c r="A4392" s="4" t="str">
        <f>IF($C4392="","",COUNTA($C$5:$C4392))</f>
        <v/>
      </c>
      <c r="B4392" s="52"/>
      <c r="C4392" s="53"/>
      <c r="D4392" s="53"/>
      <c r="E4392" s="32"/>
      <c r="F4392" s="54"/>
      <c r="G4392" s="54"/>
      <c r="H4392" s="24" t="str">
        <f>IFERROR(ROUND(VLOOKUP($C4392,基础资料!$B$5:$E$34,3,0)+SUMIF($C$5:$C4392,$C4392,$F$5:$F4392)-SUMIF($C$5:$C4392,$C4392,$G$5:$G4392),2),"")</f>
        <v/>
      </c>
      <c r="I4392" s="53"/>
      <c r="J4392" s="53"/>
      <c r="K4392" s="25" t="str">
        <f t="shared" si="68"/>
        <v/>
      </c>
      <c r="L4392" s="13" t="str">
        <f>IF($D4392="","",IFERROR(INDEX(类别属性,MATCH($D4392,类别表,0)),""))</f>
        <v/>
      </c>
      <c r="M4392" s="53"/>
      <c r="N4392" s="53"/>
      <c r="O4392" s="32"/>
      <c r="P4392" s="6" t="str">
        <f>IF($C4392="","",IF(ISNA(MATCH($C4392,账户表,0)),"※这个账户不在【基础资料】的账户档案里",IF($B4392="","※没填日期，这一笔不会进任何月份的报表",IF(NOT(ISNUMBER($B4392)),"※日期是文本不是日期（像 2026.6.28 这种），按日期取数的报表全会漏掉这一笔",IF(AND($F4392&lt;&gt;"",$G4392&lt;&gt;""),"※收入和支出不能同时填",IF(AND(N($F4392)=0,N($G4392)=0),"※收入和支出都没填",IF(OR(N($F4392)&lt;0,N($G4392)&lt;0),"※金额不能填负数，方向反了就换一列填",IF($D4392="","※没填收支类别，分类报表会漏掉这一笔",IF(ISNA(MATCH($D4392,类别表,0)),"※收支类别不在【基础资料】的清单里",IF(AND($L4392="内部转账",$M4392=""),"△内部转账要在「对方账户」写上另一头",IF(AND($L4392="内部转账",$M4392=$C4392),"※对方账户跟本账户是同一个",IF(AND($L4392&lt;&gt;"内部转账",$M4392&lt;&gt;""),"△填了对方账户，但类别不是内部转账",IF(YEAR($B4392)&lt;&gt;管理年度,"△不是管理年度的单据，按月的三张报表里看不到",IF($H4392&lt;0,"△这一笔之后该账户余额成负数了，核一下",""))))))))))))))</f>
        <v/>
      </c>
    </row>
    <row r="4393" ht="16.5" spans="1:16">
      <c r="A4393" s="4" t="str">
        <f>IF($C4393="","",COUNTA($C$5:$C4393))</f>
        <v/>
      </c>
      <c r="B4393" s="52"/>
      <c r="C4393" s="53"/>
      <c r="D4393" s="53"/>
      <c r="E4393" s="32"/>
      <c r="F4393" s="54"/>
      <c r="G4393" s="54"/>
      <c r="H4393" s="24" t="str">
        <f>IFERROR(ROUND(VLOOKUP($C4393,基础资料!$B$5:$E$34,3,0)+SUMIF($C$5:$C4393,$C4393,$F$5:$F4393)-SUMIF($C$5:$C4393,$C4393,$G$5:$G4393),2),"")</f>
        <v/>
      </c>
      <c r="I4393" s="53"/>
      <c r="J4393" s="53"/>
      <c r="K4393" s="25" t="str">
        <f t="shared" si="68"/>
        <v/>
      </c>
      <c r="L4393" s="13" t="str">
        <f>IF($D4393="","",IFERROR(INDEX(类别属性,MATCH($D4393,类别表,0)),""))</f>
        <v/>
      </c>
      <c r="M4393" s="53"/>
      <c r="N4393" s="53"/>
      <c r="O4393" s="32"/>
      <c r="P4393" s="6" t="str">
        <f>IF($C4393="","",IF(ISNA(MATCH($C4393,账户表,0)),"※这个账户不在【基础资料】的账户档案里",IF($B4393="","※没填日期，这一笔不会进任何月份的报表",IF(NOT(ISNUMBER($B4393)),"※日期是文本不是日期（像 2026.6.28 这种），按日期取数的报表全会漏掉这一笔",IF(AND($F4393&lt;&gt;"",$G4393&lt;&gt;""),"※收入和支出不能同时填",IF(AND(N($F4393)=0,N($G4393)=0),"※收入和支出都没填",IF(OR(N($F4393)&lt;0,N($G4393)&lt;0),"※金额不能填负数，方向反了就换一列填",IF($D4393="","※没填收支类别，分类报表会漏掉这一笔",IF(ISNA(MATCH($D4393,类别表,0)),"※收支类别不在【基础资料】的清单里",IF(AND($L4393="内部转账",$M4393=""),"△内部转账要在「对方账户」写上另一头",IF(AND($L4393="内部转账",$M4393=$C4393),"※对方账户跟本账户是同一个",IF(AND($L4393&lt;&gt;"内部转账",$M4393&lt;&gt;""),"△填了对方账户，但类别不是内部转账",IF(YEAR($B4393)&lt;&gt;管理年度,"△不是管理年度的单据，按月的三张报表里看不到",IF($H4393&lt;0,"△这一笔之后该账户余额成负数了，核一下",""))))))))))))))</f>
        <v/>
      </c>
    </row>
    <row r="4394" ht="16.5" spans="1:16">
      <c r="A4394" s="4" t="str">
        <f>IF($C4394="","",COUNTA($C$5:$C4394))</f>
        <v/>
      </c>
      <c r="B4394" s="52"/>
      <c r="C4394" s="53"/>
      <c r="D4394" s="53"/>
      <c r="E4394" s="32"/>
      <c r="F4394" s="54"/>
      <c r="G4394" s="54"/>
      <c r="H4394" s="24" t="str">
        <f>IFERROR(ROUND(VLOOKUP($C4394,基础资料!$B$5:$E$34,3,0)+SUMIF($C$5:$C4394,$C4394,$F$5:$F4394)-SUMIF($C$5:$C4394,$C4394,$G$5:$G4394),2),"")</f>
        <v/>
      </c>
      <c r="I4394" s="53"/>
      <c r="J4394" s="53"/>
      <c r="K4394" s="25" t="str">
        <f t="shared" si="68"/>
        <v/>
      </c>
      <c r="L4394" s="13" t="str">
        <f>IF($D4394="","",IFERROR(INDEX(类别属性,MATCH($D4394,类别表,0)),""))</f>
        <v/>
      </c>
      <c r="M4394" s="53"/>
      <c r="N4394" s="53"/>
      <c r="O4394" s="32"/>
      <c r="P4394" s="6" t="str">
        <f>IF($C4394="","",IF(ISNA(MATCH($C4394,账户表,0)),"※这个账户不在【基础资料】的账户档案里",IF($B4394="","※没填日期，这一笔不会进任何月份的报表",IF(NOT(ISNUMBER($B4394)),"※日期是文本不是日期（像 2026.6.28 这种），按日期取数的报表全会漏掉这一笔",IF(AND($F4394&lt;&gt;"",$G4394&lt;&gt;""),"※收入和支出不能同时填",IF(AND(N($F4394)=0,N($G4394)=0),"※收入和支出都没填",IF(OR(N($F4394)&lt;0,N($G4394)&lt;0),"※金额不能填负数，方向反了就换一列填",IF($D4394="","※没填收支类别，分类报表会漏掉这一笔",IF(ISNA(MATCH($D4394,类别表,0)),"※收支类别不在【基础资料】的清单里",IF(AND($L4394="内部转账",$M4394=""),"△内部转账要在「对方账户」写上另一头",IF(AND($L4394="内部转账",$M4394=$C4394),"※对方账户跟本账户是同一个",IF(AND($L4394&lt;&gt;"内部转账",$M4394&lt;&gt;""),"△填了对方账户，但类别不是内部转账",IF(YEAR($B4394)&lt;&gt;管理年度,"△不是管理年度的单据，按月的三张报表里看不到",IF($H4394&lt;0,"△这一笔之后该账户余额成负数了，核一下",""))))))))))))))</f>
        <v/>
      </c>
    </row>
    <row r="4395" ht="16.5" spans="1:16">
      <c r="A4395" s="4" t="str">
        <f>IF($C4395="","",COUNTA($C$5:$C4395))</f>
        <v/>
      </c>
      <c r="B4395" s="52"/>
      <c r="C4395" s="53"/>
      <c r="D4395" s="53"/>
      <c r="E4395" s="32"/>
      <c r="F4395" s="54"/>
      <c r="G4395" s="54"/>
      <c r="H4395" s="24" t="str">
        <f>IFERROR(ROUND(VLOOKUP($C4395,基础资料!$B$5:$E$34,3,0)+SUMIF($C$5:$C4395,$C4395,$F$5:$F4395)-SUMIF($C$5:$C4395,$C4395,$G$5:$G4395),2),"")</f>
        <v/>
      </c>
      <c r="I4395" s="53"/>
      <c r="J4395" s="53"/>
      <c r="K4395" s="25" t="str">
        <f t="shared" si="68"/>
        <v/>
      </c>
      <c r="L4395" s="13" t="str">
        <f>IF($D4395="","",IFERROR(INDEX(类别属性,MATCH($D4395,类别表,0)),""))</f>
        <v/>
      </c>
      <c r="M4395" s="53"/>
      <c r="N4395" s="53"/>
      <c r="O4395" s="32"/>
      <c r="P4395" s="6" t="str">
        <f>IF($C4395="","",IF(ISNA(MATCH($C4395,账户表,0)),"※这个账户不在【基础资料】的账户档案里",IF($B4395="","※没填日期，这一笔不会进任何月份的报表",IF(NOT(ISNUMBER($B4395)),"※日期是文本不是日期（像 2026.6.28 这种），按日期取数的报表全会漏掉这一笔",IF(AND($F4395&lt;&gt;"",$G4395&lt;&gt;""),"※收入和支出不能同时填",IF(AND(N($F4395)=0,N($G4395)=0),"※收入和支出都没填",IF(OR(N($F4395)&lt;0,N($G4395)&lt;0),"※金额不能填负数，方向反了就换一列填",IF($D4395="","※没填收支类别，分类报表会漏掉这一笔",IF(ISNA(MATCH($D4395,类别表,0)),"※收支类别不在【基础资料】的清单里",IF(AND($L4395="内部转账",$M4395=""),"△内部转账要在「对方账户」写上另一头",IF(AND($L4395="内部转账",$M4395=$C4395),"※对方账户跟本账户是同一个",IF(AND($L4395&lt;&gt;"内部转账",$M4395&lt;&gt;""),"△填了对方账户，但类别不是内部转账",IF(YEAR($B4395)&lt;&gt;管理年度,"△不是管理年度的单据，按月的三张报表里看不到",IF($H4395&lt;0,"△这一笔之后该账户余额成负数了，核一下",""))))))))))))))</f>
        <v/>
      </c>
    </row>
    <row r="4396" ht="16.5" spans="1:16">
      <c r="A4396" s="4" t="str">
        <f>IF($C4396="","",COUNTA($C$5:$C4396))</f>
        <v/>
      </c>
      <c r="B4396" s="52"/>
      <c r="C4396" s="53"/>
      <c r="D4396" s="53"/>
      <c r="E4396" s="32"/>
      <c r="F4396" s="54"/>
      <c r="G4396" s="54"/>
      <c r="H4396" s="24" t="str">
        <f>IFERROR(ROUND(VLOOKUP($C4396,基础资料!$B$5:$E$34,3,0)+SUMIF($C$5:$C4396,$C4396,$F$5:$F4396)-SUMIF($C$5:$C4396,$C4396,$G$5:$G4396),2),"")</f>
        <v/>
      </c>
      <c r="I4396" s="53"/>
      <c r="J4396" s="53"/>
      <c r="K4396" s="25" t="str">
        <f t="shared" si="68"/>
        <v/>
      </c>
      <c r="L4396" s="13" t="str">
        <f>IF($D4396="","",IFERROR(INDEX(类别属性,MATCH($D4396,类别表,0)),""))</f>
        <v/>
      </c>
      <c r="M4396" s="53"/>
      <c r="N4396" s="53"/>
      <c r="O4396" s="32"/>
      <c r="P4396" s="6" t="str">
        <f>IF($C4396="","",IF(ISNA(MATCH($C4396,账户表,0)),"※这个账户不在【基础资料】的账户档案里",IF($B4396="","※没填日期，这一笔不会进任何月份的报表",IF(NOT(ISNUMBER($B4396)),"※日期是文本不是日期（像 2026.6.28 这种），按日期取数的报表全会漏掉这一笔",IF(AND($F4396&lt;&gt;"",$G4396&lt;&gt;""),"※收入和支出不能同时填",IF(AND(N($F4396)=0,N($G4396)=0),"※收入和支出都没填",IF(OR(N($F4396)&lt;0,N($G4396)&lt;0),"※金额不能填负数，方向反了就换一列填",IF($D4396="","※没填收支类别，分类报表会漏掉这一笔",IF(ISNA(MATCH($D4396,类别表,0)),"※收支类别不在【基础资料】的清单里",IF(AND($L4396="内部转账",$M4396=""),"△内部转账要在「对方账户」写上另一头",IF(AND($L4396="内部转账",$M4396=$C4396),"※对方账户跟本账户是同一个",IF(AND($L4396&lt;&gt;"内部转账",$M4396&lt;&gt;""),"△填了对方账户，但类别不是内部转账",IF(YEAR($B4396)&lt;&gt;管理年度,"△不是管理年度的单据，按月的三张报表里看不到",IF($H4396&lt;0,"△这一笔之后该账户余额成负数了，核一下",""))))))))))))))</f>
        <v/>
      </c>
    </row>
    <row r="4397" ht="16.5" spans="1:16">
      <c r="A4397" s="4" t="str">
        <f>IF($C4397="","",COUNTA($C$5:$C4397))</f>
        <v/>
      </c>
      <c r="B4397" s="52"/>
      <c r="C4397" s="53"/>
      <c r="D4397" s="53"/>
      <c r="E4397" s="32"/>
      <c r="F4397" s="54"/>
      <c r="G4397" s="54"/>
      <c r="H4397" s="24" t="str">
        <f>IFERROR(ROUND(VLOOKUP($C4397,基础资料!$B$5:$E$34,3,0)+SUMIF($C$5:$C4397,$C4397,$F$5:$F4397)-SUMIF($C$5:$C4397,$C4397,$G$5:$G4397),2),"")</f>
        <v/>
      </c>
      <c r="I4397" s="53"/>
      <c r="J4397" s="53"/>
      <c r="K4397" s="25" t="str">
        <f t="shared" si="68"/>
        <v/>
      </c>
      <c r="L4397" s="13" t="str">
        <f>IF($D4397="","",IFERROR(INDEX(类别属性,MATCH($D4397,类别表,0)),""))</f>
        <v/>
      </c>
      <c r="M4397" s="53"/>
      <c r="N4397" s="53"/>
      <c r="O4397" s="32"/>
      <c r="P4397" s="6" t="str">
        <f>IF($C4397="","",IF(ISNA(MATCH($C4397,账户表,0)),"※这个账户不在【基础资料】的账户档案里",IF($B4397="","※没填日期，这一笔不会进任何月份的报表",IF(NOT(ISNUMBER($B4397)),"※日期是文本不是日期（像 2026.6.28 这种），按日期取数的报表全会漏掉这一笔",IF(AND($F4397&lt;&gt;"",$G4397&lt;&gt;""),"※收入和支出不能同时填",IF(AND(N($F4397)=0,N($G4397)=0),"※收入和支出都没填",IF(OR(N($F4397)&lt;0,N($G4397)&lt;0),"※金额不能填负数，方向反了就换一列填",IF($D4397="","※没填收支类别，分类报表会漏掉这一笔",IF(ISNA(MATCH($D4397,类别表,0)),"※收支类别不在【基础资料】的清单里",IF(AND($L4397="内部转账",$M4397=""),"△内部转账要在「对方账户」写上另一头",IF(AND($L4397="内部转账",$M4397=$C4397),"※对方账户跟本账户是同一个",IF(AND($L4397&lt;&gt;"内部转账",$M4397&lt;&gt;""),"△填了对方账户，但类别不是内部转账",IF(YEAR($B4397)&lt;&gt;管理年度,"△不是管理年度的单据，按月的三张报表里看不到",IF($H4397&lt;0,"△这一笔之后该账户余额成负数了，核一下",""))))))))))))))</f>
        <v/>
      </c>
    </row>
    <row r="4398" ht="16.5" spans="1:16">
      <c r="A4398" s="4" t="str">
        <f>IF($C4398="","",COUNTA($C$5:$C4398))</f>
        <v/>
      </c>
      <c r="B4398" s="52"/>
      <c r="C4398" s="53"/>
      <c r="D4398" s="53"/>
      <c r="E4398" s="32"/>
      <c r="F4398" s="54"/>
      <c r="G4398" s="54"/>
      <c r="H4398" s="24" t="str">
        <f>IFERROR(ROUND(VLOOKUP($C4398,基础资料!$B$5:$E$34,3,0)+SUMIF($C$5:$C4398,$C4398,$F$5:$F4398)-SUMIF($C$5:$C4398,$C4398,$G$5:$G4398),2),"")</f>
        <v/>
      </c>
      <c r="I4398" s="53"/>
      <c r="J4398" s="53"/>
      <c r="K4398" s="25" t="str">
        <f t="shared" si="68"/>
        <v/>
      </c>
      <c r="L4398" s="13" t="str">
        <f>IF($D4398="","",IFERROR(INDEX(类别属性,MATCH($D4398,类别表,0)),""))</f>
        <v/>
      </c>
      <c r="M4398" s="53"/>
      <c r="N4398" s="53"/>
      <c r="O4398" s="32"/>
      <c r="P4398" s="6" t="str">
        <f>IF($C4398="","",IF(ISNA(MATCH($C4398,账户表,0)),"※这个账户不在【基础资料】的账户档案里",IF($B4398="","※没填日期，这一笔不会进任何月份的报表",IF(NOT(ISNUMBER($B4398)),"※日期是文本不是日期（像 2026.6.28 这种），按日期取数的报表全会漏掉这一笔",IF(AND($F4398&lt;&gt;"",$G4398&lt;&gt;""),"※收入和支出不能同时填",IF(AND(N($F4398)=0,N($G4398)=0),"※收入和支出都没填",IF(OR(N($F4398)&lt;0,N($G4398)&lt;0),"※金额不能填负数，方向反了就换一列填",IF($D4398="","※没填收支类别，分类报表会漏掉这一笔",IF(ISNA(MATCH($D4398,类别表,0)),"※收支类别不在【基础资料】的清单里",IF(AND($L4398="内部转账",$M4398=""),"△内部转账要在「对方账户」写上另一头",IF(AND($L4398="内部转账",$M4398=$C4398),"※对方账户跟本账户是同一个",IF(AND($L4398&lt;&gt;"内部转账",$M4398&lt;&gt;""),"△填了对方账户，但类别不是内部转账",IF(YEAR($B4398)&lt;&gt;管理年度,"△不是管理年度的单据，按月的三张报表里看不到",IF($H4398&lt;0,"△这一笔之后该账户余额成负数了，核一下",""))))))))))))))</f>
        <v/>
      </c>
    </row>
    <row r="4399" ht="16.5" spans="1:16">
      <c r="A4399" s="4" t="str">
        <f>IF($C4399="","",COUNTA($C$5:$C4399))</f>
        <v/>
      </c>
      <c r="B4399" s="52"/>
      <c r="C4399" s="53"/>
      <c r="D4399" s="53"/>
      <c r="E4399" s="32"/>
      <c r="F4399" s="54"/>
      <c r="G4399" s="54"/>
      <c r="H4399" s="24" t="str">
        <f>IFERROR(ROUND(VLOOKUP($C4399,基础资料!$B$5:$E$34,3,0)+SUMIF($C$5:$C4399,$C4399,$F$5:$F4399)-SUMIF($C$5:$C4399,$C4399,$G$5:$G4399),2),"")</f>
        <v/>
      </c>
      <c r="I4399" s="53"/>
      <c r="J4399" s="53"/>
      <c r="K4399" s="25" t="str">
        <f t="shared" si="68"/>
        <v/>
      </c>
      <c r="L4399" s="13" t="str">
        <f>IF($D4399="","",IFERROR(INDEX(类别属性,MATCH($D4399,类别表,0)),""))</f>
        <v/>
      </c>
      <c r="M4399" s="53"/>
      <c r="N4399" s="53"/>
      <c r="O4399" s="32"/>
      <c r="P4399" s="6" t="str">
        <f>IF($C4399="","",IF(ISNA(MATCH($C4399,账户表,0)),"※这个账户不在【基础资料】的账户档案里",IF($B4399="","※没填日期，这一笔不会进任何月份的报表",IF(NOT(ISNUMBER($B4399)),"※日期是文本不是日期（像 2026.6.28 这种），按日期取数的报表全会漏掉这一笔",IF(AND($F4399&lt;&gt;"",$G4399&lt;&gt;""),"※收入和支出不能同时填",IF(AND(N($F4399)=0,N($G4399)=0),"※收入和支出都没填",IF(OR(N($F4399)&lt;0,N($G4399)&lt;0),"※金额不能填负数，方向反了就换一列填",IF($D4399="","※没填收支类别，分类报表会漏掉这一笔",IF(ISNA(MATCH($D4399,类别表,0)),"※收支类别不在【基础资料】的清单里",IF(AND($L4399="内部转账",$M4399=""),"△内部转账要在「对方账户」写上另一头",IF(AND($L4399="内部转账",$M4399=$C4399),"※对方账户跟本账户是同一个",IF(AND($L4399&lt;&gt;"内部转账",$M4399&lt;&gt;""),"△填了对方账户，但类别不是内部转账",IF(YEAR($B4399)&lt;&gt;管理年度,"△不是管理年度的单据，按月的三张报表里看不到",IF($H4399&lt;0,"△这一笔之后该账户余额成负数了，核一下",""))))))))))))))</f>
        <v/>
      </c>
    </row>
    <row r="4400" ht="16.5" spans="1:16">
      <c r="A4400" s="4" t="str">
        <f>IF($C4400="","",COUNTA($C$5:$C4400))</f>
        <v/>
      </c>
      <c r="B4400" s="52"/>
      <c r="C4400" s="53"/>
      <c r="D4400" s="53"/>
      <c r="E4400" s="32"/>
      <c r="F4400" s="54"/>
      <c r="G4400" s="54"/>
      <c r="H4400" s="24" t="str">
        <f>IFERROR(ROUND(VLOOKUP($C4400,基础资料!$B$5:$E$34,3,0)+SUMIF($C$5:$C4400,$C4400,$F$5:$F4400)-SUMIF($C$5:$C4400,$C4400,$G$5:$G4400),2),"")</f>
        <v/>
      </c>
      <c r="I4400" s="53"/>
      <c r="J4400" s="53"/>
      <c r="K4400" s="25" t="str">
        <f t="shared" si="68"/>
        <v/>
      </c>
      <c r="L4400" s="13" t="str">
        <f>IF($D4400="","",IFERROR(INDEX(类别属性,MATCH($D4400,类别表,0)),""))</f>
        <v/>
      </c>
      <c r="M4400" s="53"/>
      <c r="N4400" s="53"/>
      <c r="O4400" s="32"/>
      <c r="P4400" s="6" t="str">
        <f>IF($C4400="","",IF(ISNA(MATCH($C4400,账户表,0)),"※这个账户不在【基础资料】的账户档案里",IF($B4400="","※没填日期，这一笔不会进任何月份的报表",IF(NOT(ISNUMBER($B4400)),"※日期是文本不是日期（像 2026.6.28 这种），按日期取数的报表全会漏掉这一笔",IF(AND($F4400&lt;&gt;"",$G4400&lt;&gt;""),"※收入和支出不能同时填",IF(AND(N($F4400)=0,N($G4400)=0),"※收入和支出都没填",IF(OR(N($F4400)&lt;0,N($G4400)&lt;0),"※金额不能填负数，方向反了就换一列填",IF($D4400="","※没填收支类别，分类报表会漏掉这一笔",IF(ISNA(MATCH($D4400,类别表,0)),"※收支类别不在【基础资料】的清单里",IF(AND($L4400="内部转账",$M4400=""),"△内部转账要在「对方账户」写上另一头",IF(AND($L4400="内部转账",$M4400=$C4400),"※对方账户跟本账户是同一个",IF(AND($L4400&lt;&gt;"内部转账",$M4400&lt;&gt;""),"△填了对方账户，但类别不是内部转账",IF(YEAR($B4400)&lt;&gt;管理年度,"△不是管理年度的单据，按月的三张报表里看不到",IF($H4400&lt;0,"△这一笔之后该账户余额成负数了，核一下",""))))))))))))))</f>
        <v/>
      </c>
    </row>
    <row r="4401" ht="16.5" spans="1:16">
      <c r="A4401" s="4" t="str">
        <f>IF($C4401="","",COUNTA($C$5:$C4401))</f>
        <v/>
      </c>
      <c r="B4401" s="52"/>
      <c r="C4401" s="53"/>
      <c r="D4401" s="53"/>
      <c r="E4401" s="32"/>
      <c r="F4401" s="54"/>
      <c r="G4401" s="54"/>
      <c r="H4401" s="24" t="str">
        <f>IFERROR(ROUND(VLOOKUP($C4401,基础资料!$B$5:$E$34,3,0)+SUMIF($C$5:$C4401,$C4401,$F$5:$F4401)-SUMIF($C$5:$C4401,$C4401,$G$5:$G4401),2),"")</f>
        <v/>
      </c>
      <c r="I4401" s="53"/>
      <c r="J4401" s="53"/>
      <c r="K4401" s="25" t="str">
        <f t="shared" si="68"/>
        <v/>
      </c>
      <c r="L4401" s="13" t="str">
        <f>IF($D4401="","",IFERROR(INDEX(类别属性,MATCH($D4401,类别表,0)),""))</f>
        <v/>
      </c>
      <c r="M4401" s="53"/>
      <c r="N4401" s="53"/>
      <c r="O4401" s="32"/>
      <c r="P4401" s="6" t="str">
        <f>IF($C4401="","",IF(ISNA(MATCH($C4401,账户表,0)),"※这个账户不在【基础资料】的账户档案里",IF($B4401="","※没填日期，这一笔不会进任何月份的报表",IF(NOT(ISNUMBER($B4401)),"※日期是文本不是日期（像 2026.6.28 这种），按日期取数的报表全会漏掉这一笔",IF(AND($F4401&lt;&gt;"",$G4401&lt;&gt;""),"※收入和支出不能同时填",IF(AND(N($F4401)=0,N($G4401)=0),"※收入和支出都没填",IF(OR(N($F4401)&lt;0,N($G4401)&lt;0),"※金额不能填负数，方向反了就换一列填",IF($D4401="","※没填收支类别，分类报表会漏掉这一笔",IF(ISNA(MATCH($D4401,类别表,0)),"※收支类别不在【基础资料】的清单里",IF(AND($L4401="内部转账",$M4401=""),"△内部转账要在「对方账户」写上另一头",IF(AND($L4401="内部转账",$M4401=$C4401),"※对方账户跟本账户是同一个",IF(AND($L4401&lt;&gt;"内部转账",$M4401&lt;&gt;""),"△填了对方账户，但类别不是内部转账",IF(YEAR($B4401)&lt;&gt;管理年度,"△不是管理年度的单据，按月的三张报表里看不到",IF($H4401&lt;0,"△这一笔之后该账户余额成负数了，核一下",""))))))))))))))</f>
        <v/>
      </c>
    </row>
    <row r="4402" ht="16.5" spans="1:16">
      <c r="A4402" s="4" t="str">
        <f>IF($C4402="","",COUNTA($C$5:$C4402))</f>
        <v/>
      </c>
      <c r="B4402" s="52"/>
      <c r="C4402" s="53"/>
      <c r="D4402" s="53"/>
      <c r="E4402" s="32"/>
      <c r="F4402" s="54"/>
      <c r="G4402" s="54"/>
      <c r="H4402" s="24" t="str">
        <f>IFERROR(ROUND(VLOOKUP($C4402,基础资料!$B$5:$E$34,3,0)+SUMIF($C$5:$C4402,$C4402,$F$5:$F4402)-SUMIF($C$5:$C4402,$C4402,$G$5:$G4402),2),"")</f>
        <v/>
      </c>
      <c r="I4402" s="53"/>
      <c r="J4402" s="53"/>
      <c r="K4402" s="25" t="str">
        <f t="shared" si="68"/>
        <v/>
      </c>
      <c r="L4402" s="13" t="str">
        <f>IF($D4402="","",IFERROR(INDEX(类别属性,MATCH($D4402,类别表,0)),""))</f>
        <v/>
      </c>
      <c r="M4402" s="53"/>
      <c r="N4402" s="53"/>
      <c r="O4402" s="32"/>
      <c r="P4402" s="6" t="str">
        <f>IF($C4402="","",IF(ISNA(MATCH($C4402,账户表,0)),"※这个账户不在【基础资料】的账户档案里",IF($B4402="","※没填日期，这一笔不会进任何月份的报表",IF(NOT(ISNUMBER($B4402)),"※日期是文本不是日期（像 2026.6.28 这种），按日期取数的报表全会漏掉这一笔",IF(AND($F4402&lt;&gt;"",$G4402&lt;&gt;""),"※收入和支出不能同时填",IF(AND(N($F4402)=0,N($G4402)=0),"※收入和支出都没填",IF(OR(N($F4402)&lt;0,N($G4402)&lt;0),"※金额不能填负数，方向反了就换一列填",IF($D4402="","※没填收支类别，分类报表会漏掉这一笔",IF(ISNA(MATCH($D4402,类别表,0)),"※收支类别不在【基础资料】的清单里",IF(AND($L4402="内部转账",$M4402=""),"△内部转账要在「对方账户」写上另一头",IF(AND($L4402="内部转账",$M4402=$C4402),"※对方账户跟本账户是同一个",IF(AND($L4402&lt;&gt;"内部转账",$M4402&lt;&gt;""),"△填了对方账户，但类别不是内部转账",IF(YEAR($B4402)&lt;&gt;管理年度,"△不是管理年度的单据，按月的三张报表里看不到",IF($H4402&lt;0,"△这一笔之后该账户余额成负数了，核一下",""))))))))))))))</f>
        <v/>
      </c>
    </row>
    <row r="4403" ht="16.5" spans="1:16">
      <c r="A4403" s="4" t="str">
        <f>IF($C4403="","",COUNTA($C$5:$C4403))</f>
        <v/>
      </c>
      <c r="B4403" s="52"/>
      <c r="C4403" s="53"/>
      <c r="D4403" s="53"/>
      <c r="E4403" s="32"/>
      <c r="F4403" s="54"/>
      <c r="G4403" s="54"/>
      <c r="H4403" s="24" t="str">
        <f>IFERROR(ROUND(VLOOKUP($C4403,基础资料!$B$5:$E$34,3,0)+SUMIF($C$5:$C4403,$C4403,$F$5:$F4403)-SUMIF($C$5:$C4403,$C4403,$G$5:$G4403),2),"")</f>
        <v/>
      </c>
      <c r="I4403" s="53"/>
      <c r="J4403" s="53"/>
      <c r="K4403" s="25" t="str">
        <f t="shared" si="68"/>
        <v/>
      </c>
      <c r="L4403" s="13" t="str">
        <f>IF($D4403="","",IFERROR(INDEX(类别属性,MATCH($D4403,类别表,0)),""))</f>
        <v/>
      </c>
      <c r="M4403" s="53"/>
      <c r="N4403" s="53"/>
      <c r="O4403" s="32"/>
      <c r="P4403" s="6" t="str">
        <f>IF($C4403="","",IF(ISNA(MATCH($C4403,账户表,0)),"※这个账户不在【基础资料】的账户档案里",IF($B4403="","※没填日期，这一笔不会进任何月份的报表",IF(NOT(ISNUMBER($B4403)),"※日期是文本不是日期（像 2026.6.28 这种），按日期取数的报表全会漏掉这一笔",IF(AND($F4403&lt;&gt;"",$G4403&lt;&gt;""),"※收入和支出不能同时填",IF(AND(N($F4403)=0,N($G4403)=0),"※收入和支出都没填",IF(OR(N($F4403)&lt;0,N($G4403)&lt;0),"※金额不能填负数，方向反了就换一列填",IF($D4403="","※没填收支类别，分类报表会漏掉这一笔",IF(ISNA(MATCH($D4403,类别表,0)),"※收支类别不在【基础资料】的清单里",IF(AND($L4403="内部转账",$M4403=""),"△内部转账要在「对方账户」写上另一头",IF(AND($L4403="内部转账",$M4403=$C4403),"※对方账户跟本账户是同一个",IF(AND($L4403&lt;&gt;"内部转账",$M4403&lt;&gt;""),"△填了对方账户，但类别不是内部转账",IF(YEAR($B4403)&lt;&gt;管理年度,"△不是管理年度的单据，按月的三张报表里看不到",IF($H4403&lt;0,"△这一笔之后该账户余额成负数了，核一下",""))))))))))))))</f>
        <v/>
      </c>
    </row>
    <row r="4404" ht="16.5" spans="1:16">
      <c r="A4404" s="4" t="str">
        <f>IF($C4404="","",COUNTA($C$5:$C4404))</f>
        <v/>
      </c>
      <c r="B4404" s="52"/>
      <c r="C4404" s="53"/>
      <c r="D4404" s="53"/>
      <c r="E4404" s="32"/>
      <c r="F4404" s="54"/>
      <c r="G4404" s="54"/>
      <c r="H4404" s="24" t="str">
        <f>IFERROR(ROUND(VLOOKUP($C4404,基础资料!$B$5:$E$34,3,0)+SUMIF($C$5:$C4404,$C4404,$F$5:$F4404)-SUMIF($C$5:$C4404,$C4404,$G$5:$G4404),2),"")</f>
        <v/>
      </c>
      <c r="I4404" s="53"/>
      <c r="J4404" s="53"/>
      <c r="K4404" s="25" t="str">
        <f t="shared" si="68"/>
        <v/>
      </c>
      <c r="L4404" s="13" t="str">
        <f>IF($D4404="","",IFERROR(INDEX(类别属性,MATCH($D4404,类别表,0)),""))</f>
        <v/>
      </c>
      <c r="M4404" s="53"/>
      <c r="N4404" s="53"/>
      <c r="O4404" s="32"/>
      <c r="P4404" s="6" t="str">
        <f>IF($C4404="","",IF(ISNA(MATCH($C4404,账户表,0)),"※这个账户不在【基础资料】的账户档案里",IF($B4404="","※没填日期，这一笔不会进任何月份的报表",IF(NOT(ISNUMBER($B4404)),"※日期是文本不是日期（像 2026.6.28 这种），按日期取数的报表全会漏掉这一笔",IF(AND($F4404&lt;&gt;"",$G4404&lt;&gt;""),"※收入和支出不能同时填",IF(AND(N($F4404)=0,N($G4404)=0),"※收入和支出都没填",IF(OR(N($F4404)&lt;0,N($G4404)&lt;0),"※金额不能填负数，方向反了就换一列填",IF($D4404="","※没填收支类别，分类报表会漏掉这一笔",IF(ISNA(MATCH($D4404,类别表,0)),"※收支类别不在【基础资料】的清单里",IF(AND($L4404="内部转账",$M4404=""),"△内部转账要在「对方账户」写上另一头",IF(AND($L4404="内部转账",$M4404=$C4404),"※对方账户跟本账户是同一个",IF(AND($L4404&lt;&gt;"内部转账",$M4404&lt;&gt;""),"△填了对方账户，但类别不是内部转账",IF(YEAR($B4404)&lt;&gt;管理年度,"△不是管理年度的单据，按月的三张报表里看不到",IF($H4404&lt;0,"△这一笔之后该账户余额成负数了，核一下",""))))))))))))))</f>
        <v/>
      </c>
    </row>
    <row r="4405" ht="16.5" spans="1:16">
      <c r="A4405" s="4" t="str">
        <f>IF($C4405="","",COUNTA($C$5:$C4405))</f>
        <v/>
      </c>
      <c r="B4405" s="52"/>
      <c r="C4405" s="53"/>
      <c r="D4405" s="53"/>
      <c r="E4405" s="32"/>
      <c r="F4405" s="54"/>
      <c r="G4405" s="54"/>
      <c r="H4405" s="24" t="str">
        <f>IFERROR(ROUND(VLOOKUP($C4405,基础资料!$B$5:$E$34,3,0)+SUMIF($C$5:$C4405,$C4405,$F$5:$F4405)-SUMIF($C$5:$C4405,$C4405,$G$5:$G4405),2),"")</f>
        <v/>
      </c>
      <c r="I4405" s="53"/>
      <c r="J4405" s="53"/>
      <c r="K4405" s="25" t="str">
        <f t="shared" si="68"/>
        <v/>
      </c>
      <c r="L4405" s="13" t="str">
        <f>IF($D4405="","",IFERROR(INDEX(类别属性,MATCH($D4405,类别表,0)),""))</f>
        <v/>
      </c>
      <c r="M4405" s="53"/>
      <c r="N4405" s="53"/>
      <c r="O4405" s="32"/>
      <c r="P4405" s="6" t="str">
        <f>IF($C4405="","",IF(ISNA(MATCH($C4405,账户表,0)),"※这个账户不在【基础资料】的账户档案里",IF($B4405="","※没填日期，这一笔不会进任何月份的报表",IF(NOT(ISNUMBER($B4405)),"※日期是文本不是日期（像 2026.6.28 这种），按日期取数的报表全会漏掉这一笔",IF(AND($F4405&lt;&gt;"",$G4405&lt;&gt;""),"※收入和支出不能同时填",IF(AND(N($F4405)=0,N($G4405)=0),"※收入和支出都没填",IF(OR(N($F4405)&lt;0,N($G4405)&lt;0),"※金额不能填负数，方向反了就换一列填",IF($D4405="","※没填收支类别，分类报表会漏掉这一笔",IF(ISNA(MATCH($D4405,类别表,0)),"※收支类别不在【基础资料】的清单里",IF(AND($L4405="内部转账",$M4405=""),"△内部转账要在「对方账户」写上另一头",IF(AND($L4405="内部转账",$M4405=$C4405),"※对方账户跟本账户是同一个",IF(AND($L4405&lt;&gt;"内部转账",$M4405&lt;&gt;""),"△填了对方账户，但类别不是内部转账",IF(YEAR($B4405)&lt;&gt;管理年度,"△不是管理年度的单据，按月的三张报表里看不到",IF($H4405&lt;0,"△这一笔之后该账户余额成负数了，核一下",""))))))))))))))</f>
        <v/>
      </c>
    </row>
    <row r="4406" ht="16.5" spans="1:16">
      <c r="A4406" s="4" t="str">
        <f>IF($C4406="","",COUNTA($C$5:$C4406))</f>
        <v/>
      </c>
      <c r="B4406" s="52"/>
      <c r="C4406" s="53"/>
      <c r="D4406" s="53"/>
      <c r="E4406" s="32"/>
      <c r="F4406" s="54"/>
      <c r="G4406" s="54"/>
      <c r="H4406" s="24" t="str">
        <f>IFERROR(ROUND(VLOOKUP($C4406,基础资料!$B$5:$E$34,3,0)+SUMIF($C$5:$C4406,$C4406,$F$5:$F4406)-SUMIF($C$5:$C4406,$C4406,$G$5:$G4406),2),"")</f>
        <v/>
      </c>
      <c r="I4406" s="53"/>
      <c r="J4406" s="53"/>
      <c r="K4406" s="25" t="str">
        <f t="shared" si="68"/>
        <v/>
      </c>
      <c r="L4406" s="13" t="str">
        <f>IF($D4406="","",IFERROR(INDEX(类别属性,MATCH($D4406,类别表,0)),""))</f>
        <v/>
      </c>
      <c r="M4406" s="53"/>
      <c r="N4406" s="53"/>
      <c r="O4406" s="32"/>
      <c r="P4406" s="6" t="str">
        <f>IF($C4406="","",IF(ISNA(MATCH($C4406,账户表,0)),"※这个账户不在【基础资料】的账户档案里",IF($B4406="","※没填日期，这一笔不会进任何月份的报表",IF(NOT(ISNUMBER($B4406)),"※日期是文本不是日期（像 2026.6.28 这种），按日期取数的报表全会漏掉这一笔",IF(AND($F4406&lt;&gt;"",$G4406&lt;&gt;""),"※收入和支出不能同时填",IF(AND(N($F4406)=0,N($G4406)=0),"※收入和支出都没填",IF(OR(N($F4406)&lt;0,N($G4406)&lt;0),"※金额不能填负数，方向反了就换一列填",IF($D4406="","※没填收支类别，分类报表会漏掉这一笔",IF(ISNA(MATCH($D4406,类别表,0)),"※收支类别不在【基础资料】的清单里",IF(AND($L4406="内部转账",$M4406=""),"△内部转账要在「对方账户」写上另一头",IF(AND($L4406="内部转账",$M4406=$C4406),"※对方账户跟本账户是同一个",IF(AND($L4406&lt;&gt;"内部转账",$M4406&lt;&gt;""),"△填了对方账户，但类别不是内部转账",IF(YEAR($B4406)&lt;&gt;管理年度,"△不是管理年度的单据，按月的三张报表里看不到",IF($H4406&lt;0,"△这一笔之后该账户余额成负数了，核一下",""))))))))))))))</f>
        <v/>
      </c>
    </row>
    <row r="4407" ht="16.5" spans="1:16">
      <c r="A4407" s="4" t="str">
        <f>IF($C4407="","",COUNTA($C$5:$C4407))</f>
        <v/>
      </c>
      <c r="B4407" s="52"/>
      <c r="C4407" s="53"/>
      <c r="D4407" s="53"/>
      <c r="E4407" s="32"/>
      <c r="F4407" s="54"/>
      <c r="G4407" s="54"/>
      <c r="H4407" s="24" t="str">
        <f>IFERROR(ROUND(VLOOKUP($C4407,基础资料!$B$5:$E$34,3,0)+SUMIF($C$5:$C4407,$C4407,$F$5:$F4407)-SUMIF($C$5:$C4407,$C4407,$G$5:$G4407),2),"")</f>
        <v/>
      </c>
      <c r="I4407" s="53"/>
      <c r="J4407" s="53"/>
      <c r="K4407" s="25" t="str">
        <f t="shared" si="68"/>
        <v/>
      </c>
      <c r="L4407" s="13" t="str">
        <f>IF($D4407="","",IFERROR(INDEX(类别属性,MATCH($D4407,类别表,0)),""))</f>
        <v/>
      </c>
      <c r="M4407" s="53"/>
      <c r="N4407" s="53"/>
      <c r="O4407" s="32"/>
      <c r="P4407" s="6" t="str">
        <f>IF($C4407="","",IF(ISNA(MATCH($C4407,账户表,0)),"※这个账户不在【基础资料】的账户档案里",IF($B4407="","※没填日期，这一笔不会进任何月份的报表",IF(NOT(ISNUMBER($B4407)),"※日期是文本不是日期（像 2026.6.28 这种），按日期取数的报表全会漏掉这一笔",IF(AND($F4407&lt;&gt;"",$G4407&lt;&gt;""),"※收入和支出不能同时填",IF(AND(N($F4407)=0,N($G4407)=0),"※收入和支出都没填",IF(OR(N($F4407)&lt;0,N($G4407)&lt;0),"※金额不能填负数，方向反了就换一列填",IF($D4407="","※没填收支类别，分类报表会漏掉这一笔",IF(ISNA(MATCH($D4407,类别表,0)),"※收支类别不在【基础资料】的清单里",IF(AND($L4407="内部转账",$M4407=""),"△内部转账要在「对方账户」写上另一头",IF(AND($L4407="内部转账",$M4407=$C4407),"※对方账户跟本账户是同一个",IF(AND($L4407&lt;&gt;"内部转账",$M4407&lt;&gt;""),"△填了对方账户，但类别不是内部转账",IF(YEAR($B4407)&lt;&gt;管理年度,"△不是管理年度的单据，按月的三张报表里看不到",IF($H4407&lt;0,"△这一笔之后该账户余额成负数了，核一下",""))))))))))))))</f>
        <v/>
      </c>
    </row>
    <row r="4408" ht="16.5" spans="1:16">
      <c r="A4408" s="4" t="str">
        <f>IF($C4408="","",COUNTA($C$5:$C4408))</f>
        <v/>
      </c>
      <c r="B4408" s="52"/>
      <c r="C4408" s="53"/>
      <c r="D4408" s="53"/>
      <c r="E4408" s="32"/>
      <c r="F4408" s="54"/>
      <c r="G4408" s="54"/>
      <c r="H4408" s="24" t="str">
        <f>IFERROR(ROUND(VLOOKUP($C4408,基础资料!$B$5:$E$34,3,0)+SUMIF($C$5:$C4408,$C4408,$F$5:$F4408)-SUMIF($C$5:$C4408,$C4408,$G$5:$G4408),2),"")</f>
        <v/>
      </c>
      <c r="I4408" s="53"/>
      <c r="J4408" s="53"/>
      <c r="K4408" s="25" t="str">
        <f t="shared" si="68"/>
        <v/>
      </c>
      <c r="L4408" s="13" t="str">
        <f>IF($D4408="","",IFERROR(INDEX(类别属性,MATCH($D4408,类别表,0)),""))</f>
        <v/>
      </c>
      <c r="M4408" s="53"/>
      <c r="N4408" s="53"/>
      <c r="O4408" s="32"/>
      <c r="P4408" s="6" t="str">
        <f>IF($C4408="","",IF(ISNA(MATCH($C4408,账户表,0)),"※这个账户不在【基础资料】的账户档案里",IF($B4408="","※没填日期，这一笔不会进任何月份的报表",IF(NOT(ISNUMBER($B4408)),"※日期是文本不是日期（像 2026.6.28 这种），按日期取数的报表全会漏掉这一笔",IF(AND($F4408&lt;&gt;"",$G4408&lt;&gt;""),"※收入和支出不能同时填",IF(AND(N($F4408)=0,N($G4408)=0),"※收入和支出都没填",IF(OR(N($F4408)&lt;0,N($G4408)&lt;0),"※金额不能填负数，方向反了就换一列填",IF($D4408="","※没填收支类别，分类报表会漏掉这一笔",IF(ISNA(MATCH($D4408,类别表,0)),"※收支类别不在【基础资料】的清单里",IF(AND($L4408="内部转账",$M4408=""),"△内部转账要在「对方账户」写上另一头",IF(AND($L4408="内部转账",$M4408=$C4408),"※对方账户跟本账户是同一个",IF(AND($L4408&lt;&gt;"内部转账",$M4408&lt;&gt;""),"△填了对方账户，但类别不是内部转账",IF(YEAR($B4408)&lt;&gt;管理年度,"△不是管理年度的单据，按月的三张报表里看不到",IF($H4408&lt;0,"△这一笔之后该账户余额成负数了，核一下",""))))))))))))))</f>
        <v/>
      </c>
    </row>
    <row r="4409" ht="16.5" spans="1:16">
      <c r="A4409" s="4" t="str">
        <f>IF($C4409="","",COUNTA($C$5:$C4409))</f>
        <v/>
      </c>
      <c r="B4409" s="52"/>
      <c r="C4409" s="53"/>
      <c r="D4409" s="53"/>
      <c r="E4409" s="32"/>
      <c r="F4409" s="54"/>
      <c r="G4409" s="54"/>
      <c r="H4409" s="24" t="str">
        <f>IFERROR(ROUND(VLOOKUP($C4409,基础资料!$B$5:$E$34,3,0)+SUMIF($C$5:$C4409,$C4409,$F$5:$F4409)-SUMIF($C$5:$C4409,$C4409,$G$5:$G4409),2),"")</f>
        <v/>
      </c>
      <c r="I4409" s="53"/>
      <c r="J4409" s="53"/>
      <c r="K4409" s="25" t="str">
        <f t="shared" si="68"/>
        <v/>
      </c>
      <c r="L4409" s="13" t="str">
        <f>IF($D4409="","",IFERROR(INDEX(类别属性,MATCH($D4409,类别表,0)),""))</f>
        <v/>
      </c>
      <c r="M4409" s="53"/>
      <c r="N4409" s="53"/>
      <c r="O4409" s="32"/>
      <c r="P4409" s="6" t="str">
        <f>IF($C4409="","",IF(ISNA(MATCH($C4409,账户表,0)),"※这个账户不在【基础资料】的账户档案里",IF($B4409="","※没填日期，这一笔不会进任何月份的报表",IF(NOT(ISNUMBER($B4409)),"※日期是文本不是日期（像 2026.6.28 这种），按日期取数的报表全会漏掉这一笔",IF(AND($F4409&lt;&gt;"",$G4409&lt;&gt;""),"※收入和支出不能同时填",IF(AND(N($F4409)=0,N($G4409)=0),"※收入和支出都没填",IF(OR(N($F4409)&lt;0,N($G4409)&lt;0),"※金额不能填负数，方向反了就换一列填",IF($D4409="","※没填收支类别，分类报表会漏掉这一笔",IF(ISNA(MATCH($D4409,类别表,0)),"※收支类别不在【基础资料】的清单里",IF(AND($L4409="内部转账",$M4409=""),"△内部转账要在「对方账户」写上另一头",IF(AND($L4409="内部转账",$M4409=$C4409),"※对方账户跟本账户是同一个",IF(AND($L4409&lt;&gt;"内部转账",$M4409&lt;&gt;""),"△填了对方账户，但类别不是内部转账",IF(YEAR($B4409)&lt;&gt;管理年度,"△不是管理年度的单据，按月的三张报表里看不到",IF($H4409&lt;0,"△这一笔之后该账户余额成负数了，核一下",""))))))))))))))</f>
        <v/>
      </c>
    </row>
    <row r="4410" ht="16.5" spans="1:16">
      <c r="A4410" s="4" t="str">
        <f>IF($C4410="","",COUNTA($C$5:$C4410))</f>
        <v/>
      </c>
      <c r="B4410" s="52"/>
      <c r="C4410" s="53"/>
      <c r="D4410" s="53"/>
      <c r="E4410" s="32"/>
      <c r="F4410" s="54"/>
      <c r="G4410" s="54"/>
      <c r="H4410" s="24" t="str">
        <f>IFERROR(ROUND(VLOOKUP($C4410,基础资料!$B$5:$E$34,3,0)+SUMIF($C$5:$C4410,$C4410,$F$5:$F4410)-SUMIF($C$5:$C4410,$C4410,$G$5:$G4410),2),"")</f>
        <v/>
      </c>
      <c r="I4410" s="53"/>
      <c r="J4410" s="53"/>
      <c r="K4410" s="25" t="str">
        <f t="shared" si="68"/>
        <v/>
      </c>
      <c r="L4410" s="13" t="str">
        <f>IF($D4410="","",IFERROR(INDEX(类别属性,MATCH($D4410,类别表,0)),""))</f>
        <v/>
      </c>
      <c r="M4410" s="53"/>
      <c r="N4410" s="53"/>
      <c r="O4410" s="32"/>
      <c r="P4410" s="6" t="str">
        <f>IF($C4410="","",IF(ISNA(MATCH($C4410,账户表,0)),"※这个账户不在【基础资料】的账户档案里",IF($B4410="","※没填日期，这一笔不会进任何月份的报表",IF(NOT(ISNUMBER($B4410)),"※日期是文本不是日期（像 2026.6.28 这种），按日期取数的报表全会漏掉这一笔",IF(AND($F4410&lt;&gt;"",$G4410&lt;&gt;""),"※收入和支出不能同时填",IF(AND(N($F4410)=0,N($G4410)=0),"※收入和支出都没填",IF(OR(N($F4410)&lt;0,N($G4410)&lt;0),"※金额不能填负数，方向反了就换一列填",IF($D4410="","※没填收支类别，分类报表会漏掉这一笔",IF(ISNA(MATCH($D4410,类别表,0)),"※收支类别不在【基础资料】的清单里",IF(AND($L4410="内部转账",$M4410=""),"△内部转账要在「对方账户」写上另一头",IF(AND($L4410="内部转账",$M4410=$C4410),"※对方账户跟本账户是同一个",IF(AND($L4410&lt;&gt;"内部转账",$M4410&lt;&gt;""),"△填了对方账户，但类别不是内部转账",IF(YEAR($B4410)&lt;&gt;管理年度,"△不是管理年度的单据，按月的三张报表里看不到",IF($H4410&lt;0,"△这一笔之后该账户余额成负数了，核一下",""))))))))))))))</f>
        <v/>
      </c>
    </row>
    <row r="4411" ht="16.5" spans="1:16">
      <c r="A4411" s="4" t="str">
        <f>IF($C4411="","",COUNTA($C$5:$C4411))</f>
        <v/>
      </c>
      <c r="B4411" s="52"/>
      <c r="C4411" s="53"/>
      <c r="D4411" s="53"/>
      <c r="E4411" s="32"/>
      <c r="F4411" s="54"/>
      <c r="G4411" s="54"/>
      <c r="H4411" s="24" t="str">
        <f>IFERROR(ROUND(VLOOKUP($C4411,基础资料!$B$5:$E$34,3,0)+SUMIF($C$5:$C4411,$C4411,$F$5:$F4411)-SUMIF($C$5:$C4411,$C4411,$G$5:$G4411),2),"")</f>
        <v/>
      </c>
      <c r="I4411" s="53"/>
      <c r="J4411" s="53"/>
      <c r="K4411" s="25" t="str">
        <f t="shared" si="68"/>
        <v/>
      </c>
      <c r="L4411" s="13" t="str">
        <f>IF($D4411="","",IFERROR(INDEX(类别属性,MATCH($D4411,类别表,0)),""))</f>
        <v/>
      </c>
      <c r="M4411" s="53"/>
      <c r="N4411" s="53"/>
      <c r="O4411" s="32"/>
      <c r="P4411" s="6" t="str">
        <f>IF($C4411="","",IF(ISNA(MATCH($C4411,账户表,0)),"※这个账户不在【基础资料】的账户档案里",IF($B4411="","※没填日期，这一笔不会进任何月份的报表",IF(NOT(ISNUMBER($B4411)),"※日期是文本不是日期（像 2026.6.28 这种），按日期取数的报表全会漏掉这一笔",IF(AND($F4411&lt;&gt;"",$G4411&lt;&gt;""),"※收入和支出不能同时填",IF(AND(N($F4411)=0,N($G4411)=0),"※收入和支出都没填",IF(OR(N($F4411)&lt;0,N($G4411)&lt;0),"※金额不能填负数，方向反了就换一列填",IF($D4411="","※没填收支类别，分类报表会漏掉这一笔",IF(ISNA(MATCH($D4411,类别表,0)),"※收支类别不在【基础资料】的清单里",IF(AND($L4411="内部转账",$M4411=""),"△内部转账要在「对方账户」写上另一头",IF(AND($L4411="内部转账",$M4411=$C4411),"※对方账户跟本账户是同一个",IF(AND($L4411&lt;&gt;"内部转账",$M4411&lt;&gt;""),"△填了对方账户，但类别不是内部转账",IF(YEAR($B4411)&lt;&gt;管理年度,"△不是管理年度的单据，按月的三张报表里看不到",IF($H4411&lt;0,"△这一笔之后该账户余额成负数了，核一下",""))))))))))))))</f>
        <v/>
      </c>
    </row>
    <row r="4412" ht="16.5" spans="1:16">
      <c r="A4412" s="4" t="str">
        <f>IF($C4412="","",COUNTA($C$5:$C4412))</f>
        <v/>
      </c>
      <c r="B4412" s="52"/>
      <c r="C4412" s="53"/>
      <c r="D4412" s="53"/>
      <c r="E4412" s="32"/>
      <c r="F4412" s="54"/>
      <c r="G4412" s="54"/>
      <c r="H4412" s="24" t="str">
        <f>IFERROR(ROUND(VLOOKUP($C4412,基础资料!$B$5:$E$34,3,0)+SUMIF($C$5:$C4412,$C4412,$F$5:$F4412)-SUMIF($C$5:$C4412,$C4412,$G$5:$G4412),2),"")</f>
        <v/>
      </c>
      <c r="I4412" s="53"/>
      <c r="J4412" s="53"/>
      <c r="K4412" s="25" t="str">
        <f t="shared" si="68"/>
        <v/>
      </c>
      <c r="L4412" s="13" t="str">
        <f>IF($D4412="","",IFERROR(INDEX(类别属性,MATCH($D4412,类别表,0)),""))</f>
        <v/>
      </c>
      <c r="M4412" s="53"/>
      <c r="N4412" s="53"/>
      <c r="O4412" s="32"/>
      <c r="P4412" s="6" t="str">
        <f>IF($C4412="","",IF(ISNA(MATCH($C4412,账户表,0)),"※这个账户不在【基础资料】的账户档案里",IF($B4412="","※没填日期，这一笔不会进任何月份的报表",IF(NOT(ISNUMBER($B4412)),"※日期是文本不是日期（像 2026.6.28 这种），按日期取数的报表全会漏掉这一笔",IF(AND($F4412&lt;&gt;"",$G4412&lt;&gt;""),"※收入和支出不能同时填",IF(AND(N($F4412)=0,N($G4412)=0),"※收入和支出都没填",IF(OR(N($F4412)&lt;0,N($G4412)&lt;0),"※金额不能填负数，方向反了就换一列填",IF($D4412="","※没填收支类别，分类报表会漏掉这一笔",IF(ISNA(MATCH($D4412,类别表,0)),"※收支类别不在【基础资料】的清单里",IF(AND($L4412="内部转账",$M4412=""),"△内部转账要在「对方账户」写上另一头",IF(AND($L4412="内部转账",$M4412=$C4412),"※对方账户跟本账户是同一个",IF(AND($L4412&lt;&gt;"内部转账",$M4412&lt;&gt;""),"△填了对方账户，但类别不是内部转账",IF(YEAR($B4412)&lt;&gt;管理年度,"△不是管理年度的单据，按月的三张报表里看不到",IF($H4412&lt;0,"△这一笔之后该账户余额成负数了，核一下",""))))))))))))))</f>
        <v/>
      </c>
    </row>
    <row r="4413" ht="16.5" spans="1:16">
      <c r="A4413" s="4" t="str">
        <f>IF($C4413="","",COUNTA($C$5:$C4413))</f>
        <v/>
      </c>
      <c r="B4413" s="52"/>
      <c r="C4413" s="53"/>
      <c r="D4413" s="53"/>
      <c r="E4413" s="32"/>
      <c r="F4413" s="54"/>
      <c r="G4413" s="54"/>
      <c r="H4413" s="24" t="str">
        <f>IFERROR(ROUND(VLOOKUP($C4413,基础资料!$B$5:$E$34,3,0)+SUMIF($C$5:$C4413,$C4413,$F$5:$F4413)-SUMIF($C$5:$C4413,$C4413,$G$5:$G4413),2),"")</f>
        <v/>
      </c>
      <c r="I4413" s="53"/>
      <c r="J4413" s="53"/>
      <c r="K4413" s="25" t="str">
        <f t="shared" si="68"/>
        <v/>
      </c>
      <c r="L4413" s="13" t="str">
        <f>IF($D4413="","",IFERROR(INDEX(类别属性,MATCH($D4413,类别表,0)),""))</f>
        <v/>
      </c>
      <c r="M4413" s="53"/>
      <c r="N4413" s="53"/>
      <c r="O4413" s="32"/>
      <c r="P4413" s="6" t="str">
        <f>IF($C4413="","",IF(ISNA(MATCH($C4413,账户表,0)),"※这个账户不在【基础资料】的账户档案里",IF($B4413="","※没填日期，这一笔不会进任何月份的报表",IF(NOT(ISNUMBER($B4413)),"※日期是文本不是日期（像 2026.6.28 这种），按日期取数的报表全会漏掉这一笔",IF(AND($F4413&lt;&gt;"",$G4413&lt;&gt;""),"※收入和支出不能同时填",IF(AND(N($F4413)=0,N($G4413)=0),"※收入和支出都没填",IF(OR(N($F4413)&lt;0,N($G4413)&lt;0),"※金额不能填负数，方向反了就换一列填",IF($D4413="","※没填收支类别，分类报表会漏掉这一笔",IF(ISNA(MATCH($D4413,类别表,0)),"※收支类别不在【基础资料】的清单里",IF(AND($L4413="内部转账",$M4413=""),"△内部转账要在「对方账户」写上另一头",IF(AND($L4413="内部转账",$M4413=$C4413),"※对方账户跟本账户是同一个",IF(AND($L4413&lt;&gt;"内部转账",$M4413&lt;&gt;""),"△填了对方账户，但类别不是内部转账",IF(YEAR($B4413)&lt;&gt;管理年度,"△不是管理年度的单据，按月的三张报表里看不到",IF($H4413&lt;0,"△这一笔之后该账户余额成负数了，核一下",""))))))))))))))</f>
        <v/>
      </c>
    </row>
    <row r="4414" ht="16.5" spans="1:16">
      <c r="A4414" s="4" t="str">
        <f>IF($C4414="","",COUNTA($C$5:$C4414))</f>
        <v/>
      </c>
      <c r="B4414" s="52"/>
      <c r="C4414" s="53"/>
      <c r="D4414" s="53"/>
      <c r="E4414" s="32"/>
      <c r="F4414" s="54"/>
      <c r="G4414" s="54"/>
      <c r="H4414" s="24" t="str">
        <f>IFERROR(ROUND(VLOOKUP($C4414,基础资料!$B$5:$E$34,3,0)+SUMIF($C$5:$C4414,$C4414,$F$5:$F4414)-SUMIF($C$5:$C4414,$C4414,$G$5:$G4414),2),"")</f>
        <v/>
      </c>
      <c r="I4414" s="53"/>
      <c r="J4414" s="53"/>
      <c r="K4414" s="25" t="str">
        <f t="shared" si="68"/>
        <v/>
      </c>
      <c r="L4414" s="13" t="str">
        <f>IF($D4414="","",IFERROR(INDEX(类别属性,MATCH($D4414,类别表,0)),""))</f>
        <v/>
      </c>
      <c r="M4414" s="53"/>
      <c r="N4414" s="53"/>
      <c r="O4414" s="32"/>
      <c r="P4414" s="6" t="str">
        <f>IF($C4414="","",IF(ISNA(MATCH($C4414,账户表,0)),"※这个账户不在【基础资料】的账户档案里",IF($B4414="","※没填日期，这一笔不会进任何月份的报表",IF(NOT(ISNUMBER($B4414)),"※日期是文本不是日期（像 2026.6.28 这种），按日期取数的报表全会漏掉这一笔",IF(AND($F4414&lt;&gt;"",$G4414&lt;&gt;""),"※收入和支出不能同时填",IF(AND(N($F4414)=0,N($G4414)=0),"※收入和支出都没填",IF(OR(N($F4414)&lt;0,N($G4414)&lt;0),"※金额不能填负数，方向反了就换一列填",IF($D4414="","※没填收支类别，分类报表会漏掉这一笔",IF(ISNA(MATCH($D4414,类别表,0)),"※收支类别不在【基础资料】的清单里",IF(AND($L4414="内部转账",$M4414=""),"△内部转账要在「对方账户」写上另一头",IF(AND($L4414="内部转账",$M4414=$C4414),"※对方账户跟本账户是同一个",IF(AND($L4414&lt;&gt;"内部转账",$M4414&lt;&gt;""),"△填了对方账户，但类别不是内部转账",IF(YEAR($B4414)&lt;&gt;管理年度,"△不是管理年度的单据，按月的三张报表里看不到",IF($H4414&lt;0,"△这一笔之后该账户余额成负数了，核一下",""))))))))))))))</f>
        <v/>
      </c>
    </row>
    <row r="4415" ht="16.5" spans="1:16">
      <c r="A4415" s="4" t="str">
        <f>IF($C4415="","",COUNTA($C$5:$C4415))</f>
        <v/>
      </c>
      <c r="B4415" s="52"/>
      <c r="C4415" s="53"/>
      <c r="D4415" s="53"/>
      <c r="E4415" s="32"/>
      <c r="F4415" s="54"/>
      <c r="G4415" s="54"/>
      <c r="H4415" s="24" t="str">
        <f>IFERROR(ROUND(VLOOKUP($C4415,基础资料!$B$5:$E$34,3,0)+SUMIF($C$5:$C4415,$C4415,$F$5:$F4415)-SUMIF($C$5:$C4415,$C4415,$G$5:$G4415),2),"")</f>
        <v/>
      </c>
      <c r="I4415" s="53"/>
      <c r="J4415" s="53"/>
      <c r="K4415" s="25" t="str">
        <f t="shared" si="68"/>
        <v/>
      </c>
      <c r="L4415" s="13" t="str">
        <f>IF($D4415="","",IFERROR(INDEX(类别属性,MATCH($D4415,类别表,0)),""))</f>
        <v/>
      </c>
      <c r="M4415" s="53"/>
      <c r="N4415" s="53"/>
      <c r="O4415" s="32"/>
      <c r="P4415" s="6" t="str">
        <f>IF($C4415="","",IF(ISNA(MATCH($C4415,账户表,0)),"※这个账户不在【基础资料】的账户档案里",IF($B4415="","※没填日期，这一笔不会进任何月份的报表",IF(NOT(ISNUMBER($B4415)),"※日期是文本不是日期（像 2026.6.28 这种），按日期取数的报表全会漏掉这一笔",IF(AND($F4415&lt;&gt;"",$G4415&lt;&gt;""),"※收入和支出不能同时填",IF(AND(N($F4415)=0,N($G4415)=0),"※收入和支出都没填",IF(OR(N($F4415)&lt;0,N($G4415)&lt;0),"※金额不能填负数，方向反了就换一列填",IF($D4415="","※没填收支类别，分类报表会漏掉这一笔",IF(ISNA(MATCH($D4415,类别表,0)),"※收支类别不在【基础资料】的清单里",IF(AND($L4415="内部转账",$M4415=""),"△内部转账要在「对方账户」写上另一头",IF(AND($L4415="内部转账",$M4415=$C4415),"※对方账户跟本账户是同一个",IF(AND($L4415&lt;&gt;"内部转账",$M4415&lt;&gt;""),"△填了对方账户，但类别不是内部转账",IF(YEAR($B4415)&lt;&gt;管理年度,"△不是管理年度的单据，按月的三张报表里看不到",IF($H4415&lt;0,"△这一笔之后该账户余额成负数了，核一下",""))))))))))))))</f>
        <v/>
      </c>
    </row>
    <row r="4416" ht="16.5" spans="1:16">
      <c r="A4416" s="4" t="str">
        <f>IF($C4416="","",COUNTA($C$5:$C4416))</f>
        <v/>
      </c>
      <c r="B4416" s="52"/>
      <c r="C4416" s="53"/>
      <c r="D4416" s="53"/>
      <c r="E4416" s="32"/>
      <c r="F4416" s="54"/>
      <c r="G4416" s="54"/>
      <c r="H4416" s="24" t="str">
        <f>IFERROR(ROUND(VLOOKUP($C4416,基础资料!$B$5:$E$34,3,0)+SUMIF($C$5:$C4416,$C4416,$F$5:$F4416)-SUMIF($C$5:$C4416,$C4416,$G$5:$G4416),2),"")</f>
        <v/>
      </c>
      <c r="I4416" s="53"/>
      <c r="J4416" s="53"/>
      <c r="K4416" s="25" t="str">
        <f t="shared" si="68"/>
        <v/>
      </c>
      <c r="L4416" s="13" t="str">
        <f>IF($D4416="","",IFERROR(INDEX(类别属性,MATCH($D4416,类别表,0)),""))</f>
        <v/>
      </c>
      <c r="M4416" s="53"/>
      <c r="N4416" s="53"/>
      <c r="O4416" s="32"/>
      <c r="P4416" s="6" t="str">
        <f>IF($C4416="","",IF(ISNA(MATCH($C4416,账户表,0)),"※这个账户不在【基础资料】的账户档案里",IF($B4416="","※没填日期，这一笔不会进任何月份的报表",IF(NOT(ISNUMBER($B4416)),"※日期是文本不是日期（像 2026.6.28 这种），按日期取数的报表全会漏掉这一笔",IF(AND($F4416&lt;&gt;"",$G4416&lt;&gt;""),"※收入和支出不能同时填",IF(AND(N($F4416)=0,N($G4416)=0),"※收入和支出都没填",IF(OR(N($F4416)&lt;0,N($G4416)&lt;0),"※金额不能填负数，方向反了就换一列填",IF($D4416="","※没填收支类别，分类报表会漏掉这一笔",IF(ISNA(MATCH($D4416,类别表,0)),"※收支类别不在【基础资料】的清单里",IF(AND($L4416="内部转账",$M4416=""),"△内部转账要在「对方账户」写上另一头",IF(AND($L4416="内部转账",$M4416=$C4416),"※对方账户跟本账户是同一个",IF(AND($L4416&lt;&gt;"内部转账",$M4416&lt;&gt;""),"△填了对方账户，但类别不是内部转账",IF(YEAR($B4416)&lt;&gt;管理年度,"△不是管理年度的单据，按月的三张报表里看不到",IF($H4416&lt;0,"△这一笔之后该账户余额成负数了，核一下",""))))))))))))))</f>
        <v/>
      </c>
    </row>
    <row r="4417" ht="16.5" spans="1:16">
      <c r="A4417" s="4" t="str">
        <f>IF($C4417="","",COUNTA($C$5:$C4417))</f>
        <v/>
      </c>
      <c r="B4417" s="52"/>
      <c r="C4417" s="53"/>
      <c r="D4417" s="53"/>
      <c r="E4417" s="32"/>
      <c r="F4417" s="54"/>
      <c r="G4417" s="54"/>
      <c r="H4417" s="24" t="str">
        <f>IFERROR(ROUND(VLOOKUP($C4417,基础资料!$B$5:$E$34,3,0)+SUMIF($C$5:$C4417,$C4417,$F$5:$F4417)-SUMIF($C$5:$C4417,$C4417,$G$5:$G4417),2),"")</f>
        <v/>
      </c>
      <c r="I4417" s="53"/>
      <c r="J4417" s="53"/>
      <c r="K4417" s="25" t="str">
        <f t="shared" si="68"/>
        <v/>
      </c>
      <c r="L4417" s="13" t="str">
        <f>IF($D4417="","",IFERROR(INDEX(类别属性,MATCH($D4417,类别表,0)),""))</f>
        <v/>
      </c>
      <c r="M4417" s="53"/>
      <c r="N4417" s="53"/>
      <c r="O4417" s="32"/>
      <c r="P4417" s="6" t="str">
        <f>IF($C4417="","",IF(ISNA(MATCH($C4417,账户表,0)),"※这个账户不在【基础资料】的账户档案里",IF($B4417="","※没填日期，这一笔不会进任何月份的报表",IF(NOT(ISNUMBER($B4417)),"※日期是文本不是日期（像 2026.6.28 这种），按日期取数的报表全会漏掉这一笔",IF(AND($F4417&lt;&gt;"",$G4417&lt;&gt;""),"※收入和支出不能同时填",IF(AND(N($F4417)=0,N($G4417)=0),"※收入和支出都没填",IF(OR(N($F4417)&lt;0,N($G4417)&lt;0),"※金额不能填负数，方向反了就换一列填",IF($D4417="","※没填收支类别，分类报表会漏掉这一笔",IF(ISNA(MATCH($D4417,类别表,0)),"※收支类别不在【基础资料】的清单里",IF(AND($L4417="内部转账",$M4417=""),"△内部转账要在「对方账户」写上另一头",IF(AND($L4417="内部转账",$M4417=$C4417),"※对方账户跟本账户是同一个",IF(AND($L4417&lt;&gt;"内部转账",$M4417&lt;&gt;""),"△填了对方账户，但类别不是内部转账",IF(YEAR($B4417)&lt;&gt;管理年度,"△不是管理年度的单据，按月的三张报表里看不到",IF($H4417&lt;0,"△这一笔之后该账户余额成负数了，核一下",""))))))))))))))</f>
        <v/>
      </c>
    </row>
    <row r="4418" ht="16.5" spans="1:16">
      <c r="A4418" s="4" t="str">
        <f>IF($C4418="","",COUNTA($C$5:$C4418))</f>
        <v/>
      </c>
      <c r="B4418" s="52"/>
      <c r="C4418" s="53"/>
      <c r="D4418" s="53"/>
      <c r="E4418" s="32"/>
      <c r="F4418" s="54"/>
      <c r="G4418" s="54"/>
      <c r="H4418" s="24" t="str">
        <f>IFERROR(ROUND(VLOOKUP($C4418,基础资料!$B$5:$E$34,3,0)+SUMIF($C$5:$C4418,$C4418,$F$5:$F4418)-SUMIF($C$5:$C4418,$C4418,$G$5:$G4418),2),"")</f>
        <v/>
      </c>
      <c r="I4418" s="53"/>
      <c r="J4418" s="53"/>
      <c r="K4418" s="25" t="str">
        <f t="shared" si="68"/>
        <v/>
      </c>
      <c r="L4418" s="13" t="str">
        <f>IF($D4418="","",IFERROR(INDEX(类别属性,MATCH($D4418,类别表,0)),""))</f>
        <v/>
      </c>
      <c r="M4418" s="53"/>
      <c r="N4418" s="53"/>
      <c r="O4418" s="32"/>
      <c r="P4418" s="6" t="str">
        <f>IF($C4418="","",IF(ISNA(MATCH($C4418,账户表,0)),"※这个账户不在【基础资料】的账户档案里",IF($B4418="","※没填日期，这一笔不会进任何月份的报表",IF(NOT(ISNUMBER($B4418)),"※日期是文本不是日期（像 2026.6.28 这种），按日期取数的报表全会漏掉这一笔",IF(AND($F4418&lt;&gt;"",$G4418&lt;&gt;""),"※收入和支出不能同时填",IF(AND(N($F4418)=0,N($G4418)=0),"※收入和支出都没填",IF(OR(N($F4418)&lt;0,N($G4418)&lt;0),"※金额不能填负数，方向反了就换一列填",IF($D4418="","※没填收支类别，分类报表会漏掉这一笔",IF(ISNA(MATCH($D4418,类别表,0)),"※收支类别不在【基础资料】的清单里",IF(AND($L4418="内部转账",$M4418=""),"△内部转账要在「对方账户」写上另一头",IF(AND($L4418="内部转账",$M4418=$C4418),"※对方账户跟本账户是同一个",IF(AND($L4418&lt;&gt;"内部转账",$M4418&lt;&gt;""),"△填了对方账户，但类别不是内部转账",IF(YEAR($B4418)&lt;&gt;管理年度,"△不是管理年度的单据，按月的三张报表里看不到",IF($H4418&lt;0,"△这一笔之后该账户余额成负数了，核一下",""))))))))))))))</f>
        <v/>
      </c>
    </row>
    <row r="4419" ht="16.5" spans="1:16">
      <c r="A4419" s="4" t="str">
        <f>IF($C4419="","",COUNTA($C$5:$C4419))</f>
        <v/>
      </c>
      <c r="B4419" s="52"/>
      <c r="C4419" s="53"/>
      <c r="D4419" s="53"/>
      <c r="E4419" s="32"/>
      <c r="F4419" s="54"/>
      <c r="G4419" s="54"/>
      <c r="H4419" s="24" t="str">
        <f>IFERROR(ROUND(VLOOKUP($C4419,基础资料!$B$5:$E$34,3,0)+SUMIF($C$5:$C4419,$C4419,$F$5:$F4419)-SUMIF($C$5:$C4419,$C4419,$G$5:$G4419),2),"")</f>
        <v/>
      </c>
      <c r="I4419" s="53"/>
      <c r="J4419" s="53"/>
      <c r="K4419" s="25" t="str">
        <f t="shared" si="68"/>
        <v/>
      </c>
      <c r="L4419" s="13" t="str">
        <f>IF($D4419="","",IFERROR(INDEX(类别属性,MATCH($D4419,类别表,0)),""))</f>
        <v/>
      </c>
      <c r="M4419" s="53"/>
      <c r="N4419" s="53"/>
      <c r="O4419" s="32"/>
      <c r="P4419" s="6" t="str">
        <f>IF($C4419="","",IF(ISNA(MATCH($C4419,账户表,0)),"※这个账户不在【基础资料】的账户档案里",IF($B4419="","※没填日期，这一笔不会进任何月份的报表",IF(NOT(ISNUMBER($B4419)),"※日期是文本不是日期（像 2026.6.28 这种），按日期取数的报表全会漏掉这一笔",IF(AND($F4419&lt;&gt;"",$G4419&lt;&gt;""),"※收入和支出不能同时填",IF(AND(N($F4419)=0,N($G4419)=0),"※收入和支出都没填",IF(OR(N($F4419)&lt;0,N($G4419)&lt;0),"※金额不能填负数，方向反了就换一列填",IF($D4419="","※没填收支类别，分类报表会漏掉这一笔",IF(ISNA(MATCH($D4419,类别表,0)),"※收支类别不在【基础资料】的清单里",IF(AND($L4419="内部转账",$M4419=""),"△内部转账要在「对方账户」写上另一头",IF(AND($L4419="内部转账",$M4419=$C4419),"※对方账户跟本账户是同一个",IF(AND($L4419&lt;&gt;"内部转账",$M4419&lt;&gt;""),"△填了对方账户，但类别不是内部转账",IF(YEAR($B4419)&lt;&gt;管理年度,"△不是管理年度的单据，按月的三张报表里看不到",IF($H4419&lt;0,"△这一笔之后该账户余额成负数了，核一下",""))))))))))))))</f>
        <v/>
      </c>
    </row>
    <row r="4420" ht="16.5" spans="1:16">
      <c r="A4420" s="4" t="str">
        <f>IF($C4420="","",COUNTA($C$5:$C4420))</f>
        <v/>
      </c>
      <c r="B4420" s="52"/>
      <c r="C4420" s="53"/>
      <c r="D4420" s="53"/>
      <c r="E4420" s="32"/>
      <c r="F4420" s="54"/>
      <c r="G4420" s="54"/>
      <c r="H4420" s="24" t="str">
        <f>IFERROR(ROUND(VLOOKUP($C4420,基础资料!$B$5:$E$34,3,0)+SUMIF($C$5:$C4420,$C4420,$F$5:$F4420)-SUMIF($C$5:$C4420,$C4420,$G$5:$G4420),2),"")</f>
        <v/>
      </c>
      <c r="I4420" s="53"/>
      <c r="J4420" s="53"/>
      <c r="K4420" s="25" t="str">
        <f t="shared" si="68"/>
        <v/>
      </c>
      <c r="L4420" s="13" t="str">
        <f>IF($D4420="","",IFERROR(INDEX(类别属性,MATCH($D4420,类别表,0)),""))</f>
        <v/>
      </c>
      <c r="M4420" s="53"/>
      <c r="N4420" s="53"/>
      <c r="O4420" s="32"/>
      <c r="P4420" s="6" t="str">
        <f>IF($C4420="","",IF(ISNA(MATCH($C4420,账户表,0)),"※这个账户不在【基础资料】的账户档案里",IF($B4420="","※没填日期，这一笔不会进任何月份的报表",IF(NOT(ISNUMBER($B4420)),"※日期是文本不是日期（像 2026.6.28 这种），按日期取数的报表全会漏掉这一笔",IF(AND($F4420&lt;&gt;"",$G4420&lt;&gt;""),"※收入和支出不能同时填",IF(AND(N($F4420)=0,N($G4420)=0),"※收入和支出都没填",IF(OR(N($F4420)&lt;0,N($G4420)&lt;0),"※金额不能填负数，方向反了就换一列填",IF($D4420="","※没填收支类别，分类报表会漏掉这一笔",IF(ISNA(MATCH($D4420,类别表,0)),"※收支类别不在【基础资料】的清单里",IF(AND($L4420="内部转账",$M4420=""),"△内部转账要在「对方账户」写上另一头",IF(AND($L4420="内部转账",$M4420=$C4420),"※对方账户跟本账户是同一个",IF(AND($L4420&lt;&gt;"内部转账",$M4420&lt;&gt;""),"△填了对方账户，但类别不是内部转账",IF(YEAR($B4420)&lt;&gt;管理年度,"△不是管理年度的单据，按月的三张报表里看不到",IF($H4420&lt;0,"△这一笔之后该账户余额成负数了，核一下",""))))))))))))))</f>
        <v/>
      </c>
    </row>
    <row r="4421" ht="16.5" spans="1:16">
      <c r="A4421" s="4" t="str">
        <f>IF($C4421="","",COUNTA($C$5:$C4421))</f>
        <v/>
      </c>
      <c r="B4421" s="52"/>
      <c r="C4421" s="53"/>
      <c r="D4421" s="53"/>
      <c r="E4421" s="32"/>
      <c r="F4421" s="54"/>
      <c r="G4421" s="54"/>
      <c r="H4421" s="24" t="str">
        <f>IFERROR(ROUND(VLOOKUP($C4421,基础资料!$B$5:$E$34,3,0)+SUMIF($C$5:$C4421,$C4421,$F$5:$F4421)-SUMIF($C$5:$C4421,$C4421,$G$5:$G4421),2),"")</f>
        <v/>
      </c>
      <c r="I4421" s="53"/>
      <c r="J4421" s="53"/>
      <c r="K4421" s="25" t="str">
        <f t="shared" ref="K4421:K4484" si="69">IF(OR($B4421="",NOT(ISNUMBER($B4421))),"",--TEXT($B4421,"yyyymm"))</f>
        <v/>
      </c>
      <c r="L4421" s="13" t="str">
        <f>IF($D4421="","",IFERROR(INDEX(类别属性,MATCH($D4421,类别表,0)),""))</f>
        <v/>
      </c>
      <c r="M4421" s="53"/>
      <c r="N4421" s="53"/>
      <c r="O4421" s="32"/>
      <c r="P4421" s="6" t="str">
        <f>IF($C4421="","",IF(ISNA(MATCH($C4421,账户表,0)),"※这个账户不在【基础资料】的账户档案里",IF($B4421="","※没填日期，这一笔不会进任何月份的报表",IF(NOT(ISNUMBER($B4421)),"※日期是文本不是日期（像 2026.6.28 这种），按日期取数的报表全会漏掉这一笔",IF(AND($F4421&lt;&gt;"",$G4421&lt;&gt;""),"※收入和支出不能同时填",IF(AND(N($F4421)=0,N($G4421)=0),"※收入和支出都没填",IF(OR(N($F4421)&lt;0,N($G4421)&lt;0),"※金额不能填负数，方向反了就换一列填",IF($D4421="","※没填收支类别，分类报表会漏掉这一笔",IF(ISNA(MATCH($D4421,类别表,0)),"※收支类别不在【基础资料】的清单里",IF(AND($L4421="内部转账",$M4421=""),"△内部转账要在「对方账户」写上另一头",IF(AND($L4421="内部转账",$M4421=$C4421),"※对方账户跟本账户是同一个",IF(AND($L4421&lt;&gt;"内部转账",$M4421&lt;&gt;""),"△填了对方账户，但类别不是内部转账",IF(YEAR($B4421)&lt;&gt;管理年度,"△不是管理年度的单据，按月的三张报表里看不到",IF($H4421&lt;0,"△这一笔之后该账户余额成负数了，核一下",""))))))))))))))</f>
        <v/>
      </c>
    </row>
    <row r="4422" ht="16.5" spans="1:16">
      <c r="A4422" s="4" t="str">
        <f>IF($C4422="","",COUNTA($C$5:$C4422))</f>
        <v/>
      </c>
      <c r="B4422" s="52"/>
      <c r="C4422" s="53"/>
      <c r="D4422" s="53"/>
      <c r="E4422" s="32"/>
      <c r="F4422" s="54"/>
      <c r="G4422" s="54"/>
      <c r="H4422" s="24" t="str">
        <f>IFERROR(ROUND(VLOOKUP($C4422,基础资料!$B$5:$E$34,3,0)+SUMIF($C$5:$C4422,$C4422,$F$5:$F4422)-SUMIF($C$5:$C4422,$C4422,$G$5:$G4422),2),"")</f>
        <v/>
      </c>
      <c r="I4422" s="53"/>
      <c r="J4422" s="53"/>
      <c r="K4422" s="25" t="str">
        <f t="shared" si="69"/>
        <v/>
      </c>
      <c r="L4422" s="13" t="str">
        <f>IF($D4422="","",IFERROR(INDEX(类别属性,MATCH($D4422,类别表,0)),""))</f>
        <v/>
      </c>
      <c r="M4422" s="53"/>
      <c r="N4422" s="53"/>
      <c r="O4422" s="32"/>
      <c r="P4422" s="6" t="str">
        <f>IF($C4422="","",IF(ISNA(MATCH($C4422,账户表,0)),"※这个账户不在【基础资料】的账户档案里",IF($B4422="","※没填日期，这一笔不会进任何月份的报表",IF(NOT(ISNUMBER($B4422)),"※日期是文本不是日期（像 2026.6.28 这种），按日期取数的报表全会漏掉这一笔",IF(AND($F4422&lt;&gt;"",$G4422&lt;&gt;""),"※收入和支出不能同时填",IF(AND(N($F4422)=0,N($G4422)=0),"※收入和支出都没填",IF(OR(N($F4422)&lt;0,N($G4422)&lt;0),"※金额不能填负数，方向反了就换一列填",IF($D4422="","※没填收支类别，分类报表会漏掉这一笔",IF(ISNA(MATCH($D4422,类别表,0)),"※收支类别不在【基础资料】的清单里",IF(AND($L4422="内部转账",$M4422=""),"△内部转账要在「对方账户」写上另一头",IF(AND($L4422="内部转账",$M4422=$C4422),"※对方账户跟本账户是同一个",IF(AND($L4422&lt;&gt;"内部转账",$M4422&lt;&gt;""),"△填了对方账户，但类别不是内部转账",IF(YEAR($B4422)&lt;&gt;管理年度,"△不是管理年度的单据，按月的三张报表里看不到",IF($H4422&lt;0,"△这一笔之后该账户余额成负数了，核一下",""))))))))))))))</f>
        <v/>
      </c>
    </row>
    <row r="4423" ht="16.5" spans="1:16">
      <c r="A4423" s="4" t="str">
        <f>IF($C4423="","",COUNTA($C$5:$C4423))</f>
        <v/>
      </c>
      <c r="B4423" s="52"/>
      <c r="C4423" s="53"/>
      <c r="D4423" s="53"/>
      <c r="E4423" s="32"/>
      <c r="F4423" s="54"/>
      <c r="G4423" s="54"/>
      <c r="H4423" s="24" t="str">
        <f>IFERROR(ROUND(VLOOKUP($C4423,基础资料!$B$5:$E$34,3,0)+SUMIF($C$5:$C4423,$C4423,$F$5:$F4423)-SUMIF($C$5:$C4423,$C4423,$G$5:$G4423),2),"")</f>
        <v/>
      </c>
      <c r="I4423" s="53"/>
      <c r="J4423" s="53"/>
      <c r="K4423" s="25" t="str">
        <f t="shared" si="69"/>
        <v/>
      </c>
      <c r="L4423" s="13" t="str">
        <f>IF($D4423="","",IFERROR(INDEX(类别属性,MATCH($D4423,类别表,0)),""))</f>
        <v/>
      </c>
      <c r="M4423" s="53"/>
      <c r="N4423" s="53"/>
      <c r="O4423" s="32"/>
      <c r="P4423" s="6" t="str">
        <f>IF($C4423="","",IF(ISNA(MATCH($C4423,账户表,0)),"※这个账户不在【基础资料】的账户档案里",IF($B4423="","※没填日期，这一笔不会进任何月份的报表",IF(NOT(ISNUMBER($B4423)),"※日期是文本不是日期（像 2026.6.28 这种），按日期取数的报表全会漏掉这一笔",IF(AND($F4423&lt;&gt;"",$G4423&lt;&gt;""),"※收入和支出不能同时填",IF(AND(N($F4423)=0,N($G4423)=0),"※收入和支出都没填",IF(OR(N($F4423)&lt;0,N($G4423)&lt;0),"※金额不能填负数，方向反了就换一列填",IF($D4423="","※没填收支类别，分类报表会漏掉这一笔",IF(ISNA(MATCH($D4423,类别表,0)),"※收支类别不在【基础资料】的清单里",IF(AND($L4423="内部转账",$M4423=""),"△内部转账要在「对方账户」写上另一头",IF(AND($L4423="内部转账",$M4423=$C4423),"※对方账户跟本账户是同一个",IF(AND($L4423&lt;&gt;"内部转账",$M4423&lt;&gt;""),"△填了对方账户，但类别不是内部转账",IF(YEAR($B4423)&lt;&gt;管理年度,"△不是管理年度的单据，按月的三张报表里看不到",IF($H4423&lt;0,"△这一笔之后该账户余额成负数了，核一下",""))))))))))))))</f>
        <v/>
      </c>
    </row>
    <row r="4424" ht="16.5" spans="1:16">
      <c r="A4424" s="4" t="str">
        <f>IF($C4424="","",COUNTA($C$5:$C4424))</f>
        <v/>
      </c>
      <c r="B4424" s="52"/>
      <c r="C4424" s="53"/>
      <c r="D4424" s="53"/>
      <c r="E4424" s="32"/>
      <c r="F4424" s="54"/>
      <c r="G4424" s="54"/>
      <c r="H4424" s="24" t="str">
        <f>IFERROR(ROUND(VLOOKUP($C4424,基础资料!$B$5:$E$34,3,0)+SUMIF($C$5:$C4424,$C4424,$F$5:$F4424)-SUMIF($C$5:$C4424,$C4424,$G$5:$G4424),2),"")</f>
        <v/>
      </c>
      <c r="I4424" s="53"/>
      <c r="J4424" s="53"/>
      <c r="K4424" s="25" t="str">
        <f t="shared" si="69"/>
        <v/>
      </c>
      <c r="L4424" s="13" t="str">
        <f>IF($D4424="","",IFERROR(INDEX(类别属性,MATCH($D4424,类别表,0)),""))</f>
        <v/>
      </c>
      <c r="M4424" s="53"/>
      <c r="N4424" s="53"/>
      <c r="O4424" s="32"/>
      <c r="P4424" s="6" t="str">
        <f>IF($C4424="","",IF(ISNA(MATCH($C4424,账户表,0)),"※这个账户不在【基础资料】的账户档案里",IF($B4424="","※没填日期，这一笔不会进任何月份的报表",IF(NOT(ISNUMBER($B4424)),"※日期是文本不是日期（像 2026.6.28 这种），按日期取数的报表全会漏掉这一笔",IF(AND($F4424&lt;&gt;"",$G4424&lt;&gt;""),"※收入和支出不能同时填",IF(AND(N($F4424)=0,N($G4424)=0),"※收入和支出都没填",IF(OR(N($F4424)&lt;0,N($G4424)&lt;0),"※金额不能填负数，方向反了就换一列填",IF($D4424="","※没填收支类别，分类报表会漏掉这一笔",IF(ISNA(MATCH($D4424,类别表,0)),"※收支类别不在【基础资料】的清单里",IF(AND($L4424="内部转账",$M4424=""),"△内部转账要在「对方账户」写上另一头",IF(AND($L4424="内部转账",$M4424=$C4424),"※对方账户跟本账户是同一个",IF(AND($L4424&lt;&gt;"内部转账",$M4424&lt;&gt;""),"△填了对方账户，但类别不是内部转账",IF(YEAR($B4424)&lt;&gt;管理年度,"△不是管理年度的单据，按月的三张报表里看不到",IF($H4424&lt;0,"△这一笔之后该账户余额成负数了，核一下",""))))))))))))))</f>
        <v/>
      </c>
    </row>
    <row r="4425" ht="16.5" spans="1:16">
      <c r="A4425" s="4" t="str">
        <f>IF($C4425="","",COUNTA($C$5:$C4425))</f>
        <v/>
      </c>
      <c r="B4425" s="52"/>
      <c r="C4425" s="53"/>
      <c r="D4425" s="53"/>
      <c r="E4425" s="32"/>
      <c r="F4425" s="54"/>
      <c r="G4425" s="54"/>
      <c r="H4425" s="24" t="str">
        <f>IFERROR(ROUND(VLOOKUP($C4425,基础资料!$B$5:$E$34,3,0)+SUMIF($C$5:$C4425,$C4425,$F$5:$F4425)-SUMIF($C$5:$C4425,$C4425,$G$5:$G4425),2),"")</f>
        <v/>
      </c>
      <c r="I4425" s="53"/>
      <c r="J4425" s="53"/>
      <c r="K4425" s="25" t="str">
        <f t="shared" si="69"/>
        <v/>
      </c>
      <c r="L4425" s="13" t="str">
        <f>IF($D4425="","",IFERROR(INDEX(类别属性,MATCH($D4425,类别表,0)),""))</f>
        <v/>
      </c>
      <c r="M4425" s="53"/>
      <c r="N4425" s="53"/>
      <c r="O4425" s="32"/>
      <c r="P4425" s="6" t="str">
        <f>IF($C4425="","",IF(ISNA(MATCH($C4425,账户表,0)),"※这个账户不在【基础资料】的账户档案里",IF($B4425="","※没填日期，这一笔不会进任何月份的报表",IF(NOT(ISNUMBER($B4425)),"※日期是文本不是日期（像 2026.6.28 这种），按日期取数的报表全会漏掉这一笔",IF(AND($F4425&lt;&gt;"",$G4425&lt;&gt;""),"※收入和支出不能同时填",IF(AND(N($F4425)=0,N($G4425)=0),"※收入和支出都没填",IF(OR(N($F4425)&lt;0,N($G4425)&lt;0),"※金额不能填负数，方向反了就换一列填",IF($D4425="","※没填收支类别，分类报表会漏掉这一笔",IF(ISNA(MATCH($D4425,类别表,0)),"※收支类别不在【基础资料】的清单里",IF(AND($L4425="内部转账",$M4425=""),"△内部转账要在「对方账户」写上另一头",IF(AND($L4425="内部转账",$M4425=$C4425),"※对方账户跟本账户是同一个",IF(AND($L4425&lt;&gt;"内部转账",$M4425&lt;&gt;""),"△填了对方账户，但类别不是内部转账",IF(YEAR($B4425)&lt;&gt;管理年度,"△不是管理年度的单据，按月的三张报表里看不到",IF($H4425&lt;0,"△这一笔之后该账户余额成负数了，核一下",""))))))))))))))</f>
        <v/>
      </c>
    </row>
    <row r="4426" ht="16.5" spans="1:16">
      <c r="A4426" s="4" t="str">
        <f>IF($C4426="","",COUNTA($C$5:$C4426))</f>
        <v/>
      </c>
      <c r="B4426" s="52"/>
      <c r="C4426" s="53"/>
      <c r="D4426" s="53"/>
      <c r="E4426" s="32"/>
      <c r="F4426" s="54"/>
      <c r="G4426" s="54"/>
      <c r="H4426" s="24" t="str">
        <f>IFERROR(ROUND(VLOOKUP($C4426,基础资料!$B$5:$E$34,3,0)+SUMIF($C$5:$C4426,$C4426,$F$5:$F4426)-SUMIF($C$5:$C4426,$C4426,$G$5:$G4426),2),"")</f>
        <v/>
      </c>
      <c r="I4426" s="53"/>
      <c r="J4426" s="53"/>
      <c r="K4426" s="25" t="str">
        <f t="shared" si="69"/>
        <v/>
      </c>
      <c r="L4426" s="13" t="str">
        <f>IF($D4426="","",IFERROR(INDEX(类别属性,MATCH($D4426,类别表,0)),""))</f>
        <v/>
      </c>
      <c r="M4426" s="53"/>
      <c r="N4426" s="53"/>
      <c r="O4426" s="32"/>
      <c r="P4426" s="6" t="str">
        <f>IF($C4426="","",IF(ISNA(MATCH($C4426,账户表,0)),"※这个账户不在【基础资料】的账户档案里",IF($B4426="","※没填日期，这一笔不会进任何月份的报表",IF(NOT(ISNUMBER($B4426)),"※日期是文本不是日期（像 2026.6.28 这种），按日期取数的报表全会漏掉这一笔",IF(AND($F4426&lt;&gt;"",$G4426&lt;&gt;""),"※收入和支出不能同时填",IF(AND(N($F4426)=0,N($G4426)=0),"※收入和支出都没填",IF(OR(N($F4426)&lt;0,N($G4426)&lt;0),"※金额不能填负数，方向反了就换一列填",IF($D4426="","※没填收支类别，分类报表会漏掉这一笔",IF(ISNA(MATCH($D4426,类别表,0)),"※收支类别不在【基础资料】的清单里",IF(AND($L4426="内部转账",$M4426=""),"△内部转账要在「对方账户」写上另一头",IF(AND($L4426="内部转账",$M4426=$C4426),"※对方账户跟本账户是同一个",IF(AND($L4426&lt;&gt;"内部转账",$M4426&lt;&gt;""),"△填了对方账户，但类别不是内部转账",IF(YEAR($B4426)&lt;&gt;管理年度,"△不是管理年度的单据，按月的三张报表里看不到",IF($H4426&lt;0,"△这一笔之后该账户余额成负数了，核一下",""))))))))))))))</f>
        <v/>
      </c>
    </row>
    <row r="4427" ht="16.5" spans="1:16">
      <c r="A4427" s="4" t="str">
        <f>IF($C4427="","",COUNTA($C$5:$C4427))</f>
        <v/>
      </c>
      <c r="B4427" s="52"/>
      <c r="C4427" s="53"/>
      <c r="D4427" s="53"/>
      <c r="E4427" s="32"/>
      <c r="F4427" s="54"/>
      <c r="G4427" s="54"/>
      <c r="H4427" s="24" t="str">
        <f>IFERROR(ROUND(VLOOKUP($C4427,基础资料!$B$5:$E$34,3,0)+SUMIF($C$5:$C4427,$C4427,$F$5:$F4427)-SUMIF($C$5:$C4427,$C4427,$G$5:$G4427),2),"")</f>
        <v/>
      </c>
      <c r="I4427" s="53"/>
      <c r="J4427" s="53"/>
      <c r="K4427" s="25" t="str">
        <f t="shared" si="69"/>
        <v/>
      </c>
      <c r="L4427" s="13" t="str">
        <f>IF($D4427="","",IFERROR(INDEX(类别属性,MATCH($D4427,类别表,0)),""))</f>
        <v/>
      </c>
      <c r="M4427" s="53"/>
      <c r="N4427" s="53"/>
      <c r="O4427" s="32"/>
      <c r="P4427" s="6" t="str">
        <f>IF($C4427="","",IF(ISNA(MATCH($C4427,账户表,0)),"※这个账户不在【基础资料】的账户档案里",IF($B4427="","※没填日期，这一笔不会进任何月份的报表",IF(NOT(ISNUMBER($B4427)),"※日期是文本不是日期（像 2026.6.28 这种），按日期取数的报表全会漏掉这一笔",IF(AND($F4427&lt;&gt;"",$G4427&lt;&gt;""),"※收入和支出不能同时填",IF(AND(N($F4427)=0,N($G4427)=0),"※收入和支出都没填",IF(OR(N($F4427)&lt;0,N($G4427)&lt;0),"※金额不能填负数，方向反了就换一列填",IF($D4427="","※没填收支类别，分类报表会漏掉这一笔",IF(ISNA(MATCH($D4427,类别表,0)),"※收支类别不在【基础资料】的清单里",IF(AND($L4427="内部转账",$M4427=""),"△内部转账要在「对方账户」写上另一头",IF(AND($L4427="内部转账",$M4427=$C4427),"※对方账户跟本账户是同一个",IF(AND($L4427&lt;&gt;"内部转账",$M4427&lt;&gt;""),"△填了对方账户，但类别不是内部转账",IF(YEAR($B4427)&lt;&gt;管理年度,"△不是管理年度的单据，按月的三张报表里看不到",IF($H4427&lt;0,"△这一笔之后该账户余额成负数了，核一下",""))))))))))))))</f>
        <v/>
      </c>
    </row>
    <row r="4428" ht="16.5" spans="1:16">
      <c r="A4428" s="4" t="str">
        <f>IF($C4428="","",COUNTA($C$5:$C4428))</f>
        <v/>
      </c>
      <c r="B4428" s="52"/>
      <c r="C4428" s="53"/>
      <c r="D4428" s="53"/>
      <c r="E4428" s="32"/>
      <c r="F4428" s="54"/>
      <c r="G4428" s="54"/>
      <c r="H4428" s="24" t="str">
        <f>IFERROR(ROUND(VLOOKUP($C4428,基础资料!$B$5:$E$34,3,0)+SUMIF($C$5:$C4428,$C4428,$F$5:$F4428)-SUMIF($C$5:$C4428,$C4428,$G$5:$G4428),2),"")</f>
        <v/>
      </c>
      <c r="I4428" s="53"/>
      <c r="J4428" s="53"/>
      <c r="K4428" s="25" t="str">
        <f t="shared" si="69"/>
        <v/>
      </c>
      <c r="L4428" s="13" t="str">
        <f>IF($D4428="","",IFERROR(INDEX(类别属性,MATCH($D4428,类别表,0)),""))</f>
        <v/>
      </c>
      <c r="M4428" s="53"/>
      <c r="N4428" s="53"/>
      <c r="O4428" s="32"/>
      <c r="P4428" s="6" t="str">
        <f>IF($C4428="","",IF(ISNA(MATCH($C4428,账户表,0)),"※这个账户不在【基础资料】的账户档案里",IF($B4428="","※没填日期，这一笔不会进任何月份的报表",IF(NOT(ISNUMBER($B4428)),"※日期是文本不是日期（像 2026.6.28 这种），按日期取数的报表全会漏掉这一笔",IF(AND($F4428&lt;&gt;"",$G4428&lt;&gt;""),"※收入和支出不能同时填",IF(AND(N($F4428)=0,N($G4428)=0),"※收入和支出都没填",IF(OR(N($F4428)&lt;0,N($G4428)&lt;0),"※金额不能填负数，方向反了就换一列填",IF($D4428="","※没填收支类别，分类报表会漏掉这一笔",IF(ISNA(MATCH($D4428,类别表,0)),"※收支类别不在【基础资料】的清单里",IF(AND($L4428="内部转账",$M4428=""),"△内部转账要在「对方账户」写上另一头",IF(AND($L4428="内部转账",$M4428=$C4428),"※对方账户跟本账户是同一个",IF(AND($L4428&lt;&gt;"内部转账",$M4428&lt;&gt;""),"△填了对方账户，但类别不是内部转账",IF(YEAR($B4428)&lt;&gt;管理年度,"△不是管理年度的单据，按月的三张报表里看不到",IF($H4428&lt;0,"△这一笔之后该账户余额成负数了，核一下",""))))))))))))))</f>
        <v/>
      </c>
    </row>
    <row r="4429" ht="16.5" spans="1:16">
      <c r="A4429" s="4" t="str">
        <f>IF($C4429="","",COUNTA($C$5:$C4429))</f>
        <v/>
      </c>
      <c r="B4429" s="52"/>
      <c r="C4429" s="53"/>
      <c r="D4429" s="53"/>
      <c r="E4429" s="32"/>
      <c r="F4429" s="54"/>
      <c r="G4429" s="54"/>
      <c r="H4429" s="24" t="str">
        <f>IFERROR(ROUND(VLOOKUP($C4429,基础资料!$B$5:$E$34,3,0)+SUMIF($C$5:$C4429,$C4429,$F$5:$F4429)-SUMIF($C$5:$C4429,$C4429,$G$5:$G4429),2),"")</f>
        <v/>
      </c>
      <c r="I4429" s="53"/>
      <c r="J4429" s="53"/>
      <c r="K4429" s="25" t="str">
        <f t="shared" si="69"/>
        <v/>
      </c>
      <c r="L4429" s="13" t="str">
        <f>IF($D4429="","",IFERROR(INDEX(类别属性,MATCH($D4429,类别表,0)),""))</f>
        <v/>
      </c>
      <c r="M4429" s="53"/>
      <c r="N4429" s="53"/>
      <c r="O4429" s="32"/>
      <c r="P4429" s="6" t="str">
        <f>IF($C4429="","",IF(ISNA(MATCH($C4429,账户表,0)),"※这个账户不在【基础资料】的账户档案里",IF($B4429="","※没填日期，这一笔不会进任何月份的报表",IF(NOT(ISNUMBER($B4429)),"※日期是文本不是日期（像 2026.6.28 这种），按日期取数的报表全会漏掉这一笔",IF(AND($F4429&lt;&gt;"",$G4429&lt;&gt;""),"※收入和支出不能同时填",IF(AND(N($F4429)=0,N($G4429)=0),"※收入和支出都没填",IF(OR(N($F4429)&lt;0,N($G4429)&lt;0),"※金额不能填负数，方向反了就换一列填",IF($D4429="","※没填收支类别，分类报表会漏掉这一笔",IF(ISNA(MATCH($D4429,类别表,0)),"※收支类别不在【基础资料】的清单里",IF(AND($L4429="内部转账",$M4429=""),"△内部转账要在「对方账户」写上另一头",IF(AND($L4429="内部转账",$M4429=$C4429),"※对方账户跟本账户是同一个",IF(AND($L4429&lt;&gt;"内部转账",$M4429&lt;&gt;""),"△填了对方账户，但类别不是内部转账",IF(YEAR($B4429)&lt;&gt;管理年度,"△不是管理年度的单据，按月的三张报表里看不到",IF($H4429&lt;0,"△这一笔之后该账户余额成负数了，核一下",""))))))))))))))</f>
        <v/>
      </c>
    </row>
    <row r="4430" ht="16.5" spans="1:16">
      <c r="A4430" s="4" t="str">
        <f>IF($C4430="","",COUNTA($C$5:$C4430))</f>
        <v/>
      </c>
      <c r="B4430" s="52"/>
      <c r="C4430" s="53"/>
      <c r="D4430" s="53"/>
      <c r="E4430" s="32"/>
      <c r="F4430" s="54"/>
      <c r="G4430" s="54"/>
      <c r="H4430" s="24" t="str">
        <f>IFERROR(ROUND(VLOOKUP($C4430,基础资料!$B$5:$E$34,3,0)+SUMIF($C$5:$C4430,$C4430,$F$5:$F4430)-SUMIF($C$5:$C4430,$C4430,$G$5:$G4430),2),"")</f>
        <v/>
      </c>
      <c r="I4430" s="53"/>
      <c r="J4430" s="53"/>
      <c r="K4430" s="25" t="str">
        <f t="shared" si="69"/>
        <v/>
      </c>
      <c r="L4430" s="13" t="str">
        <f>IF($D4430="","",IFERROR(INDEX(类别属性,MATCH($D4430,类别表,0)),""))</f>
        <v/>
      </c>
      <c r="M4430" s="53"/>
      <c r="N4430" s="53"/>
      <c r="O4430" s="32"/>
      <c r="P4430" s="6" t="str">
        <f>IF($C4430="","",IF(ISNA(MATCH($C4430,账户表,0)),"※这个账户不在【基础资料】的账户档案里",IF($B4430="","※没填日期，这一笔不会进任何月份的报表",IF(NOT(ISNUMBER($B4430)),"※日期是文本不是日期（像 2026.6.28 这种），按日期取数的报表全会漏掉这一笔",IF(AND($F4430&lt;&gt;"",$G4430&lt;&gt;""),"※收入和支出不能同时填",IF(AND(N($F4430)=0,N($G4430)=0),"※收入和支出都没填",IF(OR(N($F4430)&lt;0,N($G4430)&lt;0),"※金额不能填负数，方向反了就换一列填",IF($D4430="","※没填收支类别，分类报表会漏掉这一笔",IF(ISNA(MATCH($D4430,类别表,0)),"※收支类别不在【基础资料】的清单里",IF(AND($L4430="内部转账",$M4430=""),"△内部转账要在「对方账户」写上另一头",IF(AND($L4430="内部转账",$M4430=$C4430),"※对方账户跟本账户是同一个",IF(AND($L4430&lt;&gt;"内部转账",$M4430&lt;&gt;""),"△填了对方账户，但类别不是内部转账",IF(YEAR($B4430)&lt;&gt;管理年度,"△不是管理年度的单据，按月的三张报表里看不到",IF($H4430&lt;0,"△这一笔之后该账户余额成负数了，核一下",""))))))))))))))</f>
        <v/>
      </c>
    </row>
    <row r="4431" ht="16.5" spans="1:16">
      <c r="A4431" s="4" t="str">
        <f>IF($C4431="","",COUNTA($C$5:$C4431))</f>
        <v/>
      </c>
      <c r="B4431" s="52"/>
      <c r="C4431" s="53"/>
      <c r="D4431" s="53"/>
      <c r="E4431" s="32"/>
      <c r="F4431" s="54"/>
      <c r="G4431" s="54"/>
      <c r="H4431" s="24" t="str">
        <f>IFERROR(ROUND(VLOOKUP($C4431,基础资料!$B$5:$E$34,3,0)+SUMIF($C$5:$C4431,$C4431,$F$5:$F4431)-SUMIF($C$5:$C4431,$C4431,$G$5:$G4431),2),"")</f>
        <v/>
      </c>
      <c r="I4431" s="53"/>
      <c r="J4431" s="53"/>
      <c r="K4431" s="25" t="str">
        <f t="shared" si="69"/>
        <v/>
      </c>
      <c r="L4431" s="13" t="str">
        <f>IF($D4431="","",IFERROR(INDEX(类别属性,MATCH($D4431,类别表,0)),""))</f>
        <v/>
      </c>
      <c r="M4431" s="53"/>
      <c r="N4431" s="53"/>
      <c r="O4431" s="32"/>
      <c r="P4431" s="6" t="str">
        <f>IF($C4431="","",IF(ISNA(MATCH($C4431,账户表,0)),"※这个账户不在【基础资料】的账户档案里",IF($B4431="","※没填日期，这一笔不会进任何月份的报表",IF(NOT(ISNUMBER($B4431)),"※日期是文本不是日期（像 2026.6.28 这种），按日期取数的报表全会漏掉这一笔",IF(AND($F4431&lt;&gt;"",$G4431&lt;&gt;""),"※收入和支出不能同时填",IF(AND(N($F4431)=0,N($G4431)=0),"※收入和支出都没填",IF(OR(N($F4431)&lt;0,N($G4431)&lt;0),"※金额不能填负数，方向反了就换一列填",IF($D4431="","※没填收支类别，分类报表会漏掉这一笔",IF(ISNA(MATCH($D4431,类别表,0)),"※收支类别不在【基础资料】的清单里",IF(AND($L4431="内部转账",$M4431=""),"△内部转账要在「对方账户」写上另一头",IF(AND($L4431="内部转账",$M4431=$C4431),"※对方账户跟本账户是同一个",IF(AND($L4431&lt;&gt;"内部转账",$M4431&lt;&gt;""),"△填了对方账户，但类别不是内部转账",IF(YEAR($B4431)&lt;&gt;管理年度,"△不是管理年度的单据，按月的三张报表里看不到",IF($H4431&lt;0,"△这一笔之后该账户余额成负数了，核一下",""))))))))))))))</f>
        <v/>
      </c>
    </row>
    <row r="4432" ht="16.5" spans="1:16">
      <c r="A4432" s="4" t="str">
        <f>IF($C4432="","",COUNTA($C$5:$C4432))</f>
        <v/>
      </c>
      <c r="B4432" s="52"/>
      <c r="C4432" s="53"/>
      <c r="D4432" s="53"/>
      <c r="E4432" s="32"/>
      <c r="F4432" s="54"/>
      <c r="G4432" s="54"/>
      <c r="H4432" s="24" t="str">
        <f>IFERROR(ROUND(VLOOKUP($C4432,基础资料!$B$5:$E$34,3,0)+SUMIF($C$5:$C4432,$C4432,$F$5:$F4432)-SUMIF($C$5:$C4432,$C4432,$G$5:$G4432),2),"")</f>
        <v/>
      </c>
      <c r="I4432" s="53"/>
      <c r="J4432" s="53"/>
      <c r="K4432" s="25" t="str">
        <f t="shared" si="69"/>
        <v/>
      </c>
      <c r="L4432" s="13" t="str">
        <f>IF($D4432="","",IFERROR(INDEX(类别属性,MATCH($D4432,类别表,0)),""))</f>
        <v/>
      </c>
      <c r="M4432" s="53"/>
      <c r="N4432" s="53"/>
      <c r="O4432" s="32"/>
      <c r="P4432" s="6" t="str">
        <f>IF($C4432="","",IF(ISNA(MATCH($C4432,账户表,0)),"※这个账户不在【基础资料】的账户档案里",IF($B4432="","※没填日期，这一笔不会进任何月份的报表",IF(NOT(ISNUMBER($B4432)),"※日期是文本不是日期（像 2026.6.28 这种），按日期取数的报表全会漏掉这一笔",IF(AND($F4432&lt;&gt;"",$G4432&lt;&gt;""),"※收入和支出不能同时填",IF(AND(N($F4432)=0,N($G4432)=0),"※收入和支出都没填",IF(OR(N($F4432)&lt;0,N($G4432)&lt;0),"※金额不能填负数，方向反了就换一列填",IF($D4432="","※没填收支类别，分类报表会漏掉这一笔",IF(ISNA(MATCH($D4432,类别表,0)),"※收支类别不在【基础资料】的清单里",IF(AND($L4432="内部转账",$M4432=""),"△内部转账要在「对方账户」写上另一头",IF(AND($L4432="内部转账",$M4432=$C4432),"※对方账户跟本账户是同一个",IF(AND($L4432&lt;&gt;"内部转账",$M4432&lt;&gt;""),"△填了对方账户，但类别不是内部转账",IF(YEAR($B4432)&lt;&gt;管理年度,"△不是管理年度的单据，按月的三张报表里看不到",IF($H4432&lt;0,"△这一笔之后该账户余额成负数了，核一下",""))))))))))))))</f>
        <v/>
      </c>
    </row>
    <row r="4433" ht="16.5" spans="1:16">
      <c r="A4433" s="4" t="str">
        <f>IF($C4433="","",COUNTA($C$5:$C4433))</f>
        <v/>
      </c>
      <c r="B4433" s="52"/>
      <c r="C4433" s="53"/>
      <c r="D4433" s="53"/>
      <c r="E4433" s="32"/>
      <c r="F4433" s="54"/>
      <c r="G4433" s="54"/>
      <c r="H4433" s="24" t="str">
        <f>IFERROR(ROUND(VLOOKUP($C4433,基础资料!$B$5:$E$34,3,0)+SUMIF($C$5:$C4433,$C4433,$F$5:$F4433)-SUMIF($C$5:$C4433,$C4433,$G$5:$G4433),2),"")</f>
        <v/>
      </c>
      <c r="I4433" s="53"/>
      <c r="J4433" s="53"/>
      <c r="K4433" s="25" t="str">
        <f t="shared" si="69"/>
        <v/>
      </c>
      <c r="L4433" s="13" t="str">
        <f>IF($D4433="","",IFERROR(INDEX(类别属性,MATCH($D4433,类别表,0)),""))</f>
        <v/>
      </c>
      <c r="M4433" s="53"/>
      <c r="N4433" s="53"/>
      <c r="O4433" s="32"/>
      <c r="P4433" s="6" t="str">
        <f>IF($C4433="","",IF(ISNA(MATCH($C4433,账户表,0)),"※这个账户不在【基础资料】的账户档案里",IF($B4433="","※没填日期，这一笔不会进任何月份的报表",IF(NOT(ISNUMBER($B4433)),"※日期是文本不是日期（像 2026.6.28 这种），按日期取数的报表全会漏掉这一笔",IF(AND($F4433&lt;&gt;"",$G4433&lt;&gt;""),"※收入和支出不能同时填",IF(AND(N($F4433)=0,N($G4433)=0),"※收入和支出都没填",IF(OR(N($F4433)&lt;0,N($G4433)&lt;0),"※金额不能填负数，方向反了就换一列填",IF($D4433="","※没填收支类别，分类报表会漏掉这一笔",IF(ISNA(MATCH($D4433,类别表,0)),"※收支类别不在【基础资料】的清单里",IF(AND($L4433="内部转账",$M4433=""),"△内部转账要在「对方账户」写上另一头",IF(AND($L4433="内部转账",$M4433=$C4433),"※对方账户跟本账户是同一个",IF(AND($L4433&lt;&gt;"内部转账",$M4433&lt;&gt;""),"△填了对方账户，但类别不是内部转账",IF(YEAR($B4433)&lt;&gt;管理年度,"△不是管理年度的单据，按月的三张报表里看不到",IF($H4433&lt;0,"△这一笔之后该账户余额成负数了，核一下",""))))))))))))))</f>
        <v/>
      </c>
    </row>
    <row r="4434" ht="16.5" spans="1:16">
      <c r="A4434" s="4" t="str">
        <f>IF($C4434="","",COUNTA($C$5:$C4434))</f>
        <v/>
      </c>
      <c r="B4434" s="52"/>
      <c r="C4434" s="53"/>
      <c r="D4434" s="53"/>
      <c r="E4434" s="32"/>
      <c r="F4434" s="54"/>
      <c r="G4434" s="54"/>
      <c r="H4434" s="24" t="str">
        <f>IFERROR(ROUND(VLOOKUP($C4434,基础资料!$B$5:$E$34,3,0)+SUMIF($C$5:$C4434,$C4434,$F$5:$F4434)-SUMIF($C$5:$C4434,$C4434,$G$5:$G4434),2),"")</f>
        <v/>
      </c>
      <c r="I4434" s="53"/>
      <c r="J4434" s="53"/>
      <c r="K4434" s="25" t="str">
        <f t="shared" si="69"/>
        <v/>
      </c>
      <c r="L4434" s="13" t="str">
        <f>IF($D4434="","",IFERROR(INDEX(类别属性,MATCH($D4434,类别表,0)),""))</f>
        <v/>
      </c>
      <c r="M4434" s="53"/>
      <c r="N4434" s="53"/>
      <c r="O4434" s="32"/>
      <c r="P4434" s="6" t="str">
        <f>IF($C4434="","",IF(ISNA(MATCH($C4434,账户表,0)),"※这个账户不在【基础资料】的账户档案里",IF($B4434="","※没填日期，这一笔不会进任何月份的报表",IF(NOT(ISNUMBER($B4434)),"※日期是文本不是日期（像 2026.6.28 这种），按日期取数的报表全会漏掉这一笔",IF(AND($F4434&lt;&gt;"",$G4434&lt;&gt;""),"※收入和支出不能同时填",IF(AND(N($F4434)=0,N($G4434)=0),"※收入和支出都没填",IF(OR(N($F4434)&lt;0,N($G4434)&lt;0),"※金额不能填负数，方向反了就换一列填",IF($D4434="","※没填收支类别，分类报表会漏掉这一笔",IF(ISNA(MATCH($D4434,类别表,0)),"※收支类别不在【基础资料】的清单里",IF(AND($L4434="内部转账",$M4434=""),"△内部转账要在「对方账户」写上另一头",IF(AND($L4434="内部转账",$M4434=$C4434),"※对方账户跟本账户是同一个",IF(AND($L4434&lt;&gt;"内部转账",$M4434&lt;&gt;""),"△填了对方账户，但类别不是内部转账",IF(YEAR($B4434)&lt;&gt;管理年度,"△不是管理年度的单据，按月的三张报表里看不到",IF($H4434&lt;0,"△这一笔之后该账户余额成负数了，核一下",""))))))))))))))</f>
        <v/>
      </c>
    </row>
    <row r="4435" ht="16.5" spans="1:16">
      <c r="A4435" s="4" t="str">
        <f>IF($C4435="","",COUNTA($C$5:$C4435))</f>
        <v/>
      </c>
      <c r="B4435" s="52"/>
      <c r="C4435" s="53"/>
      <c r="D4435" s="53"/>
      <c r="E4435" s="32"/>
      <c r="F4435" s="54"/>
      <c r="G4435" s="54"/>
      <c r="H4435" s="24" t="str">
        <f>IFERROR(ROUND(VLOOKUP($C4435,基础资料!$B$5:$E$34,3,0)+SUMIF($C$5:$C4435,$C4435,$F$5:$F4435)-SUMIF($C$5:$C4435,$C4435,$G$5:$G4435),2),"")</f>
        <v/>
      </c>
      <c r="I4435" s="53"/>
      <c r="J4435" s="53"/>
      <c r="K4435" s="25" t="str">
        <f t="shared" si="69"/>
        <v/>
      </c>
      <c r="L4435" s="13" t="str">
        <f>IF($D4435="","",IFERROR(INDEX(类别属性,MATCH($D4435,类别表,0)),""))</f>
        <v/>
      </c>
      <c r="M4435" s="53"/>
      <c r="N4435" s="53"/>
      <c r="O4435" s="32"/>
      <c r="P4435" s="6" t="str">
        <f>IF($C4435="","",IF(ISNA(MATCH($C4435,账户表,0)),"※这个账户不在【基础资料】的账户档案里",IF($B4435="","※没填日期，这一笔不会进任何月份的报表",IF(NOT(ISNUMBER($B4435)),"※日期是文本不是日期（像 2026.6.28 这种），按日期取数的报表全会漏掉这一笔",IF(AND($F4435&lt;&gt;"",$G4435&lt;&gt;""),"※收入和支出不能同时填",IF(AND(N($F4435)=0,N($G4435)=0),"※收入和支出都没填",IF(OR(N($F4435)&lt;0,N($G4435)&lt;0),"※金额不能填负数，方向反了就换一列填",IF($D4435="","※没填收支类别，分类报表会漏掉这一笔",IF(ISNA(MATCH($D4435,类别表,0)),"※收支类别不在【基础资料】的清单里",IF(AND($L4435="内部转账",$M4435=""),"△内部转账要在「对方账户」写上另一头",IF(AND($L4435="内部转账",$M4435=$C4435),"※对方账户跟本账户是同一个",IF(AND($L4435&lt;&gt;"内部转账",$M4435&lt;&gt;""),"△填了对方账户，但类别不是内部转账",IF(YEAR($B4435)&lt;&gt;管理年度,"△不是管理年度的单据，按月的三张报表里看不到",IF($H4435&lt;0,"△这一笔之后该账户余额成负数了，核一下",""))))))))))))))</f>
        <v/>
      </c>
    </row>
    <row r="4436" ht="16.5" spans="1:16">
      <c r="A4436" s="4" t="str">
        <f>IF($C4436="","",COUNTA($C$5:$C4436))</f>
        <v/>
      </c>
      <c r="B4436" s="52"/>
      <c r="C4436" s="53"/>
      <c r="D4436" s="53"/>
      <c r="E4436" s="32"/>
      <c r="F4436" s="54"/>
      <c r="G4436" s="54"/>
      <c r="H4436" s="24" t="str">
        <f>IFERROR(ROUND(VLOOKUP($C4436,基础资料!$B$5:$E$34,3,0)+SUMIF($C$5:$C4436,$C4436,$F$5:$F4436)-SUMIF($C$5:$C4436,$C4436,$G$5:$G4436),2),"")</f>
        <v/>
      </c>
      <c r="I4436" s="53"/>
      <c r="J4436" s="53"/>
      <c r="K4436" s="25" t="str">
        <f t="shared" si="69"/>
        <v/>
      </c>
      <c r="L4436" s="13" t="str">
        <f>IF($D4436="","",IFERROR(INDEX(类别属性,MATCH($D4436,类别表,0)),""))</f>
        <v/>
      </c>
      <c r="M4436" s="53"/>
      <c r="N4436" s="53"/>
      <c r="O4436" s="32"/>
      <c r="P4436" s="6" t="str">
        <f>IF($C4436="","",IF(ISNA(MATCH($C4436,账户表,0)),"※这个账户不在【基础资料】的账户档案里",IF($B4436="","※没填日期，这一笔不会进任何月份的报表",IF(NOT(ISNUMBER($B4436)),"※日期是文本不是日期（像 2026.6.28 这种），按日期取数的报表全会漏掉这一笔",IF(AND($F4436&lt;&gt;"",$G4436&lt;&gt;""),"※收入和支出不能同时填",IF(AND(N($F4436)=0,N($G4436)=0),"※收入和支出都没填",IF(OR(N($F4436)&lt;0,N($G4436)&lt;0),"※金额不能填负数，方向反了就换一列填",IF($D4436="","※没填收支类别，分类报表会漏掉这一笔",IF(ISNA(MATCH($D4436,类别表,0)),"※收支类别不在【基础资料】的清单里",IF(AND($L4436="内部转账",$M4436=""),"△内部转账要在「对方账户」写上另一头",IF(AND($L4436="内部转账",$M4436=$C4436),"※对方账户跟本账户是同一个",IF(AND($L4436&lt;&gt;"内部转账",$M4436&lt;&gt;""),"△填了对方账户，但类别不是内部转账",IF(YEAR($B4436)&lt;&gt;管理年度,"△不是管理年度的单据，按月的三张报表里看不到",IF($H4436&lt;0,"△这一笔之后该账户余额成负数了，核一下",""))))))))))))))</f>
        <v/>
      </c>
    </row>
    <row r="4437" ht="16.5" spans="1:16">
      <c r="A4437" s="4" t="str">
        <f>IF($C4437="","",COUNTA($C$5:$C4437))</f>
        <v/>
      </c>
      <c r="B4437" s="52"/>
      <c r="C4437" s="53"/>
      <c r="D4437" s="53"/>
      <c r="E4437" s="32"/>
      <c r="F4437" s="54"/>
      <c r="G4437" s="54"/>
      <c r="H4437" s="24" t="str">
        <f>IFERROR(ROUND(VLOOKUP($C4437,基础资料!$B$5:$E$34,3,0)+SUMIF($C$5:$C4437,$C4437,$F$5:$F4437)-SUMIF($C$5:$C4437,$C4437,$G$5:$G4437),2),"")</f>
        <v/>
      </c>
      <c r="I4437" s="53"/>
      <c r="J4437" s="53"/>
      <c r="K4437" s="25" t="str">
        <f t="shared" si="69"/>
        <v/>
      </c>
      <c r="L4437" s="13" t="str">
        <f>IF($D4437="","",IFERROR(INDEX(类别属性,MATCH($D4437,类别表,0)),""))</f>
        <v/>
      </c>
      <c r="M4437" s="53"/>
      <c r="N4437" s="53"/>
      <c r="O4437" s="32"/>
      <c r="P4437" s="6" t="str">
        <f>IF($C4437="","",IF(ISNA(MATCH($C4437,账户表,0)),"※这个账户不在【基础资料】的账户档案里",IF($B4437="","※没填日期，这一笔不会进任何月份的报表",IF(NOT(ISNUMBER($B4437)),"※日期是文本不是日期（像 2026.6.28 这种），按日期取数的报表全会漏掉这一笔",IF(AND($F4437&lt;&gt;"",$G4437&lt;&gt;""),"※收入和支出不能同时填",IF(AND(N($F4437)=0,N($G4437)=0),"※收入和支出都没填",IF(OR(N($F4437)&lt;0,N($G4437)&lt;0),"※金额不能填负数，方向反了就换一列填",IF($D4437="","※没填收支类别，分类报表会漏掉这一笔",IF(ISNA(MATCH($D4437,类别表,0)),"※收支类别不在【基础资料】的清单里",IF(AND($L4437="内部转账",$M4437=""),"△内部转账要在「对方账户」写上另一头",IF(AND($L4437="内部转账",$M4437=$C4437),"※对方账户跟本账户是同一个",IF(AND($L4437&lt;&gt;"内部转账",$M4437&lt;&gt;""),"△填了对方账户，但类别不是内部转账",IF(YEAR($B4437)&lt;&gt;管理年度,"△不是管理年度的单据，按月的三张报表里看不到",IF($H4437&lt;0,"△这一笔之后该账户余额成负数了，核一下",""))))))))))))))</f>
        <v/>
      </c>
    </row>
    <row r="4438" ht="16.5" spans="1:16">
      <c r="A4438" s="4" t="str">
        <f>IF($C4438="","",COUNTA($C$5:$C4438))</f>
        <v/>
      </c>
      <c r="B4438" s="52"/>
      <c r="C4438" s="53"/>
      <c r="D4438" s="53"/>
      <c r="E4438" s="32"/>
      <c r="F4438" s="54"/>
      <c r="G4438" s="54"/>
      <c r="H4438" s="24" t="str">
        <f>IFERROR(ROUND(VLOOKUP($C4438,基础资料!$B$5:$E$34,3,0)+SUMIF($C$5:$C4438,$C4438,$F$5:$F4438)-SUMIF($C$5:$C4438,$C4438,$G$5:$G4438),2),"")</f>
        <v/>
      </c>
      <c r="I4438" s="53"/>
      <c r="J4438" s="53"/>
      <c r="K4438" s="25" t="str">
        <f t="shared" si="69"/>
        <v/>
      </c>
      <c r="L4438" s="13" t="str">
        <f>IF($D4438="","",IFERROR(INDEX(类别属性,MATCH($D4438,类别表,0)),""))</f>
        <v/>
      </c>
      <c r="M4438" s="53"/>
      <c r="N4438" s="53"/>
      <c r="O4438" s="32"/>
      <c r="P4438" s="6" t="str">
        <f>IF($C4438="","",IF(ISNA(MATCH($C4438,账户表,0)),"※这个账户不在【基础资料】的账户档案里",IF($B4438="","※没填日期，这一笔不会进任何月份的报表",IF(NOT(ISNUMBER($B4438)),"※日期是文本不是日期（像 2026.6.28 这种），按日期取数的报表全会漏掉这一笔",IF(AND($F4438&lt;&gt;"",$G4438&lt;&gt;""),"※收入和支出不能同时填",IF(AND(N($F4438)=0,N($G4438)=0),"※收入和支出都没填",IF(OR(N($F4438)&lt;0,N($G4438)&lt;0),"※金额不能填负数，方向反了就换一列填",IF($D4438="","※没填收支类别，分类报表会漏掉这一笔",IF(ISNA(MATCH($D4438,类别表,0)),"※收支类别不在【基础资料】的清单里",IF(AND($L4438="内部转账",$M4438=""),"△内部转账要在「对方账户」写上另一头",IF(AND($L4438="内部转账",$M4438=$C4438),"※对方账户跟本账户是同一个",IF(AND($L4438&lt;&gt;"内部转账",$M4438&lt;&gt;""),"△填了对方账户，但类别不是内部转账",IF(YEAR($B4438)&lt;&gt;管理年度,"△不是管理年度的单据，按月的三张报表里看不到",IF($H4438&lt;0,"△这一笔之后该账户余额成负数了，核一下",""))))))))))))))</f>
        <v/>
      </c>
    </row>
    <row r="4439" ht="16.5" spans="1:16">
      <c r="A4439" s="4" t="str">
        <f>IF($C4439="","",COUNTA($C$5:$C4439))</f>
        <v/>
      </c>
      <c r="B4439" s="52"/>
      <c r="C4439" s="53"/>
      <c r="D4439" s="53"/>
      <c r="E4439" s="32"/>
      <c r="F4439" s="54"/>
      <c r="G4439" s="54"/>
      <c r="H4439" s="24" t="str">
        <f>IFERROR(ROUND(VLOOKUP($C4439,基础资料!$B$5:$E$34,3,0)+SUMIF($C$5:$C4439,$C4439,$F$5:$F4439)-SUMIF($C$5:$C4439,$C4439,$G$5:$G4439),2),"")</f>
        <v/>
      </c>
      <c r="I4439" s="53"/>
      <c r="J4439" s="53"/>
      <c r="K4439" s="25" t="str">
        <f t="shared" si="69"/>
        <v/>
      </c>
      <c r="L4439" s="13" t="str">
        <f>IF($D4439="","",IFERROR(INDEX(类别属性,MATCH($D4439,类别表,0)),""))</f>
        <v/>
      </c>
      <c r="M4439" s="53"/>
      <c r="N4439" s="53"/>
      <c r="O4439" s="32"/>
      <c r="P4439" s="6" t="str">
        <f>IF($C4439="","",IF(ISNA(MATCH($C4439,账户表,0)),"※这个账户不在【基础资料】的账户档案里",IF($B4439="","※没填日期，这一笔不会进任何月份的报表",IF(NOT(ISNUMBER($B4439)),"※日期是文本不是日期（像 2026.6.28 这种），按日期取数的报表全会漏掉这一笔",IF(AND($F4439&lt;&gt;"",$G4439&lt;&gt;""),"※收入和支出不能同时填",IF(AND(N($F4439)=0,N($G4439)=0),"※收入和支出都没填",IF(OR(N($F4439)&lt;0,N($G4439)&lt;0),"※金额不能填负数，方向反了就换一列填",IF($D4439="","※没填收支类别，分类报表会漏掉这一笔",IF(ISNA(MATCH($D4439,类别表,0)),"※收支类别不在【基础资料】的清单里",IF(AND($L4439="内部转账",$M4439=""),"△内部转账要在「对方账户」写上另一头",IF(AND($L4439="内部转账",$M4439=$C4439),"※对方账户跟本账户是同一个",IF(AND($L4439&lt;&gt;"内部转账",$M4439&lt;&gt;""),"△填了对方账户，但类别不是内部转账",IF(YEAR($B4439)&lt;&gt;管理年度,"△不是管理年度的单据，按月的三张报表里看不到",IF($H4439&lt;0,"△这一笔之后该账户余额成负数了，核一下",""))))))))))))))</f>
        <v/>
      </c>
    </row>
    <row r="4440" ht="16.5" spans="1:16">
      <c r="A4440" s="4" t="str">
        <f>IF($C4440="","",COUNTA($C$5:$C4440))</f>
        <v/>
      </c>
      <c r="B4440" s="52"/>
      <c r="C4440" s="53"/>
      <c r="D4440" s="53"/>
      <c r="E4440" s="32"/>
      <c r="F4440" s="54"/>
      <c r="G4440" s="54"/>
      <c r="H4440" s="24" t="str">
        <f>IFERROR(ROUND(VLOOKUP($C4440,基础资料!$B$5:$E$34,3,0)+SUMIF($C$5:$C4440,$C4440,$F$5:$F4440)-SUMIF($C$5:$C4440,$C4440,$G$5:$G4440),2),"")</f>
        <v/>
      </c>
      <c r="I4440" s="53"/>
      <c r="J4440" s="53"/>
      <c r="K4440" s="25" t="str">
        <f t="shared" si="69"/>
        <v/>
      </c>
      <c r="L4440" s="13" t="str">
        <f>IF($D4440="","",IFERROR(INDEX(类别属性,MATCH($D4440,类别表,0)),""))</f>
        <v/>
      </c>
      <c r="M4440" s="53"/>
      <c r="N4440" s="53"/>
      <c r="O4440" s="32"/>
      <c r="P4440" s="6" t="str">
        <f>IF($C4440="","",IF(ISNA(MATCH($C4440,账户表,0)),"※这个账户不在【基础资料】的账户档案里",IF($B4440="","※没填日期，这一笔不会进任何月份的报表",IF(NOT(ISNUMBER($B4440)),"※日期是文本不是日期（像 2026.6.28 这种），按日期取数的报表全会漏掉这一笔",IF(AND($F4440&lt;&gt;"",$G4440&lt;&gt;""),"※收入和支出不能同时填",IF(AND(N($F4440)=0,N($G4440)=0),"※收入和支出都没填",IF(OR(N($F4440)&lt;0,N($G4440)&lt;0),"※金额不能填负数，方向反了就换一列填",IF($D4440="","※没填收支类别，分类报表会漏掉这一笔",IF(ISNA(MATCH($D4440,类别表,0)),"※收支类别不在【基础资料】的清单里",IF(AND($L4440="内部转账",$M4440=""),"△内部转账要在「对方账户」写上另一头",IF(AND($L4440="内部转账",$M4440=$C4440),"※对方账户跟本账户是同一个",IF(AND($L4440&lt;&gt;"内部转账",$M4440&lt;&gt;""),"△填了对方账户，但类别不是内部转账",IF(YEAR($B4440)&lt;&gt;管理年度,"△不是管理年度的单据，按月的三张报表里看不到",IF($H4440&lt;0,"△这一笔之后该账户余额成负数了，核一下",""))))))))))))))</f>
        <v/>
      </c>
    </row>
    <row r="4441" ht="16.5" spans="1:16">
      <c r="A4441" s="4" t="str">
        <f>IF($C4441="","",COUNTA($C$5:$C4441))</f>
        <v/>
      </c>
      <c r="B4441" s="52"/>
      <c r="C4441" s="53"/>
      <c r="D4441" s="53"/>
      <c r="E4441" s="32"/>
      <c r="F4441" s="54"/>
      <c r="G4441" s="54"/>
      <c r="H4441" s="24" t="str">
        <f>IFERROR(ROUND(VLOOKUP($C4441,基础资料!$B$5:$E$34,3,0)+SUMIF($C$5:$C4441,$C4441,$F$5:$F4441)-SUMIF($C$5:$C4441,$C4441,$G$5:$G4441),2),"")</f>
        <v/>
      </c>
      <c r="I4441" s="53"/>
      <c r="J4441" s="53"/>
      <c r="K4441" s="25" t="str">
        <f t="shared" si="69"/>
        <v/>
      </c>
      <c r="L4441" s="13" t="str">
        <f>IF($D4441="","",IFERROR(INDEX(类别属性,MATCH($D4441,类别表,0)),""))</f>
        <v/>
      </c>
      <c r="M4441" s="53"/>
      <c r="N4441" s="53"/>
      <c r="O4441" s="32"/>
      <c r="P4441" s="6" t="str">
        <f>IF($C4441="","",IF(ISNA(MATCH($C4441,账户表,0)),"※这个账户不在【基础资料】的账户档案里",IF($B4441="","※没填日期，这一笔不会进任何月份的报表",IF(NOT(ISNUMBER($B4441)),"※日期是文本不是日期（像 2026.6.28 这种），按日期取数的报表全会漏掉这一笔",IF(AND($F4441&lt;&gt;"",$G4441&lt;&gt;""),"※收入和支出不能同时填",IF(AND(N($F4441)=0,N($G4441)=0),"※收入和支出都没填",IF(OR(N($F4441)&lt;0,N($G4441)&lt;0),"※金额不能填负数，方向反了就换一列填",IF($D4441="","※没填收支类别，分类报表会漏掉这一笔",IF(ISNA(MATCH($D4441,类别表,0)),"※收支类别不在【基础资料】的清单里",IF(AND($L4441="内部转账",$M4441=""),"△内部转账要在「对方账户」写上另一头",IF(AND($L4441="内部转账",$M4441=$C4441),"※对方账户跟本账户是同一个",IF(AND($L4441&lt;&gt;"内部转账",$M4441&lt;&gt;""),"△填了对方账户，但类别不是内部转账",IF(YEAR($B4441)&lt;&gt;管理年度,"△不是管理年度的单据，按月的三张报表里看不到",IF($H4441&lt;0,"△这一笔之后该账户余额成负数了，核一下",""))))))))))))))</f>
        <v/>
      </c>
    </row>
    <row r="4442" ht="16.5" spans="1:16">
      <c r="A4442" s="4" t="str">
        <f>IF($C4442="","",COUNTA($C$5:$C4442))</f>
        <v/>
      </c>
      <c r="B4442" s="52"/>
      <c r="C4442" s="53"/>
      <c r="D4442" s="53"/>
      <c r="E4442" s="32"/>
      <c r="F4442" s="54"/>
      <c r="G4442" s="54"/>
      <c r="H4442" s="24" t="str">
        <f>IFERROR(ROUND(VLOOKUP($C4442,基础资料!$B$5:$E$34,3,0)+SUMIF($C$5:$C4442,$C4442,$F$5:$F4442)-SUMIF($C$5:$C4442,$C4442,$G$5:$G4442),2),"")</f>
        <v/>
      </c>
      <c r="I4442" s="53"/>
      <c r="J4442" s="53"/>
      <c r="K4442" s="25" t="str">
        <f t="shared" si="69"/>
        <v/>
      </c>
      <c r="L4442" s="13" t="str">
        <f>IF($D4442="","",IFERROR(INDEX(类别属性,MATCH($D4442,类别表,0)),""))</f>
        <v/>
      </c>
      <c r="M4442" s="53"/>
      <c r="N4442" s="53"/>
      <c r="O4442" s="32"/>
      <c r="P4442" s="6" t="str">
        <f>IF($C4442="","",IF(ISNA(MATCH($C4442,账户表,0)),"※这个账户不在【基础资料】的账户档案里",IF($B4442="","※没填日期，这一笔不会进任何月份的报表",IF(NOT(ISNUMBER($B4442)),"※日期是文本不是日期（像 2026.6.28 这种），按日期取数的报表全会漏掉这一笔",IF(AND($F4442&lt;&gt;"",$G4442&lt;&gt;""),"※收入和支出不能同时填",IF(AND(N($F4442)=0,N($G4442)=0),"※收入和支出都没填",IF(OR(N($F4442)&lt;0,N($G4442)&lt;0),"※金额不能填负数，方向反了就换一列填",IF($D4442="","※没填收支类别，分类报表会漏掉这一笔",IF(ISNA(MATCH($D4442,类别表,0)),"※收支类别不在【基础资料】的清单里",IF(AND($L4442="内部转账",$M4442=""),"△内部转账要在「对方账户」写上另一头",IF(AND($L4442="内部转账",$M4442=$C4442),"※对方账户跟本账户是同一个",IF(AND($L4442&lt;&gt;"内部转账",$M4442&lt;&gt;""),"△填了对方账户，但类别不是内部转账",IF(YEAR($B4442)&lt;&gt;管理年度,"△不是管理年度的单据，按月的三张报表里看不到",IF($H4442&lt;0,"△这一笔之后该账户余额成负数了，核一下",""))))))))))))))</f>
        <v/>
      </c>
    </row>
    <row r="4443" ht="16.5" spans="1:16">
      <c r="A4443" s="4" t="str">
        <f>IF($C4443="","",COUNTA($C$5:$C4443))</f>
        <v/>
      </c>
      <c r="B4443" s="52"/>
      <c r="C4443" s="53"/>
      <c r="D4443" s="53"/>
      <c r="E4443" s="32"/>
      <c r="F4443" s="54"/>
      <c r="G4443" s="54"/>
      <c r="H4443" s="24" t="str">
        <f>IFERROR(ROUND(VLOOKUP($C4443,基础资料!$B$5:$E$34,3,0)+SUMIF($C$5:$C4443,$C4443,$F$5:$F4443)-SUMIF($C$5:$C4443,$C4443,$G$5:$G4443),2),"")</f>
        <v/>
      </c>
      <c r="I4443" s="53"/>
      <c r="J4443" s="53"/>
      <c r="K4443" s="25" t="str">
        <f t="shared" si="69"/>
        <v/>
      </c>
      <c r="L4443" s="13" t="str">
        <f>IF($D4443="","",IFERROR(INDEX(类别属性,MATCH($D4443,类别表,0)),""))</f>
        <v/>
      </c>
      <c r="M4443" s="53"/>
      <c r="N4443" s="53"/>
      <c r="O4443" s="32"/>
      <c r="P4443" s="6" t="str">
        <f>IF($C4443="","",IF(ISNA(MATCH($C4443,账户表,0)),"※这个账户不在【基础资料】的账户档案里",IF($B4443="","※没填日期，这一笔不会进任何月份的报表",IF(NOT(ISNUMBER($B4443)),"※日期是文本不是日期（像 2026.6.28 这种），按日期取数的报表全会漏掉这一笔",IF(AND($F4443&lt;&gt;"",$G4443&lt;&gt;""),"※收入和支出不能同时填",IF(AND(N($F4443)=0,N($G4443)=0),"※收入和支出都没填",IF(OR(N($F4443)&lt;0,N($G4443)&lt;0),"※金额不能填负数，方向反了就换一列填",IF($D4443="","※没填收支类别，分类报表会漏掉这一笔",IF(ISNA(MATCH($D4443,类别表,0)),"※收支类别不在【基础资料】的清单里",IF(AND($L4443="内部转账",$M4443=""),"△内部转账要在「对方账户」写上另一头",IF(AND($L4443="内部转账",$M4443=$C4443),"※对方账户跟本账户是同一个",IF(AND($L4443&lt;&gt;"内部转账",$M4443&lt;&gt;""),"△填了对方账户，但类别不是内部转账",IF(YEAR($B4443)&lt;&gt;管理年度,"△不是管理年度的单据，按月的三张报表里看不到",IF($H4443&lt;0,"△这一笔之后该账户余额成负数了，核一下",""))))))))))))))</f>
        <v/>
      </c>
    </row>
    <row r="4444" ht="16.5" spans="1:16">
      <c r="A4444" s="4" t="str">
        <f>IF($C4444="","",COUNTA($C$5:$C4444))</f>
        <v/>
      </c>
      <c r="B4444" s="52"/>
      <c r="C4444" s="53"/>
      <c r="D4444" s="53"/>
      <c r="E4444" s="32"/>
      <c r="F4444" s="54"/>
      <c r="G4444" s="54"/>
      <c r="H4444" s="24" t="str">
        <f>IFERROR(ROUND(VLOOKUP($C4444,基础资料!$B$5:$E$34,3,0)+SUMIF($C$5:$C4444,$C4444,$F$5:$F4444)-SUMIF($C$5:$C4444,$C4444,$G$5:$G4444),2),"")</f>
        <v/>
      </c>
      <c r="I4444" s="53"/>
      <c r="J4444" s="53"/>
      <c r="K4444" s="25" t="str">
        <f t="shared" si="69"/>
        <v/>
      </c>
      <c r="L4444" s="13" t="str">
        <f>IF($D4444="","",IFERROR(INDEX(类别属性,MATCH($D4444,类别表,0)),""))</f>
        <v/>
      </c>
      <c r="M4444" s="53"/>
      <c r="N4444" s="53"/>
      <c r="O4444" s="32"/>
      <c r="P4444" s="6" t="str">
        <f>IF($C4444="","",IF(ISNA(MATCH($C4444,账户表,0)),"※这个账户不在【基础资料】的账户档案里",IF($B4444="","※没填日期，这一笔不会进任何月份的报表",IF(NOT(ISNUMBER($B4444)),"※日期是文本不是日期（像 2026.6.28 这种），按日期取数的报表全会漏掉这一笔",IF(AND($F4444&lt;&gt;"",$G4444&lt;&gt;""),"※收入和支出不能同时填",IF(AND(N($F4444)=0,N($G4444)=0),"※收入和支出都没填",IF(OR(N($F4444)&lt;0,N($G4444)&lt;0),"※金额不能填负数，方向反了就换一列填",IF($D4444="","※没填收支类别，分类报表会漏掉这一笔",IF(ISNA(MATCH($D4444,类别表,0)),"※收支类别不在【基础资料】的清单里",IF(AND($L4444="内部转账",$M4444=""),"△内部转账要在「对方账户」写上另一头",IF(AND($L4444="内部转账",$M4444=$C4444),"※对方账户跟本账户是同一个",IF(AND($L4444&lt;&gt;"内部转账",$M4444&lt;&gt;""),"△填了对方账户，但类别不是内部转账",IF(YEAR($B4444)&lt;&gt;管理年度,"△不是管理年度的单据，按月的三张报表里看不到",IF($H4444&lt;0,"△这一笔之后该账户余额成负数了，核一下",""))))))))))))))</f>
        <v/>
      </c>
    </row>
    <row r="4445" ht="16.5" spans="1:16">
      <c r="A4445" s="4" t="str">
        <f>IF($C4445="","",COUNTA($C$5:$C4445))</f>
        <v/>
      </c>
      <c r="B4445" s="52"/>
      <c r="C4445" s="53"/>
      <c r="D4445" s="53"/>
      <c r="E4445" s="32"/>
      <c r="F4445" s="54"/>
      <c r="G4445" s="54"/>
      <c r="H4445" s="24" t="str">
        <f>IFERROR(ROUND(VLOOKUP($C4445,基础资料!$B$5:$E$34,3,0)+SUMIF($C$5:$C4445,$C4445,$F$5:$F4445)-SUMIF($C$5:$C4445,$C4445,$G$5:$G4445),2),"")</f>
        <v/>
      </c>
      <c r="I4445" s="53"/>
      <c r="J4445" s="53"/>
      <c r="K4445" s="25" t="str">
        <f t="shared" si="69"/>
        <v/>
      </c>
      <c r="L4445" s="13" t="str">
        <f>IF($D4445="","",IFERROR(INDEX(类别属性,MATCH($D4445,类别表,0)),""))</f>
        <v/>
      </c>
      <c r="M4445" s="53"/>
      <c r="N4445" s="53"/>
      <c r="O4445" s="32"/>
      <c r="P4445" s="6" t="str">
        <f>IF($C4445="","",IF(ISNA(MATCH($C4445,账户表,0)),"※这个账户不在【基础资料】的账户档案里",IF($B4445="","※没填日期，这一笔不会进任何月份的报表",IF(NOT(ISNUMBER($B4445)),"※日期是文本不是日期（像 2026.6.28 这种），按日期取数的报表全会漏掉这一笔",IF(AND($F4445&lt;&gt;"",$G4445&lt;&gt;""),"※收入和支出不能同时填",IF(AND(N($F4445)=0,N($G4445)=0),"※收入和支出都没填",IF(OR(N($F4445)&lt;0,N($G4445)&lt;0),"※金额不能填负数，方向反了就换一列填",IF($D4445="","※没填收支类别，分类报表会漏掉这一笔",IF(ISNA(MATCH($D4445,类别表,0)),"※收支类别不在【基础资料】的清单里",IF(AND($L4445="内部转账",$M4445=""),"△内部转账要在「对方账户」写上另一头",IF(AND($L4445="内部转账",$M4445=$C4445),"※对方账户跟本账户是同一个",IF(AND($L4445&lt;&gt;"内部转账",$M4445&lt;&gt;""),"△填了对方账户，但类别不是内部转账",IF(YEAR($B4445)&lt;&gt;管理年度,"△不是管理年度的单据，按月的三张报表里看不到",IF($H4445&lt;0,"△这一笔之后该账户余额成负数了，核一下",""))))))))))))))</f>
        <v/>
      </c>
    </row>
    <row r="4446" ht="16.5" spans="1:16">
      <c r="A4446" s="4" t="str">
        <f>IF($C4446="","",COUNTA($C$5:$C4446))</f>
        <v/>
      </c>
      <c r="B4446" s="52"/>
      <c r="C4446" s="53"/>
      <c r="D4446" s="53"/>
      <c r="E4446" s="32"/>
      <c r="F4446" s="54"/>
      <c r="G4446" s="54"/>
      <c r="H4446" s="24" t="str">
        <f>IFERROR(ROUND(VLOOKUP($C4446,基础资料!$B$5:$E$34,3,0)+SUMIF($C$5:$C4446,$C4446,$F$5:$F4446)-SUMIF($C$5:$C4446,$C4446,$G$5:$G4446),2),"")</f>
        <v/>
      </c>
      <c r="I4446" s="53"/>
      <c r="J4446" s="53"/>
      <c r="K4446" s="25" t="str">
        <f t="shared" si="69"/>
        <v/>
      </c>
      <c r="L4446" s="13" t="str">
        <f>IF($D4446="","",IFERROR(INDEX(类别属性,MATCH($D4446,类别表,0)),""))</f>
        <v/>
      </c>
      <c r="M4446" s="53"/>
      <c r="N4446" s="53"/>
      <c r="O4446" s="32"/>
      <c r="P4446" s="6" t="str">
        <f>IF($C4446="","",IF(ISNA(MATCH($C4446,账户表,0)),"※这个账户不在【基础资料】的账户档案里",IF($B4446="","※没填日期，这一笔不会进任何月份的报表",IF(NOT(ISNUMBER($B4446)),"※日期是文本不是日期（像 2026.6.28 这种），按日期取数的报表全会漏掉这一笔",IF(AND($F4446&lt;&gt;"",$G4446&lt;&gt;""),"※收入和支出不能同时填",IF(AND(N($F4446)=0,N($G4446)=0),"※收入和支出都没填",IF(OR(N($F4446)&lt;0,N($G4446)&lt;0),"※金额不能填负数，方向反了就换一列填",IF($D4446="","※没填收支类别，分类报表会漏掉这一笔",IF(ISNA(MATCH($D4446,类别表,0)),"※收支类别不在【基础资料】的清单里",IF(AND($L4446="内部转账",$M4446=""),"△内部转账要在「对方账户」写上另一头",IF(AND($L4446="内部转账",$M4446=$C4446),"※对方账户跟本账户是同一个",IF(AND($L4446&lt;&gt;"内部转账",$M4446&lt;&gt;""),"△填了对方账户，但类别不是内部转账",IF(YEAR($B4446)&lt;&gt;管理年度,"△不是管理年度的单据，按月的三张报表里看不到",IF($H4446&lt;0,"△这一笔之后该账户余额成负数了，核一下",""))))))))))))))</f>
        <v/>
      </c>
    </row>
    <row r="4447" ht="16.5" spans="1:16">
      <c r="A4447" s="4" t="str">
        <f>IF($C4447="","",COUNTA($C$5:$C4447))</f>
        <v/>
      </c>
      <c r="B4447" s="52"/>
      <c r="C4447" s="53"/>
      <c r="D4447" s="53"/>
      <c r="E4447" s="32"/>
      <c r="F4447" s="54"/>
      <c r="G4447" s="54"/>
      <c r="H4447" s="24" t="str">
        <f>IFERROR(ROUND(VLOOKUP($C4447,基础资料!$B$5:$E$34,3,0)+SUMIF($C$5:$C4447,$C4447,$F$5:$F4447)-SUMIF($C$5:$C4447,$C4447,$G$5:$G4447),2),"")</f>
        <v/>
      </c>
      <c r="I4447" s="53"/>
      <c r="J4447" s="53"/>
      <c r="K4447" s="25" t="str">
        <f t="shared" si="69"/>
        <v/>
      </c>
      <c r="L4447" s="13" t="str">
        <f>IF($D4447="","",IFERROR(INDEX(类别属性,MATCH($D4447,类别表,0)),""))</f>
        <v/>
      </c>
      <c r="M4447" s="53"/>
      <c r="N4447" s="53"/>
      <c r="O4447" s="32"/>
      <c r="P4447" s="6" t="str">
        <f>IF($C4447="","",IF(ISNA(MATCH($C4447,账户表,0)),"※这个账户不在【基础资料】的账户档案里",IF($B4447="","※没填日期，这一笔不会进任何月份的报表",IF(NOT(ISNUMBER($B4447)),"※日期是文本不是日期（像 2026.6.28 这种），按日期取数的报表全会漏掉这一笔",IF(AND($F4447&lt;&gt;"",$G4447&lt;&gt;""),"※收入和支出不能同时填",IF(AND(N($F4447)=0,N($G4447)=0),"※收入和支出都没填",IF(OR(N($F4447)&lt;0,N($G4447)&lt;0),"※金额不能填负数，方向反了就换一列填",IF($D4447="","※没填收支类别，分类报表会漏掉这一笔",IF(ISNA(MATCH($D4447,类别表,0)),"※收支类别不在【基础资料】的清单里",IF(AND($L4447="内部转账",$M4447=""),"△内部转账要在「对方账户」写上另一头",IF(AND($L4447="内部转账",$M4447=$C4447),"※对方账户跟本账户是同一个",IF(AND($L4447&lt;&gt;"内部转账",$M4447&lt;&gt;""),"△填了对方账户，但类别不是内部转账",IF(YEAR($B4447)&lt;&gt;管理年度,"△不是管理年度的单据，按月的三张报表里看不到",IF($H4447&lt;0,"△这一笔之后该账户余额成负数了，核一下",""))))))))))))))</f>
        <v/>
      </c>
    </row>
    <row r="4448" ht="16.5" spans="1:16">
      <c r="A4448" s="4" t="str">
        <f>IF($C4448="","",COUNTA($C$5:$C4448))</f>
        <v/>
      </c>
      <c r="B4448" s="52"/>
      <c r="C4448" s="53"/>
      <c r="D4448" s="53"/>
      <c r="E4448" s="32"/>
      <c r="F4448" s="54"/>
      <c r="G4448" s="54"/>
      <c r="H4448" s="24" t="str">
        <f>IFERROR(ROUND(VLOOKUP($C4448,基础资料!$B$5:$E$34,3,0)+SUMIF($C$5:$C4448,$C4448,$F$5:$F4448)-SUMIF($C$5:$C4448,$C4448,$G$5:$G4448),2),"")</f>
        <v/>
      </c>
      <c r="I4448" s="53"/>
      <c r="J4448" s="53"/>
      <c r="K4448" s="25" t="str">
        <f t="shared" si="69"/>
        <v/>
      </c>
      <c r="L4448" s="13" t="str">
        <f>IF($D4448="","",IFERROR(INDEX(类别属性,MATCH($D4448,类别表,0)),""))</f>
        <v/>
      </c>
      <c r="M4448" s="53"/>
      <c r="N4448" s="53"/>
      <c r="O4448" s="32"/>
      <c r="P4448" s="6" t="str">
        <f>IF($C4448="","",IF(ISNA(MATCH($C4448,账户表,0)),"※这个账户不在【基础资料】的账户档案里",IF($B4448="","※没填日期，这一笔不会进任何月份的报表",IF(NOT(ISNUMBER($B4448)),"※日期是文本不是日期（像 2026.6.28 这种），按日期取数的报表全会漏掉这一笔",IF(AND($F4448&lt;&gt;"",$G4448&lt;&gt;""),"※收入和支出不能同时填",IF(AND(N($F4448)=0,N($G4448)=0),"※收入和支出都没填",IF(OR(N($F4448)&lt;0,N($G4448)&lt;0),"※金额不能填负数，方向反了就换一列填",IF($D4448="","※没填收支类别，分类报表会漏掉这一笔",IF(ISNA(MATCH($D4448,类别表,0)),"※收支类别不在【基础资料】的清单里",IF(AND($L4448="内部转账",$M4448=""),"△内部转账要在「对方账户」写上另一头",IF(AND($L4448="内部转账",$M4448=$C4448),"※对方账户跟本账户是同一个",IF(AND($L4448&lt;&gt;"内部转账",$M4448&lt;&gt;""),"△填了对方账户，但类别不是内部转账",IF(YEAR($B4448)&lt;&gt;管理年度,"△不是管理年度的单据，按月的三张报表里看不到",IF($H4448&lt;0,"△这一笔之后该账户余额成负数了，核一下",""))))))))))))))</f>
        <v/>
      </c>
    </row>
    <row r="4449" ht="16.5" spans="1:16">
      <c r="A4449" s="4" t="str">
        <f>IF($C4449="","",COUNTA($C$5:$C4449))</f>
        <v/>
      </c>
      <c r="B4449" s="52"/>
      <c r="C4449" s="53"/>
      <c r="D4449" s="53"/>
      <c r="E4449" s="32"/>
      <c r="F4449" s="54"/>
      <c r="G4449" s="54"/>
      <c r="H4449" s="24" t="str">
        <f>IFERROR(ROUND(VLOOKUP($C4449,基础资料!$B$5:$E$34,3,0)+SUMIF($C$5:$C4449,$C4449,$F$5:$F4449)-SUMIF($C$5:$C4449,$C4449,$G$5:$G4449),2),"")</f>
        <v/>
      </c>
      <c r="I4449" s="53"/>
      <c r="J4449" s="53"/>
      <c r="K4449" s="25" t="str">
        <f t="shared" si="69"/>
        <v/>
      </c>
      <c r="L4449" s="13" t="str">
        <f>IF($D4449="","",IFERROR(INDEX(类别属性,MATCH($D4449,类别表,0)),""))</f>
        <v/>
      </c>
      <c r="M4449" s="53"/>
      <c r="N4449" s="53"/>
      <c r="O4449" s="32"/>
      <c r="P4449" s="6" t="str">
        <f>IF($C4449="","",IF(ISNA(MATCH($C4449,账户表,0)),"※这个账户不在【基础资料】的账户档案里",IF($B4449="","※没填日期，这一笔不会进任何月份的报表",IF(NOT(ISNUMBER($B4449)),"※日期是文本不是日期（像 2026.6.28 这种），按日期取数的报表全会漏掉这一笔",IF(AND($F4449&lt;&gt;"",$G4449&lt;&gt;""),"※收入和支出不能同时填",IF(AND(N($F4449)=0,N($G4449)=0),"※收入和支出都没填",IF(OR(N($F4449)&lt;0,N($G4449)&lt;0),"※金额不能填负数，方向反了就换一列填",IF($D4449="","※没填收支类别，分类报表会漏掉这一笔",IF(ISNA(MATCH($D4449,类别表,0)),"※收支类别不在【基础资料】的清单里",IF(AND($L4449="内部转账",$M4449=""),"△内部转账要在「对方账户」写上另一头",IF(AND($L4449="内部转账",$M4449=$C4449),"※对方账户跟本账户是同一个",IF(AND($L4449&lt;&gt;"内部转账",$M4449&lt;&gt;""),"△填了对方账户，但类别不是内部转账",IF(YEAR($B4449)&lt;&gt;管理年度,"△不是管理年度的单据，按月的三张报表里看不到",IF($H4449&lt;0,"△这一笔之后该账户余额成负数了，核一下",""))))))))))))))</f>
        <v/>
      </c>
    </row>
    <row r="4450" ht="16.5" spans="1:16">
      <c r="A4450" s="4" t="str">
        <f>IF($C4450="","",COUNTA($C$5:$C4450))</f>
        <v/>
      </c>
      <c r="B4450" s="52"/>
      <c r="C4450" s="53"/>
      <c r="D4450" s="53"/>
      <c r="E4450" s="32"/>
      <c r="F4450" s="54"/>
      <c r="G4450" s="54"/>
      <c r="H4450" s="24" t="str">
        <f>IFERROR(ROUND(VLOOKUP($C4450,基础资料!$B$5:$E$34,3,0)+SUMIF($C$5:$C4450,$C4450,$F$5:$F4450)-SUMIF($C$5:$C4450,$C4450,$G$5:$G4450),2),"")</f>
        <v/>
      </c>
      <c r="I4450" s="53"/>
      <c r="J4450" s="53"/>
      <c r="K4450" s="25" t="str">
        <f t="shared" si="69"/>
        <v/>
      </c>
      <c r="L4450" s="13" t="str">
        <f>IF($D4450="","",IFERROR(INDEX(类别属性,MATCH($D4450,类别表,0)),""))</f>
        <v/>
      </c>
      <c r="M4450" s="53"/>
      <c r="N4450" s="53"/>
      <c r="O4450" s="32"/>
      <c r="P4450" s="6" t="str">
        <f>IF($C4450="","",IF(ISNA(MATCH($C4450,账户表,0)),"※这个账户不在【基础资料】的账户档案里",IF($B4450="","※没填日期，这一笔不会进任何月份的报表",IF(NOT(ISNUMBER($B4450)),"※日期是文本不是日期（像 2026.6.28 这种），按日期取数的报表全会漏掉这一笔",IF(AND($F4450&lt;&gt;"",$G4450&lt;&gt;""),"※收入和支出不能同时填",IF(AND(N($F4450)=0,N($G4450)=0),"※收入和支出都没填",IF(OR(N($F4450)&lt;0,N($G4450)&lt;0),"※金额不能填负数，方向反了就换一列填",IF($D4450="","※没填收支类别，分类报表会漏掉这一笔",IF(ISNA(MATCH($D4450,类别表,0)),"※收支类别不在【基础资料】的清单里",IF(AND($L4450="内部转账",$M4450=""),"△内部转账要在「对方账户」写上另一头",IF(AND($L4450="内部转账",$M4450=$C4450),"※对方账户跟本账户是同一个",IF(AND($L4450&lt;&gt;"内部转账",$M4450&lt;&gt;""),"△填了对方账户，但类别不是内部转账",IF(YEAR($B4450)&lt;&gt;管理年度,"△不是管理年度的单据，按月的三张报表里看不到",IF($H4450&lt;0,"△这一笔之后该账户余额成负数了，核一下",""))))))))))))))</f>
        <v/>
      </c>
    </row>
    <row r="4451" ht="16.5" spans="1:16">
      <c r="A4451" s="4" t="str">
        <f>IF($C4451="","",COUNTA($C$5:$C4451))</f>
        <v/>
      </c>
      <c r="B4451" s="52"/>
      <c r="C4451" s="53"/>
      <c r="D4451" s="53"/>
      <c r="E4451" s="32"/>
      <c r="F4451" s="54"/>
      <c r="G4451" s="54"/>
      <c r="H4451" s="24" t="str">
        <f>IFERROR(ROUND(VLOOKUP($C4451,基础资料!$B$5:$E$34,3,0)+SUMIF($C$5:$C4451,$C4451,$F$5:$F4451)-SUMIF($C$5:$C4451,$C4451,$G$5:$G4451),2),"")</f>
        <v/>
      </c>
      <c r="I4451" s="53"/>
      <c r="J4451" s="53"/>
      <c r="K4451" s="25" t="str">
        <f t="shared" si="69"/>
        <v/>
      </c>
      <c r="L4451" s="13" t="str">
        <f>IF($D4451="","",IFERROR(INDEX(类别属性,MATCH($D4451,类别表,0)),""))</f>
        <v/>
      </c>
      <c r="M4451" s="53"/>
      <c r="N4451" s="53"/>
      <c r="O4451" s="32"/>
      <c r="P4451" s="6" t="str">
        <f>IF($C4451="","",IF(ISNA(MATCH($C4451,账户表,0)),"※这个账户不在【基础资料】的账户档案里",IF($B4451="","※没填日期，这一笔不会进任何月份的报表",IF(NOT(ISNUMBER($B4451)),"※日期是文本不是日期（像 2026.6.28 这种），按日期取数的报表全会漏掉这一笔",IF(AND($F4451&lt;&gt;"",$G4451&lt;&gt;""),"※收入和支出不能同时填",IF(AND(N($F4451)=0,N($G4451)=0),"※收入和支出都没填",IF(OR(N($F4451)&lt;0,N($G4451)&lt;0),"※金额不能填负数，方向反了就换一列填",IF($D4451="","※没填收支类别，分类报表会漏掉这一笔",IF(ISNA(MATCH($D4451,类别表,0)),"※收支类别不在【基础资料】的清单里",IF(AND($L4451="内部转账",$M4451=""),"△内部转账要在「对方账户」写上另一头",IF(AND($L4451="内部转账",$M4451=$C4451),"※对方账户跟本账户是同一个",IF(AND($L4451&lt;&gt;"内部转账",$M4451&lt;&gt;""),"△填了对方账户，但类别不是内部转账",IF(YEAR($B4451)&lt;&gt;管理年度,"△不是管理年度的单据，按月的三张报表里看不到",IF($H4451&lt;0,"△这一笔之后该账户余额成负数了，核一下",""))))))))))))))</f>
        <v/>
      </c>
    </row>
    <row r="4452" ht="16.5" spans="1:16">
      <c r="A4452" s="4" t="str">
        <f>IF($C4452="","",COUNTA($C$5:$C4452))</f>
        <v/>
      </c>
      <c r="B4452" s="52"/>
      <c r="C4452" s="53"/>
      <c r="D4452" s="53"/>
      <c r="E4452" s="32"/>
      <c r="F4452" s="54"/>
      <c r="G4452" s="54"/>
      <c r="H4452" s="24" t="str">
        <f>IFERROR(ROUND(VLOOKUP($C4452,基础资料!$B$5:$E$34,3,0)+SUMIF($C$5:$C4452,$C4452,$F$5:$F4452)-SUMIF($C$5:$C4452,$C4452,$G$5:$G4452),2),"")</f>
        <v/>
      </c>
      <c r="I4452" s="53"/>
      <c r="J4452" s="53"/>
      <c r="K4452" s="25" t="str">
        <f t="shared" si="69"/>
        <v/>
      </c>
      <c r="L4452" s="13" t="str">
        <f>IF($D4452="","",IFERROR(INDEX(类别属性,MATCH($D4452,类别表,0)),""))</f>
        <v/>
      </c>
      <c r="M4452" s="53"/>
      <c r="N4452" s="53"/>
      <c r="O4452" s="32"/>
      <c r="P4452" s="6" t="str">
        <f>IF($C4452="","",IF(ISNA(MATCH($C4452,账户表,0)),"※这个账户不在【基础资料】的账户档案里",IF($B4452="","※没填日期，这一笔不会进任何月份的报表",IF(NOT(ISNUMBER($B4452)),"※日期是文本不是日期（像 2026.6.28 这种），按日期取数的报表全会漏掉这一笔",IF(AND($F4452&lt;&gt;"",$G4452&lt;&gt;""),"※收入和支出不能同时填",IF(AND(N($F4452)=0,N($G4452)=0),"※收入和支出都没填",IF(OR(N($F4452)&lt;0,N($G4452)&lt;0),"※金额不能填负数，方向反了就换一列填",IF($D4452="","※没填收支类别，分类报表会漏掉这一笔",IF(ISNA(MATCH($D4452,类别表,0)),"※收支类别不在【基础资料】的清单里",IF(AND($L4452="内部转账",$M4452=""),"△内部转账要在「对方账户」写上另一头",IF(AND($L4452="内部转账",$M4452=$C4452),"※对方账户跟本账户是同一个",IF(AND($L4452&lt;&gt;"内部转账",$M4452&lt;&gt;""),"△填了对方账户，但类别不是内部转账",IF(YEAR($B4452)&lt;&gt;管理年度,"△不是管理年度的单据，按月的三张报表里看不到",IF($H4452&lt;0,"△这一笔之后该账户余额成负数了，核一下",""))))))))))))))</f>
        <v/>
      </c>
    </row>
    <row r="4453" ht="16.5" spans="1:16">
      <c r="A4453" s="4" t="str">
        <f>IF($C4453="","",COUNTA($C$5:$C4453))</f>
        <v/>
      </c>
      <c r="B4453" s="52"/>
      <c r="C4453" s="53"/>
      <c r="D4453" s="53"/>
      <c r="E4453" s="32"/>
      <c r="F4453" s="54"/>
      <c r="G4453" s="54"/>
      <c r="H4453" s="24" t="str">
        <f>IFERROR(ROUND(VLOOKUP($C4453,基础资料!$B$5:$E$34,3,0)+SUMIF($C$5:$C4453,$C4453,$F$5:$F4453)-SUMIF($C$5:$C4453,$C4453,$G$5:$G4453),2),"")</f>
        <v/>
      </c>
      <c r="I4453" s="53"/>
      <c r="J4453" s="53"/>
      <c r="K4453" s="25" t="str">
        <f t="shared" si="69"/>
        <v/>
      </c>
      <c r="L4453" s="13" t="str">
        <f>IF($D4453="","",IFERROR(INDEX(类别属性,MATCH($D4453,类别表,0)),""))</f>
        <v/>
      </c>
      <c r="M4453" s="53"/>
      <c r="N4453" s="53"/>
      <c r="O4453" s="32"/>
      <c r="P4453" s="6" t="str">
        <f>IF($C4453="","",IF(ISNA(MATCH($C4453,账户表,0)),"※这个账户不在【基础资料】的账户档案里",IF($B4453="","※没填日期，这一笔不会进任何月份的报表",IF(NOT(ISNUMBER($B4453)),"※日期是文本不是日期（像 2026.6.28 这种），按日期取数的报表全会漏掉这一笔",IF(AND($F4453&lt;&gt;"",$G4453&lt;&gt;""),"※收入和支出不能同时填",IF(AND(N($F4453)=0,N($G4453)=0),"※收入和支出都没填",IF(OR(N($F4453)&lt;0,N($G4453)&lt;0),"※金额不能填负数，方向反了就换一列填",IF($D4453="","※没填收支类别，分类报表会漏掉这一笔",IF(ISNA(MATCH($D4453,类别表,0)),"※收支类别不在【基础资料】的清单里",IF(AND($L4453="内部转账",$M4453=""),"△内部转账要在「对方账户」写上另一头",IF(AND($L4453="内部转账",$M4453=$C4453),"※对方账户跟本账户是同一个",IF(AND($L4453&lt;&gt;"内部转账",$M4453&lt;&gt;""),"△填了对方账户，但类别不是内部转账",IF(YEAR($B4453)&lt;&gt;管理年度,"△不是管理年度的单据，按月的三张报表里看不到",IF($H4453&lt;0,"△这一笔之后该账户余额成负数了，核一下",""))))))))))))))</f>
        <v/>
      </c>
    </row>
    <row r="4454" ht="16.5" spans="1:16">
      <c r="A4454" s="4" t="str">
        <f>IF($C4454="","",COUNTA($C$5:$C4454))</f>
        <v/>
      </c>
      <c r="B4454" s="52"/>
      <c r="C4454" s="53"/>
      <c r="D4454" s="53"/>
      <c r="E4454" s="32"/>
      <c r="F4454" s="54"/>
      <c r="G4454" s="54"/>
      <c r="H4454" s="24" t="str">
        <f>IFERROR(ROUND(VLOOKUP($C4454,基础资料!$B$5:$E$34,3,0)+SUMIF($C$5:$C4454,$C4454,$F$5:$F4454)-SUMIF($C$5:$C4454,$C4454,$G$5:$G4454),2),"")</f>
        <v/>
      </c>
      <c r="I4454" s="53"/>
      <c r="J4454" s="53"/>
      <c r="K4454" s="25" t="str">
        <f t="shared" si="69"/>
        <v/>
      </c>
      <c r="L4454" s="13" t="str">
        <f>IF($D4454="","",IFERROR(INDEX(类别属性,MATCH($D4454,类别表,0)),""))</f>
        <v/>
      </c>
      <c r="M4454" s="53"/>
      <c r="N4454" s="53"/>
      <c r="O4454" s="32"/>
      <c r="P4454" s="6" t="str">
        <f>IF($C4454="","",IF(ISNA(MATCH($C4454,账户表,0)),"※这个账户不在【基础资料】的账户档案里",IF($B4454="","※没填日期，这一笔不会进任何月份的报表",IF(NOT(ISNUMBER($B4454)),"※日期是文本不是日期（像 2026.6.28 这种），按日期取数的报表全会漏掉这一笔",IF(AND($F4454&lt;&gt;"",$G4454&lt;&gt;""),"※收入和支出不能同时填",IF(AND(N($F4454)=0,N($G4454)=0),"※收入和支出都没填",IF(OR(N($F4454)&lt;0,N($G4454)&lt;0),"※金额不能填负数，方向反了就换一列填",IF($D4454="","※没填收支类别，分类报表会漏掉这一笔",IF(ISNA(MATCH($D4454,类别表,0)),"※收支类别不在【基础资料】的清单里",IF(AND($L4454="内部转账",$M4454=""),"△内部转账要在「对方账户」写上另一头",IF(AND($L4454="内部转账",$M4454=$C4454),"※对方账户跟本账户是同一个",IF(AND($L4454&lt;&gt;"内部转账",$M4454&lt;&gt;""),"△填了对方账户，但类别不是内部转账",IF(YEAR($B4454)&lt;&gt;管理年度,"△不是管理年度的单据，按月的三张报表里看不到",IF($H4454&lt;0,"△这一笔之后该账户余额成负数了，核一下",""))))))))))))))</f>
        <v/>
      </c>
    </row>
    <row r="4455" ht="16.5" spans="1:16">
      <c r="A4455" s="4" t="str">
        <f>IF($C4455="","",COUNTA($C$5:$C4455))</f>
        <v/>
      </c>
      <c r="B4455" s="52"/>
      <c r="C4455" s="53"/>
      <c r="D4455" s="53"/>
      <c r="E4455" s="32"/>
      <c r="F4455" s="54"/>
      <c r="G4455" s="54"/>
      <c r="H4455" s="24" t="str">
        <f>IFERROR(ROUND(VLOOKUP($C4455,基础资料!$B$5:$E$34,3,0)+SUMIF($C$5:$C4455,$C4455,$F$5:$F4455)-SUMIF($C$5:$C4455,$C4455,$G$5:$G4455),2),"")</f>
        <v/>
      </c>
      <c r="I4455" s="53"/>
      <c r="J4455" s="53"/>
      <c r="K4455" s="25" t="str">
        <f t="shared" si="69"/>
        <v/>
      </c>
      <c r="L4455" s="13" t="str">
        <f>IF($D4455="","",IFERROR(INDEX(类别属性,MATCH($D4455,类别表,0)),""))</f>
        <v/>
      </c>
      <c r="M4455" s="53"/>
      <c r="N4455" s="53"/>
      <c r="O4455" s="32"/>
      <c r="P4455" s="6" t="str">
        <f>IF($C4455="","",IF(ISNA(MATCH($C4455,账户表,0)),"※这个账户不在【基础资料】的账户档案里",IF($B4455="","※没填日期，这一笔不会进任何月份的报表",IF(NOT(ISNUMBER($B4455)),"※日期是文本不是日期（像 2026.6.28 这种），按日期取数的报表全会漏掉这一笔",IF(AND($F4455&lt;&gt;"",$G4455&lt;&gt;""),"※收入和支出不能同时填",IF(AND(N($F4455)=0,N($G4455)=0),"※收入和支出都没填",IF(OR(N($F4455)&lt;0,N($G4455)&lt;0),"※金额不能填负数，方向反了就换一列填",IF($D4455="","※没填收支类别，分类报表会漏掉这一笔",IF(ISNA(MATCH($D4455,类别表,0)),"※收支类别不在【基础资料】的清单里",IF(AND($L4455="内部转账",$M4455=""),"△内部转账要在「对方账户」写上另一头",IF(AND($L4455="内部转账",$M4455=$C4455),"※对方账户跟本账户是同一个",IF(AND($L4455&lt;&gt;"内部转账",$M4455&lt;&gt;""),"△填了对方账户，但类别不是内部转账",IF(YEAR($B4455)&lt;&gt;管理年度,"△不是管理年度的单据，按月的三张报表里看不到",IF($H4455&lt;0,"△这一笔之后该账户余额成负数了，核一下",""))))))))))))))</f>
        <v/>
      </c>
    </row>
    <row r="4456" ht="16.5" spans="1:16">
      <c r="A4456" s="4" t="str">
        <f>IF($C4456="","",COUNTA($C$5:$C4456))</f>
        <v/>
      </c>
      <c r="B4456" s="52"/>
      <c r="C4456" s="53"/>
      <c r="D4456" s="53"/>
      <c r="E4456" s="32"/>
      <c r="F4456" s="54"/>
      <c r="G4456" s="54"/>
      <c r="H4456" s="24" t="str">
        <f>IFERROR(ROUND(VLOOKUP($C4456,基础资料!$B$5:$E$34,3,0)+SUMIF($C$5:$C4456,$C4456,$F$5:$F4456)-SUMIF($C$5:$C4456,$C4456,$G$5:$G4456),2),"")</f>
        <v/>
      </c>
      <c r="I4456" s="53"/>
      <c r="J4456" s="53"/>
      <c r="K4456" s="25" t="str">
        <f t="shared" si="69"/>
        <v/>
      </c>
      <c r="L4456" s="13" t="str">
        <f>IF($D4456="","",IFERROR(INDEX(类别属性,MATCH($D4456,类别表,0)),""))</f>
        <v/>
      </c>
      <c r="M4456" s="53"/>
      <c r="N4456" s="53"/>
      <c r="O4456" s="32"/>
      <c r="P4456" s="6" t="str">
        <f>IF($C4456="","",IF(ISNA(MATCH($C4456,账户表,0)),"※这个账户不在【基础资料】的账户档案里",IF($B4456="","※没填日期，这一笔不会进任何月份的报表",IF(NOT(ISNUMBER($B4456)),"※日期是文本不是日期（像 2026.6.28 这种），按日期取数的报表全会漏掉这一笔",IF(AND($F4456&lt;&gt;"",$G4456&lt;&gt;""),"※收入和支出不能同时填",IF(AND(N($F4456)=0,N($G4456)=0),"※收入和支出都没填",IF(OR(N($F4456)&lt;0,N($G4456)&lt;0),"※金额不能填负数，方向反了就换一列填",IF($D4456="","※没填收支类别，分类报表会漏掉这一笔",IF(ISNA(MATCH($D4456,类别表,0)),"※收支类别不在【基础资料】的清单里",IF(AND($L4456="内部转账",$M4456=""),"△内部转账要在「对方账户」写上另一头",IF(AND($L4456="内部转账",$M4456=$C4456),"※对方账户跟本账户是同一个",IF(AND($L4456&lt;&gt;"内部转账",$M4456&lt;&gt;""),"△填了对方账户，但类别不是内部转账",IF(YEAR($B4456)&lt;&gt;管理年度,"△不是管理年度的单据，按月的三张报表里看不到",IF($H4456&lt;0,"△这一笔之后该账户余额成负数了，核一下",""))))))))))))))</f>
        <v/>
      </c>
    </row>
    <row r="4457" ht="16.5" spans="1:16">
      <c r="A4457" s="4" t="str">
        <f>IF($C4457="","",COUNTA($C$5:$C4457))</f>
        <v/>
      </c>
      <c r="B4457" s="52"/>
      <c r="C4457" s="53"/>
      <c r="D4457" s="53"/>
      <c r="E4457" s="32"/>
      <c r="F4457" s="54"/>
      <c r="G4457" s="54"/>
      <c r="H4457" s="24" t="str">
        <f>IFERROR(ROUND(VLOOKUP($C4457,基础资料!$B$5:$E$34,3,0)+SUMIF($C$5:$C4457,$C4457,$F$5:$F4457)-SUMIF($C$5:$C4457,$C4457,$G$5:$G4457),2),"")</f>
        <v/>
      </c>
      <c r="I4457" s="53"/>
      <c r="J4457" s="53"/>
      <c r="K4457" s="25" t="str">
        <f t="shared" si="69"/>
        <v/>
      </c>
      <c r="L4457" s="13" t="str">
        <f>IF($D4457="","",IFERROR(INDEX(类别属性,MATCH($D4457,类别表,0)),""))</f>
        <v/>
      </c>
      <c r="M4457" s="53"/>
      <c r="N4457" s="53"/>
      <c r="O4457" s="32"/>
      <c r="P4457" s="6" t="str">
        <f>IF($C4457="","",IF(ISNA(MATCH($C4457,账户表,0)),"※这个账户不在【基础资料】的账户档案里",IF($B4457="","※没填日期，这一笔不会进任何月份的报表",IF(NOT(ISNUMBER($B4457)),"※日期是文本不是日期（像 2026.6.28 这种），按日期取数的报表全会漏掉这一笔",IF(AND($F4457&lt;&gt;"",$G4457&lt;&gt;""),"※收入和支出不能同时填",IF(AND(N($F4457)=0,N($G4457)=0),"※收入和支出都没填",IF(OR(N($F4457)&lt;0,N($G4457)&lt;0),"※金额不能填负数，方向反了就换一列填",IF($D4457="","※没填收支类别，分类报表会漏掉这一笔",IF(ISNA(MATCH($D4457,类别表,0)),"※收支类别不在【基础资料】的清单里",IF(AND($L4457="内部转账",$M4457=""),"△内部转账要在「对方账户」写上另一头",IF(AND($L4457="内部转账",$M4457=$C4457),"※对方账户跟本账户是同一个",IF(AND($L4457&lt;&gt;"内部转账",$M4457&lt;&gt;""),"△填了对方账户，但类别不是内部转账",IF(YEAR($B4457)&lt;&gt;管理年度,"△不是管理年度的单据，按月的三张报表里看不到",IF($H4457&lt;0,"△这一笔之后该账户余额成负数了，核一下",""))))))))))))))</f>
        <v/>
      </c>
    </row>
    <row r="4458" ht="16.5" spans="1:16">
      <c r="A4458" s="4" t="str">
        <f>IF($C4458="","",COUNTA($C$5:$C4458))</f>
        <v/>
      </c>
      <c r="B4458" s="52"/>
      <c r="C4458" s="53"/>
      <c r="D4458" s="53"/>
      <c r="E4458" s="32"/>
      <c r="F4458" s="54"/>
      <c r="G4458" s="54"/>
      <c r="H4458" s="24" t="str">
        <f>IFERROR(ROUND(VLOOKUP($C4458,基础资料!$B$5:$E$34,3,0)+SUMIF($C$5:$C4458,$C4458,$F$5:$F4458)-SUMIF($C$5:$C4458,$C4458,$G$5:$G4458),2),"")</f>
        <v/>
      </c>
      <c r="I4458" s="53"/>
      <c r="J4458" s="53"/>
      <c r="K4458" s="25" t="str">
        <f t="shared" si="69"/>
        <v/>
      </c>
      <c r="L4458" s="13" t="str">
        <f>IF($D4458="","",IFERROR(INDEX(类别属性,MATCH($D4458,类别表,0)),""))</f>
        <v/>
      </c>
      <c r="M4458" s="53"/>
      <c r="N4458" s="53"/>
      <c r="O4458" s="32"/>
      <c r="P4458" s="6" t="str">
        <f>IF($C4458="","",IF(ISNA(MATCH($C4458,账户表,0)),"※这个账户不在【基础资料】的账户档案里",IF($B4458="","※没填日期，这一笔不会进任何月份的报表",IF(NOT(ISNUMBER($B4458)),"※日期是文本不是日期（像 2026.6.28 这种），按日期取数的报表全会漏掉这一笔",IF(AND($F4458&lt;&gt;"",$G4458&lt;&gt;""),"※收入和支出不能同时填",IF(AND(N($F4458)=0,N($G4458)=0),"※收入和支出都没填",IF(OR(N($F4458)&lt;0,N($G4458)&lt;0),"※金额不能填负数，方向反了就换一列填",IF($D4458="","※没填收支类别，分类报表会漏掉这一笔",IF(ISNA(MATCH($D4458,类别表,0)),"※收支类别不在【基础资料】的清单里",IF(AND($L4458="内部转账",$M4458=""),"△内部转账要在「对方账户」写上另一头",IF(AND($L4458="内部转账",$M4458=$C4458),"※对方账户跟本账户是同一个",IF(AND($L4458&lt;&gt;"内部转账",$M4458&lt;&gt;""),"△填了对方账户，但类别不是内部转账",IF(YEAR($B4458)&lt;&gt;管理年度,"△不是管理年度的单据，按月的三张报表里看不到",IF($H4458&lt;0,"△这一笔之后该账户余额成负数了，核一下",""))))))))))))))</f>
        <v/>
      </c>
    </row>
    <row r="4459" ht="16.5" spans="1:16">
      <c r="A4459" s="4" t="str">
        <f>IF($C4459="","",COUNTA($C$5:$C4459))</f>
        <v/>
      </c>
      <c r="B4459" s="52"/>
      <c r="C4459" s="53"/>
      <c r="D4459" s="53"/>
      <c r="E4459" s="32"/>
      <c r="F4459" s="54"/>
      <c r="G4459" s="54"/>
      <c r="H4459" s="24" t="str">
        <f>IFERROR(ROUND(VLOOKUP($C4459,基础资料!$B$5:$E$34,3,0)+SUMIF($C$5:$C4459,$C4459,$F$5:$F4459)-SUMIF($C$5:$C4459,$C4459,$G$5:$G4459),2),"")</f>
        <v/>
      </c>
      <c r="I4459" s="53"/>
      <c r="J4459" s="53"/>
      <c r="K4459" s="25" t="str">
        <f t="shared" si="69"/>
        <v/>
      </c>
      <c r="L4459" s="13" t="str">
        <f>IF($D4459="","",IFERROR(INDEX(类别属性,MATCH($D4459,类别表,0)),""))</f>
        <v/>
      </c>
      <c r="M4459" s="53"/>
      <c r="N4459" s="53"/>
      <c r="O4459" s="32"/>
      <c r="P4459" s="6" t="str">
        <f>IF($C4459="","",IF(ISNA(MATCH($C4459,账户表,0)),"※这个账户不在【基础资料】的账户档案里",IF($B4459="","※没填日期，这一笔不会进任何月份的报表",IF(NOT(ISNUMBER($B4459)),"※日期是文本不是日期（像 2026.6.28 这种），按日期取数的报表全会漏掉这一笔",IF(AND($F4459&lt;&gt;"",$G4459&lt;&gt;""),"※收入和支出不能同时填",IF(AND(N($F4459)=0,N($G4459)=0),"※收入和支出都没填",IF(OR(N($F4459)&lt;0,N($G4459)&lt;0),"※金额不能填负数，方向反了就换一列填",IF($D4459="","※没填收支类别，分类报表会漏掉这一笔",IF(ISNA(MATCH($D4459,类别表,0)),"※收支类别不在【基础资料】的清单里",IF(AND($L4459="内部转账",$M4459=""),"△内部转账要在「对方账户」写上另一头",IF(AND($L4459="内部转账",$M4459=$C4459),"※对方账户跟本账户是同一个",IF(AND($L4459&lt;&gt;"内部转账",$M4459&lt;&gt;""),"△填了对方账户，但类别不是内部转账",IF(YEAR($B4459)&lt;&gt;管理年度,"△不是管理年度的单据，按月的三张报表里看不到",IF($H4459&lt;0,"△这一笔之后该账户余额成负数了，核一下",""))))))))))))))</f>
        <v/>
      </c>
    </row>
    <row r="4460" ht="16.5" spans="1:16">
      <c r="A4460" s="4" t="str">
        <f>IF($C4460="","",COUNTA($C$5:$C4460))</f>
        <v/>
      </c>
      <c r="B4460" s="52"/>
      <c r="C4460" s="53"/>
      <c r="D4460" s="53"/>
      <c r="E4460" s="32"/>
      <c r="F4460" s="54"/>
      <c r="G4460" s="54"/>
      <c r="H4460" s="24" t="str">
        <f>IFERROR(ROUND(VLOOKUP($C4460,基础资料!$B$5:$E$34,3,0)+SUMIF($C$5:$C4460,$C4460,$F$5:$F4460)-SUMIF($C$5:$C4460,$C4460,$G$5:$G4460),2),"")</f>
        <v/>
      </c>
      <c r="I4460" s="53"/>
      <c r="J4460" s="53"/>
      <c r="K4460" s="25" t="str">
        <f t="shared" si="69"/>
        <v/>
      </c>
      <c r="L4460" s="13" t="str">
        <f>IF($D4460="","",IFERROR(INDEX(类别属性,MATCH($D4460,类别表,0)),""))</f>
        <v/>
      </c>
      <c r="M4460" s="53"/>
      <c r="N4460" s="53"/>
      <c r="O4460" s="32"/>
      <c r="P4460" s="6" t="str">
        <f>IF($C4460="","",IF(ISNA(MATCH($C4460,账户表,0)),"※这个账户不在【基础资料】的账户档案里",IF($B4460="","※没填日期，这一笔不会进任何月份的报表",IF(NOT(ISNUMBER($B4460)),"※日期是文本不是日期（像 2026.6.28 这种），按日期取数的报表全会漏掉这一笔",IF(AND($F4460&lt;&gt;"",$G4460&lt;&gt;""),"※收入和支出不能同时填",IF(AND(N($F4460)=0,N($G4460)=0),"※收入和支出都没填",IF(OR(N($F4460)&lt;0,N($G4460)&lt;0),"※金额不能填负数，方向反了就换一列填",IF($D4460="","※没填收支类别，分类报表会漏掉这一笔",IF(ISNA(MATCH($D4460,类别表,0)),"※收支类别不在【基础资料】的清单里",IF(AND($L4460="内部转账",$M4460=""),"△内部转账要在「对方账户」写上另一头",IF(AND($L4460="内部转账",$M4460=$C4460),"※对方账户跟本账户是同一个",IF(AND($L4460&lt;&gt;"内部转账",$M4460&lt;&gt;""),"△填了对方账户，但类别不是内部转账",IF(YEAR($B4460)&lt;&gt;管理年度,"△不是管理年度的单据，按月的三张报表里看不到",IF($H4460&lt;0,"△这一笔之后该账户余额成负数了，核一下",""))))))))))))))</f>
        <v/>
      </c>
    </row>
    <row r="4461" ht="16.5" spans="1:16">
      <c r="A4461" s="4" t="str">
        <f>IF($C4461="","",COUNTA($C$5:$C4461))</f>
        <v/>
      </c>
      <c r="B4461" s="52"/>
      <c r="C4461" s="53"/>
      <c r="D4461" s="53"/>
      <c r="E4461" s="32"/>
      <c r="F4461" s="54"/>
      <c r="G4461" s="54"/>
      <c r="H4461" s="24" t="str">
        <f>IFERROR(ROUND(VLOOKUP($C4461,基础资料!$B$5:$E$34,3,0)+SUMIF($C$5:$C4461,$C4461,$F$5:$F4461)-SUMIF($C$5:$C4461,$C4461,$G$5:$G4461),2),"")</f>
        <v/>
      </c>
      <c r="I4461" s="53"/>
      <c r="J4461" s="53"/>
      <c r="K4461" s="25" t="str">
        <f t="shared" si="69"/>
        <v/>
      </c>
      <c r="L4461" s="13" t="str">
        <f>IF($D4461="","",IFERROR(INDEX(类别属性,MATCH($D4461,类别表,0)),""))</f>
        <v/>
      </c>
      <c r="M4461" s="53"/>
      <c r="N4461" s="53"/>
      <c r="O4461" s="32"/>
      <c r="P4461" s="6" t="str">
        <f>IF($C4461="","",IF(ISNA(MATCH($C4461,账户表,0)),"※这个账户不在【基础资料】的账户档案里",IF($B4461="","※没填日期，这一笔不会进任何月份的报表",IF(NOT(ISNUMBER($B4461)),"※日期是文本不是日期（像 2026.6.28 这种），按日期取数的报表全会漏掉这一笔",IF(AND($F4461&lt;&gt;"",$G4461&lt;&gt;""),"※收入和支出不能同时填",IF(AND(N($F4461)=0,N($G4461)=0),"※收入和支出都没填",IF(OR(N($F4461)&lt;0,N($G4461)&lt;0),"※金额不能填负数，方向反了就换一列填",IF($D4461="","※没填收支类别，分类报表会漏掉这一笔",IF(ISNA(MATCH($D4461,类别表,0)),"※收支类别不在【基础资料】的清单里",IF(AND($L4461="内部转账",$M4461=""),"△内部转账要在「对方账户」写上另一头",IF(AND($L4461="内部转账",$M4461=$C4461),"※对方账户跟本账户是同一个",IF(AND($L4461&lt;&gt;"内部转账",$M4461&lt;&gt;""),"△填了对方账户，但类别不是内部转账",IF(YEAR($B4461)&lt;&gt;管理年度,"△不是管理年度的单据，按月的三张报表里看不到",IF($H4461&lt;0,"△这一笔之后该账户余额成负数了，核一下",""))))))))))))))</f>
        <v/>
      </c>
    </row>
    <row r="4462" ht="16.5" spans="1:16">
      <c r="A4462" s="4" t="str">
        <f>IF($C4462="","",COUNTA($C$5:$C4462))</f>
        <v/>
      </c>
      <c r="B4462" s="52"/>
      <c r="C4462" s="53"/>
      <c r="D4462" s="53"/>
      <c r="E4462" s="32"/>
      <c r="F4462" s="54"/>
      <c r="G4462" s="54"/>
      <c r="H4462" s="24" t="str">
        <f>IFERROR(ROUND(VLOOKUP($C4462,基础资料!$B$5:$E$34,3,0)+SUMIF($C$5:$C4462,$C4462,$F$5:$F4462)-SUMIF($C$5:$C4462,$C4462,$G$5:$G4462),2),"")</f>
        <v/>
      </c>
      <c r="I4462" s="53"/>
      <c r="J4462" s="53"/>
      <c r="K4462" s="25" t="str">
        <f t="shared" si="69"/>
        <v/>
      </c>
      <c r="L4462" s="13" t="str">
        <f>IF($D4462="","",IFERROR(INDEX(类别属性,MATCH($D4462,类别表,0)),""))</f>
        <v/>
      </c>
      <c r="M4462" s="53"/>
      <c r="N4462" s="53"/>
      <c r="O4462" s="32"/>
      <c r="P4462" s="6" t="str">
        <f>IF($C4462="","",IF(ISNA(MATCH($C4462,账户表,0)),"※这个账户不在【基础资料】的账户档案里",IF($B4462="","※没填日期，这一笔不会进任何月份的报表",IF(NOT(ISNUMBER($B4462)),"※日期是文本不是日期（像 2026.6.28 这种），按日期取数的报表全会漏掉这一笔",IF(AND($F4462&lt;&gt;"",$G4462&lt;&gt;""),"※收入和支出不能同时填",IF(AND(N($F4462)=0,N($G4462)=0),"※收入和支出都没填",IF(OR(N($F4462)&lt;0,N($G4462)&lt;0),"※金额不能填负数，方向反了就换一列填",IF($D4462="","※没填收支类别，分类报表会漏掉这一笔",IF(ISNA(MATCH($D4462,类别表,0)),"※收支类别不在【基础资料】的清单里",IF(AND($L4462="内部转账",$M4462=""),"△内部转账要在「对方账户」写上另一头",IF(AND($L4462="内部转账",$M4462=$C4462),"※对方账户跟本账户是同一个",IF(AND($L4462&lt;&gt;"内部转账",$M4462&lt;&gt;""),"△填了对方账户，但类别不是内部转账",IF(YEAR($B4462)&lt;&gt;管理年度,"△不是管理年度的单据，按月的三张报表里看不到",IF($H4462&lt;0,"△这一笔之后该账户余额成负数了，核一下",""))))))))))))))</f>
        <v/>
      </c>
    </row>
    <row r="4463" ht="16.5" spans="1:16">
      <c r="A4463" s="4" t="str">
        <f>IF($C4463="","",COUNTA($C$5:$C4463))</f>
        <v/>
      </c>
      <c r="B4463" s="52"/>
      <c r="C4463" s="53"/>
      <c r="D4463" s="53"/>
      <c r="E4463" s="32"/>
      <c r="F4463" s="54"/>
      <c r="G4463" s="54"/>
      <c r="H4463" s="24" t="str">
        <f>IFERROR(ROUND(VLOOKUP($C4463,基础资料!$B$5:$E$34,3,0)+SUMIF($C$5:$C4463,$C4463,$F$5:$F4463)-SUMIF($C$5:$C4463,$C4463,$G$5:$G4463),2),"")</f>
        <v/>
      </c>
      <c r="I4463" s="53"/>
      <c r="J4463" s="53"/>
      <c r="K4463" s="25" t="str">
        <f t="shared" si="69"/>
        <v/>
      </c>
      <c r="L4463" s="13" t="str">
        <f>IF($D4463="","",IFERROR(INDEX(类别属性,MATCH($D4463,类别表,0)),""))</f>
        <v/>
      </c>
      <c r="M4463" s="53"/>
      <c r="N4463" s="53"/>
      <c r="O4463" s="32"/>
      <c r="P4463" s="6" t="str">
        <f>IF($C4463="","",IF(ISNA(MATCH($C4463,账户表,0)),"※这个账户不在【基础资料】的账户档案里",IF($B4463="","※没填日期，这一笔不会进任何月份的报表",IF(NOT(ISNUMBER($B4463)),"※日期是文本不是日期（像 2026.6.28 这种），按日期取数的报表全会漏掉这一笔",IF(AND($F4463&lt;&gt;"",$G4463&lt;&gt;""),"※收入和支出不能同时填",IF(AND(N($F4463)=0,N($G4463)=0),"※收入和支出都没填",IF(OR(N($F4463)&lt;0,N($G4463)&lt;0),"※金额不能填负数，方向反了就换一列填",IF($D4463="","※没填收支类别，分类报表会漏掉这一笔",IF(ISNA(MATCH($D4463,类别表,0)),"※收支类别不在【基础资料】的清单里",IF(AND($L4463="内部转账",$M4463=""),"△内部转账要在「对方账户」写上另一头",IF(AND($L4463="内部转账",$M4463=$C4463),"※对方账户跟本账户是同一个",IF(AND($L4463&lt;&gt;"内部转账",$M4463&lt;&gt;""),"△填了对方账户，但类别不是内部转账",IF(YEAR($B4463)&lt;&gt;管理年度,"△不是管理年度的单据，按月的三张报表里看不到",IF($H4463&lt;0,"△这一笔之后该账户余额成负数了，核一下",""))))))))))))))</f>
        <v/>
      </c>
    </row>
    <row r="4464" ht="16.5" spans="1:16">
      <c r="A4464" s="4" t="str">
        <f>IF($C4464="","",COUNTA($C$5:$C4464))</f>
        <v/>
      </c>
      <c r="B4464" s="52"/>
      <c r="C4464" s="53"/>
      <c r="D4464" s="53"/>
      <c r="E4464" s="32"/>
      <c r="F4464" s="54"/>
      <c r="G4464" s="54"/>
      <c r="H4464" s="24" t="str">
        <f>IFERROR(ROUND(VLOOKUP($C4464,基础资料!$B$5:$E$34,3,0)+SUMIF($C$5:$C4464,$C4464,$F$5:$F4464)-SUMIF($C$5:$C4464,$C4464,$G$5:$G4464),2),"")</f>
        <v/>
      </c>
      <c r="I4464" s="53"/>
      <c r="J4464" s="53"/>
      <c r="K4464" s="25" t="str">
        <f t="shared" si="69"/>
        <v/>
      </c>
      <c r="L4464" s="13" t="str">
        <f>IF($D4464="","",IFERROR(INDEX(类别属性,MATCH($D4464,类别表,0)),""))</f>
        <v/>
      </c>
      <c r="M4464" s="53"/>
      <c r="N4464" s="53"/>
      <c r="O4464" s="32"/>
      <c r="P4464" s="6" t="str">
        <f>IF($C4464="","",IF(ISNA(MATCH($C4464,账户表,0)),"※这个账户不在【基础资料】的账户档案里",IF($B4464="","※没填日期，这一笔不会进任何月份的报表",IF(NOT(ISNUMBER($B4464)),"※日期是文本不是日期（像 2026.6.28 这种），按日期取数的报表全会漏掉这一笔",IF(AND($F4464&lt;&gt;"",$G4464&lt;&gt;""),"※收入和支出不能同时填",IF(AND(N($F4464)=0,N($G4464)=0),"※收入和支出都没填",IF(OR(N($F4464)&lt;0,N($G4464)&lt;0),"※金额不能填负数，方向反了就换一列填",IF($D4464="","※没填收支类别，分类报表会漏掉这一笔",IF(ISNA(MATCH($D4464,类别表,0)),"※收支类别不在【基础资料】的清单里",IF(AND($L4464="内部转账",$M4464=""),"△内部转账要在「对方账户」写上另一头",IF(AND($L4464="内部转账",$M4464=$C4464),"※对方账户跟本账户是同一个",IF(AND($L4464&lt;&gt;"内部转账",$M4464&lt;&gt;""),"△填了对方账户，但类别不是内部转账",IF(YEAR($B4464)&lt;&gt;管理年度,"△不是管理年度的单据，按月的三张报表里看不到",IF($H4464&lt;0,"△这一笔之后该账户余额成负数了，核一下",""))))))))))))))</f>
        <v/>
      </c>
    </row>
    <row r="4465" ht="16.5" spans="1:16">
      <c r="A4465" s="4" t="str">
        <f>IF($C4465="","",COUNTA($C$5:$C4465))</f>
        <v/>
      </c>
      <c r="B4465" s="52"/>
      <c r="C4465" s="53"/>
      <c r="D4465" s="53"/>
      <c r="E4465" s="32"/>
      <c r="F4465" s="54"/>
      <c r="G4465" s="54"/>
      <c r="H4465" s="24" t="str">
        <f>IFERROR(ROUND(VLOOKUP($C4465,基础资料!$B$5:$E$34,3,0)+SUMIF($C$5:$C4465,$C4465,$F$5:$F4465)-SUMIF($C$5:$C4465,$C4465,$G$5:$G4465),2),"")</f>
        <v/>
      </c>
      <c r="I4465" s="53"/>
      <c r="J4465" s="53"/>
      <c r="K4465" s="25" t="str">
        <f t="shared" si="69"/>
        <v/>
      </c>
      <c r="L4465" s="13" t="str">
        <f>IF($D4465="","",IFERROR(INDEX(类别属性,MATCH($D4465,类别表,0)),""))</f>
        <v/>
      </c>
      <c r="M4465" s="53"/>
      <c r="N4465" s="53"/>
      <c r="O4465" s="32"/>
      <c r="P4465" s="6" t="str">
        <f>IF($C4465="","",IF(ISNA(MATCH($C4465,账户表,0)),"※这个账户不在【基础资料】的账户档案里",IF($B4465="","※没填日期，这一笔不会进任何月份的报表",IF(NOT(ISNUMBER($B4465)),"※日期是文本不是日期（像 2026.6.28 这种），按日期取数的报表全会漏掉这一笔",IF(AND($F4465&lt;&gt;"",$G4465&lt;&gt;""),"※收入和支出不能同时填",IF(AND(N($F4465)=0,N($G4465)=0),"※收入和支出都没填",IF(OR(N($F4465)&lt;0,N($G4465)&lt;0),"※金额不能填负数，方向反了就换一列填",IF($D4465="","※没填收支类别，分类报表会漏掉这一笔",IF(ISNA(MATCH($D4465,类别表,0)),"※收支类别不在【基础资料】的清单里",IF(AND($L4465="内部转账",$M4465=""),"△内部转账要在「对方账户」写上另一头",IF(AND($L4465="内部转账",$M4465=$C4465),"※对方账户跟本账户是同一个",IF(AND($L4465&lt;&gt;"内部转账",$M4465&lt;&gt;""),"△填了对方账户，但类别不是内部转账",IF(YEAR($B4465)&lt;&gt;管理年度,"△不是管理年度的单据，按月的三张报表里看不到",IF($H4465&lt;0,"△这一笔之后该账户余额成负数了，核一下",""))))))))))))))</f>
        <v/>
      </c>
    </row>
    <row r="4466" ht="16.5" spans="1:16">
      <c r="A4466" s="4" t="str">
        <f>IF($C4466="","",COUNTA($C$5:$C4466))</f>
        <v/>
      </c>
      <c r="B4466" s="52"/>
      <c r="C4466" s="53"/>
      <c r="D4466" s="53"/>
      <c r="E4466" s="32"/>
      <c r="F4466" s="54"/>
      <c r="G4466" s="54"/>
      <c r="H4466" s="24" t="str">
        <f>IFERROR(ROUND(VLOOKUP($C4466,基础资料!$B$5:$E$34,3,0)+SUMIF($C$5:$C4466,$C4466,$F$5:$F4466)-SUMIF($C$5:$C4466,$C4466,$G$5:$G4466),2),"")</f>
        <v/>
      </c>
      <c r="I4466" s="53"/>
      <c r="J4466" s="53"/>
      <c r="K4466" s="25" t="str">
        <f t="shared" si="69"/>
        <v/>
      </c>
      <c r="L4466" s="13" t="str">
        <f>IF($D4466="","",IFERROR(INDEX(类别属性,MATCH($D4466,类别表,0)),""))</f>
        <v/>
      </c>
      <c r="M4466" s="53"/>
      <c r="N4466" s="53"/>
      <c r="O4466" s="32"/>
      <c r="P4466" s="6" t="str">
        <f>IF($C4466="","",IF(ISNA(MATCH($C4466,账户表,0)),"※这个账户不在【基础资料】的账户档案里",IF($B4466="","※没填日期，这一笔不会进任何月份的报表",IF(NOT(ISNUMBER($B4466)),"※日期是文本不是日期（像 2026.6.28 这种），按日期取数的报表全会漏掉这一笔",IF(AND($F4466&lt;&gt;"",$G4466&lt;&gt;""),"※收入和支出不能同时填",IF(AND(N($F4466)=0,N($G4466)=0),"※收入和支出都没填",IF(OR(N($F4466)&lt;0,N($G4466)&lt;0),"※金额不能填负数，方向反了就换一列填",IF($D4466="","※没填收支类别，分类报表会漏掉这一笔",IF(ISNA(MATCH($D4466,类别表,0)),"※收支类别不在【基础资料】的清单里",IF(AND($L4466="内部转账",$M4466=""),"△内部转账要在「对方账户」写上另一头",IF(AND($L4466="内部转账",$M4466=$C4466),"※对方账户跟本账户是同一个",IF(AND($L4466&lt;&gt;"内部转账",$M4466&lt;&gt;""),"△填了对方账户，但类别不是内部转账",IF(YEAR($B4466)&lt;&gt;管理年度,"△不是管理年度的单据，按月的三张报表里看不到",IF($H4466&lt;0,"△这一笔之后该账户余额成负数了，核一下",""))))))))))))))</f>
        <v/>
      </c>
    </row>
    <row r="4467" ht="16.5" spans="1:16">
      <c r="A4467" s="4" t="str">
        <f>IF($C4467="","",COUNTA($C$5:$C4467))</f>
        <v/>
      </c>
      <c r="B4467" s="52"/>
      <c r="C4467" s="53"/>
      <c r="D4467" s="53"/>
      <c r="E4467" s="32"/>
      <c r="F4467" s="54"/>
      <c r="G4467" s="54"/>
      <c r="H4467" s="24" t="str">
        <f>IFERROR(ROUND(VLOOKUP($C4467,基础资料!$B$5:$E$34,3,0)+SUMIF($C$5:$C4467,$C4467,$F$5:$F4467)-SUMIF($C$5:$C4467,$C4467,$G$5:$G4467),2),"")</f>
        <v/>
      </c>
      <c r="I4467" s="53"/>
      <c r="J4467" s="53"/>
      <c r="K4467" s="25" t="str">
        <f t="shared" si="69"/>
        <v/>
      </c>
      <c r="L4467" s="13" t="str">
        <f>IF($D4467="","",IFERROR(INDEX(类别属性,MATCH($D4467,类别表,0)),""))</f>
        <v/>
      </c>
      <c r="M4467" s="53"/>
      <c r="N4467" s="53"/>
      <c r="O4467" s="32"/>
      <c r="P4467" s="6" t="str">
        <f>IF($C4467="","",IF(ISNA(MATCH($C4467,账户表,0)),"※这个账户不在【基础资料】的账户档案里",IF($B4467="","※没填日期，这一笔不会进任何月份的报表",IF(NOT(ISNUMBER($B4467)),"※日期是文本不是日期（像 2026.6.28 这种），按日期取数的报表全会漏掉这一笔",IF(AND($F4467&lt;&gt;"",$G4467&lt;&gt;""),"※收入和支出不能同时填",IF(AND(N($F4467)=0,N($G4467)=0),"※收入和支出都没填",IF(OR(N($F4467)&lt;0,N($G4467)&lt;0),"※金额不能填负数，方向反了就换一列填",IF($D4467="","※没填收支类别，分类报表会漏掉这一笔",IF(ISNA(MATCH($D4467,类别表,0)),"※收支类别不在【基础资料】的清单里",IF(AND($L4467="内部转账",$M4467=""),"△内部转账要在「对方账户」写上另一头",IF(AND($L4467="内部转账",$M4467=$C4467),"※对方账户跟本账户是同一个",IF(AND($L4467&lt;&gt;"内部转账",$M4467&lt;&gt;""),"△填了对方账户，但类别不是内部转账",IF(YEAR($B4467)&lt;&gt;管理年度,"△不是管理年度的单据，按月的三张报表里看不到",IF($H4467&lt;0,"△这一笔之后该账户余额成负数了，核一下",""))))))))))))))</f>
        <v/>
      </c>
    </row>
    <row r="4468" ht="16.5" spans="1:16">
      <c r="A4468" s="4" t="str">
        <f>IF($C4468="","",COUNTA($C$5:$C4468))</f>
        <v/>
      </c>
      <c r="B4468" s="52"/>
      <c r="C4468" s="53"/>
      <c r="D4468" s="53"/>
      <c r="E4468" s="32"/>
      <c r="F4468" s="54"/>
      <c r="G4468" s="54"/>
      <c r="H4468" s="24" t="str">
        <f>IFERROR(ROUND(VLOOKUP($C4468,基础资料!$B$5:$E$34,3,0)+SUMIF($C$5:$C4468,$C4468,$F$5:$F4468)-SUMIF($C$5:$C4468,$C4468,$G$5:$G4468),2),"")</f>
        <v/>
      </c>
      <c r="I4468" s="53"/>
      <c r="J4468" s="53"/>
      <c r="K4468" s="25" t="str">
        <f t="shared" si="69"/>
        <v/>
      </c>
      <c r="L4468" s="13" t="str">
        <f>IF($D4468="","",IFERROR(INDEX(类别属性,MATCH($D4468,类别表,0)),""))</f>
        <v/>
      </c>
      <c r="M4468" s="53"/>
      <c r="N4468" s="53"/>
      <c r="O4468" s="32"/>
      <c r="P4468" s="6" t="str">
        <f>IF($C4468="","",IF(ISNA(MATCH($C4468,账户表,0)),"※这个账户不在【基础资料】的账户档案里",IF($B4468="","※没填日期，这一笔不会进任何月份的报表",IF(NOT(ISNUMBER($B4468)),"※日期是文本不是日期（像 2026.6.28 这种），按日期取数的报表全会漏掉这一笔",IF(AND($F4468&lt;&gt;"",$G4468&lt;&gt;""),"※收入和支出不能同时填",IF(AND(N($F4468)=0,N($G4468)=0),"※收入和支出都没填",IF(OR(N($F4468)&lt;0,N($G4468)&lt;0),"※金额不能填负数，方向反了就换一列填",IF($D4468="","※没填收支类别，分类报表会漏掉这一笔",IF(ISNA(MATCH($D4468,类别表,0)),"※收支类别不在【基础资料】的清单里",IF(AND($L4468="内部转账",$M4468=""),"△内部转账要在「对方账户」写上另一头",IF(AND($L4468="内部转账",$M4468=$C4468),"※对方账户跟本账户是同一个",IF(AND($L4468&lt;&gt;"内部转账",$M4468&lt;&gt;""),"△填了对方账户，但类别不是内部转账",IF(YEAR($B4468)&lt;&gt;管理年度,"△不是管理年度的单据，按月的三张报表里看不到",IF($H4468&lt;0,"△这一笔之后该账户余额成负数了，核一下",""))))))))))))))</f>
        <v/>
      </c>
    </row>
    <row r="4469" ht="16.5" spans="1:16">
      <c r="A4469" s="4" t="str">
        <f>IF($C4469="","",COUNTA($C$5:$C4469))</f>
        <v/>
      </c>
      <c r="B4469" s="52"/>
      <c r="C4469" s="53"/>
      <c r="D4469" s="53"/>
      <c r="E4469" s="32"/>
      <c r="F4469" s="54"/>
      <c r="G4469" s="54"/>
      <c r="H4469" s="24" t="str">
        <f>IFERROR(ROUND(VLOOKUP($C4469,基础资料!$B$5:$E$34,3,0)+SUMIF($C$5:$C4469,$C4469,$F$5:$F4469)-SUMIF($C$5:$C4469,$C4469,$G$5:$G4469),2),"")</f>
        <v/>
      </c>
      <c r="I4469" s="53"/>
      <c r="J4469" s="53"/>
      <c r="K4469" s="25" t="str">
        <f t="shared" si="69"/>
        <v/>
      </c>
      <c r="L4469" s="13" t="str">
        <f>IF($D4469="","",IFERROR(INDEX(类别属性,MATCH($D4469,类别表,0)),""))</f>
        <v/>
      </c>
      <c r="M4469" s="53"/>
      <c r="N4469" s="53"/>
      <c r="O4469" s="32"/>
      <c r="P4469" s="6" t="str">
        <f>IF($C4469="","",IF(ISNA(MATCH($C4469,账户表,0)),"※这个账户不在【基础资料】的账户档案里",IF($B4469="","※没填日期，这一笔不会进任何月份的报表",IF(NOT(ISNUMBER($B4469)),"※日期是文本不是日期（像 2026.6.28 这种），按日期取数的报表全会漏掉这一笔",IF(AND($F4469&lt;&gt;"",$G4469&lt;&gt;""),"※收入和支出不能同时填",IF(AND(N($F4469)=0,N($G4469)=0),"※收入和支出都没填",IF(OR(N($F4469)&lt;0,N($G4469)&lt;0),"※金额不能填负数，方向反了就换一列填",IF($D4469="","※没填收支类别，分类报表会漏掉这一笔",IF(ISNA(MATCH($D4469,类别表,0)),"※收支类别不在【基础资料】的清单里",IF(AND($L4469="内部转账",$M4469=""),"△内部转账要在「对方账户」写上另一头",IF(AND($L4469="内部转账",$M4469=$C4469),"※对方账户跟本账户是同一个",IF(AND($L4469&lt;&gt;"内部转账",$M4469&lt;&gt;""),"△填了对方账户，但类别不是内部转账",IF(YEAR($B4469)&lt;&gt;管理年度,"△不是管理年度的单据，按月的三张报表里看不到",IF($H4469&lt;0,"△这一笔之后该账户余额成负数了，核一下",""))))))))))))))</f>
        <v/>
      </c>
    </row>
    <row r="4470" ht="16.5" spans="1:16">
      <c r="A4470" s="4" t="str">
        <f>IF($C4470="","",COUNTA($C$5:$C4470))</f>
        <v/>
      </c>
      <c r="B4470" s="52"/>
      <c r="C4470" s="53"/>
      <c r="D4470" s="53"/>
      <c r="E4470" s="32"/>
      <c r="F4470" s="54"/>
      <c r="G4470" s="54"/>
      <c r="H4470" s="24" t="str">
        <f>IFERROR(ROUND(VLOOKUP($C4470,基础资料!$B$5:$E$34,3,0)+SUMIF($C$5:$C4470,$C4470,$F$5:$F4470)-SUMIF($C$5:$C4470,$C4470,$G$5:$G4470),2),"")</f>
        <v/>
      </c>
      <c r="I4470" s="53"/>
      <c r="J4470" s="53"/>
      <c r="K4470" s="25" t="str">
        <f t="shared" si="69"/>
        <v/>
      </c>
      <c r="L4470" s="13" t="str">
        <f>IF($D4470="","",IFERROR(INDEX(类别属性,MATCH($D4470,类别表,0)),""))</f>
        <v/>
      </c>
      <c r="M4470" s="53"/>
      <c r="N4470" s="53"/>
      <c r="O4470" s="32"/>
      <c r="P4470" s="6" t="str">
        <f>IF($C4470="","",IF(ISNA(MATCH($C4470,账户表,0)),"※这个账户不在【基础资料】的账户档案里",IF($B4470="","※没填日期，这一笔不会进任何月份的报表",IF(NOT(ISNUMBER($B4470)),"※日期是文本不是日期（像 2026.6.28 这种），按日期取数的报表全会漏掉这一笔",IF(AND($F4470&lt;&gt;"",$G4470&lt;&gt;""),"※收入和支出不能同时填",IF(AND(N($F4470)=0,N($G4470)=0),"※收入和支出都没填",IF(OR(N($F4470)&lt;0,N($G4470)&lt;0),"※金额不能填负数，方向反了就换一列填",IF($D4470="","※没填收支类别，分类报表会漏掉这一笔",IF(ISNA(MATCH($D4470,类别表,0)),"※收支类别不在【基础资料】的清单里",IF(AND($L4470="内部转账",$M4470=""),"△内部转账要在「对方账户」写上另一头",IF(AND($L4470="内部转账",$M4470=$C4470),"※对方账户跟本账户是同一个",IF(AND($L4470&lt;&gt;"内部转账",$M4470&lt;&gt;""),"△填了对方账户，但类别不是内部转账",IF(YEAR($B4470)&lt;&gt;管理年度,"△不是管理年度的单据，按月的三张报表里看不到",IF($H4470&lt;0,"△这一笔之后该账户余额成负数了，核一下",""))))))))))))))</f>
        <v/>
      </c>
    </row>
    <row r="4471" ht="16.5" spans="1:16">
      <c r="A4471" s="4" t="str">
        <f>IF($C4471="","",COUNTA($C$5:$C4471))</f>
        <v/>
      </c>
      <c r="B4471" s="52"/>
      <c r="C4471" s="53"/>
      <c r="D4471" s="53"/>
      <c r="E4471" s="32"/>
      <c r="F4471" s="54"/>
      <c r="G4471" s="54"/>
      <c r="H4471" s="24" t="str">
        <f>IFERROR(ROUND(VLOOKUP($C4471,基础资料!$B$5:$E$34,3,0)+SUMIF($C$5:$C4471,$C4471,$F$5:$F4471)-SUMIF($C$5:$C4471,$C4471,$G$5:$G4471),2),"")</f>
        <v/>
      </c>
      <c r="I4471" s="53"/>
      <c r="J4471" s="53"/>
      <c r="K4471" s="25" t="str">
        <f t="shared" si="69"/>
        <v/>
      </c>
      <c r="L4471" s="13" t="str">
        <f>IF($D4471="","",IFERROR(INDEX(类别属性,MATCH($D4471,类别表,0)),""))</f>
        <v/>
      </c>
      <c r="M4471" s="53"/>
      <c r="N4471" s="53"/>
      <c r="O4471" s="32"/>
      <c r="P4471" s="6" t="str">
        <f>IF($C4471="","",IF(ISNA(MATCH($C4471,账户表,0)),"※这个账户不在【基础资料】的账户档案里",IF($B4471="","※没填日期，这一笔不会进任何月份的报表",IF(NOT(ISNUMBER($B4471)),"※日期是文本不是日期（像 2026.6.28 这种），按日期取数的报表全会漏掉这一笔",IF(AND($F4471&lt;&gt;"",$G4471&lt;&gt;""),"※收入和支出不能同时填",IF(AND(N($F4471)=0,N($G4471)=0),"※收入和支出都没填",IF(OR(N($F4471)&lt;0,N($G4471)&lt;0),"※金额不能填负数，方向反了就换一列填",IF($D4471="","※没填收支类别，分类报表会漏掉这一笔",IF(ISNA(MATCH($D4471,类别表,0)),"※收支类别不在【基础资料】的清单里",IF(AND($L4471="内部转账",$M4471=""),"△内部转账要在「对方账户」写上另一头",IF(AND($L4471="内部转账",$M4471=$C4471),"※对方账户跟本账户是同一个",IF(AND($L4471&lt;&gt;"内部转账",$M4471&lt;&gt;""),"△填了对方账户，但类别不是内部转账",IF(YEAR($B4471)&lt;&gt;管理年度,"△不是管理年度的单据，按月的三张报表里看不到",IF($H4471&lt;0,"△这一笔之后该账户余额成负数了，核一下",""))))))))))))))</f>
        <v/>
      </c>
    </row>
    <row r="4472" ht="16.5" spans="1:16">
      <c r="A4472" s="4" t="str">
        <f>IF($C4472="","",COUNTA($C$5:$C4472))</f>
        <v/>
      </c>
      <c r="B4472" s="52"/>
      <c r="C4472" s="53"/>
      <c r="D4472" s="53"/>
      <c r="E4472" s="32"/>
      <c r="F4472" s="54"/>
      <c r="G4472" s="54"/>
      <c r="H4472" s="24" t="str">
        <f>IFERROR(ROUND(VLOOKUP($C4472,基础资料!$B$5:$E$34,3,0)+SUMIF($C$5:$C4472,$C4472,$F$5:$F4472)-SUMIF($C$5:$C4472,$C4472,$G$5:$G4472),2),"")</f>
        <v/>
      </c>
      <c r="I4472" s="53"/>
      <c r="J4472" s="53"/>
      <c r="K4472" s="25" t="str">
        <f t="shared" si="69"/>
        <v/>
      </c>
      <c r="L4472" s="13" t="str">
        <f>IF($D4472="","",IFERROR(INDEX(类别属性,MATCH($D4472,类别表,0)),""))</f>
        <v/>
      </c>
      <c r="M4472" s="53"/>
      <c r="N4472" s="53"/>
      <c r="O4472" s="32"/>
      <c r="P4472" s="6" t="str">
        <f>IF($C4472="","",IF(ISNA(MATCH($C4472,账户表,0)),"※这个账户不在【基础资料】的账户档案里",IF($B4472="","※没填日期，这一笔不会进任何月份的报表",IF(NOT(ISNUMBER($B4472)),"※日期是文本不是日期（像 2026.6.28 这种），按日期取数的报表全会漏掉这一笔",IF(AND($F4472&lt;&gt;"",$G4472&lt;&gt;""),"※收入和支出不能同时填",IF(AND(N($F4472)=0,N($G4472)=0),"※收入和支出都没填",IF(OR(N($F4472)&lt;0,N($G4472)&lt;0),"※金额不能填负数，方向反了就换一列填",IF($D4472="","※没填收支类别，分类报表会漏掉这一笔",IF(ISNA(MATCH($D4472,类别表,0)),"※收支类别不在【基础资料】的清单里",IF(AND($L4472="内部转账",$M4472=""),"△内部转账要在「对方账户」写上另一头",IF(AND($L4472="内部转账",$M4472=$C4472),"※对方账户跟本账户是同一个",IF(AND($L4472&lt;&gt;"内部转账",$M4472&lt;&gt;""),"△填了对方账户，但类别不是内部转账",IF(YEAR($B4472)&lt;&gt;管理年度,"△不是管理年度的单据，按月的三张报表里看不到",IF($H4472&lt;0,"△这一笔之后该账户余额成负数了，核一下",""))))))))))))))</f>
        <v/>
      </c>
    </row>
    <row r="4473" ht="16.5" spans="1:16">
      <c r="A4473" s="4" t="str">
        <f>IF($C4473="","",COUNTA($C$5:$C4473))</f>
        <v/>
      </c>
      <c r="B4473" s="52"/>
      <c r="C4473" s="53"/>
      <c r="D4473" s="53"/>
      <c r="E4473" s="32"/>
      <c r="F4473" s="54"/>
      <c r="G4473" s="54"/>
      <c r="H4473" s="24" t="str">
        <f>IFERROR(ROUND(VLOOKUP($C4473,基础资料!$B$5:$E$34,3,0)+SUMIF($C$5:$C4473,$C4473,$F$5:$F4473)-SUMIF($C$5:$C4473,$C4473,$G$5:$G4473),2),"")</f>
        <v/>
      </c>
      <c r="I4473" s="53"/>
      <c r="J4473" s="53"/>
      <c r="K4473" s="25" t="str">
        <f t="shared" si="69"/>
        <v/>
      </c>
      <c r="L4473" s="13" t="str">
        <f>IF($D4473="","",IFERROR(INDEX(类别属性,MATCH($D4473,类别表,0)),""))</f>
        <v/>
      </c>
      <c r="M4473" s="53"/>
      <c r="N4473" s="53"/>
      <c r="O4473" s="32"/>
      <c r="P4473" s="6" t="str">
        <f>IF($C4473="","",IF(ISNA(MATCH($C4473,账户表,0)),"※这个账户不在【基础资料】的账户档案里",IF($B4473="","※没填日期，这一笔不会进任何月份的报表",IF(NOT(ISNUMBER($B4473)),"※日期是文本不是日期（像 2026.6.28 这种），按日期取数的报表全会漏掉这一笔",IF(AND($F4473&lt;&gt;"",$G4473&lt;&gt;""),"※收入和支出不能同时填",IF(AND(N($F4473)=0,N($G4473)=0),"※收入和支出都没填",IF(OR(N($F4473)&lt;0,N($G4473)&lt;0),"※金额不能填负数，方向反了就换一列填",IF($D4473="","※没填收支类别，分类报表会漏掉这一笔",IF(ISNA(MATCH($D4473,类别表,0)),"※收支类别不在【基础资料】的清单里",IF(AND($L4473="内部转账",$M4473=""),"△内部转账要在「对方账户」写上另一头",IF(AND($L4473="内部转账",$M4473=$C4473),"※对方账户跟本账户是同一个",IF(AND($L4473&lt;&gt;"内部转账",$M4473&lt;&gt;""),"△填了对方账户，但类别不是内部转账",IF(YEAR($B4473)&lt;&gt;管理年度,"△不是管理年度的单据，按月的三张报表里看不到",IF($H4473&lt;0,"△这一笔之后该账户余额成负数了，核一下",""))))))))))))))</f>
        <v/>
      </c>
    </row>
    <row r="4474" ht="16.5" spans="1:16">
      <c r="A4474" s="4" t="str">
        <f>IF($C4474="","",COUNTA($C$5:$C4474))</f>
        <v/>
      </c>
      <c r="B4474" s="52"/>
      <c r="C4474" s="53"/>
      <c r="D4474" s="53"/>
      <c r="E4474" s="32"/>
      <c r="F4474" s="54"/>
      <c r="G4474" s="54"/>
      <c r="H4474" s="24" t="str">
        <f>IFERROR(ROUND(VLOOKUP($C4474,基础资料!$B$5:$E$34,3,0)+SUMIF($C$5:$C4474,$C4474,$F$5:$F4474)-SUMIF($C$5:$C4474,$C4474,$G$5:$G4474),2),"")</f>
        <v/>
      </c>
      <c r="I4474" s="53"/>
      <c r="J4474" s="53"/>
      <c r="K4474" s="25" t="str">
        <f t="shared" si="69"/>
        <v/>
      </c>
      <c r="L4474" s="13" t="str">
        <f>IF($D4474="","",IFERROR(INDEX(类别属性,MATCH($D4474,类别表,0)),""))</f>
        <v/>
      </c>
      <c r="M4474" s="53"/>
      <c r="N4474" s="53"/>
      <c r="O4474" s="32"/>
      <c r="P4474" s="6" t="str">
        <f>IF($C4474="","",IF(ISNA(MATCH($C4474,账户表,0)),"※这个账户不在【基础资料】的账户档案里",IF($B4474="","※没填日期，这一笔不会进任何月份的报表",IF(NOT(ISNUMBER($B4474)),"※日期是文本不是日期（像 2026.6.28 这种），按日期取数的报表全会漏掉这一笔",IF(AND($F4474&lt;&gt;"",$G4474&lt;&gt;""),"※收入和支出不能同时填",IF(AND(N($F4474)=0,N($G4474)=0),"※收入和支出都没填",IF(OR(N($F4474)&lt;0,N($G4474)&lt;0),"※金额不能填负数，方向反了就换一列填",IF($D4474="","※没填收支类别，分类报表会漏掉这一笔",IF(ISNA(MATCH($D4474,类别表,0)),"※收支类别不在【基础资料】的清单里",IF(AND($L4474="内部转账",$M4474=""),"△内部转账要在「对方账户」写上另一头",IF(AND($L4474="内部转账",$M4474=$C4474),"※对方账户跟本账户是同一个",IF(AND($L4474&lt;&gt;"内部转账",$M4474&lt;&gt;""),"△填了对方账户，但类别不是内部转账",IF(YEAR($B4474)&lt;&gt;管理年度,"△不是管理年度的单据，按月的三张报表里看不到",IF($H4474&lt;0,"△这一笔之后该账户余额成负数了，核一下",""))))))))))))))</f>
        <v/>
      </c>
    </row>
    <row r="4475" ht="16.5" spans="1:16">
      <c r="A4475" s="4" t="str">
        <f>IF($C4475="","",COUNTA($C$5:$C4475))</f>
        <v/>
      </c>
      <c r="B4475" s="52"/>
      <c r="C4475" s="53"/>
      <c r="D4475" s="53"/>
      <c r="E4475" s="32"/>
      <c r="F4475" s="54"/>
      <c r="G4475" s="54"/>
      <c r="H4475" s="24" t="str">
        <f>IFERROR(ROUND(VLOOKUP($C4475,基础资料!$B$5:$E$34,3,0)+SUMIF($C$5:$C4475,$C4475,$F$5:$F4475)-SUMIF($C$5:$C4475,$C4475,$G$5:$G4475),2),"")</f>
        <v/>
      </c>
      <c r="I4475" s="53"/>
      <c r="J4475" s="53"/>
      <c r="K4475" s="25" t="str">
        <f t="shared" si="69"/>
        <v/>
      </c>
      <c r="L4475" s="13" t="str">
        <f>IF($D4475="","",IFERROR(INDEX(类别属性,MATCH($D4475,类别表,0)),""))</f>
        <v/>
      </c>
      <c r="M4475" s="53"/>
      <c r="N4475" s="53"/>
      <c r="O4475" s="32"/>
      <c r="P4475" s="6" t="str">
        <f>IF($C4475="","",IF(ISNA(MATCH($C4475,账户表,0)),"※这个账户不在【基础资料】的账户档案里",IF($B4475="","※没填日期，这一笔不会进任何月份的报表",IF(NOT(ISNUMBER($B4475)),"※日期是文本不是日期（像 2026.6.28 这种），按日期取数的报表全会漏掉这一笔",IF(AND($F4475&lt;&gt;"",$G4475&lt;&gt;""),"※收入和支出不能同时填",IF(AND(N($F4475)=0,N($G4475)=0),"※收入和支出都没填",IF(OR(N($F4475)&lt;0,N($G4475)&lt;0),"※金额不能填负数，方向反了就换一列填",IF($D4475="","※没填收支类别，分类报表会漏掉这一笔",IF(ISNA(MATCH($D4475,类别表,0)),"※收支类别不在【基础资料】的清单里",IF(AND($L4475="内部转账",$M4475=""),"△内部转账要在「对方账户」写上另一头",IF(AND($L4475="内部转账",$M4475=$C4475),"※对方账户跟本账户是同一个",IF(AND($L4475&lt;&gt;"内部转账",$M4475&lt;&gt;""),"△填了对方账户，但类别不是内部转账",IF(YEAR($B4475)&lt;&gt;管理年度,"△不是管理年度的单据，按月的三张报表里看不到",IF($H4475&lt;0,"△这一笔之后该账户余额成负数了，核一下",""))))))))))))))</f>
        <v/>
      </c>
    </row>
    <row r="4476" ht="16.5" spans="1:16">
      <c r="A4476" s="4" t="str">
        <f>IF($C4476="","",COUNTA($C$5:$C4476))</f>
        <v/>
      </c>
      <c r="B4476" s="52"/>
      <c r="C4476" s="53"/>
      <c r="D4476" s="53"/>
      <c r="E4476" s="32"/>
      <c r="F4476" s="54"/>
      <c r="G4476" s="54"/>
      <c r="H4476" s="24" t="str">
        <f>IFERROR(ROUND(VLOOKUP($C4476,基础资料!$B$5:$E$34,3,0)+SUMIF($C$5:$C4476,$C4476,$F$5:$F4476)-SUMIF($C$5:$C4476,$C4476,$G$5:$G4476),2),"")</f>
        <v/>
      </c>
      <c r="I4476" s="53"/>
      <c r="J4476" s="53"/>
      <c r="K4476" s="25" t="str">
        <f t="shared" si="69"/>
        <v/>
      </c>
      <c r="L4476" s="13" t="str">
        <f>IF($D4476="","",IFERROR(INDEX(类别属性,MATCH($D4476,类别表,0)),""))</f>
        <v/>
      </c>
      <c r="M4476" s="53"/>
      <c r="N4476" s="53"/>
      <c r="O4476" s="32"/>
      <c r="P4476" s="6" t="str">
        <f>IF($C4476="","",IF(ISNA(MATCH($C4476,账户表,0)),"※这个账户不在【基础资料】的账户档案里",IF($B4476="","※没填日期，这一笔不会进任何月份的报表",IF(NOT(ISNUMBER($B4476)),"※日期是文本不是日期（像 2026.6.28 这种），按日期取数的报表全会漏掉这一笔",IF(AND($F4476&lt;&gt;"",$G4476&lt;&gt;""),"※收入和支出不能同时填",IF(AND(N($F4476)=0,N($G4476)=0),"※收入和支出都没填",IF(OR(N($F4476)&lt;0,N($G4476)&lt;0),"※金额不能填负数，方向反了就换一列填",IF($D4476="","※没填收支类别，分类报表会漏掉这一笔",IF(ISNA(MATCH($D4476,类别表,0)),"※收支类别不在【基础资料】的清单里",IF(AND($L4476="内部转账",$M4476=""),"△内部转账要在「对方账户」写上另一头",IF(AND($L4476="内部转账",$M4476=$C4476),"※对方账户跟本账户是同一个",IF(AND($L4476&lt;&gt;"内部转账",$M4476&lt;&gt;""),"△填了对方账户，但类别不是内部转账",IF(YEAR($B4476)&lt;&gt;管理年度,"△不是管理年度的单据，按月的三张报表里看不到",IF($H4476&lt;0,"△这一笔之后该账户余额成负数了，核一下",""))))))))))))))</f>
        <v/>
      </c>
    </row>
    <row r="4477" ht="16.5" spans="1:16">
      <c r="A4477" s="4" t="str">
        <f>IF($C4477="","",COUNTA($C$5:$C4477))</f>
        <v/>
      </c>
      <c r="B4477" s="52"/>
      <c r="C4477" s="53"/>
      <c r="D4477" s="53"/>
      <c r="E4477" s="32"/>
      <c r="F4477" s="54"/>
      <c r="G4477" s="54"/>
      <c r="H4477" s="24" t="str">
        <f>IFERROR(ROUND(VLOOKUP($C4477,基础资料!$B$5:$E$34,3,0)+SUMIF($C$5:$C4477,$C4477,$F$5:$F4477)-SUMIF($C$5:$C4477,$C4477,$G$5:$G4477),2),"")</f>
        <v/>
      </c>
      <c r="I4477" s="53"/>
      <c r="J4477" s="53"/>
      <c r="K4477" s="25" t="str">
        <f t="shared" si="69"/>
        <v/>
      </c>
      <c r="L4477" s="13" t="str">
        <f>IF($D4477="","",IFERROR(INDEX(类别属性,MATCH($D4477,类别表,0)),""))</f>
        <v/>
      </c>
      <c r="M4477" s="53"/>
      <c r="N4477" s="53"/>
      <c r="O4477" s="32"/>
      <c r="P4477" s="6" t="str">
        <f>IF($C4477="","",IF(ISNA(MATCH($C4477,账户表,0)),"※这个账户不在【基础资料】的账户档案里",IF($B4477="","※没填日期，这一笔不会进任何月份的报表",IF(NOT(ISNUMBER($B4477)),"※日期是文本不是日期（像 2026.6.28 这种），按日期取数的报表全会漏掉这一笔",IF(AND($F4477&lt;&gt;"",$G4477&lt;&gt;""),"※收入和支出不能同时填",IF(AND(N($F4477)=0,N($G4477)=0),"※收入和支出都没填",IF(OR(N($F4477)&lt;0,N($G4477)&lt;0),"※金额不能填负数，方向反了就换一列填",IF($D4477="","※没填收支类别，分类报表会漏掉这一笔",IF(ISNA(MATCH($D4477,类别表,0)),"※收支类别不在【基础资料】的清单里",IF(AND($L4477="内部转账",$M4477=""),"△内部转账要在「对方账户」写上另一头",IF(AND($L4477="内部转账",$M4477=$C4477),"※对方账户跟本账户是同一个",IF(AND($L4477&lt;&gt;"内部转账",$M4477&lt;&gt;""),"△填了对方账户，但类别不是内部转账",IF(YEAR($B4477)&lt;&gt;管理年度,"△不是管理年度的单据，按月的三张报表里看不到",IF($H4477&lt;0,"△这一笔之后该账户余额成负数了，核一下",""))))))))))))))</f>
        <v/>
      </c>
    </row>
    <row r="4478" ht="16.5" spans="1:16">
      <c r="A4478" s="4" t="str">
        <f>IF($C4478="","",COUNTA($C$5:$C4478))</f>
        <v/>
      </c>
      <c r="B4478" s="52"/>
      <c r="C4478" s="53"/>
      <c r="D4478" s="53"/>
      <c r="E4478" s="32"/>
      <c r="F4478" s="54"/>
      <c r="G4478" s="54"/>
      <c r="H4478" s="24" t="str">
        <f>IFERROR(ROUND(VLOOKUP($C4478,基础资料!$B$5:$E$34,3,0)+SUMIF($C$5:$C4478,$C4478,$F$5:$F4478)-SUMIF($C$5:$C4478,$C4478,$G$5:$G4478),2),"")</f>
        <v/>
      </c>
      <c r="I4478" s="53"/>
      <c r="J4478" s="53"/>
      <c r="K4478" s="25" t="str">
        <f t="shared" si="69"/>
        <v/>
      </c>
      <c r="L4478" s="13" t="str">
        <f>IF($D4478="","",IFERROR(INDEX(类别属性,MATCH($D4478,类别表,0)),""))</f>
        <v/>
      </c>
      <c r="M4478" s="53"/>
      <c r="N4478" s="53"/>
      <c r="O4478" s="32"/>
      <c r="P4478" s="6" t="str">
        <f>IF($C4478="","",IF(ISNA(MATCH($C4478,账户表,0)),"※这个账户不在【基础资料】的账户档案里",IF($B4478="","※没填日期，这一笔不会进任何月份的报表",IF(NOT(ISNUMBER($B4478)),"※日期是文本不是日期（像 2026.6.28 这种），按日期取数的报表全会漏掉这一笔",IF(AND($F4478&lt;&gt;"",$G4478&lt;&gt;""),"※收入和支出不能同时填",IF(AND(N($F4478)=0,N($G4478)=0),"※收入和支出都没填",IF(OR(N($F4478)&lt;0,N($G4478)&lt;0),"※金额不能填负数，方向反了就换一列填",IF($D4478="","※没填收支类别，分类报表会漏掉这一笔",IF(ISNA(MATCH($D4478,类别表,0)),"※收支类别不在【基础资料】的清单里",IF(AND($L4478="内部转账",$M4478=""),"△内部转账要在「对方账户」写上另一头",IF(AND($L4478="内部转账",$M4478=$C4478),"※对方账户跟本账户是同一个",IF(AND($L4478&lt;&gt;"内部转账",$M4478&lt;&gt;""),"△填了对方账户，但类别不是内部转账",IF(YEAR($B4478)&lt;&gt;管理年度,"△不是管理年度的单据，按月的三张报表里看不到",IF($H4478&lt;0,"△这一笔之后该账户余额成负数了，核一下",""))))))))))))))</f>
        <v/>
      </c>
    </row>
    <row r="4479" ht="16.5" spans="1:16">
      <c r="A4479" s="4" t="str">
        <f>IF($C4479="","",COUNTA($C$5:$C4479))</f>
        <v/>
      </c>
      <c r="B4479" s="52"/>
      <c r="C4479" s="53"/>
      <c r="D4479" s="53"/>
      <c r="E4479" s="32"/>
      <c r="F4479" s="54"/>
      <c r="G4479" s="54"/>
      <c r="H4479" s="24" t="str">
        <f>IFERROR(ROUND(VLOOKUP($C4479,基础资料!$B$5:$E$34,3,0)+SUMIF($C$5:$C4479,$C4479,$F$5:$F4479)-SUMIF($C$5:$C4479,$C4479,$G$5:$G4479),2),"")</f>
        <v/>
      </c>
      <c r="I4479" s="53"/>
      <c r="J4479" s="53"/>
      <c r="K4479" s="25" t="str">
        <f t="shared" si="69"/>
        <v/>
      </c>
      <c r="L4479" s="13" t="str">
        <f>IF($D4479="","",IFERROR(INDEX(类别属性,MATCH($D4479,类别表,0)),""))</f>
        <v/>
      </c>
      <c r="M4479" s="53"/>
      <c r="N4479" s="53"/>
      <c r="O4479" s="32"/>
      <c r="P4479" s="6" t="str">
        <f>IF($C4479="","",IF(ISNA(MATCH($C4479,账户表,0)),"※这个账户不在【基础资料】的账户档案里",IF($B4479="","※没填日期，这一笔不会进任何月份的报表",IF(NOT(ISNUMBER($B4479)),"※日期是文本不是日期（像 2026.6.28 这种），按日期取数的报表全会漏掉这一笔",IF(AND($F4479&lt;&gt;"",$G4479&lt;&gt;""),"※收入和支出不能同时填",IF(AND(N($F4479)=0,N($G4479)=0),"※收入和支出都没填",IF(OR(N($F4479)&lt;0,N($G4479)&lt;0),"※金额不能填负数，方向反了就换一列填",IF($D4479="","※没填收支类别，分类报表会漏掉这一笔",IF(ISNA(MATCH($D4479,类别表,0)),"※收支类别不在【基础资料】的清单里",IF(AND($L4479="内部转账",$M4479=""),"△内部转账要在「对方账户」写上另一头",IF(AND($L4479="内部转账",$M4479=$C4479),"※对方账户跟本账户是同一个",IF(AND($L4479&lt;&gt;"内部转账",$M4479&lt;&gt;""),"△填了对方账户，但类别不是内部转账",IF(YEAR($B4479)&lt;&gt;管理年度,"△不是管理年度的单据，按月的三张报表里看不到",IF($H4479&lt;0,"△这一笔之后该账户余额成负数了，核一下",""))))))))))))))</f>
        <v/>
      </c>
    </row>
    <row r="4480" ht="16.5" spans="1:16">
      <c r="A4480" s="4" t="str">
        <f>IF($C4480="","",COUNTA($C$5:$C4480))</f>
        <v/>
      </c>
      <c r="B4480" s="52"/>
      <c r="C4480" s="53"/>
      <c r="D4480" s="53"/>
      <c r="E4480" s="32"/>
      <c r="F4480" s="54"/>
      <c r="G4480" s="54"/>
      <c r="H4480" s="24" t="str">
        <f>IFERROR(ROUND(VLOOKUP($C4480,基础资料!$B$5:$E$34,3,0)+SUMIF($C$5:$C4480,$C4480,$F$5:$F4480)-SUMIF($C$5:$C4480,$C4480,$G$5:$G4480),2),"")</f>
        <v/>
      </c>
      <c r="I4480" s="53"/>
      <c r="J4480" s="53"/>
      <c r="K4480" s="25" t="str">
        <f t="shared" si="69"/>
        <v/>
      </c>
      <c r="L4480" s="13" t="str">
        <f>IF($D4480="","",IFERROR(INDEX(类别属性,MATCH($D4480,类别表,0)),""))</f>
        <v/>
      </c>
      <c r="M4480" s="53"/>
      <c r="N4480" s="53"/>
      <c r="O4480" s="32"/>
      <c r="P4480" s="6" t="str">
        <f>IF($C4480="","",IF(ISNA(MATCH($C4480,账户表,0)),"※这个账户不在【基础资料】的账户档案里",IF($B4480="","※没填日期，这一笔不会进任何月份的报表",IF(NOT(ISNUMBER($B4480)),"※日期是文本不是日期（像 2026.6.28 这种），按日期取数的报表全会漏掉这一笔",IF(AND($F4480&lt;&gt;"",$G4480&lt;&gt;""),"※收入和支出不能同时填",IF(AND(N($F4480)=0,N($G4480)=0),"※收入和支出都没填",IF(OR(N($F4480)&lt;0,N($G4480)&lt;0),"※金额不能填负数，方向反了就换一列填",IF($D4480="","※没填收支类别，分类报表会漏掉这一笔",IF(ISNA(MATCH($D4480,类别表,0)),"※收支类别不在【基础资料】的清单里",IF(AND($L4480="内部转账",$M4480=""),"△内部转账要在「对方账户」写上另一头",IF(AND($L4480="内部转账",$M4480=$C4480),"※对方账户跟本账户是同一个",IF(AND($L4480&lt;&gt;"内部转账",$M4480&lt;&gt;""),"△填了对方账户，但类别不是内部转账",IF(YEAR($B4480)&lt;&gt;管理年度,"△不是管理年度的单据，按月的三张报表里看不到",IF($H4480&lt;0,"△这一笔之后该账户余额成负数了，核一下",""))))))))))))))</f>
        <v/>
      </c>
    </row>
    <row r="4481" ht="16.5" spans="1:16">
      <c r="A4481" s="4" t="str">
        <f>IF($C4481="","",COUNTA($C$5:$C4481))</f>
        <v/>
      </c>
      <c r="B4481" s="52"/>
      <c r="C4481" s="53"/>
      <c r="D4481" s="53"/>
      <c r="E4481" s="32"/>
      <c r="F4481" s="54"/>
      <c r="G4481" s="54"/>
      <c r="H4481" s="24" t="str">
        <f>IFERROR(ROUND(VLOOKUP($C4481,基础资料!$B$5:$E$34,3,0)+SUMIF($C$5:$C4481,$C4481,$F$5:$F4481)-SUMIF($C$5:$C4481,$C4481,$G$5:$G4481),2),"")</f>
        <v/>
      </c>
      <c r="I4481" s="53"/>
      <c r="J4481" s="53"/>
      <c r="K4481" s="25" t="str">
        <f t="shared" si="69"/>
        <v/>
      </c>
      <c r="L4481" s="13" t="str">
        <f>IF($D4481="","",IFERROR(INDEX(类别属性,MATCH($D4481,类别表,0)),""))</f>
        <v/>
      </c>
      <c r="M4481" s="53"/>
      <c r="N4481" s="53"/>
      <c r="O4481" s="32"/>
      <c r="P4481" s="6" t="str">
        <f>IF($C4481="","",IF(ISNA(MATCH($C4481,账户表,0)),"※这个账户不在【基础资料】的账户档案里",IF($B4481="","※没填日期，这一笔不会进任何月份的报表",IF(NOT(ISNUMBER($B4481)),"※日期是文本不是日期（像 2026.6.28 这种），按日期取数的报表全会漏掉这一笔",IF(AND($F4481&lt;&gt;"",$G4481&lt;&gt;""),"※收入和支出不能同时填",IF(AND(N($F4481)=0,N($G4481)=0),"※收入和支出都没填",IF(OR(N($F4481)&lt;0,N($G4481)&lt;0),"※金额不能填负数，方向反了就换一列填",IF($D4481="","※没填收支类别，分类报表会漏掉这一笔",IF(ISNA(MATCH($D4481,类别表,0)),"※收支类别不在【基础资料】的清单里",IF(AND($L4481="内部转账",$M4481=""),"△内部转账要在「对方账户」写上另一头",IF(AND($L4481="内部转账",$M4481=$C4481),"※对方账户跟本账户是同一个",IF(AND($L4481&lt;&gt;"内部转账",$M4481&lt;&gt;""),"△填了对方账户，但类别不是内部转账",IF(YEAR($B4481)&lt;&gt;管理年度,"△不是管理年度的单据，按月的三张报表里看不到",IF($H4481&lt;0,"△这一笔之后该账户余额成负数了，核一下",""))))))))))))))</f>
        <v/>
      </c>
    </row>
    <row r="4482" ht="16.5" spans="1:16">
      <c r="A4482" s="4" t="str">
        <f>IF($C4482="","",COUNTA($C$5:$C4482))</f>
        <v/>
      </c>
      <c r="B4482" s="52"/>
      <c r="C4482" s="53"/>
      <c r="D4482" s="53"/>
      <c r="E4482" s="32"/>
      <c r="F4482" s="54"/>
      <c r="G4482" s="54"/>
      <c r="H4482" s="24" t="str">
        <f>IFERROR(ROUND(VLOOKUP($C4482,基础资料!$B$5:$E$34,3,0)+SUMIF($C$5:$C4482,$C4482,$F$5:$F4482)-SUMIF($C$5:$C4482,$C4482,$G$5:$G4482),2),"")</f>
        <v/>
      </c>
      <c r="I4482" s="53"/>
      <c r="J4482" s="53"/>
      <c r="K4482" s="25" t="str">
        <f t="shared" si="69"/>
        <v/>
      </c>
      <c r="L4482" s="13" t="str">
        <f>IF($D4482="","",IFERROR(INDEX(类别属性,MATCH($D4482,类别表,0)),""))</f>
        <v/>
      </c>
      <c r="M4482" s="53"/>
      <c r="N4482" s="53"/>
      <c r="O4482" s="32"/>
      <c r="P4482" s="6" t="str">
        <f>IF($C4482="","",IF(ISNA(MATCH($C4482,账户表,0)),"※这个账户不在【基础资料】的账户档案里",IF($B4482="","※没填日期，这一笔不会进任何月份的报表",IF(NOT(ISNUMBER($B4482)),"※日期是文本不是日期（像 2026.6.28 这种），按日期取数的报表全会漏掉这一笔",IF(AND($F4482&lt;&gt;"",$G4482&lt;&gt;""),"※收入和支出不能同时填",IF(AND(N($F4482)=0,N($G4482)=0),"※收入和支出都没填",IF(OR(N($F4482)&lt;0,N($G4482)&lt;0),"※金额不能填负数，方向反了就换一列填",IF($D4482="","※没填收支类别，分类报表会漏掉这一笔",IF(ISNA(MATCH($D4482,类别表,0)),"※收支类别不在【基础资料】的清单里",IF(AND($L4482="内部转账",$M4482=""),"△内部转账要在「对方账户」写上另一头",IF(AND($L4482="内部转账",$M4482=$C4482),"※对方账户跟本账户是同一个",IF(AND($L4482&lt;&gt;"内部转账",$M4482&lt;&gt;""),"△填了对方账户，但类别不是内部转账",IF(YEAR($B4482)&lt;&gt;管理年度,"△不是管理年度的单据，按月的三张报表里看不到",IF($H4482&lt;0,"△这一笔之后该账户余额成负数了，核一下",""))))))))))))))</f>
        <v/>
      </c>
    </row>
    <row r="4483" ht="16.5" spans="1:16">
      <c r="A4483" s="4" t="str">
        <f>IF($C4483="","",COUNTA($C$5:$C4483))</f>
        <v/>
      </c>
      <c r="B4483" s="52"/>
      <c r="C4483" s="53"/>
      <c r="D4483" s="53"/>
      <c r="E4483" s="32"/>
      <c r="F4483" s="54"/>
      <c r="G4483" s="54"/>
      <c r="H4483" s="24" t="str">
        <f>IFERROR(ROUND(VLOOKUP($C4483,基础资料!$B$5:$E$34,3,0)+SUMIF($C$5:$C4483,$C4483,$F$5:$F4483)-SUMIF($C$5:$C4483,$C4483,$G$5:$G4483),2),"")</f>
        <v/>
      </c>
      <c r="I4483" s="53"/>
      <c r="J4483" s="53"/>
      <c r="K4483" s="25" t="str">
        <f t="shared" si="69"/>
        <v/>
      </c>
      <c r="L4483" s="13" t="str">
        <f>IF($D4483="","",IFERROR(INDEX(类别属性,MATCH($D4483,类别表,0)),""))</f>
        <v/>
      </c>
      <c r="M4483" s="53"/>
      <c r="N4483" s="53"/>
      <c r="O4483" s="32"/>
      <c r="P4483" s="6" t="str">
        <f>IF($C4483="","",IF(ISNA(MATCH($C4483,账户表,0)),"※这个账户不在【基础资料】的账户档案里",IF($B4483="","※没填日期，这一笔不会进任何月份的报表",IF(NOT(ISNUMBER($B4483)),"※日期是文本不是日期（像 2026.6.28 这种），按日期取数的报表全会漏掉这一笔",IF(AND($F4483&lt;&gt;"",$G4483&lt;&gt;""),"※收入和支出不能同时填",IF(AND(N($F4483)=0,N($G4483)=0),"※收入和支出都没填",IF(OR(N($F4483)&lt;0,N($G4483)&lt;0),"※金额不能填负数，方向反了就换一列填",IF($D4483="","※没填收支类别，分类报表会漏掉这一笔",IF(ISNA(MATCH($D4483,类别表,0)),"※收支类别不在【基础资料】的清单里",IF(AND($L4483="内部转账",$M4483=""),"△内部转账要在「对方账户」写上另一头",IF(AND($L4483="内部转账",$M4483=$C4483),"※对方账户跟本账户是同一个",IF(AND($L4483&lt;&gt;"内部转账",$M4483&lt;&gt;""),"△填了对方账户，但类别不是内部转账",IF(YEAR($B4483)&lt;&gt;管理年度,"△不是管理年度的单据，按月的三张报表里看不到",IF($H4483&lt;0,"△这一笔之后该账户余额成负数了，核一下",""))))))))))))))</f>
        <v/>
      </c>
    </row>
    <row r="4484" ht="16.5" spans="1:16">
      <c r="A4484" s="4" t="str">
        <f>IF($C4484="","",COUNTA($C$5:$C4484))</f>
        <v/>
      </c>
      <c r="B4484" s="52"/>
      <c r="C4484" s="53"/>
      <c r="D4484" s="53"/>
      <c r="E4484" s="32"/>
      <c r="F4484" s="54"/>
      <c r="G4484" s="54"/>
      <c r="H4484" s="24" t="str">
        <f>IFERROR(ROUND(VLOOKUP($C4484,基础资料!$B$5:$E$34,3,0)+SUMIF($C$5:$C4484,$C4484,$F$5:$F4484)-SUMIF($C$5:$C4484,$C4484,$G$5:$G4484),2),"")</f>
        <v/>
      </c>
      <c r="I4484" s="53"/>
      <c r="J4484" s="53"/>
      <c r="K4484" s="25" t="str">
        <f t="shared" si="69"/>
        <v/>
      </c>
      <c r="L4484" s="13" t="str">
        <f>IF($D4484="","",IFERROR(INDEX(类别属性,MATCH($D4484,类别表,0)),""))</f>
        <v/>
      </c>
      <c r="M4484" s="53"/>
      <c r="N4484" s="53"/>
      <c r="O4484" s="32"/>
      <c r="P4484" s="6" t="str">
        <f>IF($C4484="","",IF(ISNA(MATCH($C4484,账户表,0)),"※这个账户不在【基础资料】的账户档案里",IF($B4484="","※没填日期，这一笔不会进任何月份的报表",IF(NOT(ISNUMBER($B4484)),"※日期是文本不是日期（像 2026.6.28 这种），按日期取数的报表全会漏掉这一笔",IF(AND($F4484&lt;&gt;"",$G4484&lt;&gt;""),"※收入和支出不能同时填",IF(AND(N($F4484)=0,N($G4484)=0),"※收入和支出都没填",IF(OR(N($F4484)&lt;0,N($G4484)&lt;0),"※金额不能填负数，方向反了就换一列填",IF($D4484="","※没填收支类别，分类报表会漏掉这一笔",IF(ISNA(MATCH($D4484,类别表,0)),"※收支类别不在【基础资料】的清单里",IF(AND($L4484="内部转账",$M4484=""),"△内部转账要在「对方账户」写上另一头",IF(AND($L4484="内部转账",$M4484=$C4484),"※对方账户跟本账户是同一个",IF(AND($L4484&lt;&gt;"内部转账",$M4484&lt;&gt;""),"△填了对方账户，但类别不是内部转账",IF(YEAR($B4484)&lt;&gt;管理年度,"△不是管理年度的单据，按月的三张报表里看不到",IF($H4484&lt;0,"△这一笔之后该账户余额成负数了，核一下",""))))))))))))))</f>
        <v/>
      </c>
    </row>
    <row r="4485" ht="16.5" spans="1:16">
      <c r="A4485" s="4" t="str">
        <f>IF($C4485="","",COUNTA($C$5:$C4485))</f>
        <v/>
      </c>
      <c r="B4485" s="52"/>
      <c r="C4485" s="53"/>
      <c r="D4485" s="53"/>
      <c r="E4485" s="32"/>
      <c r="F4485" s="54"/>
      <c r="G4485" s="54"/>
      <c r="H4485" s="24" t="str">
        <f>IFERROR(ROUND(VLOOKUP($C4485,基础资料!$B$5:$E$34,3,0)+SUMIF($C$5:$C4485,$C4485,$F$5:$F4485)-SUMIF($C$5:$C4485,$C4485,$G$5:$G4485),2),"")</f>
        <v/>
      </c>
      <c r="I4485" s="53"/>
      <c r="J4485" s="53"/>
      <c r="K4485" s="25" t="str">
        <f t="shared" ref="K4485:K4548" si="70">IF(OR($B4485="",NOT(ISNUMBER($B4485))),"",--TEXT($B4485,"yyyymm"))</f>
        <v/>
      </c>
      <c r="L4485" s="13" t="str">
        <f>IF($D4485="","",IFERROR(INDEX(类别属性,MATCH($D4485,类别表,0)),""))</f>
        <v/>
      </c>
      <c r="M4485" s="53"/>
      <c r="N4485" s="53"/>
      <c r="O4485" s="32"/>
      <c r="P4485" s="6" t="str">
        <f>IF($C4485="","",IF(ISNA(MATCH($C4485,账户表,0)),"※这个账户不在【基础资料】的账户档案里",IF($B4485="","※没填日期，这一笔不会进任何月份的报表",IF(NOT(ISNUMBER($B4485)),"※日期是文本不是日期（像 2026.6.28 这种），按日期取数的报表全会漏掉这一笔",IF(AND($F4485&lt;&gt;"",$G4485&lt;&gt;""),"※收入和支出不能同时填",IF(AND(N($F4485)=0,N($G4485)=0),"※收入和支出都没填",IF(OR(N($F4485)&lt;0,N($G4485)&lt;0),"※金额不能填负数，方向反了就换一列填",IF($D4485="","※没填收支类别，分类报表会漏掉这一笔",IF(ISNA(MATCH($D4485,类别表,0)),"※收支类别不在【基础资料】的清单里",IF(AND($L4485="内部转账",$M4485=""),"△内部转账要在「对方账户」写上另一头",IF(AND($L4485="内部转账",$M4485=$C4485),"※对方账户跟本账户是同一个",IF(AND($L4485&lt;&gt;"内部转账",$M4485&lt;&gt;""),"△填了对方账户，但类别不是内部转账",IF(YEAR($B4485)&lt;&gt;管理年度,"△不是管理年度的单据，按月的三张报表里看不到",IF($H4485&lt;0,"△这一笔之后该账户余额成负数了，核一下",""))))))))))))))</f>
        <v/>
      </c>
    </row>
    <row r="4486" ht="16.5" spans="1:16">
      <c r="A4486" s="4" t="str">
        <f>IF($C4486="","",COUNTA($C$5:$C4486))</f>
        <v/>
      </c>
      <c r="B4486" s="52"/>
      <c r="C4486" s="53"/>
      <c r="D4486" s="53"/>
      <c r="E4486" s="32"/>
      <c r="F4486" s="54"/>
      <c r="G4486" s="54"/>
      <c r="H4486" s="24" t="str">
        <f>IFERROR(ROUND(VLOOKUP($C4486,基础资料!$B$5:$E$34,3,0)+SUMIF($C$5:$C4486,$C4486,$F$5:$F4486)-SUMIF($C$5:$C4486,$C4486,$G$5:$G4486),2),"")</f>
        <v/>
      </c>
      <c r="I4486" s="53"/>
      <c r="J4486" s="53"/>
      <c r="K4486" s="25" t="str">
        <f t="shared" si="70"/>
        <v/>
      </c>
      <c r="L4486" s="13" t="str">
        <f>IF($D4486="","",IFERROR(INDEX(类别属性,MATCH($D4486,类别表,0)),""))</f>
        <v/>
      </c>
      <c r="M4486" s="53"/>
      <c r="N4486" s="53"/>
      <c r="O4486" s="32"/>
      <c r="P4486" s="6" t="str">
        <f>IF($C4486="","",IF(ISNA(MATCH($C4486,账户表,0)),"※这个账户不在【基础资料】的账户档案里",IF($B4486="","※没填日期，这一笔不会进任何月份的报表",IF(NOT(ISNUMBER($B4486)),"※日期是文本不是日期（像 2026.6.28 这种），按日期取数的报表全会漏掉这一笔",IF(AND($F4486&lt;&gt;"",$G4486&lt;&gt;""),"※收入和支出不能同时填",IF(AND(N($F4486)=0,N($G4486)=0),"※收入和支出都没填",IF(OR(N($F4486)&lt;0,N($G4486)&lt;0),"※金额不能填负数，方向反了就换一列填",IF($D4486="","※没填收支类别，分类报表会漏掉这一笔",IF(ISNA(MATCH($D4486,类别表,0)),"※收支类别不在【基础资料】的清单里",IF(AND($L4486="内部转账",$M4486=""),"△内部转账要在「对方账户」写上另一头",IF(AND($L4486="内部转账",$M4486=$C4486),"※对方账户跟本账户是同一个",IF(AND($L4486&lt;&gt;"内部转账",$M4486&lt;&gt;""),"△填了对方账户，但类别不是内部转账",IF(YEAR($B4486)&lt;&gt;管理年度,"△不是管理年度的单据，按月的三张报表里看不到",IF($H4486&lt;0,"△这一笔之后该账户余额成负数了，核一下",""))))))))))))))</f>
        <v/>
      </c>
    </row>
    <row r="4487" ht="16.5" spans="1:16">
      <c r="A4487" s="4" t="str">
        <f>IF($C4487="","",COUNTA($C$5:$C4487))</f>
        <v/>
      </c>
      <c r="B4487" s="52"/>
      <c r="C4487" s="53"/>
      <c r="D4487" s="53"/>
      <c r="E4487" s="32"/>
      <c r="F4487" s="54"/>
      <c r="G4487" s="54"/>
      <c r="H4487" s="24" t="str">
        <f>IFERROR(ROUND(VLOOKUP($C4487,基础资料!$B$5:$E$34,3,0)+SUMIF($C$5:$C4487,$C4487,$F$5:$F4487)-SUMIF($C$5:$C4487,$C4487,$G$5:$G4487),2),"")</f>
        <v/>
      </c>
      <c r="I4487" s="53"/>
      <c r="J4487" s="53"/>
      <c r="K4487" s="25" t="str">
        <f t="shared" si="70"/>
        <v/>
      </c>
      <c r="L4487" s="13" t="str">
        <f>IF($D4487="","",IFERROR(INDEX(类别属性,MATCH($D4487,类别表,0)),""))</f>
        <v/>
      </c>
      <c r="M4487" s="53"/>
      <c r="N4487" s="53"/>
      <c r="O4487" s="32"/>
      <c r="P4487" s="6" t="str">
        <f>IF($C4487="","",IF(ISNA(MATCH($C4487,账户表,0)),"※这个账户不在【基础资料】的账户档案里",IF($B4487="","※没填日期，这一笔不会进任何月份的报表",IF(NOT(ISNUMBER($B4487)),"※日期是文本不是日期（像 2026.6.28 这种），按日期取数的报表全会漏掉这一笔",IF(AND($F4487&lt;&gt;"",$G4487&lt;&gt;""),"※收入和支出不能同时填",IF(AND(N($F4487)=0,N($G4487)=0),"※收入和支出都没填",IF(OR(N($F4487)&lt;0,N($G4487)&lt;0),"※金额不能填负数，方向反了就换一列填",IF($D4487="","※没填收支类别，分类报表会漏掉这一笔",IF(ISNA(MATCH($D4487,类别表,0)),"※收支类别不在【基础资料】的清单里",IF(AND($L4487="内部转账",$M4487=""),"△内部转账要在「对方账户」写上另一头",IF(AND($L4487="内部转账",$M4487=$C4487),"※对方账户跟本账户是同一个",IF(AND($L4487&lt;&gt;"内部转账",$M4487&lt;&gt;""),"△填了对方账户，但类别不是内部转账",IF(YEAR($B4487)&lt;&gt;管理年度,"△不是管理年度的单据，按月的三张报表里看不到",IF($H4487&lt;0,"△这一笔之后该账户余额成负数了，核一下",""))))))))))))))</f>
        <v/>
      </c>
    </row>
    <row r="4488" ht="16.5" spans="1:16">
      <c r="A4488" s="4" t="str">
        <f>IF($C4488="","",COUNTA($C$5:$C4488))</f>
        <v/>
      </c>
      <c r="B4488" s="52"/>
      <c r="C4488" s="53"/>
      <c r="D4488" s="53"/>
      <c r="E4488" s="32"/>
      <c r="F4488" s="54"/>
      <c r="G4488" s="54"/>
      <c r="H4488" s="24" t="str">
        <f>IFERROR(ROUND(VLOOKUP($C4488,基础资料!$B$5:$E$34,3,0)+SUMIF($C$5:$C4488,$C4488,$F$5:$F4488)-SUMIF($C$5:$C4488,$C4488,$G$5:$G4488),2),"")</f>
        <v/>
      </c>
      <c r="I4488" s="53"/>
      <c r="J4488" s="53"/>
      <c r="K4488" s="25" t="str">
        <f t="shared" si="70"/>
        <v/>
      </c>
      <c r="L4488" s="13" t="str">
        <f>IF($D4488="","",IFERROR(INDEX(类别属性,MATCH($D4488,类别表,0)),""))</f>
        <v/>
      </c>
      <c r="M4488" s="53"/>
      <c r="N4488" s="53"/>
      <c r="O4488" s="32"/>
      <c r="P4488" s="6" t="str">
        <f>IF($C4488="","",IF(ISNA(MATCH($C4488,账户表,0)),"※这个账户不在【基础资料】的账户档案里",IF($B4488="","※没填日期，这一笔不会进任何月份的报表",IF(NOT(ISNUMBER($B4488)),"※日期是文本不是日期（像 2026.6.28 这种），按日期取数的报表全会漏掉这一笔",IF(AND($F4488&lt;&gt;"",$G4488&lt;&gt;""),"※收入和支出不能同时填",IF(AND(N($F4488)=0,N($G4488)=0),"※收入和支出都没填",IF(OR(N($F4488)&lt;0,N($G4488)&lt;0),"※金额不能填负数，方向反了就换一列填",IF($D4488="","※没填收支类别，分类报表会漏掉这一笔",IF(ISNA(MATCH($D4488,类别表,0)),"※收支类别不在【基础资料】的清单里",IF(AND($L4488="内部转账",$M4488=""),"△内部转账要在「对方账户」写上另一头",IF(AND($L4488="内部转账",$M4488=$C4488),"※对方账户跟本账户是同一个",IF(AND($L4488&lt;&gt;"内部转账",$M4488&lt;&gt;""),"△填了对方账户，但类别不是内部转账",IF(YEAR($B4488)&lt;&gt;管理年度,"△不是管理年度的单据，按月的三张报表里看不到",IF($H4488&lt;0,"△这一笔之后该账户余额成负数了，核一下",""))))))))))))))</f>
        <v/>
      </c>
    </row>
    <row r="4489" ht="16.5" spans="1:16">
      <c r="A4489" s="4" t="str">
        <f>IF($C4489="","",COUNTA($C$5:$C4489))</f>
        <v/>
      </c>
      <c r="B4489" s="52"/>
      <c r="C4489" s="53"/>
      <c r="D4489" s="53"/>
      <c r="E4489" s="32"/>
      <c r="F4489" s="54"/>
      <c r="G4489" s="54"/>
      <c r="H4489" s="24" t="str">
        <f>IFERROR(ROUND(VLOOKUP($C4489,基础资料!$B$5:$E$34,3,0)+SUMIF($C$5:$C4489,$C4489,$F$5:$F4489)-SUMIF($C$5:$C4489,$C4489,$G$5:$G4489),2),"")</f>
        <v/>
      </c>
      <c r="I4489" s="53"/>
      <c r="J4489" s="53"/>
      <c r="K4489" s="25" t="str">
        <f t="shared" si="70"/>
        <v/>
      </c>
      <c r="L4489" s="13" t="str">
        <f>IF($D4489="","",IFERROR(INDEX(类别属性,MATCH($D4489,类别表,0)),""))</f>
        <v/>
      </c>
      <c r="M4489" s="53"/>
      <c r="N4489" s="53"/>
      <c r="O4489" s="32"/>
      <c r="P4489" s="6" t="str">
        <f>IF($C4489="","",IF(ISNA(MATCH($C4489,账户表,0)),"※这个账户不在【基础资料】的账户档案里",IF($B4489="","※没填日期，这一笔不会进任何月份的报表",IF(NOT(ISNUMBER($B4489)),"※日期是文本不是日期（像 2026.6.28 这种），按日期取数的报表全会漏掉这一笔",IF(AND($F4489&lt;&gt;"",$G4489&lt;&gt;""),"※收入和支出不能同时填",IF(AND(N($F4489)=0,N($G4489)=0),"※收入和支出都没填",IF(OR(N($F4489)&lt;0,N($G4489)&lt;0),"※金额不能填负数，方向反了就换一列填",IF($D4489="","※没填收支类别，分类报表会漏掉这一笔",IF(ISNA(MATCH($D4489,类别表,0)),"※收支类别不在【基础资料】的清单里",IF(AND($L4489="内部转账",$M4489=""),"△内部转账要在「对方账户」写上另一头",IF(AND($L4489="内部转账",$M4489=$C4489),"※对方账户跟本账户是同一个",IF(AND($L4489&lt;&gt;"内部转账",$M4489&lt;&gt;""),"△填了对方账户，但类别不是内部转账",IF(YEAR($B4489)&lt;&gt;管理年度,"△不是管理年度的单据，按月的三张报表里看不到",IF($H4489&lt;0,"△这一笔之后该账户余额成负数了，核一下",""))))))))))))))</f>
        <v/>
      </c>
    </row>
    <row r="4490" ht="16.5" spans="1:16">
      <c r="A4490" s="4" t="str">
        <f>IF($C4490="","",COUNTA($C$5:$C4490))</f>
        <v/>
      </c>
      <c r="B4490" s="52"/>
      <c r="C4490" s="53"/>
      <c r="D4490" s="53"/>
      <c r="E4490" s="32"/>
      <c r="F4490" s="54"/>
      <c r="G4490" s="54"/>
      <c r="H4490" s="24" t="str">
        <f>IFERROR(ROUND(VLOOKUP($C4490,基础资料!$B$5:$E$34,3,0)+SUMIF($C$5:$C4490,$C4490,$F$5:$F4490)-SUMIF($C$5:$C4490,$C4490,$G$5:$G4490),2),"")</f>
        <v/>
      </c>
      <c r="I4490" s="53"/>
      <c r="J4490" s="53"/>
      <c r="K4490" s="25" t="str">
        <f t="shared" si="70"/>
        <v/>
      </c>
      <c r="L4490" s="13" t="str">
        <f>IF($D4490="","",IFERROR(INDEX(类别属性,MATCH($D4490,类别表,0)),""))</f>
        <v/>
      </c>
      <c r="M4490" s="53"/>
      <c r="N4490" s="53"/>
      <c r="O4490" s="32"/>
      <c r="P4490" s="6" t="str">
        <f>IF($C4490="","",IF(ISNA(MATCH($C4490,账户表,0)),"※这个账户不在【基础资料】的账户档案里",IF($B4490="","※没填日期，这一笔不会进任何月份的报表",IF(NOT(ISNUMBER($B4490)),"※日期是文本不是日期（像 2026.6.28 这种），按日期取数的报表全会漏掉这一笔",IF(AND($F4490&lt;&gt;"",$G4490&lt;&gt;""),"※收入和支出不能同时填",IF(AND(N($F4490)=0,N($G4490)=0),"※收入和支出都没填",IF(OR(N($F4490)&lt;0,N($G4490)&lt;0),"※金额不能填负数，方向反了就换一列填",IF($D4490="","※没填收支类别，分类报表会漏掉这一笔",IF(ISNA(MATCH($D4490,类别表,0)),"※收支类别不在【基础资料】的清单里",IF(AND($L4490="内部转账",$M4490=""),"△内部转账要在「对方账户」写上另一头",IF(AND($L4490="内部转账",$M4490=$C4490),"※对方账户跟本账户是同一个",IF(AND($L4490&lt;&gt;"内部转账",$M4490&lt;&gt;""),"△填了对方账户，但类别不是内部转账",IF(YEAR($B4490)&lt;&gt;管理年度,"△不是管理年度的单据，按月的三张报表里看不到",IF($H4490&lt;0,"△这一笔之后该账户余额成负数了，核一下",""))))))))))))))</f>
        <v/>
      </c>
    </row>
    <row r="4491" ht="16.5" spans="1:16">
      <c r="A4491" s="4" t="str">
        <f>IF($C4491="","",COUNTA($C$5:$C4491))</f>
        <v/>
      </c>
      <c r="B4491" s="52"/>
      <c r="C4491" s="53"/>
      <c r="D4491" s="53"/>
      <c r="E4491" s="32"/>
      <c r="F4491" s="54"/>
      <c r="G4491" s="54"/>
      <c r="H4491" s="24" t="str">
        <f>IFERROR(ROUND(VLOOKUP($C4491,基础资料!$B$5:$E$34,3,0)+SUMIF($C$5:$C4491,$C4491,$F$5:$F4491)-SUMIF($C$5:$C4491,$C4491,$G$5:$G4491),2),"")</f>
        <v/>
      </c>
      <c r="I4491" s="53"/>
      <c r="J4491" s="53"/>
      <c r="K4491" s="25" t="str">
        <f t="shared" si="70"/>
        <v/>
      </c>
      <c r="L4491" s="13" t="str">
        <f>IF($D4491="","",IFERROR(INDEX(类别属性,MATCH($D4491,类别表,0)),""))</f>
        <v/>
      </c>
      <c r="M4491" s="53"/>
      <c r="N4491" s="53"/>
      <c r="O4491" s="32"/>
      <c r="P4491" s="6" t="str">
        <f>IF($C4491="","",IF(ISNA(MATCH($C4491,账户表,0)),"※这个账户不在【基础资料】的账户档案里",IF($B4491="","※没填日期，这一笔不会进任何月份的报表",IF(NOT(ISNUMBER($B4491)),"※日期是文本不是日期（像 2026.6.28 这种），按日期取数的报表全会漏掉这一笔",IF(AND($F4491&lt;&gt;"",$G4491&lt;&gt;""),"※收入和支出不能同时填",IF(AND(N($F4491)=0,N($G4491)=0),"※收入和支出都没填",IF(OR(N($F4491)&lt;0,N($G4491)&lt;0),"※金额不能填负数，方向反了就换一列填",IF($D4491="","※没填收支类别，分类报表会漏掉这一笔",IF(ISNA(MATCH($D4491,类别表,0)),"※收支类别不在【基础资料】的清单里",IF(AND($L4491="内部转账",$M4491=""),"△内部转账要在「对方账户」写上另一头",IF(AND($L4491="内部转账",$M4491=$C4491),"※对方账户跟本账户是同一个",IF(AND($L4491&lt;&gt;"内部转账",$M4491&lt;&gt;""),"△填了对方账户，但类别不是内部转账",IF(YEAR($B4491)&lt;&gt;管理年度,"△不是管理年度的单据，按月的三张报表里看不到",IF($H4491&lt;0,"△这一笔之后该账户余额成负数了，核一下",""))))))))))))))</f>
        <v/>
      </c>
    </row>
    <row r="4492" ht="16.5" spans="1:16">
      <c r="A4492" s="4" t="str">
        <f>IF($C4492="","",COUNTA($C$5:$C4492))</f>
        <v/>
      </c>
      <c r="B4492" s="52"/>
      <c r="C4492" s="53"/>
      <c r="D4492" s="53"/>
      <c r="E4492" s="32"/>
      <c r="F4492" s="54"/>
      <c r="G4492" s="54"/>
      <c r="H4492" s="24" t="str">
        <f>IFERROR(ROUND(VLOOKUP($C4492,基础资料!$B$5:$E$34,3,0)+SUMIF($C$5:$C4492,$C4492,$F$5:$F4492)-SUMIF($C$5:$C4492,$C4492,$G$5:$G4492),2),"")</f>
        <v/>
      </c>
      <c r="I4492" s="53"/>
      <c r="J4492" s="53"/>
      <c r="K4492" s="25" t="str">
        <f t="shared" si="70"/>
        <v/>
      </c>
      <c r="L4492" s="13" t="str">
        <f>IF($D4492="","",IFERROR(INDEX(类别属性,MATCH($D4492,类别表,0)),""))</f>
        <v/>
      </c>
      <c r="M4492" s="53"/>
      <c r="N4492" s="53"/>
      <c r="O4492" s="32"/>
      <c r="P4492" s="6" t="str">
        <f>IF($C4492="","",IF(ISNA(MATCH($C4492,账户表,0)),"※这个账户不在【基础资料】的账户档案里",IF($B4492="","※没填日期，这一笔不会进任何月份的报表",IF(NOT(ISNUMBER($B4492)),"※日期是文本不是日期（像 2026.6.28 这种），按日期取数的报表全会漏掉这一笔",IF(AND($F4492&lt;&gt;"",$G4492&lt;&gt;""),"※收入和支出不能同时填",IF(AND(N($F4492)=0,N($G4492)=0),"※收入和支出都没填",IF(OR(N($F4492)&lt;0,N($G4492)&lt;0),"※金额不能填负数，方向反了就换一列填",IF($D4492="","※没填收支类别，分类报表会漏掉这一笔",IF(ISNA(MATCH($D4492,类别表,0)),"※收支类别不在【基础资料】的清单里",IF(AND($L4492="内部转账",$M4492=""),"△内部转账要在「对方账户」写上另一头",IF(AND($L4492="内部转账",$M4492=$C4492),"※对方账户跟本账户是同一个",IF(AND($L4492&lt;&gt;"内部转账",$M4492&lt;&gt;""),"△填了对方账户，但类别不是内部转账",IF(YEAR($B4492)&lt;&gt;管理年度,"△不是管理年度的单据，按月的三张报表里看不到",IF($H4492&lt;0,"△这一笔之后该账户余额成负数了，核一下",""))))))))))))))</f>
        <v/>
      </c>
    </row>
    <row r="4493" ht="16.5" spans="1:16">
      <c r="A4493" s="4" t="str">
        <f>IF($C4493="","",COUNTA($C$5:$C4493))</f>
        <v/>
      </c>
      <c r="B4493" s="52"/>
      <c r="C4493" s="53"/>
      <c r="D4493" s="53"/>
      <c r="E4493" s="32"/>
      <c r="F4493" s="54"/>
      <c r="G4493" s="54"/>
      <c r="H4493" s="24" t="str">
        <f>IFERROR(ROUND(VLOOKUP($C4493,基础资料!$B$5:$E$34,3,0)+SUMIF($C$5:$C4493,$C4493,$F$5:$F4493)-SUMIF($C$5:$C4493,$C4493,$G$5:$G4493),2),"")</f>
        <v/>
      </c>
      <c r="I4493" s="53"/>
      <c r="J4493" s="53"/>
      <c r="K4493" s="25" t="str">
        <f t="shared" si="70"/>
        <v/>
      </c>
      <c r="L4493" s="13" t="str">
        <f>IF($D4493="","",IFERROR(INDEX(类别属性,MATCH($D4493,类别表,0)),""))</f>
        <v/>
      </c>
      <c r="M4493" s="53"/>
      <c r="N4493" s="53"/>
      <c r="O4493" s="32"/>
      <c r="P4493" s="6" t="str">
        <f>IF($C4493="","",IF(ISNA(MATCH($C4493,账户表,0)),"※这个账户不在【基础资料】的账户档案里",IF($B4493="","※没填日期，这一笔不会进任何月份的报表",IF(NOT(ISNUMBER($B4493)),"※日期是文本不是日期（像 2026.6.28 这种），按日期取数的报表全会漏掉这一笔",IF(AND($F4493&lt;&gt;"",$G4493&lt;&gt;""),"※收入和支出不能同时填",IF(AND(N($F4493)=0,N($G4493)=0),"※收入和支出都没填",IF(OR(N($F4493)&lt;0,N($G4493)&lt;0),"※金额不能填负数，方向反了就换一列填",IF($D4493="","※没填收支类别，分类报表会漏掉这一笔",IF(ISNA(MATCH($D4493,类别表,0)),"※收支类别不在【基础资料】的清单里",IF(AND($L4493="内部转账",$M4493=""),"△内部转账要在「对方账户」写上另一头",IF(AND($L4493="内部转账",$M4493=$C4493),"※对方账户跟本账户是同一个",IF(AND($L4493&lt;&gt;"内部转账",$M4493&lt;&gt;""),"△填了对方账户，但类别不是内部转账",IF(YEAR($B4493)&lt;&gt;管理年度,"△不是管理年度的单据，按月的三张报表里看不到",IF($H4493&lt;0,"△这一笔之后该账户余额成负数了，核一下",""))))))))))))))</f>
        <v/>
      </c>
    </row>
    <row r="4494" ht="16.5" spans="1:16">
      <c r="A4494" s="4" t="str">
        <f>IF($C4494="","",COUNTA($C$5:$C4494))</f>
        <v/>
      </c>
      <c r="B4494" s="52"/>
      <c r="C4494" s="53"/>
      <c r="D4494" s="53"/>
      <c r="E4494" s="32"/>
      <c r="F4494" s="54"/>
      <c r="G4494" s="54"/>
      <c r="H4494" s="24" t="str">
        <f>IFERROR(ROUND(VLOOKUP($C4494,基础资料!$B$5:$E$34,3,0)+SUMIF($C$5:$C4494,$C4494,$F$5:$F4494)-SUMIF($C$5:$C4494,$C4494,$G$5:$G4494),2),"")</f>
        <v/>
      </c>
      <c r="I4494" s="53"/>
      <c r="J4494" s="53"/>
      <c r="K4494" s="25" t="str">
        <f t="shared" si="70"/>
        <v/>
      </c>
      <c r="L4494" s="13" t="str">
        <f>IF($D4494="","",IFERROR(INDEX(类别属性,MATCH($D4494,类别表,0)),""))</f>
        <v/>
      </c>
      <c r="M4494" s="53"/>
      <c r="N4494" s="53"/>
      <c r="O4494" s="32"/>
      <c r="P4494" s="6" t="str">
        <f>IF($C4494="","",IF(ISNA(MATCH($C4494,账户表,0)),"※这个账户不在【基础资料】的账户档案里",IF($B4494="","※没填日期，这一笔不会进任何月份的报表",IF(NOT(ISNUMBER($B4494)),"※日期是文本不是日期（像 2026.6.28 这种），按日期取数的报表全会漏掉这一笔",IF(AND($F4494&lt;&gt;"",$G4494&lt;&gt;""),"※收入和支出不能同时填",IF(AND(N($F4494)=0,N($G4494)=0),"※收入和支出都没填",IF(OR(N($F4494)&lt;0,N($G4494)&lt;0),"※金额不能填负数，方向反了就换一列填",IF($D4494="","※没填收支类别，分类报表会漏掉这一笔",IF(ISNA(MATCH($D4494,类别表,0)),"※收支类别不在【基础资料】的清单里",IF(AND($L4494="内部转账",$M4494=""),"△内部转账要在「对方账户」写上另一头",IF(AND($L4494="内部转账",$M4494=$C4494),"※对方账户跟本账户是同一个",IF(AND($L4494&lt;&gt;"内部转账",$M4494&lt;&gt;""),"△填了对方账户，但类别不是内部转账",IF(YEAR($B4494)&lt;&gt;管理年度,"△不是管理年度的单据，按月的三张报表里看不到",IF($H4494&lt;0,"△这一笔之后该账户余额成负数了，核一下",""))))))))))))))</f>
        <v/>
      </c>
    </row>
    <row r="4495" ht="16.5" spans="1:16">
      <c r="A4495" s="4" t="str">
        <f>IF($C4495="","",COUNTA($C$5:$C4495))</f>
        <v/>
      </c>
      <c r="B4495" s="52"/>
      <c r="C4495" s="53"/>
      <c r="D4495" s="53"/>
      <c r="E4495" s="32"/>
      <c r="F4495" s="54"/>
      <c r="G4495" s="54"/>
      <c r="H4495" s="24" t="str">
        <f>IFERROR(ROUND(VLOOKUP($C4495,基础资料!$B$5:$E$34,3,0)+SUMIF($C$5:$C4495,$C4495,$F$5:$F4495)-SUMIF($C$5:$C4495,$C4495,$G$5:$G4495),2),"")</f>
        <v/>
      </c>
      <c r="I4495" s="53"/>
      <c r="J4495" s="53"/>
      <c r="K4495" s="25" t="str">
        <f t="shared" si="70"/>
        <v/>
      </c>
      <c r="L4495" s="13" t="str">
        <f>IF($D4495="","",IFERROR(INDEX(类别属性,MATCH($D4495,类别表,0)),""))</f>
        <v/>
      </c>
      <c r="M4495" s="53"/>
      <c r="N4495" s="53"/>
      <c r="O4495" s="32"/>
      <c r="P4495" s="6" t="str">
        <f>IF($C4495="","",IF(ISNA(MATCH($C4495,账户表,0)),"※这个账户不在【基础资料】的账户档案里",IF($B4495="","※没填日期，这一笔不会进任何月份的报表",IF(NOT(ISNUMBER($B4495)),"※日期是文本不是日期（像 2026.6.28 这种），按日期取数的报表全会漏掉这一笔",IF(AND($F4495&lt;&gt;"",$G4495&lt;&gt;""),"※收入和支出不能同时填",IF(AND(N($F4495)=0,N($G4495)=0),"※收入和支出都没填",IF(OR(N($F4495)&lt;0,N($G4495)&lt;0),"※金额不能填负数，方向反了就换一列填",IF($D4495="","※没填收支类别，分类报表会漏掉这一笔",IF(ISNA(MATCH($D4495,类别表,0)),"※收支类别不在【基础资料】的清单里",IF(AND($L4495="内部转账",$M4495=""),"△内部转账要在「对方账户」写上另一头",IF(AND($L4495="内部转账",$M4495=$C4495),"※对方账户跟本账户是同一个",IF(AND($L4495&lt;&gt;"内部转账",$M4495&lt;&gt;""),"△填了对方账户，但类别不是内部转账",IF(YEAR($B4495)&lt;&gt;管理年度,"△不是管理年度的单据，按月的三张报表里看不到",IF($H4495&lt;0,"△这一笔之后该账户余额成负数了，核一下",""))))))))))))))</f>
        <v/>
      </c>
    </row>
    <row r="4496" ht="16.5" spans="1:16">
      <c r="A4496" s="4" t="str">
        <f>IF($C4496="","",COUNTA($C$5:$C4496))</f>
        <v/>
      </c>
      <c r="B4496" s="52"/>
      <c r="C4496" s="53"/>
      <c r="D4496" s="53"/>
      <c r="E4496" s="32"/>
      <c r="F4496" s="54"/>
      <c r="G4496" s="54"/>
      <c r="H4496" s="24" t="str">
        <f>IFERROR(ROUND(VLOOKUP($C4496,基础资料!$B$5:$E$34,3,0)+SUMIF($C$5:$C4496,$C4496,$F$5:$F4496)-SUMIF($C$5:$C4496,$C4496,$G$5:$G4496),2),"")</f>
        <v/>
      </c>
      <c r="I4496" s="53"/>
      <c r="J4496" s="53"/>
      <c r="K4496" s="25" t="str">
        <f t="shared" si="70"/>
        <v/>
      </c>
      <c r="L4496" s="13" t="str">
        <f>IF($D4496="","",IFERROR(INDEX(类别属性,MATCH($D4496,类别表,0)),""))</f>
        <v/>
      </c>
      <c r="M4496" s="53"/>
      <c r="N4496" s="53"/>
      <c r="O4496" s="32"/>
      <c r="P4496" s="6" t="str">
        <f>IF($C4496="","",IF(ISNA(MATCH($C4496,账户表,0)),"※这个账户不在【基础资料】的账户档案里",IF($B4496="","※没填日期，这一笔不会进任何月份的报表",IF(NOT(ISNUMBER($B4496)),"※日期是文本不是日期（像 2026.6.28 这种），按日期取数的报表全会漏掉这一笔",IF(AND($F4496&lt;&gt;"",$G4496&lt;&gt;""),"※收入和支出不能同时填",IF(AND(N($F4496)=0,N($G4496)=0),"※收入和支出都没填",IF(OR(N($F4496)&lt;0,N($G4496)&lt;0),"※金额不能填负数，方向反了就换一列填",IF($D4496="","※没填收支类别，分类报表会漏掉这一笔",IF(ISNA(MATCH($D4496,类别表,0)),"※收支类别不在【基础资料】的清单里",IF(AND($L4496="内部转账",$M4496=""),"△内部转账要在「对方账户」写上另一头",IF(AND($L4496="内部转账",$M4496=$C4496),"※对方账户跟本账户是同一个",IF(AND($L4496&lt;&gt;"内部转账",$M4496&lt;&gt;""),"△填了对方账户，但类别不是内部转账",IF(YEAR($B4496)&lt;&gt;管理年度,"△不是管理年度的单据，按月的三张报表里看不到",IF($H4496&lt;0,"△这一笔之后该账户余额成负数了，核一下",""))))))))))))))</f>
        <v/>
      </c>
    </row>
    <row r="4497" ht="16.5" spans="1:16">
      <c r="A4497" s="4" t="str">
        <f>IF($C4497="","",COUNTA($C$5:$C4497))</f>
        <v/>
      </c>
      <c r="B4497" s="52"/>
      <c r="C4497" s="53"/>
      <c r="D4497" s="53"/>
      <c r="E4497" s="32"/>
      <c r="F4497" s="54"/>
      <c r="G4497" s="54"/>
      <c r="H4497" s="24" t="str">
        <f>IFERROR(ROUND(VLOOKUP($C4497,基础资料!$B$5:$E$34,3,0)+SUMIF($C$5:$C4497,$C4497,$F$5:$F4497)-SUMIF($C$5:$C4497,$C4497,$G$5:$G4497),2),"")</f>
        <v/>
      </c>
      <c r="I4497" s="53"/>
      <c r="J4497" s="53"/>
      <c r="K4497" s="25" t="str">
        <f t="shared" si="70"/>
        <v/>
      </c>
      <c r="L4497" s="13" t="str">
        <f>IF($D4497="","",IFERROR(INDEX(类别属性,MATCH($D4497,类别表,0)),""))</f>
        <v/>
      </c>
      <c r="M4497" s="53"/>
      <c r="N4497" s="53"/>
      <c r="O4497" s="32"/>
      <c r="P4497" s="6" t="str">
        <f>IF($C4497="","",IF(ISNA(MATCH($C4497,账户表,0)),"※这个账户不在【基础资料】的账户档案里",IF($B4497="","※没填日期，这一笔不会进任何月份的报表",IF(NOT(ISNUMBER($B4497)),"※日期是文本不是日期（像 2026.6.28 这种），按日期取数的报表全会漏掉这一笔",IF(AND($F4497&lt;&gt;"",$G4497&lt;&gt;""),"※收入和支出不能同时填",IF(AND(N($F4497)=0,N($G4497)=0),"※收入和支出都没填",IF(OR(N($F4497)&lt;0,N($G4497)&lt;0),"※金额不能填负数，方向反了就换一列填",IF($D4497="","※没填收支类别，分类报表会漏掉这一笔",IF(ISNA(MATCH($D4497,类别表,0)),"※收支类别不在【基础资料】的清单里",IF(AND($L4497="内部转账",$M4497=""),"△内部转账要在「对方账户」写上另一头",IF(AND($L4497="内部转账",$M4497=$C4497),"※对方账户跟本账户是同一个",IF(AND($L4497&lt;&gt;"内部转账",$M4497&lt;&gt;""),"△填了对方账户，但类别不是内部转账",IF(YEAR($B4497)&lt;&gt;管理年度,"△不是管理年度的单据，按月的三张报表里看不到",IF($H4497&lt;0,"△这一笔之后该账户余额成负数了，核一下",""))))))))))))))</f>
        <v/>
      </c>
    </row>
    <row r="4498" ht="16.5" spans="1:16">
      <c r="A4498" s="4" t="str">
        <f>IF($C4498="","",COUNTA($C$5:$C4498))</f>
        <v/>
      </c>
      <c r="B4498" s="52"/>
      <c r="C4498" s="53"/>
      <c r="D4498" s="53"/>
      <c r="E4498" s="32"/>
      <c r="F4498" s="54"/>
      <c r="G4498" s="54"/>
      <c r="H4498" s="24" t="str">
        <f>IFERROR(ROUND(VLOOKUP($C4498,基础资料!$B$5:$E$34,3,0)+SUMIF($C$5:$C4498,$C4498,$F$5:$F4498)-SUMIF($C$5:$C4498,$C4498,$G$5:$G4498),2),"")</f>
        <v/>
      </c>
      <c r="I4498" s="53"/>
      <c r="J4498" s="53"/>
      <c r="K4498" s="25" t="str">
        <f t="shared" si="70"/>
        <v/>
      </c>
      <c r="L4498" s="13" t="str">
        <f>IF($D4498="","",IFERROR(INDEX(类别属性,MATCH($D4498,类别表,0)),""))</f>
        <v/>
      </c>
      <c r="M4498" s="53"/>
      <c r="N4498" s="53"/>
      <c r="O4498" s="32"/>
      <c r="P4498" s="6" t="str">
        <f>IF($C4498="","",IF(ISNA(MATCH($C4498,账户表,0)),"※这个账户不在【基础资料】的账户档案里",IF($B4498="","※没填日期，这一笔不会进任何月份的报表",IF(NOT(ISNUMBER($B4498)),"※日期是文本不是日期（像 2026.6.28 这种），按日期取数的报表全会漏掉这一笔",IF(AND($F4498&lt;&gt;"",$G4498&lt;&gt;""),"※收入和支出不能同时填",IF(AND(N($F4498)=0,N($G4498)=0),"※收入和支出都没填",IF(OR(N($F4498)&lt;0,N($G4498)&lt;0),"※金额不能填负数，方向反了就换一列填",IF($D4498="","※没填收支类别，分类报表会漏掉这一笔",IF(ISNA(MATCH($D4498,类别表,0)),"※收支类别不在【基础资料】的清单里",IF(AND($L4498="内部转账",$M4498=""),"△内部转账要在「对方账户」写上另一头",IF(AND($L4498="内部转账",$M4498=$C4498),"※对方账户跟本账户是同一个",IF(AND($L4498&lt;&gt;"内部转账",$M4498&lt;&gt;""),"△填了对方账户，但类别不是内部转账",IF(YEAR($B4498)&lt;&gt;管理年度,"△不是管理年度的单据，按月的三张报表里看不到",IF($H4498&lt;0,"△这一笔之后该账户余额成负数了，核一下",""))))))))))))))</f>
        <v/>
      </c>
    </row>
    <row r="4499" ht="16.5" spans="1:16">
      <c r="A4499" s="4" t="str">
        <f>IF($C4499="","",COUNTA($C$5:$C4499))</f>
        <v/>
      </c>
      <c r="B4499" s="52"/>
      <c r="C4499" s="53"/>
      <c r="D4499" s="53"/>
      <c r="E4499" s="32"/>
      <c r="F4499" s="54"/>
      <c r="G4499" s="54"/>
      <c r="H4499" s="24" t="str">
        <f>IFERROR(ROUND(VLOOKUP($C4499,基础资料!$B$5:$E$34,3,0)+SUMIF($C$5:$C4499,$C4499,$F$5:$F4499)-SUMIF($C$5:$C4499,$C4499,$G$5:$G4499),2),"")</f>
        <v/>
      </c>
      <c r="I4499" s="53"/>
      <c r="J4499" s="53"/>
      <c r="K4499" s="25" t="str">
        <f t="shared" si="70"/>
        <v/>
      </c>
      <c r="L4499" s="13" t="str">
        <f>IF($D4499="","",IFERROR(INDEX(类别属性,MATCH($D4499,类别表,0)),""))</f>
        <v/>
      </c>
      <c r="M4499" s="53"/>
      <c r="N4499" s="53"/>
      <c r="O4499" s="32"/>
      <c r="P4499" s="6" t="str">
        <f>IF($C4499="","",IF(ISNA(MATCH($C4499,账户表,0)),"※这个账户不在【基础资料】的账户档案里",IF($B4499="","※没填日期，这一笔不会进任何月份的报表",IF(NOT(ISNUMBER($B4499)),"※日期是文本不是日期（像 2026.6.28 这种），按日期取数的报表全会漏掉这一笔",IF(AND($F4499&lt;&gt;"",$G4499&lt;&gt;""),"※收入和支出不能同时填",IF(AND(N($F4499)=0,N($G4499)=0),"※收入和支出都没填",IF(OR(N($F4499)&lt;0,N($G4499)&lt;0),"※金额不能填负数，方向反了就换一列填",IF($D4499="","※没填收支类别，分类报表会漏掉这一笔",IF(ISNA(MATCH($D4499,类别表,0)),"※收支类别不在【基础资料】的清单里",IF(AND($L4499="内部转账",$M4499=""),"△内部转账要在「对方账户」写上另一头",IF(AND($L4499="内部转账",$M4499=$C4499),"※对方账户跟本账户是同一个",IF(AND($L4499&lt;&gt;"内部转账",$M4499&lt;&gt;""),"△填了对方账户，但类别不是内部转账",IF(YEAR($B4499)&lt;&gt;管理年度,"△不是管理年度的单据，按月的三张报表里看不到",IF($H4499&lt;0,"△这一笔之后该账户余额成负数了，核一下",""))))))))))))))</f>
        <v/>
      </c>
    </row>
    <row r="4500" ht="16.5" spans="1:16">
      <c r="A4500" s="4" t="str">
        <f>IF($C4500="","",COUNTA($C$5:$C4500))</f>
        <v/>
      </c>
      <c r="B4500" s="52"/>
      <c r="C4500" s="53"/>
      <c r="D4500" s="53"/>
      <c r="E4500" s="32"/>
      <c r="F4500" s="54"/>
      <c r="G4500" s="54"/>
      <c r="H4500" s="24" t="str">
        <f>IFERROR(ROUND(VLOOKUP($C4500,基础资料!$B$5:$E$34,3,0)+SUMIF($C$5:$C4500,$C4500,$F$5:$F4500)-SUMIF($C$5:$C4500,$C4500,$G$5:$G4500),2),"")</f>
        <v/>
      </c>
      <c r="I4500" s="53"/>
      <c r="J4500" s="53"/>
      <c r="K4500" s="25" t="str">
        <f t="shared" si="70"/>
        <v/>
      </c>
      <c r="L4500" s="13" t="str">
        <f>IF($D4500="","",IFERROR(INDEX(类别属性,MATCH($D4500,类别表,0)),""))</f>
        <v/>
      </c>
      <c r="M4500" s="53"/>
      <c r="N4500" s="53"/>
      <c r="O4500" s="32"/>
      <c r="P4500" s="6" t="str">
        <f>IF($C4500="","",IF(ISNA(MATCH($C4500,账户表,0)),"※这个账户不在【基础资料】的账户档案里",IF($B4500="","※没填日期，这一笔不会进任何月份的报表",IF(NOT(ISNUMBER($B4500)),"※日期是文本不是日期（像 2026.6.28 这种），按日期取数的报表全会漏掉这一笔",IF(AND($F4500&lt;&gt;"",$G4500&lt;&gt;""),"※收入和支出不能同时填",IF(AND(N($F4500)=0,N($G4500)=0),"※收入和支出都没填",IF(OR(N($F4500)&lt;0,N($G4500)&lt;0),"※金额不能填负数，方向反了就换一列填",IF($D4500="","※没填收支类别，分类报表会漏掉这一笔",IF(ISNA(MATCH($D4500,类别表,0)),"※收支类别不在【基础资料】的清单里",IF(AND($L4500="内部转账",$M4500=""),"△内部转账要在「对方账户」写上另一头",IF(AND($L4500="内部转账",$M4500=$C4500),"※对方账户跟本账户是同一个",IF(AND($L4500&lt;&gt;"内部转账",$M4500&lt;&gt;""),"△填了对方账户，但类别不是内部转账",IF(YEAR($B4500)&lt;&gt;管理年度,"△不是管理年度的单据，按月的三张报表里看不到",IF($H4500&lt;0,"△这一笔之后该账户余额成负数了，核一下",""))))))))))))))</f>
        <v/>
      </c>
    </row>
    <row r="4501" ht="16.5" spans="1:16">
      <c r="A4501" s="4" t="str">
        <f>IF($C4501="","",COUNTA($C$5:$C4501))</f>
        <v/>
      </c>
      <c r="B4501" s="52"/>
      <c r="C4501" s="53"/>
      <c r="D4501" s="53"/>
      <c r="E4501" s="32"/>
      <c r="F4501" s="54"/>
      <c r="G4501" s="54"/>
      <c r="H4501" s="24" t="str">
        <f>IFERROR(ROUND(VLOOKUP($C4501,基础资料!$B$5:$E$34,3,0)+SUMIF($C$5:$C4501,$C4501,$F$5:$F4501)-SUMIF($C$5:$C4501,$C4501,$G$5:$G4501),2),"")</f>
        <v/>
      </c>
      <c r="I4501" s="53"/>
      <c r="J4501" s="53"/>
      <c r="K4501" s="25" t="str">
        <f t="shared" si="70"/>
        <v/>
      </c>
      <c r="L4501" s="13" t="str">
        <f>IF($D4501="","",IFERROR(INDEX(类别属性,MATCH($D4501,类别表,0)),""))</f>
        <v/>
      </c>
      <c r="M4501" s="53"/>
      <c r="N4501" s="53"/>
      <c r="O4501" s="32"/>
      <c r="P4501" s="6" t="str">
        <f>IF($C4501="","",IF(ISNA(MATCH($C4501,账户表,0)),"※这个账户不在【基础资料】的账户档案里",IF($B4501="","※没填日期，这一笔不会进任何月份的报表",IF(NOT(ISNUMBER($B4501)),"※日期是文本不是日期（像 2026.6.28 这种），按日期取数的报表全会漏掉这一笔",IF(AND($F4501&lt;&gt;"",$G4501&lt;&gt;""),"※收入和支出不能同时填",IF(AND(N($F4501)=0,N($G4501)=0),"※收入和支出都没填",IF(OR(N($F4501)&lt;0,N($G4501)&lt;0),"※金额不能填负数，方向反了就换一列填",IF($D4501="","※没填收支类别，分类报表会漏掉这一笔",IF(ISNA(MATCH($D4501,类别表,0)),"※收支类别不在【基础资料】的清单里",IF(AND($L4501="内部转账",$M4501=""),"△内部转账要在「对方账户」写上另一头",IF(AND($L4501="内部转账",$M4501=$C4501),"※对方账户跟本账户是同一个",IF(AND($L4501&lt;&gt;"内部转账",$M4501&lt;&gt;""),"△填了对方账户，但类别不是内部转账",IF(YEAR($B4501)&lt;&gt;管理年度,"△不是管理年度的单据，按月的三张报表里看不到",IF($H4501&lt;0,"△这一笔之后该账户余额成负数了，核一下",""))))))))))))))</f>
        <v/>
      </c>
    </row>
    <row r="4502" ht="16.5" spans="1:16">
      <c r="A4502" s="4" t="str">
        <f>IF($C4502="","",COUNTA($C$5:$C4502))</f>
        <v/>
      </c>
      <c r="B4502" s="52"/>
      <c r="C4502" s="53"/>
      <c r="D4502" s="53"/>
      <c r="E4502" s="32"/>
      <c r="F4502" s="54"/>
      <c r="G4502" s="54"/>
      <c r="H4502" s="24" t="str">
        <f>IFERROR(ROUND(VLOOKUP($C4502,基础资料!$B$5:$E$34,3,0)+SUMIF($C$5:$C4502,$C4502,$F$5:$F4502)-SUMIF($C$5:$C4502,$C4502,$G$5:$G4502),2),"")</f>
        <v/>
      </c>
      <c r="I4502" s="53"/>
      <c r="J4502" s="53"/>
      <c r="K4502" s="25" t="str">
        <f t="shared" si="70"/>
        <v/>
      </c>
      <c r="L4502" s="13" t="str">
        <f>IF($D4502="","",IFERROR(INDEX(类别属性,MATCH($D4502,类别表,0)),""))</f>
        <v/>
      </c>
      <c r="M4502" s="53"/>
      <c r="N4502" s="53"/>
      <c r="O4502" s="32"/>
      <c r="P4502" s="6" t="str">
        <f>IF($C4502="","",IF(ISNA(MATCH($C4502,账户表,0)),"※这个账户不在【基础资料】的账户档案里",IF($B4502="","※没填日期，这一笔不会进任何月份的报表",IF(NOT(ISNUMBER($B4502)),"※日期是文本不是日期（像 2026.6.28 这种），按日期取数的报表全会漏掉这一笔",IF(AND($F4502&lt;&gt;"",$G4502&lt;&gt;""),"※收入和支出不能同时填",IF(AND(N($F4502)=0,N($G4502)=0),"※收入和支出都没填",IF(OR(N($F4502)&lt;0,N($G4502)&lt;0),"※金额不能填负数，方向反了就换一列填",IF($D4502="","※没填收支类别，分类报表会漏掉这一笔",IF(ISNA(MATCH($D4502,类别表,0)),"※收支类别不在【基础资料】的清单里",IF(AND($L4502="内部转账",$M4502=""),"△内部转账要在「对方账户」写上另一头",IF(AND($L4502="内部转账",$M4502=$C4502),"※对方账户跟本账户是同一个",IF(AND($L4502&lt;&gt;"内部转账",$M4502&lt;&gt;""),"△填了对方账户，但类别不是内部转账",IF(YEAR($B4502)&lt;&gt;管理年度,"△不是管理年度的单据，按月的三张报表里看不到",IF($H4502&lt;0,"△这一笔之后该账户余额成负数了，核一下",""))))))))))))))</f>
        <v/>
      </c>
    </row>
    <row r="4503" ht="16.5" spans="1:16">
      <c r="A4503" s="4" t="str">
        <f>IF($C4503="","",COUNTA($C$5:$C4503))</f>
        <v/>
      </c>
      <c r="B4503" s="52"/>
      <c r="C4503" s="53"/>
      <c r="D4503" s="53"/>
      <c r="E4503" s="32"/>
      <c r="F4503" s="54"/>
      <c r="G4503" s="54"/>
      <c r="H4503" s="24" t="str">
        <f>IFERROR(ROUND(VLOOKUP($C4503,基础资料!$B$5:$E$34,3,0)+SUMIF($C$5:$C4503,$C4503,$F$5:$F4503)-SUMIF($C$5:$C4503,$C4503,$G$5:$G4503),2),"")</f>
        <v/>
      </c>
      <c r="I4503" s="53"/>
      <c r="J4503" s="53"/>
      <c r="K4503" s="25" t="str">
        <f t="shared" si="70"/>
        <v/>
      </c>
      <c r="L4503" s="13" t="str">
        <f>IF($D4503="","",IFERROR(INDEX(类别属性,MATCH($D4503,类别表,0)),""))</f>
        <v/>
      </c>
      <c r="M4503" s="53"/>
      <c r="N4503" s="53"/>
      <c r="O4503" s="32"/>
      <c r="P4503" s="6" t="str">
        <f>IF($C4503="","",IF(ISNA(MATCH($C4503,账户表,0)),"※这个账户不在【基础资料】的账户档案里",IF($B4503="","※没填日期，这一笔不会进任何月份的报表",IF(NOT(ISNUMBER($B4503)),"※日期是文本不是日期（像 2026.6.28 这种），按日期取数的报表全会漏掉这一笔",IF(AND($F4503&lt;&gt;"",$G4503&lt;&gt;""),"※收入和支出不能同时填",IF(AND(N($F4503)=0,N($G4503)=0),"※收入和支出都没填",IF(OR(N($F4503)&lt;0,N($G4503)&lt;0),"※金额不能填负数，方向反了就换一列填",IF($D4503="","※没填收支类别，分类报表会漏掉这一笔",IF(ISNA(MATCH($D4503,类别表,0)),"※收支类别不在【基础资料】的清单里",IF(AND($L4503="内部转账",$M4503=""),"△内部转账要在「对方账户」写上另一头",IF(AND($L4503="内部转账",$M4503=$C4503),"※对方账户跟本账户是同一个",IF(AND($L4503&lt;&gt;"内部转账",$M4503&lt;&gt;""),"△填了对方账户，但类别不是内部转账",IF(YEAR($B4503)&lt;&gt;管理年度,"△不是管理年度的单据，按月的三张报表里看不到",IF($H4503&lt;0,"△这一笔之后该账户余额成负数了，核一下",""))))))))))))))</f>
        <v/>
      </c>
    </row>
    <row r="4504" ht="16.5" spans="1:16">
      <c r="A4504" s="4" t="str">
        <f>IF($C4504="","",COUNTA($C$5:$C4504))</f>
        <v/>
      </c>
      <c r="B4504" s="52"/>
      <c r="C4504" s="53"/>
      <c r="D4504" s="53"/>
      <c r="E4504" s="32"/>
      <c r="F4504" s="54"/>
      <c r="G4504" s="54"/>
      <c r="H4504" s="24" t="str">
        <f>IFERROR(ROUND(VLOOKUP($C4504,基础资料!$B$5:$E$34,3,0)+SUMIF($C$5:$C4504,$C4504,$F$5:$F4504)-SUMIF($C$5:$C4504,$C4504,$G$5:$G4504),2),"")</f>
        <v/>
      </c>
      <c r="I4504" s="53"/>
      <c r="J4504" s="53"/>
      <c r="K4504" s="25" t="str">
        <f t="shared" si="70"/>
        <v/>
      </c>
      <c r="L4504" s="13" t="str">
        <f>IF($D4504="","",IFERROR(INDEX(类别属性,MATCH($D4504,类别表,0)),""))</f>
        <v/>
      </c>
      <c r="M4504" s="53"/>
      <c r="N4504" s="53"/>
      <c r="O4504" s="32"/>
      <c r="P4504" s="6" t="str">
        <f>IF($C4504="","",IF(ISNA(MATCH($C4504,账户表,0)),"※这个账户不在【基础资料】的账户档案里",IF($B4504="","※没填日期，这一笔不会进任何月份的报表",IF(NOT(ISNUMBER($B4504)),"※日期是文本不是日期（像 2026.6.28 这种），按日期取数的报表全会漏掉这一笔",IF(AND($F4504&lt;&gt;"",$G4504&lt;&gt;""),"※收入和支出不能同时填",IF(AND(N($F4504)=0,N($G4504)=0),"※收入和支出都没填",IF(OR(N($F4504)&lt;0,N($G4504)&lt;0),"※金额不能填负数，方向反了就换一列填",IF($D4504="","※没填收支类别，分类报表会漏掉这一笔",IF(ISNA(MATCH($D4504,类别表,0)),"※收支类别不在【基础资料】的清单里",IF(AND($L4504="内部转账",$M4504=""),"△内部转账要在「对方账户」写上另一头",IF(AND($L4504="内部转账",$M4504=$C4504),"※对方账户跟本账户是同一个",IF(AND($L4504&lt;&gt;"内部转账",$M4504&lt;&gt;""),"△填了对方账户，但类别不是内部转账",IF(YEAR($B4504)&lt;&gt;管理年度,"△不是管理年度的单据，按月的三张报表里看不到",IF($H4504&lt;0,"△这一笔之后该账户余额成负数了，核一下",""))))))))))))))</f>
        <v/>
      </c>
    </row>
    <row r="4505" ht="16.5" spans="1:16">
      <c r="A4505" s="4" t="str">
        <f>IF($C4505="","",COUNTA($C$5:$C4505))</f>
        <v/>
      </c>
      <c r="B4505" s="52"/>
      <c r="C4505" s="53"/>
      <c r="D4505" s="53"/>
      <c r="E4505" s="32"/>
      <c r="F4505" s="54"/>
      <c r="G4505" s="54"/>
      <c r="H4505" s="24" t="str">
        <f>IFERROR(ROUND(VLOOKUP($C4505,基础资料!$B$5:$E$34,3,0)+SUMIF($C$5:$C4505,$C4505,$F$5:$F4505)-SUMIF($C$5:$C4505,$C4505,$G$5:$G4505),2),"")</f>
        <v/>
      </c>
      <c r="I4505" s="53"/>
      <c r="J4505" s="53"/>
      <c r="K4505" s="25" t="str">
        <f t="shared" si="70"/>
        <v/>
      </c>
      <c r="L4505" s="13" t="str">
        <f>IF($D4505="","",IFERROR(INDEX(类别属性,MATCH($D4505,类别表,0)),""))</f>
        <v/>
      </c>
      <c r="M4505" s="53"/>
      <c r="N4505" s="53"/>
      <c r="O4505" s="32"/>
      <c r="P4505" s="6" t="str">
        <f>IF($C4505="","",IF(ISNA(MATCH($C4505,账户表,0)),"※这个账户不在【基础资料】的账户档案里",IF($B4505="","※没填日期，这一笔不会进任何月份的报表",IF(NOT(ISNUMBER($B4505)),"※日期是文本不是日期（像 2026.6.28 这种），按日期取数的报表全会漏掉这一笔",IF(AND($F4505&lt;&gt;"",$G4505&lt;&gt;""),"※收入和支出不能同时填",IF(AND(N($F4505)=0,N($G4505)=0),"※收入和支出都没填",IF(OR(N($F4505)&lt;0,N($G4505)&lt;0),"※金额不能填负数，方向反了就换一列填",IF($D4505="","※没填收支类别，分类报表会漏掉这一笔",IF(ISNA(MATCH($D4505,类别表,0)),"※收支类别不在【基础资料】的清单里",IF(AND($L4505="内部转账",$M4505=""),"△内部转账要在「对方账户」写上另一头",IF(AND($L4505="内部转账",$M4505=$C4505),"※对方账户跟本账户是同一个",IF(AND($L4505&lt;&gt;"内部转账",$M4505&lt;&gt;""),"△填了对方账户，但类别不是内部转账",IF(YEAR($B4505)&lt;&gt;管理年度,"△不是管理年度的单据，按月的三张报表里看不到",IF($H4505&lt;0,"△这一笔之后该账户余额成负数了，核一下",""))))))))))))))</f>
        <v/>
      </c>
    </row>
    <row r="4506" ht="16.5" spans="1:16">
      <c r="A4506" s="4" t="str">
        <f>IF($C4506="","",COUNTA($C$5:$C4506))</f>
        <v/>
      </c>
      <c r="B4506" s="52"/>
      <c r="C4506" s="53"/>
      <c r="D4506" s="53"/>
      <c r="E4506" s="32"/>
      <c r="F4506" s="54"/>
      <c r="G4506" s="54"/>
      <c r="H4506" s="24" t="str">
        <f>IFERROR(ROUND(VLOOKUP($C4506,基础资料!$B$5:$E$34,3,0)+SUMIF($C$5:$C4506,$C4506,$F$5:$F4506)-SUMIF($C$5:$C4506,$C4506,$G$5:$G4506),2),"")</f>
        <v/>
      </c>
      <c r="I4506" s="53"/>
      <c r="J4506" s="53"/>
      <c r="K4506" s="25" t="str">
        <f t="shared" si="70"/>
        <v/>
      </c>
      <c r="L4506" s="13" t="str">
        <f>IF($D4506="","",IFERROR(INDEX(类别属性,MATCH($D4506,类别表,0)),""))</f>
        <v/>
      </c>
      <c r="M4506" s="53"/>
      <c r="N4506" s="53"/>
      <c r="O4506" s="32"/>
      <c r="P4506" s="6" t="str">
        <f>IF($C4506="","",IF(ISNA(MATCH($C4506,账户表,0)),"※这个账户不在【基础资料】的账户档案里",IF($B4506="","※没填日期，这一笔不会进任何月份的报表",IF(NOT(ISNUMBER($B4506)),"※日期是文本不是日期（像 2026.6.28 这种），按日期取数的报表全会漏掉这一笔",IF(AND($F4506&lt;&gt;"",$G4506&lt;&gt;""),"※收入和支出不能同时填",IF(AND(N($F4506)=0,N($G4506)=0),"※收入和支出都没填",IF(OR(N($F4506)&lt;0,N($G4506)&lt;0),"※金额不能填负数，方向反了就换一列填",IF($D4506="","※没填收支类别，分类报表会漏掉这一笔",IF(ISNA(MATCH($D4506,类别表,0)),"※收支类别不在【基础资料】的清单里",IF(AND($L4506="内部转账",$M4506=""),"△内部转账要在「对方账户」写上另一头",IF(AND($L4506="内部转账",$M4506=$C4506),"※对方账户跟本账户是同一个",IF(AND($L4506&lt;&gt;"内部转账",$M4506&lt;&gt;""),"△填了对方账户，但类别不是内部转账",IF(YEAR($B4506)&lt;&gt;管理年度,"△不是管理年度的单据，按月的三张报表里看不到",IF($H4506&lt;0,"△这一笔之后该账户余额成负数了，核一下",""))))))))))))))</f>
        <v/>
      </c>
    </row>
    <row r="4507" ht="16.5" spans="1:16">
      <c r="A4507" s="4" t="str">
        <f>IF($C4507="","",COUNTA($C$5:$C4507))</f>
        <v/>
      </c>
      <c r="B4507" s="52"/>
      <c r="C4507" s="53"/>
      <c r="D4507" s="53"/>
      <c r="E4507" s="32"/>
      <c r="F4507" s="54"/>
      <c r="G4507" s="54"/>
      <c r="H4507" s="24" t="str">
        <f>IFERROR(ROUND(VLOOKUP($C4507,基础资料!$B$5:$E$34,3,0)+SUMIF($C$5:$C4507,$C4507,$F$5:$F4507)-SUMIF($C$5:$C4507,$C4507,$G$5:$G4507),2),"")</f>
        <v/>
      </c>
      <c r="I4507" s="53"/>
      <c r="J4507" s="53"/>
      <c r="K4507" s="25" t="str">
        <f t="shared" si="70"/>
        <v/>
      </c>
      <c r="L4507" s="13" t="str">
        <f>IF($D4507="","",IFERROR(INDEX(类别属性,MATCH($D4507,类别表,0)),""))</f>
        <v/>
      </c>
      <c r="M4507" s="53"/>
      <c r="N4507" s="53"/>
      <c r="O4507" s="32"/>
      <c r="P4507" s="6" t="str">
        <f>IF($C4507="","",IF(ISNA(MATCH($C4507,账户表,0)),"※这个账户不在【基础资料】的账户档案里",IF($B4507="","※没填日期，这一笔不会进任何月份的报表",IF(NOT(ISNUMBER($B4507)),"※日期是文本不是日期（像 2026.6.28 这种），按日期取数的报表全会漏掉这一笔",IF(AND($F4507&lt;&gt;"",$G4507&lt;&gt;""),"※收入和支出不能同时填",IF(AND(N($F4507)=0,N($G4507)=0),"※收入和支出都没填",IF(OR(N($F4507)&lt;0,N($G4507)&lt;0),"※金额不能填负数，方向反了就换一列填",IF($D4507="","※没填收支类别，分类报表会漏掉这一笔",IF(ISNA(MATCH($D4507,类别表,0)),"※收支类别不在【基础资料】的清单里",IF(AND($L4507="内部转账",$M4507=""),"△内部转账要在「对方账户」写上另一头",IF(AND($L4507="内部转账",$M4507=$C4507),"※对方账户跟本账户是同一个",IF(AND($L4507&lt;&gt;"内部转账",$M4507&lt;&gt;""),"△填了对方账户，但类别不是内部转账",IF(YEAR($B4507)&lt;&gt;管理年度,"△不是管理年度的单据，按月的三张报表里看不到",IF($H4507&lt;0,"△这一笔之后该账户余额成负数了，核一下",""))))))))))))))</f>
        <v/>
      </c>
    </row>
    <row r="4508" ht="16.5" spans="1:16">
      <c r="A4508" s="4" t="str">
        <f>IF($C4508="","",COUNTA($C$5:$C4508))</f>
        <v/>
      </c>
      <c r="B4508" s="52"/>
      <c r="C4508" s="53"/>
      <c r="D4508" s="53"/>
      <c r="E4508" s="32"/>
      <c r="F4508" s="54"/>
      <c r="G4508" s="54"/>
      <c r="H4508" s="24" t="str">
        <f>IFERROR(ROUND(VLOOKUP($C4508,基础资料!$B$5:$E$34,3,0)+SUMIF($C$5:$C4508,$C4508,$F$5:$F4508)-SUMIF($C$5:$C4508,$C4508,$G$5:$G4508),2),"")</f>
        <v/>
      </c>
      <c r="I4508" s="53"/>
      <c r="J4508" s="53"/>
      <c r="K4508" s="25" t="str">
        <f t="shared" si="70"/>
        <v/>
      </c>
      <c r="L4508" s="13" t="str">
        <f>IF($D4508="","",IFERROR(INDEX(类别属性,MATCH($D4508,类别表,0)),""))</f>
        <v/>
      </c>
      <c r="M4508" s="53"/>
      <c r="N4508" s="53"/>
      <c r="O4508" s="32"/>
      <c r="P4508" s="6" t="str">
        <f>IF($C4508="","",IF(ISNA(MATCH($C4508,账户表,0)),"※这个账户不在【基础资料】的账户档案里",IF($B4508="","※没填日期，这一笔不会进任何月份的报表",IF(NOT(ISNUMBER($B4508)),"※日期是文本不是日期（像 2026.6.28 这种），按日期取数的报表全会漏掉这一笔",IF(AND($F4508&lt;&gt;"",$G4508&lt;&gt;""),"※收入和支出不能同时填",IF(AND(N($F4508)=0,N($G4508)=0),"※收入和支出都没填",IF(OR(N($F4508)&lt;0,N($G4508)&lt;0),"※金额不能填负数，方向反了就换一列填",IF($D4508="","※没填收支类别，分类报表会漏掉这一笔",IF(ISNA(MATCH($D4508,类别表,0)),"※收支类别不在【基础资料】的清单里",IF(AND($L4508="内部转账",$M4508=""),"△内部转账要在「对方账户」写上另一头",IF(AND($L4508="内部转账",$M4508=$C4508),"※对方账户跟本账户是同一个",IF(AND($L4508&lt;&gt;"内部转账",$M4508&lt;&gt;""),"△填了对方账户，但类别不是内部转账",IF(YEAR($B4508)&lt;&gt;管理年度,"△不是管理年度的单据，按月的三张报表里看不到",IF($H4508&lt;0,"△这一笔之后该账户余额成负数了，核一下",""))))))))))))))</f>
        <v/>
      </c>
    </row>
    <row r="4509" ht="16.5" spans="1:16">
      <c r="A4509" s="4" t="str">
        <f>IF($C4509="","",COUNTA($C$5:$C4509))</f>
        <v/>
      </c>
      <c r="B4509" s="52"/>
      <c r="C4509" s="53"/>
      <c r="D4509" s="53"/>
      <c r="E4509" s="32"/>
      <c r="F4509" s="54"/>
      <c r="G4509" s="54"/>
      <c r="H4509" s="24" t="str">
        <f>IFERROR(ROUND(VLOOKUP($C4509,基础资料!$B$5:$E$34,3,0)+SUMIF($C$5:$C4509,$C4509,$F$5:$F4509)-SUMIF($C$5:$C4509,$C4509,$G$5:$G4509),2),"")</f>
        <v/>
      </c>
      <c r="I4509" s="53"/>
      <c r="J4509" s="53"/>
      <c r="K4509" s="25" t="str">
        <f t="shared" si="70"/>
        <v/>
      </c>
      <c r="L4509" s="13" t="str">
        <f>IF($D4509="","",IFERROR(INDEX(类别属性,MATCH($D4509,类别表,0)),""))</f>
        <v/>
      </c>
      <c r="M4509" s="53"/>
      <c r="N4509" s="53"/>
      <c r="O4509" s="32"/>
      <c r="P4509" s="6" t="str">
        <f>IF($C4509="","",IF(ISNA(MATCH($C4509,账户表,0)),"※这个账户不在【基础资料】的账户档案里",IF($B4509="","※没填日期，这一笔不会进任何月份的报表",IF(NOT(ISNUMBER($B4509)),"※日期是文本不是日期（像 2026.6.28 这种），按日期取数的报表全会漏掉这一笔",IF(AND($F4509&lt;&gt;"",$G4509&lt;&gt;""),"※收入和支出不能同时填",IF(AND(N($F4509)=0,N($G4509)=0),"※收入和支出都没填",IF(OR(N($F4509)&lt;0,N($G4509)&lt;0),"※金额不能填负数，方向反了就换一列填",IF($D4509="","※没填收支类别，分类报表会漏掉这一笔",IF(ISNA(MATCH($D4509,类别表,0)),"※收支类别不在【基础资料】的清单里",IF(AND($L4509="内部转账",$M4509=""),"△内部转账要在「对方账户」写上另一头",IF(AND($L4509="内部转账",$M4509=$C4509),"※对方账户跟本账户是同一个",IF(AND($L4509&lt;&gt;"内部转账",$M4509&lt;&gt;""),"△填了对方账户，但类别不是内部转账",IF(YEAR($B4509)&lt;&gt;管理年度,"△不是管理年度的单据，按月的三张报表里看不到",IF($H4509&lt;0,"△这一笔之后该账户余额成负数了，核一下",""))))))))))))))</f>
        <v/>
      </c>
    </row>
    <row r="4510" ht="16.5" spans="1:16">
      <c r="A4510" s="4" t="str">
        <f>IF($C4510="","",COUNTA($C$5:$C4510))</f>
        <v/>
      </c>
      <c r="B4510" s="52"/>
      <c r="C4510" s="53"/>
      <c r="D4510" s="53"/>
      <c r="E4510" s="32"/>
      <c r="F4510" s="54"/>
      <c r="G4510" s="54"/>
      <c r="H4510" s="24" t="str">
        <f>IFERROR(ROUND(VLOOKUP($C4510,基础资料!$B$5:$E$34,3,0)+SUMIF($C$5:$C4510,$C4510,$F$5:$F4510)-SUMIF($C$5:$C4510,$C4510,$G$5:$G4510),2),"")</f>
        <v/>
      </c>
      <c r="I4510" s="53"/>
      <c r="J4510" s="53"/>
      <c r="K4510" s="25" t="str">
        <f t="shared" si="70"/>
        <v/>
      </c>
      <c r="L4510" s="13" t="str">
        <f>IF($D4510="","",IFERROR(INDEX(类别属性,MATCH($D4510,类别表,0)),""))</f>
        <v/>
      </c>
      <c r="M4510" s="53"/>
      <c r="N4510" s="53"/>
      <c r="O4510" s="32"/>
      <c r="P4510" s="6" t="str">
        <f>IF($C4510="","",IF(ISNA(MATCH($C4510,账户表,0)),"※这个账户不在【基础资料】的账户档案里",IF($B4510="","※没填日期，这一笔不会进任何月份的报表",IF(NOT(ISNUMBER($B4510)),"※日期是文本不是日期（像 2026.6.28 这种），按日期取数的报表全会漏掉这一笔",IF(AND($F4510&lt;&gt;"",$G4510&lt;&gt;""),"※收入和支出不能同时填",IF(AND(N($F4510)=0,N($G4510)=0),"※收入和支出都没填",IF(OR(N($F4510)&lt;0,N($G4510)&lt;0),"※金额不能填负数，方向反了就换一列填",IF($D4510="","※没填收支类别，分类报表会漏掉这一笔",IF(ISNA(MATCH($D4510,类别表,0)),"※收支类别不在【基础资料】的清单里",IF(AND($L4510="内部转账",$M4510=""),"△内部转账要在「对方账户」写上另一头",IF(AND($L4510="内部转账",$M4510=$C4510),"※对方账户跟本账户是同一个",IF(AND($L4510&lt;&gt;"内部转账",$M4510&lt;&gt;""),"△填了对方账户，但类别不是内部转账",IF(YEAR($B4510)&lt;&gt;管理年度,"△不是管理年度的单据，按月的三张报表里看不到",IF($H4510&lt;0,"△这一笔之后该账户余额成负数了，核一下",""))))))))))))))</f>
        <v/>
      </c>
    </row>
    <row r="4511" ht="16.5" spans="1:16">
      <c r="A4511" s="4" t="str">
        <f>IF($C4511="","",COUNTA($C$5:$C4511))</f>
        <v/>
      </c>
      <c r="B4511" s="52"/>
      <c r="C4511" s="53"/>
      <c r="D4511" s="53"/>
      <c r="E4511" s="32"/>
      <c r="F4511" s="54"/>
      <c r="G4511" s="54"/>
      <c r="H4511" s="24" t="str">
        <f>IFERROR(ROUND(VLOOKUP($C4511,基础资料!$B$5:$E$34,3,0)+SUMIF($C$5:$C4511,$C4511,$F$5:$F4511)-SUMIF($C$5:$C4511,$C4511,$G$5:$G4511),2),"")</f>
        <v/>
      </c>
      <c r="I4511" s="53"/>
      <c r="J4511" s="53"/>
      <c r="K4511" s="25" t="str">
        <f t="shared" si="70"/>
        <v/>
      </c>
      <c r="L4511" s="13" t="str">
        <f>IF($D4511="","",IFERROR(INDEX(类别属性,MATCH($D4511,类别表,0)),""))</f>
        <v/>
      </c>
      <c r="M4511" s="53"/>
      <c r="N4511" s="53"/>
      <c r="O4511" s="32"/>
      <c r="P4511" s="6" t="str">
        <f>IF($C4511="","",IF(ISNA(MATCH($C4511,账户表,0)),"※这个账户不在【基础资料】的账户档案里",IF($B4511="","※没填日期，这一笔不会进任何月份的报表",IF(NOT(ISNUMBER($B4511)),"※日期是文本不是日期（像 2026.6.28 这种），按日期取数的报表全会漏掉这一笔",IF(AND($F4511&lt;&gt;"",$G4511&lt;&gt;""),"※收入和支出不能同时填",IF(AND(N($F4511)=0,N($G4511)=0),"※收入和支出都没填",IF(OR(N($F4511)&lt;0,N($G4511)&lt;0),"※金额不能填负数，方向反了就换一列填",IF($D4511="","※没填收支类别，分类报表会漏掉这一笔",IF(ISNA(MATCH($D4511,类别表,0)),"※收支类别不在【基础资料】的清单里",IF(AND($L4511="内部转账",$M4511=""),"△内部转账要在「对方账户」写上另一头",IF(AND($L4511="内部转账",$M4511=$C4511),"※对方账户跟本账户是同一个",IF(AND($L4511&lt;&gt;"内部转账",$M4511&lt;&gt;""),"△填了对方账户，但类别不是内部转账",IF(YEAR($B4511)&lt;&gt;管理年度,"△不是管理年度的单据，按月的三张报表里看不到",IF($H4511&lt;0,"△这一笔之后该账户余额成负数了，核一下",""))))))))))))))</f>
        <v/>
      </c>
    </row>
    <row r="4512" ht="16.5" spans="1:16">
      <c r="A4512" s="4" t="str">
        <f>IF($C4512="","",COUNTA($C$5:$C4512))</f>
        <v/>
      </c>
      <c r="B4512" s="52"/>
      <c r="C4512" s="53"/>
      <c r="D4512" s="53"/>
      <c r="E4512" s="32"/>
      <c r="F4512" s="54"/>
      <c r="G4512" s="54"/>
      <c r="H4512" s="24" t="str">
        <f>IFERROR(ROUND(VLOOKUP($C4512,基础资料!$B$5:$E$34,3,0)+SUMIF($C$5:$C4512,$C4512,$F$5:$F4512)-SUMIF($C$5:$C4512,$C4512,$G$5:$G4512),2),"")</f>
        <v/>
      </c>
      <c r="I4512" s="53"/>
      <c r="J4512" s="53"/>
      <c r="K4512" s="25" t="str">
        <f t="shared" si="70"/>
        <v/>
      </c>
      <c r="L4512" s="13" t="str">
        <f>IF($D4512="","",IFERROR(INDEX(类别属性,MATCH($D4512,类别表,0)),""))</f>
        <v/>
      </c>
      <c r="M4512" s="53"/>
      <c r="N4512" s="53"/>
      <c r="O4512" s="32"/>
      <c r="P4512" s="6" t="str">
        <f>IF($C4512="","",IF(ISNA(MATCH($C4512,账户表,0)),"※这个账户不在【基础资料】的账户档案里",IF($B4512="","※没填日期，这一笔不会进任何月份的报表",IF(NOT(ISNUMBER($B4512)),"※日期是文本不是日期（像 2026.6.28 这种），按日期取数的报表全会漏掉这一笔",IF(AND($F4512&lt;&gt;"",$G4512&lt;&gt;""),"※收入和支出不能同时填",IF(AND(N($F4512)=0,N($G4512)=0),"※收入和支出都没填",IF(OR(N($F4512)&lt;0,N($G4512)&lt;0),"※金额不能填负数，方向反了就换一列填",IF($D4512="","※没填收支类别，分类报表会漏掉这一笔",IF(ISNA(MATCH($D4512,类别表,0)),"※收支类别不在【基础资料】的清单里",IF(AND($L4512="内部转账",$M4512=""),"△内部转账要在「对方账户」写上另一头",IF(AND($L4512="内部转账",$M4512=$C4512),"※对方账户跟本账户是同一个",IF(AND($L4512&lt;&gt;"内部转账",$M4512&lt;&gt;""),"△填了对方账户，但类别不是内部转账",IF(YEAR($B4512)&lt;&gt;管理年度,"△不是管理年度的单据，按月的三张报表里看不到",IF($H4512&lt;0,"△这一笔之后该账户余额成负数了，核一下",""))))))))))))))</f>
        <v/>
      </c>
    </row>
    <row r="4513" ht="16.5" spans="1:16">
      <c r="A4513" s="4" t="str">
        <f>IF($C4513="","",COUNTA($C$5:$C4513))</f>
        <v/>
      </c>
      <c r="B4513" s="52"/>
      <c r="C4513" s="53"/>
      <c r="D4513" s="53"/>
      <c r="E4513" s="32"/>
      <c r="F4513" s="54"/>
      <c r="G4513" s="54"/>
      <c r="H4513" s="24" t="str">
        <f>IFERROR(ROUND(VLOOKUP($C4513,基础资料!$B$5:$E$34,3,0)+SUMIF($C$5:$C4513,$C4513,$F$5:$F4513)-SUMIF($C$5:$C4513,$C4513,$G$5:$G4513),2),"")</f>
        <v/>
      </c>
      <c r="I4513" s="53"/>
      <c r="J4513" s="53"/>
      <c r="K4513" s="25" t="str">
        <f t="shared" si="70"/>
        <v/>
      </c>
      <c r="L4513" s="13" t="str">
        <f>IF($D4513="","",IFERROR(INDEX(类别属性,MATCH($D4513,类别表,0)),""))</f>
        <v/>
      </c>
      <c r="M4513" s="53"/>
      <c r="N4513" s="53"/>
      <c r="O4513" s="32"/>
      <c r="P4513" s="6" t="str">
        <f>IF($C4513="","",IF(ISNA(MATCH($C4513,账户表,0)),"※这个账户不在【基础资料】的账户档案里",IF($B4513="","※没填日期，这一笔不会进任何月份的报表",IF(NOT(ISNUMBER($B4513)),"※日期是文本不是日期（像 2026.6.28 这种），按日期取数的报表全会漏掉这一笔",IF(AND($F4513&lt;&gt;"",$G4513&lt;&gt;""),"※收入和支出不能同时填",IF(AND(N($F4513)=0,N($G4513)=0),"※收入和支出都没填",IF(OR(N($F4513)&lt;0,N($G4513)&lt;0),"※金额不能填负数，方向反了就换一列填",IF($D4513="","※没填收支类别，分类报表会漏掉这一笔",IF(ISNA(MATCH($D4513,类别表,0)),"※收支类别不在【基础资料】的清单里",IF(AND($L4513="内部转账",$M4513=""),"△内部转账要在「对方账户」写上另一头",IF(AND($L4513="内部转账",$M4513=$C4513),"※对方账户跟本账户是同一个",IF(AND($L4513&lt;&gt;"内部转账",$M4513&lt;&gt;""),"△填了对方账户，但类别不是内部转账",IF(YEAR($B4513)&lt;&gt;管理年度,"△不是管理年度的单据，按月的三张报表里看不到",IF($H4513&lt;0,"△这一笔之后该账户余额成负数了，核一下",""))))))))))))))</f>
        <v/>
      </c>
    </row>
    <row r="4514" ht="16.5" spans="1:16">
      <c r="A4514" s="4" t="str">
        <f>IF($C4514="","",COUNTA($C$5:$C4514))</f>
        <v/>
      </c>
      <c r="B4514" s="52"/>
      <c r="C4514" s="53"/>
      <c r="D4514" s="53"/>
      <c r="E4514" s="32"/>
      <c r="F4514" s="54"/>
      <c r="G4514" s="54"/>
      <c r="H4514" s="24" t="str">
        <f>IFERROR(ROUND(VLOOKUP($C4514,基础资料!$B$5:$E$34,3,0)+SUMIF($C$5:$C4514,$C4514,$F$5:$F4514)-SUMIF($C$5:$C4514,$C4514,$G$5:$G4514),2),"")</f>
        <v/>
      </c>
      <c r="I4514" s="53"/>
      <c r="J4514" s="53"/>
      <c r="K4514" s="25" t="str">
        <f t="shared" si="70"/>
        <v/>
      </c>
      <c r="L4514" s="13" t="str">
        <f>IF($D4514="","",IFERROR(INDEX(类别属性,MATCH($D4514,类别表,0)),""))</f>
        <v/>
      </c>
      <c r="M4514" s="53"/>
      <c r="N4514" s="53"/>
      <c r="O4514" s="32"/>
      <c r="P4514" s="6" t="str">
        <f>IF($C4514="","",IF(ISNA(MATCH($C4514,账户表,0)),"※这个账户不在【基础资料】的账户档案里",IF($B4514="","※没填日期，这一笔不会进任何月份的报表",IF(NOT(ISNUMBER($B4514)),"※日期是文本不是日期（像 2026.6.28 这种），按日期取数的报表全会漏掉这一笔",IF(AND($F4514&lt;&gt;"",$G4514&lt;&gt;""),"※收入和支出不能同时填",IF(AND(N($F4514)=0,N($G4514)=0),"※收入和支出都没填",IF(OR(N($F4514)&lt;0,N($G4514)&lt;0),"※金额不能填负数，方向反了就换一列填",IF($D4514="","※没填收支类别，分类报表会漏掉这一笔",IF(ISNA(MATCH($D4514,类别表,0)),"※收支类别不在【基础资料】的清单里",IF(AND($L4514="内部转账",$M4514=""),"△内部转账要在「对方账户」写上另一头",IF(AND($L4514="内部转账",$M4514=$C4514),"※对方账户跟本账户是同一个",IF(AND($L4514&lt;&gt;"内部转账",$M4514&lt;&gt;""),"△填了对方账户，但类别不是内部转账",IF(YEAR($B4514)&lt;&gt;管理年度,"△不是管理年度的单据，按月的三张报表里看不到",IF($H4514&lt;0,"△这一笔之后该账户余额成负数了，核一下",""))))))))))))))</f>
        <v/>
      </c>
    </row>
    <row r="4515" ht="16.5" spans="1:16">
      <c r="A4515" s="4" t="str">
        <f>IF($C4515="","",COUNTA($C$5:$C4515))</f>
        <v/>
      </c>
      <c r="B4515" s="52"/>
      <c r="C4515" s="53"/>
      <c r="D4515" s="53"/>
      <c r="E4515" s="32"/>
      <c r="F4515" s="54"/>
      <c r="G4515" s="54"/>
      <c r="H4515" s="24" t="str">
        <f>IFERROR(ROUND(VLOOKUP($C4515,基础资料!$B$5:$E$34,3,0)+SUMIF($C$5:$C4515,$C4515,$F$5:$F4515)-SUMIF($C$5:$C4515,$C4515,$G$5:$G4515),2),"")</f>
        <v/>
      </c>
      <c r="I4515" s="53"/>
      <c r="J4515" s="53"/>
      <c r="K4515" s="25" t="str">
        <f t="shared" si="70"/>
        <v/>
      </c>
      <c r="L4515" s="13" t="str">
        <f>IF($D4515="","",IFERROR(INDEX(类别属性,MATCH($D4515,类别表,0)),""))</f>
        <v/>
      </c>
      <c r="M4515" s="53"/>
      <c r="N4515" s="53"/>
      <c r="O4515" s="32"/>
      <c r="P4515" s="6" t="str">
        <f>IF($C4515="","",IF(ISNA(MATCH($C4515,账户表,0)),"※这个账户不在【基础资料】的账户档案里",IF($B4515="","※没填日期，这一笔不会进任何月份的报表",IF(NOT(ISNUMBER($B4515)),"※日期是文本不是日期（像 2026.6.28 这种），按日期取数的报表全会漏掉这一笔",IF(AND($F4515&lt;&gt;"",$G4515&lt;&gt;""),"※收入和支出不能同时填",IF(AND(N($F4515)=0,N($G4515)=0),"※收入和支出都没填",IF(OR(N($F4515)&lt;0,N($G4515)&lt;0),"※金额不能填负数，方向反了就换一列填",IF($D4515="","※没填收支类别，分类报表会漏掉这一笔",IF(ISNA(MATCH($D4515,类别表,0)),"※收支类别不在【基础资料】的清单里",IF(AND($L4515="内部转账",$M4515=""),"△内部转账要在「对方账户」写上另一头",IF(AND($L4515="内部转账",$M4515=$C4515),"※对方账户跟本账户是同一个",IF(AND($L4515&lt;&gt;"内部转账",$M4515&lt;&gt;""),"△填了对方账户，但类别不是内部转账",IF(YEAR($B4515)&lt;&gt;管理年度,"△不是管理年度的单据，按月的三张报表里看不到",IF($H4515&lt;0,"△这一笔之后该账户余额成负数了，核一下",""))))))))))))))</f>
        <v/>
      </c>
    </row>
    <row r="4516" ht="16.5" spans="1:16">
      <c r="A4516" s="4" t="str">
        <f>IF($C4516="","",COUNTA($C$5:$C4516))</f>
        <v/>
      </c>
      <c r="B4516" s="52"/>
      <c r="C4516" s="53"/>
      <c r="D4516" s="53"/>
      <c r="E4516" s="32"/>
      <c r="F4516" s="54"/>
      <c r="G4516" s="54"/>
      <c r="H4516" s="24" t="str">
        <f>IFERROR(ROUND(VLOOKUP($C4516,基础资料!$B$5:$E$34,3,0)+SUMIF($C$5:$C4516,$C4516,$F$5:$F4516)-SUMIF($C$5:$C4516,$C4516,$G$5:$G4516),2),"")</f>
        <v/>
      </c>
      <c r="I4516" s="53"/>
      <c r="J4516" s="53"/>
      <c r="K4516" s="25" t="str">
        <f t="shared" si="70"/>
        <v/>
      </c>
      <c r="L4516" s="13" t="str">
        <f>IF($D4516="","",IFERROR(INDEX(类别属性,MATCH($D4516,类别表,0)),""))</f>
        <v/>
      </c>
      <c r="M4516" s="53"/>
      <c r="N4516" s="53"/>
      <c r="O4516" s="32"/>
      <c r="P4516" s="6" t="str">
        <f>IF($C4516="","",IF(ISNA(MATCH($C4516,账户表,0)),"※这个账户不在【基础资料】的账户档案里",IF($B4516="","※没填日期，这一笔不会进任何月份的报表",IF(NOT(ISNUMBER($B4516)),"※日期是文本不是日期（像 2026.6.28 这种），按日期取数的报表全会漏掉这一笔",IF(AND($F4516&lt;&gt;"",$G4516&lt;&gt;""),"※收入和支出不能同时填",IF(AND(N($F4516)=0,N($G4516)=0),"※收入和支出都没填",IF(OR(N($F4516)&lt;0,N($G4516)&lt;0),"※金额不能填负数，方向反了就换一列填",IF($D4516="","※没填收支类别，分类报表会漏掉这一笔",IF(ISNA(MATCH($D4516,类别表,0)),"※收支类别不在【基础资料】的清单里",IF(AND($L4516="内部转账",$M4516=""),"△内部转账要在「对方账户」写上另一头",IF(AND($L4516="内部转账",$M4516=$C4516),"※对方账户跟本账户是同一个",IF(AND($L4516&lt;&gt;"内部转账",$M4516&lt;&gt;""),"△填了对方账户，但类别不是内部转账",IF(YEAR($B4516)&lt;&gt;管理年度,"△不是管理年度的单据，按月的三张报表里看不到",IF($H4516&lt;0,"△这一笔之后该账户余额成负数了，核一下",""))))))))))))))</f>
        <v/>
      </c>
    </row>
    <row r="4517" ht="16.5" spans="1:16">
      <c r="A4517" s="4" t="str">
        <f>IF($C4517="","",COUNTA($C$5:$C4517))</f>
        <v/>
      </c>
      <c r="B4517" s="52"/>
      <c r="C4517" s="53"/>
      <c r="D4517" s="53"/>
      <c r="E4517" s="32"/>
      <c r="F4517" s="54"/>
      <c r="G4517" s="54"/>
      <c r="H4517" s="24" t="str">
        <f>IFERROR(ROUND(VLOOKUP($C4517,基础资料!$B$5:$E$34,3,0)+SUMIF($C$5:$C4517,$C4517,$F$5:$F4517)-SUMIF($C$5:$C4517,$C4517,$G$5:$G4517),2),"")</f>
        <v/>
      </c>
      <c r="I4517" s="53"/>
      <c r="J4517" s="53"/>
      <c r="K4517" s="25" t="str">
        <f t="shared" si="70"/>
        <v/>
      </c>
      <c r="L4517" s="13" t="str">
        <f>IF($D4517="","",IFERROR(INDEX(类别属性,MATCH($D4517,类别表,0)),""))</f>
        <v/>
      </c>
      <c r="M4517" s="53"/>
      <c r="N4517" s="53"/>
      <c r="O4517" s="32"/>
      <c r="P4517" s="6" t="str">
        <f>IF($C4517="","",IF(ISNA(MATCH($C4517,账户表,0)),"※这个账户不在【基础资料】的账户档案里",IF($B4517="","※没填日期，这一笔不会进任何月份的报表",IF(NOT(ISNUMBER($B4517)),"※日期是文本不是日期（像 2026.6.28 这种），按日期取数的报表全会漏掉这一笔",IF(AND($F4517&lt;&gt;"",$G4517&lt;&gt;""),"※收入和支出不能同时填",IF(AND(N($F4517)=0,N($G4517)=0),"※收入和支出都没填",IF(OR(N($F4517)&lt;0,N($G4517)&lt;0),"※金额不能填负数，方向反了就换一列填",IF($D4517="","※没填收支类别，分类报表会漏掉这一笔",IF(ISNA(MATCH($D4517,类别表,0)),"※收支类别不在【基础资料】的清单里",IF(AND($L4517="内部转账",$M4517=""),"△内部转账要在「对方账户」写上另一头",IF(AND($L4517="内部转账",$M4517=$C4517),"※对方账户跟本账户是同一个",IF(AND($L4517&lt;&gt;"内部转账",$M4517&lt;&gt;""),"△填了对方账户，但类别不是内部转账",IF(YEAR($B4517)&lt;&gt;管理年度,"△不是管理年度的单据，按月的三张报表里看不到",IF($H4517&lt;0,"△这一笔之后该账户余额成负数了，核一下",""))))))))))))))</f>
        <v/>
      </c>
    </row>
    <row r="4518" ht="16.5" spans="1:16">
      <c r="A4518" s="4" t="str">
        <f>IF($C4518="","",COUNTA($C$5:$C4518))</f>
        <v/>
      </c>
      <c r="B4518" s="52"/>
      <c r="C4518" s="53"/>
      <c r="D4518" s="53"/>
      <c r="E4518" s="32"/>
      <c r="F4518" s="54"/>
      <c r="G4518" s="54"/>
      <c r="H4518" s="24" t="str">
        <f>IFERROR(ROUND(VLOOKUP($C4518,基础资料!$B$5:$E$34,3,0)+SUMIF($C$5:$C4518,$C4518,$F$5:$F4518)-SUMIF($C$5:$C4518,$C4518,$G$5:$G4518),2),"")</f>
        <v/>
      </c>
      <c r="I4518" s="53"/>
      <c r="J4518" s="53"/>
      <c r="K4518" s="25" t="str">
        <f t="shared" si="70"/>
        <v/>
      </c>
      <c r="L4518" s="13" t="str">
        <f>IF($D4518="","",IFERROR(INDEX(类别属性,MATCH($D4518,类别表,0)),""))</f>
        <v/>
      </c>
      <c r="M4518" s="53"/>
      <c r="N4518" s="53"/>
      <c r="O4518" s="32"/>
      <c r="P4518" s="6" t="str">
        <f>IF($C4518="","",IF(ISNA(MATCH($C4518,账户表,0)),"※这个账户不在【基础资料】的账户档案里",IF($B4518="","※没填日期，这一笔不会进任何月份的报表",IF(NOT(ISNUMBER($B4518)),"※日期是文本不是日期（像 2026.6.28 这种），按日期取数的报表全会漏掉这一笔",IF(AND($F4518&lt;&gt;"",$G4518&lt;&gt;""),"※收入和支出不能同时填",IF(AND(N($F4518)=0,N($G4518)=0),"※收入和支出都没填",IF(OR(N($F4518)&lt;0,N($G4518)&lt;0),"※金额不能填负数，方向反了就换一列填",IF($D4518="","※没填收支类别，分类报表会漏掉这一笔",IF(ISNA(MATCH($D4518,类别表,0)),"※收支类别不在【基础资料】的清单里",IF(AND($L4518="内部转账",$M4518=""),"△内部转账要在「对方账户」写上另一头",IF(AND($L4518="内部转账",$M4518=$C4518),"※对方账户跟本账户是同一个",IF(AND($L4518&lt;&gt;"内部转账",$M4518&lt;&gt;""),"△填了对方账户，但类别不是内部转账",IF(YEAR($B4518)&lt;&gt;管理年度,"△不是管理年度的单据，按月的三张报表里看不到",IF($H4518&lt;0,"△这一笔之后该账户余额成负数了，核一下",""))))))))))))))</f>
        <v/>
      </c>
    </row>
    <row r="4519" ht="16.5" spans="1:16">
      <c r="A4519" s="4" t="str">
        <f>IF($C4519="","",COUNTA($C$5:$C4519))</f>
        <v/>
      </c>
      <c r="B4519" s="52"/>
      <c r="C4519" s="53"/>
      <c r="D4519" s="53"/>
      <c r="E4519" s="32"/>
      <c r="F4519" s="54"/>
      <c r="G4519" s="54"/>
      <c r="H4519" s="24" t="str">
        <f>IFERROR(ROUND(VLOOKUP($C4519,基础资料!$B$5:$E$34,3,0)+SUMIF($C$5:$C4519,$C4519,$F$5:$F4519)-SUMIF($C$5:$C4519,$C4519,$G$5:$G4519),2),"")</f>
        <v/>
      </c>
      <c r="I4519" s="53"/>
      <c r="J4519" s="53"/>
      <c r="K4519" s="25" t="str">
        <f t="shared" si="70"/>
        <v/>
      </c>
      <c r="L4519" s="13" t="str">
        <f>IF($D4519="","",IFERROR(INDEX(类别属性,MATCH($D4519,类别表,0)),""))</f>
        <v/>
      </c>
      <c r="M4519" s="53"/>
      <c r="N4519" s="53"/>
      <c r="O4519" s="32"/>
      <c r="P4519" s="6" t="str">
        <f>IF($C4519="","",IF(ISNA(MATCH($C4519,账户表,0)),"※这个账户不在【基础资料】的账户档案里",IF($B4519="","※没填日期，这一笔不会进任何月份的报表",IF(NOT(ISNUMBER($B4519)),"※日期是文本不是日期（像 2026.6.28 这种），按日期取数的报表全会漏掉这一笔",IF(AND($F4519&lt;&gt;"",$G4519&lt;&gt;""),"※收入和支出不能同时填",IF(AND(N($F4519)=0,N($G4519)=0),"※收入和支出都没填",IF(OR(N($F4519)&lt;0,N($G4519)&lt;0),"※金额不能填负数，方向反了就换一列填",IF($D4519="","※没填收支类别，分类报表会漏掉这一笔",IF(ISNA(MATCH($D4519,类别表,0)),"※收支类别不在【基础资料】的清单里",IF(AND($L4519="内部转账",$M4519=""),"△内部转账要在「对方账户」写上另一头",IF(AND($L4519="内部转账",$M4519=$C4519),"※对方账户跟本账户是同一个",IF(AND($L4519&lt;&gt;"内部转账",$M4519&lt;&gt;""),"△填了对方账户，但类别不是内部转账",IF(YEAR($B4519)&lt;&gt;管理年度,"△不是管理年度的单据，按月的三张报表里看不到",IF($H4519&lt;0,"△这一笔之后该账户余额成负数了，核一下",""))))))))))))))</f>
        <v/>
      </c>
    </row>
    <row r="4520" ht="16.5" spans="1:16">
      <c r="A4520" s="4" t="str">
        <f>IF($C4520="","",COUNTA($C$5:$C4520))</f>
        <v/>
      </c>
      <c r="B4520" s="52"/>
      <c r="C4520" s="53"/>
      <c r="D4520" s="53"/>
      <c r="E4520" s="32"/>
      <c r="F4520" s="54"/>
      <c r="G4520" s="54"/>
      <c r="H4520" s="24" t="str">
        <f>IFERROR(ROUND(VLOOKUP($C4520,基础资料!$B$5:$E$34,3,0)+SUMIF($C$5:$C4520,$C4520,$F$5:$F4520)-SUMIF($C$5:$C4520,$C4520,$G$5:$G4520),2),"")</f>
        <v/>
      </c>
      <c r="I4520" s="53"/>
      <c r="J4520" s="53"/>
      <c r="K4520" s="25" t="str">
        <f t="shared" si="70"/>
        <v/>
      </c>
      <c r="L4520" s="13" t="str">
        <f>IF($D4520="","",IFERROR(INDEX(类别属性,MATCH($D4520,类别表,0)),""))</f>
        <v/>
      </c>
      <c r="M4520" s="53"/>
      <c r="N4520" s="53"/>
      <c r="O4520" s="32"/>
      <c r="P4520" s="6" t="str">
        <f>IF($C4520="","",IF(ISNA(MATCH($C4520,账户表,0)),"※这个账户不在【基础资料】的账户档案里",IF($B4520="","※没填日期，这一笔不会进任何月份的报表",IF(NOT(ISNUMBER($B4520)),"※日期是文本不是日期（像 2026.6.28 这种），按日期取数的报表全会漏掉这一笔",IF(AND($F4520&lt;&gt;"",$G4520&lt;&gt;""),"※收入和支出不能同时填",IF(AND(N($F4520)=0,N($G4520)=0),"※收入和支出都没填",IF(OR(N($F4520)&lt;0,N($G4520)&lt;0),"※金额不能填负数，方向反了就换一列填",IF($D4520="","※没填收支类别，分类报表会漏掉这一笔",IF(ISNA(MATCH($D4520,类别表,0)),"※收支类别不在【基础资料】的清单里",IF(AND($L4520="内部转账",$M4520=""),"△内部转账要在「对方账户」写上另一头",IF(AND($L4520="内部转账",$M4520=$C4520),"※对方账户跟本账户是同一个",IF(AND($L4520&lt;&gt;"内部转账",$M4520&lt;&gt;""),"△填了对方账户，但类别不是内部转账",IF(YEAR($B4520)&lt;&gt;管理年度,"△不是管理年度的单据，按月的三张报表里看不到",IF($H4520&lt;0,"△这一笔之后该账户余额成负数了，核一下",""))))))))))))))</f>
        <v/>
      </c>
    </row>
    <row r="4521" ht="16.5" spans="1:16">
      <c r="A4521" s="4" t="str">
        <f>IF($C4521="","",COUNTA($C$5:$C4521))</f>
        <v/>
      </c>
      <c r="B4521" s="52"/>
      <c r="C4521" s="53"/>
      <c r="D4521" s="53"/>
      <c r="E4521" s="32"/>
      <c r="F4521" s="54"/>
      <c r="G4521" s="54"/>
      <c r="H4521" s="24" t="str">
        <f>IFERROR(ROUND(VLOOKUP($C4521,基础资料!$B$5:$E$34,3,0)+SUMIF($C$5:$C4521,$C4521,$F$5:$F4521)-SUMIF($C$5:$C4521,$C4521,$G$5:$G4521),2),"")</f>
        <v/>
      </c>
      <c r="I4521" s="53"/>
      <c r="J4521" s="53"/>
      <c r="K4521" s="25" t="str">
        <f t="shared" si="70"/>
        <v/>
      </c>
      <c r="L4521" s="13" t="str">
        <f>IF($D4521="","",IFERROR(INDEX(类别属性,MATCH($D4521,类别表,0)),""))</f>
        <v/>
      </c>
      <c r="M4521" s="53"/>
      <c r="N4521" s="53"/>
      <c r="O4521" s="32"/>
      <c r="P4521" s="6" t="str">
        <f>IF($C4521="","",IF(ISNA(MATCH($C4521,账户表,0)),"※这个账户不在【基础资料】的账户档案里",IF($B4521="","※没填日期，这一笔不会进任何月份的报表",IF(NOT(ISNUMBER($B4521)),"※日期是文本不是日期（像 2026.6.28 这种），按日期取数的报表全会漏掉这一笔",IF(AND($F4521&lt;&gt;"",$G4521&lt;&gt;""),"※收入和支出不能同时填",IF(AND(N($F4521)=0,N($G4521)=0),"※收入和支出都没填",IF(OR(N($F4521)&lt;0,N($G4521)&lt;0),"※金额不能填负数，方向反了就换一列填",IF($D4521="","※没填收支类别，分类报表会漏掉这一笔",IF(ISNA(MATCH($D4521,类别表,0)),"※收支类别不在【基础资料】的清单里",IF(AND($L4521="内部转账",$M4521=""),"△内部转账要在「对方账户」写上另一头",IF(AND($L4521="内部转账",$M4521=$C4521),"※对方账户跟本账户是同一个",IF(AND($L4521&lt;&gt;"内部转账",$M4521&lt;&gt;""),"△填了对方账户，但类别不是内部转账",IF(YEAR($B4521)&lt;&gt;管理年度,"△不是管理年度的单据，按月的三张报表里看不到",IF($H4521&lt;0,"△这一笔之后该账户余额成负数了，核一下",""))))))))))))))</f>
        <v/>
      </c>
    </row>
    <row r="4522" ht="16.5" spans="1:16">
      <c r="A4522" s="4" t="str">
        <f>IF($C4522="","",COUNTA($C$5:$C4522))</f>
        <v/>
      </c>
      <c r="B4522" s="52"/>
      <c r="C4522" s="53"/>
      <c r="D4522" s="53"/>
      <c r="E4522" s="32"/>
      <c r="F4522" s="54"/>
      <c r="G4522" s="54"/>
      <c r="H4522" s="24" t="str">
        <f>IFERROR(ROUND(VLOOKUP($C4522,基础资料!$B$5:$E$34,3,0)+SUMIF($C$5:$C4522,$C4522,$F$5:$F4522)-SUMIF($C$5:$C4522,$C4522,$G$5:$G4522),2),"")</f>
        <v/>
      </c>
      <c r="I4522" s="53"/>
      <c r="J4522" s="53"/>
      <c r="K4522" s="25" t="str">
        <f t="shared" si="70"/>
        <v/>
      </c>
      <c r="L4522" s="13" t="str">
        <f>IF($D4522="","",IFERROR(INDEX(类别属性,MATCH($D4522,类别表,0)),""))</f>
        <v/>
      </c>
      <c r="M4522" s="53"/>
      <c r="N4522" s="53"/>
      <c r="O4522" s="32"/>
      <c r="P4522" s="6" t="str">
        <f>IF($C4522="","",IF(ISNA(MATCH($C4522,账户表,0)),"※这个账户不在【基础资料】的账户档案里",IF($B4522="","※没填日期，这一笔不会进任何月份的报表",IF(NOT(ISNUMBER($B4522)),"※日期是文本不是日期（像 2026.6.28 这种），按日期取数的报表全会漏掉这一笔",IF(AND($F4522&lt;&gt;"",$G4522&lt;&gt;""),"※收入和支出不能同时填",IF(AND(N($F4522)=0,N($G4522)=0),"※收入和支出都没填",IF(OR(N($F4522)&lt;0,N($G4522)&lt;0),"※金额不能填负数，方向反了就换一列填",IF($D4522="","※没填收支类别，分类报表会漏掉这一笔",IF(ISNA(MATCH($D4522,类别表,0)),"※收支类别不在【基础资料】的清单里",IF(AND($L4522="内部转账",$M4522=""),"△内部转账要在「对方账户」写上另一头",IF(AND($L4522="内部转账",$M4522=$C4522),"※对方账户跟本账户是同一个",IF(AND($L4522&lt;&gt;"内部转账",$M4522&lt;&gt;""),"△填了对方账户，但类别不是内部转账",IF(YEAR($B4522)&lt;&gt;管理年度,"△不是管理年度的单据，按月的三张报表里看不到",IF($H4522&lt;0,"△这一笔之后该账户余额成负数了，核一下",""))))))))))))))</f>
        <v/>
      </c>
    </row>
    <row r="4523" ht="16.5" spans="1:16">
      <c r="A4523" s="4" t="str">
        <f>IF($C4523="","",COUNTA($C$5:$C4523))</f>
        <v/>
      </c>
      <c r="B4523" s="52"/>
      <c r="C4523" s="53"/>
      <c r="D4523" s="53"/>
      <c r="E4523" s="32"/>
      <c r="F4523" s="54"/>
      <c r="G4523" s="54"/>
      <c r="H4523" s="24" t="str">
        <f>IFERROR(ROUND(VLOOKUP($C4523,基础资料!$B$5:$E$34,3,0)+SUMIF($C$5:$C4523,$C4523,$F$5:$F4523)-SUMIF($C$5:$C4523,$C4523,$G$5:$G4523),2),"")</f>
        <v/>
      </c>
      <c r="I4523" s="53"/>
      <c r="J4523" s="53"/>
      <c r="K4523" s="25" t="str">
        <f t="shared" si="70"/>
        <v/>
      </c>
      <c r="L4523" s="13" t="str">
        <f>IF($D4523="","",IFERROR(INDEX(类别属性,MATCH($D4523,类别表,0)),""))</f>
        <v/>
      </c>
      <c r="M4523" s="53"/>
      <c r="N4523" s="53"/>
      <c r="O4523" s="32"/>
      <c r="P4523" s="6" t="str">
        <f>IF($C4523="","",IF(ISNA(MATCH($C4523,账户表,0)),"※这个账户不在【基础资料】的账户档案里",IF($B4523="","※没填日期，这一笔不会进任何月份的报表",IF(NOT(ISNUMBER($B4523)),"※日期是文本不是日期（像 2026.6.28 这种），按日期取数的报表全会漏掉这一笔",IF(AND($F4523&lt;&gt;"",$G4523&lt;&gt;""),"※收入和支出不能同时填",IF(AND(N($F4523)=0,N($G4523)=0),"※收入和支出都没填",IF(OR(N($F4523)&lt;0,N($G4523)&lt;0),"※金额不能填负数，方向反了就换一列填",IF($D4523="","※没填收支类别，分类报表会漏掉这一笔",IF(ISNA(MATCH($D4523,类别表,0)),"※收支类别不在【基础资料】的清单里",IF(AND($L4523="内部转账",$M4523=""),"△内部转账要在「对方账户」写上另一头",IF(AND($L4523="内部转账",$M4523=$C4523),"※对方账户跟本账户是同一个",IF(AND($L4523&lt;&gt;"内部转账",$M4523&lt;&gt;""),"△填了对方账户，但类别不是内部转账",IF(YEAR($B4523)&lt;&gt;管理年度,"△不是管理年度的单据，按月的三张报表里看不到",IF($H4523&lt;0,"△这一笔之后该账户余额成负数了，核一下",""))))))))))))))</f>
        <v/>
      </c>
    </row>
    <row r="4524" ht="16.5" spans="1:16">
      <c r="A4524" s="4" t="str">
        <f>IF($C4524="","",COUNTA($C$5:$C4524))</f>
        <v/>
      </c>
      <c r="B4524" s="52"/>
      <c r="C4524" s="53"/>
      <c r="D4524" s="53"/>
      <c r="E4524" s="32"/>
      <c r="F4524" s="54"/>
      <c r="G4524" s="54"/>
      <c r="H4524" s="24" t="str">
        <f>IFERROR(ROUND(VLOOKUP($C4524,基础资料!$B$5:$E$34,3,0)+SUMIF($C$5:$C4524,$C4524,$F$5:$F4524)-SUMIF($C$5:$C4524,$C4524,$G$5:$G4524),2),"")</f>
        <v/>
      </c>
      <c r="I4524" s="53"/>
      <c r="J4524" s="53"/>
      <c r="K4524" s="25" t="str">
        <f t="shared" si="70"/>
        <v/>
      </c>
      <c r="L4524" s="13" t="str">
        <f>IF($D4524="","",IFERROR(INDEX(类别属性,MATCH($D4524,类别表,0)),""))</f>
        <v/>
      </c>
      <c r="M4524" s="53"/>
      <c r="N4524" s="53"/>
      <c r="O4524" s="32"/>
      <c r="P4524" s="6" t="str">
        <f>IF($C4524="","",IF(ISNA(MATCH($C4524,账户表,0)),"※这个账户不在【基础资料】的账户档案里",IF($B4524="","※没填日期，这一笔不会进任何月份的报表",IF(NOT(ISNUMBER($B4524)),"※日期是文本不是日期（像 2026.6.28 这种），按日期取数的报表全会漏掉这一笔",IF(AND($F4524&lt;&gt;"",$G4524&lt;&gt;""),"※收入和支出不能同时填",IF(AND(N($F4524)=0,N($G4524)=0),"※收入和支出都没填",IF(OR(N($F4524)&lt;0,N($G4524)&lt;0),"※金额不能填负数，方向反了就换一列填",IF($D4524="","※没填收支类别，分类报表会漏掉这一笔",IF(ISNA(MATCH($D4524,类别表,0)),"※收支类别不在【基础资料】的清单里",IF(AND($L4524="内部转账",$M4524=""),"△内部转账要在「对方账户」写上另一头",IF(AND($L4524="内部转账",$M4524=$C4524),"※对方账户跟本账户是同一个",IF(AND($L4524&lt;&gt;"内部转账",$M4524&lt;&gt;""),"△填了对方账户，但类别不是内部转账",IF(YEAR($B4524)&lt;&gt;管理年度,"△不是管理年度的单据，按月的三张报表里看不到",IF($H4524&lt;0,"△这一笔之后该账户余额成负数了，核一下",""))))))))))))))</f>
        <v/>
      </c>
    </row>
    <row r="4525" ht="16.5" spans="1:16">
      <c r="A4525" s="4" t="str">
        <f>IF($C4525="","",COUNTA($C$5:$C4525))</f>
        <v/>
      </c>
      <c r="B4525" s="52"/>
      <c r="C4525" s="53"/>
      <c r="D4525" s="53"/>
      <c r="E4525" s="32"/>
      <c r="F4525" s="54"/>
      <c r="G4525" s="54"/>
      <c r="H4525" s="24" t="str">
        <f>IFERROR(ROUND(VLOOKUP($C4525,基础资料!$B$5:$E$34,3,0)+SUMIF($C$5:$C4525,$C4525,$F$5:$F4525)-SUMIF($C$5:$C4525,$C4525,$G$5:$G4525),2),"")</f>
        <v/>
      </c>
      <c r="I4525" s="53"/>
      <c r="J4525" s="53"/>
      <c r="K4525" s="25" t="str">
        <f t="shared" si="70"/>
        <v/>
      </c>
      <c r="L4525" s="13" t="str">
        <f>IF($D4525="","",IFERROR(INDEX(类别属性,MATCH($D4525,类别表,0)),""))</f>
        <v/>
      </c>
      <c r="M4525" s="53"/>
      <c r="N4525" s="53"/>
      <c r="O4525" s="32"/>
      <c r="P4525" s="6" t="str">
        <f>IF($C4525="","",IF(ISNA(MATCH($C4525,账户表,0)),"※这个账户不在【基础资料】的账户档案里",IF($B4525="","※没填日期，这一笔不会进任何月份的报表",IF(NOT(ISNUMBER($B4525)),"※日期是文本不是日期（像 2026.6.28 这种），按日期取数的报表全会漏掉这一笔",IF(AND($F4525&lt;&gt;"",$G4525&lt;&gt;""),"※收入和支出不能同时填",IF(AND(N($F4525)=0,N($G4525)=0),"※收入和支出都没填",IF(OR(N($F4525)&lt;0,N($G4525)&lt;0),"※金额不能填负数，方向反了就换一列填",IF($D4525="","※没填收支类别，分类报表会漏掉这一笔",IF(ISNA(MATCH($D4525,类别表,0)),"※收支类别不在【基础资料】的清单里",IF(AND($L4525="内部转账",$M4525=""),"△内部转账要在「对方账户」写上另一头",IF(AND($L4525="内部转账",$M4525=$C4525),"※对方账户跟本账户是同一个",IF(AND($L4525&lt;&gt;"内部转账",$M4525&lt;&gt;""),"△填了对方账户，但类别不是内部转账",IF(YEAR($B4525)&lt;&gt;管理年度,"△不是管理年度的单据，按月的三张报表里看不到",IF($H4525&lt;0,"△这一笔之后该账户余额成负数了，核一下",""))))))))))))))</f>
        <v/>
      </c>
    </row>
    <row r="4526" ht="16.5" spans="1:16">
      <c r="A4526" s="4" t="str">
        <f>IF($C4526="","",COUNTA($C$5:$C4526))</f>
        <v/>
      </c>
      <c r="B4526" s="52"/>
      <c r="C4526" s="53"/>
      <c r="D4526" s="53"/>
      <c r="E4526" s="32"/>
      <c r="F4526" s="54"/>
      <c r="G4526" s="54"/>
      <c r="H4526" s="24" t="str">
        <f>IFERROR(ROUND(VLOOKUP($C4526,基础资料!$B$5:$E$34,3,0)+SUMIF($C$5:$C4526,$C4526,$F$5:$F4526)-SUMIF($C$5:$C4526,$C4526,$G$5:$G4526),2),"")</f>
        <v/>
      </c>
      <c r="I4526" s="53"/>
      <c r="J4526" s="53"/>
      <c r="K4526" s="25" t="str">
        <f t="shared" si="70"/>
        <v/>
      </c>
      <c r="L4526" s="13" t="str">
        <f>IF($D4526="","",IFERROR(INDEX(类别属性,MATCH($D4526,类别表,0)),""))</f>
        <v/>
      </c>
      <c r="M4526" s="53"/>
      <c r="N4526" s="53"/>
      <c r="O4526" s="32"/>
      <c r="P4526" s="6" t="str">
        <f>IF($C4526="","",IF(ISNA(MATCH($C4526,账户表,0)),"※这个账户不在【基础资料】的账户档案里",IF($B4526="","※没填日期，这一笔不会进任何月份的报表",IF(NOT(ISNUMBER($B4526)),"※日期是文本不是日期（像 2026.6.28 这种），按日期取数的报表全会漏掉这一笔",IF(AND($F4526&lt;&gt;"",$G4526&lt;&gt;""),"※收入和支出不能同时填",IF(AND(N($F4526)=0,N($G4526)=0),"※收入和支出都没填",IF(OR(N($F4526)&lt;0,N($G4526)&lt;0),"※金额不能填负数，方向反了就换一列填",IF($D4526="","※没填收支类别，分类报表会漏掉这一笔",IF(ISNA(MATCH($D4526,类别表,0)),"※收支类别不在【基础资料】的清单里",IF(AND($L4526="内部转账",$M4526=""),"△内部转账要在「对方账户」写上另一头",IF(AND($L4526="内部转账",$M4526=$C4526),"※对方账户跟本账户是同一个",IF(AND($L4526&lt;&gt;"内部转账",$M4526&lt;&gt;""),"△填了对方账户，但类别不是内部转账",IF(YEAR($B4526)&lt;&gt;管理年度,"△不是管理年度的单据，按月的三张报表里看不到",IF($H4526&lt;0,"△这一笔之后该账户余额成负数了，核一下",""))))))))))))))</f>
        <v/>
      </c>
    </row>
    <row r="4527" ht="16.5" spans="1:16">
      <c r="A4527" s="4" t="str">
        <f>IF($C4527="","",COUNTA($C$5:$C4527))</f>
        <v/>
      </c>
      <c r="B4527" s="52"/>
      <c r="C4527" s="53"/>
      <c r="D4527" s="53"/>
      <c r="E4527" s="32"/>
      <c r="F4527" s="54"/>
      <c r="G4527" s="54"/>
      <c r="H4527" s="24" t="str">
        <f>IFERROR(ROUND(VLOOKUP($C4527,基础资料!$B$5:$E$34,3,0)+SUMIF($C$5:$C4527,$C4527,$F$5:$F4527)-SUMIF($C$5:$C4527,$C4527,$G$5:$G4527),2),"")</f>
        <v/>
      </c>
      <c r="I4527" s="53"/>
      <c r="J4527" s="53"/>
      <c r="K4527" s="25" t="str">
        <f t="shared" si="70"/>
        <v/>
      </c>
      <c r="L4527" s="13" t="str">
        <f>IF($D4527="","",IFERROR(INDEX(类别属性,MATCH($D4527,类别表,0)),""))</f>
        <v/>
      </c>
      <c r="M4527" s="53"/>
      <c r="N4527" s="53"/>
      <c r="O4527" s="32"/>
      <c r="P4527" s="6" t="str">
        <f>IF($C4527="","",IF(ISNA(MATCH($C4527,账户表,0)),"※这个账户不在【基础资料】的账户档案里",IF($B4527="","※没填日期，这一笔不会进任何月份的报表",IF(NOT(ISNUMBER($B4527)),"※日期是文本不是日期（像 2026.6.28 这种），按日期取数的报表全会漏掉这一笔",IF(AND($F4527&lt;&gt;"",$G4527&lt;&gt;""),"※收入和支出不能同时填",IF(AND(N($F4527)=0,N($G4527)=0),"※收入和支出都没填",IF(OR(N($F4527)&lt;0,N($G4527)&lt;0),"※金额不能填负数，方向反了就换一列填",IF($D4527="","※没填收支类别，分类报表会漏掉这一笔",IF(ISNA(MATCH($D4527,类别表,0)),"※收支类别不在【基础资料】的清单里",IF(AND($L4527="内部转账",$M4527=""),"△内部转账要在「对方账户」写上另一头",IF(AND($L4527="内部转账",$M4527=$C4527),"※对方账户跟本账户是同一个",IF(AND($L4527&lt;&gt;"内部转账",$M4527&lt;&gt;""),"△填了对方账户，但类别不是内部转账",IF(YEAR($B4527)&lt;&gt;管理年度,"△不是管理年度的单据，按月的三张报表里看不到",IF($H4527&lt;0,"△这一笔之后该账户余额成负数了，核一下",""))))))))))))))</f>
        <v/>
      </c>
    </row>
    <row r="4528" ht="16.5" spans="1:16">
      <c r="A4528" s="4" t="str">
        <f>IF($C4528="","",COUNTA($C$5:$C4528))</f>
        <v/>
      </c>
      <c r="B4528" s="52"/>
      <c r="C4528" s="53"/>
      <c r="D4528" s="53"/>
      <c r="E4528" s="32"/>
      <c r="F4528" s="54"/>
      <c r="G4528" s="54"/>
      <c r="H4528" s="24" t="str">
        <f>IFERROR(ROUND(VLOOKUP($C4528,基础资料!$B$5:$E$34,3,0)+SUMIF($C$5:$C4528,$C4528,$F$5:$F4528)-SUMIF($C$5:$C4528,$C4528,$G$5:$G4528),2),"")</f>
        <v/>
      </c>
      <c r="I4528" s="53"/>
      <c r="J4528" s="53"/>
      <c r="K4528" s="25" t="str">
        <f t="shared" si="70"/>
        <v/>
      </c>
      <c r="L4528" s="13" t="str">
        <f>IF($D4528="","",IFERROR(INDEX(类别属性,MATCH($D4528,类别表,0)),""))</f>
        <v/>
      </c>
      <c r="M4528" s="53"/>
      <c r="N4528" s="53"/>
      <c r="O4528" s="32"/>
      <c r="P4528" s="6" t="str">
        <f>IF($C4528="","",IF(ISNA(MATCH($C4528,账户表,0)),"※这个账户不在【基础资料】的账户档案里",IF($B4528="","※没填日期，这一笔不会进任何月份的报表",IF(NOT(ISNUMBER($B4528)),"※日期是文本不是日期（像 2026.6.28 这种），按日期取数的报表全会漏掉这一笔",IF(AND($F4528&lt;&gt;"",$G4528&lt;&gt;""),"※收入和支出不能同时填",IF(AND(N($F4528)=0,N($G4528)=0),"※收入和支出都没填",IF(OR(N($F4528)&lt;0,N($G4528)&lt;0),"※金额不能填负数，方向反了就换一列填",IF($D4528="","※没填收支类别，分类报表会漏掉这一笔",IF(ISNA(MATCH($D4528,类别表,0)),"※收支类别不在【基础资料】的清单里",IF(AND($L4528="内部转账",$M4528=""),"△内部转账要在「对方账户」写上另一头",IF(AND($L4528="内部转账",$M4528=$C4528),"※对方账户跟本账户是同一个",IF(AND($L4528&lt;&gt;"内部转账",$M4528&lt;&gt;""),"△填了对方账户，但类别不是内部转账",IF(YEAR($B4528)&lt;&gt;管理年度,"△不是管理年度的单据，按月的三张报表里看不到",IF($H4528&lt;0,"△这一笔之后该账户余额成负数了，核一下",""))))))))))))))</f>
        <v/>
      </c>
    </row>
    <row r="4529" ht="16.5" spans="1:16">
      <c r="A4529" s="4" t="str">
        <f>IF($C4529="","",COUNTA($C$5:$C4529))</f>
        <v/>
      </c>
      <c r="B4529" s="52"/>
      <c r="C4529" s="53"/>
      <c r="D4529" s="53"/>
      <c r="E4529" s="32"/>
      <c r="F4529" s="54"/>
      <c r="G4529" s="54"/>
      <c r="H4529" s="24" t="str">
        <f>IFERROR(ROUND(VLOOKUP($C4529,基础资料!$B$5:$E$34,3,0)+SUMIF($C$5:$C4529,$C4529,$F$5:$F4529)-SUMIF($C$5:$C4529,$C4529,$G$5:$G4529),2),"")</f>
        <v/>
      </c>
      <c r="I4529" s="53"/>
      <c r="J4529" s="53"/>
      <c r="K4529" s="25" t="str">
        <f t="shared" si="70"/>
        <v/>
      </c>
      <c r="L4529" s="13" t="str">
        <f>IF($D4529="","",IFERROR(INDEX(类别属性,MATCH($D4529,类别表,0)),""))</f>
        <v/>
      </c>
      <c r="M4529" s="53"/>
      <c r="N4529" s="53"/>
      <c r="O4529" s="32"/>
      <c r="P4529" s="6" t="str">
        <f>IF($C4529="","",IF(ISNA(MATCH($C4529,账户表,0)),"※这个账户不在【基础资料】的账户档案里",IF($B4529="","※没填日期，这一笔不会进任何月份的报表",IF(NOT(ISNUMBER($B4529)),"※日期是文本不是日期（像 2026.6.28 这种），按日期取数的报表全会漏掉这一笔",IF(AND($F4529&lt;&gt;"",$G4529&lt;&gt;""),"※收入和支出不能同时填",IF(AND(N($F4529)=0,N($G4529)=0),"※收入和支出都没填",IF(OR(N($F4529)&lt;0,N($G4529)&lt;0),"※金额不能填负数，方向反了就换一列填",IF($D4529="","※没填收支类别，分类报表会漏掉这一笔",IF(ISNA(MATCH($D4529,类别表,0)),"※收支类别不在【基础资料】的清单里",IF(AND($L4529="内部转账",$M4529=""),"△内部转账要在「对方账户」写上另一头",IF(AND($L4529="内部转账",$M4529=$C4529),"※对方账户跟本账户是同一个",IF(AND($L4529&lt;&gt;"内部转账",$M4529&lt;&gt;""),"△填了对方账户，但类别不是内部转账",IF(YEAR($B4529)&lt;&gt;管理年度,"△不是管理年度的单据，按月的三张报表里看不到",IF($H4529&lt;0,"△这一笔之后该账户余额成负数了，核一下",""))))))))))))))</f>
        <v/>
      </c>
    </row>
    <row r="4530" ht="16.5" spans="1:16">
      <c r="A4530" s="4" t="str">
        <f>IF($C4530="","",COUNTA($C$5:$C4530))</f>
        <v/>
      </c>
      <c r="B4530" s="52"/>
      <c r="C4530" s="53"/>
      <c r="D4530" s="53"/>
      <c r="E4530" s="32"/>
      <c r="F4530" s="54"/>
      <c r="G4530" s="54"/>
      <c r="H4530" s="24" t="str">
        <f>IFERROR(ROUND(VLOOKUP($C4530,基础资料!$B$5:$E$34,3,0)+SUMIF($C$5:$C4530,$C4530,$F$5:$F4530)-SUMIF($C$5:$C4530,$C4530,$G$5:$G4530),2),"")</f>
        <v/>
      </c>
      <c r="I4530" s="53"/>
      <c r="J4530" s="53"/>
      <c r="K4530" s="25" t="str">
        <f t="shared" si="70"/>
        <v/>
      </c>
      <c r="L4530" s="13" t="str">
        <f>IF($D4530="","",IFERROR(INDEX(类别属性,MATCH($D4530,类别表,0)),""))</f>
        <v/>
      </c>
      <c r="M4530" s="53"/>
      <c r="N4530" s="53"/>
      <c r="O4530" s="32"/>
      <c r="P4530" s="6" t="str">
        <f>IF($C4530="","",IF(ISNA(MATCH($C4530,账户表,0)),"※这个账户不在【基础资料】的账户档案里",IF($B4530="","※没填日期，这一笔不会进任何月份的报表",IF(NOT(ISNUMBER($B4530)),"※日期是文本不是日期（像 2026.6.28 这种），按日期取数的报表全会漏掉这一笔",IF(AND($F4530&lt;&gt;"",$G4530&lt;&gt;""),"※收入和支出不能同时填",IF(AND(N($F4530)=0,N($G4530)=0),"※收入和支出都没填",IF(OR(N($F4530)&lt;0,N($G4530)&lt;0),"※金额不能填负数，方向反了就换一列填",IF($D4530="","※没填收支类别，分类报表会漏掉这一笔",IF(ISNA(MATCH($D4530,类别表,0)),"※收支类别不在【基础资料】的清单里",IF(AND($L4530="内部转账",$M4530=""),"△内部转账要在「对方账户」写上另一头",IF(AND($L4530="内部转账",$M4530=$C4530),"※对方账户跟本账户是同一个",IF(AND($L4530&lt;&gt;"内部转账",$M4530&lt;&gt;""),"△填了对方账户，但类别不是内部转账",IF(YEAR($B4530)&lt;&gt;管理年度,"△不是管理年度的单据，按月的三张报表里看不到",IF($H4530&lt;0,"△这一笔之后该账户余额成负数了，核一下",""))))))))))))))</f>
        <v/>
      </c>
    </row>
    <row r="4531" ht="16.5" spans="1:16">
      <c r="A4531" s="4" t="str">
        <f>IF($C4531="","",COUNTA($C$5:$C4531))</f>
        <v/>
      </c>
      <c r="B4531" s="52"/>
      <c r="C4531" s="53"/>
      <c r="D4531" s="53"/>
      <c r="E4531" s="32"/>
      <c r="F4531" s="54"/>
      <c r="G4531" s="54"/>
      <c r="H4531" s="24" t="str">
        <f>IFERROR(ROUND(VLOOKUP($C4531,基础资料!$B$5:$E$34,3,0)+SUMIF($C$5:$C4531,$C4531,$F$5:$F4531)-SUMIF($C$5:$C4531,$C4531,$G$5:$G4531),2),"")</f>
        <v/>
      </c>
      <c r="I4531" s="53"/>
      <c r="J4531" s="53"/>
      <c r="K4531" s="25" t="str">
        <f t="shared" si="70"/>
        <v/>
      </c>
      <c r="L4531" s="13" t="str">
        <f>IF($D4531="","",IFERROR(INDEX(类别属性,MATCH($D4531,类别表,0)),""))</f>
        <v/>
      </c>
      <c r="M4531" s="53"/>
      <c r="N4531" s="53"/>
      <c r="O4531" s="32"/>
      <c r="P4531" s="6" t="str">
        <f>IF($C4531="","",IF(ISNA(MATCH($C4531,账户表,0)),"※这个账户不在【基础资料】的账户档案里",IF($B4531="","※没填日期，这一笔不会进任何月份的报表",IF(NOT(ISNUMBER($B4531)),"※日期是文本不是日期（像 2026.6.28 这种），按日期取数的报表全会漏掉这一笔",IF(AND($F4531&lt;&gt;"",$G4531&lt;&gt;""),"※收入和支出不能同时填",IF(AND(N($F4531)=0,N($G4531)=0),"※收入和支出都没填",IF(OR(N($F4531)&lt;0,N($G4531)&lt;0),"※金额不能填负数，方向反了就换一列填",IF($D4531="","※没填收支类别，分类报表会漏掉这一笔",IF(ISNA(MATCH($D4531,类别表,0)),"※收支类别不在【基础资料】的清单里",IF(AND($L4531="内部转账",$M4531=""),"△内部转账要在「对方账户」写上另一头",IF(AND($L4531="内部转账",$M4531=$C4531),"※对方账户跟本账户是同一个",IF(AND($L4531&lt;&gt;"内部转账",$M4531&lt;&gt;""),"△填了对方账户，但类别不是内部转账",IF(YEAR($B4531)&lt;&gt;管理年度,"△不是管理年度的单据，按月的三张报表里看不到",IF($H4531&lt;0,"△这一笔之后该账户余额成负数了，核一下",""))))))))))))))</f>
        <v/>
      </c>
    </row>
    <row r="4532" ht="16.5" spans="1:16">
      <c r="A4532" s="4" t="str">
        <f>IF($C4532="","",COUNTA($C$5:$C4532))</f>
        <v/>
      </c>
      <c r="B4532" s="52"/>
      <c r="C4532" s="53"/>
      <c r="D4532" s="53"/>
      <c r="E4532" s="32"/>
      <c r="F4532" s="54"/>
      <c r="G4532" s="54"/>
      <c r="H4532" s="24" t="str">
        <f>IFERROR(ROUND(VLOOKUP($C4532,基础资料!$B$5:$E$34,3,0)+SUMIF($C$5:$C4532,$C4532,$F$5:$F4532)-SUMIF($C$5:$C4532,$C4532,$G$5:$G4532),2),"")</f>
        <v/>
      </c>
      <c r="I4532" s="53"/>
      <c r="J4532" s="53"/>
      <c r="K4532" s="25" t="str">
        <f t="shared" si="70"/>
        <v/>
      </c>
      <c r="L4532" s="13" t="str">
        <f>IF($D4532="","",IFERROR(INDEX(类别属性,MATCH($D4532,类别表,0)),""))</f>
        <v/>
      </c>
      <c r="M4532" s="53"/>
      <c r="N4532" s="53"/>
      <c r="O4532" s="32"/>
      <c r="P4532" s="6" t="str">
        <f>IF($C4532="","",IF(ISNA(MATCH($C4532,账户表,0)),"※这个账户不在【基础资料】的账户档案里",IF($B4532="","※没填日期，这一笔不会进任何月份的报表",IF(NOT(ISNUMBER($B4532)),"※日期是文本不是日期（像 2026.6.28 这种），按日期取数的报表全会漏掉这一笔",IF(AND($F4532&lt;&gt;"",$G4532&lt;&gt;""),"※收入和支出不能同时填",IF(AND(N($F4532)=0,N($G4532)=0),"※收入和支出都没填",IF(OR(N($F4532)&lt;0,N($G4532)&lt;0),"※金额不能填负数，方向反了就换一列填",IF($D4532="","※没填收支类别，分类报表会漏掉这一笔",IF(ISNA(MATCH($D4532,类别表,0)),"※收支类别不在【基础资料】的清单里",IF(AND($L4532="内部转账",$M4532=""),"△内部转账要在「对方账户」写上另一头",IF(AND($L4532="内部转账",$M4532=$C4532),"※对方账户跟本账户是同一个",IF(AND($L4532&lt;&gt;"内部转账",$M4532&lt;&gt;""),"△填了对方账户，但类别不是内部转账",IF(YEAR($B4532)&lt;&gt;管理年度,"△不是管理年度的单据，按月的三张报表里看不到",IF($H4532&lt;0,"△这一笔之后该账户余额成负数了，核一下",""))))))))))))))</f>
        <v/>
      </c>
    </row>
    <row r="4533" ht="16.5" spans="1:16">
      <c r="A4533" s="4" t="str">
        <f>IF($C4533="","",COUNTA($C$5:$C4533))</f>
        <v/>
      </c>
      <c r="B4533" s="52"/>
      <c r="C4533" s="53"/>
      <c r="D4533" s="53"/>
      <c r="E4533" s="32"/>
      <c r="F4533" s="54"/>
      <c r="G4533" s="54"/>
      <c r="H4533" s="24" t="str">
        <f>IFERROR(ROUND(VLOOKUP($C4533,基础资料!$B$5:$E$34,3,0)+SUMIF($C$5:$C4533,$C4533,$F$5:$F4533)-SUMIF($C$5:$C4533,$C4533,$G$5:$G4533),2),"")</f>
        <v/>
      </c>
      <c r="I4533" s="53"/>
      <c r="J4533" s="53"/>
      <c r="K4533" s="25" t="str">
        <f t="shared" si="70"/>
        <v/>
      </c>
      <c r="L4533" s="13" t="str">
        <f>IF($D4533="","",IFERROR(INDEX(类别属性,MATCH($D4533,类别表,0)),""))</f>
        <v/>
      </c>
      <c r="M4533" s="53"/>
      <c r="N4533" s="53"/>
      <c r="O4533" s="32"/>
      <c r="P4533" s="6" t="str">
        <f>IF($C4533="","",IF(ISNA(MATCH($C4533,账户表,0)),"※这个账户不在【基础资料】的账户档案里",IF($B4533="","※没填日期，这一笔不会进任何月份的报表",IF(NOT(ISNUMBER($B4533)),"※日期是文本不是日期（像 2026.6.28 这种），按日期取数的报表全会漏掉这一笔",IF(AND($F4533&lt;&gt;"",$G4533&lt;&gt;""),"※收入和支出不能同时填",IF(AND(N($F4533)=0,N($G4533)=0),"※收入和支出都没填",IF(OR(N($F4533)&lt;0,N($G4533)&lt;0),"※金额不能填负数，方向反了就换一列填",IF($D4533="","※没填收支类别，分类报表会漏掉这一笔",IF(ISNA(MATCH($D4533,类别表,0)),"※收支类别不在【基础资料】的清单里",IF(AND($L4533="内部转账",$M4533=""),"△内部转账要在「对方账户」写上另一头",IF(AND($L4533="内部转账",$M4533=$C4533),"※对方账户跟本账户是同一个",IF(AND($L4533&lt;&gt;"内部转账",$M4533&lt;&gt;""),"△填了对方账户，但类别不是内部转账",IF(YEAR($B4533)&lt;&gt;管理年度,"△不是管理年度的单据，按月的三张报表里看不到",IF($H4533&lt;0,"△这一笔之后该账户余额成负数了，核一下",""))))))))))))))</f>
        <v/>
      </c>
    </row>
    <row r="4534" ht="16.5" spans="1:16">
      <c r="A4534" s="4" t="str">
        <f>IF($C4534="","",COUNTA($C$5:$C4534))</f>
        <v/>
      </c>
      <c r="B4534" s="52"/>
      <c r="C4534" s="53"/>
      <c r="D4534" s="53"/>
      <c r="E4534" s="32"/>
      <c r="F4534" s="54"/>
      <c r="G4534" s="54"/>
      <c r="H4534" s="24" t="str">
        <f>IFERROR(ROUND(VLOOKUP($C4534,基础资料!$B$5:$E$34,3,0)+SUMIF($C$5:$C4534,$C4534,$F$5:$F4534)-SUMIF($C$5:$C4534,$C4534,$G$5:$G4534),2),"")</f>
        <v/>
      </c>
      <c r="I4534" s="53"/>
      <c r="J4534" s="53"/>
      <c r="K4534" s="25" t="str">
        <f t="shared" si="70"/>
        <v/>
      </c>
      <c r="L4534" s="13" t="str">
        <f>IF($D4534="","",IFERROR(INDEX(类别属性,MATCH($D4534,类别表,0)),""))</f>
        <v/>
      </c>
      <c r="M4534" s="53"/>
      <c r="N4534" s="53"/>
      <c r="O4534" s="32"/>
      <c r="P4534" s="6" t="str">
        <f>IF($C4534="","",IF(ISNA(MATCH($C4534,账户表,0)),"※这个账户不在【基础资料】的账户档案里",IF($B4534="","※没填日期，这一笔不会进任何月份的报表",IF(NOT(ISNUMBER($B4534)),"※日期是文本不是日期（像 2026.6.28 这种），按日期取数的报表全会漏掉这一笔",IF(AND($F4534&lt;&gt;"",$G4534&lt;&gt;""),"※收入和支出不能同时填",IF(AND(N($F4534)=0,N($G4534)=0),"※收入和支出都没填",IF(OR(N($F4534)&lt;0,N($G4534)&lt;0),"※金额不能填负数，方向反了就换一列填",IF($D4534="","※没填收支类别，分类报表会漏掉这一笔",IF(ISNA(MATCH($D4534,类别表,0)),"※收支类别不在【基础资料】的清单里",IF(AND($L4534="内部转账",$M4534=""),"△内部转账要在「对方账户」写上另一头",IF(AND($L4534="内部转账",$M4534=$C4534),"※对方账户跟本账户是同一个",IF(AND($L4534&lt;&gt;"内部转账",$M4534&lt;&gt;""),"△填了对方账户，但类别不是内部转账",IF(YEAR($B4534)&lt;&gt;管理年度,"△不是管理年度的单据，按月的三张报表里看不到",IF($H4534&lt;0,"△这一笔之后该账户余额成负数了，核一下",""))))))))))))))</f>
        <v/>
      </c>
    </row>
    <row r="4535" ht="16.5" spans="1:16">
      <c r="A4535" s="4" t="str">
        <f>IF($C4535="","",COUNTA($C$5:$C4535))</f>
        <v/>
      </c>
      <c r="B4535" s="52"/>
      <c r="C4535" s="53"/>
      <c r="D4535" s="53"/>
      <c r="E4535" s="32"/>
      <c r="F4535" s="54"/>
      <c r="G4535" s="54"/>
      <c r="H4535" s="24" t="str">
        <f>IFERROR(ROUND(VLOOKUP($C4535,基础资料!$B$5:$E$34,3,0)+SUMIF($C$5:$C4535,$C4535,$F$5:$F4535)-SUMIF($C$5:$C4535,$C4535,$G$5:$G4535),2),"")</f>
        <v/>
      </c>
      <c r="I4535" s="53"/>
      <c r="J4535" s="53"/>
      <c r="K4535" s="25" t="str">
        <f t="shared" si="70"/>
        <v/>
      </c>
      <c r="L4535" s="13" t="str">
        <f>IF($D4535="","",IFERROR(INDEX(类别属性,MATCH($D4535,类别表,0)),""))</f>
        <v/>
      </c>
      <c r="M4535" s="53"/>
      <c r="N4535" s="53"/>
      <c r="O4535" s="32"/>
      <c r="P4535" s="6" t="str">
        <f>IF($C4535="","",IF(ISNA(MATCH($C4535,账户表,0)),"※这个账户不在【基础资料】的账户档案里",IF($B4535="","※没填日期，这一笔不会进任何月份的报表",IF(NOT(ISNUMBER($B4535)),"※日期是文本不是日期（像 2026.6.28 这种），按日期取数的报表全会漏掉这一笔",IF(AND($F4535&lt;&gt;"",$G4535&lt;&gt;""),"※收入和支出不能同时填",IF(AND(N($F4535)=0,N($G4535)=0),"※收入和支出都没填",IF(OR(N($F4535)&lt;0,N($G4535)&lt;0),"※金额不能填负数，方向反了就换一列填",IF($D4535="","※没填收支类别，分类报表会漏掉这一笔",IF(ISNA(MATCH($D4535,类别表,0)),"※收支类别不在【基础资料】的清单里",IF(AND($L4535="内部转账",$M4535=""),"△内部转账要在「对方账户」写上另一头",IF(AND($L4535="内部转账",$M4535=$C4535),"※对方账户跟本账户是同一个",IF(AND($L4535&lt;&gt;"内部转账",$M4535&lt;&gt;""),"△填了对方账户，但类别不是内部转账",IF(YEAR($B4535)&lt;&gt;管理年度,"△不是管理年度的单据，按月的三张报表里看不到",IF($H4535&lt;0,"△这一笔之后该账户余额成负数了，核一下",""))))))))))))))</f>
        <v/>
      </c>
    </row>
    <row r="4536" ht="16.5" spans="1:16">
      <c r="A4536" s="4" t="str">
        <f>IF($C4536="","",COUNTA($C$5:$C4536))</f>
        <v/>
      </c>
      <c r="B4536" s="52"/>
      <c r="C4536" s="53"/>
      <c r="D4536" s="53"/>
      <c r="E4536" s="32"/>
      <c r="F4536" s="54"/>
      <c r="G4536" s="54"/>
      <c r="H4536" s="24" t="str">
        <f>IFERROR(ROUND(VLOOKUP($C4536,基础资料!$B$5:$E$34,3,0)+SUMIF($C$5:$C4536,$C4536,$F$5:$F4536)-SUMIF($C$5:$C4536,$C4536,$G$5:$G4536),2),"")</f>
        <v/>
      </c>
      <c r="I4536" s="53"/>
      <c r="J4536" s="53"/>
      <c r="K4536" s="25" t="str">
        <f t="shared" si="70"/>
        <v/>
      </c>
      <c r="L4536" s="13" t="str">
        <f>IF($D4536="","",IFERROR(INDEX(类别属性,MATCH($D4536,类别表,0)),""))</f>
        <v/>
      </c>
      <c r="M4536" s="53"/>
      <c r="N4536" s="53"/>
      <c r="O4536" s="32"/>
      <c r="P4536" s="6" t="str">
        <f>IF($C4536="","",IF(ISNA(MATCH($C4536,账户表,0)),"※这个账户不在【基础资料】的账户档案里",IF($B4536="","※没填日期，这一笔不会进任何月份的报表",IF(NOT(ISNUMBER($B4536)),"※日期是文本不是日期（像 2026.6.28 这种），按日期取数的报表全会漏掉这一笔",IF(AND($F4536&lt;&gt;"",$G4536&lt;&gt;""),"※收入和支出不能同时填",IF(AND(N($F4536)=0,N($G4536)=0),"※收入和支出都没填",IF(OR(N($F4536)&lt;0,N($G4536)&lt;0),"※金额不能填负数，方向反了就换一列填",IF($D4536="","※没填收支类别，分类报表会漏掉这一笔",IF(ISNA(MATCH($D4536,类别表,0)),"※收支类别不在【基础资料】的清单里",IF(AND($L4536="内部转账",$M4536=""),"△内部转账要在「对方账户」写上另一头",IF(AND($L4536="内部转账",$M4536=$C4536),"※对方账户跟本账户是同一个",IF(AND($L4536&lt;&gt;"内部转账",$M4536&lt;&gt;""),"△填了对方账户，但类别不是内部转账",IF(YEAR($B4536)&lt;&gt;管理年度,"△不是管理年度的单据，按月的三张报表里看不到",IF($H4536&lt;0,"△这一笔之后该账户余额成负数了，核一下",""))))))))))))))</f>
        <v/>
      </c>
    </row>
    <row r="4537" ht="16.5" spans="1:16">
      <c r="A4537" s="4" t="str">
        <f>IF($C4537="","",COUNTA($C$5:$C4537))</f>
        <v/>
      </c>
      <c r="B4537" s="52"/>
      <c r="C4537" s="53"/>
      <c r="D4537" s="53"/>
      <c r="E4537" s="32"/>
      <c r="F4537" s="54"/>
      <c r="G4537" s="54"/>
      <c r="H4537" s="24" t="str">
        <f>IFERROR(ROUND(VLOOKUP($C4537,基础资料!$B$5:$E$34,3,0)+SUMIF($C$5:$C4537,$C4537,$F$5:$F4537)-SUMIF($C$5:$C4537,$C4537,$G$5:$G4537),2),"")</f>
        <v/>
      </c>
      <c r="I4537" s="53"/>
      <c r="J4537" s="53"/>
      <c r="K4537" s="25" t="str">
        <f t="shared" si="70"/>
        <v/>
      </c>
      <c r="L4537" s="13" t="str">
        <f>IF($D4537="","",IFERROR(INDEX(类别属性,MATCH($D4537,类别表,0)),""))</f>
        <v/>
      </c>
      <c r="M4537" s="53"/>
      <c r="N4537" s="53"/>
      <c r="O4537" s="32"/>
      <c r="P4537" s="6" t="str">
        <f>IF($C4537="","",IF(ISNA(MATCH($C4537,账户表,0)),"※这个账户不在【基础资料】的账户档案里",IF($B4537="","※没填日期，这一笔不会进任何月份的报表",IF(NOT(ISNUMBER($B4537)),"※日期是文本不是日期（像 2026.6.28 这种），按日期取数的报表全会漏掉这一笔",IF(AND($F4537&lt;&gt;"",$G4537&lt;&gt;""),"※收入和支出不能同时填",IF(AND(N($F4537)=0,N($G4537)=0),"※收入和支出都没填",IF(OR(N($F4537)&lt;0,N($G4537)&lt;0),"※金额不能填负数，方向反了就换一列填",IF($D4537="","※没填收支类别，分类报表会漏掉这一笔",IF(ISNA(MATCH($D4537,类别表,0)),"※收支类别不在【基础资料】的清单里",IF(AND($L4537="内部转账",$M4537=""),"△内部转账要在「对方账户」写上另一头",IF(AND($L4537="内部转账",$M4537=$C4537),"※对方账户跟本账户是同一个",IF(AND($L4537&lt;&gt;"内部转账",$M4537&lt;&gt;""),"△填了对方账户，但类别不是内部转账",IF(YEAR($B4537)&lt;&gt;管理年度,"△不是管理年度的单据，按月的三张报表里看不到",IF($H4537&lt;0,"△这一笔之后该账户余额成负数了，核一下",""))))))))))))))</f>
        <v/>
      </c>
    </row>
    <row r="4538" ht="16.5" spans="1:16">
      <c r="A4538" s="4" t="str">
        <f>IF($C4538="","",COUNTA($C$5:$C4538))</f>
        <v/>
      </c>
      <c r="B4538" s="52"/>
      <c r="C4538" s="53"/>
      <c r="D4538" s="53"/>
      <c r="E4538" s="32"/>
      <c r="F4538" s="54"/>
      <c r="G4538" s="54"/>
      <c r="H4538" s="24" t="str">
        <f>IFERROR(ROUND(VLOOKUP($C4538,基础资料!$B$5:$E$34,3,0)+SUMIF($C$5:$C4538,$C4538,$F$5:$F4538)-SUMIF($C$5:$C4538,$C4538,$G$5:$G4538),2),"")</f>
        <v/>
      </c>
      <c r="I4538" s="53"/>
      <c r="J4538" s="53"/>
      <c r="K4538" s="25" t="str">
        <f t="shared" si="70"/>
        <v/>
      </c>
      <c r="L4538" s="13" t="str">
        <f>IF($D4538="","",IFERROR(INDEX(类别属性,MATCH($D4538,类别表,0)),""))</f>
        <v/>
      </c>
      <c r="M4538" s="53"/>
      <c r="N4538" s="53"/>
      <c r="O4538" s="32"/>
      <c r="P4538" s="6" t="str">
        <f>IF($C4538="","",IF(ISNA(MATCH($C4538,账户表,0)),"※这个账户不在【基础资料】的账户档案里",IF($B4538="","※没填日期，这一笔不会进任何月份的报表",IF(NOT(ISNUMBER($B4538)),"※日期是文本不是日期（像 2026.6.28 这种），按日期取数的报表全会漏掉这一笔",IF(AND($F4538&lt;&gt;"",$G4538&lt;&gt;""),"※收入和支出不能同时填",IF(AND(N($F4538)=0,N($G4538)=0),"※收入和支出都没填",IF(OR(N($F4538)&lt;0,N($G4538)&lt;0),"※金额不能填负数，方向反了就换一列填",IF($D4538="","※没填收支类别，分类报表会漏掉这一笔",IF(ISNA(MATCH($D4538,类别表,0)),"※收支类别不在【基础资料】的清单里",IF(AND($L4538="内部转账",$M4538=""),"△内部转账要在「对方账户」写上另一头",IF(AND($L4538="内部转账",$M4538=$C4538),"※对方账户跟本账户是同一个",IF(AND($L4538&lt;&gt;"内部转账",$M4538&lt;&gt;""),"△填了对方账户，但类别不是内部转账",IF(YEAR($B4538)&lt;&gt;管理年度,"△不是管理年度的单据，按月的三张报表里看不到",IF($H4538&lt;0,"△这一笔之后该账户余额成负数了，核一下",""))))))))))))))</f>
        <v/>
      </c>
    </row>
    <row r="4539" ht="16.5" spans="1:16">
      <c r="A4539" s="4" t="str">
        <f>IF($C4539="","",COUNTA($C$5:$C4539))</f>
        <v/>
      </c>
      <c r="B4539" s="52"/>
      <c r="C4539" s="53"/>
      <c r="D4539" s="53"/>
      <c r="E4539" s="32"/>
      <c r="F4539" s="54"/>
      <c r="G4539" s="54"/>
      <c r="H4539" s="24" t="str">
        <f>IFERROR(ROUND(VLOOKUP($C4539,基础资料!$B$5:$E$34,3,0)+SUMIF($C$5:$C4539,$C4539,$F$5:$F4539)-SUMIF($C$5:$C4539,$C4539,$G$5:$G4539),2),"")</f>
        <v/>
      </c>
      <c r="I4539" s="53"/>
      <c r="J4539" s="53"/>
      <c r="K4539" s="25" t="str">
        <f t="shared" si="70"/>
        <v/>
      </c>
      <c r="L4539" s="13" t="str">
        <f>IF($D4539="","",IFERROR(INDEX(类别属性,MATCH($D4539,类别表,0)),""))</f>
        <v/>
      </c>
      <c r="M4539" s="53"/>
      <c r="N4539" s="53"/>
      <c r="O4539" s="32"/>
      <c r="P4539" s="6" t="str">
        <f>IF($C4539="","",IF(ISNA(MATCH($C4539,账户表,0)),"※这个账户不在【基础资料】的账户档案里",IF($B4539="","※没填日期，这一笔不会进任何月份的报表",IF(NOT(ISNUMBER($B4539)),"※日期是文本不是日期（像 2026.6.28 这种），按日期取数的报表全会漏掉这一笔",IF(AND($F4539&lt;&gt;"",$G4539&lt;&gt;""),"※收入和支出不能同时填",IF(AND(N($F4539)=0,N($G4539)=0),"※收入和支出都没填",IF(OR(N($F4539)&lt;0,N($G4539)&lt;0),"※金额不能填负数，方向反了就换一列填",IF($D4539="","※没填收支类别，分类报表会漏掉这一笔",IF(ISNA(MATCH($D4539,类别表,0)),"※收支类别不在【基础资料】的清单里",IF(AND($L4539="内部转账",$M4539=""),"△内部转账要在「对方账户」写上另一头",IF(AND($L4539="内部转账",$M4539=$C4539),"※对方账户跟本账户是同一个",IF(AND($L4539&lt;&gt;"内部转账",$M4539&lt;&gt;""),"△填了对方账户，但类别不是内部转账",IF(YEAR($B4539)&lt;&gt;管理年度,"△不是管理年度的单据，按月的三张报表里看不到",IF($H4539&lt;0,"△这一笔之后该账户余额成负数了，核一下",""))))))))))))))</f>
        <v/>
      </c>
    </row>
    <row r="4540" ht="16.5" spans="1:16">
      <c r="A4540" s="4" t="str">
        <f>IF($C4540="","",COUNTA($C$5:$C4540))</f>
        <v/>
      </c>
      <c r="B4540" s="52"/>
      <c r="C4540" s="53"/>
      <c r="D4540" s="53"/>
      <c r="E4540" s="32"/>
      <c r="F4540" s="54"/>
      <c r="G4540" s="54"/>
      <c r="H4540" s="24" t="str">
        <f>IFERROR(ROUND(VLOOKUP($C4540,基础资料!$B$5:$E$34,3,0)+SUMIF($C$5:$C4540,$C4540,$F$5:$F4540)-SUMIF($C$5:$C4540,$C4540,$G$5:$G4540),2),"")</f>
        <v/>
      </c>
      <c r="I4540" s="53"/>
      <c r="J4540" s="53"/>
      <c r="K4540" s="25" t="str">
        <f t="shared" si="70"/>
        <v/>
      </c>
      <c r="L4540" s="13" t="str">
        <f>IF($D4540="","",IFERROR(INDEX(类别属性,MATCH($D4540,类别表,0)),""))</f>
        <v/>
      </c>
      <c r="M4540" s="53"/>
      <c r="N4540" s="53"/>
      <c r="O4540" s="32"/>
      <c r="P4540" s="6" t="str">
        <f>IF($C4540="","",IF(ISNA(MATCH($C4540,账户表,0)),"※这个账户不在【基础资料】的账户档案里",IF($B4540="","※没填日期，这一笔不会进任何月份的报表",IF(NOT(ISNUMBER($B4540)),"※日期是文本不是日期（像 2026.6.28 这种），按日期取数的报表全会漏掉这一笔",IF(AND($F4540&lt;&gt;"",$G4540&lt;&gt;""),"※收入和支出不能同时填",IF(AND(N($F4540)=0,N($G4540)=0),"※收入和支出都没填",IF(OR(N($F4540)&lt;0,N($G4540)&lt;0),"※金额不能填负数，方向反了就换一列填",IF($D4540="","※没填收支类别，分类报表会漏掉这一笔",IF(ISNA(MATCH($D4540,类别表,0)),"※收支类别不在【基础资料】的清单里",IF(AND($L4540="内部转账",$M4540=""),"△内部转账要在「对方账户」写上另一头",IF(AND($L4540="内部转账",$M4540=$C4540),"※对方账户跟本账户是同一个",IF(AND($L4540&lt;&gt;"内部转账",$M4540&lt;&gt;""),"△填了对方账户，但类别不是内部转账",IF(YEAR($B4540)&lt;&gt;管理年度,"△不是管理年度的单据，按月的三张报表里看不到",IF($H4540&lt;0,"△这一笔之后该账户余额成负数了，核一下",""))))))))))))))</f>
        <v/>
      </c>
    </row>
    <row r="4541" ht="16.5" spans="1:16">
      <c r="A4541" s="4" t="str">
        <f>IF($C4541="","",COUNTA($C$5:$C4541))</f>
        <v/>
      </c>
      <c r="B4541" s="52"/>
      <c r="C4541" s="53"/>
      <c r="D4541" s="53"/>
      <c r="E4541" s="32"/>
      <c r="F4541" s="54"/>
      <c r="G4541" s="54"/>
      <c r="H4541" s="24" t="str">
        <f>IFERROR(ROUND(VLOOKUP($C4541,基础资料!$B$5:$E$34,3,0)+SUMIF($C$5:$C4541,$C4541,$F$5:$F4541)-SUMIF($C$5:$C4541,$C4541,$G$5:$G4541),2),"")</f>
        <v/>
      </c>
      <c r="I4541" s="53"/>
      <c r="J4541" s="53"/>
      <c r="K4541" s="25" t="str">
        <f t="shared" si="70"/>
        <v/>
      </c>
      <c r="L4541" s="13" t="str">
        <f>IF($D4541="","",IFERROR(INDEX(类别属性,MATCH($D4541,类别表,0)),""))</f>
        <v/>
      </c>
      <c r="M4541" s="53"/>
      <c r="N4541" s="53"/>
      <c r="O4541" s="32"/>
      <c r="P4541" s="6" t="str">
        <f>IF($C4541="","",IF(ISNA(MATCH($C4541,账户表,0)),"※这个账户不在【基础资料】的账户档案里",IF($B4541="","※没填日期，这一笔不会进任何月份的报表",IF(NOT(ISNUMBER($B4541)),"※日期是文本不是日期（像 2026.6.28 这种），按日期取数的报表全会漏掉这一笔",IF(AND($F4541&lt;&gt;"",$G4541&lt;&gt;""),"※收入和支出不能同时填",IF(AND(N($F4541)=0,N($G4541)=0),"※收入和支出都没填",IF(OR(N($F4541)&lt;0,N($G4541)&lt;0),"※金额不能填负数，方向反了就换一列填",IF($D4541="","※没填收支类别，分类报表会漏掉这一笔",IF(ISNA(MATCH($D4541,类别表,0)),"※收支类别不在【基础资料】的清单里",IF(AND($L4541="内部转账",$M4541=""),"△内部转账要在「对方账户」写上另一头",IF(AND($L4541="内部转账",$M4541=$C4541),"※对方账户跟本账户是同一个",IF(AND($L4541&lt;&gt;"内部转账",$M4541&lt;&gt;""),"△填了对方账户，但类别不是内部转账",IF(YEAR($B4541)&lt;&gt;管理年度,"△不是管理年度的单据，按月的三张报表里看不到",IF($H4541&lt;0,"△这一笔之后该账户余额成负数了，核一下",""))))))))))))))</f>
        <v/>
      </c>
    </row>
    <row r="4542" ht="16.5" spans="1:16">
      <c r="A4542" s="4" t="str">
        <f>IF($C4542="","",COUNTA($C$5:$C4542))</f>
        <v/>
      </c>
      <c r="B4542" s="52"/>
      <c r="C4542" s="53"/>
      <c r="D4542" s="53"/>
      <c r="E4542" s="32"/>
      <c r="F4542" s="54"/>
      <c r="G4542" s="54"/>
      <c r="H4542" s="24" t="str">
        <f>IFERROR(ROUND(VLOOKUP($C4542,基础资料!$B$5:$E$34,3,0)+SUMIF($C$5:$C4542,$C4542,$F$5:$F4542)-SUMIF($C$5:$C4542,$C4542,$G$5:$G4542),2),"")</f>
        <v/>
      </c>
      <c r="I4542" s="53"/>
      <c r="J4542" s="53"/>
      <c r="K4542" s="25" t="str">
        <f t="shared" si="70"/>
        <v/>
      </c>
      <c r="L4542" s="13" t="str">
        <f>IF($D4542="","",IFERROR(INDEX(类别属性,MATCH($D4542,类别表,0)),""))</f>
        <v/>
      </c>
      <c r="M4542" s="53"/>
      <c r="N4542" s="53"/>
      <c r="O4542" s="32"/>
      <c r="P4542" s="6" t="str">
        <f>IF($C4542="","",IF(ISNA(MATCH($C4542,账户表,0)),"※这个账户不在【基础资料】的账户档案里",IF($B4542="","※没填日期，这一笔不会进任何月份的报表",IF(NOT(ISNUMBER($B4542)),"※日期是文本不是日期（像 2026.6.28 这种），按日期取数的报表全会漏掉这一笔",IF(AND($F4542&lt;&gt;"",$G4542&lt;&gt;""),"※收入和支出不能同时填",IF(AND(N($F4542)=0,N($G4542)=0),"※收入和支出都没填",IF(OR(N($F4542)&lt;0,N($G4542)&lt;0),"※金额不能填负数，方向反了就换一列填",IF($D4542="","※没填收支类别，分类报表会漏掉这一笔",IF(ISNA(MATCH($D4542,类别表,0)),"※收支类别不在【基础资料】的清单里",IF(AND($L4542="内部转账",$M4542=""),"△内部转账要在「对方账户」写上另一头",IF(AND($L4542="内部转账",$M4542=$C4542),"※对方账户跟本账户是同一个",IF(AND($L4542&lt;&gt;"内部转账",$M4542&lt;&gt;""),"△填了对方账户，但类别不是内部转账",IF(YEAR($B4542)&lt;&gt;管理年度,"△不是管理年度的单据，按月的三张报表里看不到",IF($H4542&lt;0,"△这一笔之后该账户余额成负数了，核一下",""))))))))))))))</f>
        <v/>
      </c>
    </row>
    <row r="4543" ht="16.5" spans="1:16">
      <c r="A4543" s="4" t="str">
        <f>IF($C4543="","",COUNTA($C$5:$C4543))</f>
        <v/>
      </c>
      <c r="B4543" s="52"/>
      <c r="C4543" s="53"/>
      <c r="D4543" s="53"/>
      <c r="E4543" s="32"/>
      <c r="F4543" s="54"/>
      <c r="G4543" s="54"/>
      <c r="H4543" s="24" t="str">
        <f>IFERROR(ROUND(VLOOKUP($C4543,基础资料!$B$5:$E$34,3,0)+SUMIF($C$5:$C4543,$C4543,$F$5:$F4543)-SUMIF($C$5:$C4543,$C4543,$G$5:$G4543),2),"")</f>
        <v/>
      </c>
      <c r="I4543" s="53"/>
      <c r="J4543" s="53"/>
      <c r="K4543" s="25" t="str">
        <f t="shared" si="70"/>
        <v/>
      </c>
      <c r="L4543" s="13" t="str">
        <f>IF($D4543="","",IFERROR(INDEX(类别属性,MATCH($D4543,类别表,0)),""))</f>
        <v/>
      </c>
      <c r="M4543" s="53"/>
      <c r="N4543" s="53"/>
      <c r="O4543" s="32"/>
      <c r="P4543" s="6" t="str">
        <f>IF($C4543="","",IF(ISNA(MATCH($C4543,账户表,0)),"※这个账户不在【基础资料】的账户档案里",IF($B4543="","※没填日期，这一笔不会进任何月份的报表",IF(NOT(ISNUMBER($B4543)),"※日期是文本不是日期（像 2026.6.28 这种），按日期取数的报表全会漏掉这一笔",IF(AND($F4543&lt;&gt;"",$G4543&lt;&gt;""),"※收入和支出不能同时填",IF(AND(N($F4543)=0,N($G4543)=0),"※收入和支出都没填",IF(OR(N($F4543)&lt;0,N($G4543)&lt;0),"※金额不能填负数，方向反了就换一列填",IF($D4543="","※没填收支类别，分类报表会漏掉这一笔",IF(ISNA(MATCH($D4543,类别表,0)),"※收支类别不在【基础资料】的清单里",IF(AND($L4543="内部转账",$M4543=""),"△内部转账要在「对方账户」写上另一头",IF(AND($L4543="内部转账",$M4543=$C4543),"※对方账户跟本账户是同一个",IF(AND($L4543&lt;&gt;"内部转账",$M4543&lt;&gt;""),"△填了对方账户，但类别不是内部转账",IF(YEAR($B4543)&lt;&gt;管理年度,"△不是管理年度的单据，按月的三张报表里看不到",IF($H4543&lt;0,"△这一笔之后该账户余额成负数了，核一下",""))))))))))))))</f>
        <v/>
      </c>
    </row>
    <row r="4544" ht="16.5" spans="1:16">
      <c r="A4544" s="4" t="str">
        <f>IF($C4544="","",COUNTA($C$5:$C4544))</f>
        <v/>
      </c>
      <c r="B4544" s="52"/>
      <c r="C4544" s="53"/>
      <c r="D4544" s="53"/>
      <c r="E4544" s="32"/>
      <c r="F4544" s="54"/>
      <c r="G4544" s="54"/>
      <c r="H4544" s="24" t="str">
        <f>IFERROR(ROUND(VLOOKUP($C4544,基础资料!$B$5:$E$34,3,0)+SUMIF($C$5:$C4544,$C4544,$F$5:$F4544)-SUMIF($C$5:$C4544,$C4544,$G$5:$G4544),2),"")</f>
        <v/>
      </c>
      <c r="I4544" s="53"/>
      <c r="J4544" s="53"/>
      <c r="K4544" s="25" t="str">
        <f t="shared" si="70"/>
        <v/>
      </c>
      <c r="L4544" s="13" t="str">
        <f>IF($D4544="","",IFERROR(INDEX(类别属性,MATCH($D4544,类别表,0)),""))</f>
        <v/>
      </c>
      <c r="M4544" s="53"/>
      <c r="N4544" s="53"/>
      <c r="O4544" s="32"/>
      <c r="P4544" s="6" t="str">
        <f>IF($C4544="","",IF(ISNA(MATCH($C4544,账户表,0)),"※这个账户不在【基础资料】的账户档案里",IF($B4544="","※没填日期，这一笔不会进任何月份的报表",IF(NOT(ISNUMBER($B4544)),"※日期是文本不是日期（像 2026.6.28 这种），按日期取数的报表全会漏掉这一笔",IF(AND($F4544&lt;&gt;"",$G4544&lt;&gt;""),"※收入和支出不能同时填",IF(AND(N($F4544)=0,N($G4544)=0),"※收入和支出都没填",IF(OR(N($F4544)&lt;0,N($G4544)&lt;0),"※金额不能填负数，方向反了就换一列填",IF($D4544="","※没填收支类别，分类报表会漏掉这一笔",IF(ISNA(MATCH($D4544,类别表,0)),"※收支类别不在【基础资料】的清单里",IF(AND($L4544="内部转账",$M4544=""),"△内部转账要在「对方账户」写上另一头",IF(AND($L4544="内部转账",$M4544=$C4544),"※对方账户跟本账户是同一个",IF(AND($L4544&lt;&gt;"内部转账",$M4544&lt;&gt;""),"△填了对方账户，但类别不是内部转账",IF(YEAR($B4544)&lt;&gt;管理年度,"△不是管理年度的单据，按月的三张报表里看不到",IF($H4544&lt;0,"△这一笔之后该账户余额成负数了，核一下",""))))))))))))))</f>
        <v/>
      </c>
    </row>
    <row r="4545" ht="16.5" spans="1:16">
      <c r="A4545" s="4" t="str">
        <f>IF($C4545="","",COUNTA($C$5:$C4545))</f>
        <v/>
      </c>
      <c r="B4545" s="52"/>
      <c r="C4545" s="53"/>
      <c r="D4545" s="53"/>
      <c r="E4545" s="32"/>
      <c r="F4545" s="54"/>
      <c r="G4545" s="54"/>
      <c r="H4545" s="24" t="str">
        <f>IFERROR(ROUND(VLOOKUP($C4545,基础资料!$B$5:$E$34,3,0)+SUMIF($C$5:$C4545,$C4545,$F$5:$F4545)-SUMIF($C$5:$C4545,$C4545,$G$5:$G4545),2),"")</f>
        <v/>
      </c>
      <c r="I4545" s="53"/>
      <c r="J4545" s="53"/>
      <c r="K4545" s="25" t="str">
        <f t="shared" si="70"/>
        <v/>
      </c>
      <c r="L4545" s="13" t="str">
        <f>IF($D4545="","",IFERROR(INDEX(类别属性,MATCH($D4545,类别表,0)),""))</f>
        <v/>
      </c>
      <c r="M4545" s="53"/>
      <c r="N4545" s="53"/>
      <c r="O4545" s="32"/>
      <c r="P4545" s="6" t="str">
        <f>IF($C4545="","",IF(ISNA(MATCH($C4545,账户表,0)),"※这个账户不在【基础资料】的账户档案里",IF($B4545="","※没填日期，这一笔不会进任何月份的报表",IF(NOT(ISNUMBER($B4545)),"※日期是文本不是日期（像 2026.6.28 这种），按日期取数的报表全会漏掉这一笔",IF(AND($F4545&lt;&gt;"",$G4545&lt;&gt;""),"※收入和支出不能同时填",IF(AND(N($F4545)=0,N($G4545)=0),"※收入和支出都没填",IF(OR(N($F4545)&lt;0,N($G4545)&lt;0),"※金额不能填负数，方向反了就换一列填",IF($D4545="","※没填收支类别，分类报表会漏掉这一笔",IF(ISNA(MATCH($D4545,类别表,0)),"※收支类别不在【基础资料】的清单里",IF(AND($L4545="内部转账",$M4545=""),"△内部转账要在「对方账户」写上另一头",IF(AND($L4545="内部转账",$M4545=$C4545),"※对方账户跟本账户是同一个",IF(AND($L4545&lt;&gt;"内部转账",$M4545&lt;&gt;""),"△填了对方账户，但类别不是内部转账",IF(YEAR($B4545)&lt;&gt;管理年度,"△不是管理年度的单据，按月的三张报表里看不到",IF($H4545&lt;0,"△这一笔之后该账户余额成负数了，核一下",""))))))))))))))</f>
        <v/>
      </c>
    </row>
    <row r="4546" ht="16.5" spans="1:16">
      <c r="A4546" s="4" t="str">
        <f>IF($C4546="","",COUNTA($C$5:$C4546))</f>
        <v/>
      </c>
      <c r="B4546" s="52"/>
      <c r="C4546" s="53"/>
      <c r="D4546" s="53"/>
      <c r="E4546" s="32"/>
      <c r="F4546" s="54"/>
      <c r="G4546" s="54"/>
      <c r="H4546" s="24" t="str">
        <f>IFERROR(ROUND(VLOOKUP($C4546,基础资料!$B$5:$E$34,3,0)+SUMIF($C$5:$C4546,$C4546,$F$5:$F4546)-SUMIF($C$5:$C4546,$C4546,$G$5:$G4546),2),"")</f>
        <v/>
      </c>
      <c r="I4546" s="53"/>
      <c r="J4546" s="53"/>
      <c r="K4546" s="25" t="str">
        <f t="shared" si="70"/>
        <v/>
      </c>
      <c r="L4546" s="13" t="str">
        <f>IF($D4546="","",IFERROR(INDEX(类别属性,MATCH($D4546,类别表,0)),""))</f>
        <v/>
      </c>
      <c r="M4546" s="53"/>
      <c r="N4546" s="53"/>
      <c r="O4546" s="32"/>
      <c r="P4546" s="6" t="str">
        <f>IF($C4546="","",IF(ISNA(MATCH($C4546,账户表,0)),"※这个账户不在【基础资料】的账户档案里",IF($B4546="","※没填日期，这一笔不会进任何月份的报表",IF(NOT(ISNUMBER($B4546)),"※日期是文本不是日期（像 2026.6.28 这种），按日期取数的报表全会漏掉这一笔",IF(AND($F4546&lt;&gt;"",$G4546&lt;&gt;""),"※收入和支出不能同时填",IF(AND(N($F4546)=0,N($G4546)=0),"※收入和支出都没填",IF(OR(N($F4546)&lt;0,N($G4546)&lt;0),"※金额不能填负数，方向反了就换一列填",IF($D4546="","※没填收支类别，分类报表会漏掉这一笔",IF(ISNA(MATCH($D4546,类别表,0)),"※收支类别不在【基础资料】的清单里",IF(AND($L4546="内部转账",$M4546=""),"△内部转账要在「对方账户」写上另一头",IF(AND($L4546="内部转账",$M4546=$C4546),"※对方账户跟本账户是同一个",IF(AND($L4546&lt;&gt;"内部转账",$M4546&lt;&gt;""),"△填了对方账户，但类别不是内部转账",IF(YEAR($B4546)&lt;&gt;管理年度,"△不是管理年度的单据，按月的三张报表里看不到",IF($H4546&lt;0,"△这一笔之后该账户余额成负数了，核一下",""))))))))))))))</f>
        <v/>
      </c>
    </row>
    <row r="4547" ht="16.5" spans="1:16">
      <c r="A4547" s="4" t="str">
        <f>IF($C4547="","",COUNTA($C$5:$C4547))</f>
        <v/>
      </c>
      <c r="B4547" s="52"/>
      <c r="C4547" s="53"/>
      <c r="D4547" s="53"/>
      <c r="E4547" s="32"/>
      <c r="F4547" s="54"/>
      <c r="G4547" s="54"/>
      <c r="H4547" s="24" t="str">
        <f>IFERROR(ROUND(VLOOKUP($C4547,基础资料!$B$5:$E$34,3,0)+SUMIF($C$5:$C4547,$C4547,$F$5:$F4547)-SUMIF($C$5:$C4547,$C4547,$G$5:$G4547),2),"")</f>
        <v/>
      </c>
      <c r="I4547" s="53"/>
      <c r="J4547" s="53"/>
      <c r="K4547" s="25" t="str">
        <f t="shared" si="70"/>
        <v/>
      </c>
      <c r="L4547" s="13" t="str">
        <f>IF($D4547="","",IFERROR(INDEX(类别属性,MATCH($D4547,类别表,0)),""))</f>
        <v/>
      </c>
      <c r="M4547" s="53"/>
      <c r="N4547" s="53"/>
      <c r="O4547" s="32"/>
      <c r="P4547" s="6" t="str">
        <f>IF($C4547="","",IF(ISNA(MATCH($C4547,账户表,0)),"※这个账户不在【基础资料】的账户档案里",IF($B4547="","※没填日期，这一笔不会进任何月份的报表",IF(NOT(ISNUMBER($B4547)),"※日期是文本不是日期（像 2026.6.28 这种），按日期取数的报表全会漏掉这一笔",IF(AND($F4547&lt;&gt;"",$G4547&lt;&gt;""),"※收入和支出不能同时填",IF(AND(N($F4547)=0,N($G4547)=0),"※收入和支出都没填",IF(OR(N($F4547)&lt;0,N($G4547)&lt;0),"※金额不能填负数，方向反了就换一列填",IF($D4547="","※没填收支类别，分类报表会漏掉这一笔",IF(ISNA(MATCH($D4547,类别表,0)),"※收支类别不在【基础资料】的清单里",IF(AND($L4547="内部转账",$M4547=""),"△内部转账要在「对方账户」写上另一头",IF(AND($L4547="内部转账",$M4547=$C4547),"※对方账户跟本账户是同一个",IF(AND($L4547&lt;&gt;"内部转账",$M4547&lt;&gt;""),"△填了对方账户，但类别不是内部转账",IF(YEAR($B4547)&lt;&gt;管理年度,"△不是管理年度的单据，按月的三张报表里看不到",IF($H4547&lt;0,"△这一笔之后该账户余额成负数了，核一下",""))))))))))))))</f>
        <v/>
      </c>
    </row>
    <row r="4548" ht="16.5" spans="1:16">
      <c r="A4548" s="4" t="str">
        <f>IF($C4548="","",COUNTA($C$5:$C4548))</f>
        <v/>
      </c>
      <c r="B4548" s="52"/>
      <c r="C4548" s="53"/>
      <c r="D4548" s="53"/>
      <c r="E4548" s="32"/>
      <c r="F4548" s="54"/>
      <c r="G4548" s="54"/>
      <c r="H4548" s="24" t="str">
        <f>IFERROR(ROUND(VLOOKUP($C4548,基础资料!$B$5:$E$34,3,0)+SUMIF($C$5:$C4548,$C4548,$F$5:$F4548)-SUMIF($C$5:$C4548,$C4548,$G$5:$G4548),2),"")</f>
        <v/>
      </c>
      <c r="I4548" s="53"/>
      <c r="J4548" s="53"/>
      <c r="K4548" s="25" t="str">
        <f t="shared" si="70"/>
        <v/>
      </c>
      <c r="L4548" s="13" t="str">
        <f>IF($D4548="","",IFERROR(INDEX(类别属性,MATCH($D4548,类别表,0)),""))</f>
        <v/>
      </c>
      <c r="M4548" s="53"/>
      <c r="N4548" s="53"/>
      <c r="O4548" s="32"/>
      <c r="P4548" s="6" t="str">
        <f>IF($C4548="","",IF(ISNA(MATCH($C4548,账户表,0)),"※这个账户不在【基础资料】的账户档案里",IF($B4548="","※没填日期，这一笔不会进任何月份的报表",IF(NOT(ISNUMBER($B4548)),"※日期是文本不是日期（像 2026.6.28 这种），按日期取数的报表全会漏掉这一笔",IF(AND($F4548&lt;&gt;"",$G4548&lt;&gt;""),"※收入和支出不能同时填",IF(AND(N($F4548)=0,N($G4548)=0),"※收入和支出都没填",IF(OR(N($F4548)&lt;0,N($G4548)&lt;0),"※金额不能填负数，方向反了就换一列填",IF($D4548="","※没填收支类别，分类报表会漏掉这一笔",IF(ISNA(MATCH($D4548,类别表,0)),"※收支类别不在【基础资料】的清单里",IF(AND($L4548="内部转账",$M4548=""),"△内部转账要在「对方账户」写上另一头",IF(AND($L4548="内部转账",$M4548=$C4548),"※对方账户跟本账户是同一个",IF(AND($L4548&lt;&gt;"内部转账",$M4548&lt;&gt;""),"△填了对方账户，但类别不是内部转账",IF(YEAR($B4548)&lt;&gt;管理年度,"△不是管理年度的单据，按月的三张报表里看不到",IF($H4548&lt;0,"△这一笔之后该账户余额成负数了，核一下",""))))))))))))))</f>
        <v/>
      </c>
    </row>
    <row r="4549" ht="16.5" spans="1:16">
      <c r="A4549" s="4" t="str">
        <f>IF($C4549="","",COUNTA($C$5:$C4549))</f>
        <v/>
      </c>
      <c r="B4549" s="52"/>
      <c r="C4549" s="53"/>
      <c r="D4549" s="53"/>
      <c r="E4549" s="32"/>
      <c r="F4549" s="54"/>
      <c r="G4549" s="54"/>
      <c r="H4549" s="24" t="str">
        <f>IFERROR(ROUND(VLOOKUP($C4549,基础资料!$B$5:$E$34,3,0)+SUMIF($C$5:$C4549,$C4549,$F$5:$F4549)-SUMIF($C$5:$C4549,$C4549,$G$5:$G4549),2),"")</f>
        <v/>
      </c>
      <c r="I4549" s="53"/>
      <c r="J4549" s="53"/>
      <c r="K4549" s="25" t="str">
        <f t="shared" ref="K4549:K4612" si="71">IF(OR($B4549="",NOT(ISNUMBER($B4549))),"",--TEXT($B4549,"yyyymm"))</f>
        <v/>
      </c>
      <c r="L4549" s="13" t="str">
        <f>IF($D4549="","",IFERROR(INDEX(类别属性,MATCH($D4549,类别表,0)),""))</f>
        <v/>
      </c>
      <c r="M4549" s="53"/>
      <c r="N4549" s="53"/>
      <c r="O4549" s="32"/>
      <c r="P4549" s="6" t="str">
        <f>IF($C4549="","",IF(ISNA(MATCH($C4549,账户表,0)),"※这个账户不在【基础资料】的账户档案里",IF($B4549="","※没填日期，这一笔不会进任何月份的报表",IF(NOT(ISNUMBER($B4549)),"※日期是文本不是日期（像 2026.6.28 这种），按日期取数的报表全会漏掉这一笔",IF(AND($F4549&lt;&gt;"",$G4549&lt;&gt;""),"※收入和支出不能同时填",IF(AND(N($F4549)=0,N($G4549)=0),"※收入和支出都没填",IF(OR(N($F4549)&lt;0,N($G4549)&lt;0),"※金额不能填负数，方向反了就换一列填",IF($D4549="","※没填收支类别，分类报表会漏掉这一笔",IF(ISNA(MATCH($D4549,类别表,0)),"※收支类别不在【基础资料】的清单里",IF(AND($L4549="内部转账",$M4549=""),"△内部转账要在「对方账户」写上另一头",IF(AND($L4549="内部转账",$M4549=$C4549),"※对方账户跟本账户是同一个",IF(AND($L4549&lt;&gt;"内部转账",$M4549&lt;&gt;""),"△填了对方账户，但类别不是内部转账",IF(YEAR($B4549)&lt;&gt;管理年度,"△不是管理年度的单据，按月的三张报表里看不到",IF($H4549&lt;0,"△这一笔之后该账户余额成负数了，核一下",""))))))))))))))</f>
        <v/>
      </c>
    </row>
    <row r="4550" ht="16.5" spans="1:16">
      <c r="A4550" s="4" t="str">
        <f>IF($C4550="","",COUNTA($C$5:$C4550))</f>
        <v/>
      </c>
      <c r="B4550" s="52"/>
      <c r="C4550" s="53"/>
      <c r="D4550" s="53"/>
      <c r="E4550" s="32"/>
      <c r="F4550" s="54"/>
      <c r="G4550" s="54"/>
      <c r="H4550" s="24" t="str">
        <f>IFERROR(ROUND(VLOOKUP($C4550,基础资料!$B$5:$E$34,3,0)+SUMIF($C$5:$C4550,$C4550,$F$5:$F4550)-SUMIF($C$5:$C4550,$C4550,$G$5:$G4550),2),"")</f>
        <v/>
      </c>
      <c r="I4550" s="53"/>
      <c r="J4550" s="53"/>
      <c r="K4550" s="25" t="str">
        <f t="shared" si="71"/>
        <v/>
      </c>
      <c r="L4550" s="13" t="str">
        <f>IF($D4550="","",IFERROR(INDEX(类别属性,MATCH($D4550,类别表,0)),""))</f>
        <v/>
      </c>
      <c r="M4550" s="53"/>
      <c r="N4550" s="53"/>
      <c r="O4550" s="32"/>
      <c r="P4550" s="6" t="str">
        <f>IF($C4550="","",IF(ISNA(MATCH($C4550,账户表,0)),"※这个账户不在【基础资料】的账户档案里",IF($B4550="","※没填日期，这一笔不会进任何月份的报表",IF(NOT(ISNUMBER($B4550)),"※日期是文本不是日期（像 2026.6.28 这种），按日期取数的报表全会漏掉这一笔",IF(AND($F4550&lt;&gt;"",$G4550&lt;&gt;""),"※收入和支出不能同时填",IF(AND(N($F4550)=0,N($G4550)=0),"※收入和支出都没填",IF(OR(N($F4550)&lt;0,N($G4550)&lt;0),"※金额不能填负数，方向反了就换一列填",IF($D4550="","※没填收支类别，分类报表会漏掉这一笔",IF(ISNA(MATCH($D4550,类别表,0)),"※收支类别不在【基础资料】的清单里",IF(AND($L4550="内部转账",$M4550=""),"△内部转账要在「对方账户」写上另一头",IF(AND($L4550="内部转账",$M4550=$C4550),"※对方账户跟本账户是同一个",IF(AND($L4550&lt;&gt;"内部转账",$M4550&lt;&gt;""),"△填了对方账户，但类别不是内部转账",IF(YEAR($B4550)&lt;&gt;管理年度,"△不是管理年度的单据，按月的三张报表里看不到",IF($H4550&lt;0,"△这一笔之后该账户余额成负数了，核一下",""))))))))))))))</f>
        <v/>
      </c>
    </row>
    <row r="4551" ht="16.5" spans="1:16">
      <c r="A4551" s="4" t="str">
        <f>IF($C4551="","",COUNTA($C$5:$C4551))</f>
        <v/>
      </c>
      <c r="B4551" s="52"/>
      <c r="C4551" s="53"/>
      <c r="D4551" s="53"/>
      <c r="E4551" s="32"/>
      <c r="F4551" s="54"/>
      <c r="G4551" s="54"/>
      <c r="H4551" s="24" t="str">
        <f>IFERROR(ROUND(VLOOKUP($C4551,基础资料!$B$5:$E$34,3,0)+SUMIF($C$5:$C4551,$C4551,$F$5:$F4551)-SUMIF($C$5:$C4551,$C4551,$G$5:$G4551),2),"")</f>
        <v/>
      </c>
      <c r="I4551" s="53"/>
      <c r="J4551" s="53"/>
      <c r="K4551" s="25" t="str">
        <f t="shared" si="71"/>
        <v/>
      </c>
      <c r="L4551" s="13" t="str">
        <f>IF($D4551="","",IFERROR(INDEX(类别属性,MATCH($D4551,类别表,0)),""))</f>
        <v/>
      </c>
      <c r="M4551" s="53"/>
      <c r="N4551" s="53"/>
      <c r="O4551" s="32"/>
      <c r="P4551" s="6" t="str">
        <f>IF($C4551="","",IF(ISNA(MATCH($C4551,账户表,0)),"※这个账户不在【基础资料】的账户档案里",IF($B4551="","※没填日期，这一笔不会进任何月份的报表",IF(NOT(ISNUMBER($B4551)),"※日期是文本不是日期（像 2026.6.28 这种），按日期取数的报表全会漏掉这一笔",IF(AND($F4551&lt;&gt;"",$G4551&lt;&gt;""),"※收入和支出不能同时填",IF(AND(N($F4551)=0,N($G4551)=0),"※收入和支出都没填",IF(OR(N($F4551)&lt;0,N($G4551)&lt;0),"※金额不能填负数，方向反了就换一列填",IF($D4551="","※没填收支类别，分类报表会漏掉这一笔",IF(ISNA(MATCH($D4551,类别表,0)),"※收支类别不在【基础资料】的清单里",IF(AND($L4551="内部转账",$M4551=""),"△内部转账要在「对方账户」写上另一头",IF(AND($L4551="内部转账",$M4551=$C4551),"※对方账户跟本账户是同一个",IF(AND($L4551&lt;&gt;"内部转账",$M4551&lt;&gt;""),"△填了对方账户，但类别不是内部转账",IF(YEAR($B4551)&lt;&gt;管理年度,"△不是管理年度的单据，按月的三张报表里看不到",IF($H4551&lt;0,"△这一笔之后该账户余额成负数了，核一下",""))))))))))))))</f>
        <v/>
      </c>
    </row>
    <row r="4552" ht="16.5" spans="1:16">
      <c r="A4552" s="4" t="str">
        <f>IF($C4552="","",COUNTA($C$5:$C4552))</f>
        <v/>
      </c>
      <c r="B4552" s="52"/>
      <c r="C4552" s="53"/>
      <c r="D4552" s="53"/>
      <c r="E4552" s="32"/>
      <c r="F4552" s="54"/>
      <c r="G4552" s="54"/>
      <c r="H4552" s="24" t="str">
        <f>IFERROR(ROUND(VLOOKUP($C4552,基础资料!$B$5:$E$34,3,0)+SUMIF($C$5:$C4552,$C4552,$F$5:$F4552)-SUMIF($C$5:$C4552,$C4552,$G$5:$G4552),2),"")</f>
        <v/>
      </c>
      <c r="I4552" s="53"/>
      <c r="J4552" s="53"/>
      <c r="K4552" s="25" t="str">
        <f t="shared" si="71"/>
        <v/>
      </c>
      <c r="L4552" s="13" t="str">
        <f>IF($D4552="","",IFERROR(INDEX(类别属性,MATCH($D4552,类别表,0)),""))</f>
        <v/>
      </c>
      <c r="M4552" s="53"/>
      <c r="N4552" s="53"/>
      <c r="O4552" s="32"/>
      <c r="P4552" s="6" t="str">
        <f>IF($C4552="","",IF(ISNA(MATCH($C4552,账户表,0)),"※这个账户不在【基础资料】的账户档案里",IF($B4552="","※没填日期，这一笔不会进任何月份的报表",IF(NOT(ISNUMBER($B4552)),"※日期是文本不是日期（像 2026.6.28 这种），按日期取数的报表全会漏掉这一笔",IF(AND($F4552&lt;&gt;"",$G4552&lt;&gt;""),"※收入和支出不能同时填",IF(AND(N($F4552)=0,N($G4552)=0),"※收入和支出都没填",IF(OR(N($F4552)&lt;0,N($G4552)&lt;0),"※金额不能填负数，方向反了就换一列填",IF($D4552="","※没填收支类别，分类报表会漏掉这一笔",IF(ISNA(MATCH($D4552,类别表,0)),"※收支类别不在【基础资料】的清单里",IF(AND($L4552="内部转账",$M4552=""),"△内部转账要在「对方账户」写上另一头",IF(AND($L4552="内部转账",$M4552=$C4552),"※对方账户跟本账户是同一个",IF(AND($L4552&lt;&gt;"内部转账",$M4552&lt;&gt;""),"△填了对方账户，但类别不是内部转账",IF(YEAR($B4552)&lt;&gt;管理年度,"△不是管理年度的单据，按月的三张报表里看不到",IF($H4552&lt;0,"△这一笔之后该账户余额成负数了，核一下",""))))))))))))))</f>
        <v/>
      </c>
    </row>
    <row r="4553" ht="16.5" spans="1:16">
      <c r="A4553" s="4" t="str">
        <f>IF($C4553="","",COUNTA($C$5:$C4553))</f>
        <v/>
      </c>
      <c r="B4553" s="52"/>
      <c r="C4553" s="53"/>
      <c r="D4553" s="53"/>
      <c r="E4553" s="32"/>
      <c r="F4553" s="54"/>
      <c r="G4553" s="54"/>
      <c r="H4553" s="24" t="str">
        <f>IFERROR(ROUND(VLOOKUP($C4553,基础资料!$B$5:$E$34,3,0)+SUMIF($C$5:$C4553,$C4553,$F$5:$F4553)-SUMIF($C$5:$C4553,$C4553,$G$5:$G4553),2),"")</f>
        <v/>
      </c>
      <c r="I4553" s="53"/>
      <c r="J4553" s="53"/>
      <c r="K4553" s="25" t="str">
        <f t="shared" si="71"/>
        <v/>
      </c>
      <c r="L4553" s="13" t="str">
        <f>IF($D4553="","",IFERROR(INDEX(类别属性,MATCH($D4553,类别表,0)),""))</f>
        <v/>
      </c>
      <c r="M4553" s="53"/>
      <c r="N4553" s="53"/>
      <c r="O4553" s="32"/>
      <c r="P4553" s="6" t="str">
        <f>IF($C4553="","",IF(ISNA(MATCH($C4553,账户表,0)),"※这个账户不在【基础资料】的账户档案里",IF($B4553="","※没填日期，这一笔不会进任何月份的报表",IF(NOT(ISNUMBER($B4553)),"※日期是文本不是日期（像 2026.6.28 这种），按日期取数的报表全会漏掉这一笔",IF(AND($F4553&lt;&gt;"",$G4553&lt;&gt;""),"※收入和支出不能同时填",IF(AND(N($F4553)=0,N($G4553)=0),"※收入和支出都没填",IF(OR(N($F4553)&lt;0,N($G4553)&lt;0),"※金额不能填负数，方向反了就换一列填",IF($D4553="","※没填收支类别，分类报表会漏掉这一笔",IF(ISNA(MATCH($D4553,类别表,0)),"※收支类别不在【基础资料】的清单里",IF(AND($L4553="内部转账",$M4553=""),"△内部转账要在「对方账户」写上另一头",IF(AND($L4553="内部转账",$M4553=$C4553),"※对方账户跟本账户是同一个",IF(AND($L4553&lt;&gt;"内部转账",$M4553&lt;&gt;""),"△填了对方账户，但类别不是内部转账",IF(YEAR($B4553)&lt;&gt;管理年度,"△不是管理年度的单据，按月的三张报表里看不到",IF($H4553&lt;0,"△这一笔之后该账户余额成负数了，核一下",""))))))))))))))</f>
        <v/>
      </c>
    </row>
    <row r="4554" ht="16.5" spans="1:16">
      <c r="A4554" s="4" t="str">
        <f>IF($C4554="","",COUNTA($C$5:$C4554))</f>
        <v/>
      </c>
      <c r="B4554" s="52"/>
      <c r="C4554" s="53"/>
      <c r="D4554" s="53"/>
      <c r="E4554" s="32"/>
      <c r="F4554" s="54"/>
      <c r="G4554" s="54"/>
      <c r="H4554" s="24" t="str">
        <f>IFERROR(ROUND(VLOOKUP($C4554,基础资料!$B$5:$E$34,3,0)+SUMIF($C$5:$C4554,$C4554,$F$5:$F4554)-SUMIF($C$5:$C4554,$C4554,$G$5:$G4554),2),"")</f>
        <v/>
      </c>
      <c r="I4554" s="53"/>
      <c r="J4554" s="53"/>
      <c r="K4554" s="25" t="str">
        <f t="shared" si="71"/>
        <v/>
      </c>
      <c r="L4554" s="13" t="str">
        <f>IF($D4554="","",IFERROR(INDEX(类别属性,MATCH($D4554,类别表,0)),""))</f>
        <v/>
      </c>
      <c r="M4554" s="53"/>
      <c r="N4554" s="53"/>
      <c r="O4554" s="32"/>
      <c r="P4554" s="6" t="str">
        <f>IF($C4554="","",IF(ISNA(MATCH($C4554,账户表,0)),"※这个账户不在【基础资料】的账户档案里",IF($B4554="","※没填日期，这一笔不会进任何月份的报表",IF(NOT(ISNUMBER($B4554)),"※日期是文本不是日期（像 2026.6.28 这种），按日期取数的报表全会漏掉这一笔",IF(AND($F4554&lt;&gt;"",$G4554&lt;&gt;""),"※收入和支出不能同时填",IF(AND(N($F4554)=0,N($G4554)=0),"※收入和支出都没填",IF(OR(N($F4554)&lt;0,N($G4554)&lt;0),"※金额不能填负数，方向反了就换一列填",IF($D4554="","※没填收支类别，分类报表会漏掉这一笔",IF(ISNA(MATCH($D4554,类别表,0)),"※收支类别不在【基础资料】的清单里",IF(AND($L4554="内部转账",$M4554=""),"△内部转账要在「对方账户」写上另一头",IF(AND($L4554="内部转账",$M4554=$C4554),"※对方账户跟本账户是同一个",IF(AND($L4554&lt;&gt;"内部转账",$M4554&lt;&gt;""),"△填了对方账户，但类别不是内部转账",IF(YEAR($B4554)&lt;&gt;管理年度,"△不是管理年度的单据，按月的三张报表里看不到",IF($H4554&lt;0,"△这一笔之后该账户余额成负数了，核一下",""))))))))))))))</f>
        <v/>
      </c>
    </row>
    <row r="4555" ht="16.5" spans="1:16">
      <c r="A4555" s="4" t="str">
        <f>IF($C4555="","",COUNTA($C$5:$C4555))</f>
        <v/>
      </c>
      <c r="B4555" s="52"/>
      <c r="C4555" s="53"/>
      <c r="D4555" s="53"/>
      <c r="E4555" s="32"/>
      <c r="F4555" s="54"/>
      <c r="G4555" s="54"/>
      <c r="H4555" s="24" t="str">
        <f>IFERROR(ROUND(VLOOKUP($C4555,基础资料!$B$5:$E$34,3,0)+SUMIF($C$5:$C4555,$C4555,$F$5:$F4555)-SUMIF($C$5:$C4555,$C4555,$G$5:$G4555),2),"")</f>
        <v/>
      </c>
      <c r="I4555" s="53"/>
      <c r="J4555" s="53"/>
      <c r="K4555" s="25" t="str">
        <f t="shared" si="71"/>
        <v/>
      </c>
      <c r="L4555" s="13" t="str">
        <f>IF($D4555="","",IFERROR(INDEX(类别属性,MATCH($D4555,类别表,0)),""))</f>
        <v/>
      </c>
      <c r="M4555" s="53"/>
      <c r="N4555" s="53"/>
      <c r="O4555" s="32"/>
      <c r="P4555" s="6" t="str">
        <f>IF($C4555="","",IF(ISNA(MATCH($C4555,账户表,0)),"※这个账户不在【基础资料】的账户档案里",IF($B4555="","※没填日期，这一笔不会进任何月份的报表",IF(NOT(ISNUMBER($B4555)),"※日期是文本不是日期（像 2026.6.28 这种），按日期取数的报表全会漏掉这一笔",IF(AND($F4555&lt;&gt;"",$G4555&lt;&gt;""),"※收入和支出不能同时填",IF(AND(N($F4555)=0,N($G4555)=0),"※收入和支出都没填",IF(OR(N($F4555)&lt;0,N($G4555)&lt;0),"※金额不能填负数，方向反了就换一列填",IF($D4555="","※没填收支类别，分类报表会漏掉这一笔",IF(ISNA(MATCH($D4555,类别表,0)),"※收支类别不在【基础资料】的清单里",IF(AND($L4555="内部转账",$M4555=""),"△内部转账要在「对方账户」写上另一头",IF(AND($L4555="内部转账",$M4555=$C4555),"※对方账户跟本账户是同一个",IF(AND($L4555&lt;&gt;"内部转账",$M4555&lt;&gt;""),"△填了对方账户，但类别不是内部转账",IF(YEAR($B4555)&lt;&gt;管理年度,"△不是管理年度的单据，按月的三张报表里看不到",IF($H4555&lt;0,"△这一笔之后该账户余额成负数了，核一下",""))))))))))))))</f>
        <v/>
      </c>
    </row>
    <row r="4556" ht="16.5" spans="1:16">
      <c r="A4556" s="4" t="str">
        <f>IF($C4556="","",COUNTA($C$5:$C4556))</f>
        <v/>
      </c>
      <c r="B4556" s="52"/>
      <c r="C4556" s="53"/>
      <c r="D4556" s="53"/>
      <c r="E4556" s="32"/>
      <c r="F4556" s="54"/>
      <c r="G4556" s="54"/>
      <c r="H4556" s="24" t="str">
        <f>IFERROR(ROUND(VLOOKUP($C4556,基础资料!$B$5:$E$34,3,0)+SUMIF($C$5:$C4556,$C4556,$F$5:$F4556)-SUMIF($C$5:$C4556,$C4556,$G$5:$G4556),2),"")</f>
        <v/>
      </c>
      <c r="I4556" s="53"/>
      <c r="J4556" s="53"/>
      <c r="K4556" s="25" t="str">
        <f t="shared" si="71"/>
        <v/>
      </c>
      <c r="L4556" s="13" t="str">
        <f>IF($D4556="","",IFERROR(INDEX(类别属性,MATCH($D4556,类别表,0)),""))</f>
        <v/>
      </c>
      <c r="M4556" s="53"/>
      <c r="N4556" s="53"/>
      <c r="O4556" s="32"/>
      <c r="P4556" s="6" t="str">
        <f>IF($C4556="","",IF(ISNA(MATCH($C4556,账户表,0)),"※这个账户不在【基础资料】的账户档案里",IF($B4556="","※没填日期，这一笔不会进任何月份的报表",IF(NOT(ISNUMBER($B4556)),"※日期是文本不是日期（像 2026.6.28 这种），按日期取数的报表全会漏掉这一笔",IF(AND($F4556&lt;&gt;"",$G4556&lt;&gt;""),"※收入和支出不能同时填",IF(AND(N($F4556)=0,N($G4556)=0),"※收入和支出都没填",IF(OR(N($F4556)&lt;0,N($G4556)&lt;0),"※金额不能填负数，方向反了就换一列填",IF($D4556="","※没填收支类别，分类报表会漏掉这一笔",IF(ISNA(MATCH($D4556,类别表,0)),"※收支类别不在【基础资料】的清单里",IF(AND($L4556="内部转账",$M4556=""),"△内部转账要在「对方账户」写上另一头",IF(AND($L4556="内部转账",$M4556=$C4556),"※对方账户跟本账户是同一个",IF(AND($L4556&lt;&gt;"内部转账",$M4556&lt;&gt;""),"△填了对方账户，但类别不是内部转账",IF(YEAR($B4556)&lt;&gt;管理年度,"△不是管理年度的单据，按月的三张报表里看不到",IF($H4556&lt;0,"△这一笔之后该账户余额成负数了，核一下",""))))))))))))))</f>
        <v/>
      </c>
    </row>
    <row r="4557" ht="16.5" spans="1:16">
      <c r="A4557" s="4" t="str">
        <f>IF($C4557="","",COUNTA($C$5:$C4557))</f>
        <v/>
      </c>
      <c r="B4557" s="52"/>
      <c r="C4557" s="53"/>
      <c r="D4557" s="53"/>
      <c r="E4557" s="32"/>
      <c r="F4557" s="54"/>
      <c r="G4557" s="54"/>
      <c r="H4557" s="24" t="str">
        <f>IFERROR(ROUND(VLOOKUP($C4557,基础资料!$B$5:$E$34,3,0)+SUMIF($C$5:$C4557,$C4557,$F$5:$F4557)-SUMIF($C$5:$C4557,$C4557,$G$5:$G4557),2),"")</f>
        <v/>
      </c>
      <c r="I4557" s="53"/>
      <c r="J4557" s="53"/>
      <c r="K4557" s="25" t="str">
        <f t="shared" si="71"/>
        <v/>
      </c>
      <c r="L4557" s="13" t="str">
        <f>IF($D4557="","",IFERROR(INDEX(类别属性,MATCH($D4557,类别表,0)),""))</f>
        <v/>
      </c>
      <c r="M4557" s="53"/>
      <c r="N4557" s="53"/>
      <c r="O4557" s="32"/>
      <c r="P4557" s="6" t="str">
        <f>IF($C4557="","",IF(ISNA(MATCH($C4557,账户表,0)),"※这个账户不在【基础资料】的账户档案里",IF($B4557="","※没填日期，这一笔不会进任何月份的报表",IF(NOT(ISNUMBER($B4557)),"※日期是文本不是日期（像 2026.6.28 这种），按日期取数的报表全会漏掉这一笔",IF(AND($F4557&lt;&gt;"",$G4557&lt;&gt;""),"※收入和支出不能同时填",IF(AND(N($F4557)=0,N($G4557)=0),"※收入和支出都没填",IF(OR(N($F4557)&lt;0,N($G4557)&lt;0),"※金额不能填负数，方向反了就换一列填",IF($D4557="","※没填收支类别，分类报表会漏掉这一笔",IF(ISNA(MATCH($D4557,类别表,0)),"※收支类别不在【基础资料】的清单里",IF(AND($L4557="内部转账",$M4557=""),"△内部转账要在「对方账户」写上另一头",IF(AND($L4557="内部转账",$M4557=$C4557),"※对方账户跟本账户是同一个",IF(AND($L4557&lt;&gt;"内部转账",$M4557&lt;&gt;""),"△填了对方账户，但类别不是内部转账",IF(YEAR($B4557)&lt;&gt;管理年度,"△不是管理年度的单据，按月的三张报表里看不到",IF($H4557&lt;0,"△这一笔之后该账户余额成负数了，核一下",""))))))))))))))</f>
        <v/>
      </c>
    </row>
    <row r="4558" ht="16.5" spans="1:16">
      <c r="A4558" s="4" t="str">
        <f>IF($C4558="","",COUNTA($C$5:$C4558))</f>
        <v/>
      </c>
      <c r="B4558" s="52"/>
      <c r="C4558" s="53"/>
      <c r="D4558" s="53"/>
      <c r="E4558" s="32"/>
      <c r="F4558" s="54"/>
      <c r="G4558" s="54"/>
      <c r="H4558" s="24" t="str">
        <f>IFERROR(ROUND(VLOOKUP($C4558,基础资料!$B$5:$E$34,3,0)+SUMIF($C$5:$C4558,$C4558,$F$5:$F4558)-SUMIF($C$5:$C4558,$C4558,$G$5:$G4558),2),"")</f>
        <v/>
      </c>
      <c r="I4558" s="53"/>
      <c r="J4558" s="53"/>
      <c r="K4558" s="25" t="str">
        <f t="shared" si="71"/>
        <v/>
      </c>
      <c r="L4558" s="13" t="str">
        <f>IF($D4558="","",IFERROR(INDEX(类别属性,MATCH($D4558,类别表,0)),""))</f>
        <v/>
      </c>
      <c r="M4558" s="53"/>
      <c r="N4558" s="53"/>
      <c r="O4558" s="32"/>
      <c r="P4558" s="6" t="str">
        <f>IF($C4558="","",IF(ISNA(MATCH($C4558,账户表,0)),"※这个账户不在【基础资料】的账户档案里",IF($B4558="","※没填日期，这一笔不会进任何月份的报表",IF(NOT(ISNUMBER($B4558)),"※日期是文本不是日期（像 2026.6.28 这种），按日期取数的报表全会漏掉这一笔",IF(AND($F4558&lt;&gt;"",$G4558&lt;&gt;""),"※收入和支出不能同时填",IF(AND(N($F4558)=0,N($G4558)=0),"※收入和支出都没填",IF(OR(N($F4558)&lt;0,N($G4558)&lt;0),"※金额不能填负数，方向反了就换一列填",IF($D4558="","※没填收支类别，分类报表会漏掉这一笔",IF(ISNA(MATCH($D4558,类别表,0)),"※收支类别不在【基础资料】的清单里",IF(AND($L4558="内部转账",$M4558=""),"△内部转账要在「对方账户」写上另一头",IF(AND($L4558="内部转账",$M4558=$C4558),"※对方账户跟本账户是同一个",IF(AND($L4558&lt;&gt;"内部转账",$M4558&lt;&gt;""),"△填了对方账户，但类别不是内部转账",IF(YEAR($B4558)&lt;&gt;管理年度,"△不是管理年度的单据，按月的三张报表里看不到",IF($H4558&lt;0,"△这一笔之后该账户余额成负数了，核一下",""))))))))))))))</f>
        <v/>
      </c>
    </row>
    <row r="4559" ht="16.5" spans="1:16">
      <c r="A4559" s="4" t="str">
        <f>IF($C4559="","",COUNTA($C$5:$C4559))</f>
        <v/>
      </c>
      <c r="B4559" s="52"/>
      <c r="C4559" s="53"/>
      <c r="D4559" s="53"/>
      <c r="E4559" s="32"/>
      <c r="F4559" s="54"/>
      <c r="G4559" s="54"/>
      <c r="H4559" s="24" t="str">
        <f>IFERROR(ROUND(VLOOKUP($C4559,基础资料!$B$5:$E$34,3,0)+SUMIF($C$5:$C4559,$C4559,$F$5:$F4559)-SUMIF($C$5:$C4559,$C4559,$G$5:$G4559),2),"")</f>
        <v/>
      </c>
      <c r="I4559" s="53"/>
      <c r="J4559" s="53"/>
      <c r="K4559" s="25" t="str">
        <f t="shared" si="71"/>
        <v/>
      </c>
      <c r="L4559" s="13" t="str">
        <f>IF($D4559="","",IFERROR(INDEX(类别属性,MATCH($D4559,类别表,0)),""))</f>
        <v/>
      </c>
      <c r="M4559" s="53"/>
      <c r="N4559" s="53"/>
      <c r="O4559" s="32"/>
      <c r="P4559" s="6" t="str">
        <f>IF($C4559="","",IF(ISNA(MATCH($C4559,账户表,0)),"※这个账户不在【基础资料】的账户档案里",IF($B4559="","※没填日期，这一笔不会进任何月份的报表",IF(NOT(ISNUMBER($B4559)),"※日期是文本不是日期（像 2026.6.28 这种），按日期取数的报表全会漏掉这一笔",IF(AND($F4559&lt;&gt;"",$G4559&lt;&gt;""),"※收入和支出不能同时填",IF(AND(N($F4559)=0,N($G4559)=0),"※收入和支出都没填",IF(OR(N($F4559)&lt;0,N($G4559)&lt;0),"※金额不能填负数，方向反了就换一列填",IF($D4559="","※没填收支类别，分类报表会漏掉这一笔",IF(ISNA(MATCH($D4559,类别表,0)),"※收支类别不在【基础资料】的清单里",IF(AND($L4559="内部转账",$M4559=""),"△内部转账要在「对方账户」写上另一头",IF(AND($L4559="内部转账",$M4559=$C4559),"※对方账户跟本账户是同一个",IF(AND($L4559&lt;&gt;"内部转账",$M4559&lt;&gt;""),"△填了对方账户，但类别不是内部转账",IF(YEAR($B4559)&lt;&gt;管理年度,"△不是管理年度的单据，按月的三张报表里看不到",IF($H4559&lt;0,"△这一笔之后该账户余额成负数了，核一下",""))))))))))))))</f>
        <v/>
      </c>
    </row>
    <row r="4560" ht="16.5" spans="1:16">
      <c r="A4560" s="4" t="str">
        <f>IF($C4560="","",COUNTA($C$5:$C4560))</f>
        <v/>
      </c>
      <c r="B4560" s="52"/>
      <c r="C4560" s="53"/>
      <c r="D4560" s="53"/>
      <c r="E4560" s="32"/>
      <c r="F4560" s="54"/>
      <c r="G4560" s="54"/>
      <c r="H4560" s="24" t="str">
        <f>IFERROR(ROUND(VLOOKUP($C4560,基础资料!$B$5:$E$34,3,0)+SUMIF($C$5:$C4560,$C4560,$F$5:$F4560)-SUMIF($C$5:$C4560,$C4560,$G$5:$G4560),2),"")</f>
        <v/>
      </c>
      <c r="I4560" s="53"/>
      <c r="J4560" s="53"/>
      <c r="K4560" s="25" t="str">
        <f t="shared" si="71"/>
        <v/>
      </c>
      <c r="L4560" s="13" t="str">
        <f>IF($D4560="","",IFERROR(INDEX(类别属性,MATCH($D4560,类别表,0)),""))</f>
        <v/>
      </c>
      <c r="M4560" s="53"/>
      <c r="N4560" s="53"/>
      <c r="O4560" s="32"/>
      <c r="P4560" s="6" t="str">
        <f>IF($C4560="","",IF(ISNA(MATCH($C4560,账户表,0)),"※这个账户不在【基础资料】的账户档案里",IF($B4560="","※没填日期，这一笔不会进任何月份的报表",IF(NOT(ISNUMBER($B4560)),"※日期是文本不是日期（像 2026.6.28 这种），按日期取数的报表全会漏掉这一笔",IF(AND($F4560&lt;&gt;"",$G4560&lt;&gt;""),"※收入和支出不能同时填",IF(AND(N($F4560)=0,N($G4560)=0),"※收入和支出都没填",IF(OR(N($F4560)&lt;0,N($G4560)&lt;0),"※金额不能填负数，方向反了就换一列填",IF($D4560="","※没填收支类别，分类报表会漏掉这一笔",IF(ISNA(MATCH($D4560,类别表,0)),"※收支类别不在【基础资料】的清单里",IF(AND($L4560="内部转账",$M4560=""),"△内部转账要在「对方账户」写上另一头",IF(AND($L4560="内部转账",$M4560=$C4560),"※对方账户跟本账户是同一个",IF(AND($L4560&lt;&gt;"内部转账",$M4560&lt;&gt;""),"△填了对方账户，但类别不是内部转账",IF(YEAR($B4560)&lt;&gt;管理年度,"△不是管理年度的单据，按月的三张报表里看不到",IF($H4560&lt;0,"△这一笔之后该账户余额成负数了，核一下",""))))))))))))))</f>
        <v/>
      </c>
    </row>
    <row r="4561" ht="16.5" spans="1:16">
      <c r="A4561" s="4" t="str">
        <f>IF($C4561="","",COUNTA($C$5:$C4561))</f>
        <v/>
      </c>
      <c r="B4561" s="52"/>
      <c r="C4561" s="53"/>
      <c r="D4561" s="53"/>
      <c r="E4561" s="32"/>
      <c r="F4561" s="54"/>
      <c r="G4561" s="54"/>
      <c r="H4561" s="24" t="str">
        <f>IFERROR(ROUND(VLOOKUP($C4561,基础资料!$B$5:$E$34,3,0)+SUMIF($C$5:$C4561,$C4561,$F$5:$F4561)-SUMIF($C$5:$C4561,$C4561,$G$5:$G4561),2),"")</f>
        <v/>
      </c>
      <c r="I4561" s="53"/>
      <c r="J4561" s="53"/>
      <c r="K4561" s="25" t="str">
        <f t="shared" si="71"/>
        <v/>
      </c>
      <c r="L4561" s="13" t="str">
        <f>IF($D4561="","",IFERROR(INDEX(类别属性,MATCH($D4561,类别表,0)),""))</f>
        <v/>
      </c>
      <c r="M4561" s="53"/>
      <c r="N4561" s="53"/>
      <c r="O4561" s="32"/>
      <c r="P4561" s="6" t="str">
        <f>IF($C4561="","",IF(ISNA(MATCH($C4561,账户表,0)),"※这个账户不在【基础资料】的账户档案里",IF($B4561="","※没填日期，这一笔不会进任何月份的报表",IF(NOT(ISNUMBER($B4561)),"※日期是文本不是日期（像 2026.6.28 这种），按日期取数的报表全会漏掉这一笔",IF(AND($F4561&lt;&gt;"",$G4561&lt;&gt;""),"※收入和支出不能同时填",IF(AND(N($F4561)=0,N($G4561)=0),"※收入和支出都没填",IF(OR(N($F4561)&lt;0,N($G4561)&lt;0),"※金额不能填负数，方向反了就换一列填",IF($D4561="","※没填收支类别，分类报表会漏掉这一笔",IF(ISNA(MATCH($D4561,类别表,0)),"※收支类别不在【基础资料】的清单里",IF(AND($L4561="内部转账",$M4561=""),"△内部转账要在「对方账户」写上另一头",IF(AND($L4561="内部转账",$M4561=$C4561),"※对方账户跟本账户是同一个",IF(AND($L4561&lt;&gt;"内部转账",$M4561&lt;&gt;""),"△填了对方账户，但类别不是内部转账",IF(YEAR($B4561)&lt;&gt;管理年度,"△不是管理年度的单据，按月的三张报表里看不到",IF($H4561&lt;0,"△这一笔之后该账户余额成负数了，核一下",""))))))))))))))</f>
        <v/>
      </c>
    </row>
    <row r="4562" ht="16.5" spans="1:16">
      <c r="A4562" s="4" t="str">
        <f>IF($C4562="","",COUNTA($C$5:$C4562))</f>
        <v/>
      </c>
      <c r="B4562" s="52"/>
      <c r="C4562" s="53"/>
      <c r="D4562" s="53"/>
      <c r="E4562" s="32"/>
      <c r="F4562" s="54"/>
      <c r="G4562" s="54"/>
      <c r="H4562" s="24" t="str">
        <f>IFERROR(ROUND(VLOOKUP($C4562,基础资料!$B$5:$E$34,3,0)+SUMIF($C$5:$C4562,$C4562,$F$5:$F4562)-SUMIF($C$5:$C4562,$C4562,$G$5:$G4562),2),"")</f>
        <v/>
      </c>
      <c r="I4562" s="53"/>
      <c r="J4562" s="53"/>
      <c r="K4562" s="25" t="str">
        <f t="shared" si="71"/>
        <v/>
      </c>
      <c r="L4562" s="13" t="str">
        <f>IF($D4562="","",IFERROR(INDEX(类别属性,MATCH($D4562,类别表,0)),""))</f>
        <v/>
      </c>
      <c r="M4562" s="53"/>
      <c r="N4562" s="53"/>
      <c r="O4562" s="32"/>
      <c r="P4562" s="6" t="str">
        <f>IF($C4562="","",IF(ISNA(MATCH($C4562,账户表,0)),"※这个账户不在【基础资料】的账户档案里",IF($B4562="","※没填日期，这一笔不会进任何月份的报表",IF(NOT(ISNUMBER($B4562)),"※日期是文本不是日期（像 2026.6.28 这种），按日期取数的报表全会漏掉这一笔",IF(AND($F4562&lt;&gt;"",$G4562&lt;&gt;""),"※收入和支出不能同时填",IF(AND(N($F4562)=0,N($G4562)=0),"※收入和支出都没填",IF(OR(N($F4562)&lt;0,N($G4562)&lt;0),"※金额不能填负数，方向反了就换一列填",IF($D4562="","※没填收支类别，分类报表会漏掉这一笔",IF(ISNA(MATCH($D4562,类别表,0)),"※收支类别不在【基础资料】的清单里",IF(AND($L4562="内部转账",$M4562=""),"△内部转账要在「对方账户」写上另一头",IF(AND($L4562="内部转账",$M4562=$C4562),"※对方账户跟本账户是同一个",IF(AND($L4562&lt;&gt;"内部转账",$M4562&lt;&gt;""),"△填了对方账户，但类别不是内部转账",IF(YEAR($B4562)&lt;&gt;管理年度,"△不是管理年度的单据，按月的三张报表里看不到",IF($H4562&lt;0,"△这一笔之后该账户余额成负数了，核一下",""))))))))))))))</f>
        <v/>
      </c>
    </row>
    <row r="4563" ht="16.5" spans="1:16">
      <c r="A4563" s="4" t="str">
        <f>IF($C4563="","",COUNTA($C$5:$C4563))</f>
        <v/>
      </c>
      <c r="B4563" s="52"/>
      <c r="C4563" s="53"/>
      <c r="D4563" s="53"/>
      <c r="E4563" s="32"/>
      <c r="F4563" s="54"/>
      <c r="G4563" s="54"/>
      <c r="H4563" s="24" t="str">
        <f>IFERROR(ROUND(VLOOKUP($C4563,基础资料!$B$5:$E$34,3,0)+SUMIF($C$5:$C4563,$C4563,$F$5:$F4563)-SUMIF($C$5:$C4563,$C4563,$G$5:$G4563),2),"")</f>
        <v/>
      </c>
      <c r="I4563" s="53"/>
      <c r="J4563" s="53"/>
      <c r="K4563" s="25" t="str">
        <f t="shared" si="71"/>
        <v/>
      </c>
      <c r="L4563" s="13" t="str">
        <f>IF($D4563="","",IFERROR(INDEX(类别属性,MATCH($D4563,类别表,0)),""))</f>
        <v/>
      </c>
      <c r="M4563" s="53"/>
      <c r="N4563" s="53"/>
      <c r="O4563" s="32"/>
      <c r="P4563" s="6" t="str">
        <f>IF($C4563="","",IF(ISNA(MATCH($C4563,账户表,0)),"※这个账户不在【基础资料】的账户档案里",IF($B4563="","※没填日期，这一笔不会进任何月份的报表",IF(NOT(ISNUMBER($B4563)),"※日期是文本不是日期（像 2026.6.28 这种），按日期取数的报表全会漏掉这一笔",IF(AND($F4563&lt;&gt;"",$G4563&lt;&gt;""),"※收入和支出不能同时填",IF(AND(N($F4563)=0,N($G4563)=0),"※收入和支出都没填",IF(OR(N($F4563)&lt;0,N($G4563)&lt;0),"※金额不能填负数，方向反了就换一列填",IF($D4563="","※没填收支类别，分类报表会漏掉这一笔",IF(ISNA(MATCH($D4563,类别表,0)),"※收支类别不在【基础资料】的清单里",IF(AND($L4563="内部转账",$M4563=""),"△内部转账要在「对方账户」写上另一头",IF(AND($L4563="内部转账",$M4563=$C4563),"※对方账户跟本账户是同一个",IF(AND($L4563&lt;&gt;"内部转账",$M4563&lt;&gt;""),"△填了对方账户，但类别不是内部转账",IF(YEAR($B4563)&lt;&gt;管理年度,"△不是管理年度的单据，按月的三张报表里看不到",IF($H4563&lt;0,"△这一笔之后该账户余额成负数了，核一下",""))))))))))))))</f>
        <v/>
      </c>
    </row>
    <row r="4564" ht="16.5" spans="1:16">
      <c r="A4564" s="4" t="str">
        <f>IF($C4564="","",COUNTA($C$5:$C4564))</f>
        <v/>
      </c>
      <c r="B4564" s="52"/>
      <c r="C4564" s="53"/>
      <c r="D4564" s="53"/>
      <c r="E4564" s="32"/>
      <c r="F4564" s="54"/>
      <c r="G4564" s="54"/>
      <c r="H4564" s="24" t="str">
        <f>IFERROR(ROUND(VLOOKUP($C4564,基础资料!$B$5:$E$34,3,0)+SUMIF($C$5:$C4564,$C4564,$F$5:$F4564)-SUMIF($C$5:$C4564,$C4564,$G$5:$G4564),2),"")</f>
        <v/>
      </c>
      <c r="I4564" s="53"/>
      <c r="J4564" s="53"/>
      <c r="K4564" s="25" t="str">
        <f t="shared" si="71"/>
        <v/>
      </c>
      <c r="L4564" s="13" t="str">
        <f>IF($D4564="","",IFERROR(INDEX(类别属性,MATCH($D4564,类别表,0)),""))</f>
        <v/>
      </c>
      <c r="M4564" s="53"/>
      <c r="N4564" s="53"/>
      <c r="O4564" s="32"/>
      <c r="P4564" s="6" t="str">
        <f>IF($C4564="","",IF(ISNA(MATCH($C4564,账户表,0)),"※这个账户不在【基础资料】的账户档案里",IF($B4564="","※没填日期，这一笔不会进任何月份的报表",IF(NOT(ISNUMBER($B4564)),"※日期是文本不是日期（像 2026.6.28 这种），按日期取数的报表全会漏掉这一笔",IF(AND($F4564&lt;&gt;"",$G4564&lt;&gt;""),"※收入和支出不能同时填",IF(AND(N($F4564)=0,N($G4564)=0),"※收入和支出都没填",IF(OR(N($F4564)&lt;0,N($G4564)&lt;0),"※金额不能填负数，方向反了就换一列填",IF($D4564="","※没填收支类别，分类报表会漏掉这一笔",IF(ISNA(MATCH($D4564,类别表,0)),"※收支类别不在【基础资料】的清单里",IF(AND($L4564="内部转账",$M4564=""),"△内部转账要在「对方账户」写上另一头",IF(AND($L4564="内部转账",$M4564=$C4564),"※对方账户跟本账户是同一个",IF(AND($L4564&lt;&gt;"内部转账",$M4564&lt;&gt;""),"△填了对方账户，但类别不是内部转账",IF(YEAR($B4564)&lt;&gt;管理年度,"△不是管理年度的单据，按月的三张报表里看不到",IF($H4564&lt;0,"△这一笔之后该账户余额成负数了，核一下",""))))))))))))))</f>
        <v/>
      </c>
    </row>
    <row r="4565" ht="16.5" spans="1:16">
      <c r="A4565" s="4" t="str">
        <f>IF($C4565="","",COUNTA($C$5:$C4565))</f>
        <v/>
      </c>
      <c r="B4565" s="52"/>
      <c r="C4565" s="53"/>
      <c r="D4565" s="53"/>
      <c r="E4565" s="32"/>
      <c r="F4565" s="54"/>
      <c r="G4565" s="54"/>
      <c r="H4565" s="24" t="str">
        <f>IFERROR(ROUND(VLOOKUP($C4565,基础资料!$B$5:$E$34,3,0)+SUMIF($C$5:$C4565,$C4565,$F$5:$F4565)-SUMIF($C$5:$C4565,$C4565,$G$5:$G4565),2),"")</f>
        <v/>
      </c>
      <c r="I4565" s="53"/>
      <c r="J4565" s="53"/>
      <c r="K4565" s="25" t="str">
        <f t="shared" si="71"/>
        <v/>
      </c>
      <c r="L4565" s="13" t="str">
        <f>IF($D4565="","",IFERROR(INDEX(类别属性,MATCH($D4565,类别表,0)),""))</f>
        <v/>
      </c>
      <c r="M4565" s="53"/>
      <c r="N4565" s="53"/>
      <c r="O4565" s="32"/>
      <c r="P4565" s="6" t="str">
        <f>IF($C4565="","",IF(ISNA(MATCH($C4565,账户表,0)),"※这个账户不在【基础资料】的账户档案里",IF($B4565="","※没填日期，这一笔不会进任何月份的报表",IF(NOT(ISNUMBER($B4565)),"※日期是文本不是日期（像 2026.6.28 这种），按日期取数的报表全会漏掉这一笔",IF(AND($F4565&lt;&gt;"",$G4565&lt;&gt;""),"※收入和支出不能同时填",IF(AND(N($F4565)=0,N($G4565)=0),"※收入和支出都没填",IF(OR(N($F4565)&lt;0,N($G4565)&lt;0),"※金额不能填负数，方向反了就换一列填",IF($D4565="","※没填收支类别，分类报表会漏掉这一笔",IF(ISNA(MATCH($D4565,类别表,0)),"※收支类别不在【基础资料】的清单里",IF(AND($L4565="内部转账",$M4565=""),"△内部转账要在「对方账户」写上另一头",IF(AND($L4565="内部转账",$M4565=$C4565),"※对方账户跟本账户是同一个",IF(AND($L4565&lt;&gt;"内部转账",$M4565&lt;&gt;""),"△填了对方账户，但类别不是内部转账",IF(YEAR($B4565)&lt;&gt;管理年度,"△不是管理年度的单据，按月的三张报表里看不到",IF($H4565&lt;0,"△这一笔之后该账户余额成负数了，核一下",""))))))))))))))</f>
        <v/>
      </c>
    </row>
    <row r="4566" ht="16.5" spans="1:16">
      <c r="A4566" s="4" t="str">
        <f>IF($C4566="","",COUNTA($C$5:$C4566))</f>
        <v/>
      </c>
      <c r="B4566" s="52"/>
      <c r="C4566" s="53"/>
      <c r="D4566" s="53"/>
      <c r="E4566" s="32"/>
      <c r="F4566" s="54"/>
      <c r="G4566" s="54"/>
      <c r="H4566" s="24" t="str">
        <f>IFERROR(ROUND(VLOOKUP($C4566,基础资料!$B$5:$E$34,3,0)+SUMIF($C$5:$C4566,$C4566,$F$5:$F4566)-SUMIF($C$5:$C4566,$C4566,$G$5:$G4566),2),"")</f>
        <v/>
      </c>
      <c r="I4566" s="53"/>
      <c r="J4566" s="53"/>
      <c r="K4566" s="25" t="str">
        <f t="shared" si="71"/>
        <v/>
      </c>
      <c r="L4566" s="13" t="str">
        <f>IF($D4566="","",IFERROR(INDEX(类别属性,MATCH($D4566,类别表,0)),""))</f>
        <v/>
      </c>
      <c r="M4566" s="53"/>
      <c r="N4566" s="53"/>
      <c r="O4566" s="32"/>
      <c r="P4566" s="6" t="str">
        <f>IF($C4566="","",IF(ISNA(MATCH($C4566,账户表,0)),"※这个账户不在【基础资料】的账户档案里",IF($B4566="","※没填日期，这一笔不会进任何月份的报表",IF(NOT(ISNUMBER($B4566)),"※日期是文本不是日期（像 2026.6.28 这种），按日期取数的报表全会漏掉这一笔",IF(AND($F4566&lt;&gt;"",$G4566&lt;&gt;""),"※收入和支出不能同时填",IF(AND(N($F4566)=0,N($G4566)=0),"※收入和支出都没填",IF(OR(N($F4566)&lt;0,N($G4566)&lt;0),"※金额不能填负数，方向反了就换一列填",IF($D4566="","※没填收支类别，分类报表会漏掉这一笔",IF(ISNA(MATCH($D4566,类别表,0)),"※收支类别不在【基础资料】的清单里",IF(AND($L4566="内部转账",$M4566=""),"△内部转账要在「对方账户」写上另一头",IF(AND($L4566="内部转账",$M4566=$C4566),"※对方账户跟本账户是同一个",IF(AND($L4566&lt;&gt;"内部转账",$M4566&lt;&gt;""),"△填了对方账户，但类别不是内部转账",IF(YEAR($B4566)&lt;&gt;管理年度,"△不是管理年度的单据，按月的三张报表里看不到",IF($H4566&lt;0,"△这一笔之后该账户余额成负数了，核一下",""))))))))))))))</f>
        <v/>
      </c>
    </row>
    <row r="4567" ht="16.5" spans="1:16">
      <c r="A4567" s="4" t="str">
        <f>IF($C4567="","",COUNTA($C$5:$C4567))</f>
        <v/>
      </c>
      <c r="B4567" s="52"/>
      <c r="C4567" s="53"/>
      <c r="D4567" s="53"/>
      <c r="E4567" s="32"/>
      <c r="F4567" s="54"/>
      <c r="G4567" s="54"/>
      <c r="H4567" s="24" t="str">
        <f>IFERROR(ROUND(VLOOKUP($C4567,基础资料!$B$5:$E$34,3,0)+SUMIF($C$5:$C4567,$C4567,$F$5:$F4567)-SUMIF($C$5:$C4567,$C4567,$G$5:$G4567),2),"")</f>
        <v/>
      </c>
      <c r="I4567" s="53"/>
      <c r="J4567" s="53"/>
      <c r="K4567" s="25" t="str">
        <f t="shared" si="71"/>
        <v/>
      </c>
      <c r="L4567" s="13" t="str">
        <f>IF($D4567="","",IFERROR(INDEX(类别属性,MATCH($D4567,类别表,0)),""))</f>
        <v/>
      </c>
      <c r="M4567" s="53"/>
      <c r="N4567" s="53"/>
      <c r="O4567" s="32"/>
      <c r="P4567" s="6" t="str">
        <f>IF($C4567="","",IF(ISNA(MATCH($C4567,账户表,0)),"※这个账户不在【基础资料】的账户档案里",IF($B4567="","※没填日期，这一笔不会进任何月份的报表",IF(NOT(ISNUMBER($B4567)),"※日期是文本不是日期（像 2026.6.28 这种），按日期取数的报表全会漏掉这一笔",IF(AND($F4567&lt;&gt;"",$G4567&lt;&gt;""),"※收入和支出不能同时填",IF(AND(N($F4567)=0,N($G4567)=0),"※收入和支出都没填",IF(OR(N($F4567)&lt;0,N($G4567)&lt;0),"※金额不能填负数，方向反了就换一列填",IF($D4567="","※没填收支类别，分类报表会漏掉这一笔",IF(ISNA(MATCH($D4567,类别表,0)),"※收支类别不在【基础资料】的清单里",IF(AND($L4567="内部转账",$M4567=""),"△内部转账要在「对方账户」写上另一头",IF(AND($L4567="内部转账",$M4567=$C4567),"※对方账户跟本账户是同一个",IF(AND($L4567&lt;&gt;"内部转账",$M4567&lt;&gt;""),"△填了对方账户，但类别不是内部转账",IF(YEAR($B4567)&lt;&gt;管理年度,"△不是管理年度的单据，按月的三张报表里看不到",IF($H4567&lt;0,"△这一笔之后该账户余额成负数了，核一下",""))))))))))))))</f>
        <v/>
      </c>
    </row>
    <row r="4568" ht="16.5" spans="1:16">
      <c r="A4568" s="4" t="str">
        <f>IF($C4568="","",COUNTA($C$5:$C4568))</f>
        <v/>
      </c>
      <c r="B4568" s="52"/>
      <c r="C4568" s="53"/>
      <c r="D4568" s="53"/>
      <c r="E4568" s="32"/>
      <c r="F4568" s="54"/>
      <c r="G4568" s="54"/>
      <c r="H4568" s="24" t="str">
        <f>IFERROR(ROUND(VLOOKUP($C4568,基础资料!$B$5:$E$34,3,0)+SUMIF($C$5:$C4568,$C4568,$F$5:$F4568)-SUMIF($C$5:$C4568,$C4568,$G$5:$G4568),2),"")</f>
        <v/>
      </c>
      <c r="I4568" s="53"/>
      <c r="J4568" s="53"/>
      <c r="K4568" s="25" t="str">
        <f t="shared" si="71"/>
        <v/>
      </c>
      <c r="L4568" s="13" t="str">
        <f>IF($D4568="","",IFERROR(INDEX(类别属性,MATCH($D4568,类别表,0)),""))</f>
        <v/>
      </c>
      <c r="M4568" s="53"/>
      <c r="N4568" s="53"/>
      <c r="O4568" s="32"/>
      <c r="P4568" s="6" t="str">
        <f>IF($C4568="","",IF(ISNA(MATCH($C4568,账户表,0)),"※这个账户不在【基础资料】的账户档案里",IF($B4568="","※没填日期，这一笔不会进任何月份的报表",IF(NOT(ISNUMBER($B4568)),"※日期是文本不是日期（像 2026.6.28 这种），按日期取数的报表全会漏掉这一笔",IF(AND($F4568&lt;&gt;"",$G4568&lt;&gt;""),"※收入和支出不能同时填",IF(AND(N($F4568)=0,N($G4568)=0),"※收入和支出都没填",IF(OR(N($F4568)&lt;0,N($G4568)&lt;0),"※金额不能填负数，方向反了就换一列填",IF($D4568="","※没填收支类别，分类报表会漏掉这一笔",IF(ISNA(MATCH($D4568,类别表,0)),"※收支类别不在【基础资料】的清单里",IF(AND($L4568="内部转账",$M4568=""),"△内部转账要在「对方账户」写上另一头",IF(AND($L4568="内部转账",$M4568=$C4568),"※对方账户跟本账户是同一个",IF(AND($L4568&lt;&gt;"内部转账",$M4568&lt;&gt;""),"△填了对方账户，但类别不是内部转账",IF(YEAR($B4568)&lt;&gt;管理年度,"△不是管理年度的单据，按月的三张报表里看不到",IF($H4568&lt;0,"△这一笔之后该账户余额成负数了，核一下",""))))))))))))))</f>
        <v/>
      </c>
    </row>
    <row r="4569" ht="16.5" spans="1:16">
      <c r="A4569" s="4" t="str">
        <f>IF($C4569="","",COUNTA($C$5:$C4569))</f>
        <v/>
      </c>
      <c r="B4569" s="52"/>
      <c r="C4569" s="53"/>
      <c r="D4569" s="53"/>
      <c r="E4569" s="32"/>
      <c r="F4569" s="54"/>
      <c r="G4569" s="54"/>
      <c r="H4569" s="24" t="str">
        <f>IFERROR(ROUND(VLOOKUP($C4569,基础资料!$B$5:$E$34,3,0)+SUMIF($C$5:$C4569,$C4569,$F$5:$F4569)-SUMIF($C$5:$C4569,$C4569,$G$5:$G4569),2),"")</f>
        <v/>
      </c>
      <c r="I4569" s="53"/>
      <c r="J4569" s="53"/>
      <c r="K4569" s="25" t="str">
        <f t="shared" si="71"/>
        <v/>
      </c>
      <c r="L4569" s="13" t="str">
        <f>IF($D4569="","",IFERROR(INDEX(类别属性,MATCH($D4569,类别表,0)),""))</f>
        <v/>
      </c>
      <c r="M4569" s="53"/>
      <c r="N4569" s="53"/>
      <c r="O4569" s="32"/>
      <c r="P4569" s="6" t="str">
        <f>IF($C4569="","",IF(ISNA(MATCH($C4569,账户表,0)),"※这个账户不在【基础资料】的账户档案里",IF($B4569="","※没填日期，这一笔不会进任何月份的报表",IF(NOT(ISNUMBER($B4569)),"※日期是文本不是日期（像 2026.6.28 这种），按日期取数的报表全会漏掉这一笔",IF(AND($F4569&lt;&gt;"",$G4569&lt;&gt;""),"※收入和支出不能同时填",IF(AND(N($F4569)=0,N($G4569)=0),"※收入和支出都没填",IF(OR(N($F4569)&lt;0,N($G4569)&lt;0),"※金额不能填负数，方向反了就换一列填",IF($D4569="","※没填收支类别，分类报表会漏掉这一笔",IF(ISNA(MATCH($D4569,类别表,0)),"※收支类别不在【基础资料】的清单里",IF(AND($L4569="内部转账",$M4569=""),"△内部转账要在「对方账户」写上另一头",IF(AND($L4569="内部转账",$M4569=$C4569),"※对方账户跟本账户是同一个",IF(AND($L4569&lt;&gt;"内部转账",$M4569&lt;&gt;""),"△填了对方账户，但类别不是内部转账",IF(YEAR($B4569)&lt;&gt;管理年度,"△不是管理年度的单据，按月的三张报表里看不到",IF($H4569&lt;0,"△这一笔之后该账户余额成负数了，核一下",""))))))))))))))</f>
        <v/>
      </c>
    </row>
    <row r="4570" ht="16.5" spans="1:16">
      <c r="A4570" s="4" t="str">
        <f>IF($C4570="","",COUNTA($C$5:$C4570))</f>
        <v/>
      </c>
      <c r="B4570" s="52"/>
      <c r="C4570" s="53"/>
      <c r="D4570" s="53"/>
      <c r="E4570" s="32"/>
      <c r="F4570" s="54"/>
      <c r="G4570" s="54"/>
      <c r="H4570" s="24" t="str">
        <f>IFERROR(ROUND(VLOOKUP($C4570,基础资料!$B$5:$E$34,3,0)+SUMIF($C$5:$C4570,$C4570,$F$5:$F4570)-SUMIF($C$5:$C4570,$C4570,$G$5:$G4570),2),"")</f>
        <v/>
      </c>
      <c r="I4570" s="53"/>
      <c r="J4570" s="53"/>
      <c r="K4570" s="25" t="str">
        <f t="shared" si="71"/>
        <v/>
      </c>
      <c r="L4570" s="13" t="str">
        <f>IF($D4570="","",IFERROR(INDEX(类别属性,MATCH($D4570,类别表,0)),""))</f>
        <v/>
      </c>
      <c r="M4570" s="53"/>
      <c r="N4570" s="53"/>
      <c r="O4570" s="32"/>
      <c r="P4570" s="6" t="str">
        <f>IF($C4570="","",IF(ISNA(MATCH($C4570,账户表,0)),"※这个账户不在【基础资料】的账户档案里",IF($B4570="","※没填日期，这一笔不会进任何月份的报表",IF(NOT(ISNUMBER($B4570)),"※日期是文本不是日期（像 2026.6.28 这种），按日期取数的报表全会漏掉这一笔",IF(AND($F4570&lt;&gt;"",$G4570&lt;&gt;""),"※收入和支出不能同时填",IF(AND(N($F4570)=0,N($G4570)=0),"※收入和支出都没填",IF(OR(N($F4570)&lt;0,N($G4570)&lt;0),"※金额不能填负数，方向反了就换一列填",IF($D4570="","※没填收支类别，分类报表会漏掉这一笔",IF(ISNA(MATCH($D4570,类别表,0)),"※收支类别不在【基础资料】的清单里",IF(AND($L4570="内部转账",$M4570=""),"△内部转账要在「对方账户」写上另一头",IF(AND($L4570="内部转账",$M4570=$C4570),"※对方账户跟本账户是同一个",IF(AND($L4570&lt;&gt;"内部转账",$M4570&lt;&gt;""),"△填了对方账户，但类别不是内部转账",IF(YEAR($B4570)&lt;&gt;管理年度,"△不是管理年度的单据，按月的三张报表里看不到",IF($H4570&lt;0,"△这一笔之后该账户余额成负数了，核一下",""))))))))))))))</f>
        <v/>
      </c>
    </row>
    <row r="4571" ht="16.5" spans="1:16">
      <c r="A4571" s="4" t="str">
        <f>IF($C4571="","",COUNTA($C$5:$C4571))</f>
        <v/>
      </c>
      <c r="B4571" s="52"/>
      <c r="C4571" s="53"/>
      <c r="D4571" s="53"/>
      <c r="E4571" s="32"/>
      <c r="F4571" s="54"/>
      <c r="G4571" s="54"/>
      <c r="H4571" s="24" t="str">
        <f>IFERROR(ROUND(VLOOKUP($C4571,基础资料!$B$5:$E$34,3,0)+SUMIF($C$5:$C4571,$C4571,$F$5:$F4571)-SUMIF($C$5:$C4571,$C4571,$G$5:$G4571),2),"")</f>
        <v/>
      </c>
      <c r="I4571" s="53"/>
      <c r="J4571" s="53"/>
      <c r="K4571" s="25" t="str">
        <f t="shared" si="71"/>
        <v/>
      </c>
      <c r="L4571" s="13" t="str">
        <f>IF($D4571="","",IFERROR(INDEX(类别属性,MATCH($D4571,类别表,0)),""))</f>
        <v/>
      </c>
      <c r="M4571" s="53"/>
      <c r="N4571" s="53"/>
      <c r="O4571" s="32"/>
      <c r="P4571" s="6" t="str">
        <f>IF($C4571="","",IF(ISNA(MATCH($C4571,账户表,0)),"※这个账户不在【基础资料】的账户档案里",IF($B4571="","※没填日期，这一笔不会进任何月份的报表",IF(NOT(ISNUMBER($B4571)),"※日期是文本不是日期（像 2026.6.28 这种），按日期取数的报表全会漏掉这一笔",IF(AND($F4571&lt;&gt;"",$G4571&lt;&gt;""),"※收入和支出不能同时填",IF(AND(N($F4571)=0,N($G4571)=0),"※收入和支出都没填",IF(OR(N($F4571)&lt;0,N($G4571)&lt;0),"※金额不能填负数，方向反了就换一列填",IF($D4571="","※没填收支类别，分类报表会漏掉这一笔",IF(ISNA(MATCH($D4571,类别表,0)),"※收支类别不在【基础资料】的清单里",IF(AND($L4571="内部转账",$M4571=""),"△内部转账要在「对方账户」写上另一头",IF(AND($L4571="内部转账",$M4571=$C4571),"※对方账户跟本账户是同一个",IF(AND($L4571&lt;&gt;"内部转账",$M4571&lt;&gt;""),"△填了对方账户，但类别不是内部转账",IF(YEAR($B4571)&lt;&gt;管理年度,"△不是管理年度的单据，按月的三张报表里看不到",IF($H4571&lt;0,"△这一笔之后该账户余额成负数了，核一下",""))))))))))))))</f>
        <v/>
      </c>
    </row>
    <row r="4572" ht="16.5" spans="1:16">
      <c r="A4572" s="4" t="str">
        <f>IF($C4572="","",COUNTA($C$5:$C4572))</f>
        <v/>
      </c>
      <c r="B4572" s="52"/>
      <c r="C4572" s="53"/>
      <c r="D4572" s="53"/>
      <c r="E4572" s="32"/>
      <c r="F4572" s="54"/>
      <c r="G4572" s="54"/>
      <c r="H4572" s="24" t="str">
        <f>IFERROR(ROUND(VLOOKUP($C4572,基础资料!$B$5:$E$34,3,0)+SUMIF($C$5:$C4572,$C4572,$F$5:$F4572)-SUMIF($C$5:$C4572,$C4572,$G$5:$G4572),2),"")</f>
        <v/>
      </c>
      <c r="I4572" s="53"/>
      <c r="J4572" s="53"/>
      <c r="K4572" s="25" t="str">
        <f t="shared" si="71"/>
        <v/>
      </c>
      <c r="L4572" s="13" t="str">
        <f>IF($D4572="","",IFERROR(INDEX(类别属性,MATCH($D4572,类别表,0)),""))</f>
        <v/>
      </c>
      <c r="M4572" s="53"/>
      <c r="N4572" s="53"/>
      <c r="O4572" s="32"/>
      <c r="P4572" s="6" t="str">
        <f>IF($C4572="","",IF(ISNA(MATCH($C4572,账户表,0)),"※这个账户不在【基础资料】的账户档案里",IF($B4572="","※没填日期，这一笔不会进任何月份的报表",IF(NOT(ISNUMBER($B4572)),"※日期是文本不是日期（像 2026.6.28 这种），按日期取数的报表全会漏掉这一笔",IF(AND($F4572&lt;&gt;"",$G4572&lt;&gt;""),"※收入和支出不能同时填",IF(AND(N($F4572)=0,N($G4572)=0),"※收入和支出都没填",IF(OR(N($F4572)&lt;0,N($G4572)&lt;0),"※金额不能填负数，方向反了就换一列填",IF($D4572="","※没填收支类别，分类报表会漏掉这一笔",IF(ISNA(MATCH($D4572,类别表,0)),"※收支类别不在【基础资料】的清单里",IF(AND($L4572="内部转账",$M4572=""),"△内部转账要在「对方账户」写上另一头",IF(AND($L4572="内部转账",$M4572=$C4572),"※对方账户跟本账户是同一个",IF(AND($L4572&lt;&gt;"内部转账",$M4572&lt;&gt;""),"△填了对方账户，但类别不是内部转账",IF(YEAR($B4572)&lt;&gt;管理年度,"△不是管理年度的单据，按月的三张报表里看不到",IF($H4572&lt;0,"△这一笔之后该账户余额成负数了，核一下",""))))))))))))))</f>
        <v/>
      </c>
    </row>
    <row r="4573" ht="16.5" spans="1:16">
      <c r="A4573" s="4" t="str">
        <f>IF($C4573="","",COUNTA($C$5:$C4573))</f>
        <v/>
      </c>
      <c r="B4573" s="52"/>
      <c r="C4573" s="53"/>
      <c r="D4573" s="53"/>
      <c r="E4573" s="32"/>
      <c r="F4573" s="54"/>
      <c r="G4573" s="54"/>
      <c r="H4573" s="24" t="str">
        <f>IFERROR(ROUND(VLOOKUP($C4573,基础资料!$B$5:$E$34,3,0)+SUMIF($C$5:$C4573,$C4573,$F$5:$F4573)-SUMIF($C$5:$C4573,$C4573,$G$5:$G4573),2),"")</f>
        <v/>
      </c>
      <c r="I4573" s="53"/>
      <c r="J4573" s="53"/>
      <c r="K4573" s="25" t="str">
        <f t="shared" si="71"/>
        <v/>
      </c>
      <c r="L4573" s="13" t="str">
        <f>IF($D4573="","",IFERROR(INDEX(类别属性,MATCH($D4573,类别表,0)),""))</f>
        <v/>
      </c>
      <c r="M4573" s="53"/>
      <c r="N4573" s="53"/>
      <c r="O4573" s="32"/>
      <c r="P4573" s="6" t="str">
        <f>IF($C4573="","",IF(ISNA(MATCH($C4573,账户表,0)),"※这个账户不在【基础资料】的账户档案里",IF($B4573="","※没填日期，这一笔不会进任何月份的报表",IF(NOT(ISNUMBER($B4573)),"※日期是文本不是日期（像 2026.6.28 这种），按日期取数的报表全会漏掉这一笔",IF(AND($F4573&lt;&gt;"",$G4573&lt;&gt;""),"※收入和支出不能同时填",IF(AND(N($F4573)=0,N($G4573)=0),"※收入和支出都没填",IF(OR(N($F4573)&lt;0,N($G4573)&lt;0),"※金额不能填负数，方向反了就换一列填",IF($D4573="","※没填收支类别，分类报表会漏掉这一笔",IF(ISNA(MATCH($D4573,类别表,0)),"※收支类别不在【基础资料】的清单里",IF(AND($L4573="内部转账",$M4573=""),"△内部转账要在「对方账户」写上另一头",IF(AND($L4573="内部转账",$M4573=$C4573),"※对方账户跟本账户是同一个",IF(AND($L4573&lt;&gt;"内部转账",$M4573&lt;&gt;""),"△填了对方账户，但类别不是内部转账",IF(YEAR($B4573)&lt;&gt;管理年度,"△不是管理年度的单据，按月的三张报表里看不到",IF($H4573&lt;0,"△这一笔之后该账户余额成负数了，核一下",""))))))))))))))</f>
        <v/>
      </c>
    </row>
    <row r="4574" ht="16.5" spans="1:16">
      <c r="A4574" s="4" t="str">
        <f>IF($C4574="","",COUNTA($C$5:$C4574))</f>
        <v/>
      </c>
      <c r="B4574" s="52"/>
      <c r="C4574" s="53"/>
      <c r="D4574" s="53"/>
      <c r="E4574" s="32"/>
      <c r="F4574" s="54"/>
      <c r="G4574" s="54"/>
      <c r="H4574" s="24" t="str">
        <f>IFERROR(ROUND(VLOOKUP($C4574,基础资料!$B$5:$E$34,3,0)+SUMIF($C$5:$C4574,$C4574,$F$5:$F4574)-SUMIF($C$5:$C4574,$C4574,$G$5:$G4574),2),"")</f>
        <v/>
      </c>
      <c r="I4574" s="53"/>
      <c r="J4574" s="53"/>
      <c r="K4574" s="25" t="str">
        <f t="shared" si="71"/>
        <v/>
      </c>
      <c r="L4574" s="13" t="str">
        <f>IF($D4574="","",IFERROR(INDEX(类别属性,MATCH($D4574,类别表,0)),""))</f>
        <v/>
      </c>
      <c r="M4574" s="53"/>
      <c r="N4574" s="53"/>
      <c r="O4574" s="32"/>
      <c r="P4574" s="6" t="str">
        <f>IF($C4574="","",IF(ISNA(MATCH($C4574,账户表,0)),"※这个账户不在【基础资料】的账户档案里",IF($B4574="","※没填日期，这一笔不会进任何月份的报表",IF(NOT(ISNUMBER($B4574)),"※日期是文本不是日期（像 2026.6.28 这种），按日期取数的报表全会漏掉这一笔",IF(AND($F4574&lt;&gt;"",$G4574&lt;&gt;""),"※收入和支出不能同时填",IF(AND(N($F4574)=0,N($G4574)=0),"※收入和支出都没填",IF(OR(N($F4574)&lt;0,N($G4574)&lt;0),"※金额不能填负数，方向反了就换一列填",IF($D4574="","※没填收支类别，分类报表会漏掉这一笔",IF(ISNA(MATCH($D4574,类别表,0)),"※收支类别不在【基础资料】的清单里",IF(AND($L4574="内部转账",$M4574=""),"△内部转账要在「对方账户」写上另一头",IF(AND($L4574="内部转账",$M4574=$C4574),"※对方账户跟本账户是同一个",IF(AND($L4574&lt;&gt;"内部转账",$M4574&lt;&gt;""),"△填了对方账户，但类别不是内部转账",IF(YEAR($B4574)&lt;&gt;管理年度,"△不是管理年度的单据，按月的三张报表里看不到",IF($H4574&lt;0,"△这一笔之后该账户余额成负数了，核一下",""))))))))))))))</f>
        <v/>
      </c>
    </row>
    <row r="4575" ht="16.5" spans="1:16">
      <c r="A4575" s="4" t="str">
        <f>IF($C4575="","",COUNTA($C$5:$C4575))</f>
        <v/>
      </c>
      <c r="B4575" s="52"/>
      <c r="C4575" s="53"/>
      <c r="D4575" s="53"/>
      <c r="E4575" s="32"/>
      <c r="F4575" s="54"/>
      <c r="G4575" s="54"/>
      <c r="H4575" s="24" t="str">
        <f>IFERROR(ROUND(VLOOKUP($C4575,基础资料!$B$5:$E$34,3,0)+SUMIF($C$5:$C4575,$C4575,$F$5:$F4575)-SUMIF($C$5:$C4575,$C4575,$G$5:$G4575),2),"")</f>
        <v/>
      </c>
      <c r="I4575" s="53"/>
      <c r="J4575" s="53"/>
      <c r="K4575" s="25" t="str">
        <f t="shared" si="71"/>
        <v/>
      </c>
      <c r="L4575" s="13" t="str">
        <f>IF($D4575="","",IFERROR(INDEX(类别属性,MATCH($D4575,类别表,0)),""))</f>
        <v/>
      </c>
      <c r="M4575" s="53"/>
      <c r="N4575" s="53"/>
      <c r="O4575" s="32"/>
      <c r="P4575" s="6" t="str">
        <f>IF($C4575="","",IF(ISNA(MATCH($C4575,账户表,0)),"※这个账户不在【基础资料】的账户档案里",IF($B4575="","※没填日期，这一笔不会进任何月份的报表",IF(NOT(ISNUMBER($B4575)),"※日期是文本不是日期（像 2026.6.28 这种），按日期取数的报表全会漏掉这一笔",IF(AND($F4575&lt;&gt;"",$G4575&lt;&gt;""),"※收入和支出不能同时填",IF(AND(N($F4575)=0,N($G4575)=0),"※收入和支出都没填",IF(OR(N($F4575)&lt;0,N($G4575)&lt;0),"※金额不能填负数，方向反了就换一列填",IF($D4575="","※没填收支类别，分类报表会漏掉这一笔",IF(ISNA(MATCH($D4575,类别表,0)),"※收支类别不在【基础资料】的清单里",IF(AND($L4575="内部转账",$M4575=""),"△内部转账要在「对方账户」写上另一头",IF(AND($L4575="内部转账",$M4575=$C4575),"※对方账户跟本账户是同一个",IF(AND($L4575&lt;&gt;"内部转账",$M4575&lt;&gt;""),"△填了对方账户，但类别不是内部转账",IF(YEAR($B4575)&lt;&gt;管理年度,"△不是管理年度的单据，按月的三张报表里看不到",IF($H4575&lt;0,"△这一笔之后该账户余额成负数了，核一下",""))))))))))))))</f>
        <v/>
      </c>
    </row>
    <row r="4576" ht="16.5" spans="1:16">
      <c r="A4576" s="4" t="str">
        <f>IF($C4576="","",COUNTA($C$5:$C4576))</f>
        <v/>
      </c>
      <c r="B4576" s="52"/>
      <c r="C4576" s="53"/>
      <c r="D4576" s="53"/>
      <c r="E4576" s="32"/>
      <c r="F4576" s="54"/>
      <c r="G4576" s="54"/>
      <c r="H4576" s="24" t="str">
        <f>IFERROR(ROUND(VLOOKUP($C4576,基础资料!$B$5:$E$34,3,0)+SUMIF($C$5:$C4576,$C4576,$F$5:$F4576)-SUMIF($C$5:$C4576,$C4576,$G$5:$G4576),2),"")</f>
        <v/>
      </c>
      <c r="I4576" s="53"/>
      <c r="J4576" s="53"/>
      <c r="K4576" s="25" t="str">
        <f t="shared" si="71"/>
        <v/>
      </c>
      <c r="L4576" s="13" t="str">
        <f>IF($D4576="","",IFERROR(INDEX(类别属性,MATCH($D4576,类别表,0)),""))</f>
        <v/>
      </c>
      <c r="M4576" s="53"/>
      <c r="N4576" s="53"/>
      <c r="O4576" s="32"/>
      <c r="P4576" s="6" t="str">
        <f>IF($C4576="","",IF(ISNA(MATCH($C4576,账户表,0)),"※这个账户不在【基础资料】的账户档案里",IF($B4576="","※没填日期，这一笔不会进任何月份的报表",IF(NOT(ISNUMBER($B4576)),"※日期是文本不是日期（像 2026.6.28 这种），按日期取数的报表全会漏掉这一笔",IF(AND($F4576&lt;&gt;"",$G4576&lt;&gt;""),"※收入和支出不能同时填",IF(AND(N($F4576)=0,N($G4576)=0),"※收入和支出都没填",IF(OR(N($F4576)&lt;0,N($G4576)&lt;0),"※金额不能填负数，方向反了就换一列填",IF($D4576="","※没填收支类别，分类报表会漏掉这一笔",IF(ISNA(MATCH($D4576,类别表,0)),"※收支类别不在【基础资料】的清单里",IF(AND($L4576="内部转账",$M4576=""),"△内部转账要在「对方账户」写上另一头",IF(AND($L4576="内部转账",$M4576=$C4576),"※对方账户跟本账户是同一个",IF(AND($L4576&lt;&gt;"内部转账",$M4576&lt;&gt;""),"△填了对方账户，但类别不是内部转账",IF(YEAR($B4576)&lt;&gt;管理年度,"△不是管理年度的单据，按月的三张报表里看不到",IF($H4576&lt;0,"△这一笔之后该账户余额成负数了，核一下",""))))))))))))))</f>
        <v/>
      </c>
    </row>
    <row r="4577" ht="16.5" spans="1:16">
      <c r="A4577" s="4" t="str">
        <f>IF($C4577="","",COUNTA($C$5:$C4577))</f>
        <v/>
      </c>
      <c r="B4577" s="52"/>
      <c r="C4577" s="53"/>
      <c r="D4577" s="53"/>
      <c r="E4577" s="32"/>
      <c r="F4577" s="54"/>
      <c r="G4577" s="54"/>
      <c r="H4577" s="24" t="str">
        <f>IFERROR(ROUND(VLOOKUP($C4577,基础资料!$B$5:$E$34,3,0)+SUMIF($C$5:$C4577,$C4577,$F$5:$F4577)-SUMIF($C$5:$C4577,$C4577,$G$5:$G4577),2),"")</f>
        <v/>
      </c>
      <c r="I4577" s="53"/>
      <c r="J4577" s="53"/>
      <c r="K4577" s="25" t="str">
        <f t="shared" si="71"/>
        <v/>
      </c>
      <c r="L4577" s="13" t="str">
        <f>IF($D4577="","",IFERROR(INDEX(类别属性,MATCH($D4577,类别表,0)),""))</f>
        <v/>
      </c>
      <c r="M4577" s="53"/>
      <c r="N4577" s="53"/>
      <c r="O4577" s="32"/>
      <c r="P4577" s="6" t="str">
        <f>IF($C4577="","",IF(ISNA(MATCH($C4577,账户表,0)),"※这个账户不在【基础资料】的账户档案里",IF($B4577="","※没填日期，这一笔不会进任何月份的报表",IF(NOT(ISNUMBER($B4577)),"※日期是文本不是日期（像 2026.6.28 这种），按日期取数的报表全会漏掉这一笔",IF(AND($F4577&lt;&gt;"",$G4577&lt;&gt;""),"※收入和支出不能同时填",IF(AND(N($F4577)=0,N($G4577)=0),"※收入和支出都没填",IF(OR(N($F4577)&lt;0,N($G4577)&lt;0),"※金额不能填负数，方向反了就换一列填",IF($D4577="","※没填收支类别，分类报表会漏掉这一笔",IF(ISNA(MATCH($D4577,类别表,0)),"※收支类别不在【基础资料】的清单里",IF(AND($L4577="内部转账",$M4577=""),"△内部转账要在「对方账户」写上另一头",IF(AND($L4577="内部转账",$M4577=$C4577),"※对方账户跟本账户是同一个",IF(AND($L4577&lt;&gt;"内部转账",$M4577&lt;&gt;""),"△填了对方账户，但类别不是内部转账",IF(YEAR($B4577)&lt;&gt;管理年度,"△不是管理年度的单据，按月的三张报表里看不到",IF($H4577&lt;0,"△这一笔之后该账户余额成负数了，核一下",""))))))))))))))</f>
        <v/>
      </c>
    </row>
    <row r="4578" ht="16.5" spans="1:16">
      <c r="A4578" s="4" t="str">
        <f>IF($C4578="","",COUNTA($C$5:$C4578))</f>
        <v/>
      </c>
      <c r="B4578" s="52"/>
      <c r="C4578" s="53"/>
      <c r="D4578" s="53"/>
      <c r="E4578" s="32"/>
      <c r="F4578" s="54"/>
      <c r="G4578" s="54"/>
      <c r="H4578" s="24" t="str">
        <f>IFERROR(ROUND(VLOOKUP($C4578,基础资料!$B$5:$E$34,3,0)+SUMIF($C$5:$C4578,$C4578,$F$5:$F4578)-SUMIF($C$5:$C4578,$C4578,$G$5:$G4578),2),"")</f>
        <v/>
      </c>
      <c r="I4578" s="53"/>
      <c r="J4578" s="53"/>
      <c r="K4578" s="25" t="str">
        <f t="shared" si="71"/>
        <v/>
      </c>
      <c r="L4578" s="13" t="str">
        <f>IF($D4578="","",IFERROR(INDEX(类别属性,MATCH($D4578,类别表,0)),""))</f>
        <v/>
      </c>
      <c r="M4578" s="53"/>
      <c r="N4578" s="53"/>
      <c r="O4578" s="32"/>
      <c r="P4578" s="6" t="str">
        <f>IF($C4578="","",IF(ISNA(MATCH($C4578,账户表,0)),"※这个账户不在【基础资料】的账户档案里",IF($B4578="","※没填日期，这一笔不会进任何月份的报表",IF(NOT(ISNUMBER($B4578)),"※日期是文本不是日期（像 2026.6.28 这种），按日期取数的报表全会漏掉这一笔",IF(AND($F4578&lt;&gt;"",$G4578&lt;&gt;""),"※收入和支出不能同时填",IF(AND(N($F4578)=0,N($G4578)=0),"※收入和支出都没填",IF(OR(N($F4578)&lt;0,N($G4578)&lt;0),"※金额不能填负数，方向反了就换一列填",IF($D4578="","※没填收支类别，分类报表会漏掉这一笔",IF(ISNA(MATCH($D4578,类别表,0)),"※收支类别不在【基础资料】的清单里",IF(AND($L4578="内部转账",$M4578=""),"△内部转账要在「对方账户」写上另一头",IF(AND($L4578="内部转账",$M4578=$C4578),"※对方账户跟本账户是同一个",IF(AND($L4578&lt;&gt;"内部转账",$M4578&lt;&gt;""),"△填了对方账户，但类别不是内部转账",IF(YEAR($B4578)&lt;&gt;管理年度,"△不是管理年度的单据，按月的三张报表里看不到",IF($H4578&lt;0,"△这一笔之后该账户余额成负数了，核一下",""))))))))))))))</f>
        <v/>
      </c>
    </row>
    <row r="4579" ht="16.5" spans="1:16">
      <c r="A4579" s="4" t="str">
        <f>IF($C4579="","",COUNTA($C$5:$C4579))</f>
        <v/>
      </c>
      <c r="B4579" s="52"/>
      <c r="C4579" s="53"/>
      <c r="D4579" s="53"/>
      <c r="E4579" s="32"/>
      <c r="F4579" s="54"/>
      <c r="G4579" s="54"/>
      <c r="H4579" s="24" t="str">
        <f>IFERROR(ROUND(VLOOKUP($C4579,基础资料!$B$5:$E$34,3,0)+SUMIF($C$5:$C4579,$C4579,$F$5:$F4579)-SUMIF($C$5:$C4579,$C4579,$G$5:$G4579),2),"")</f>
        <v/>
      </c>
      <c r="I4579" s="53"/>
      <c r="J4579" s="53"/>
      <c r="K4579" s="25" t="str">
        <f t="shared" si="71"/>
        <v/>
      </c>
      <c r="L4579" s="13" t="str">
        <f>IF($D4579="","",IFERROR(INDEX(类别属性,MATCH($D4579,类别表,0)),""))</f>
        <v/>
      </c>
      <c r="M4579" s="53"/>
      <c r="N4579" s="53"/>
      <c r="O4579" s="32"/>
      <c r="P4579" s="6" t="str">
        <f>IF($C4579="","",IF(ISNA(MATCH($C4579,账户表,0)),"※这个账户不在【基础资料】的账户档案里",IF($B4579="","※没填日期，这一笔不会进任何月份的报表",IF(NOT(ISNUMBER($B4579)),"※日期是文本不是日期（像 2026.6.28 这种），按日期取数的报表全会漏掉这一笔",IF(AND($F4579&lt;&gt;"",$G4579&lt;&gt;""),"※收入和支出不能同时填",IF(AND(N($F4579)=0,N($G4579)=0),"※收入和支出都没填",IF(OR(N($F4579)&lt;0,N($G4579)&lt;0),"※金额不能填负数，方向反了就换一列填",IF($D4579="","※没填收支类别，分类报表会漏掉这一笔",IF(ISNA(MATCH($D4579,类别表,0)),"※收支类别不在【基础资料】的清单里",IF(AND($L4579="内部转账",$M4579=""),"△内部转账要在「对方账户」写上另一头",IF(AND($L4579="内部转账",$M4579=$C4579),"※对方账户跟本账户是同一个",IF(AND($L4579&lt;&gt;"内部转账",$M4579&lt;&gt;""),"△填了对方账户，但类别不是内部转账",IF(YEAR($B4579)&lt;&gt;管理年度,"△不是管理年度的单据，按月的三张报表里看不到",IF($H4579&lt;0,"△这一笔之后该账户余额成负数了，核一下",""))))))))))))))</f>
        <v/>
      </c>
    </row>
    <row r="4580" ht="16.5" spans="1:16">
      <c r="A4580" s="4" t="str">
        <f>IF($C4580="","",COUNTA($C$5:$C4580))</f>
        <v/>
      </c>
      <c r="B4580" s="52"/>
      <c r="C4580" s="53"/>
      <c r="D4580" s="53"/>
      <c r="E4580" s="32"/>
      <c r="F4580" s="54"/>
      <c r="G4580" s="54"/>
      <c r="H4580" s="24" t="str">
        <f>IFERROR(ROUND(VLOOKUP($C4580,基础资料!$B$5:$E$34,3,0)+SUMIF($C$5:$C4580,$C4580,$F$5:$F4580)-SUMIF($C$5:$C4580,$C4580,$G$5:$G4580),2),"")</f>
        <v/>
      </c>
      <c r="I4580" s="53"/>
      <c r="J4580" s="53"/>
      <c r="K4580" s="25" t="str">
        <f t="shared" si="71"/>
        <v/>
      </c>
      <c r="L4580" s="13" t="str">
        <f>IF($D4580="","",IFERROR(INDEX(类别属性,MATCH($D4580,类别表,0)),""))</f>
        <v/>
      </c>
      <c r="M4580" s="53"/>
      <c r="N4580" s="53"/>
      <c r="O4580" s="32"/>
      <c r="P4580" s="6" t="str">
        <f>IF($C4580="","",IF(ISNA(MATCH($C4580,账户表,0)),"※这个账户不在【基础资料】的账户档案里",IF($B4580="","※没填日期，这一笔不会进任何月份的报表",IF(NOT(ISNUMBER($B4580)),"※日期是文本不是日期（像 2026.6.28 这种），按日期取数的报表全会漏掉这一笔",IF(AND($F4580&lt;&gt;"",$G4580&lt;&gt;""),"※收入和支出不能同时填",IF(AND(N($F4580)=0,N($G4580)=0),"※收入和支出都没填",IF(OR(N($F4580)&lt;0,N($G4580)&lt;0),"※金额不能填负数，方向反了就换一列填",IF($D4580="","※没填收支类别，分类报表会漏掉这一笔",IF(ISNA(MATCH($D4580,类别表,0)),"※收支类别不在【基础资料】的清单里",IF(AND($L4580="内部转账",$M4580=""),"△内部转账要在「对方账户」写上另一头",IF(AND($L4580="内部转账",$M4580=$C4580),"※对方账户跟本账户是同一个",IF(AND($L4580&lt;&gt;"内部转账",$M4580&lt;&gt;""),"△填了对方账户，但类别不是内部转账",IF(YEAR($B4580)&lt;&gt;管理年度,"△不是管理年度的单据，按月的三张报表里看不到",IF($H4580&lt;0,"△这一笔之后该账户余额成负数了，核一下",""))))))))))))))</f>
        <v/>
      </c>
    </row>
    <row r="4581" ht="16.5" spans="1:16">
      <c r="A4581" s="4" t="str">
        <f>IF($C4581="","",COUNTA($C$5:$C4581))</f>
        <v/>
      </c>
      <c r="B4581" s="52"/>
      <c r="C4581" s="53"/>
      <c r="D4581" s="53"/>
      <c r="E4581" s="32"/>
      <c r="F4581" s="54"/>
      <c r="G4581" s="54"/>
      <c r="H4581" s="24" t="str">
        <f>IFERROR(ROUND(VLOOKUP($C4581,基础资料!$B$5:$E$34,3,0)+SUMIF($C$5:$C4581,$C4581,$F$5:$F4581)-SUMIF($C$5:$C4581,$C4581,$G$5:$G4581),2),"")</f>
        <v/>
      </c>
      <c r="I4581" s="53"/>
      <c r="J4581" s="53"/>
      <c r="K4581" s="25" t="str">
        <f t="shared" si="71"/>
        <v/>
      </c>
      <c r="L4581" s="13" t="str">
        <f>IF($D4581="","",IFERROR(INDEX(类别属性,MATCH($D4581,类别表,0)),""))</f>
        <v/>
      </c>
      <c r="M4581" s="53"/>
      <c r="N4581" s="53"/>
      <c r="O4581" s="32"/>
      <c r="P4581" s="6" t="str">
        <f>IF($C4581="","",IF(ISNA(MATCH($C4581,账户表,0)),"※这个账户不在【基础资料】的账户档案里",IF($B4581="","※没填日期，这一笔不会进任何月份的报表",IF(NOT(ISNUMBER($B4581)),"※日期是文本不是日期（像 2026.6.28 这种），按日期取数的报表全会漏掉这一笔",IF(AND($F4581&lt;&gt;"",$G4581&lt;&gt;""),"※收入和支出不能同时填",IF(AND(N($F4581)=0,N($G4581)=0),"※收入和支出都没填",IF(OR(N($F4581)&lt;0,N($G4581)&lt;0),"※金额不能填负数，方向反了就换一列填",IF($D4581="","※没填收支类别，分类报表会漏掉这一笔",IF(ISNA(MATCH($D4581,类别表,0)),"※收支类别不在【基础资料】的清单里",IF(AND($L4581="内部转账",$M4581=""),"△内部转账要在「对方账户」写上另一头",IF(AND($L4581="内部转账",$M4581=$C4581),"※对方账户跟本账户是同一个",IF(AND($L4581&lt;&gt;"内部转账",$M4581&lt;&gt;""),"△填了对方账户，但类别不是内部转账",IF(YEAR($B4581)&lt;&gt;管理年度,"△不是管理年度的单据，按月的三张报表里看不到",IF($H4581&lt;0,"△这一笔之后该账户余额成负数了，核一下",""))))))))))))))</f>
        <v/>
      </c>
    </row>
    <row r="4582" ht="16.5" spans="1:16">
      <c r="A4582" s="4" t="str">
        <f>IF($C4582="","",COUNTA($C$5:$C4582))</f>
        <v/>
      </c>
      <c r="B4582" s="52"/>
      <c r="C4582" s="53"/>
      <c r="D4582" s="53"/>
      <c r="E4582" s="32"/>
      <c r="F4582" s="54"/>
      <c r="G4582" s="54"/>
      <c r="H4582" s="24" t="str">
        <f>IFERROR(ROUND(VLOOKUP($C4582,基础资料!$B$5:$E$34,3,0)+SUMIF($C$5:$C4582,$C4582,$F$5:$F4582)-SUMIF($C$5:$C4582,$C4582,$G$5:$G4582),2),"")</f>
        <v/>
      </c>
      <c r="I4582" s="53"/>
      <c r="J4582" s="53"/>
      <c r="K4582" s="25" t="str">
        <f t="shared" si="71"/>
        <v/>
      </c>
      <c r="L4582" s="13" t="str">
        <f>IF($D4582="","",IFERROR(INDEX(类别属性,MATCH($D4582,类别表,0)),""))</f>
        <v/>
      </c>
      <c r="M4582" s="53"/>
      <c r="N4582" s="53"/>
      <c r="O4582" s="32"/>
      <c r="P4582" s="6" t="str">
        <f>IF($C4582="","",IF(ISNA(MATCH($C4582,账户表,0)),"※这个账户不在【基础资料】的账户档案里",IF($B4582="","※没填日期，这一笔不会进任何月份的报表",IF(NOT(ISNUMBER($B4582)),"※日期是文本不是日期（像 2026.6.28 这种），按日期取数的报表全会漏掉这一笔",IF(AND($F4582&lt;&gt;"",$G4582&lt;&gt;""),"※收入和支出不能同时填",IF(AND(N($F4582)=0,N($G4582)=0),"※收入和支出都没填",IF(OR(N($F4582)&lt;0,N($G4582)&lt;0),"※金额不能填负数，方向反了就换一列填",IF($D4582="","※没填收支类别，分类报表会漏掉这一笔",IF(ISNA(MATCH($D4582,类别表,0)),"※收支类别不在【基础资料】的清单里",IF(AND($L4582="内部转账",$M4582=""),"△内部转账要在「对方账户」写上另一头",IF(AND($L4582="内部转账",$M4582=$C4582),"※对方账户跟本账户是同一个",IF(AND($L4582&lt;&gt;"内部转账",$M4582&lt;&gt;""),"△填了对方账户，但类别不是内部转账",IF(YEAR($B4582)&lt;&gt;管理年度,"△不是管理年度的单据，按月的三张报表里看不到",IF($H4582&lt;0,"△这一笔之后该账户余额成负数了，核一下",""))))))))))))))</f>
        <v/>
      </c>
    </row>
    <row r="4583" ht="16.5" spans="1:16">
      <c r="A4583" s="4" t="str">
        <f>IF($C4583="","",COUNTA($C$5:$C4583))</f>
        <v/>
      </c>
      <c r="B4583" s="52"/>
      <c r="C4583" s="53"/>
      <c r="D4583" s="53"/>
      <c r="E4583" s="32"/>
      <c r="F4583" s="54"/>
      <c r="G4583" s="54"/>
      <c r="H4583" s="24" t="str">
        <f>IFERROR(ROUND(VLOOKUP($C4583,基础资料!$B$5:$E$34,3,0)+SUMIF($C$5:$C4583,$C4583,$F$5:$F4583)-SUMIF($C$5:$C4583,$C4583,$G$5:$G4583),2),"")</f>
        <v/>
      </c>
      <c r="I4583" s="53"/>
      <c r="J4583" s="53"/>
      <c r="K4583" s="25" t="str">
        <f t="shared" si="71"/>
        <v/>
      </c>
      <c r="L4583" s="13" t="str">
        <f>IF($D4583="","",IFERROR(INDEX(类别属性,MATCH($D4583,类别表,0)),""))</f>
        <v/>
      </c>
      <c r="M4583" s="53"/>
      <c r="N4583" s="53"/>
      <c r="O4583" s="32"/>
      <c r="P4583" s="6" t="str">
        <f>IF($C4583="","",IF(ISNA(MATCH($C4583,账户表,0)),"※这个账户不在【基础资料】的账户档案里",IF($B4583="","※没填日期，这一笔不会进任何月份的报表",IF(NOT(ISNUMBER($B4583)),"※日期是文本不是日期（像 2026.6.28 这种），按日期取数的报表全会漏掉这一笔",IF(AND($F4583&lt;&gt;"",$G4583&lt;&gt;""),"※收入和支出不能同时填",IF(AND(N($F4583)=0,N($G4583)=0),"※收入和支出都没填",IF(OR(N($F4583)&lt;0,N($G4583)&lt;0),"※金额不能填负数，方向反了就换一列填",IF($D4583="","※没填收支类别，分类报表会漏掉这一笔",IF(ISNA(MATCH($D4583,类别表,0)),"※收支类别不在【基础资料】的清单里",IF(AND($L4583="内部转账",$M4583=""),"△内部转账要在「对方账户」写上另一头",IF(AND($L4583="内部转账",$M4583=$C4583),"※对方账户跟本账户是同一个",IF(AND($L4583&lt;&gt;"内部转账",$M4583&lt;&gt;""),"△填了对方账户，但类别不是内部转账",IF(YEAR($B4583)&lt;&gt;管理年度,"△不是管理年度的单据，按月的三张报表里看不到",IF($H4583&lt;0,"△这一笔之后该账户余额成负数了，核一下",""))))))))))))))</f>
        <v/>
      </c>
    </row>
    <row r="4584" ht="16.5" spans="1:16">
      <c r="A4584" s="4" t="str">
        <f>IF($C4584="","",COUNTA($C$5:$C4584))</f>
        <v/>
      </c>
      <c r="B4584" s="52"/>
      <c r="C4584" s="53"/>
      <c r="D4584" s="53"/>
      <c r="E4584" s="32"/>
      <c r="F4584" s="54"/>
      <c r="G4584" s="54"/>
      <c r="H4584" s="24" t="str">
        <f>IFERROR(ROUND(VLOOKUP($C4584,基础资料!$B$5:$E$34,3,0)+SUMIF($C$5:$C4584,$C4584,$F$5:$F4584)-SUMIF($C$5:$C4584,$C4584,$G$5:$G4584),2),"")</f>
        <v/>
      </c>
      <c r="I4584" s="53"/>
      <c r="J4584" s="53"/>
      <c r="K4584" s="25" t="str">
        <f t="shared" si="71"/>
        <v/>
      </c>
      <c r="L4584" s="13" t="str">
        <f>IF($D4584="","",IFERROR(INDEX(类别属性,MATCH($D4584,类别表,0)),""))</f>
        <v/>
      </c>
      <c r="M4584" s="53"/>
      <c r="N4584" s="53"/>
      <c r="O4584" s="32"/>
      <c r="P4584" s="6" t="str">
        <f>IF($C4584="","",IF(ISNA(MATCH($C4584,账户表,0)),"※这个账户不在【基础资料】的账户档案里",IF($B4584="","※没填日期，这一笔不会进任何月份的报表",IF(NOT(ISNUMBER($B4584)),"※日期是文本不是日期（像 2026.6.28 这种），按日期取数的报表全会漏掉这一笔",IF(AND($F4584&lt;&gt;"",$G4584&lt;&gt;""),"※收入和支出不能同时填",IF(AND(N($F4584)=0,N($G4584)=0),"※收入和支出都没填",IF(OR(N($F4584)&lt;0,N($G4584)&lt;0),"※金额不能填负数，方向反了就换一列填",IF($D4584="","※没填收支类别，分类报表会漏掉这一笔",IF(ISNA(MATCH($D4584,类别表,0)),"※收支类别不在【基础资料】的清单里",IF(AND($L4584="内部转账",$M4584=""),"△内部转账要在「对方账户」写上另一头",IF(AND($L4584="内部转账",$M4584=$C4584),"※对方账户跟本账户是同一个",IF(AND($L4584&lt;&gt;"内部转账",$M4584&lt;&gt;""),"△填了对方账户，但类别不是内部转账",IF(YEAR($B4584)&lt;&gt;管理年度,"△不是管理年度的单据，按月的三张报表里看不到",IF($H4584&lt;0,"△这一笔之后该账户余额成负数了，核一下",""))))))))))))))</f>
        <v/>
      </c>
    </row>
    <row r="4585" ht="16.5" spans="1:16">
      <c r="A4585" s="4" t="str">
        <f>IF($C4585="","",COUNTA($C$5:$C4585))</f>
        <v/>
      </c>
      <c r="B4585" s="52"/>
      <c r="C4585" s="53"/>
      <c r="D4585" s="53"/>
      <c r="E4585" s="32"/>
      <c r="F4585" s="54"/>
      <c r="G4585" s="54"/>
      <c r="H4585" s="24" t="str">
        <f>IFERROR(ROUND(VLOOKUP($C4585,基础资料!$B$5:$E$34,3,0)+SUMIF($C$5:$C4585,$C4585,$F$5:$F4585)-SUMIF($C$5:$C4585,$C4585,$G$5:$G4585),2),"")</f>
        <v/>
      </c>
      <c r="I4585" s="53"/>
      <c r="J4585" s="53"/>
      <c r="K4585" s="25" t="str">
        <f t="shared" si="71"/>
        <v/>
      </c>
      <c r="L4585" s="13" t="str">
        <f>IF($D4585="","",IFERROR(INDEX(类别属性,MATCH($D4585,类别表,0)),""))</f>
        <v/>
      </c>
      <c r="M4585" s="53"/>
      <c r="N4585" s="53"/>
      <c r="O4585" s="32"/>
      <c r="P4585" s="6" t="str">
        <f>IF($C4585="","",IF(ISNA(MATCH($C4585,账户表,0)),"※这个账户不在【基础资料】的账户档案里",IF($B4585="","※没填日期，这一笔不会进任何月份的报表",IF(NOT(ISNUMBER($B4585)),"※日期是文本不是日期（像 2026.6.28 这种），按日期取数的报表全会漏掉这一笔",IF(AND($F4585&lt;&gt;"",$G4585&lt;&gt;""),"※收入和支出不能同时填",IF(AND(N($F4585)=0,N($G4585)=0),"※收入和支出都没填",IF(OR(N($F4585)&lt;0,N($G4585)&lt;0),"※金额不能填负数，方向反了就换一列填",IF($D4585="","※没填收支类别，分类报表会漏掉这一笔",IF(ISNA(MATCH($D4585,类别表,0)),"※收支类别不在【基础资料】的清单里",IF(AND($L4585="内部转账",$M4585=""),"△内部转账要在「对方账户」写上另一头",IF(AND($L4585="内部转账",$M4585=$C4585),"※对方账户跟本账户是同一个",IF(AND($L4585&lt;&gt;"内部转账",$M4585&lt;&gt;""),"△填了对方账户，但类别不是内部转账",IF(YEAR($B4585)&lt;&gt;管理年度,"△不是管理年度的单据，按月的三张报表里看不到",IF($H4585&lt;0,"△这一笔之后该账户余额成负数了，核一下",""))))))))))))))</f>
        <v/>
      </c>
    </row>
    <row r="4586" ht="16.5" spans="1:16">
      <c r="A4586" s="4" t="str">
        <f>IF($C4586="","",COUNTA($C$5:$C4586))</f>
        <v/>
      </c>
      <c r="B4586" s="52"/>
      <c r="C4586" s="53"/>
      <c r="D4586" s="53"/>
      <c r="E4586" s="32"/>
      <c r="F4586" s="54"/>
      <c r="G4586" s="54"/>
      <c r="H4586" s="24" t="str">
        <f>IFERROR(ROUND(VLOOKUP($C4586,基础资料!$B$5:$E$34,3,0)+SUMIF($C$5:$C4586,$C4586,$F$5:$F4586)-SUMIF($C$5:$C4586,$C4586,$G$5:$G4586),2),"")</f>
        <v/>
      </c>
      <c r="I4586" s="53"/>
      <c r="J4586" s="53"/>
      <c r="K4586" s="25" t="str">
        <f t="shared" si="71"/>
        <v/>
      </c>
      <c r="L4586" s="13" t="str">
        <f>IF($D4586="","",IFERROR(INDEX(类别属性,MATCH($D4586,类别表,0)),""))</f>
        <v/>
      </c>
      <c r="M4586" s="53"/>
      <c r="N4586" s="53"/>
      <c r="O4586" s="32"/>
      <c r="P4586" s="6" t="str">
        <f>IF($C4586="","",IF(ISNA(MATCH($C4586,账户表,0)),"※这个账户不在【基础资料】的账户档案里",IF($B4586="","※没填日期，这一笔不会进任何月份的报表",IF(NOT(ISNUMBER($B4586)),"※日期是文本不是日期（像 2026.6.28 这种），按日期取数的报表全会漏掉这一笔",IF(AND($F4586&lt;&gt;"",$G4586&lt;&gt;""),"※收入和支出不能同时填",IF(AND(N($F4586)=0,N($G4586)=0),"※收入和支出都没填",IF(OR(N($F4586)&lt;0,N($G4586)&lt;0),"※金额不能填负数，方向反了就换一列填",IF($D4586="","※没填收支类别，分类报表会漏掉这一笔",IF(ISNA(MATCH($D4586,类别表,0)),"※收支类别不在【基础资料】的清单里",IF(AND($L4586="内部转账",$M4586=""),"△内部转账要在「对方账户」写上另一头",IF(AND($L4586="内部转账",$M4586=$C4586),"※对方账户跟本账户是同一个",IF(AND($L4586&lt;&gt;"内部转账",$M4586&lt;&gt;""),"△填了对方账户，但类别不是内部转账",IF(YEAR($B4586)&lt;&gt;管理年度,"△不是管理年度的单据，按月的三张报表里看不到",IF($H4586&lt;0,"△这一笔之后该账户余额成负数了，核一下",""))))))))))))))</f>
        <v/>
      </c>
    </row>
    <row r="4587" ht="16.5" spans="1:16">
      <c r="A4587" s="4" t="str">
        <f>IF($C4587="","",COUNTA($C$5:$C4587))</f>
        <v/>
      </c>
      <c r="B4587" s="52"/>
      <c r="C4587" s="53"/>
      <c r="D4587" s="53"/>
      <c r="E4587" s="32"/>
      <c r="F4587" s="54"/>
      <c r="G4587" s="54"/>
      <c r="H4587" s="24" t="str">
        <f>IFERROR(ROUND(VLOOKUP($C4587,基础资料!$B$5:$E$34,3,0)+SUMIF($C$5:$C4587,$C4587,$F$5:$F4587)-SUMIF($C$5:$C4587,$C4587,$G$5:$G4587),2),"")</f>
        <v/>
      </c>
      <c r="I4587" s="53"/>
      <c r="J4587" s="53"/>
      <c r="K4587" s="25" t="str">
        <f t="shared" si="71"/>
        <v/>
      </c>
      <c r="L4587" s="13" t="str">
        <f>IF($D4587="","",IFERROR(INDEX(类别属性,MATCH($D4587,类别表,0)),""))</f>
        <v/>
      </c>
      <c r="M4587" s="53"/>
      <c r="N4587" s="53"/>
      <c r="O4587" s="32"/>
      <c r="P4587" s="6" t="str">
        <f>IF($C4587="","",IF(ISNA(MATCH($C4587,账户表,0)),"※这个账户不在【基础资料】的账户档案里",IF($B4587="","※没填日期，这一笔不会进任何月份的报表",IF(NOT(ISNUMBER($B4587)),"※日期是文本不是日期（像 2026.6.28 这种），按日期取数的报表全会漏掉这一笔",IF(AND($F4587&lt;&gt;"",$G4587&lt;&gt;""),"※收入和支出不能同时填",IF(AND(N($F4587)=0,N($G4587)=0),"※收入和支出都没填",IF(OR(N($F4587)&lt;0,N($G4587)&lt;0),"※金额不能填负数，方向反了就换一列填",IF($D4587="","※没填收支类别，分类报表会漏掉这一笔",IF(ISNA(MATCH($D4587,类别表,0)),"※收支类别不在【基础资料】的清单里",IF(AND($L4587="内部转账",$M4587=""),"△内部转账要在「对方账户」写上另一头",IF(AND($L4587="内部转账",$M4587=$C4587),"※对方账户跟本账户是同一个",IF(AND($L4587&lt;&gt;"内部转账",$M4587&lt;&gt;""),"△填了对方账户，但类别不是内部转账",IF(YEAR($B4587)&lt;&gt;管理年度,"△不是管理年度的单据，按月的三张报表里看不到",IF($H4587&lt;0,"△这一笔之后该账户余额成负数了，核一下",""))))))))))))))</f>
        <v/>
      </c>
    </row>
    <row r="4588" ht="16.5" spans="1:16">
      <c r="A4588" s="4" t="str">
        <f>IF($C4588="","",COUNTA($C$5:$C4588))</f>
        <v/>
      </c>
      <c r="B4588" s="52"/>
      <c r="C4588" s="53"/>
      <c r="D4588" s="53"/>
      <c r="E4588" s="32"/>
      <c r="F4588" s="54"/>
      <c r="G4588" s="54"/>
      <c r="H4588" s="24" t="str">
        <f>IFERROR(ROUND(VLOOKUP($C4588,基础资料!$B$5:$E$34,3,0)+SUMIF($C$5:$C4588,$C4588,$F$5:$F4588)-SUMIF($C$5:$C4588,$C4588,$G$5:$G4588),2),"")</f>
        <v/>
      </c>
      <c r="I4588" s="53"/>
      <c r="J4588" s="53"/>
      <c r="K4588" s="25" t="str">
        <f t="shared" si="71"/>
        <v/>
      </c>
      <c r="L4588" s="13" t="str">
        <f>IF($D4588="","",IFERROR(INDEX(类别属性,MATCH($D4588,类别表,0)),""))</f>
        <v/>
      </c>
      <c r="M4588" s="53"/>
      <c r="N4588" s="53"/>
      <c r="O4588" s="32"/>
      <c r="P4588" s="6" t="str">
        <f>IF($C4588="","",IF(ISNA(MATCH($C4588,账户表,0)),"※这个账户不在【基础资料】的账户档案里",IF($B4588="","※没填日期，这一笔不会进任何月份的报表",IF(NOT(ISNUMBER($B4588)),"※日期是文本不是日期（像 2026.6.28 这种），按日期取数的报表全会漏掉这一笔",IF(AND($F4588&lt;&gt;"",$G4588&lt;&gt;""),"※收入和支出不能同时填",IF(AND(N($F4588)=0,N($G4588)=0),"※收入和支出都没填",IF(OR(N($F4588)&lt;0,N($G4588)&lt;0),"※金额不能填负数，方向反了就换一列填",IF($D4588="","※没填收支类别，分类报表会漏掉这一笔",IF(ISNA(MATCH($D4588,类别表,0)),"※收支类别不在【基础资料】的清单里",IF(AND($L4588="内部转账",$M4588=""),"△内部转账要在「对方账户」写上另一头",IF(AND($L4588="内部转账",$M4588=$C4588),"※对方账户跟本账户是同一个",IF(AND($L4588&lt;&gt;"内部转账",$M4588&lt;&gt;""),"△填了对方账户，但类别不是内部转账",IF(YEAR($B4588)&lt;&gt;管理年度,"△不是管理年度的单据，按月的三张报表里看不到",IF($H4588&lt;0,"△这一笔之后该账户余额成负数了，核一下",""))))))))))))))</f>
        <v/>
      </c>
    </row>
    <row r="4589" ht="16.5" spans="1:16">
      <c r="A4589" s="4" t="str">
        <f>IF($C4589="","",COUNTA($C$5:$C4589))</f>
        <v/>
      </c>
      <c r="B4589" s="52"/>
      <c r="C4589" s="53"/>
      <c r="D4589" s="53"/>
      <c r="E4589" s="32"/>
      <c r="F4589" s="54"/>
      <c r="G4589" s="54"/>
      <c r="H4589" s="24" t="str">
        <f>IFERROR(ROUND(VLOOKUP($C4589,基础资料!$B$5:$E$34,3,0)+SUMIF($C$5:$C4589,$C4589,$F$5:$F4589)-SUMIF($C$5:$C4589,$C4589,$G$5:$G4589),2),"")</f>
        <v/>
      </c>
      <c r="I4589" s="53"/>
      <c r="J4589" s="53"/>
      <c r="K4589" s="25" t="str">
        <f t="shared" si="71"/>
        <v/>
      </c>
      <c r="L4589" s="13" t="str">
        <f>IF($D4589="","",IFERROR(INDEX(类别属性,MATCH($D4589,类别表,0)),""))</f>
        <v/>
      </c>
      <c r="M4589" s="53"/>
      <c r="N4589" s="53"/>
      <c r="O4589" s="32"/>
      <c r="P4589" s="6" t="str">
        <f>IF($C4589="","",IF(ISNA(MATCH($C4589,账户表,0)),"※这个账户不在【基础资料】的账户档案里",IF($B4589="","※没填日期，这一笔不会进任何月份的报表",IF(NOT(ISNUMBER($B4589)),"※日期是文本不是日期（像 2026.6.28 这种），按日期取数的报表全会漏掉这一笔",IF(AND($F4589&lt;&gt;"",$G4589&lt;&gt;""),"※收入和支出不能同时填",IF(AND(N($F4589)=0,N($G4589)=0),"※收入和支出都没填",IF(OR(N($F4589)&lt;0,N($G4589)&lt;0),"※金额不能填负数，方向反了就换一列填",IF($D4589="","※没填收支类别，分类报表会漏掉这一笔",IF(ISNA(MATCH($D4589,类别表,0)),"※收支类别不在【基础资料】的清单里",IF(AND($L4589="内部转账",$M4589=""),"△内部转账要在「对方账户」写上另一头",IF(AND($L4589="内部转账",$M4589=$C4589),"※对方账户跟本账户是同一个",IF(AND($L4589&lt;&gt;"内部转账",$M4589&lt;&gt;""),"△填了对方账户，但类别不是内部转账",IF(YEAR($B4589)&lt;&gt;管理年度,"△不是管理年度的单据，按月的三张报表里看不到",IF($H4589&lt;0,"△这一笔之后该账户余额成负数了，核一下",""))))))))))))))</f>
        <v/>
      </c>
    </row>
    <row r="4590" ht="16.5" spans="1:16">
      <c r="A4590" s="4" t="str">
        <f>IF($C4590="","",COUNTA($C$5:$C4590))</f>
        <v/>
      </c>
      <c r="B4590" s="52"/>
      <c r="C4590" s="53"/>
      <c r="D4590" s="53"/>
      <c r="E4590" s="32"/>
      <c r="F4590" s="54"/>
      <c r="G4590" s="54"/>
      <c r="H4590" s="24" t="str">
        <f>IFERROR(ROUND(VLOOKUP($C4590,基础资料!$B$5:$E$34,3,0)+SUMIF($C$5:$C4590,$C4590,$F$5:$F4590)-SUMIF($C$5:$C4590,$C4590,$G$5:$G4590),2),"")</f>
        <v/>
      </c>
      <c r="I4590" s="53"/>
      <c r="J4590" s="53"/>
      <c r="K4590" s="25" t="str">
        <f t="shared" si="71"/>
        <v/>
      </c>
      <c r="L4590" s="13" t="str">
        <f>IF($D4590="","",IFERROR(INDEX(类别属性,MATCH($D4590,类别表,0)),""))</f>
        <v/>
      </c>
      <c r="M4590" s="53"/>
      <c r="N4590" s="53"/>
      <c r="O4590" s="32"/>
      <c r="P4590" s="6" t="str">
        <f>IF($C4590="","",IF(ISNA(MATCH($C4590,账户表,0)),"※这个账户不在【基础资料】的账户档案里",IF($B4590="","※没填日期，这一笔不会进任何月份的报表",IF(NOT(ISNUMBER($B4590)),"※日期是文本不是日期（像 2026.6.28 这种），按日期取数的报表全会漏掉这一笔",IF(AND($F4590&lt;&gt;"",$G4590&lt;&gt;""),"※收入和支出不能同时填",IF(AND(N($F4590)=0,N($G4590)=0),"※收入和支出都没填",IF(OR(N($F4590)&lt;0,N($G4590)&lt;0),"※金额不能填负数，方向反了就换一列填",IF($D4590="","※没填收支类别，分类报表会漏掉这一笔",IF(ISNA(MATCH($D4590,类别表,0)),"※收支类别不在【基础资料】的清单里",IF(AND($L4590="内部转账",$M4590=""),"△内部转账要在「对方账户」写上另一头",IF(AND($L4590="内部转账",$M4590=$C4590),"※对方账户跟本账户是同一个",IF(AND($L4590&lt;&gt;"内部转账",$M4590&lt;&gt;""),"△填了对方账户，但类别不是内部转账",IF(YEAR($B4590)&lt;&gt;管理年度,"△不是管理年度的单据，按月的三张报表里看不到",IF($H4590&lt;0,"△这一笔之后该账户余额成负数了，核一下",""))))))))))))))</f>
        <v/>
      </c>
    </row>
    <row r="4591" ht="16.5" spans="1:16">
      <c r="A4591" s="4" t="str">
        <f>IF($C4591="","",COUNTA($C$5:$C4591))</f>
        <v/>
      </c>
      <c r="B4591" s="52"/>
      <c r="C4591" s="53"/>
      <c r="D4591" s="53"/>
      <c r="E4591" s="32"/>
      <c r="F4591" s="54"/>
      <c r="G4591" s="54"/>
      <c r="H4591" s="24" t="str">
        <f>IFERROR(ROUND(VLOOKUP($C4591,基础资料!$B$5:$E$34,3,0)+SUMIF($C$5:$C4591,$C4591,$F$5:$F4591)-SUMIF($C$5:$C4591,$C4591,$G$5:$G4591),2),"")</f>
        <v/>
      </c>
      <c r="I4591" s="53"/>
      <c r="J4591" s="53"/>
      <c r="K4591" s="25" t="str">
        <f t="shared" si="71"/>
        <v/>
      </c>
      <c r="L4591" s="13" t="str">
        <f>IF($D4591="","",IFERROR(INDEX(类别属性,MATCH($D4591,类别表,0)),""))</f>
        <v/>
      </c>
      <c r="M4591" s="53"/>
      <c r="N4591" s="53"/>
      <c r="O4591" s="32"/>
      <c r="P4591" s="6" t="str">
        <f>IF($C4591="","",IF(ISNA(MATCH($C4591,账户表,0)),"※这个账户不在【基础资料】的账户档案里",IF($B4591="","※没填日期，这一笔不会进任何月份的报表",IF(NOT(ISNUMBER($B4591)),"※日期是文本不是日期（像 2026.6.28 这种），按日期取数的报表全会漏掉这一笔",IF(AND($F4591&lt;&gt;"",$G4591&lt;&gt;""),"※收入和支出不能同时填",IF(AND(N($F4591)=0,N($G4591)=0),"※收入和支出都没填",IF(OR(N($F4591)&lt;0,N($G4591)&lt;0),"※金额不能填负数，方向反了就换一列填",IF($D4591="","※没填收支类别，分类报表会漏掉这一笔",IF(ISNA(MATCH($D4591,类别表,0)),"※收支类别不在【基础资料】的清单里",IF(AND($L4591="内部转账",$M4591=""),"△内部转账要在「对方账户」写上另一头",IF(AND($L4591="内部转账",$M4591=$C4591),"※对方账户跟本账户是同一个",IF(AND($L4591&lt;&gt;"内部转账",$M4591&lt;&gt;""),"△填了对方账户，但类别不是内部转账",IF(YEAR($B4591)&lt;&gt;管理年度,"△不是管理年度的单据，按月的三张报表里看不到",IF($H4591&lt;0,"△这一笔之后该账户余额成负数了，核一下",""))))))))))))))</f>
        <v/>
      </c>
    </row>
    <row r="4592" ht="16.5" spans="1:16">
      <c r="A4592" s="4" t="str">
        <f>IF($C4592="","",COUNTA($C$5:$C4592))</f>
        <v/>
      </c>
      <c r="B4592" s="52"/>
      <c r="C4592" s="53"/>
      <c r="D4592" s="53"/>
      <c r="E4592" s="32"/>
      <c r="F4592" s="54"/>
      <c r="G4592" s="54"/>
      <c r="H4592" s="24" t="str">
        <f>IFERROR(ROUND(VLOOKUP($C4592,基础资料!$B$5:$E$34,3,0)+SUMIF($C$5:$C4592,$C4592,$F$5:$F4592)-SUMIF($C$5:$C4592,$C4592,$G$5:$G4592),2),"")</f>
        <v/>
      </c>
      <c r="I4592" s="53"/>
      <c r="J4592" s="53"/>
      <c r="K4592" s="25" t="str">
        <f t="shared" si="71"/>
        <v/>
      </c>
      <c r="L4592" s="13" t="str">
        <f>IF($D4592="","",IFERROR(INDEX(类别属性,MATCH($D4592,类别表,0)),""))</f>
        <v/>
      </c>
      <c r="M4592" s="53"/>
      <c r="N4592" s="53"/>
      <c r="O4592" s="32"/>
      <c r="P4592" s="6" t="str">
        <f>IF($C4592="","",IF(ISNA(MATCH($C4592,账户表,0)),"※这个账户不在【基础资料】的账户档案里",IF($B4592="","※没填日期，这一笔不会进任何月份的报表",IF(NOT(ISNUMBER($B4592)),"※日期是文本不是日期（像 2026.6.28 这种），按日期取数的报表全会漏掉这一笔",IF(AND($F4592&lt;&gt;"",$G4592&lt;&gt;""),"※收入和支出不能同时填",IF(AND(N($F4592)=0,N($G4592)=0),"※收入和支出都没填",IF(OR(N($F4592)&lt;0,N($G4592)&lt;0),"※金额不能填负数，方向反了就换一列填",IF($D4592="","※没填收支类别，分类报表会漏掉这一笔",IF(ISNA(MATCH($D4592,类别表,0)),"※收支类别不在【基础资料】的清单里",IF(AND($L4592="内部转账",$M4592=""),"△内部转账要在「对方账户」写上另一头",IF(AND($L4592="内部转账",$M4592=$C4592),"※对方账户跟本账户是同一个",IF(AND($L4592&lt;&gt;"内部转账",$M4592&lt;&gt;""),"△填了对方账户，但类别不是内部转账",IF(YEAR($B4592)&lt;&gt;管理年度,"△不是管理年度的单据，按月的三张报表里看不到",IF($H4592&lt;0,"△这一笔之后该账户余额成负数了，核一下",""))))))))))))))</f>
        <v/>
      </c>
    </row>
    <row r="4593" ht="16.5" spans="1:16">
      <c r="A4593" s="4" t="str">
        <f>IF($C4593="","",COUNTA($C$5:$C4593))</f>
        <v/>
      </c>
      <c r="B4593" s="52"/>
      <c r="C4593" s="53"/>
      <c r="D4593" s="53"/>
      <c r="E4593" s="32"/>
      <c r="F4593" s="54"/>
      <c r="G4593" s="54"/>
      <c r="H4593" s="24" t="str">
        <f>IFERROR(ROUND(VLOOKUP($C4593,基础资料!$B$5:$E$34,3,0)+SUMIF($C$5:$C4593,$C4593,$F$5:$F4593)-SUMIF($C$5:$C4593,$C4593,$G$5:$G4593),2),"")</f>
        <v/>
      </c>
      <c r="I4593" s="53"/>
      <c r="J4593" s="53"/>
      <c r="K4593" s="25" t="str">
        <f t="shared" si="71"/>
        <v/>
      </c>
      <c r="L4593" s="13" t="str">
        <f>IF($D4593="","",IFERROR(INDEX(类别属性,MATCH($D4593,类别表,0)),""))</f>
        <v/>
      </c>
      <c r="M4593" s="53"/>
      <c r="N4593" s="53"/>
      <c r="O4593" s="32"/>
      <c r="P4593" s="6" t="str">
        <f>IF($C4593="","",IF(ISNA(MATCH($C4593,账户表,0)),"※这个账户不在【基础资料】的账户档案里",IF($B4593="","※没填日期，这一笔不会进任何月份的报表",IF(NOT(ISNUMBER($B4593)),"※日期是文本不是日期（像 2026.6.28 这种），按日期取数的报表全会漏掉这一笔",IF(AND($F4593&lt;&gt;"",$G4593&lt;&gt;""),"※收入和支出不能同时填",IF(AND(N($F4593)=0,N($G4593)=0),"※收入和支出都没填",IF(OR(N($F4593)&lt;0,N($G4593)&lt;0),"※金额不能填负数，方向反了就换一列填",IF($D4593="","※没填收支类别，分类报表会漏掉这一笔",IF(ISNA(MATCH($D4593,类别表,0)),"※收支类别不在【基础资料】的清单里",IF(AND($L4593="内部转账",$M4593=""),"△内部转账要在「对方账户」写上另一头",IF(AND($L4593="内部转账",$M4593=$C4593),"※对方账户跟本账户是同一个",IF(AND($L4593&lt;&gt;"内部转账",$M4593&lt;&gt;""),"△填了对方账户，但类别不是内部转账",IF(YEAR($B4593)&lt;&gt;管理年度,"△不是管理年度的单据，按月的三张报表里看不到",IF($H4593&lt;0,"△这一笔之后该账户余额成负数了，核一下",""))))))))))))))</f>
        <v/>
      </c>
    </row>
    <row r="4594" ht="16.5" spans="1:16">
      <c r="A4594" s="4" t="str">
        <f>IF($C4594="","",COUNTA($C$5:$C4594))</f>
        <v/>
      </c>
      <c r="B4594" s="52"/>
      <c r="C4594" s="53"/>
      <c r="D4594" s="53"/>
      <c r="E4594" s="32"/>
      <c r="F4594" s="54"/>
      <c r="G4594" s="54"/>
      <c r="H4594" s="24" t="str">
        <f>IFERROR(ROUND(VLOOKUP($C4594,基础资料!$B$5:$E$34,3,0)+SUMIF($C$5:$C4594,$C4594,$F$5:$F4594)-SUMIF($C$5:$C4594,$C4594,$G$5:$G4594),2),"")</f>
        <v/>
      </c>
      <c r="I4594" s="53"/>
      <c r="J4594" s="53"/>
      <c r="K4594" s="25" t="str">
        <f t="shared" si="71"/>
        <v/>
      </c>
      <c r="L4594" s="13" t="str">
        <f>IF($D4594="","",IFERROR(INDEX(类别属性,MATCH($D4594,类别表,0)),""))</f>
        <v/>
      </c>
      <c r="M4594" s="53"/>
      <c r="N4594" s="53"/>
      <c r="O4594" s="32"/>
      <c r="P4594" s="6" t="str">
        <f>IF($C4594="","",IF(ISNA(MATCH($C4594,账户表,0)),"※这个账户不在【基础资料】的账户档案里",IF($B4594="","※没填日期，这一笔不会进任何月份的报表",IF(NOT(ISNUMBER($B4594)),"※日期是文本不是日期（像 2026.6.28 这种），按日期取数的报表全会漏掉这一笔",IF(AND($F4594&lt;&gt;"",$G4594&lt;&gt;""),"※收入和支出不能同时填",IF(AND(N($F4594)=0,N($G4594)=0),"※收入和支出都没填",IF(OR(N($F4594)&lt;0,N($G4594)&lt;0),"※金额不能填负数，方向反了就换一列填",IF($D4594="","※没填收支类别，分类报表会漏掉这一笔",IF(ISNA(MATCH($D4594,类别表,0)),"※收支类别不在【基础资料】的清单里",IF(AND($L4594="内部转账",$M4594=""),"△内部转账要在「对方账户」写上另一头",IF(AND($L4594="内部转账",$M4594=$C4594),"※对方账户跟本账户是同一个",IF(AND($L4594&lt;&gt;"内部转账",$M4594&lt;&gt;""),"△填了对方账户，但类别不是内部转账",IF(YEAR($B4594)&lt;&gt;管理年度,"△不是管理年度的单据，按月的三张报表里看不到",IF($H4594&lt;0,"△这一笔之后该账户余额成负数了，核一下",""))))))))))))))</f>
        <v/>
      </c>
    </row>
    <row r="4595" ht="16.5" spans="1:16">
      <c r="A4595" s="4" t="str">
        <f>IF($C4595="","",COUNTA($C$5:$C4595))</f>
        <v/>
      </c>
      <c r="B4595" s="52"/>
      <c r="C4595" s="53"/>
      <c r="D4595" s="53"/>
      <c r="E4595" s="32"/>
      <c r="F4595" s="54"/>
      <c r="G4595" s="54"/>
      <c r="H4595" s="24" t="str">
        <f>IFERROR(ROUND(VLOOKUP($C4595,基础资料!$B$5:$E$34,3,0)+SUMIF($C$5:$C4595,$C4595,$F$5:$F4595)-SUMIF($C$5:$C4595,$C4595,$G$5:$G4595),2),"")</f>
        <v/>
      </c>
      <c r="I4595" s="53"/>
      <c r="J4595" s="53"/>
      <c r="K4595" s="25" t="str">
        <f t="shared" si="71"/>
        <v/>
      </c>
      <c r="L4595" s="13" t="str">
        <f>IF($D4595="","",IFERROR(INDEX(类别属性,MATCH($D4595,类别表,0)),""))</f>
        <v/>
      </c>
      <c r="M4595" s="53"/>
      <c r="N4595" s="53"/>
      <c r="O4595" s="32"/>
      <c r="P4595" s="6" t="str">
        <f>IF($C4595="","",IF(ISNA(MATCH($C4595,账户表,0)),"※这个账户不在【基础资料】的账户档案里",IF($B4595="","※没填日期，这一笔不会进任何月份的报表",IF(NOT(ISNUMBER($B4595)),"※日期是文本不是日期（像 2026.6.28 这种），按日期取数的报表全会漏掉这一笔",IF(AND($F4595&lt;&gt;"",$G4595&lt;&gt;""),"※收入和支出不能同时填",IF(AND(N($F4595)=0,N($G4595)=0),"※收入和支出都没填",IF(OR(N($F4595)&lt;0,N($G4595)&lt;0),"※金额不能填负数，方向反了就换一列填",IF($D4595="","※没填收支类别，分类报表会漏掉这一笔",IF(ISNA(MATCH($D4595,类别表,0)),"※收支类别不在【基础资料】的清单里",IF(AND($L4595="内部转账",$M4595=""),"△内部转账要在「对方账户」写上另一头",IF(AND($L4595="内部转账",$M4595=$C4595),"※对方账户跟本账户是同一个",IF(AND($L4595&lt;&gt;"内部转账",$M4595&lt;&gt;""),"△填了对方账户，但类别不是内部转账",IF(YEAR($B4595)&lt;&gt;管理年度,"△不是管理年度的单据，按月的三张报表里看不到",IF($H4595&lt;0,"△这一笔之后该账户余额成负数了，核一下",""))))))))))))))</f>
        <v/>
      </c>
    </row>
    <row r="4596" ht="16.5" spans="1:16">
      <c r="A4596" s="4" t="str">
        <f>IF($C4596="","",COUNTA($C$5:$C4596))</f>
        <v/>
      </c>
      <c r="B4596" s="52"/>
      <c r="C4596" s="53"/>
      <c r="D4596" s="53"/>
      <c r="E4596" s="32"/>
      <c r="F4596" s="54"/>
      <c r="G4596" s="54"/>
      <c r="H4596" s="24" t="str">
        <f>IFERROR(ROUND(VLOOKUP($C4596,基础资料!$B$5:$E$34,3,0)+SUMIF($C$5:$C4596,$C4596,$F$5:$F4596)-SUMIF($C$5:$C4596,$C4596,$G$5:$G4596),2),"")</f>
        <v/>
      </c>
      <c r="I4596" s="53"/>
      <c r="J4596" s="53"/>
      <c r="K4596" s="25" t="str">
        <f t="shared" si="71"/>
        <v/>
      </c>
      <c r="L4596" s="13" t="str">
        <f>IF($D4596="","",IFERROR(INDEX(类别属性,MATCH($D4596,类别表,0)),""))</f>
        <v/>
      </c>
      <c r="M4596" s="53"/>
      <c r="N4596" s="53"/>
      <c r="O4596" s="32"/>
      <c r="P4596" s="6" t="str">
        <f>IF($C4596="","",IF(ISNA(MATCH($C4596,账户表,0)),"※这个账户不在【基础资料】的账户档案里",IF($B4596="","※没填日期，这一笔不会进任何月份的报表",IF(NOT(ISNUMBER($B4596)),"※日期是文本不是日期（像 2026.6.28 这种），按日期取数的报表全会漏掉这一笔",IF(AND($F4596&lt;&gt;"",$G4596&lt;&gt;""),"※收入和支出不能同时填",IF(AND(N($F4596)=0,N($G4596)=0),"※收入和支出都没填",IF(OR(N($F4596)&lt;0,N($G4596)&lt;0),"※金额不能填负数，方向反了就换一列填",IF($D4596="","※没填收支类别，分类报表会漏掉这一笔",IF(ISNA(MATCH($D4596,类别表,0)),"※收支类别不在【基础资料】的清单里",IF(AND($L4596="内部转账",$M4596=""),"△内部转账要在「对方账户」写上另一头",IF(AND($L4596="内部转账",$M4596=$C4596),"※对方账户跟本账户是同一个",IF(AND($L4596&lt;&gt;"内部转账",$M4596&lt;&gt;""),"△填了对方账户，但类别不是内部转账",IF(YEAR($B4596)&lt;&gt;管理年度,"△不是管理年度的单据，按月的三张报表里看不到",IF($H4596&lt;0,"△这一笔之后该账户余额成负数了，核一下",""))))))))))))))</f>
        <v/>
      </c>
    </row>
    <row r="4597" ht="16.5" spans="1:16">
      <c r="A4597" s="4" t="str">
        <f>IF($C4597="","",COUNTA($C$5:$C4597))</f>
        <v/>
      </c>
      <c r="B4597" s="52"/>
      <c r="C4597" s="53"/>
      <c r="D4597" s="53"/>
      <c r="E4597" s="32"/>
      <c r="F4597" s="54"/>
      <c r="G4597" s="54"/>
      <c r="H4597" s="24" t="str">
        <f>IFERROR(ROUND(VLOOKUP($C4597,基础资料!$B$5:$E$34,3,0)+SUMIF($C$5:$C4597,$C4597,$F$5:$F4597)-SUMIF($C$5:$C4597,$C4597,$G$5:$G4597),2),"")</f>
        <v/>
      </c>
      <c r="I4597" s="53"/>
      <c r="J4597" s="53"/>
      <c r="K4597" s="25" t="str">
        <f t="shared" si="71"/>
        <v/>
      </c>
      <c r="L4597" s="13" t="str">
        <f>IF($D4597="","",IFERROR(INDEX(类别属性,MATCH($D4597,类别表,0)),""))</f>
        <v/>
      </c>
      <c r="M4597" s="53"/>
      <c r="N4597" s="53"/>
      <c r="O4597" s="32"/>
      <c r="P4597" s="6" t="str">
        <f>IF($C4597="","",IF(ISNA(MATCH($C4597,账户表,0)),"※这个账户不在【基础资料】的账户档案里",IF($B4597="","※没填日期，这一笔不会进任何月份的报表",IF(NOT(ISNUMBER($B4597)),"※日期是文本不是日期（像 2026.6.28 这种），按日期取数的报表全会漏掉这一笔",IF(AND($F4597&lt;&gt;"",$G4597&lt;&gt;""),"※收入和支出不能同时填",IF(AND(N($F4597)=0,N($G4597)=0),"※收入和支出都没填",IF(OR(N($F4597)&lt;0,N($G4597)&lt;0),"※金额不能填负数，方向反了就换一列填",IF($D4597="","※没填收支类别，分类报表会漏掉这一笔",IF(ISNA(MATCH($D4597,类别表,0)),"※收支类别不在【基础资料】的清单里",IF(AND($L4597="内部转账",$M4597=""),"△内部转账要在「对方账户」写上另一头",IF(AND($L4597="内部转账",$M4597=$C4597),"※对方账户跟本账户是同一个",IF(AND($L4597&lt;&gt;"内部转账",$M4597&lt;&gt;""),"△填了对方账户，但类别不是内部转账",IF(YEAR($B4597)&lt;&gt;管理年度,"△不是管理年度的单据，按月的三张报表里看不到",IF($H4597&lt;0,"△这一笔之后该账户余额成负数了，核一下",""))))))))))))))</f>
        <v/>
      </c>
    </row>
    <row r="4598" ht="16.5" spans="1:16">
      <c r="A4598" s="4" t="str">
        <f>IF($C4598="","",COUNTA($C$5:$C4598))</f>
        <v/>
      </c>
      <c r="B4598" s="52"/>
      <c r="C4598" s="53"/>
      <c r="D4598" s="53"/>
      <c r="E4598" s="32"/>
      <c r="F4598" s="54"/>
      <c r="G4598" s="54"/>
      <c r="H4598" s="24" t="str">
        <f>IFERROR(ROUND(VLOOKUP($C4598,基础资料!$B$5:$E$34,3,0)+SUMIF($C$5:$C4598,$C4598,$F$5:$F4598)-SUMIF($C$5:$C4598,$C4598,$G$5:$G4598),2),"")</f>
        <v/>
      </c>
      <c r="I4598" s="53"/>
      <c r="J4598" s="53"/>
      <c r="K4598" s="25" t="str">
        <f t="shared" si="71"/>
        <v/>
      </c>
      <c r="L4598" s="13" t="str">
        <f>IF($D4598="","",IFERROR(INDEX(类别属性,MATCH($D4598,类别表,0)),""))</f>
        <v/>
      </c>
      <c r="M4598" s="53"/>
      <c r="N4598" s="53"/>
      <c r="O4598" s="32"/>
      <c r="P4598" s="6" t="str">
        <f>IF($C4598="","",IF(ISNA(MATCH($C4598,账户表,0)),"※这个账户不在【基础资料】的账户档案里",IF($B4598="","※没填日期，这一笔不会进任何月份的报表",IF(NOT(ISNUMBER($B4598)),"※日期是文本不是日期（像 2026.6.28 这种），按日期取数的报表全会漏掉这一笔",IF(AND($F4598&lt;&gt;"",$G4598&lt;&gt;""),"※收入和支出不能同时填",IF(AND(N($F4598)=0,N($G4598)=0),"※收入和支出都没填",IF(OR(N($F4598)&lt;0,N($G4598)&lt;0),"※金额不能填负数，方向反了就换一列填",IF($D4598="","※没填收支类别，分类报表会漏掉这一笔",IF(ISNA(MATCH($D4598,类别表,0)),"※收支类别不在【基础资料】的清单里",IF(AND($L4598="内部转账",$M4598=""),"△内部转账要在「对方账户」写上另一头",IF(AND($L4598="内部转账",$M4598=$C4598),"※对方账户跟本账户是同一个",IF(AND($L4598&lt;&gt;"内部转账",$M4598&lt;&gt;""),"△填了对方账户，但类别不是内部转账",IF(YEAR($B4598)&lt;&gt;管理年度,"△不是管理年度的单据，按月的三张报表里看不到",IF($H4598&lt;0,"△这一笔之后该账户余额成负数了，核一下",""))))))))))))))</f>
        <v/>
      </c>
    </row>
    <row r="4599" ht="16.5" spans="1:16">
      <c r="A4599" s="4" t="str">
        <f>IF($C4599="","",COUNTA($C$5:$C4599))</f>
        <v/>
      </c>
      <c r="B4599" s="52"/>
      <c r="C4599" s="53"/>
      <c r="D4599" s="53"/>
      <c r="E4599" s="32"/>
      <c r="F4599" s="54"/>
      <c r="G4599" s="54"/>
      <c r="H4599" s="24" t="str">
        <f>IFERROR(ROUND(VLOOKUP($C4599,基础资料!$B$5:$E$34,3,0)+SUMIF($C$5:$C4599,$C4599,$F$5:$F4599)-SUMIF($C$5:$C4599,$C4599,$G$5:$G4599),2),"")</f>
        <v/>
      </c>
      <c r="I4599" s="53"/>
      <c r="J4599" s="53"/>
      <c r="K4599" s="25" t="str">
        <f t="shared" si="71"/>
        <v/>
      </c>
      <c r="L4599" s="13" t="str">
        <f>IF($D4599="","",IFERROR(INDEX(类别属性,MATCH($D4599,类别表,0)),""))</f>
        <v/>
      </c>
      <c r="M4599" s="53"/>
      <c r="N4599" s="53"/>
      <c r="O4599" s="32"/>
      <c r="P4599" s="6" t="str">
        <f>IF($C4599="","",IF(ISNA(MATCH($C4599,账户表,0)),"※这个账户不在【基础资料】的账户档案里",IF($B4599="","※没填日期，这一笔不会进任何月份的报表",IF(NOT(ISNUMBER($B4599)),"※日期是文本不是日期（像 2026.6.28 这种），按日期取数的报表全会漏掉这一笔",IF(AND($F4599&lt;&gt;"",$G4599&lt;&gt;""),"※收入和支出不能同时填",IF(AND(N($F4599)=0,N($G4599)=0),"※收入和支出都没填",IF(OR(N($F4599)&lt;0,N($G4599)&lt;0),"※金额不能填负数，方向反了就换一列填",IF($D4599="","※没填收支类别，分类报表会漏掉这一笔",IF(ISNA(MATCH($D4599,类别表,0)),"※收支类别不在【基础资料】的清单里",IF(AND($L4599="内部转账",$M4599=""),"△内部转账要在「对方账户」写上另一头",IF(AND($L4599="内部转账",$M4599=$C4599),"※对方账户跟本账户是同一个",IF(AND($L4599&lt;&gt;"内部转账",$M4599&lt;&gt;""),"△填了对方账户，但类别不是内部转账",IF(YEAR($B4599)&lt;&gt;管理年度,"△不是管理年度的单据，按月的三张报表里看不到",IF($H4599&lt;0,"△这一笔之后该账户余额成负数了，核一下",""))))))))))))))</f>
        <v/>
      </c>
    </row>
    <row r="4600" ht="16.5" spans="1:16">
      <c r="A4600" s="4" t="str">
        <f>IF($C4600="","",COUNTA($C$5:$C4600))</f>
        <v/>
      </c>
      <c r="B4600" s="52"/>
      <c r="C4600" s="53"/>
      <c r="D4600" s="53"/>
      <c r="E4600" s="32"/>
      <c r="F4600" s="54"/>
      <c r="G4600" s="54"/>
      <c r="H4600" s="24" t="str">
        <f>IFERROR(ROUND(VLOOKUP($C4600,基础资料!$B$5:$E$34,3,0)+SUMIF($C$5:$C4600,$C4600,$F$5:$F4600)-SUMIF($C$5:$C4600,$C4600,$G$5:$G4600),2),"")</f>
        <v/>
      </c>
      <c r="I4600" s="53"/>
      <c r="J4600" s="53"/>
      <c r="K4600" s="25" t="str">
        <f t="shared" si="71"/>
        <v/>
      </c>
      <c r="L4600" s="13" t="str">
        <f>IF($D4600="","",IFERROR(INDEX(类别属性,MATCH($D4600,类别表,0)),""))</f>
        <v/>
      </c>
      <c r="M4600" s="53"/>
      <c r="N4600" s="53"/>
      <c r="O4600" s="32"/>
      <c r="P4600" s="6" t="str">
        <f>IF($C4600="","",IF(ISNA(MATCH($C4600,账户表,0)),"※这个账户不在【基础资料】的账户档案里",IF($B4600="","※没填日期，这一笔不会进任何月份的报表",IF(NOT(ISNUMBER($B4600)),"※日期是文本不是日期（像 2026.6.28 这种），按日期取数的报表全会漏掉这一笔",IF(AND($F4600&lt;&gt;"",$G4600&lt;&gt;""),"※收入和支出不能同时填",IF(AND(N($F4600)=0,N($G4600)=0),"※收入和支出都没填",IF(OR(N($F4600)&lt;0,N($G4600)&lt;0),"※金额不能填负数，方向反了就换一列填",IF($D4600="","※没填收支类别，分类报表会漏掉这一笔",IF(ISNA(MATCH($D4600,类别表,0)),"※收支类别不在【基础资料】的清单里",IF(AND($L4600="内部转账",$M4600=""),"△内部转账要在「对方账户」写上另一头",IF(AND($L4600="内部转账",$M4600=$C4600),"※对方账户跟本账户是同一个",IF(AND($L4600&lt;&gt;"内部转账",$M4600&lt;&gt;""),"△填了对方账户，但类别不是内部转账",IF(YEAR($B4600)&lt;&gt;管理年度,"△不是管理年度的单据，按月的三张报表里看不到",IF($H4600&lt;0,"△这一笔之后该账户余额成负数了，核一下",""))))))))))))))</f>
        <v/>
      </c>
    </row>
    <row r="4601" ht="16.5" spans="1:16">
      <c r="A4601" s="4" t="str">
        <f>IF($C4601="","",COUNTA($C$5:$C4601))</f>
        <v/>
      </c>
      <c r="B4601" s="52"/>
      <c r="C4601" s="53"/>
      <c r="D4601" s="53"/>
      <c r="E4601" s="32"/>
      <c r="F4601" s="54"/>
      <c r="G4601" s="54"/>
      <c r="H4601" s="24" t="str">
        <f>IFERROR(ROUND(VLOOKUP($C4601,基础资料!$B$5:$E$34,3,0)+SUMIF($C$5:$C4601,$C4601,$F$5:$F4601)-SUMIF($C$5:$C4601,$C4601,$G$5:$G4601),2),"")</f>
        <v/>
      </c>
      <c r="I4601" s="53"/>
      <c r="J4601" s="53"/>
      <c r="K4601" s="25" t="str">
        <f t="shared" si="71"/>
        <v/>
      </c>
      <c r="L4601" s="13" t="str">
        <f>IF($D4601="","",IFERROR(INDEX(类别属性,MATCH($D4601,类别表,0)),""))</f>
        <v/>
      </c>
      <c r="M4601" s="53"/>
      <c r="N4601" s="53"/>
      <c r="O4601" s="32"/>
      <c r="P4601" s="6" t="str">
        <f>IF($C4601="","",IF(ISNA(MATCH($C4601,账户表,0)),"※这个账户不在【基础资料】的账户档案里",IF($B4601="","※没填日期，这一笔不会进任何月份的报表",IF(NOT(ISNUMBER($B4601)),"※日期是文本不是日期（像 2026.6.28 这种），按日期取数的报表全会漏掉这一笔",IF(AND($F4601&lt;&gt;"",$G4601&lt;&gt;""),"※收入和支出不能同时填",IF(AND(N($F4601)=0,N($G4601)=0),"※收入和支出都没填",IF(OR(N($F4601)&lt;0,N($G4601)&lt;0),"※金额不能填负数，方向反了就换一列填",IF($D4601="","※没填收支类别，分类报表会漏掉这一笔",IF(ISNA(MATCH($D4601,类别表,0)),"※收支类别不在【基础资料】的清单里",IF(AND($L4601="内部转账",$M4601=""),"△内部转账要在「对方账户」写上另一头",IF(AND($L4601="内部转账",$M4601=$C4601),"※对方账户跟本账户是同一个",IF(AND($L4601&lt;&gt;"内部转账",$M4601&lt;&gt;""),"△填了对方账户，但类别不是内部转账",IF(YEAR($B4601)&lt;&gt;管理年度,"△不是管理年度的单据，按月的三张报表里看不到",IF($H4601&lt;0,"△这一笔之后该账户余额成负数了，核一下",""))))))))))))))</f>
        <v/>
      </c>
    </row>
    <row r="4602" ht="16.5" spans="1:16">
      <c r="A4602" s="4" t="str">
        <f>IF($C4602="","",COUNTA($C$5:$C4602))</f>
        <v/>
      </c>
      <c r="B4602" s="52"/>
      <c r="C4602" s="53"/>
      <c r="D4602" s="53"/>
      <c r="E4602" s="32"/>
      <c r="F4602" s="54"/>
      <c r="G4602" s="54"/>
      <c r="H4602" s="24" t="str">
        <f>IFERROR(ROUND(VLOOKUP($C4602,基础资料!$B$5:$E$34,3,0)+SUMIF($C$5:$C4602,$C4602,$F$5:$F4602)-SUMIF($C$5:$C4602,$C4602,$G$5:$G4602),2),"")</f>
        <v/>
      </c>
      <c r="I4602" s="53"/>
      <c r="J4602" s="53"/>
      <c r="K4602" s="25" t="str">
        <f t="shared" si="71"/>
        <v/>
      </c>
      <c r="L4602" s="13" t="str">
        <f>IF($D4602="","",IFERROR(INDEX(类别属性,MATCH($D4602,类别表,0)),""))</f>
        <v/>
      </c>
      <c r="M4602" s="53"/>
      <c r="N4602" s="53"/>
      <c r="O4602" s="32"/>
      <c r="P4602" s="6" t="str">
        <f>IF($C4602="","",IF(ISNA(MATCH($C4602,账户表,0)),"※这个账户不在【基础资料】的账户档案里",IF($B4602="","※没填日期，这一笔不会进任何月份的报表",IF(NOT(ISNUMBER($B4602)),"※日期是文本不是日期（像 2026.6.28 这种），按日期取数的报表全会漏掉这一笔",IF(AND($F4602&lt;&gt;"",$G4602&lt;&gt;""),"※收入和支出不能同时填",IF(AND(N($F4602)=0,N($G4602)=0),"※收入和支出都没填",IF(OR(N($F4602)&lt;0,N($G4602)&lt;0),"※金额不能填负数，方向反了就换一列填",IF($D4602="","※没填收支类别，分类报表会漏掉这一笔",IF(ISNA(MATCH($D4602,类别表,0)),"※收支类别不在【基础资料】的清单里",IF(AND($L4602="内部转账",$M4602=""),"△内部转账要在「对方账户」写上另一头",IF(AND($L4602="内部转账",$M4602=$C4602),"※对方账户跟本账户是同一个",IF(AND($L4602&lt;&gt;"内部转账",$M4602&lt;&gt;""),"△填了对方账户，但类别不是内部转账",IF(YEAR($B4602)&lt;&gt;管理年度,"△不是管理年度的单据，按月的三张报表里看不到",IF($H4602&lt;0,"△这一笔之后该账户余额成负数了，核一下",""))))))))))))))</f>
        <v/>
      </c>
    </row>
    <row r="4603" ht="16.5" spans="1:16">
      <c r="A4603" s="4" t="str">
        <f>IF($C4603="","",COUNTA($C$5:$C4603))</f>
        <v/>
      </c>
      <c r="B4603" s="52"/>
      <c r="C4603" s="53"/>
      <c r="D4603" s="53"/>
      <c r="E4603" s="32"/>
      <c r="F4603" s="54"/>
      <c r="G4603" s="54"/>
      <c r="H4603" s="24" t="str">
        <f>IFERROR(ROUND(VLOOKUP($C4603,基础资料!$B$5:$E$34,3,0)+SUMIF($C$5:$C4603,$C4603,$F$5:$F4603)-SUMIF($C$5:$C4603,$C4603,$G$5:$G4603),2),"")</f>
        <v/>
      </c>
      <c r="I4603" s="53"/>
      <c r="J4603" s="53"/>
      <c r="K4603" s="25" t="str">
        <f t="shared" si="71"/>
        <v/>
      </c>
      <c r="L4603" s="13" t="str">
        <f>IF($D4603="","",IFERROR(INDEX(类别属性,MATCH($D4603,类别表,0)),""))</f>
        <v/>
      </c>
      <c r="M4603" s="53"/>
      <c r="N4603" s="53"/>
      <c r="O4603" s="32"/>
      <c r="P4603" s="6" t="str">
        <f>IF($C4603="","",IF(ISNA(MATCH($C4603,账户表,0)),"※这个账户不在【基础资料】的账户档案里",IF($B4603="","※没填日期，这一笔不会进任何月份的报表",IF(NOT(ISNUMBER($B4603)),"※日期是文本不是日期（像 2026.6.28 这种），按日期取数的报表全会漏掉这一笔",IF(AND($F4603&lt;&gt;"",$G4603&lt;&gt;""),"※收入和支出不能同时填",IF(AND(N($F4603)=0,N($G4603)=0),"※收入和支出都没填",IF(OR(N($F4603)&lt;0,N($G4603)&lt;0),"※金额不能填负数，方向反了就换一列填",IF($D4603="","※没填收支类别，分类报表会漏掉这一笔",IF(ISNA(MATCH($D4603,类别表,0)),"※收支类别不在【基础资料】的清单里",IF(AND($L4603="内部转账",$M4603=""),"△内部转账要在「对方账户」写上另一头",IF(AND($L4603="内部转账",$M4603=$C4603),"※对方账户跟本账户是同一个",IF(AND($L4603&lt;&gt;"内部转账",$M4603&lt;&gt;""),"△填了对方账户，但类别不是内部转账",IF(YEAR($B4603)&lt;&gt;管理年度,"△不是管理年度的单据，按月的三张报表里看不到",IF($H4603&lt;0,"△这一笔之后该账户余额成负数了，核一下",""))))))))))))))</f>
        <v/>
      </c>
    </row>
    <row r="4604" ht="16.5" spans="1:16">
      <c r="A4604" s="4" t="str">
        <f>IF($C4604="","",COUNTA($C$5:$C4604))</f>
        <v/>
      </c>
      <c r="B4604" s="52"/>
      <c r="C4604" s="53"/>
      <c r="D4604" s="53"/>
      <c r="E4604" s="32"/>
      <c r="F4604" s="54"/>
      <c r="G4604" s="54"/>
      <c r="H4604" s="24" t="str">
        <f>IFERROR(ROUND(VLOOKUP($C4604,基础资料!$B$5:$E$34,3,0)+SUMIF($C$5:$C4604,$C4604,$F$5:$F4604)-SUMIF($C$5:$C4604,$C4604,$G$5:$G4604),2),"")</f>
        <v/>
      </c>
      <c r="I4604" s="53"/>
      <c r="J4604" s="53"/>
      <c r="K4604" s="25" t="str">
        <f t="shared" si="71"/>
        <v/>
      </c>
      <c r="L4604" s="13" t="str">
        <f>IF($D4604="","",IFERROR(INDEX(类别属性,MATCH($D4604,类别表,0)),""))</f>
        <v/>
      </c>
      <c r="M4604" s="53"/>
      <c r="N4604" s="53"/>
      <c r="O4604" s="32"/>
      <c r="P4604" s="6" t="str">
        <f>IF($C4604="","",IF(ISNA(MATCH($C4604,账户表,0)),"※这个账户不在【基础资料】的账户档案里",IF($B4604="","※没填日期，这一笔不会进任何月份的报表",IF(NOT(ISNUMBER($B4604)),"※日期是文本不是日期（像 2026.6.28 这种），按日期取数的报表全会漏掉这一笔",IF(AND($F4604&lt;&gt;"",$G4604&lt;&gt;""),"※收入和支出不能同时填",IF(AND(N($F4604)=0,N($G4604)=0),"※收入和支出都没填",IF(OR(N($F4604)&lt;0,N($G4604)&lt;0),"※金额不能填负数，方向反了就换一列填",IF($D4604="","※没填收支类别，分类报表会漏掉这一笔",IF(ISNA(MATCH($D4604,类别表,0)),"※收支类别不在【基础资料】的清单里",IF(AND($L4604="内部转账",$M4604=""),"△内部转账要在「对方账户」写上另一头",IF(AND($L4604="内部转账",$M4604=$C4604),"※对方账户跟本账户是同一个",IF(AND($L4604&lt;&gt;"内部转账",$M4604&lt;&gt;""),"△填了对方账户，但类别不是内部转账",IF(YEAR($B4604)&lt;&gt;管理年度,"△不是管理年度的单据，按月的三张报表里看不到",IF($H4604&lt;0,"△这一笔之后该账户余额成负数了，核一下",""))))))))))))))</f>
        <v/>
      </c>
    </row>
    <row r="4605" ht="16.5" spans="1:16">
      <c r="A4605" s="4" t="str">
        <f>IF($C4605="","",COUNTA($C$5:$C4605))</f>
        <v/>
      </c>
      <c r="B4605" s="52"/>
      <c r="C4605" s="53"/>
      <c r="D4605" s="53"/>
      <c r="E4605" s="32"/>
      <c r="F4605" s="54"/>
      <c r="G4605" s="54"/>
      <c r="H4605" s="24" t="str">
        <f>IFERROR(ROUND(VLOOKUP($C4605,基础资料!$B$5:$E$34,3,0)+SUMIF($C$5:$C4605,$C4605,$F$5:$F4605)-SUMIF($C$5:$C4605,$C4605,$G$5:$G4605),2),"")</f>
        <v/>
      </c>
      <c r="I4605" s="53"/>
      <c r="J4605" s="53"/>
      <c r="K4605" s="25" t="str">
        <f t="shared" si="71"/>
        <v/>
      </c>
      <c r="L4605" s="13" t="str">
        <f>IF($D4605="","",IFERROR(INDEX(类别属性,MATCH($D4605,类别表,0)),""))</f>
        <v/>
      </c>
      <c r="M4605" s="53"/>
      <c r="N4605" s="53"/>
      <c r="O4605" s="32"/>
      <c r="P4605" s="6" t="str">
        <f>IF($C4605="","",IF(ISNA(MATCH($C4605,账户表,0)),"※这个账户不在【基础资料】的账户档案里",IF($B4605="","※没填日期，这一笔不会进任何月份的报表",IF(NOT(ISNUMBER($B4605)),"※日期是文本不是日期（像 2026.6.28 这种），按日期取数的报表全会漏掉这一笔",IF(AND($F4605&lt;&gt;"",$G4605&lt;&gt;""),"※收入和支出不能同时填",IF(AND(N($F4605)=0,N($G4605)=0),"※收入和支出都没填",IF(OR(N($F4605)&lt;0,N($G4605)&lt;0),"※金额不能填负数，方向反了就换一列填",IF($D4605="","※没填收支类别，分类报表会漏掉这一笔",IF(ISNA(MATCH($D4605,类别表,0)),"※收支类别不在【基础资料】的清单里",IF(AND($L4605="内部转账",$M4605=""),"△内部转账要在「对方账户」写上另一头",IF(AND($L4605="内部转账",$M4605=$C4605),"※对方账户跟本账户是同一个",IF(AND($L4605&lt;&gt;"内部转账",$M4605&lt;&gt;""),"△填了对方账户，但类别不是内部转账",IF(YEAR($B4605)&lt;&gt;管理年度,"△不是管理年度的单据，按月的三张报表里看不到",IF($H4605&lt;0,"△这一笔之后该账户余额成负数了，核一下",""))))))))))))))</f>
        <v/>
      </c>
    </row>
    <row r="4606" ht="16.5" spans="1:16">
      <c r="A4606" s="4" t="str">
        <f>IF($C4606="","",COUNTA($C$5:$C4606))</f>
        <v/>
      </c>
      <c r="B4606" s="52"/>
      <c r="C4606" s="53"/>
      <c r="D4606" s="53"/>
      <c r="E4606" s="32"/>
      <c r="F4606" s="54"/>
      <c r="G4606" s="54"/>
      <c r="H4606" s="24" t="str">
        <f>IFERROR(ROUND(VLOOKUP($C4606,基础资料!$B$5:$E$34,3,0)+SUMIF($C$5:$C4606,$C4606,$F$5:$F4606)-SUMIF($C$5:$C4606,$C4606,$G$5:$G4606),2),"")</f>
        <v/>
      </c>
      <c r="I4606" s="53"/>
      <c r="J4606" s="53"/>
      <c r="K4606" s="25" t="str">
        <f t="shared" si="71"/>
        <v/>
      </c>
      <c r="L4606" s="13" t="str">
        <f>IF($D4606="","",IFERROR(INDEX(类别属性,MATCH($D4606,类别表,0)),""))</f>
        <v/>
      </c>
      <c r="M4606" s="53"/>
      <c r="N4606" s="53"/>
      <c r="O4606" s="32"/>
      <c r="P4606" s="6" t="str">
        <f>IF($C4606="","",IF(ISNA(MATCH($C4606,账户表,0)),"※这个账户不在【基础资料】的账户档案里",IF($B4606="","※没填日期，这一笔不会进任何月份的报表",IF(NOT(ISNUMBER($B4606)),"※日期是文本不是日期（像 2026.6.28 这种），按日期取数的报表全会漏掉这一笔",IF(AND($F4606&lt;&gt;"",$G4606&lt;&gt;""),"※收入和支出不能同时填",IF(AND(N($F4606)=0,N($G4606)=0),"※收入和支出都没填",IF(OR(N($F4606)&lt;0,N($G4606)&lt;0),"※金额不能填负数，方向反了就换一列填",IF($D4606="","※没填收支类别，分类报表会漏掉这一笔",IF(ISNA(MATCH($D4606,类别表,0)),"※收支类别不在【基础资料】的清单里",IF(AND($L4606="内部转账",$M4606=""),"△内部转账要在「对方账户」写上另一头",IF(AND($L4606="内部转账",$M4606=$C4606),"※对方账户跟本账户是同一个",IF(AND($L4606&lt;&gt;"内部转账",$M4606&lt;&gt;""),"△填了对方账户，但类别不是内部转账",IF(YEAR($B4606)&lt;&gt;管理年度,"△不是管理年度的单据，按月的三张报表里看不到",IF($H4606&lt;0,"△这一笔之后该账户余额成负数了，核一下",""))))))))))))))</f>
        <v/>
      </c>
    </row>
    <row r="4607" ht="16.5" spans="1:16">
      <c r="A4607" s="4" t="str">
        <f>IF($C4607="","",COUNTA($C$5:$C4607))</f>
        <v/>
      </c>
      <c r="B4607" s="52"/>
      <c r="C4607" s="53"/>
      <c r="D4607" s="53"/>
      <c r="E4607" s="32"/>
      <c r="F4607" s="54"/>
      <c r="G4607" s="54"/>
      <c r="H4607" s="24" t="str">
        <f>IFERROR(ROUND(VLOOKUP($C4607,基础资料!$B$5:$E$34,3,0)+SUMIF($C$5:$C4607,$C4607,$F$5:$F4607)-SUMIF($C$5:$C4607,$C4607,$G$5:$G4607),2),"")</f>
        <v/>
      </c>
      <c r="I4607" s="53"/>
      <c r="J4607" s="53"/>
      <c r="K4607" s="25" t="str">
        <f t="shared" si="71"/>
        <v/>
      </c>
      <c r="L4607" s="13" t="str">
        <f>IF($D4607="","",IFERROR(INDEX(类别属性,MATCH($D4607,类别表,0)),""))</f>
        <v/>
      </c>
      <c r="M4607" s="53"/>
      <c r="N4607" s="53"/>
      <c r="O4607" s="32"/>
      <c r="P4607" s="6" t="str">
        <f>IF($C4607="","",IF(ISNA(MATCH($C4607,账户表,0)),"※这个账户不在【基础资料】的账户档案里",IF($B4607="","※没填日期，这一笔不会进任何月份的报表",IF(NOT(ISNUMBER($B4607)),"※日期是文本不是日期（像 2026.6.28 这种），按日期取数的报表全会漏掉这一笔",IF(AND($F4607&lt;&gt;"",$G4607&lt;&gt;""),"※收入和支出不能同时填",IF(AND(N($F4607)=0,N($G4607)=0),"※收入和支出都没填",IF(OR(N($F4607)&lt;0,N($G4607)&lt;0),"※金额不能填负数，方向反了就换一列填",IF($D4607="","※没填收支类别，分类报表会漏掉这一笔",IF(ISNA(MATCH($D4607,类别表,0)),"※收支类别不在【基础资料】的清单里",IF(AND($L4607="内部转账",$M4607=""),"△内部转账要在「对方账户」写上另一头",IF(AND($L4607="内部转账",$M4607=$C4607),"※对方账户跟本账户是同一个",IF(AND($L4607&lt;&gt;"内部转账",$M4607&lt;&gt;""),"△填了对方账户，但类别不是内部转账",IF(YEAR($B4607)&lt;&gt;管理年度,"△不是管理年度的单据，按月的三张报表里看不到",IF($H4607&lt;0,"△这一笔之后该账户余额成负数了，核一下",""))))))))))))))</f>
        <v/>
      </c>
    </row>
    <row r="4608" ht="16.5" spans="1:16">
      <c r="A4608" s="4" t="str">
        <f>IF($C4608="","",COUNTA($C$5:$C4608))</f>
        <v/>
      </c>
      <c r="B4608" s="52"/>
      <c r="C4608" s="53"/>
      <c r="D4608" s="53"/>
      <c r="E4608" s="32"/>
      <c r="F4608" s="54"/>
      <c r="G4608" s="54"/>
      <c r="H4608" s="24" t="str">
        <f>IFERROR(ROUND(VLOOKUP($C4608,基础资料!$B$5:$E$34,3,0)+SUMIF($C$5:$C4608,$C4608,$F$5:$F4608)-SUMIF($C$5:$C4608,$C4608,$G$5:$G4608),2),"")</f>
        <v/>
      </c>
      <c r="I4608" s="53"/>
      <c r="J4608" s="53"/>
      <c r="K4608" s="25" t="str">
        <f t="shared" si="71"/>
        <v/>
      </c>
      <c r="L4608" s="13" t="str">
        <f>IF($D4608="","",IFERROR(INDEX(类别属性,MATCH($D4608,类别表,0)),""))</f>
        <v/>
      </c>
      <c r="M4608" s="53"/>
      <c r="N4608" s="53"/>
      <c r="O4608" s="32"/>
      <c r="P4608" s="6" t="str">
        <f>IF($C4608="","",IF(ISNA(MATCH($C4608,账户表,0)),"※这个账户不在【基础资料】的账户档案里",IF($B4608="","※没填日期，这一笔不会进任何月份的报表",IF(NOT(ISNUMBER($B4608)),"※日期是文本不是日期（像 2026.6.28 这种），按日期取数的报表全会漏掉这一笔",IF(AND($F4608&lt;&gt;"",$G4608&lt;&gt;""),"※收入和支出不能同时填",IF(AND(N($F4608)=0,N($G4608)=0),"※收入和支出都没填",IF(OR(N($F4608)&lt;0,N($G4608)&lt;0),"※金额不能填负数，方向反了就换一列填",IF($D4608="","※没填收支类别，分类报表会漏掉这一笔",IF(ISNA(MATCH($D4608,类别表,0)),"※收支类别不在【基础资料】的清单里",IF(AND($L4608="内部转账",$M4608=""),"△内部转账要在「对方账户」写上另一头",IF(AND($L4608="内部转账",$M4608=$C4608),"※对方账户跟本账户是同一个",IF(AND($L4608&lt;&gt;"内部转账",$M4608&lt;&gt;""),"△填了对方账户，但类别不是内部转账",IF(YEAR($B4608)&lt;&gt;管理年度,"△不是管理年度的单据，按月的三张报表里看不到",IF($H4608&lt;0,"△这一笔之后该账户余额成负数了，核一下",""))))))))))))))</f>
        <v/>
      </c>
    </row>
    <row r="4609" ht="16.5" spans="1:16">
      <c r="A4609" s="4" t="str">
        <f>IF($C4609="","",COUNTA($C$5:$C4609))</f>
        <v/>
      </c>
      <c r="B4609" s="52"/>
      <c r="C4609" s="53"/>
      <c r="D4609" s="53"/>
      <c r="E4609" s="32"/>
      <c r="F4609" s="54"/>
      <c r="G4609" s="54"/>
      <c r="H4609" s="24" t="str">
        <f>IFERROR(ROUND(VLOOKUP($C4609,基础资料!$B$5:$E$34,3,0)+SUMIF($C$5:$C4609,$C4609,$F$5:$F4609)-SUMIF($C$5:$C4609,$C4609,$G$5:$G4609),2),"")</f>
        <v/>
      </c>
      <c r="I4609" s="53"/>
      <c r="J4609" s="53"/>
      <c r="K4609" s="25" t="str">
        <f t="shared" si="71"/>
        <v/>
      </c>
      <c r="L4609" s="13" t="str">
        <f>IF($D4609="","",IFERROR(INDEX(类别属性,MATCH($D4609,类别表,0)),""))</f>
        <v/>
      </c>
      <c r="M4609" s="53"/>
      <c r="N4609" s="53"/>
      <c r="O4609" s="32"/>
      <c r="P4609" s="6" t="str">
        <f>IF($C4609="","",IF(ISNA(MATCH($C4609,账户表,0)),"※这个账户不在【基础资料】的账户档案里",IF($B4609="","※没填日期，这一笔不会进任何月份的报表",IF(NOT(ISNUMBER($B4609)),"※日期是文本不是日期（像 2026.6.28 这种），按日期取数的报表全会漏掉这一笔",IF(AND($F4609&lt;&gt;"",$G4609&lt;&gt;""),"※收入和支出不能同时填",IF(AND(N($F4609)=0,N($G4609)=0),"※收入和支出都没填",IF(OR(N($F4609)&lt;0,N($G4609)&lt;0),"※金额不能填负数，方向反了就换一列填",IF($D4609="","※没填收支类别，分类报表会漏掉这一笔",IF(ISNA(MATCH($D4609,类别表,0)),"※收支类别不在【基础资料】的清单里",IF(AND($L4609="内部转账",$M4609=""),"△内部转账要在「对方账户」写上另一头",IF(AND($L4609="内部转账",$M4609=$C4609),"※对方账户跟本账户是同一个",IF(AND($L4609&lt;&gt;"内部转账",$M4609&lt;&gt;""),"△填了对方账户，但类别不是内部转账",IF(YEAR($B4609)&lt;&gt;管理年度,"△不是管理年度的单据，按月的三张报表里看不到",IF($H4609&lt;0,"△这一笔之后该账户余额成负数了，核一下",""))))))))))))))</f>
        <v/>
      </c>
    </row>
    <row r="4610" ht="16.5" spans="1:16">
      <c r="A4610" s="4" t="str">
        <f>IF($C4610="","",COUNTA($C$5:$C4610))</f>
        <v/>
      </c>
      <c r="B4610" s="52"/>
      <c r="C4610" s="53"/>
      <c r="D4610" s="53"/>
      <c r="E4610" s="32"/>
      <c r="F4610" s="54"/>
      <c r="G4610" s="54"/>
      <c r="H4610" s="24" t="str">
        <f>IFERROR(ROUND(VLOOKUP($C4610,基础资料!$B$5:$E$34,3,0)+SUMIF($C$5:$C4610,$C4610,$F$5:$F4610)-SUMIF($C$5:$C4610,$C4610,$G$5:$G4610),2),"")</f>
        <v/>
      </c>
      <c r="I4610" s="53"/>
      <c r="J4610" s="53"/>
      <c r="K4610" s="25" t="str">
        <f t="shared" si="71"/>
        <v/>
      </c>
      <c r="L4610" s="13" t="str">
        <f>IF($D4610="","",IFERROR(INDEX(类别属性,MATCH($D4610,类别表,0)),""))</f>
        <v/>
      </c>
      <c r="M4610" s="53"/>
      <c r="N4610" s="53"/>
      <c r="O4610" s="32"/>
      <c r="P4610" s="6" t="str">
        <f>IF($C4610="","",IF(ISNA(MATCH($C4610,账户表,0)),"※这个账户不在【基础资料】的账户档案里",IF($B4610="","※没填日期，这一笔不会进任何月份的报表",IF(NOT(ISNUMBER($B4610)),"※日期是文本不是日期（像 2026.6.28 这种），按日期取数的报表全会漏掉这一笔",IF(AND($F4610&lt;&gt;"",$G4610&lt;&gt;""),"※收入和支出不能同时填",IF(AND(N($F4610)=0,N($G4610)=0),"※收入和支出都没填",IF(OR(N($F4610)&lt;0,N($G4610)&lt;0),"※金额不能填负数，方向反了就换一列填",IF($D4610="","※没填收支类别，分类报表会漏掉这一笔",IF(ISNA(MATCH($D4610,类别表,0)),"※收支类别不在【基础资料】的清单里",IF(AND($L4610="内部转账",$M4610=""),"△内部转账要在「对方账户」写上另一头",IF(AND($L4610="内部转账",$M4610=$C4610),"※对方账户跟本账户是同一个",IF(AND($L4610&lt;&gt;"内部转账",$M4610&lt;&gt;""),"△填了对方账户，但类别不是内部转账",IF(YEAR($B4610)&lt;&gt;管理年度,"△不是管理年度的单据，按月的三张报表里看不到",IF($H4610&lt;0,"△这一笔之后该账户余额成负数了，核一下",""))))))))))))))</f>
        <v/>
      </c>
    </row>
    <row r="4611" ht="16.5" spans="1:16">
      <c r="A4611" s="4" t="str">
        <f>IF($C4611="","",COUNTA($C$5:$C4611))</f>
        <v/>
      </c>
      <c r="B4611" s="52"/>
      <c r="C4611" s="53"/>
      <c r="D4611" s="53"/>
      <c r="E4611" s="32"/>
      <c r="F4611" s="54"/>
      <c r="G4611" s="54"/>
      <c r="H4611" s="24" t="str">
        <f>IFERROR(ROUND(VLOOKUP($C4611,基础资料!$B$5:$E$34,3,0)+SUMIF($C$5:$C4611,$C4611,$F$5:$F4611)-SUMIF($C$5:$C4611,$C4611,$G$5:$G4611),2),"")</f>
        <v/>
      </c>
      <c r="I4611" s="53"/>
      <c r="J4611" s="53"/>
      <c r="K4611" s="25" t="str">
        <f t="shared" si="71"/>
        <v/>
      </c>
      <c r="L4611" s="13" t="str">
        <f>IF($D4611="","",IFERROR(INDEX(类别属性,MATCH($D4611,类别表,0)),""))</f>
        <v/>
      </c>
      <c r="M4611" s="53"/>
      <c r="N4611" s="53"/>
      <c r="O4611" s="32"/>
      <c r="P4611" s="6" t="str">
        <f>IF($C4611="","",IF(ISNA(MATCH($C4611,账户表,0)),"※这个账户不在【基础资料】的账户档案里",IF($B4611="","※没填日期，这一笔不会进任何月份的报表",IF(NOT(ISNUMBER($B4611)),"※日期是文本不是日期（像 2026.6.28 这种），按日期取数的报表全会漏掉这一笔",IF(AND($F4611&lt;&gt;"",$G4611&lt;&gt;""),"※收入和支出不能同时填",IF(AND(N($F4611)=0,N($G4611)=0),"※收入和支出都没填",IF(OR(N($F4611)&lt;0,N($G4611)&lt;0),"※金额不能填负数，方向反了就换一列填",IF($D4611="","※没填收支类别，分类报表会漏掉这一笔",IF(ISNA(MATCH($D4611,类别表,0)),"※收支类别不在【基础资料】的清单里",IF(AND($L4611="内部转账",$M4611=""),"△内部转账要在「对方账户」写上另一头",IF(AND($L4611="内部转账",$M4611=$C4611),"※对方账户跟本账户是同一个",IF(AND($L4611&lt;&gt;"内部转账",$M4611&lt;&gt;""),"△填了对方账户，但类别不是内部转账",IF(YEAR($B4611)&lt;&gt;管理年度,"△不是管理年度的单据，按月的三张报表里看不到",IF($H4611&lt;0,"△这一笔之后该账户余额成负数了，核一下",""))))))))))))))</f>
        <v/>
      </c>
    </row>
    <row r="4612" ht="16.5" spans="1:16">
      <c r="A4612" s="4" t="str">
        <f>IF($C4612="","",COUNTA($C$5:$C4612))</f>
        <v/>
      </c>
      <c r="B4612" s="52"/>
      <c r="C4612" s="53"/>
      <c r="D4612" s="53"/>
      <c r="E4612" s="32"/>
      <c r="F4612" s="54"/>
      <c r="G4612" s="54"/>
      <c r="H4612" s="24" t="str">
        <f>IFERROR(ROUND(VLOOKUP($C4612,基础资料!$B$5:$E$34,3,0)+SUMIF($C$5:$C4612,$C4612,$F$5:$F4612)-SUMIF($C$5:$C4612,$C4612,$G$5:$G4612),2),"")</f>
        <v/>
      </c>
      <c r="I4612" s="53"/>
      <c r="J4612" s="53"/>
      <c r="K4612" s="25" t="str">
        <f t="shared" si="71"/>
        <v/>
      </c>
      <c r="L4612" s="13" t="str">
        <f>IF($D4612="","",IFERROR(INDEX(类别属性,MATCH($D4612,类别表,0)),""))</f>
        <v/>
      </c>
      <c r="M4612" s="53"/>
      <c r="N4612" s="53"/>
      <c r="O4612" s="32"/>
      <c r="P4612" s="6" t="str">
        <f>IF($C4612="","",IF(ISNA(MATCH($C4612,账户表,0)),"※这个账户不在【基础资料】的账户档案里",IF($B4612="","※没填日期，这一笔不会进任何月份的报表",IF(NOT(ISNUMBER($B4612)),"※日期是文本不是日期（像 2026.6.28 这种），按日期取数的报表全会漏掉这一笔",IF(AND($F4612&lt;&gt;"",$G4612&lt;&gt;""),"※收入和支出不能同时填",IF(AND(N($F4612)=0,N($G4612)=0),"※收入和支出都没填",IF(OR(N($F4612)&lt;0,N($G4612)&lt;0),"※金额不能填负数，方向反了就换一列填",IF($D4612="","※没填收支类别，分类报表会漏掉这一笔",IF(ISNA(MATCH($D4612,类别表,0)),"※收支类别不在【基础资料】的清单里",IF(AND($L4612="内部转账",$M4612=""),"△内部转账要在「对方账户」写上另一头",IF(AND($L4612="内部转账",$M4612=$C4612),"※对方账户跟本账户是同一个",IF(AND($L4612&lt;&gt;"内部转账",$M4612&lt;&gt;""),"△填了对方账户，但类别不是内部转账",IF(YEAR($B4612)&lt;&gt;管理年度,"△不是管理年度的单据，按月的三张报表里看不到",IF($H4612&lt;0,"△这一笔之后该账户余额成负数了，核一下",""))))))))))))))</f>
        <v/>
      </c>
    </row>
    <row r="4613" ht="16.5" spans="1:16">
      <c r="A4613" s="4" t="str">
        <f>IF($C4613="","",COUNTA($C$5:$C4613))</f>
        <v/>
      </c>
      <c r="B4613" s="52"/>
      <c r="C4613" s="53"/>
      <c r="D4613" s="53"/>
      <c r="E4613" s="32"/>
      <c r="F4613" s="54"/>
      <c r="G4613" s="54"/>
      <c r="H4613" s="24" t="str">
        <f>IFERROR(ROUND(VLOOKUP($C4613,基础资料!$B$5:$E$34,3,0)+SUMIF($C$5:$C4613,$C4613,$F$5:$F4613)-SUMIF($C$5:$C4613,$C4613,$G$5:$G4613),2),"")</f>
        <v/>
      </c>
      <c r="I4613" s="53"/>
      <c r="J4613" s="53"/>
      <c r="K4613" s="25" t="str">
        <f t="shared" ref="K4613:K4676" si="72">IF(OR($B4613="",NOT(ISNUMBER($B4613))),"",--TEXT($B4613,"yyyymm"))</f>
        <v/>
      </c>
      <c r="L4613" s="13" t="str">
        <f>IF($D4613="","",IFERROR(INDEX(类别属性,MATCH($D4613,类别表,0)),""))</f>
        <v/>
      </c>
      <c r="M4613" s="53"/>
      <c r="N4613" s="53"/>
      <c r="O4613" s="32"/>
      <c r="P4613" s="6" t="str">
        <f>IF($C4613="","",IF(ISNA(MATCH($C4613,账户表,0)),"※这个账户不在【基础资料】的账户档案里",IF($B4613="","※没填日期，这一笔不会进任何月份的报表",IF(NOT(ISNUMBER($B4613)),"※日期是文本不是日期（像 2026.6.28 这种），按日期取数的报表全会漏掉这一笔",IF(AND($F4613&lt;&gt;"",$G4613&lt;&gt;""),"※收入和支出不能同时填",IF(AND(N($F4613)=0,N($G4613)=0),"※收入和支出都没填",IF(OR(N($F4613)&lt;0,N($G4613)&lt;0),"※金额不能填负数，方向反了就换一列填",IF($D4613="","※没填收支类别，分类报表会漏掉这一笔",IF(ISNA(MATCH($D4613,类别表,0)),"※收支类别不在【基础资料】的清单里",IF(AND($L4613="内部转账",$M4613=""),"△内部转账要在「对方账户」写上另一头",IF(AND($L4613="内部转账",$M4613=$C4613),"※对方账户跟本账户是同一个",IF(AND($L4613&lt;&gt;"内部转账",$M4613&lt;&gt;""),"△填了对方账户，但类别不是内部转账",IF(YEAR($B4613)&lt;&gt;管理年度,"△不是管理年度的单据，按月的三张报表里看不到",IF($H4613&lt;0,"△这一笔之后该账户余额成负数了，核一下",""))))))))))))))</f>
        <v/>
      </c>
    </row>
    <row r="4614" ht="16.5" spans="1:16">
      <c r="A4614" s="4" t="str">
        <f>IF($C4614="","",COUNTA($C$5:$C4614))</f>
        <v/>
      </c>
      <c r="B4614" s="52"/>
      <c r="C4614" s="53"/>
      <c r="D4614" s="53"/>
      <c r="E4614" s="32"/>
      <c r="F4614" s="54"/>
      <c r="G4614" s="54"/>
      <c r="H4614" s="24" t="str">
        <f>IFERROR(ROUND(VLOOKUP($C4614,基础资料!$B$5:$E$34,3,0)+SUMIF($C$5:$C4614,$C4614,$F$5:$F4614)-SUMIF($C$5:$C4614,$C4614,$G$5:$G4614),2),"")</f>
        <v/>
      </c>
      <c r="I4614" s="53"/>
      <c r="J4614" s="53"/>
      <c r="K4614" s="25" t="str">
        <f t="shared" si="72"/>
        <v/>
      </c>
      <c r="L4614" s="13" t="str">
        <f>IF($D4614="","",IFERROR(INDEX(类别属性,MATCH($D4614,类别表,0)),""))</f>
        <v/>
      </c>
      <c r="M4614" s="53"/>
      <c r="N4614" s="53"/>
      <c r="O4614" s="32"/>
      <c r="P4614" s="6" t="str">
        <f>IF($C4614="","",IF(ISNA(MATCH($C4614,账户表,0)),"※这个账户不在【基础资料】的账户档案里",IF($B4614="","※没填日期，这一笔不会进任何月份的报表",IF(NOT(ISNUMBER($B4614)),"※日期是文本不是日期（像 2026.6.28 这种），按日期取数的报表全会漏掉这一笔",IF(AND($F4614&lt;&gt;"",$G4614&lt;&gt;""),"※收入和支出不能同时填",IF(AND(N($F4614)=0,N($G4614)=0),"※收入和支出都没填",IF(OR(N($F4614)&lt;0,N($G4614)&lt;0),"※金额不能填负数，方向反了就换一列填",IF($D4614="","※没填收支类别，分类报表会漏掉这一笔",IF(ISNA(MATCH($D4614,类别表,0)),"※收支类别不在【基础资料】的清单里",IF(AND($L4614="内部转账",$M4614=""),"△内部转账要在「对方账户」写上另一头",IF(AND($L4614="内部转账",$M4614=$C4614),"※对方账户跟本账户是同一个",IF(AND($L4614&lt;&gt;"内部转账",$M4614&lt;&gt;""),"△填了对方账户，但类别不是内部转账",IF(YEAR($B4614)&lt;&gt;管理年度,"△不是管理年度的单据，按月的三张报表里看不到",IF($H4614&lt;0,"△这一笔之后该账户余额成负数了，核一下",""))))))))))))))</f>
        <v/>
      </c>
    </row>
    <row r="4615" ht="16.5" spans="1:16">
      <c r="A4615" s="4" t="str">
        <f>IF($C4615="","",COUNTA($C$5:$C4615))</f>
        <v/>
      </c>
      <c r="B4615" s="52"/>
      <c r="C4615" s="53"/>
      <c r="D4615" s="53"/>
      <c r="E4615" s="32"/>
      <c r="F4615" s="54"/>
      <c r="G4615" s="54"/>
      <c r="H4615" s="24" t="str">
        <f>IFERROR(ROUND(VLOOKUP($C4615,基础资料!$B$5:$E$34,3,0)+SUMIF($C$5:$C4615,$C4615,$F$5:$F4615)-SUMIF($C$5:$C4615,$C4615,$G$5:$G4615),2),"")</f>
        <v/>
      </c>
      <c r="I4615" s="53"/>
      <c r="J4615" s="53"/>
      <c r="K4615" s="25" t="str">
        <f t="shared" si="72"/>
        <v/>
      </c>
      <c r="L4615" s="13" t="str">
        <f>IF($D4615="","",IFERROR(INDEX(类别属性,MATCH($D4615,类别表,0)),""))</f>
        <v/>
      </c>
      <c r="M4615" s="53"/>
      <c r="N4615" s="53"/>
      <c r="O4615" s="32"/>
      <c r="P4615" s="6" t="str">
        <f>IF($C4615="","",IF(ISNA(MATCH($C4615,账户表,0)),"※这个账户不在【基础资料】的账户档案里",IF($B4615="","※没填日期，这一笔不会进任何月份的报表",IF(NOT(ISNUMBER($B4615)),"※日期是文本不是日期（像 2026.6.28 这种），按日期取数的报表全会漏掉这一笔",IF(AND($F4615&lt;&gt;"",$G4615&lt;&gt;""),"※收入和支出不能同时填",IF(AND(N($F4615)=0,N($G4615)=0),"※收入和支出都没填",IF(OR(N($F4615)&lt;0,N($G4615)&lt;0),"※金额不能填负数，方向反了就换一列填",IF($D4615="","※没填收支类别，分类报表会漏掉这一笔",IF(ISNA(MATCH($D4615,类别表,0)),"※收支类别不在【基础资料】的清单里",IF(AND($L4615="内部转账",$M4615=""),"△内部转账要在「对方账户」写上另一头",IF(AND($L4615="内部转账",$M4615=$C4615),"※对方账户跟本账户是同一个",IF(AND($L4615&lt;&gt;"内部转账",$M4615&lt;&gt;""),"△填了对方账户，但类别不是内部转账",IF(YEAR($B4615)&lt;&gt;管理年度,"△不是管理年度的单据，按月的三张报表里看不到",IF($H4615&lt;0,"△这一笔之后该账户余额成负数了，核一下",""))))))))))))))</f>
        <v/>
      </c>
    </row>
    <row r="4616" ht="16.5" spans="1:16">
      <c r="A4616" s="4" t="str">
        <f>IF($C4616="","",COUNTA($C$5:$C4616))</f>
        <v/>
      </c>
      <c r="B4616" s="52"/>
      <c r="C4616" s="53"/>
      <c r="D4616" s="53"/>
      <c r="E4616" s="32"/>
      <c r="F4616" s="54"/>
      <c r="G4616" s="54"/>
      <c r="H4616" s="24" t="str">
        <f>IFERROR(ROUND(VLOOKUP($C4616,基础资料!$B$5:$E$34,3,0)+SUMIF($C$5:$C4616,$C4616,$F$5:$F4616)-SUMIF($C$5:$C4616,$C4616,$G$5:$G4616),2),"")</f>
        <v/>
      </c>
      <c r="I4616" s="53"/>
      <c r="J4616" s="53"/>
      <c r="K4616" s="25" t="str">
        <f t="shared" si="72"/>
        <v/>
      </c>
      <c r="L4616" s="13" t="str">
        <f>IF($D4616="","",IFERROR(INDEX(类别属性,MATCH($D4616,类别表,0)),""))</f>
        <v/>
      </c>
      <c r="M4616" s="53"/>
      <c r="N4616" s="53"/>
      <c r="O4616" s="32"/>
      <c r="P4616" s="6" t="str">
        <f>IF($C4616="","",IF(ISNA(MATCH($C4616,账户表,0)),"※这个账户不在【基础资料】的账户档案里",IF($B4616="","※没填日期，这一笔不会进任何月份的报表",IF(NOT(ISNUMBER($B4616)),"※日期是文本不是日期（像 2026.6.28 这种），按日期取数的报表全会漏掉这一笔",IF(AND($F4616&lt;&gt;"",$G4616&lt;&gt;""),"※收入和支出不能同时填",IF(AND(N($F4616)=0,N($G4616)=0),"※收入和支出都没填",IF(OR(N($F4616)&lt;0,N($G4616)&lt;0),"※金额不能填负数，方向反了就换一列填",IF($D4616="","※没填收支类别，分类报表会漏掉这一笔",IF(ISNA(MATCH($D4616,类别表,0)),"※收支类别不在【基础资料】的清单里",IF(AND($L4616="内部转账",$M4616=""),"△内部转账要在「对方账户」写上另一头",IF(AND($L4616="内部转账",$M4616=$C4616),"※对方账户跟本账户是同一个",IF(AND($L4616&lt;&gt;"内部转账",$M4616&lt;&gt;""),"△填了对方账户，但类别不是内部转账",IF(YEAR($B4616)&lt;&gt;管理年度,"△不是管理年度的单据，按月的三张报表里看不到",IF($H4616&lt;0,"△这一笔之后该账户余额成负数了，核一下",""))))))))))))))</f>
        <v/>
      </c>
    </row>
    <row r="4617" ht="16.5" spans="1:16">
      <c r="A4617" s="4" t="str">
        <f>IF($C4617="","",COUNTA($C$5:$C4617))</f>
        <v/>
      </c>
      <c r="B4617" s="52"/>
      <c r="C4617" s="53"/>
      <c r="D4617" s="53"/>
      <c r="E4617" s="32"/>
      <c r="F4617" s="54"/>
      <c r="G4617" s="54"/>
      <c r="H4617" s="24" t="str">
        <f>IFERROR(ROUND(VLOOKUP($C4617,基础资料!$B$5:$E$34,3,0)+SUMIF($C$5:$C4617,$C4617,$F$5:$F4617)-SUMIF($C$5:$C4617,$C4617,$G$5:$G4617),2),"")</f>
        <v/>
      </c>
      <c r="I4617" s="53"/>
      <c r="J4617" s="53"/>
      <c r="K4617" s="25" t="str">
        <f t="shared" si="72"/>
        <v/>
      </c>
      <c r="L4617" s="13" t="str">
        <f>IF($D4617="","",IFERROR(INDEX(类别属性,MATCH($D4617,类别表,0)),""))</f>
        <v/>
      </c>
      <c r="M4617" s="53"/>
      <c r="N4617" s="53"/>
      <c r="O4617" s="32"/>
      <c r="P4617" s="6" t="str">
        <f>IF($C4617="","",IF(ISNA(MATCH($C4617,账户表,0)),"※这个账户不在【基础资料】的账户档案里",IF($B4617="","※没填日期，这一笔不会进任何月份的报表",IF(NOT(ISNUMBER($B4617)),"※日期是文本不是日期（像 2026.6.28 这种），按日期取数的报表全会漏掉这一笔",IF(AND($F4617&lt;&gt;"",$G4617&lt;&gt;""),"※收入和支出不能同时填",IF(AND(N($F4617)=0,N($G4617)=0),"※收入和支出都没填",IF(OR(N($F4617)&lt;0,N($G4617)&lt;0),"※金额不能填负数，方向反了就换一列填",IF($D4617="","※没填收支类别，分类报表会漏掉这一笔",IF(ISNA(MATCH($D4617,类别表,0)),"※收支类别不在【基础资料】的清单里",IF(AND($L4617="内部转账",$M4617=""),"△内部转账要在「对方账户」写上另一头",IF(AND($L4617="内部转账",$M4617=$C4617),"※对方账户跟本账户是同一个",IF(AND($L4617&lt;&gt;"内部转账",$M4617&lt;&gt;""),"△填了对方账户，但类别不是内部转账",IF(YEAR($B4617)&lt;&gt;管理年度,"△不是管理年度的单据，按月的三张报表里看不到",IF($H4617&lt;0,"△这一笔之后该账户余额成负数了，核一下",""))))))))))))))</f>
        <v/>
      </c>
    </row>
    <row r="4618" ht="16.5" spans="1:16">
      <c r="A4618" s="4" t="str">
        <f>IF($C4618="","",COUNTA($C$5:$C4618))</f>
        <v/>
      </c>
      <c r="B4618" s="52"/>
      <c r="C4618" s="53"/>
      <c r="D4618" s="53"/>
      <c r="E4618" s="32"/>
      <c r="F4618" s="54"/>
      <c r="G4618" s="54"/>
      <c r="H4618" s="24" t="str">
        <f>IFERROR(ROUND(VLOOKUP($C4618,基础资料!$B$5:$E$34,3,0)+SUMIF($C$5:$C4618,$C4618,$F$5:$F4618)-SUMIF($C$5:$C4618,$C4618,$G$5:$G4618),2),"")</f>
        <v/>
      </c>
      <c r="I4618" s="53"/>
      <c r="J4618" s="53"/>
      <c r="K4618" s="25" t="str">
        <f t="shared" si="72"/>
        <v/>
      </c>
      <c r="L4618" s="13" t="str">
        <f>IF($D4618="","",IFERROR(INDEX(类别属性,MATCH($D4618,类别表,0)),""))</f>
        <v/>
      </c>
      <c r="M4618" s="53"/>
      <c r="N4618" s="53"/>
      <c r="O4618" s="32"/>
      <c r="P4618" s="6" t="str">
        <f>IF($C4618="","",IF(ISNA(MATCH($C4618,账户表,0)),"※这个账户不在【基础资料】的账户档案里",IF($B4618="","※没填日期，这一笔不会进任何月份的报表",IF(NOT(ISNUMBER($B4618)),"※日期是文本不是日期（像 2026.6.28 这种），按日期取数的报表全会漏掉这一笔",IF(AND($F4618&lt;&gt;"",$G4618&lt;&gt;""),"※收入和支出不能同时填",IF(AND(N($F4618)=0,N($G4618)=0),"※收入和支出都没填",IF(OR(N($F4618)&lt;0,N($G4618)&lt;0),"※金额不能填负数，方向反了就换一列填",IF($D4618="","※没填收支类别，分类报表会漏掉这一笔",IF(ISNA(MATCH($D4618,类别表,0)),"※收支类别不在【基础资料】的清单里",IF(AND($L4618="内部转账",$M4618=""),"△内部转账要在「对方账户」写上另一头",IF(AND($L4618="内部转账",$M4618=$C4618),"※对方账户跟本账户是同一个",IF(AND($L4618&lt;&gt;"内部转账",$M4618&lt;&gt;""),"△填了对方账户，但类别不是内部转账",IF(YEAR($B4618)&lt;&gt;管理年度,"△不是管理年度的单据，按月的三张报表里看不到",IF($H4618&lt;0,"△这一笔之后该账户余额成负数了，核一下",""))))))))))))))</f>
        <v/>
      </c>
    </row>
    <row r="4619" ht="16.5" spans="1:16">
      <c r="A4619" s="4" t="str">
        <f>IF($C4619="","",COUNTA($C$5:$C4619))</f>
        <v/>
      </c>
      <c r="B4619" s="52"/>
      <c r="C4619" s="53"/>
      <c r="D4619" s="53"/>
      <c r="E4619" s="32"/>
      <c r="F4619" s="54"/>
      <c r="G4619" s="54"/>
      <c r="H4619" s="24" t="str">
        <f>IFERROR(ROUND(VLOOKUP($C4619,基础资料!$B$5:$E$34,3,0)+SUMIF($C$5:$C4619,$C4619,$F$5:$F4619)-SUMIF($C$5:$C4619,$C4619,$G$5:$G4619),2),"")</f>
        <v/>
      </c>
      <c r="I4619" s="53"/>
      <c r="J4619" s="53"/>
      <c r="K4619" s="25" t="str">
        <f t="shared" si="72"/>
        <v/>
      </c>
      <c r="L4619" s="13" t="str">
        <f>IF($D4619="","",IFERROR(INDEX(类别属性,MATCH($D4619,类别表,0)),""))</f>
        <v/>
      </c>
      <c r="M4619" s="53"/>
      <c r="N4619" s="53"/>
      <c r="O4619" s="32"/>
      <c r="P4619" s="6" t="str">
        <f>IF($C4619="","",IF(ISNA(MATCH($C4619,账户表,0)),"※这个账户不在【基础资料】的账户档案里",IF($B4619="","※没填日期，这一笔不会进任何月份的报表",IF(NOT(ISNUMBER($B4619)),"※日期是文本不是日期（像 2026.6.28 这种），按日期取数的报表全会漏掉这一笔",IF(AND($F4619&lt;&gt;"",$G4619&lt;&gt;""),"※收入和支出不能同时填",IF(AND(N($F4619)=0,N($G4619)=0),"※收入和支出都没填",IF(OR(N($F4619)&lt;0,N($G4619)&lt;0),"※金额不能填负数，方向反了就换一列填",IF($D4619="","※没填收支类别，分类报表会漏掉这一笔",IF(ISNA(MATCH($D4619,类别表,0)),"※收支类别不在【基础资料】的清单里",IF(AND($L4619="内部转账",$M4619=""),"△内部转账要在「对方账户」写上另一头",IF(AND($L4619="内部转账",$M4619=$C4619),"※对方账户跟本账户是同一个",IF(AND($L4619&lt;&gt;"内部转账",$M4619&lt;&gt;""),"△填了对方账户，但类别不是内部转账",IF(YEAR($B4619)&lt;&gt;管理年度,"△不是管理年度的单据，按月的三张报表里看不到",IF($H4619&lt;0,"△这一笔之后该账户余额成负数了，核一下",""))))))))))))))</f>
        <v/>
      </c>
    </row>
    <row r="4620" ht="16.5" spans="1:16">
      <c r="A4620" s="4" t="str">
        <f>IF($C4620="","",COUNTA($C$5:$C4620))</f>
        <v/>
      </c>
      <c r="B4620" s="52"/>
      <c r="C4620" s="53"/>
      <c r="D4620" s="53"/>
      <c r="E4620" s="32"/>
      <c r="F4620" s="54"/>
      <c r="G4620" s="54"/>
      <c r="H4620" s="24" t="str">
        <f>IFERROR(ROUND(VLOOKUP($C4620,基础资料!$B$5:$E$34,3,0)+SUMIF($C$5:$C4620,$C4620,$F$5:$F4620)-SUMIF($C$5:$C4620,$C4620,$G$5:$G4620),2),"")</f>
        <v/>
      </c>
      <c r="I4620" s="53"/>
      <c r="J4620" s="53"/>
      <c r="K4620" s="25" t="str">
        <f t="shared" si="72"/>
        <v/>
      </c>
      <c r="L4620" s="13" t="str">
        <f>IF($D4620="","",IFERROR(INDEX(类别属性,MATCH($D4620,类别表,0)),""))</f>
        <v/>
      </c>
      <c r="M4620" s="53"/>
      <c r="N4620" s="53"/>
      <c r="O4620" s="32"/>
      <c r="P4620" s="6" t="str">
        <f>IF($C4620="","",IF(ISNA(MATCH($C4620,账户表,0)),"※这个账户不在【基础资料】的账户档案里",IF($B4620="","※没填日期，这一笔不会进任何月份的报表",IF(NOT(ISNUMBER($B4620)),"※日期是文本不是日期（像 2026.6.28 这种），按日期取数的报表全会漏掉这一笔",IF(AND($F4620&lt;&gt;"",$G4620&lt;&gt;""),"※收入和支出不能同时填",IF(AND(N($F4620)=0,N($G4620)=0),"※收入和支出都没填",IF(OR(N($F4620)&lt;0,N($G4620)&lt;0),"※金额不能填负数，方向反了就换一列填",IF($D4620="","※没填收支类别，分类报表会漏掉这一笔",IF(ISNA(MATCH($D4620,类别表,0)),"※收支类别不在【基础资料】的清单里",IF(AND($L4620="内部转账",$M4620=""),"△内部转账要在「对方账户」写上另一头",IF(AND($L4620="内部转账",$M4620=$C4620),"※对方账户跟本账户是同一个",IF(AND($L4620&lt;&gt;"内部转账",$M4620&lt;&gt;""),"△填了对方账户，但类别不是内部转账",IF(YEAR($B4620)&lt;&gt;管理年度,"△不是管理年度的单据，按月的三张报表里看不到",IF($H4620&lt;0,"△这一笔之后该账户余额成负数了，核一下",""))))))))))))))</f>
        <v/>
      </c>
    </row>
    <row r="4621" ht="16.5" spans="1:16">
      <c r="A4621" s="4" t="str">
        <f>IF($C4621="","",COUNTA($C$5:$C4621))</f>
        <v/>
      </c>
      <c r="B4621" s="52"/>
      <c r="C4621" s="53"/>
      <c r="D4621" s="53"/>
      <c r="E4621" s="32"/>
      <c r="F4621" s="54"/>
      <c r="G4621" s="54"/>
      <c r="H4621" s="24" t="str">
        <f>IFERROR(ROUND(VLOOKUP($C4621,基础资料!$B$5:$E$34,3,0)+SUMIF($C$5:$C4621,$C4621,$F$5:$F4621)-SUMIF($C$5:$C4621,$C4621,$G$5:$G4621),2),"")</f>
        <v/>
      </c>
      <c r="I4621" s="53"/>
      <c r="J4621" s="53"/>
      <c r="K4621" s="25" t="str">
        <f t="shared" si="72"/>
        <v/>
      </c>
      <c r="L4621" s="13" t="str">
        <f>IF($D4621="","",IFERROR(INDEX(类别属性,MATCH($D4621,类别表,0)),""))</f>
        <v/>
      </c>
      <c r="M4621" s="53"/>
      <c r="N4621" s="53"/>
      <c r="O4621" s="32"/>
      <c r="P4621" s="6" t="str">
        <f>IF($C4621="","",IF(ISNA(MATCH($C4621,账户表,0)),"※这个账户不在【基础资料】的账户档案里",IF($B4621="","※没填日期，这一笔不会进任何月份的报表",IF(NOT(ISNUMBER($B4621)),"※日期是文本不是日期（像 2026.6.28 这种），按日期取数的报表全会漏掉这一笔",IF(AND($F4621&lt;&gt;"",$G4621&lt;&gt;""),"※收入和支出不能同时填",IF(AND(N($F4621)=0,N($G4621)=0),"※收入和支出都没填",IF(OR(N($F4621)&lt;0,N($G4621)&lt;0),"※金额不能填负数，方向反了就换一列填",IF($D4621="","※没填收支类别，分类报表会漏掉这一笔",IF(ISNA(MATCH($D4621,类别表,0)),"※收支类别不在【基础资料】的清单里",IF(AND($L4621="内部转账",$M4621=""),"△内部转账要在「对方账户」写上另一头",IF(AND($L4621="内部转账",$M4621=$C4621),"※对方账户跟本账户是同一个",IF(AND($L4621&lt;&gt;"内部转账",$M4621&lt;&gt;""),"△填了对方账户，但类别不是内部转账",IF(YEAR($B4621)&lt;&gt;管理年度,"△不是管理年度的单据，按月的三张报表里看不到",IF($H4621&lt;0,"△这一笔之后该账户余额成负数了，核一下",""))))))))))))))</f>
        <v/>
      </c>
    </row>
    <row r="4622" ht="16.5" spans="1:16">
      <c r="A4622" s="4" t="str">
        <f>IF($C4622="","",COUNTA($C$5:$C4622))</f>
        <v/>
      </c>
      <c r="B4622" s="52"/>
      <c r="C4622" s="53"/>
      <c r="D4622" s="53"/>
      <c r="E4622" s="32"/>
      <c r="F4622" s="54"/>
      <c r="G4622" s="54"/>
      <c r="H4622" s="24" t="str">
        <f>IFERROR(ROUND(VLOOKUP($C4622,基础资料!$B$5:$E$34,3,0)+SUMIF($C$5:$C4622,$C4622,$F$5:$F4622)-SUMIF($C$5:$C4622,$C4622,$G$5:$G4622),2),"")</f>
        <v/>
      </c>
      <c r="I4622" s="53"/>
      <c r="J4622" s="53"/>
      <c r="K4622" s="25" t="str">
        <f t="shared" si="72"/>
        <v/>
      </c>
      <c r="L4622" s="13" t="str">
        <f>IF($D4622="","",IFERROR(INDEX(类别属性,MATCH($D4622,类别表,0)),""))</f>
        <v/>
      </c>
      <c r="M4622" s="53"/>
      <c r="N4622" s="53"/>
      <c r="O4622" s="32"/>
      <c r="P4622" s="6" t="str">
        <f>IF($C4622="","",IF(ISNA(MATCH($C4622,账户表,0)),"※这个账户不在【基础资料】的账户档案里",IF($B4622="","※没填日期，这一笔不会进任何月份的报表",IF(NOT(ISNUMBER($B4622)),"※日期是文本不是日期（像 2026.6.28 这种），按日期取数的报表全会漏掉这一笔",IF(AND($F4622&lt;&gt;"",$G4622&lt;&gt;""),"※收入和支出不能同时填",IF(AND(N($F4622)=0,N($G4622)=0),"※收入和支出都没填",IF(OR(N($F4622)&lt;0,N($G4622)&lt;0),"※金额不能填负数，方向反了就换一列填",IF($D4622="","※没填收支类别，分类报表会漏掉这一笔",IF(ISNA(MATCH($D4622,类别表,0)),"※收支类别不在【基础资料】的清单里",IF(AND($L4622="内部转账",$M4622=""),"△内部转账要在「对方账户」写上另一头",IF(AND($L4622="内部转账",$M4622=$C4622),"※对方账户跟本账户是同一个",IF(AND($L4622&lt;&gt;"内部转账",$M4622&lt;&gt;""),"△填了对方账户，但类别不是内部转账",IF(YEAR($B4622)&lt;&gt;管理年度,"△不是管理年度的单据，按月的三张报表里看不到",IF($H4622&lt;0,"△这一笔之后该账户余额成负数了，核一下",""))))))))))))))</f>
        <v/>
      </c>
    </row>
    <row r="4623" ht="16.5" spans="1:16">
      <c r="A4623" s="4" t="str">
        <f>IF($C4623="","",COUNTA($C$5:$C4623))</f>
        <v/>
      </c>
      <c r="B4623" s="52"/>
      <c r="C4623" s="53"/>
      <c r="D4623" s="53"/>
      <c r="E4623" s="32"/>
      <c r="F4623" s="54"/>
      <c r="G4623" s="54"/>
      <c r="H4623" s="24" t="str">
        <f>IFERROR(ROUND(VLOOKUP($C4623,基础资料!$B$5:$E$34,3,0)+SUMIF($C$5:$C4623,$C4623,$F$5:$F4623)-SUMIF($C$5:$C4623,$C4623,$G$5:$G4623),2),"")</f>
        <v/>
      </c>
      <c r="I4623" s="53"/>
      <c r="J4623" s="53"/>
      <c r="K4623" s="25" t="str">
        <f t="shared" si="72"/>
        <v/>
      </c>
      <c r="L4623" s="13" t="str">
        <f>IF($D4623="","",IFERROR(INDEX(类别属性,MATCH($D4623,类别表,0)),""))</f>
        <v/>
      </c>
      <c r="M4623" s="53"/>
      <c r="N4623" s="53"/>
      <c r="O4623" s="32"/>
      <c r="P4623" s="6" t="str">
        <f>IF($C4623="","",IF(ISNA(MATCH($C4623,账户表,0)),"※这个账户不在【基础资料】的账户档案里",IF($B4623="","※没填日期，这一笔不会进任何月份的报表",IF(NOT(ISNUMBER($B4623)),"※日期是文本不是日期（像 2026.6.28 这种），按日期取数的报表全会漏掉这一笔",IF(AND($F4623&lt;&gt;"",$G4623&lt;&gt;""),"※收入和支出不能同时填",IF(AND(N($F4623)=0,N($G4623)=0),"※收入和支出都没填",IF(OR(N($F4623)&lt;0,N($G4623)&lt;0),"※金额不能填负数，方向反了就换一列填",IF($D4623="","※没填收支类别，分类报表会漏掉这一笔",IF(ISNA(MATCH($D4623,类别表,0)),"※收支类别不在【基础资料】的清单里",IF(AND($L4623="内部转账",$M4623=""),"△内部转账要在「对方账户」写上另一头",IF(AND($L4623="内部转账",$M4623=$C4623),"※对方账户跟本账户是同一个",IF(AND($L4623&lt;&gt;"内部转账",$M4623&lt;&gt;""),"△填了对方账户，但类别不是内部转账",IF(YEAR($B4623)&lt;&gt;管理年度,"△不是管理年度的单据，按月的三张报表里看不到",IF($H4623&lt;0,"△这一笔之后该账户余额成负数了，核一下",""))))))))))))))</f>
        <v/>
      </c>
    </row>
    <row r="4624" ht="16.5" spans="1:16">
      <c r="A4624" s="4" t="str">
        <f>IF($C4624="","",COUNTA($C$5:$C4624))</f>
        <v/>
      </c>
      <c r="B4624" s="52"/>
      <c r="C4624" s="53"/>
      <c r="D4624" s="53"/>
      <c r="E4624" s="32"/>
      <c r="F4624" s="54"/>
      <c r="G4624" s="54"/>
      <c r="H4624" s="24" t="str">
        <f>IFERROR(ROUND(VLOOKUP($C4624,基础资料!$B$5:$E$34,3,0)+SUMIF($C$5:$C4624,$C4624,$F$5:$F4624)-SUMIF($C$5:$C4624,$C4624,$G$5:$G4624),2),"")</f>
        <v/>
      </c>
      <c r="I4624" s="53"/>
      <c r="J4624" s="53"/>
      <c r="K4624" s="25" t="str">
        <f t="shared" si="72"/>
        <v/>
      </c>
      <c r="L4624" s="13" t="str">
        <f>IF($D4624="","",IFERROR(INDEX(类别属性,MATCH($D4624,类别表,0)),""))</f>
        <v/>
      </c>
      <c r="M4624" s="53"/>
      <c r="N4624" s="53"/>
      <c r="O4624" s="32"/>
      <c r="P4624" s="6" t="str">
        <f>IF($C4624="","",IF(ISNA(MATCH($C4624,账户表,0)),"※这个账户不在【基础资料】的账户档案里",IF($B4624="","※没填日期，这一笔不会进任何月份的报表",IF(NOT(ISNUMBER($B4624)),"※日期是文本不是日期（像 2026.6.28 这种），按日期取数的报表全会漏掉这一笔",IF(AND($F4624&lt;&gt;"",$G4624&lt;&gt;""),"※收入和支出不能同时填",IF(AND(N($F4624)=0,N($G4624)=0),"※收入和支出都没填",IF(OR(N($F4624)&lt;0,N($G4624)&lt;0),"※金额不能填负数，方向反了就换一列填",IF($D4624="","※没填收支类别，分类报表会漏掉这一笔",IF(ISNA(MATCH($D4624,类别表,0)),"※收支类别不在【基础资料】的清单里",IF(AND($L4624="内部转账",$M4624=""),"△内部转账要在「对方账户」写上另一头",IF(AND($L4624="内部转账",$M4624=$C4624),"※对方账户跟本账户是同一个",IF(AND($L4624&lt;&gt;"内部转账",$M4624&lt;&gt;""),"△填了对方账户，但类别不是内部转账",IF(YEAR($B4624)&lt;&gt;管理年度,"△不是管理年度的单据，按月的三张报表里看不到",IF($H4624&lt;0,"△这一笔之后该账户余额成负数了，核一下",""))))))))))))))</f>
        <v/>
      </c>
    </row>
    <row r="4625" ht="16.5" spans="1:16">
      <c r="A4625" s="4" t="str">
        <f>IF($C4625="","",COUNTA($C$5:$C4625))</f>
        <v/>
      </c>
      <c r="B4625" s="52"/>
      <c r="C4625" s="53"/>
      <c r="D4625" s="53"/>
      <c r="E4625" s="32"/>
      <c r="F4625" s="54"/>
      <c r="G4625" s="54"/>
      <c r="H4625" s="24" t="str">
        <f>IFERROR(ROUND(VLOOKUP($C4625,基础资料!$B$5:$E$34,3,0)+SUMIF($C$5:$C4625,$C4625,$F$5:$F4625)-SUMIF($C$5:$C4625,$C4625,$G$5:$G4625),2),"")</f>
        <v/>
      </c>
      <c r="I4625" s="53"/>
      <c r="J4625" s="53"/>
      <c r="K4625" s="25" t="str">
        <f t="shared" si="72"/>
        <v/>
      </c>
      <c r="L4625" s="13" t="str">
        <f>IF($D4625="","",IFERROR(INDEX(类别属性,MATCH($D4625,类别表,0)),""))</f>
        <v/>
      </c>
      <c r="M4625" s="53"/>
      <c r="N4625" s="53"/>
      <c r="O4625" s="32"/>
      <c r="P4625" s="6" t="str">
        <f>IF($C4625="","",IF(ISNA(MATCH($C4625,账户表,0)),"※这个账户不在【基础资料】的账户档案里",IF($B4625="","※没填日期，这一笔不会进任何月份的报表",IF(NOT(ISNUMBER($B4625)),"※日期是文本不是日期（像 2026.6.28 这种），按日期取数的报表全会漏掉这一笔",IF(AND($F4625&lt;&gt;"",$G4625&lt;&gt;""),"※收入和支出不能同时填",IF(AND(N($F4625)=0,N($G4625)=0),"※收入和支出都没填",IF(OR(N($F4625)&lt;0,N($G4625)&lt;0),"※金额不能填负数，方向反了就换一列填",IF($D4625="","※没填收支类别，分类报表会漏掉这一笔",IF(ISNA(MATCH($D4625,类别表,0)),"※收支类别不在【基础资料】的清单里",IF(AND($L4625="内部转账",$M4625=""),"△内部转账要在「对方账户」写上另一头",IF(AND($L4625="内部转账",$M4625=$C4625),"※对方账户跟本账户是同一个",IF(AND($L4625&lt;&gt;"内部转账",$M4625&lt;&gt;""),"△填了对方账户，但类别不是内部转账",IF(YEAR($B4625)&lt;&gt;管理年度,"△不是管理年度的单据，按月的三张报表里看不到",IF($H4625&lt;0,"△这一笔之后该账户余额成负数了，核一下",""))))))))))))))</f>
        <v/>
      </c>
    </row>
    <row r="4626" ht="16.5" spans="1:16">
      <c r="A4626" s="4" t="str">
        <f>IF($C4626="","",COUNTA($C$5:$C4626))</f>
        <v/>
      </c>
      <c r="B4626" s="52"/>
      <c r="C4626" s="53"/>
      <c r="D4626" s="53"/>
      <c r="E4626" s="32"/>
      <c r="F4626" s="54"/>
      <c r="G4626" s="54"/>
      <c r="H4626" s="24" t="str">
        <f>IFERROR(ROUND(VLOOKUP($C4626,基础资料!$B$5:$E$34,3,0)+SUMIF($C$5:$C4626,$C4626,$F$5:$F4626)-SUMIF($C$5:$C4626,$C4626,$G$5:$G4626),2),"")</f>
        <v/>
      </c>
      <c r="I4626" s="53"/>
      <c r="J4626" s="53"/>
      <c r="K4626" s="25" t="str">
        <f t="shared" si="72"/>
        <v/>
      </c>
      <c r="L4626" s="13" t="str">
        <f>IF($D4626="","",IFERROR(INDEX(类别属性,MATCH($D4626,类别表,0)),""))</f>
        <v/>
      </c>
      <c r="M4626" s="53"/>
      <c r="N4626" s="53"/>
      <c r="O4626" s="32"/>
      <c r="P4626" s="6" t="str">
        <f>IF($C4626="","",IF(ISNA(MATCH($C4626,账户表,0)),"※这个账户不在【基础资料】的账户档案里",IF($B4626="","※没填日期，这一笔不会进任何月份的报表",IF(NOT(ISNUMBER($B4626)),"※日期是文本不是日期（像 2026.6.28 这种），按日期取数的报表全会漏掉这一笔",IF(AND($F4626&lt;&gt;"",$G4626&lt;&gt;""),"※收入和支出不能同时填",IF(AND(N($F4626)=0,N($G4626)=0),"※收入和支出都没填",IF(OR(N($F4626)&lt;0,N($G4626)&lt;0),"※金额不能填负数，方向反了就换一列填",IF($D4626="","※没填收支类别，分类报表会漏掉这一笔",IF(ISNA(MATCH($D4626,类别表,0)),"※收支类别不在【基础资料】的清单里",IF(AND($L4626="内部转账",$M4626=""),"△内部转账要在「对方账户」写上另一头",IF(AND($L4626="内部转账",$M4626=$C4626),"※对方账户跟本账户是同一个",IF(AND($L4626&lt;&gt;"内部转账",$M4626&lt;&gt;""),"△填了对方账户，但类别不是内部转账",IF(YEAR($B4626)&lt;&gt;管理年度,"△不是管理年度的单据，按月的三张报表里看不到",IF($H4626&lt;0,"△这一笔之后该账户余额成负数了，核一下",""))))))))))))))</f>
        <v/>
      </c>
    </row>
    <row r="4627" ht="16.5" spans="1:16">
      <c r="A4627" s="4" t="str">
        <f>IF($C4627="","",COUNTA($C$5:$C4627))</f>
        <v/>
      </c>
      <c r="B4627" s="52"/>
      <c r="C4627" s="53"/>
      <c r="D4627" s="53"/>
      <c r="E4627" s="32"/>
      <c r="F4627" s="54"/>
      <c r="G4627" s="54"/>
      <c r="H4627" s="24" t="str">
        <f>IFERROR(ROUND(VLOOKUP($C4627,基础资料!$B$5:$E$34,3,0)+SUMIF($C$5:$C4627,$C4627,$F$5:$F4627)-SUMIF($C$5:$C4627,$C4627,$G$5:$G4627),2),"")</f>
        <v/>
      </c>
      <c r="I4627" s="53"/>
      <c r="J4627" s="53"/>
      <c r="K4627" s="25" t="str">
        <f t="shared" si="72"/>
        <v/>
      </c>
      <c r="L4627" s="13" t="str">
        <f>IF($D4627="","",IFERROR(INDEX(类别属性,MATCH($D4627,类别表,0)),""))</f>
        <v/>
      </c>
      <c r="M4627" s="53"/>
      <c r="N4627" s="53"/>
      <c r="O4627" s="32"/>
      <c r="P4627" s="6" t="str">
        <f>IF($C4627="","",IF(ISNA(MATCH($C4627,账户表,0)),"※这个账户不在【基础资料】的账户档案里",IF($B4627="","※没填日期，这一笔不会进任何月份的报表",IF(NOT(ISNUMBER($B4627)),"※日期是文本不是日期（像 2026.6.28 这种），按日期取数的报表全会漏掉这一笔",IF(AND($F4627&lt;&gt;"",$G4627&lt;&gt;""),"※收入和支出不能同时填",IF(AND(N($F4627)=0,N($G4627)=0),"※收入和支出都没填",IF(OR(N($F4627)&lt;0,N($G4627)&lt;0),"※金额不能填负数，方向反了就换一列填",IF($D4627="","※没填收支类别，分类报表会漏掉这一笔",IF(ISNA(MATCH($D4627,类别表,0)),"※收支类别不在【基础资料】的清单里",IF(AND($L4627="内部转账",$M4627=""),"△内部转账要在「对方账户」写上另一头",IF(AND($L4627="内部转账",$M4627=$C4627),"※对方账户跟本账户是同一个",IF(AND($L4627&lt;&gt;"内部转账",$M4627&lt;&gt;""),"△填了对方账户，但类别不是内部转账",IF(YEAR($B4627)&lt;&gt;管理年度,"△不是管理年度的单据，按月的三张报表里看不到",IF($H4627&lt;0,"△这一笔之后该账户余额成负数了，核一下",""))))))))))))))</f>
        <v/>
      </c>
    </row>
    <row r="4628" ht="16.5" spans="1:16">
      <c r="A4628" s="4" t="str">
        <f>IF($C4628="","",COUNTA($C$5:$C4628))</f>
        <v/>
      </c>
      <c r="B4628" s="52"/>
      <c r="C4628" s="53"/>
      <c r="D4628" s="53"/>
      <c r="E4628" s="32"/>
      <c r="F4628" s="54"/>
      <c r="G4628" s="54"/>
      <c r="H4628" s="24" t="str">
        <f>IFERROR(ROUND(VLOOKUP($C4628,基础资料!$B$5:$E$34,3,0)+SUMIF($C$5:$C4628,$C4628,$F$5:$F4628)-SUMIF($C$5:$C4628,$C4628,$G$5:$G4628),2),"")</f>
        <v/>
      </c>
      <c r="I4628" s="53"/>
      <c r="J4628" s="53"/>
      <c r="K4628" s="25" t="str">
        <f t="shared" si="72"/>
        <v/>
      </c>
      <c r="L4628" s="13" t="str">
        <f>IF($D4628="","",IFERROR(INDEX(类别属性,MATCH($D4628,类别表,0)),""))</f>
        <v/>
      </c>
      <c r="M4628" s="53"/>
      <c r="N4628" s="53"/>
      <c r="O4628" s="32"/>
      <c r="P4628" s="6" t="str">
        <f>IF($C4628="","",IF(ISNA(MATCH($C4628,账户表,0)),"※这个账户不在【基础资料】的账户档案里",IF($B4628="","※没填日期，这一笔不会进任何月份的报表",IF(NOT(ISNUMBER($B4628)),"※日期是文本不是日期（像 2026.6.28 这种），按日期取数的报表全会漏掉这一笔",IF(AND($F4628&lt;&gt;"",$G4628&lt;&gt;""),"※收入和支出不能同时填",IF(AND(N($F4628)=0,N($G4628)=0),"※收入和支出都没填",IF(OR(N($F4628)&lt;0,N($G4628)&lt;0),"※金额不能填负数，方向反了就换一列填",IF($D4628="","※没填收支类别，分类报表会漏掉这一笔",IF(ISNA(MATCH($D4628,类别表,0)),"※收支类别不在【基础资料】的清单里",IF(AND($L4628="内部转账",$M4628=""),"△内部转账要在「对方账户」写上另一头",IF(AND($L4628="内部转账",$M4628=$C4628),"※对方账户跟本账户是同一个",IF(AND($L4628&lt;&gt;"内部转账",$M4628&lt;&gt;""),"△填了对方账户，但类别不是内部转账",IF(YEAR($B4628)&lt;&gt;管理年度,"△不是管理年度的单据，按月的三张报表里看不到",IF($H4628&lt;0,"△这一笔之后该账户余额成负数了，核一下",""))))))))))))))</f>
        <v/>
      </c>
    </row>
    <row r="4629" ht="16.5" spans="1:16">
      <c r="A4629" s="4" t="str">
        <f>IF($C4629="","",COUNTA($C$5:$C4629))</f>
        <v/>
      </c>
      <c r="B4629" s="52"/>
      <c r="C4629" s="53"/>
      <c r="D4629" s="53"/>
      <c r="E4629" s="32"/>
      <c r="F4629" s="54"/>
      <c r="G4629" s="54"/>
      <c r="H4629" s="24" t="str">
        <f>IFERROR(ROUND(VLOOKUP($C4629,基础资料!$B$5:$E$34,3,0)+SUMIF($C$5:$C4629,$C4629,$F$5:$F4629)-SUMIF($C$5:$C4629,$C4629,$G$5:$G4629),2),"")</f>
        <v/>
      </c>
      <c r="I4629" s="53"/>
      <c r="J4629" s="53"/>
      <c r="K4629" s="25" t="str">
        <f t="shared" si="72"/>
        <v/>
      </c>
      <c r="L4629" s="13" t="str">
        <f>IF($D4629="","",IFERROR(INDEX(类别属性,MATCH($D4629,类别表,0)),""))</f>
        <v/>
      </c>
      <c r="M4629" s="53"/>
      <c r="N4629" s="53"/>
      <c r="O4629" s="32"/>
      <c r="P4629" s="6" t="str">
        <f>IF($C4629="","",IF(ISNA(MATCH($C4629,账户表,0)),"※这个账户不在【基础资料】的账户档案里",IF($B4629="","※没填日期，这一笔不会进任何月份的报表",IF(NOT(ISNUMBER($B4629)),"※日期是文本不是日期（像 2026.6.28 这种），按日期取数的报表全会漏掉这一笔",IF(AND($F4629&lt;&gt;"",$G4629&lt;&gt;""),"※收入和支出不能同时填",IF(AND(N($F4629)=0,N($G4629)=0),"※收入和支出都没填",IF(OR(N($F4629)&lt;0,N($G4629)&lt;0),"※金额不能填负数，方向反了就换一列填",IF($D4629="","※没填收支类别，分类报表会漏掉这一笔",IF(ISNA(MATCH($D4629,类别表,0)),"※收支类别不在【基础资料】的清单里",IF(AND($L4629="内部转账",$M4629=""),"△内部转账要在「对方账户」写上另一头",IF(AND($L4629="内部转账",$M4629=$C4629),"※对方账户跟本账户是同一个",IF(AND($L4629&lt;&gt;"内部转账",$M4629&lt;&gt;""),"△填了对方账户，但类别不是内部转账",IF(YEAR($B4629)&lt;&gt;管理年度,"△不是管理年度的单据，按月的三张报表里看不到",IF($H4629&lt;0,"△这一笔之后该账户余额成负数了，核一下",""))))))))))))))</f>
        <v/>
      </c>
    </row>
    <row r="4630" ht="16.5" spans="1:16">
      <c r="A4630" s="4" t="str">
        <f>IF($C4630="","",COUNTA($C$5:$C4630))</f>
        <v/>
      </c>
      <c r="B4630" s="52"/>
      <c r="C4630" s="53"/>
      <c r="D4630" s="53"/>
      <c r="E4630" s="32"/>
      <c r="F4630" s="54"/>
      <c r="G4630" s="54"/>
      <c r="H4630" s="24" t="str">
        <f>IFERROR(ROUND(VLOOKUP($C4630,基础资料!$B$5:$E$34,3,0)+SUMIF($C$5:$C4630,$C4630,$F$5:$F4630)-SUMIF($C$5:$C4630,$C4630,$G$5:$G4630),2),"")</f>
        <v/>
      </c>
      <c r="I4630" s="53"/>
      <c r="J4630" s="53"/>
      <c r="K4630" s="25" t="str">
        <f t="shared" si="72"/>
        <v/>
      </c>
      <c r="L4630" s="13" t="str">
        <f>IF($D4630="","",IFERROR(INDEX(类别属性,MATCH($D4630,类别表,0)),""))</f>
        <v/>
      </c>
      <c r="M4630" s="53"/>
      <c r="N4630" s="53"/>
      <c r="O4630" s="32"/>
      <c r="P4630" s="6" t="str">
        <f>IF($C4630="","",IF(ISNA(MATCH($C4630,账户表,0)),"※这个账户不在【基础资料】的账户档案里",IF($B4630="","※没填日期，这一笔不会进任何月份的报表",IF(NOT(ISNUMBER($B4630)),"※日期是文本不是日期（像 2026.6.28 这种），按日期取数的报表全会漏掉这一笔",IF(AND($F4630&lt;&gt;"",$G4630&lt;&gt;""),"※收入和支出不能同时填",IF(AND(N($F4630)=0,N($G4630)=0),"※收入和支出都没填",IF(OR(N($F4630)&lt;0,N($G4630)&lt;0),"※金额不能填负数，方向反了就换一列填",IF($D4630="","※没填收支类别，分类报表会漏掉这一笔",IF(ISNA(MATCH($D4630,类别表,0)),"※收支类别不在【基础资料】的清单里",IF(AND($L4630="内部转账",$M4630=""),"△内部转账要在「对方账户」写上另一头",IF(AND($L4630="内部转账",$M4630=$C4630),"※对方账户跟本账户是同一个",IF(AND($L4630&lt;&gt;"内部转账",$M4630&lt;&gt;""),"△填了对方账户，但类别不是内部转账",IF(YEAR($B4630)&lt;&gt;管理年度,"△不是管理年度的单据，按月的三张报表里看不到",IF($H4630&lt;0,"△这一笔之后该账户余额成负数了，核一下",""))))))))))))))</f>
        <v/>
      </c>
    </row>
    <row r="4631" ht="16.5" spans="1:16">
      <c r="A4631" s="4" t="str">
        <f>IF($C4631="","",COUNTA($C$5:$C4631))</f>
        <v/>
      </c>
      <c r="B4631" s="52"/>
      <c r="C4631" s="53"/>
      <c r="D4631" s="53"/>
      <c r="E4631" s="32"/>
      <c r="F4631" s="54"/>
      <c r="G4631" s="54"/>
      <c r="H4631" s="24" t="str">
        <f>IFERROR(ROUND(VLOOKUP($C4631,基础资料!$B$5:$E$34,3,0)+SUMIF($C$5:$C4631,$C4631,$F$5:$F4631)-SUMIF($C$5:$C4631,$C4631,$G$5:$G4631),2),"")</f>
        <v/>
      </c>
      <c r="I4631" s="53"/>
      <c r="J4631" s="53"/>
      <c r="K4631" s="25" t="str">
        <f t="shared" si="72"/>
        <v/>
      </c>
      <c r="L4631" s="13" t="str">
        <f>IF($D4631="","",IFERROR(INDEX(类别属性,MATCH($D4631,类别表,0)),""))</f>
        <v/>
      </c>
      <c r="M4631" s="53"/>
      <c r="N4631" s="53"/>
      <c r="O4631" s="32"/>
      <c r="P4631" s="6" t="str">
        <f>IF($C4631="","",IF(ISNA(MATCH($C4631,账户表,0)),"※这个账户不在【基础资料】的账户档案里",IF($B4631="","※没填日期，这一笔不会进任何月份的报表",IF(NOT(ISNUMBER($B4631)),"※日期是文本不是日期（像 2026.6.28 这种），按日期取数的报表全会漏掉这一笔",IF(AND($F4631&lt;&gt;"",$G4631&lt;&gt;""),"※收入和支出不能同时填",IF(AND(N($F4631)=0,N($G4631)=0),"※收入和支出都没填",IF(OR(N($F4631)&lt;0,N($G4631)&lt;0),"※金额不能填负数，方向反了就换一列填",IF($D4631="","※没填收支类别，分类报表会漏掉这一笔",IF(ISNA(MATCH($D4631,类别表,0)),"※收支类别不在【基础资料】的清单里",IF(AND($L4631="内部转账",$M4631=""),"△内部转账要在「对方账户」写上另一头",IF(AND($L4631="内部转账",$M4631=$C4631),"※对方账户跟本账户是同一个",IF(AND($L4631&lt;&gt;"内部转账",$M4631&lt;&gt;""),"△填了对方账户，但类别不是内部转账",IF(YEAR($B4631)&lt;&gt;管理年度,"△不是管理年度的单据，按月的三张报表里看不到",IF($H4631&lt;0,"△这一笔之后该账户余额成负数了，核一下",""))))))))))))))</f>
        <v/>
      </c>
    </row>
    <row r="4632" ht="16.5" spans="1:16">
      <c r="A4632" s="4" t="str">
        <f>IF($C4632="","",COUNTA($C$5:$C4632))</f>
        <v/>
      </c>
      <c r="B4632" s="52"/>
      <c r="C4632" s="53"/>
      <c r="D4632" s="53"/>
      <c r="E4632" s="32"/>
      <c r="F4632" s="54"/>
      <c r="G4632" s="54"/>
      <c r="H4632" s="24" t="str">
        <f>IFERROR(ROUND(VLOOKUP($C4632,基础资料!$B$5:$E$34,3,0)+SUMIF($C$5:$C4632,$C4632,$F$5:$F4632)-SUMIF($C$5:$C4632,$C4632,$G$5:$G4632),2),"")</f>
        <v/>
      </c>
      <c r="I4632" s="53"/>
      <c r="J4632" s="53"/>
      <c r="K4632" s="25" t="str">
        <f t="shared" si="72"/>
        <v/>
      </c>
      <c r="L4632" s="13" t="str">
        <f>IF($D4632="","",IFERROR(INDEX(类别属性,MATCH($D4632,类别表,0)),""))</f>
        <v/>
      </c>
      <c r="M4632" s="53"/>
      <c r="N4632" s="53"/>
      <c r="O4632" s="32"/>
      <c r="P4632" s="6" t="str">
        <f>IF($C4632="","",IF(ISNA(MATCH($C4632,账户表,0)),"※这个账户不在【基础资料】的账户档案里",IF($B4632="","※没填日期，这一笔不会进任何月份的报表",IF(NOT(ISNUMBER($B4632)),"※日期是文本不是日期（像 2026.6.28 这种），按日期取数的报表全会漏掉这一笔",IF(AND($F4632&lt;&gt;"",$G4632&lt;&gt;""),"※收入和支出不能同时填",IF(AND(N($F4632)=0,N($G4632)=0),"※收入和支出都没填",IF(OR(N($F4632)&lt;0,N($G4632)&lt;0),"※金额不能填负数，方向反了就换一列填",IF($D4632="","※没填收支类别，分类报表会漏掉这一笔",IF(ISNA(MATCH($D4632,类别表,0)),"※收支类别不在【基础资料】的清单里",IF(AND($L4632="内部转账",$M4632=""),"△内部转账要在「对方账户」写上另一头",IF(AND($L4632="内部转账",$M4632=$C4632),"※对方账户跟本账户是同一个",IF(AND($L4632&lt;&gt;"内部转账",$M4632&lt;&gt;""),"△填了对方账户，但类别不是内部转账",IF(YEAR($B4632)&lt;&gt;管理年度,"△不是管理年度的单据，按月的三张报表里看不到",IF($H4632&lt;0,"△这一笔之后该账户余额成负数了，核一下",""))))))))))))))</f>
        <v/>
      </c>
    </row>
    <row r="4633" ht="16.5" spans="1:16">
      <c r="A4633" s="4" t="str">
        <f>IF($C4633="","",COUNTA($C$5:$C4633))</f>
        <v/>
      </c>
      <c r="B4633" s="52"/>
      <c r="C4633" s="53"/>
      <c r="D4633" s="53"/>
      <c r="E4633" s="32"/>
      <c r="F4633" s="54"/>
      <c r="G4633" s="54"/>
      <c r="H4633" s="24" t="str">
        <f>IFERROR(ROUND(VLOOKUP($C4633,基础资料!$B$5:$E$34,3,0)+SUMIF($C$5:$C4633,$C4633,$F$5:$F4633)-SUMIF($C$5:$C4633,$C4633,$G$5:$G4633),2),"")</f>
        <v/>
      </c>
      <c r="I4633" s="53"/>
      <c r="J4633" s="53"/>
      <c r="K4633" s="25" t="str">
        <f t="shared" si="72"/>
        <v/>
      </c>
      <c r="L4633" s="13" t="str">
        <f>IF($D4633="","",IFERROR(INDEX(类别属性,MATCH($D4633,类别表,0)),""))</f>
        <v/>
      </c>
      <c r="M4633" s="53"/>
      <c r="N4633" s="53"/>
      <c r="O4633" s="32"/>
      <c r="P4633" s="6" t="str">
        <f>IF($C4633="","",IF(ISNA(MATCH($C4633,账户表,0)),"※这个账户不在【基础资料】的账户档案里",IF($B4633="","※没填日期，这一笔不会进任何月份的报表",IF(NOT(ISNUMBER($B4633)),"※日期是文本不是日期（像 2026.6.28 这种），按日期取数的报表全会漏掉这一笔",IF(AND($F4633&lt;&gt;"",$G4633&lt;&gt;""),"※收入和支出不能同时填",IF(AND(N($F4633)=0,N($G4633)=0),"※收入和支出都没填",IF(OR(N($F4633)&lt;0,N($G4633)&lt;0),"※金额不能填负数，方向反了就换一列填",IF($D4633="","※没填收支类别，分类报表会漏掉这一笔",IF(ISNA(MATCH($D4633,类别表,0)),"※收支类别不在【基础资料】的清单里",IF(AND($L4633="内部转账",$M4633=""),"△内部转账要在「对方账户」写上另一头",IF(AND($L4633="内部转账",$M4633=$C4633),"※对方账户跟本账户是同一个",IF(AND($L4633&lt;&gt;"内部转账",$M4633&lt;&gt;""),"△填了对方账户，但类别不是内部转账",IF(YEAR($B4633)&lt;&gt;管理年度,"△不是管理年度的单据，按月的三张报表里看不到",IF($H4633&lt;0,"△这一笔之后该账户余额成负数了，核一下",""))))))))))))))</f>
        <v/>
      </c>
    </row>
    <row r="4634" ht="16.5" spans="1:16">
      <c r="A4634" s="4" t="str">
        <f>IF($C4634="","",COUNTA($C$5:$C4634))</f>
        <v/>
      </c>
      <c r="B4634" s="52"/>
      <c r="C4634" s="53"/>
      <c r="D4634" s="53"/>
      <c r="E4634" s="32"/>
      <c r="F4634" s="54"/>
      <c r="G4634" s="54"/>
      <c r="H4634" s="24" t="str">
        <f>IFERROR(ROUND(VLOOKUP($C4634,基础资料!$B$5:$E$34,3,0)+SUMIF($C$5:$C4634,$C4634,$F$5:$F4634)-SUMIF($C$5:$C4634,$C4634,$G$5:$G4634),2),"")</f>
        <v/>
      </c>
      <c r="I4634" s="53"/>
      <c r="J4634" s="53"/>
      <c r="K4634" s="25" t="str">
        <f t="shared" si="72"/>
        <v/>
      </c>
      <c r="L4634" s="13" t="str">
        <f>IF($D4634="","",IFERROR(INDEX(类别属性,MATCH($D4634,类别表,0)),""))</f>
        <v/>
      </c>
      <c r="M4634" s="53"/>
      <c r="N4634" s="53"/>
      <c r="O4634" s="32"/>
      <c r="P4634" s="6" t="str">
        <f>IF($C4634="","",IF(ISNA(MATCH($C4634,账户表,0)),"※这个账户不在【基础资料】的账户档案里",IF($B4634="","※没填日期，这一笔不会进任何月份的报表",IF(NOT(ISNUMBER($B4634)),"※日期是文本不是日期（像 2026.6.28 这种），按日期取数的报表全会漏掉这一笔",IF(AND($F4634&lt;&gt;"",$G4634&lt;&gt;""),"※收入和支出不能同时填",IF(AND(N($F4634)=0,N($G4634)=0),"※收入和支出都没填",IF(OR(N($F4634)&lt;0,N($G4634)&lt;0),"※金额不能填负数，方向反了就换一列填",IF($D4634="","※没填收支类别，分类报表会漏掉这一笔",IF(ISNA(MATCH($D4634,类别表,0)),"※收支类别不在【基础资料】的清单里",IF(AND($L4634="内部转账",$M4634=""),"△内部转账要在「对方账户」写上另一头",IF(AND($L4634="内部转账",$M4634=$C4634),"※对方账户跟本账户是同一个",IF(AND($L4634&lt;&gt;"内部转账",$M4634&lt;&gt;""),"△填了对方账户，但类别不是内部转账",IF(YEAR($B4634)&lt;&gt;管理年度,"△不是管理年度的单据，按月的三张报表里看不到",IF($H4634&lt;0,"△这一笔之后该账户余额成负数了，核一下",""))))))))))))))</f>
        <v/>
      </c>
    </row>
    <row r="4635" ht="16.5" spans="1:16">
      <c r="A4635" s="4" t="str">
        <f>IF($C4635="","",COUNTA($C$5:$C4635))</f>
        <v/>
      </c>
      <c r="B4635" s="52"/>
      <c r="C4635" s="53"/>
      <c r="D4635" s="53"/>
      <c r="E4635" s="32"/>
      <c r="F4635" s="54"/>
      <c r="G4635" s="54"/>
      <c r="H4635" s="24" t="str">
        <f>IFERROR(ROUND(VLOOKUP($C4635,基础资料!$B$5:$E$34,3,0)+SUMIF($C$5:$C4635,$C4635,$F$5:$F4635)-SUMIF($C$5:$C4635,$C4635,$G$5:$G4635),2),"")</f>
        <v/>
      </c>
      <c r="I4635" s="53"/>
      <c r="J4635" s="53"/>
      <c r="K4635" s="25" t="str">
        <f t="shared" si="72"/>
        <v/>
      </c>
      <c r="L4635" s="13" t="str">
        <f>IF($D4635="","",IFERROR(INDEX(类别属性,MATCH($D4635,类别表,0)),""))</f>
        <v/>
      </c>
      <c r="M4635" s="53"/>
      <c r="N4635" s="53"/>
      <c r="O4635" s="32"/>
      <c r="P4635" s="6" t="str">
        <f>IF($C4635="","",IF(ISNA(MATCH($C4635,账户表,0)),"※这个账户不在【基础资料】的账户档案里",IF($B4635="","※没填日期，这一笔不会进任何月份的报表",IF(NOT(ISNUMBER($B4635)),"※日期是文本不是日期（像 2026.6.28 这种），按日期取数的报表全会漏掉这一笔",IF(AND($F4635&lt;&gt;"",$G4635&lt;&gt;""),"※收入和支出不能同时填",IF(AND(N($F4635)=0,N($G4635)=0),"※收入和支出都没填",IF(OR(N($F4635)&lt;0,N($G4635)&lt;0),"※金额不能填负数，方向反了就换一列填",IF($D4635="","※没填收支类别，分类报表会漏掉这一笔",IF(ISNA(MATCH($D4635,类别表,0)),"※收支类别不在【基础资料】的清单里",IF(AND($L4635="内部转账",$M4635=""),"△内部转账要在「对方账户」写上另一头",IF(AND($L4635="内部转账",$M4635=$C4635),"※对方账户跟本账户是同一个",IF(AND($L4635&lt;&gt;"内部转账",$M4635&lt;&gt;""),"△填了对方账户，但类别不是内部转账",IF(YEAR($B4635)&lt;&gt;管理年度,"△不是管理年度的单据，按月的三张报表里看不到",IF($H4635&lt;0,"△这一笔之后该账户余额成负数了，核一下",""))))))))))))))</f>
        <v/>
      </c>
    </row>
    <row r="4636" ht="16.5" spans="1:16">
      <c r="A4636" s="4" t="str">
        <f>IF($C4636="","",COUNTA($C$5:$C4636))</f>
        <v/>
      </c>
      <c r="B4636" s="52"/>
      <c r="C4636" s="53"/>
      <c r="D4636" s="53"/>
      <c r="E4636" s="32"/>
      <c r="F4636" s="54"/>
      <c r="G4636" s="54"/>
      <c r="H4636" s="24" t="str">
        <f>IFERROR(ROUND(VLOOKUP($C4636,基础资料!$B$5:$E$34,3,0)+SUMIF($C$5:$C4636,$C4636,$F$5:$F4636)-SUMIF($C$5:$C4636,$C4636,$G$5:$G4636),2),"")</f>
        <v/>
      </c>
      <c r="I4636" s="53"/>
      <c r="J4636" s="53"/>
      <c r="K4636" s="25" t="str">
        <f t="shared" si="72"/>
        <v/>
      </c>
      <c r="L4636" s="13" t="str">
        <f>IF($D4636="","",IFERROR(INDEX(类别属性,MATCH($D4636,类别表,0)),""))</f>
        <v/>
      </c>
      <c r="M4636" s="53"/>
      <c r="N4636" s="53"/>
      <c r="O4636" s="32"/>
      <c r="P4636" s="6" t="str">
        <f>IF($C4636="","",IF(ISNA(MATCH($C4636,账户表,0)),"※这个账户不在【基础资料】的账户档案里",IF($B4636="","※没填日期，这一笔不会进任何月份的报表",IF(NOT(ISNUMBER($B4636)),"※日期是文本不是日期（像 2026.6.28 这种），按日期取数的报表全会漏掉这一笔",IF(AND($F4636&lt;&gt;"",$G4636&lt;&gt;""),"※收入和支出不能同时填",IF(AND(N($F4636)=0,N($G4636)=0),"※收入和支出都没填",IF(OR(N($F4636)&lt;0,N($G4636)&lt;0),"※金额不能填负数，方向反了就换一列填",IF($D4636="","※没填收支类别，分类报表会漏掉这一笔",IF(ISNA(MATCH($D4636,类别表,0)),"※收支类别不在【基础资料】的清单里",IF(AND($L4636="内部转账",$M4636=""),"△内部转账要在「对方账户」写上另一头",IF(AND($L4636="内部转账",$M4636=$C4636),"※对方账户跟本账户是同一个",IF(AND($L4636&lt;&gt;"内部转账",$M4636&lt;&gt;""),"△填了对方账户，但类别不是内部转账",IF(YEAR($B4636)&lt;&gt;管理年度,"△不是管理年度的单据，按月的三张报表里看不到",IF($H4636&lt;0,"△这一笔之后该账户余额成负数了，核一下",""))))))))))))))</f>
        <v/>
      </c>
    </row>
    <row r="4637" ht="16.5" spans="1:16">
      <c r="A4637" s="4" t="str">
        <f>IF($C4637="","",COUNTA($C$5:$C4637))</f>
        <v/>
      </c>
      <c r="B4637" s="52"/>
      <c r="C4637" s="53"/>
      <c r="D4637" s="53"/>
      <c r="E4637" s="32"/>
      <c r="F4637" s="54"/>
      <c r="G4637" s="54"/>
      <c r="H4637" s="24" t="str">
        <f>IFERROR(ROUND(VLOOKUP($C4637,基础资料!$B$5:$E$34,3,0)+SUMIF($C$5:$C4637,$C4637,$F$5:$F4637)-SUMIF($C$5:$C4637,$C4637,$G$5:$G4637),2),"")</f>
        <v/>
      </c>
      <c r="I4637" s="53"/>
      <c r="J4637" s="53"/>
      <c r="K4637" s="25" t="str">
        <f t="shared" si="72"/>
        <v/>
      </c>
      <c r="L4637" s="13" t="str">
        <f>IF($D4637="","",IFERROR(INDEX(类别属性,MATCH($D4637,类别表,0)),""))</f>
        <v/>
      </c>
      <c r="M4637" s="53"/>
      <c r="N4637" s="53"/>
      <c r="O4637" s="32"/>
      <c r="P4637" s="6" t="str">
        <f>IF($C4637="","",IF(ISNA(MATCH($C4637,账户表,0)),"※这个账户不在【基础资料】的账户档案里",IF($B4637="","※没填日期，这一笔不会进任何月份的报表",IF(NOT(ISNUMBER($B4637)),"※日期是文本不是日期（像 2026.6.28 这种），按日期取数的报表全会漏掉这一笔",IF(AND($F4637&lt;&gt;"",$G4637&lt;&gt;""),"※收入和支出不能同时填",IF(AND(N($F4637)=0,N($G4637)=0),"※收入和支出都没填",IF(OR(N($F4637)&lt;0,N($G4637)&lt;0),"※金额不能填负数，方向反了就换一列填",IF($D4637="","※没填收支类别，分类报表会漏掉这一笔",IF(ISNA(MATCH($D4637,类别表,0)),"※收支类别不在【基础资料】的清单里",IF(AND($L4637="内部转账",$M4637=""),"△内部转账要在「对方账户」写上另一头",IF(AND($L4637="内部转账",$M4637=$C4637),"※对方账户跟本账户是同一个",IF(AND($L4637&lt;&gt;"内部转账",$M4637&lt;&gt;""),"△填了对方账户，但类别不是内部转账",IF(YEAR($B4637)&lt;&gt;管理年度,"△不是管理年度的单据，按月的三张报表里看不到",IF($H4637&lt;0,"△这一笔之后该账户余额成负数了，核一下",""))))))))))))))</f>
        <v/>
      </c>
    </row>
    <row r="4638" ht="16.5" spans="1:16">
      <c r="A4638" s="4" t="str">
        <f>IF($C4638="","",COUNTA($C$5:$C4638))</f>
        <v/>
      </c>
      <c r="B4638" s="52"/>
      <c r="C4638" s="53"/>
      <c r="D4638" s="53"/>
      <c r="E4638" s="32"/>
      <c r="F4638" s="54"/>
      <c r="G4638" s="54"/>
      <c r="H4638" s="24" t="str">
        <f>IFERROR(ROUND(VLOOKUP($C4638,基础资料!$B$5:$E$34,3,0)+SUMIF($C$5:$C4638,$C4638,$F$5:$F4638)-SUMIF($C$5:$C4638,$C4638,$G$5:$G4638),2),"")</f>
        <v/>
      </c>
      <c r="I4638" s="53"/>
      <c r="J4638" s="53"/>
      <c r="K4638" s="25" t="str">
        <f t="shared" si="72"/>
        <v/>
      </c>
      <c r="L4638" s="13" t="str">
        <f>IF($D4638="","",IFERROR(INDEX(类别属性,MATCH($D4638,类别表,0)),""))</f>
        <v/>
      </c>
      <c r="M4638" s="53"/>
      <c r="N4638" s="53"/>
      <c r="O4638" s="32"/>
      <c r="P4638" s="6" t="str">
        <f>IF($C4638="","",IF(ISNA(MATCH($C4638,账户表,0)),"※这个账户不在【基础资料】的账户档案里",IF($B4638="","※没填日期，这一笔不会进任何月份的报表",IF(NOT(ISNUMBER($B4638)),"※日期是文本不是日期（像 2026.6.28 这种），按日期取数的报表全会漏掉这一笔",IF(AND($F4638&lt;&gt;"",$G4638&lt;&gt;""),"※收入和支出不能同时填",IF(AND(N($F4638)=0,N($G4638)=0),"※收入和支出都没填",IF(OR(N($F4638)&lt;0,N($G4638)&lt;0),"※金额不能填负数，方向反了就换一列填",IF($D4638="","※没填收支类别，分类报表会漏掉这一笔",IF(ISNA(MATCH($D4638,类别表,0)),"※收支类别不在【基础资料】的清单里",IF(AND($L4638="内部转账",$M4638=""),"△内部转账要在「对方账户」写上另一头",IF(AND($L4638="内部转账",$M4638=$C4638),"※对方账户跟本账户是同一个",IF(AND($L4638&lt;&gt;"内部转账",$M4638&lt;&gt;""),"△填了对方账户，但类别不是内部转账",IF(YEAR($B4638)&lt;&gt;管理年度,"△不是管理年度的单据，按月的三张报表里看不到",IF($H4638&lt;0,"△这一笔之后该账户余额成负数了，核一下",""))))))))))))))</f>
        <v/>
      </c>
    </row>
    <row r="4639" ht="16.5" spans="1:16">
      <c r="A4639" s="4" t="str">
        <f>IF($C4639="","",COUNTA($C$5:$C4639))</f>
        <v/>
      </c>
      <c r="B4639" s="52"/>
      <c r="C4639" s="53"/>
      <c r="D4639" s="53"/>
      <c r="E4639" s="32"/>
      <c r="F4639" s="54"/>
      <c r="G4639" s="54"/>
      <c r="H4639" s="24" t="str">
        <f>IFERROR(ROUND(VLOOKUP($C4639,基础资料!$B$5:$E$34,3,0)+SUMIF($C$5:$C4639,$C4639,$F$5:$F4639)-SUMIF($C$5:$C4639,$C4639,$G$5:$G4639),2),"")</f>
        <v/>
      </c>
      <c r="I4639" s="53"/>
      <c r="J4639" s="53"/>
      <c r="K4639" s="25" t="str">
        <f t="shared" si="72"/>
        <v/>
      </c>
      <c r="L4639" s="13" t="str">
        <f>IF($D4639="","",IFERROR(INDEX(类别属性,MATCH($D4639,类别表,0)),""))</f>
        <v/>
      </c>
      <c r="M4639" s="53"/>
      <c r="N4639" s="53"/>
      <c r="O4639" s="32"/>
      <c r="P4639" s="6" t="str">
        <f>IF($C4639="","",IF(ISNA(MATCH($C4639,账户表,0)),"※这个账户不在【基础资料】的账户档案里",IF($B4639="","※没填日期，这一笔不会进任何月份的报表",IF(NOT(ISNUMBER($B4639)),"※日期是文本不是日期（像 2026.6.28 这种），按日期取数的报表全会漏掉这一笔",IF(AND($F4639&lt;&gt;"",$G4639&lt;&gt;""),"※收入和支出不能同时填",IF(AND(N($F4639)=0,N($G4639)=0),"※收入和支出都没填",IF(OR(N($F4639)&lt;0,N($G4639)&lt;0),"※金额不能填负数，方向反了就换一列填",IF($D4639="","※没填收支类别，分类报表会漏掉这一笔",IF(ISNA(MATCH($D4639,类别表,0)),"※收支类别不在【基础资料】的清单里",IF(AND($L4639="内部转账",$M4639=""),"△内部转账要在「对方账户」写上另一头",IF(AND($L4639="内部转账",$M4639=$C4639),"※对方账户跟本账户是同一个",IF(AND($L4639&lt;&gt;"内部转账",$M4639&lt;&gt;""),"△填了对方账户，但类别不是内部转账",IF(YEAR($B4639)&lt;&gt;管理年度,"△不是管理年度的单据，按月的三张报表里看不到",IF($H4639&lt;0,"△这一笔之后该账户余额成负数了，核一下",""))))))))))))))</f>
        <v/>
      </c>
    </row>
    <row r="4640" ht="16.5" spans="1:16">
      <c r="A4640" s="4" t="str">
        <f>IF($C4640="","",COUNTA($C$5:$C4640))</f>
        <v/>
      </c>
      <c r="B4640" s="52"/>
      <c r="C4640" s="53"/>
      <c r="D4640" s="53"/>
      <c r="E4640" s="32"/>
      <c r="F4640" s="54"/>
      <c r="G4640" s="54"/>
      <c r="H4640" s="24" t="str">
        <f>IFERROR(ROUND(VLOOKUP($C4640,基础资料!$B$5:$E$34,3,0)+SUMIF($C$5:$C4640,$C4640,$F$5:$F4640)-SUMIF($C$5:$C4640,$C4640,$G$5:$G4640),2),"")</f>
        <v/>
      </c>
      <c r="I4640" s="53"/>
      <c r="J4640" s="53"/>
      <c r="K4640" s="25" t="str">
        <f t="shared" si="72"/>
        <v/>
      </c>
      <c r="L4640" s="13" t="str">
        <f>IF($D4640="","",IFERROR(INDEX(类别属性,MATCH($D4640,类别表,0)),""))</f>
        <v/>
      </c>
      <c r="M4640" s="53"/>
      <c r="N4640" s="53"/>
      <c r="O4640" s="32"/>
      <c r="P4640" s="6" t="str">
        <f>IF($C4640="","",IF(ISNA(MATCH($C4640,账户表,0)),"※这个账户不在【基础资料】的账户档案里",IF($B4640="","※没填日期，这一笔不会进任何月份的报表",IF(NOT(ISNUMBER($B4640)),"※日期是文本不是日期（像 2026.6.28 这种），按日期取数的报表全会漏掉这一笔",IF(AND($F4640&lt;&gt;"",$G4640&lt;&gt;""),"※收入和支出不能同时填",IF(AND(N($F4640)=0,N($G4640)=0),"※收入和支出都没填",IF(OR(N($F4640)&lt;0,N($G4640)&lt;0),"※金额不能填负数，方向反了就换一列填",IF($D4640="","※没填收支类别，分类报表会漏掉这一笔",IF(ISNA(MATCH($D4640,类别表,0)),"※收支类别不在【基础资料】的清单里",IF(AND($L4640="内部转账",$M4640=""),"△内部转账要在「对方账户」写上另一头",IF(AND($L4640="内部转账",$M4640=$C4640),"※对方账户跟本账户是同一个",IF(AND($L4640&lt;&gt;"内部转账",$M4640&lt;&gt;""),"△填了对方账户，但类别不是内部转账",IF(YEAR($B4640)&lt;&gt;管理年度,"△不是管理年度的单据，按月的三张报表里看不到",IF($H4640&lt;0,"△这一笔之后该账户余额成负数了，核一下",""))))))))))))))</f>
        <v/>
      </c>
    </row>
    <row r="4641" ht="16.5" spans="1:16">
      <c r="A4641" s="4" t="str">
        <f>IF($C4641="","",COUNTA($C$5:$C4641))</f>
        <v/>
      </c>
      <c r="B4641" s="52"/>
      <c r="C4641" s="53"/>
      <c r="D4641" s="53"/>
      <c r="E4641" s="32"/>
      <c r="F4641" s="54"/>
      <c r="G4641" s="54"/>
      <c r="H4641" s="24" t="str">
        <f>IFERROR(ROUND(VLOOKUP($C4641,基础资料!$B$5:$E$34,3,0)+SUMIF($C$5:$C4641,$C4641,$F$5:$F4641)-SUMIF($C$5:$C4641,$C4641,$G$5:$G4641),2),"")</f>
        <v/>
      </c>
      <c r="I4641" s="53"/>
      <c r="J4641" s="53"/>
      <c r="K4641" s="25" t="str">
        <f t="shared" si="72"/>
        <v/>
      </c>
      <c r="L4641" s="13" t="str">
        <f>IF($D4641="","",IFERROR(INDEX(类别属性,MATCH($D4641,类别表,0)),""))</f>
        <v/>
      </c>
      <c r="M4641" s="53"/>
      <c r="N4641" s="53"/>
      <c r="O4641" s="32"/>
      <c r="P4641" s="6" t="str">
        <f>IF($C4641="","",IF(ISNA(MATCH($C4641,账户表,0)),"※这个账户不在【基础资料】的账户档案里",IF($B4641="","※没填日期，这一笔不会进任何月份的报表",IF(NOT(ISNUMBER($B4641)),"※日期是文本不是日期（像 2026.6.28 这种），按日期取数的报表全会漏掉这一笔",IF(AND($F4641&lt;&gt;"",$G4641&lt;&gt;""),"※收入和支出不能同时填",IF(AND(N($F4641)=0,N($G4641)=0),"※收入和支出都没填",IF(OR(N($F4641)&lt;0,N($G4641)&lt;0),"※金额不能填负数，方向反了就换一列填",IF($D4641="","※没填收支类别，分类报表会漏掉这一笔",IF(ISNA(MATCH($D4641,类别表,0)),"※收支类别不在【基础资料】的清单里",IF(AND($L4641="内部转账",$M4641=""),"△内部转账要在「对方账户」写上另一头",IF(AND($L4641="内部转账",$M4641=$C4641),"※对方账户跟本账户是同一个",IF(AND($L4641&lt;&gt;"内部转账",$M4641&lt;&gt;""),"△填了对方账户，但类别不是内部转账",IF(YEAR($B4641)&lt;&gt;管理年度,"△不是管理年度的单据，按月的三张报表里看不到",IF($H4641&lt;0,"△这一笔之后该账户余额成负数了，核一下",""))))))))))))))</f>
        <v/>
      </c>
    </row>
    <row r="4642" ht="16.5" spans="1:16">
      <c r="A4642" s="4" t="str">
        <f>IF($C4642="","",COUNTA($C$5:$C4642))</f>
        <v/>
      </c>
      <c r="B4642" s="52"/>
      <c r="C4642" s="53"/>
      <c r="D4642" s="53"/>
      <c r="E4642" s="32"/>
      <c r="F4642" s="54"/>
      <c r="G4642" s="54"/>
      <c r="H4642" s="24" t="str">
        <f>IFERROR(ROUND(VLOOKUP($C4642,基础资料!$B$5:$E$34,3,0)+SUMIF($C$5:$C4642,$C4642,$F$5:$F4642)-SUMIF($C$5:$C4642,$C4642,$G$5:$G4642),2),"")</f>
        <v/>
      </c>
      <c r="I4642" s="53"/>
      <c r="J4642" s="53"/>
      <c r="K4642" s="25" t="str">
        <f t="shared" si="72"/>
        <v/>
      </c>
      <c r="L4642" s="13" t="str">
        <f>IF($D4642="","",IFERROR(INDEX(类别属性,MATCH($D4642,类别表,0)),""))</f>
        <v/>
      </c>
      <c r="M4642" s="53"/>
      <c r="N4642" s="53"/>
      <c r="O4642" s="32"/>
      <c r="P4642" s="6" t="str">
        <f>IF($C4642="","",IF(ISNA(MATCH($C4642,账户表,0)),"※这个账户不在【基础资料】的账户档案里",IF($B4642="","※没填日期，这一笔不会进任何月份的报表",IF(NOT(ISNUMBER($B4642)),"※日期是文本不是日期（像 2026.6.28 这种），按日期取数的报表全会漏掉这一笔",IF(AND($F4642&lt;&gt;"",$G4642&lt;&gt;""),"※收入和支出不能同时填",IF(AND(N($F4642)=0,N($G4642)=0),"※收入和支出都没填",IF(OR(N($F4642)&lt;0,N($G4642)&lt;0),"※金额不能填负数，方向反了就换一列填",IF($D4642="","※没填收支类别，分类报表会漏掉这一笔",IF(ISNA(MATCH($D4642,类别表,0)),"※收支类别不在【基础资料】的清单里",IF(AND($L4642="内部转账",$M4642=""),"△内部转账要在「对方账户」写上另一头",IF(AND($L4642="内部转账",$M4642=$C4642),"※对方账户跟本账户是同一个",IF(AND($L4642&lt;&gt;"内部转账",$M4642&lt;&gt;""),"△填了对方账户，但类别不是内部转账",IF(YEAR($B4642)&lt;&gt;管理年度,"△不是管理年度的单据，按月的三张报表里看不到",IF($H4642&lt;0,"△这一笔之后该账户余额成负数了，核一下",""))))))))))))))</f>
        <v/>
      </c>
    </row>
    <row r="4643" ht="16.5" spans="1:16">
      <c r="A4643" s="4" t="str">
        <f>IF($C4643="","",COUNTA($C$5:$C4643))</f>
        <v/>
      </c>
      <c r="B4643" s="52"/>
      <c r="C4643" s="53"/>
      <c r="D4643" s="53"/>
      <c r="E4643" s="32"/>
      <c r="F4643" s="54"/>
      <c r="G4643" s="54"/>
      <c r="H4643" s="24" t="str">
        <f>IFERROR(ROUND(VLOOKUP($C4643,基础资料!$B$5:$E$34,3,0)+SUMIF($C$5:$C4643,$C4643,$F$5:$F4643)-SUMIF($C$5:$C4643,$C4643,$G$5:$G4643),2),"")</f>
        <v/>
      </c>
      <c r="I4643" s="53"/>
      <c r="J4643" s="53"/>
      <c r="K4643" s="25" t="str">
        <f t="shared" si="72"/>
        <v/>
      </c>
      <c r="L4643" s="13" t="str">
        <f>IF($D4643="","",IFERROR(INDEX(类别属性,MATCH($D4643,类别表,0)),""))</f>
        <v/>
      </c>
      <c r="M4643" s="53"/>
      <c r="N4643" s="53"/>
      <c r="O4643" s="32"/>
      <c r="P4643" s="6" t="str">
        <f>IF($C4643="","",IF(ISNA(MATCH($C4643,账户表,0)),"※这个账户不在【基础资料】的账户档案里",IF($B4643="","※没填日期，这一笔不会进任何月份的报表",IF(NOT(ISNUMBER($B4643)),"※日期是文本不是日期（像 2026.6.28 这种），按日期取数的报表全会漏掉这一笔",IF(AND($F4643&lt;&gt;"",$G4643&lt;&gt;""),"※收入和支出不能同时填",IF(AND(N($F4643)=0,N($G4643)=0),"※收入和支出都没填",IF(OR(N($F4643)&lt;0,N($G4643)&lt;0),"※金额不能填负数，方向反了就换一列填",IF($D4643="","※没填收支类别，分类报表会漏掉这一笔",IF(ISNA(MATCH($D4643,类别表,0)),"※收支类别不在【基础资料】的清单里",IF(AND($L4643="内部转账",$M4643=""),"△内部转账要在「对方账户」写上另一头",IF(AND($L4643="内部转账",$M4643=$C4643),"※对方账户跟本账户是同一个",IF(AND($L4643&lt;&gt;"内部转账",$M4643&lt;&gt;""),"△填了对方账户，但类别不是内部转账",IF(YEAR($B4643)&lt;&gt;管理年度,"△不是管理年度的单据，按月的三张报表里看不到",IF($H4643&lt;0,"△这一笔之后该账户余额成负数了，核一下",""))))))))))))))</f>
        <v/>
      </c>
    </row>
    <row r="4644" ht="16.5" spans="1:16">
      <c r="A4644" s="4" t="str">
        <f>IF($C4644="","",COUNTA($C$5:$C4644))</f>
        <v/>
      </c>
      <c r="B4644" s="52"/>
      <c r="C4644" s="53"/>
      <c r="D4644" s="53"/>
      <c r="E4644" s="32"/>
      <c r="F4644" s="54"/>
      <c r="G4644" s="54"/>
      <c r="H4644" s="24" t="str">
        <f>IFERROR(ROUND(VLOOKUP($C4644,基础资料!$B$5:$E$34,3,0)+SUMIF($C$5:$C4644,$C4644,$F$5:$F4644)-SUMIF($C$5:$C4644,$C4644,$G$5:$G4644),2),"")</f>
        <v/>
      </c>
      <c r="I4644" s="53"/>
      <c r="J4644" s="53"/>
      <c r="K4644" s="25" t="str">
        <f t="shared" si="72"/>
        <v/>
      </c>
      <c r="L4644" s="13" t="str">
        <f>IF($D4644="","",IFERROR(INDEX(类别属性,MATCH($D4644,类别表,0)),""))</f>
        <v/>
      </c>
      <c r="M4644" s="53"/>
      <c r="N4644" s="53"/>
      <c r="O4644" s="32"/>
      <c r="P4644" s="6" t="str">
        <f>IF($C4644="","",IF(ISNA(MATCH($C4644,账户表,0)),"※这个账户不在【基础资料】的账户档案里",IF($B4644="","※没填日期，这一笔不会进任何月份的报表",IF(NOT(ISNUMBER($B4644)),"※日期是文本不是日期（像 2026.6.28 这种），按日期取数的报表全会漏掉这一笔",IF(AND($F4644&lt;&gt;"",$G4644&lt;&gt;""),"※收入和支出不能同时填",IF(AND(N($F4644)=0,N($G4644)=0),"※收入和支出都没填",IF(OR(N($F4644)&lt;0,N($G4644)&lt;0),"※金额不能填负数，方向反了就换一列填",IF($D4644="","※没填收支类别，分类报表会漏掉这一笔",IF(ISNA(MATCH($D4644,类别表,0)),"※收支类别不在【基础资料】的清单里",IF(AND($L4644="内部转账",$M4644=""),"△内部转账要在「对方账户」写上另一头",IF(AND($L4644="内部转账",$M4644=$C4644),"※对方账户跟本账户是同一个",IF(AND($L4644&lt;&gt;"内部转账",$M4644&lt;&gt;""),"△填了对方账户，但类别不是内部转账",IF(YEAR($B4644)&lt;&gt;管理年度,"△不是管理年度的单据，按月的三张报表里看不到",IF($H4644&lt;0,"△这一笔之后该账户余额成负数了，核一下",""))))))))))))))</f>
        <v/>
      </c>
    </row>
    <row r="4645" ht="16.5" spans="1:16">
      <c r="A4645" s="4" t="str">
        <f>IF($C4645="","",COUNTA($C$5:$C4645))</f>
        <v/>
      </c>
      <c r="B4645" s="52"/>
      <c r="C4645" s="53"/>
      <c r="D4645" s="53"/>
      <c r="E4645" s="32"/>
      <c r="F4645" s="54"/>
      <c r="G4645" s="54"/>
      <c r="H4645" s="24" t="str">
        <f>IFERROR(ROUND(VLOOKUP($C4645,基础资料!$B$5:$E$34,3,0)+SUMIF($C$5:$C4645,$C4645,$F$5:$F4645)-SUMIF($C$5:$C4645,$C4645,$G$5:$G4645),2),"")</f>
        <v/>
      </c>
      <c r="I4645" s="53"/>
      <c r="J4645" s="53"/>
      <c r="K4645" s="25" t="str">
        <f t="shared" si="72"/>
        <v/>
      </c>
      <c r="L4645" s="13" t="str">
        <f>IF($D4645="","",IFERROR(INDEX(类别属性,MATCH($D4645,类别表,0)),""))</f>
        <v/>
      </c>
      <c r="M4645" s="53"/>
      <c r="N4645" s="53"/>
      <c r="O4645" s="32"/>
      <c r="P4645" s="6" t="str">
        <f>IF($C4645="","",IF(ISNA(MATCH($C4645,账户表,0)),"※这个账户不在【基础资料】的账户档案里",IF($B4645="","※没填日期，这一笔不会进任何月份的报表",IF(NOT(ISNUMBER($B4645)),"※日期是文本不是日期（像 2026.6.28 这种），按日期取数的报表全会漏掉这一笔",IF(AND($F4645&lt;&gt;"",$G4645&lt;&gt;""),"※收入和支出不能同时填",IF(AND(N($F4645)=0,N($G4645)=0),"※收入和支出都没填",IF(OR(N($F4645)&lt;0,N($G4645)&lt;0),"※金额不能填负数，方向反了就换一列填",IF($D4645="","※没填收支类别，分类报表会漏掉这一笔",IF(ISNA(MATCH($D4645,类别表,0)),"※收支类别不在【基础资料】的清单里",IF(AND($L4645="内部转账",$M4645=""),"△内部转账要在「对方账户」写上另一头",IF(AND($L4645="内部转账",$M4645=$C4645),"※对方账户跟本账户是同一个",IF(AND($L4645&lt;&gt;"内部转账",$M4645&lt;&gt;""),"△填了对方账户，但类别不是内部转账",IF(YEAR($B4645)&lt;&gt;管理年度,"△不是管理年度的单据，按月的三张报表里看不到",IF($H4645&lt;0,"△这一笔之后该账户余额成负数了，核一下",""))))))))))))))</f>
        <v/>
      </c>
    </row>
    <row r="4646" ht="16.5" spans="1:16">
      <c r="A4646" s="4" t="str">
        <f>IF($C4646="","",COUNTA($C$5:$C4646))</f>
        <v/>
      </c>
      <c r="B4646" s="52"/>
      <c r="C4646" s="53"/>
      <c r="D4646" s="53"/>
      <c r="E4646" s="32"/>
      <c r="F4646" s="54"/>
      <c r="G4646" s="54"/>
      <c r="H4646" s="24" t="str">
        <f>IFERROR(ROUND(VLOOKUP($C4646,基础资料!$B$5:$E$34,3,0)+SUMIF($C$5:$C4646,$C4646,$F$5:$F4646)-SUMIF($C$5:$C4646,$C4646,$G$5:$G4646),2),"")</f>
        <v/>
      </c>
      <c r="I4646" s="53"/>
      <c r="J4646" s="53"/>
      <c r="K4646" s="25" t="str">
        <f t="shared" si="72"/>
        <v/>
      </c>
      <c r="L4646" s="13" t="str">
        <f>IF($D4646="","",IFERROR(INDEX(类别属性,MATCH($D4646,类别表,0)),""))</f>
        <v/>
      </c>
      <c r="M4646" s="53"/>
      <c r="N4646" s="53"/>
      <c r="O4646" s="32"/>
      <c r="P4646" s="6" t="str">
        <f>IF($C4646="","",IF(ISNA(MATCH($C4646,账户表,0)),"※这个账户不在【基础资料】的账户档案里",IF($B4646="","※没填日期，这一笔不会进任何月份的报表",IF(NOT(ISNUMBER($B4646)),"※日期是文本不是日期（像 2026.6.28 这种），按日期取数的报表全会漏掉这一笔",IF(AND($F4646&lt;&gt;"",$G4646&lt;&gt;""),"※收入和支出不能同时填",IF(AND(N($F4646)=0,N($G4646)=0),"※收入和支出都没填",IF(OR(N($F4646)&lt;0,N($G4646)&lt;0),"※金额不能填负数，方向反了就换一列填",IF($D4646="","※没填收支类别，分类报表会漏掉这一笔",IF(ISNA(MATCH($D4646,类别表,0)),"※收支类别不在【基础资料】的清单里",IF(AND($L4646="内部转账",$M4646=""),"△内部转账要在「对方账户」写上另一头",IF(AND($L4646="内部转账",$M4646=$C4646),"※对方账户跟本账户是同一个",IF(AND($L4646&lt;&gt;"内部转账",$M4646&lt;&gt;""),"△填了对方账户，但类别不是内部转账",IF(YEAR($B4646)&lt;&gt;管理年度,"△不是管理年度的单据，按月的三张报表里看不到",IF($H4646&lt;0,"△这一笔之后该账户余额成负数了，核一下",""))))))))))))))</f>
        <v/>
      </c>
    </row>
    <row r="4647" ht="16.5" spans="1:16">
      <c r="A4647" s="4" t="str">
        <f>IF($C4647="","",COUNTA($C$5:$C4647))</f>
        <v/>
      </c>
      <c r="B4647" s="52"/>
      <c r="C4647" s="53"/>
      <c r="D4647" s="53"/>
      <c r="E4647" s="32"/>
      <c r="F4647" s="54"/>
      <c r="G4647" s="54"/>
      <c r="H4647" s="24" t="str">
        <f>IFERROR(ROUND(VLOOKUP($C4647,基础资料!$B$5:$E$34,3,0)+SUMIF($C$5:$C4647,$C4647,$F$5:$F4647)-SUMIF($C$5:$C4647,$C4647,$G$5:$G4647),2),"")</f>
        <v/>
      </c>
      <c r="I4647" s="53"/>
      <c r="J4647" s="53"/>
      <c r="K4647" s="25" t="str">
        <f t="shared" si="72"/>
        <v/>
      </c>
      <c r="L4647" s="13" t="str">
        <f>IF($D4647="","",IFERROR(INDEX(类别属性,MATCH($D4647,类别表,0)),""))</f>
        <v/>
      </c>
      <c r="M4647" s="53"/>
      <c r="N4647" s="53"/>
      <c r="O4647" s="32"/>
      <c r="P4647" s="6" t="str">
        <f>IF($C4647="","",IF(ISNA(MATCH($C4647,账户表,0)),"※这个账户不在【基础资料】的账户档案里",IF($B4647="","※没填日期，这一笔不会进任何月份的报表",IF(NOT(ISNUMBER($B4647)),"※日期是文本不是日期（像 2026.6.28 这种），按日期取数的报表全会漏掉这一笔",IF(AND($F4647&lt;&gt;"",$G4647&lt;&gt;""),"※收入和支出不能同时填",IF(AND(N($F4647)=0,N($G4647)=0),"※收入和支出都没填",IF(OR(N($F4647)&lt;0,N($G4647)&lt;0),"※金额不能填负数，方向反了就换一列填",IF($D4647="","※没填收支类别，分类报表会漏掉这一笔",IF(ISNA(MATCH($D4647,类别表,0)),"※收支类别不在【基础资料】的清单里",IF(AND($L4647="内部转账",$M4647=""),"△内部转账要在「对方账户」写上另一头",IF(AND($L4647="内部转账",$M4647=$C4647),"※对方账户跟本账户是同一个",IF(AND($L4647&lt;&gt;"内部转账",$M4647&lt;&gt;""),"△填了对方账户，但类别不是内部转账",IF(YEAR($B4647)&lt;&gt;管理年度,"△不是管理年度的单据，按月的三张报表里看不到",IF($H4647&lt;0,"△这一笔之后该账户余额成负数了，核一下",""))))))))))))))</f>
        <v/>
      </c>
    </row>
    <row r="4648" ht="16.5" spans="1:16">
      <c r="A4648" s="4" t="str">
        <f>IF($C4648="","",COUNTA($C$5:$C4648))</f>
        <v/>
      </c>
      <c r="B4648" s="52"/>
      <c r="C4648" s="53"/>
      <c r="D4648" s="53"/>
      <c r="E4648" s="32"/>
      <c r="F4648" s="54"/>
      <c r="G4648" s="54"/>
      <c r="H4648" s="24" t="str">
        <f>IFERROR(ROUND(VLOOKUP($C4648,基础资料!$B$5:$E$34,3,0)+SUMIF($C$5:$C4648,$C4648,$F$5:$F4648)-SUMIF($C$5:$C4648,$C4648,$G$5:$G4648),2),"")</f>
        <v/>
      </c>
      <c r="I4648" s="53"/>
      <c r="J4648" s="53"/>
      <c r="K4648" s="25" t="str">
        <f t="shared" si="72"/>
        <v/>
      </c>
      <c r="L4648" s="13" t="str">
        <f>IF($D4648="","",IFERROR(INDEX(类别属性,MATCH($D4648,类别表,0)),""))</f>
        <v/>
      </c>
      <c r="M4648" s="53"/>
      <c r="N4648" s="53"/>
      <c r="O4648" s="32"/>
      <c r="P4648" s="6" t="str">
        <f>IF($C4648="","",IF(ISNA(MATCH($C4648,账户表,0)),"※这个账户不在【基础资料】的账户档案里",IF($B4648="","※没填日期，这一笔不会进任何月份的报表",IF(NOT(ISNUMBER($B4648)),"※日期是文本不是日期（像 2026.6.28 这种），按日期取数的报表全会漏掉这一笔",IF(AND($F4648&lt;&gt;"",$G4648&lt;&gt;""),"※收入和支出不能同时填",IF(AND(N($F4648)=0,N($G4648)=0),"※收入和支出都没填",IF(OR(N($F4648)&lt;0,N($G4648)&lt;0),"※金额不能填负数，方向反了就换一列填",IF($D4648="","※没填收支类别，分类报表会漏掉这一笔",IF(ISNA(MATCH($D4648,类别表,0)),"※收支类别不在【基础资料】的清单里",IF(AND($L4648="内部转账",$M4648=""),"△内部转账要在「对方账户」写上另一头",IF(AND($L4648="内部转账",$M4648=$C4648),"※对方账户跟本账户是同一个",IF(AND($L4648&lt;&gt;"内部转账",$M4648&lt;&gt;""),"△填了对方账户，但类别不是内部转账",IF(YEAR($B4648)&lt;&gt;管理年度,"△不是管理年度的单据，按月的三张报表里看不到",IF($H4648&lt;0,"△这一笔之后该账户余额成负数了，核一下",""))))))))))))))</f>
        <v/>
      </c>
    </row>
    <row r="4649" ht="16.5" spans="1:16">
      <c r="A4649" s="4" t="str">
        <f>IF($C4649="","",COUNTA($C$5:$C4649))</f>
        <v/>
      </c>
      <c r="B4649" s="52"/>
      <c r="C4649" s="53"/>
      <c r="D4649" s="53"/>
      <c r="E4649" s="32"/>
      <c r="F4649" s="54"/>
      <c r="G4649" s="54"/>
      <c r="H4649" s="24" t="str">
        <f>IFERROR(ROUND(VLOOKUP($C4649,基础资料!$B$5:$E$34,3,0)+SUMIF($C$5:$C4649,$C4649,$F$5:$F4649)-SUMIF($C$5:$C4649,$C4649,$G$5:$G4649),2),"")</f>
        <v/>
      </c>
      <c r="I4649" s="53"/>
      <c r="J4649" s="53"/>
      <c r="K4649" s="25" t="str">
        <f t="shared" si="72"/>
        <v/>
      </c>
      <c r="L4649" s="13" t="str">
        <f>IF($D4649="","",IFERROR(INDEX(类别属性,MATCH($D4649,类别表,0)),""))</f>
        <v/>
      </c>
      <c r="M4649" s="53"/>
      <c r="N4649" s="53"/>
      <c r="O4649" s="32"/>
      <c r="P4649" s="6" t="str">
        <f>IF($C4649="","",IF(ISNA(MATCH($C4649,账户表,0)),"※这个账户不在【基础资料】的账户档案里",IF($B4649="","※没填日期，这一笔不会进任何月份的报表",IF(NOT(ISNUMBER($B4649)),"※日期是文本不是日期（像 2026.6.28 这种），按日期取数的报表全会漏掉这一笔",IF(AND($F4649&lt;&gt;"",$G4649&lt;&gt;""),"※收入和支出不能同时填",IF(AND(N($F4649)=0,N($G4649)=0),"※收入和支出都没填",IF(OR(N($F4649)&lt;0,N($G4649)&lt;0),"※金额不能填负数，方向反了就换一列填",IF($D4649="","※没填收支类别，分类报表会漏掉这一笔",IF(ISNA(MATCH($D4649,类别表,0)),"※收支类别不在【基础资料】的清单里",IF(AND($L4649="内部转账",$M4649=""),"△内部转账要在「对方账户」写上另一头",IF(AND($L4649="内部转账",$M4649=$C4649),"※对方账户跟本账户是同一个",IF(AND($L4649&lt;&gt;"内部转账",$M4649&lt;&gt;""),"△填了对方账户，但类别不是内部转账",IF(YEAR($B4649)&lt;&gt;管理年度,"△不是管理年度的单据，按月的三张报表里看不到",IF($H4649&lt;0,"△这一笔之后该账户余额成负数了，核一下",""))))))))))))))</f>
        <v/>
      </c>
    </row>
    <row r="4650" ht="16.5" spans="1:16">
      <c r="A4650" s="4" t="str">
        <f>IF($C4650="","",COUNTA($C$5:$C4650))</f>
        <v/>
      </c>
      <c r="B4650" s="52"/>
      <c r="C4650" s="53"/>
      <c r="D4650" s="53"/>
      <c r="E4650" s="32"/>
      <c r="F4650" s="54"/>
      <c r="G4650" s="54"/>
      <c r="H4650" s="24" t="str">
        <f>IFERROR(ROUND(VLOOKUP($C4650,基础资料!$B$5:$E$34,3,0)+SUMIF($C$5:$C4650,$C4650,$F$5:$F4650)-SUMIF($C$5:$C4650,$C4650,$G$5:$G4650),2),"")</f>
        <v/>
      </c>
      <c r="I4650" s="53"/>
      <c r="J4650" s="53"/>
      <c r="K4650" s="25" t="str">
        <f t="shared" si="72"/>
        <v/>
      </c>
      <c r="L4650" s="13" t="str">
        <f>IF($D4650="","",IFERROR(INDEX(类别属性,MATCH($D4650,类别表,0)),""))</f>
        <v/>
      </c>
      <c r="M4650" s="53"/>
      <c r="N4650" s="53"/>
      <c r="O4650" s="32"/>
      <c r="P4650" s="6" t="str">
        <f>IF($C4650="","",IF(ISNA(MATCH($C4650,账户表,0)),"※这个账户不在【基础资料】的账户档案里",IF($B4650="","※没填日期，这一笔不会进任何月份的报表",IF(NOT(ISNUMBER($B4650)),"※日期是文本不是日期（像 2026.6.28 这种），按日期取数的报表全会漏掉这一笔",IF(AND($F4650&lt;&gt;"",$G4650&lt;&gt;""),"※收入和支出不能同时填",IF(AND(N($F4650)=0,N($G4650)=0),"※收入和支出都没填",IF(OR(N($F4650)&lt;0,N($G4650)&lt;0),"※金额不能填负数，方向反了就换一列填",IF($D4650="","※没填收支类别，分类报表会漏掉这一笔",IF(ISNA(MATCH($D4650,类别表,0)),"※收支类别不在【基础资料】的清单里",IF(AND($L4650="内部转账",$M4650=""),"△内部转账要在「对方账户」写上另一头",IF(AND($L4650="内部转账",$M4650=$C4650),"※对方账户跟本账户是同一个",IF(AND($L4650&lt;&gt;"内部转账",$M4650&lt;&gt;""),"△填了对方账户，但类别不是内部转账",IF(YEAR($B4650)&lt;&gt;管理年度,"△不是管理年度的单据，按月的三张报表里看不到",IF($H4650&lt;0,"△这一笔之后该账户余额成负数了，核一下",""))))))))))))))</f>
        <v/>
      </c>
    </row>
    <row r="4651" ht="16.5" spans="1:16">
      <c r="A4651" s="4" t="str">
        <f>IF($C4651="","",COUNTA($C$5:$C4651))</f>
        <v/>
      </c>
      <c r="B4651" s="52"/>
      <c r="C4651" s="53"/>
      <c r="D4651" s="53"/>
      <c r="E4651" s="32"/>
      <c r="F4651" s="54"/>
      <c r="G4651" s="54"/>
      <c r="H4651" s="24" t="str">
        <f>IFERROR(ROUND(VLOOKUP($C4651,基础资料!$B$5:$E$34,3,0)+SUMIF($C$5:$C4651,$C4651,$F$5:$F4651)-SUMIF($C$5:$C4651,$C4651,$G$5:$G4651),2),"")</f>
        <v/>
      </c>
      <c r="I4651" s="53"/>
      <c r="J4651" s="53"/>
      <c r="K4651" s="25" t="str">
        <f t="shared" si="72"/>
        <v/>
      </c>
      <c r="L4651" s="13" t="str">
        <f>IF($D4651="","",IFERROR(INDEX(类别属性,MATCH($D4651,类别表,0)),""))</f>
        <v/>
      </c>
      <c r="M4651" s="53"/>
      <c r="N4651" s="53"/>
      <c r="O4651" s="32"/>
      <c r="P4651" s="6" t="str">
        <f>IF($C4651="","",IF(ISNA(MATCH($C4651,账户表,0)),"※这个账户不在【基础资料】的账户档案里",IF($B4651="","※没填日期，这一笔不会进任何月份的报表",IF(NOT(ISNUMBER($B4651)),"※日期是文本不是日期（像 2026.6.28 这种），按日期取数的报表全会漏掉这一笔",IF(AND($F4651&lt;&gt;"",$G4651&lt;&gt;""),"※收入和支出不能同时填",IF(AND(N($F4651)=0,N($G4651)=0),"※收入和支出都没填",IF(OR(N($F4651)&lt;0,N($G4651)&lt;0),"※金额不能填负数，方向反了就换一列填",IF($D4651="","※没填收支类别，分类报表会漏掉这一笔",IF(ISNA(MATCH($D4651,类别表,0)),"※收支类别不在【基础资料】的清单里",IF(AND($L4651="内部转账",$M4651=""),"△内部转账要在「对方账户」写上另一头",IF(AND($L4651="内部转账",$M4651=$C4651),"※对方账户跟本账户是同一个",IF(AND($L4651&lt;&gt;"内部转账",$M4651&lt;&gt;""),"△填了对方账户，但类别不是内部转账",IF(YEAR($B4651)&lt;&gt;管理年度,"△不是管理年度的单据，按月的三张报表里看不到",IF($H4651&lt;0,"△这一笔之后该账户余额成负数了，核一下",""))))))))))))))</f>
        <v/>
      </c>
    </row>
    <row r="4652" ht="16.5" spans="1:16">
      <c r="A4652" s="4" t="str">
        <f>IF($C4652="","",COUNTA($C$5:$C4652))</f>
        <v/>
      </c>
      <c r="B4652" s="52"/>
      <c r="C4652" s="53"/>
      <c r="D4652" s="53"/>
      <c r="E4652" s="32"/>
      <c r="F4652" s="54"/>
      <c r="G4652" s="54"/>
      <c r="H4652" s="24" t="str">
        <f>IFERROR(ROUND(VLOOKUP($C4652,基础资料!$B$5:$E$34,3,0)+SUMIF($C$5:$C4652,$C4652,$F$5:$F4652)-SUMIF($C$5:$C4652,$C4652,$G$5:$G4652),2),"")</f>
        <v/>
      </c>
      <c r="I4652" s="53"/>
      <c r="J4652" s="53"/>
      <c r="K4652" s="25" t="str">
        <f t="shared" si="72"/>
        <v/>
      </c>
      <c r="L4652" s="13" t="str">
        <f>IF($D4652="","",IFERROR(INDEX(类别属性,MATCH($D4652,类别表,0)),""))</f>
        <v/>
      </c>
      <c r="M4652" s="53"/>
      <c r="N4652" s="53"/>
      <c r="O4652" s="32"/>
      <c r="P4652" s="6" t="str">
        <f>IF($C4652="","",IF(ISNA(MATCH($C4652,账户表,0)),"※这个账户不在【基础资料】的账户档案里",IF($B4652="","※没填日期，这一笔不会进任何月份的报表",IF(NOT(ISNUMBER($B4652)),"※日期是文本不是日期（像 2026.6.28 这种），按日期取数的报表全会漏掉这一笔",IF(AND($F4652&lt;&gt;"",$G4652&lt;&gt;""),"※收入和支出不能同时填",IF(AND(N($F4652)=0,N($G4652)=0),"※收入和支出都没填",IF(OR(N($F4652)&lt;0,N($G4652)&lt;0),"※金额不能填负数，方向反了就换一列填",IF($D4652="","※没填收支类别，分类报表会漏掉这一笔",IF(ISNA(MATCH($D4652,类别表,0)),"※收支类别不在【基础资料】的清单里",IF(AND($L4652="内部转账",$M4652=""),"△内部转账要在「对方账户」写上另一头",IF(AND($L4652="内部转账",$M4652=$C4652),"※对方账户跟本账户是同一个",IF(AND($L4652&lt;&gt;"内部转账",$M4652&lt;&gt;""),"△填了对方账户，但类别不是内部转账",IF(YEAR($B4652)&lt;&gt;管理年度,"△不是管理年度的单据，按月的三张报表里看不到",IF($H4652&lt;0,"△这一笔之后该账户余额成负数了，核一下",""))))))))))))))</f>
        <v/>
      </c>
    </row>
    <row r="4653" ht="16.5" spans="1:16">
      <c r="A4653" s="4" t="str">
        <f>IF($C4653="","",COUNTA($C$5:$C4653))</f>
        <v/>
      </c>
      <c r="B4653" s="52"/>
      <c r="C4653" s="53"/>
      <c r="D4653" s="53"/>
      <c r="E4653" s="32"/>
      <c r="F4653" s="54"/>
      <c r="G4653" s="54"/>
      <c r="H4653" s="24" t="str">
        <f>IFERROR(ROUND(VLOOKUP($C4653,基础资料!$B$5:$E$34,3,0)+SUMIF($C$5:$C4653,$C4653,$F$5:$F4653)-SUMIF($C$5:$C4653,$C4653,$G$5:$G4653),2),"")</f>
        <v/>
      </c>
      <c r="I4653" s="53"/>
      <c r="J4653" s="53"/>
      <c r="K4653" s="25" t="str">
        <f t="shared" si="72"/>
        <v/>
      </c>
      <c r="L4653" s="13" t="str">
        <f>IF($D4653="","",IFERROR(INDEX(类别属性,MATCH($D4653,类别表,0)),""))</f>
        <v/>
      </c>
      <c r="M4653" s="53"/>
      <c r="N4653" s="53"/>
      <c r="O4653" s="32"/>
      <c r="P4653" s="6" t="str">
        <f>IF($C4653="","",IF(ISNA(MATCH($C4653,账户表,0)),"※这个账户不在【基础资料】的账户档案里",IF($B4653="","※没填日期，这一笔不会进任何月份的报表",IF(NOT(ISNUMBER($B4653)),"※日期是文本不是日期（像 2026.6.28 这种），按日期取数的报表全会漏掉这一笔",IF(AND($F4653&lt;&gt;"",$G4653&lt;&gt;""),"※收入和支出不能同时填",IF(AND(N($F4653)=0,N($G4653)=0),"※收入和支出都没填",IF(OR(N($F4653)&lt;0,N($G4653)&lt;0),"※金额不能填负数，方向反了就换一列填",IF($D4653="","※没填收支类别，分类报表会漏掉这一笔",IF(ISNA(MATCH($D4653,类别表,0)),"※收支类别不在【基础资料】的清单里",IF(AND($L4653="内部转账",$M4653=""),"△内部转账要在「对方账户」写上另一头",IF(AND($L4653="内部转账",$M4653=$C4653),"※对方账户跟本账户是同一个",IF(AND($L4653&lt;&gt;"内部转账",$M4653&lt;&gt;""),"△填了对方账户，但类别不是内部转账",IF(YEAR($B4653)&lt;&gt;管理年度,"△不是管理年度的单据，按月的三张报表里看不到",IF($H4653&lt;0,"△这一笔之后该账户余额成负数了，核一下",""))))))))))))))</f>
        <v/>
      </c>
    </row>
    <row r="4654" ht="16.5" spans="1:16">
      <c r="A4654" s="4" t="str">
        <f>IF($C4654="","",COUNTA($C$5:$C4654))</f>
        <v/>
      </c>
      <c r="B4654" s="52"/>
      <c r="C4654" s="53"/>
      <c r="D4654" s="53"/>
      <c r="E4654" s="32"/>
      <c r="F4654" s="54"/>
      <c r="G4654" s="54"/>
      <c r="H4654" s="24" t="str">
        <f>IFERROR(ROUND(VLOOKUP($C4654,基础资料!$B$5:$E$34,3,0)+SUMIF($C$5:$C4654,$C4654,$F$5:$F4654)-SUMIF($C$5:$C4654,$C4654,$G$5:$G4654),2),"")</f>
        <v/>
      </c>
      <c r="I4654" s="53"/>
      <c r="J4654" s="53"/>
      <c r="K4654" s="25" t="str">
        <f t="shared" si="72"/>
        <v/>
      </c>
      <c r="L4654" s="13" t="str">
        <f>IF($D4654="","",IFERROR(INDEX(类别属性,MATCH($D4654,类别表,0)),""))</f>
        <v/>
      </c>
      <c r="M4654" s="53"/>
      <c r="N4654" s="53"/>
      <c r="O4654" s="32"/>
      <c r="P4654" s="6" t="str">
        <f>IF($C4654="","",IF(ISNA(MATCH($C4654,账户表,0)),"※这个账户不在【基础资料】的账户档案里",IF($B4654="","※没填日期，这一笔不会进任何月份的报表",IF(NOT(ISNUMBER($B4654)),"※日期是文本不是日期（像 2026.6.28 这种），按日期取数的报表全会漏掉这一笔",IF(AND($F4654&lt;&gt;"",$G4654&lt;&gt;""),"※收入和支出不能同时填",IF(AND(N($F4654)=0,N($G4654)=0),"※收入和支出都没填",IF(OR(N($F4654)&lt;0,N($G4654)&lt;0),"※金额不能填负数，方向反了就换一列填",IF($D4654="","※没填收支类别，分类报表会漏掉这一笔",IF(ISNA(MATCH($D4654,类别表,0)),"※收支类别不在【基础资料】的清单里",IF(AND($L4654="内部转账",$M4654=""),"△内部转账要在「对方账户」写上另一头",IF(AND($L4654="内部转账",$M4654=$C4654),"※对方账户跟本账户是同一个",IF(AND($L4654&lt;&gt;"内部转账",$M4654&lt;&gt;""),"△填了对方账户，但类别不是内部转账",IF(YEAR($B4654)&lt;&gt;管理年度,"△不是管理年度的单据，按月的三张报表里看不到",IF($H4654&lt;0,"△这一笔之后该账户余额成负数了，核一下",""))))))))))))))</f>
        <v/>
      </c>
    </row>
    <row r="4655" ht="16.5" spans="1:16">
      <c r="A4655" s="4" t="str">
        <f>IF($C4655="","",COUNTA($C$5:$C4655))</f>
        <v/>
      </c>
      <c r="B4655" s="52"/>
      <c r="C4655" s="53"/>
      <c r="D4655" s="53"/>
      <c r="E4655" s="32"/>
      <c r="F4655" s="54"/>
      <c r="G4655" s="54"/>
      <c r="H4655" s="24" t="str">
        <f>IFERROR(ROUND(VLOOKUP($C4655,基础资料!$B$5:$E$34,3,0)+SUMIF($C$5:$C4655,$C4655,$F$5:$F4655)-SUMIF($C$5:$C4655,$C4655,$G$5:$G4655),2),"")</f>
        <v/>
      </c>
      <c r="I4655" s="53"/>
      <c r="J4655" s="53"/>
      <c r="K4655" s="25" t="str">
        <f t="shared" si="72"/>
        <v/>
      </c>
      <c r="L4655" s="13" t="str">
        <f>IF($D4655="","",IFERROR(INDEX(类别属性,MATCH($D4655,类别表,0)),""))</f>
        <v/>
      </c>
      <c r="M4655" s="53"/>
      <c r="N4655" s="53"/>
      <c r="O4655" s="32"/>
      <c r="P4655" s="6" t="str">
        <f>IF($C4655="","",IF(ISNA(MATCH($C4655,账户表,0)),"※这个账户不在【基础资料】的账户档案里",IF($B4655="","※没填日期，这一笔不会进任何月份的报表",IF(NOT(ISNUMBER($B4655)),"※日期是文本不是日期（像 2026.6.28 这种），按日期取数的报表全会漏掉这一笔",IF(AND($F4655&lt;&gt;"",$G4655&lt;&gt;""),"※收入和支出不能同时填",IF(AND(N($F4655)=0,N($G4655)=0),"※收入和支出都没填",IF(OR(N($F4655)&lt;0,N($G4655)&lt;0),"※金额不能填负数，方向反了就换一列填",IF($D4655="","※没填收支类别，分类报表会漏掉这一笔",IF(ISNA(MATCH($D4655,类别表,0)),"※收支类别不在【基础资料】的清单里",IF(AND($L4655="内部转账",$M4655=""),"△内部转账要在「对方账户」写上另一头",IF(AND($L4655="内部转账",$M4655=$C4655),"※对方账户跟本账户是同一个",IF(AND($L4655&lt;&gt;"内部转账",$M4655&lt;&gt;""),"△填了对方账户，但类别不是内部转账",IF(YEAR($B4655)&lt;&gt;管理年度,"△不是管理年度的单据，按月的三张报表里看不到",IF($H4655&lt;0,"△这一笔之后该账户余额成负数了，核一下",""))))))))))))))</f>
        <v/>
      </c>
    </row>
    <row r="4656" ht="16.5" spans="1:16">
      <c r="A4656" s="4" t="str">
        <f>IF($C4656="","",COUNTA($C$5:$C4656))</f>
        <v/>
      </c>
      <c r="B4656" s="52"/>
      <c r="C4656" s="53"/>
      <c r="D4656" s="53"/>
      <c r="E4656" s="32"/>
      <c r="F4656" s="54"/>
      <c r="G4656" s="54"/>
      <c r="H4656" s="24" t="str">
        <f>IFERROR(ROUND(VLOOKUP($C4656,基础资料!$B$5:$E$34,3,0)+SUMIF($C$5:$C4656,$C4656,$F$5:$F4656)-SUMIF($C$5:$C4656,$C4656,$G$5:$G4656),2),"")</f>
        <v/>
      </c>
      <c r="I4656" s="53"/>
      <c r="J4656" s="53"/>
      <c r="K4656" s="25" t="str">
        <f t="shared" si="72"/>
        <v/>
      </c>
      <c r="L4656" s="13" t="str">
        <f>IF($D4656="","",IFERROR(INDEX(类别属性,MATCH($D4656,类别表,0)),""))</f>
        <v/>
      </c>
      <c r="M4656" s="53"/>
      <c r="N4656" s="53"/>
      <c r="O4656" s="32"/>
      <c r="P4656" s="6" t="str">
        <f>IF($C4656="","",IF(ISNA(MATCH($C4656,账户表,0)),"※这个账户不在【基础资料】的账户档案里",IF($B4656="","※没填日期，这一笔不会进任何月份的报表",IF(NOT(ISNUMBER($B4656)),"※日期是文本不是日期（像 2026.6.28 这种），按日期取数的报表全会漏掉这一笔",IF(AND($F4656&lt;&gt;"",$G4656&lt;&gt;""),"※收入和支出不能同时填",IF(AND(N($F4656)=0,N($G4656)=0),"※收入和支出都没填",IF(OR(N($F4656)&lt;0,N($G4656)&lt;0),"※金额不能填负数，方向反了就换一列填",IF($D4656="","※没填收支类别，分类报表会漏掉这一笔",IF(ISNA(MATCH($D4656,类别表,0)),"※收支类别不在【基础资料】的清单里",IF(AND($L4656="内部转账",$M4656=""),"△内部转账要在「对方账户」写上另一头",IF(AND($L4656="内部转账",$M4656=$C4656),"※对方账户跟本账户是同一个",IF(AND($L4656&lt;&gt;"内部转账",$M4656&lt;&gt;""),"△填了对方账户，但类别不是内部转账",IF(YEAR($B4656)&lt;&gt;管理年度,"△不是管理年度的单据，按月的三张报表里看不到",IF($H4656&lt;0,"△这一笔之后该账户余额成负数了，核一下",""))))))))))))))</f>
        <v/>
      </c>
    </row>
    <row r="4657" ht="16.5" spans="1:16">
      <c r="A4657" s="4" t="str">
        <f>IF($C4657="","",COUNTA($C$5:$C4657))</f>
        <v/>
      </c>
      <c r="B4657" s="52"/>
      <c r="C4657" s="53"/>
      <c r="D4657" s="53"/>
      <c r="E4657" s="32"/>
      <c r="F4657" s="54"/>
      <c r="G4657" s="54"/>
      <c r="H4657" s="24" t="str">
        <f>IFERROR(ROUND(VLOOKUP($C4657,基础资料!$B$5:$E$34,3,0)+SUMIF($C$5:$C4657,$C4657,$F$5:$F4657)-SUMIF($C$5:$C4657,$C4657,$G$5:$G4657),2),"")</f>
        <v/>
      </c>
      <c r="I4657" s="53"/>
      <c r="J4657" s="53"/>
      <c r="K4657" s="25" t="str">
        <f t="shared" si="72"/>
        <v/>
      </c>
      <c r="L4657" s="13" t="str">
        <f>IF($D4657="","",IFERROR(INDEX(类别属性,MATCH($D4657,类别表,0)),""))</f>
        <v/>
      </c>
      <c r="M4657" s="53"/>
      <c r="N4657" s="53"/>
      <c r="O4657" s="32"/>
      <c r="P4657" s="6" t="str">
        <f>IF($C4657="","",IF(ISNA(MATCH($C4657,账户表,0)),"※这个账户不在【基础资料】的账户档案里",IF($B4657="","※没填日期，这一笔不会进任何月份的报表",IF(NOT(ISNUMBER($B4657)),"※日期是文本不是日期（像 2026.6.28 这种），按日期取数的报表全会漏掉这一笔",IF(AND($F4657&lt;&gt;"",$G4657&lt;&gt;""),"※收入和支出不能同时填",IF(AND(N($F4657)=0,N($G4657)=0),"※收入和支出都没填",IF(OR(N($F4657)&lt;0,N($G4657)&lt;0),"※金额不能填负数，方向反了就换一列填",IF($D4657="","※没填收支类别，分类报表会漏掉这一笔",IF(ISNA(MATCH($D4657,类别表,0)),"※收支类别不在【基础资料】的清单里",IF(AND($L4657="内部转账",$M4657=""),"△内部转账要在「对方账户」写上另一头",IF(AND($L4657="内部转账",$M4657=$C4657),"※对方账户跟本账户是同一个",IF(AND($L4657&lt;&gt;"内部转账",$M4657&lt;&gt;""),"△填了对方账户，但类别不是内部转账",IF(YEAR($B4657)&lt;&gt;管理年度,"△不是管理年度的单据，按月的三张报表里看不到",IF($H4657&lt;0,"△这一笔之后该账户余额成负数了，核一下",""))))))))))))))</f>
        <v/>
      </c>
    </row>
    <row r="4658" ht="16.5" spans="1:16">
      <c r="A4658" s="4" t="str">
        <f>IF($C4658="","",COUNTA($C$5:$C4658))</f>
        <v/>
      </c>
      <c r="B4658" s="52"/>
      <c r="C4658" s="53"/>
      <c r="D4658" s="53"/>
      <c r="E4658" s="32"/>
      <c r="F4658" s="54"/>
      <c r="G4658" s="54"/>
      <c r="H4658" s="24" t="str">
        <f>IFERROR(ROUND(VLOOKUP($C4658,基础资料!$B$5:$E$34,3,0)+SUMIF($C$5:$C4658,$C4658,$F$5:$F4658)-SUMIF($C$5:$C4658,$C4658,$G$5:$G4658),2),"")</f>
        <v/>
      </c>
      <c r="I4658" s="53"/>
      <c r="J4658" s="53"/>
      <c r="K4658" s="25" t="str">
        <f t="shared" si="72"/>
        <v/>
      </c>
      <c r="L4658" s="13" t="str">
        <f>IF($D4658="","",IFERROR(INDEX(类别属性,MATCH($D4658,类别表,0)),""))</f>
        <v/>
      </c>
      <c r="M4658" s="53"/>
      <c r="N4658" s="53"/>
      <c r="O4658" s="32"/>
      <c r="P4658" s="6" t="str">
        <f>IF($C4658="","",IF(ISNA(MATCH($C4658,账户表,0)),"※这个账户不在【基础资料】的账户档案里",IF($B4658="","※没填日期，这一笔不会进任何月份的报表",IF(NOT(ISNUMBER($B4658)),"※日期是文本不是日期（像 2026.6.28 这种），按日期取数的报表全会漏掉这一笔",IF(AND($F4658&lt;&gt;"",$G4658&lt;&gt;""),"※收入和支出不能同时填",IF(AND(N($F4658)=0,N($G4658)=0),"※收入和支出都没填",IF(OR(N($F4658)&lt;0,N($G4658)&lt;0),"※金额不能填负数，方向反了就换一列填",IF($D4658="","※没填收支类别，分类报表会漏掉这一笔",IF(ISNA(MATCH($D4658,类别表,0)),"※收支类别不在【基础资料】的清单里",IF(AND($L4658="内部转账",$M4658=""),"△内部转账要在「对方账户」写上另一头",IF(AND($L4658="内部转账",$M4658=$C4658),"※对方账户跟本账户是同一个",IF(AND($L4658&lt;&gt;"内部转账",$M4658&lt;&gt;""),"△填了对方账户，但类别不是内部转账",IF(YEAR($B4658)&lt;&gt;管理年度,"△不是管理年度的单据，按月的三张报表里看不到",IF($H4658&lt;0,"△这一笔之后该账户余额成负数了，核一下",""))))))))))))))</f>
        <v/>
      </c>
    </row>
    <row r="4659" ht="16.5" spans="1:16">
      <c r="A4659" s="4" t="str">
        <f>IF($C4659="","",COUNTA($C$5:$C4659))</f>
        <v/>
      </c>
      <c r="B4659" s="52"/>
      <c r="C4659" s="53"/>
      <c r="D4659" s="53"/>
      <c r="E4659" s="32"/>
      <c r="F4659" s="54"/>
      <c r="G4659" s="54"/>
      <c r="H4659" s="24" t="str">
        <f>IFERROR(ROUND(VLOOKUP($C4659,基础资料!$B$5:$E$34,3,0)+SUMIF($C$5:$C4659,$C4659,$F$5:$F4659)-SUMIF($C$5:$C4659,$C4659,$G$5:$G4659),2),"")</f>
        <v/>
      </c>
      <c r="I4659" s="53"/>
      <c r="J4659" s="53"/>
      <c r="K4659" s="25" t="str">
        <f t="shared" si="72"/>
        <v/>
      </c>
      <c r="L4659" s="13" t="str">
        <f>IF($D4659="","",IFERROR(INDEX(类别属性,MATCH($D4659,类别表,0)),""))</f>
        <v/>
      </c>
      <c r="M4659" s="53"/>
      <c r="N4659" s="53"/>
      <c r="O4659" s="32"/>
      <c r="P4659" s="6" t="str">
        <f>IF($C4659="","",IF(ISNA(MATCH($C4659,账户表,0)),"※这个账户不在【基础资料】的账户档案里",IF($B4659="","※没填日期，这一笔不会进任何月份的报表",IF(NOT(ISNUMBER($B4659)),"※日期是文本不是日期（像 2026.6.28 这种），按日期取数的报表全会漏掉这一笔",IF(AND($F4659&lt;&gt;"",$G4659&lt;&gt;""),"※收入和支出不能同时填",IF(AND(N($F4659)=0,N($G4659)=0),"※收入和支出都没填",IF(OR(N($F4659)&lt;0,N($G4659)&lt;0),"※金额不能填负数，方向反了就换一列填",IF($D4659="","※没填收支类别，分类报表会漏掉这一笔",IF(ISNA(MATCH($D4659,类别表,0)),"※收支类别不在【基础资料】的清单里",IF(AND($L4659="内部转账",$M4659=""),"△内部转账要在「对方账户」写上另一头",IF(AND($L4659="内部转账",$M4659=$C4659),"※对方账户跟本账户是同一个",IF(AND($L4659&lt;&gt;"内部转账",$M4659&lt;&gt;""),"△填了对方账户，但类别不是内部转账",IF(YEAR($B4659)&lt;&gt;管理年度,"△不是管理年度的单据，按月的三张报表里看不到",IF($H4659&lt;0,"△这一笔之后该账户余额成负数了，核一下",""))))))))))))))</f>
        <v/>
      </c>
    </row>
    <row r="4660" ht="16.5" spans="1:16">
      <c r="A4660" s="4" t="str">
        <f>IF($C4660="","",COUNTA($C$5:$C4660))</f>
        <v/>
      </c>
      <c r="B4660" s="52"/>
      <c r="C4660" s="53"/>
      <c r="D4660" s="53"/>
      <c r="E4660" s="32"/>
      <c r="F4660" s="54"/>
      <c r="G4660" s="54"/>
      <c r="H4660" s="24" t="str">
        <f>IFERROR(ROUND(VLOOKUP($C4660,基础资料!$B$5:$E$34,3,0)+SUMIF($C$5:$C4660,$C4660,$F$5:$F4660)-SUMIF($C$5:$C4660,$C4660,$G$5:$G4660),2),"")</f>
        <v/>
      </c>
      <c r="I4660" s="53"/>
      <c r="J4660" s="53"/>
      <c r="K4660" s="25" t="str">
        <f t="shared" si="72"/>
        <v/>
      </c>
      <c r="L4660" s="13" t="str">
        <f>IF($D4660="","",IFERROR(INDEX(类别属性,MATCH($D4660,类别表,0)),""))</f>
        <v/>
      </c>
      <c r="M4660" s="53"/>
      <c r="N4660" s="53"/>
      <c r="O4660" s="32"/>
      <c r="P4660" s="6" t="str">
        <f>IF($C4660="","",IF(ISNA(MATCH($C4660,账户表,0)),"※这个账户不在【基础资料】的账户档案里",IF($B4660="","※没填日期，这一笔不会进任何月份的报表",IF(NOT(ISNUMBER($B4660)),"※日期是文本不是日期（像 2026.6.28 这种），按日期取数的报表全会漏掉这一笔",IF(AND($F4660&lt;&gt;"",$G4660&lt;&gt;""),"※收入和支出不能同时填",IF(AND(N($F4660)=0,N($G4660)=0),"※收入和支出都没填",IF(OR(N($F4660)&lt;0,N($G4660)&lt;0),"※金额不能填负数，方向反了就换一列填",IF($D4660="","※没填收支类别，分类报表会漏掉这一笔",IF(ISNA(MATCH($D4660,类别表,0)),"※收支类别不在【基础资料】的清单里",IF(AND($L4660="内部转账",$M4660=""),"△内部转账要在「对方账户」写上另一头",IF(AND($L4660="内部转账",$M4660=$C4660),"※对方账户跟本账户是同一个",IF(AND($L4660&lt;&gt;"内部转账",$M4660&lt;&gt;""),"△填了对方账户，但类别不是内部转账",IF(YEAR($B4660)&lt;&gt;管理年度,"△不是管理年度的单据，按月的三张报表里看不到",IF($H4660&lt;0,"△这一笔之后该账户余额成负数了，核一下",""))))))))))))))</f>
        <v/>
      </c>
    </row>
    <row r="4661" ht="16.5" spans="1:16">
      <c r="A4661" s="4" t="str">
        <f>IF($C4661="","",COUNTA($C$5:$C4661))</f>
        <v/>
      </c>
      <c r="B4661" s="52"/>
      <c r="C4661" s="53"/>
      <c r="D4661" s="53"/>
      <c r="E4661" s="32"/>
      <c r="F4661" s="54"/>
      <c r="G4661" s="54"/>
      <c r="H4661" s="24" t="str">
        <f>IFERROR(ROUND(VLOOKUP($C4661,基础资料!$B$5:$E$34,3,0)+SUMIF($C$5:$C4661,$C4661,$F$5:$F4661)-SUMIF($C$5:$C4661,$C4661,$G$5:$G4661),2),"")</f>
        <v/>
      </c>
      <c r="I4661" s="53"/>
      <c r="J4661" s="53"/>
      <c r="K4661" s="25" t="str">
        <f t="shared" si="72"/>
        <v/>
      </c>
      <c r="L4661" s="13" t="str">
        <f>IF($D4661="","",IFERROR(INDEX(类别属性,MATCH($D4661,类别表,0)),""))</f>
        <v/>
      </c>
      <c r="M4661" s="53"/>
      <c r="N4661" s="53"/>
      <c r="O4661" s="32"/>
      <c r="P4661" s="6" t="str">
        <f>IF($C4661="","",IF(ISNA(MATCH($C4661,账户表,0)),"※这个账户不在【基础资料】的账户档案里",IF($B4661="","※没填日期，这一笔不会进任何月份的报表",IF(NOT(ISNUMBER($B4661)),"※日期是文本不是日期（像 2026.6.28 这种），按日期取数的报表全会漏掉这一笔",IF(AND($F4661&lt;&gt;"",$G4661&lt;&gt;""),"※收入和支出不能同时填",IF(AND(N($F4661)=0,N($G4661)=0),"※收入和支出都没填",IF(OR(N($F4661)&lt;0,N($G4661)&lt;0),"※金额不能填负数，方向反了就换一列填",IF($D4661="","※没填收支类别，分类报表会漏掉这一笔",IF(ISNA(MATCH($D4661,类别表,0)),"※收支类别不在【基础资料】的清单里",IF(AND($L4661="内部转账",$M4661=""),"△内部转账要在「对方账户」写上另一头",IF(AND($L4661="内部转账",$M4661=$C4661),"※对方账户跟本账户是同一个",IF(AND($L4661&lt;&gt;"内部转账",$M4661&lt;&gt;""),"△填了对方账户，但类别不是内部转账",IF(YEAR($B4661)&lt;&gt;管理年度,"△不是管理年度的单据，按月的三张报表里看不到",IF($H4661&lt;0,"△这一笔之后该账户余额成负数了，核一下",""))))))))))))))</f>
        <v/>
      </c>
    </row>
    <row r="4662" ht="16.5" spans="1:16">
      <c r="A4662" s="4" t="str">
        <f>IF($C4662="","",COUNTA($C$5:$C4662))</f>
        <v/>
      </c>
      <c r="B4662" s="52"/>
      <c r="C4662" s="53"/>
      <c r="D4662" s="53"/>
      <c r="E4662" s="32"/>
      <c r="F4662" s="54"/>
      <c r="G4662" s="54"/>
      <c r="H4662" s="24" t="str">
        <f>IFERROR(ROUND(VLOOKUP($C4662,基础资料!$B$5:$E$34,3,0)+SUMIF($C$5:$C4662,$C4662,$F$5:$F4662)-SUMIF($C$5:$C4662,$C4662,$G$5:$G4662),2),"")</f>
        <v/>
      </c>
      <c r="I4662" s="53"/>
      <c r="J4662" s="53"/>
      <c r="K4662" s="25" t="str">
        <f t="shared" si="72"/>
        <v/>
      </c>
      <c r="L4662" s="13" t="str">
        <f>IF($D4662="","",IFERROR(INDEX(类别属性,MATCH($D4662,类别表,0)),""))</f>
        <v/>
      </c>
      <c r="M4662" s="53"/>
      <c r="N4662" s="53"/>
      <c r="O4662" s="32"/>
      <c r="P4662" s="6" t="str">
        <f>IF($C4662="","",IF(ISNA(MATCH($C4662,账户表,0)),"※这个账户不在【基础资料】的账户档案里",IF($B4662="","※没填日期，这一笔不会进任何月份的报表",IF(NOT(ISNUMBER($B4662)),"※日期是文本不是日期（像 2026.6.28 这种），按日期取数的报表全会漏掉这一笔",IF(AND($F4662&lt;&gt;"",$G4662&lt;&gt;""),"※收入和支出不能同时填",IF(AND(N($F4662)=0,N($G4662)=0),"※收入和支出都没填",IF(OR(N($F4662)&lt;0,N($G4662)&lt;0),"※金额不能填负数，方向反了就换一列填",IF($D4662="","※没填收支类别，分类报表会漏掉这一笔",IF(ISNA(MATCH($D4662,类别表,0)),"※收支类别不在【基础资料】的清单里",IF(AND($L4662="内部转账",$M4662=""),"△内部转账要在「对方账户」写上另一头",IF(AND($L4662="内部转账",$M4662=$C4662),"※对方账户跟本账户是同一个",IF(AND($L4662&lt;&gt;"内部转账",$M4662&lt;&gt;""),"△填了对方账户，但类别不是内部转账",IF(YEAR($B4662)&lt;&gt;管理年度,"△不是管理年度的单据，按月的三张报表里看不到",IF($H4662&lt;0,"△这一笔之后该账户余额成负数了，核一下",""))))))))))))))</f>
        <v/>
      </c>
    </row>
    <row r="4663" ht="16.5" spans="1:16">
      <c r="A4663" s="4" t="str">
        <f>IF($C4663="","",COUNTA($C$5:$C4663))</f>
        <v/>
      </c>
      <c r="B4663" s="52"/>
      <c r="C4663" s="53"/>
      <c r="D4663" s="53"/>
      <c r="E4663" s="32"/>
      <c r="F4663" s="54"/>
      <c r="G4663" s="54"/>
      <c r="H4663" s="24" t="str">
        <f>IFERROR(ROUND(VLOOKUP($C4663,基础资料!$B$5:$E$34,3,0)+SUMIF($C$5:$C4663,$C4663,$F$5:$F4663)-SUMIF($C$5:$C4663,$C4663,$G$5:$G4663),2),"")</f>
        <v/>
      </c>
      <c r="I4663" s="53"/>
      <c r="J4663" s="53"/>
      <c r="K4663" s="25" t="str">
        <f t="shared" si="72"/>
        <v/>
      </c>
      <c r="L4663" s="13" t="str">
        <f>IF($D4663="","",IFERROR(INDEX(类别属性,MATCH($D4663,类别表,0)),""))</f>
        <v/>
      </c>
      <c r="M4663" s="53"/>
      <c r="N4663" s="53"/>
      <c r="O4663" s="32"/>
      <c r="P4663" s="6" t="str">
        <f>IF($C4663="","",IF(ISNA(MATCH($C4663,账户表,0)),"※这个账户不在【基础资料】的账户档案里",IF($B4663="","※没填日期，这一笔不会进任何月份的报表",IF(NOT(ISNUMBER($B4663)),"※日期是文本不是日期（像 2026.6.28 这种），按日期取数的报表全会漏掉这一笔",IF(AND($F4663&lt;&gt;"",$G4663&lt;&gt;""),"※收入和支出不能同时填",IF(AND(N($F4663)=0,N($G4663)=0),"※收入和支出都没填",IF(OR(N($F4663)&lt;0,N($G4663)&lt;0),"※金额不能填负数，方向反了就换一列填",IF($D4663="","※没填收支类别，分类报表会漏掉这一笔",IF(ISNA(MATCH($D4663,类别表,0)),"※收支类别不在【基础资料】的清单里",IF(AND($L4663="内部转账",$M4663=""),"△内部转账要在「对方账户」写上另一头",IF(AND($L4663="内部转账",$M4663=$C4663),"※对方账户跟本账户是同一个",IF(AND($L4663&lt;&gt;"内部转账",$M4663&lt;&gt;""),"△填了对方账户，但类别不是内部转账",IF(YEAR($B4663)&lt;&gt;管理年度,"△不是管理年度的单据，按月的三张报表里看不到",IF($H4663&lt;0,"△这一笔之后该账户余额成负数了，核一下",""))))))))))))))</f>
        <v/>
      </c>
    </row>
    <row r="4664" ht="16.5" spans="1:16">
      <c r="A4664" s="4" t="str">
        <f>IF($C4664="","",COUNTA($C$5:$C4664))</f>
        <v/>
      </c>
      <c r="B4664" s="52"/>
      <c r="C4664" s="53"/>
      <c r="D4664" s="53"/>
      <c r="E4664" s="32"/>
      <c r="F4664" s="54"/>
      <c r="G4664" s="54"/>
      <c r="H4664" s="24" t="str">
        <f>IFERROR(ROUND(VLOOKUP($C4664,基础资料!$B$5:$E$34,3,0)+SUMIF($C$5:$C4664,$C4664,$F$5:$F4664)-SUMIF($C$5:$C4664,$C4664,$G$5:$G4664),2),"")</f>
        <v/>
      </c>
      <c r="I4664" s="53"/>
      <c r="J4664" s="53"/>
      <c r="K4664" s="25" t="str">
        <f t="shared" si="72"/>
        <v/>
      </c>
      <c r="L4664" s="13" t="str">
        <f>IF($D4664="","",IFERROR(INDEX(类别属性,MATCH($D4664,类别表,0)),""))</f>
        <v/>
      </c>
      <c r="M4664" s="53"/>
      <c r="N4664" s="53"/>
      <c r="O4664" s="32"/>
      <c r="P4664" s="6" t="str">
        <f>IF($C4664="","",IF(ISNA(MATCH($C4664,账户表,0)),"※这个账户不在【基础资料】的账户档案里",IF($B4664="","※没填日期，这一笔不会进任何月份的报表",IF(NOT(ISNUMBER($B4664)),"※日期是文本不是日期（像 2026.6.28 这种），按日期取数的报表全会漏掉这一笔",IF(AND($F4664&lt;&gt;"",$G4664&lt;&gt;""),"※收入和支出不能同时填",IF(AND(N($F4664)=0,N($G4664)=0),"※收入和支出都没填",IF(OR(N($F4664)&lt;0,N($G4664)&lt;0),"※金额不能填负数，方向反了就换一列填",IF($D4664="","※没填收支类别，分类报表会漏掉这一笔",IF(ISNA(MATCH($D4664,类别表,0)),"※收支类别不在【基础资料】的清单里",IF(AND($L4664="内部转账",$M4664=""),"△内部转账要在「对方账户」写上另一头",IF(AND($L4664="内部转账",$M4664=$C4664),"※对方账户跟本账户是同一个",IF(AND($L4664&lt;&gt;"内部转账",$M4664&lt;&gt;""),"△填了对方账户，但类别不是内部转账",IF(YEAR($B4664)&lt;&gt;管理年度,"△不是管理年度的单据，按月的三张报表里看不到",IF($H4664&lt;0,"△这一笔之后该账户余额成负数了，核一下",""))))))))))))))</f>
        <v/>
      </c>
    </row>
    <row r="4665" ht="16.5" spans="1:16">
      <c r="A4665" s="4" t="str">
        <f>IF($C4665="","",COUNTA($C$5:$C4665))</f>
        <v/>
      </c>
      <c r="B4665" s="52"/>
      <c r="C4665" s="53"/>
      <c r="D4665" s="53"/>
      <c r="E4665" s="32"/>
      <c r="F4665" s="54"/>
      <c r="G4665" s="54"/>
      <c r="H4665" s="24" t="str">
        <f>IFERROR(ROUND(VLOOKUP($C4665,基础资料!$B$5:$E$34,3,0)+SUMIF($C$5:$C4665,$C4665,$F$5:$F4665)-SUMIF($C$5:$C4665,$C4665,$G$5:$G4665),2),"")</f>
        <v/>
      </c>
      <c r="I4665" s="53"/>
      <c r="J4665" s="53"/>
      <c r="K4665" s="25" t="str">
        <f t="shared" si="72"/>
        <v/>
      </c>
      <c r="L4665" s="13" t="str">
        <f>IF($D4665="","",IFERROR(INDEX(类别属性,MATCH($D4665,类别表,0)),""))</f>
        <v/>
      </c>
      <c r="M4665" s="53"/>
      <c r="N4665" s="53"/>
      <c r="O4665" s="32"/>
      <c r="P4665" s="6" t="str">
        <f>IF($C4665="","",IF(ISNA(MATCH($C4665,账户表,0)),"※这个账户不在【基础资料】的账户档案里",IF($B4665="","※没填日期，这一笔不会进任何月份的报表",IF(NOT(ISNUMBER($B4665)),"※日期是文本不是日期（像 2026.6.28 这种），按日期取数的报表全会漏掉这一笔",IF(AND($F4665&lt;&gt;"",$G4665&lt;&gt;""),"※收入和支出不能同时填",IF(AND(N($F4665)=0,N($G4665)=0),"※收入和支出都没填",IF(OR(N($F4665)&lt;0,N($G4665)&lt;0),"※金额不能填负数，方向反了就换一列填",IF($D4665="","※没填收支类别，分类报表会漏掉这一笔",IF(ISNA(MATCH($D4665,类别表,0)),"※收支类别不在【基础资料】的清单里",IF(AND($L4665="内部转账",$M4665=""),"△内部转账要在「对方账户」写上另一头",IF(AND($L4665="内部转账",$M4665=$C4665),"※对方账户跟本账户是同一个",IF(AND($L4665&lt;&gt;"内部转账",$M4665&lt;&gt;""),"△填了对方账户，但类别不是内部转账",IF(YEAR($B4665)&lt;&gt;管理年度,"△不是管理年度的单据，按月的三张报表里看不到",IF($H4665&lt;0,"△这一笔之后该账户余额成负数了，核一下",""))))))))))))))</f>
        <v/>
      </c>
    </row>
    <row r="4666" ht="16.5" spans="1:16">
      <c r="A4666" s="4" t="str">
        <f>IF($C4666="","",COUNTA($C$5:$C4666))</f>
        <v/>
      </c>
      <c r="B4666" s="52"/>
      <c r="C4666" s="53"/>
      <c r="D4666" s="53"/>
      <c r="E4666" s="32"/>
      <c r="F4666" s="54"/>
      <c r="G4666" s="54"/>
      <c r="H4666" s="24" t="str">
        <f>IFERROR(ROUND(VLOOKUP($C4666,基础资料!$B$5:$E$34,3,0)+SUMIF($C$5:$C4666,$C4666,$F$5:$F4666)-SUMIF($C$5:$C4666,$C4666,$G$5:$G4666),2),"")</f>
        <v/>
      </c>
      <c r="I4666" s="53"/>
      <c r="J4666" s="53"/>
      <c r="K4666" s="25" t="str">
        <f t="shared" si="72"/>
        <v/>
      </c>
      <c r="L4666" s="13" t="str">
        <f>IF($D4666="","",IFERROR(INDEX(类别属性,MATCH($D4666,类别表,0)),""))</f>
        <v/>
      </c>
      <c r="M4666" s="53"/>
      <c r="N4666" s="53"/>
      <c r="O4666" s="32"/>
      <c r="P4666" s="6" t="str">
        <f>IF($C4666="","",IF(ISNA(MATCH($C4666,账户表,0)),"※这个账户不在【基础资料】的账户档案里",IF($B4666="","※没填日期，这一笔不会进任何月份的报表",IF(NOT(ISNUMBER($B4666)),"※日期是文本不是日期（像 2026.6.28 这种），按日期取数的报表全会漏掉这一笔",IF(AND($F4666&lt;&gt;"",$G4666&lt;&gt;""),"※收入和支出不能同时填",IF(AND(N($F4666)=0,N($G4666)=0),"※收入和支出都没填",IF(OR(N($F4666)&lt;0,N($G4666)&lt;0),"※金额不能填负数，方向反了就换一列填",IF($D4666="","※没填收支类别，分类报表会漏掉这一笔",IF(ISNA(MATCH($D4666,类别表,0)),"※收支类别不在【基础资料】的清单里",IF(AND($L4666="内部转账",$M4666=""),"△内部转账要在「对方账户」写上另一头",IF(AND($L4666="内部转账",$M4666=$C4666),"※对方账户跟本账户是同一个",IF(AND($L4666&lt;&gt;"内部转账",$M4666&lt;&gt;""),"△填了对方账户，但类别不是内部转账",IF(YEAR($B4666)&lt;&gt;管理年度,"△不是管理年度的单据，按月的三张报表里看不到",IF($H4666&lt;0,"△这一笔之后该账户余额成负数了，核一下",""))))))))))))))</f>
        <v/>
      </c>
    </row>
    <row r="4667" ht="16.5" spans="1:16">
      <c r="A4667" s="4" t="str">
        <f>IF($C4667="","",COUNTA($C$5:$C4667))</f>
        <v/>
      </c>
      <c r="B4667" s="52"/>
      <c r="C4667" s="53"/>
      <c r="D4667" s="53"/>
      <c r="E4667" s="32"/>
      <c r="F4667" s="54"/>
      <c r="G4667" s="54"/>
      <c r="H4667" s="24" t="str">
        <f>IFERROR(ROUND(VLOOKUP($C4667,基础资料!$B$5:$E$34,3,0)+SUMIF($C$5:$C4667,$C4667,$F$5:$F4667)-SUMIF($C$5:$C4667,$C4667,$G$5:$G4667),2),"")</f>
        <v/>
      </c>
      <c r="I4667" s="53"/>
      <c r="J4667" s="53"/>
      <c r="K4667" s="25" t="str">
        <f t="shared" si="72"/>
        <v/>
      </c>
      <c r="L4667" s="13" t="str">
        <f>IF($D4667="","",IFERROR(INDEX(类别属性,MATCH($D4667,类别表,0)),""))</f>
        <v/>
      </c>
      <c r="M4667" s="53"/>
      <c r="N4667" s="53"/>
      <c r="O4667" s="32"/>
      <c r="P4667" s="6" t="str">
        <f>IF($C4667="","",IF(ISNA(MATCH($C4667,账户表,0)),"※这个账户不在【基础资料】的账户档案里",IF($B4667="","※没填日期，这一笔不会进任何月份的报表",IF(NOT(ISNUMBER($B4667)),"※日期是文本不是日期（像 2026.6.28 这种），按日期取数的报表全会漏掉这一笔",IF(AND($F4667&lt;&gt;"",$G4667&lt;&gt;""),"※收入和支出不能同时填",IF(AND(N($F4667)=0,N($G4667)=0),"※收入和支出都没填",IF(OR(N($F4667)&lt;0,N($G4667)&lt;0),"※金额不能填负数，方向反了就换一列填",IF($D4667="","※没填收支类别，分类报表会漏掉这一笔",IF(ISNA(MATCH($D4667,类别表,0)),"※收支类别不在【基础资料】的清单里",IF(AND($L4667="内部转账",$M4667=""),"△内部转账要在「对方账户」写上另一头",IF(AND($L4667="内部转账",$M4667=$C4667),"※对方账户跟本账户是同一个",IF(AND($L4667&lt;&gt;"内部转账",$M4667&lt;&gt;""),"△填了对方账户，但类别不是内部转账",IF(YEAR($B4667)&lt;&gt;管理年度,"△不是管理年度的单据，按月的三张报表里看不到",IF($H4667&lt;0,"△这一笔之后该账户余额成负数了，核一下",""))))))))))))))</f>
        <v/>
      </c>
    </row>
    <row r="4668" ht="16.5" spans="1:16">
      <c r="A4668" s="4" t="str">
        <f>IF($C4668="","",COUNTA($C$5:$C4668))</f>
        <v/>
      </c>
      <c r="B4668" s="52"/>
      <c r="C4668" s="53"/>
      <c r="D4668" s="53"/>
      <c r="E4668" s="32"/>
      <c r="F4668" s="54"/>
      <c r="G4668" s="54"/>
      <c r="H4668" s="24" t="str">
        <f>IFERROR(ROUND(VLOOKUP($C4668,基础资料!$B$5:$E$34,3,0)+SUMIF($C$5:$C4668,$C4668,$F$5:$F4668)-SUMIF($C$5:$C4668,$C4668,$G$5:$G4668),2),"")</f>
        <v/>
      </c>
      <c r="I4668" s="53"/>
      <c r="J4668" s="53"/>
      <c r="K4668" s="25" t="str">
        <f t="shared" si="72"/>
        <v/>
      </c>
      <c r="L4668" s="13" t="str">
        <f>IF($D4668="","",IFERROR(INDEX(类别属性,MATCH($D4668,类别表,0)),""))</f>
        <v/>
      </c>
      <c r="M4668" s="53"/>
      <c r="N4668" s="53"/>
      <c r="O4668" s="32"/>
      <c r="P4668" s="6" t="str">
        <f>IF($C4668="","",IF(ISNA(MATCH($C4668,账户表,0)),"※这个账户不在【基础资料】的账户档案里",IF($B4668="","※没填日期，这一笔不会进任何月份的报表",IF(NOT(ISNUMBER($B4668)),"※日期是文本不是日期（像 2026.6.28 这种），按日期取数的报表全会漏掉这一笔",IF(AND($F4668&lt;&gt;"",$G4668&lt;&gt;""),"※收入和支出不能同时填",IF(AND(N($F4668)=0,N($G4668)=0),"※收入和支出都没填",IF(OR(N($F4668)&lt;0,N($G4668)&lt;0),"※金额不能填负数，方向反了就换一列填",IF($D4668="","※没填收支类别，分类报表会漏掉这一笔",IF(ISNA(MATCH($D4668,类别表,0)),"※收支类别不在【基础资料】的清单里",IF(AND($L4668="内部转账",$M4668=""),"△内部转账要在「对方账户」写上另一头",IF(AND($L4668="内部转账",$M4668=$C4668),"※对方账户跟本账户是同一个",IF(AND($L4668&lt;&gt;"内部转账",$M4668&lt;&gt;""),"△填了对方账户，但类别不是内部转账",IF(YEAR($B4668)&lt;&gt;管理年度,"△不是管理年度的单据，按月的三张报表里看不到",IF($H4668&lt;0,"△这一笔之后该账户余额成负数了，核一下",""))))))))))))))</f>
        <v/>
      </c>
    </row>
    <row r="4669" ht="16.5" spans="1:16">
      <c r="A4669" s="4" t="str">
        <f>IF($C4669="","",COUNTA($C$5:$C4669))</f>
        <v/>
      </c>
      <c r="B4669" s="52"/>
      <c r="C4669" s="53"/>
      <c r="D4669" s="53"/>
      <c r="E4669" s="32"/>
      <c r="F4669" s="54"/>
      <c r="G4669" s="54"/>
      <c r="H4669" s="24" t="str">
        <f>IFERROR(ROUND(VLOOKUP($C4669,基础资料!$B$5:$E$34,3,0)+SUMIF($C$5:$C4669,$C4669,$F$5:$F4669)-SUMIF($C$5:$C4669,$C4669,$G$5:$G4669),2),"")</f>
        <v/>
      </c>
      <c r="I4669" s="53"/>
      <c r="J4669" s="53"/>
      <c r="K4669" s="25" t="str">
        <f t="shared" si="72"/>
        <v/>
      </c>
      <c r="L4669" s="13" t="str">
        <f>IF($D4669="","",IFERROR(INDEX(类别属性,MATCH($D4669,类别表,0)),""))</f>
        <v/>
      </c>
      <c r="M4669" s="53"/>
      <c r="N4669" s="53"/>
      <c r="O4669" s="32"/>
      <c r="P4669" s="6" t="str">
        <f>IF($C4669="","",IF(ISNA(MATCH($C4669,账户表,0)),"※这个账户不在【基础资料】的账户档案里",IF($B4669="","※没填日期，这一笔不会进任何月份的报表",IF(NOT(ISNUMBER($B4669)),"※日期是文本不是日期（像 2026.6.28 这种），按日期取数的报表全会漏掉这一笔",IF(AND($F4669&lt;&gt;"",$G4669&lt;&gt;""),"※收入和支出不能同时填",IF(AND(N($F4669)=0,N($G4669)=0),"※收入和支出都没填",IF(OR(N($F4669)&lt;0,N($G4669)&lt;0),"※金额不能填负数，方向反了就换一列填",IF($D4669="","※没填收支类别，分类报表会漏掉这一笔",IF(ISNA(MATCH($D4669,类别表,0)),"※收支类别不在【基础资料】的清单里",IF(AND($L4669="内部转账",$M4669=""),"△内部转账要在「对方账户」写上另一头",IF(AND($L4669="内部转账",$M4669=$C4669),"※对方账户跟本账户是同一个",IF(AND($L4669&lt;&gt;"内部转账",$M4669&lt;&gt;""),"△填了对方账户，但类别不是内部转账",IF(YEAR($B4669)&lt;&gt;管理年度,"△不是管理年度的单据，按月的三张报表里看不到",IF($H4669&lt;0,"△这一笔之后该账户余额成负数了，核一下",""))))))))))))))</f>
        <v/>
      </c>
    </row>
    <row r="4670" ht="16.5" spans="1:16">
      <c r="A4670" s="4" t="str">
        <f>IF($C4670="","",COUNTA($C$5:$C4670))</f>
        <v/>
      </c>
      <c r="B4670" s="52"/>
      <c r="C4670" s="53"/>
      <c r="D4670" s="53"/>
      <c r="E4670" s="32"/>
      <c r="F4670" s="54"/>
      <c r="G4670" s="54"/>
      <c r="H4670" s="24" t="str">
        <f>IFERROR(ROUND(VLOOKUP($C4670,基础资料!$B$5:$E$34,3,0)+SUMIF($C$5:$C4670,$C4670,$F$5:$F4670)-SUMIF($C$5:$C4670,$C4670,$G$5:$G4670),2),"")</f>
        <v/>
      </c>
      <c r="I4670" s="53"/>
      <c r="J4670" s="53"/>
      <c r="K4670" s="25" t="str">
        <f t="shared" si="72"/>
        <v/>
      </c>
      <c r="L4670" s="13" t="str">
        <f>IF($D4670="","",IFERROR(INDEX(类别属性,MATCH($D4670,类别表,0)),""))</f>
        <v/>
      </c>
      <c r="M4670" s="53"/>
      <c r="N4670" s="53"/>
      <c r="O4670" s="32"/>
      <c r="P4670" s="6" t="str">
        <f>IF($C4670="","",IF(ISNA(MATCH($C4670,账户表,0)),"※这个账户不在【基础资料】的账户档案里",IF($B4670="","※没填日期，这一笔不会进任何月份的报表",IF(NOT(ISNUMBER($B4670)),"※日期是文本不是日期（像 2026.6.28 这种），按日期取数的报表全会漏掉这一笔",IF(AND($F4670&lt;&gt;"",$G4670&lt;&gt;""),"※收入和支出不能同时填",IF(AND(N($F4670)=0,N($G4670)=0),"※收入和支出都没填",IF(OR(N($F4670)&lt;0,N($G4670)&lt;0),"※金额不能填负数，方向反了就换一列填",IF($D4670="","※没填收支类别，分类报表会漏掉这一笔",IF(ISNA(MATCH($D4670,类别表,0)),"※收支类别不在【基础资料】的清单里",IF(AND($L4670="内部转账",$M4670=""),"△内部转账要在「对方账户」写上另一头",IF(AND($L4670="内部转账",$M4670=$C4670),"※对方账户跟本账户是同一个",IF(AND($L4670&lt;&gt;"内部转账",$M4670&lt;&gt;""),"△填了对方账户，但类别不是内部转账",IF(YEAR($B4670)&lt;&gt;管理年度,"△不是管理年度的单据，按月的三张报表里看不到",IF($H4670&lt;0,"△这一笔之后该账户余额成负数了，核一下",""))))))))))))))</f>
        <v/>
      </c>
    </row>
    <row r="4671" ht="16.5" spans="1:16">
      <c r="A4671" s="4" t="str">
        <f>IF($C4671="","",COUNTA($C$5:$C4671))</f>
        <v/>
      </c>
      <c r="B4671" s="52"/>
      <c r="C4671" s="53"/>
      <c r="D4671" s="53"/>
      <c r="E4671" s="32"/>
      <c r="F4671" s="54"/>
      <c r="G4671" s="54"/>
      <c r="H4671" s="24" t="str">
        <f>IFERROR(ROUND(VLOOKUP($C4671,基础资料!$B$5:$E$34,3,0)+SUMIF($C$5:$C4671,$C4671,$F$5:$F4671)-SUMIF($C$5:$C4671,$C4671,$G$5:$G4671),2),"")</f>
        <v/>
      </c>
      <c r="I4671" s="53"/>
      <c r="J4671" s="53"/>
      <c r="K4671" s="25" t="str">
        <f t="shared" si="72"/>
        <v/>
      </c>
      <c r="L4671" s="13" t="str">
        <f>IF($D4671="","",IFERROR(INDEX(类别属性,MATCH($D4671,类别表,0)),""))</f>
        <v/>
      </c>
      <c r="M4671" s="53"/>
      <c r="N4671" s="53"/>
      <c r="O4671" s="32"/>
      <c r="P4671" s="6" t="str">
        <f>IF($C4671="","",IF(ISNA(MATCH($C4671,账户表,0)),"※这个账户不在【基础资料】的账户档案里",IF($B4671="","※没填日期，这一笔不会进任何月份的报表",IF(NOT(ISNUMBER($B4671)),"※日期是文本不是日期（像 2026.6.28 这种），按日期取数的报表全会漏掉这一笔",IF(AND($F4671&lt;&gt;"",$G4671&lt;&gt;""),"※收入和支出不能同时填",IF(AND(N($F4671)=0,N($G4671)=0),"※收入和支出都没填",IF(OR(N($F4671)&lt;0,N($G4671)&lt;0),"※金额不能填负数，方向反了就换一列填",IF($D4671="","※没填收支类别，分类报表会漏掉这一笔",IF(ISNA(MATCH($D4671,类别表,0)),"※收支类别不在【基础资料】的清单里",IF(AND($L4671="内部转账",$M4671=""),"△内部转账要在「对方账户」写上另一头",IF(AND($L4671="内部转账",$M4671=$C4671),"※对方账户跟本账户是同一个",IF(AND($L4671&lt;&gt;"内部转账",$M4671&lt;&gt;""),"△填了对方账户，但类别不是内部转账",IF(YEAR($B4671)&lt;&gt;管理年度,"△不是管理年度的单据，按月的三张报表里看不到",IF($H4671&lt;0,"△这一笔之后该账户余额成负数了，核一下",""))))))))))))))</f>
        <v/>
      </c>
    </row>
    <row r="4672" ht="16.5" spans="1:16">
      <c r="A4672" s="4" t="str">
        <f>IF($C4672="","",COUNTA($C$5:$C4672))</f>
        <v/>
      </c>
      <c r="B4672" s="52"/>
      <c r="C4672" s="53"/>
      <c r="D4672" s="53"/>
      <c r="E4672" s="32"/>
      <c r="F4672" s="54"/>
      <c r="G4672" s="54"/>
      <c r="H4672" s="24" t="str">
        <f>IFERROR(ROUND(VLOOKUP($C4672,基础资料!$B$5:$E$34,3,0)+SUMIF($C$5:$C4672,$C4672,$F$5:$F4672)-SUMIF($C$5:$C4672,$C4672,$G$5:$G4672),2),"")</f>
        <v/>
      </c>
      <c r="I4672" s="53"/>
      <c r="J4672" s="53"/>
      <c r="K4672" s="25" t="str">
        <f t="shared" si="72"/>
        <v/>
      </c>
      <c r="L4672" s="13" t="str">
        <f>IF($D4672="","",IFERROR(INDEX(类别属性,MATCH($D4672,类别表,0)),""))</f>
        <v/>
      </c>
      <c r="M4672" s="53"/>
      <c r="N4672" s="53"/>
      <c r="O4672" s="32"/>
      <c r="P4672" s="6" t="str">
        <f>IF($C4672="","",IF(ISNA(MATCH($C4672,账户表,0)),"※这个账户不在【基础资料】的账户档案里",IF($B4672="","※没填日期，这一笔不会进任何月份的报表",IF(NOT(ISNUMBER($B4672)),"※日期是文本不是日期（像 2026.6.28 这种），按日期取数的报表全会漏掉这一笔",IF(AND($F4672&lt;&gt;"",$G4672&lt;&gt;""),"※收入和支出不能同时填",IF(AND(N($F4672)=0,N($G4672)=0),"※收入和支出都没填",IF(OR(N($F4672)&lt;0,N($G4672)&lt;0),"※金额不能填负数，方向反了就换一列填",IF($D4672="","※没填收支类别，分类报表会漏掉这一笔",IF(ISNA(MATCH($D4672,类别表,0)),"※收支类别不在【基础资料】的清单里",IF(AND($L4672="内部转账",$M4672=""),"△内部转账要在「对方账户」写上另一头",IF(AND($L4672="内部转账",$M4672=$C4672),"※对方账户跟本账户是同一个",IF(AND($L4672&lt;&gt;"内部转账",$M4672&lt;&gt;""),"△填了对方账户，但类别不是内部转账",IF(YEAR($B4672)&lt;&gt;管理年度,"△不是管理年度的单据，按月的三张报表里看不到",IF($H4672&lt;0,"△这一笔之后该账户余额成负数了，核一下",""))))))))))))))</f>
        <v/>
      </c>
    </row>
    <row r="4673" ht="16.5" spans="1:16">
      <c r="A4673" s="4" t="str">
        <f>IF($C4673="","",COUNTA($C$5:$C4673))</f>
        <v/>
      </c>
      <c r="B4673" s="52"/>
      <c r="C4673" s="53"/>
      <c r="D4673" s="53"/>
      <c r="E4673" s="32"/>
      <c r="F4673" s="54"/>
      <c r="G4673" s="54"/>
      <c r="H4673" s="24" t="str">
        <f>IFERROR(ROUND(VLOOKUP($C4673,基础资料!$B$5:$E$34,3,0)+SUMIF($C$5:$C4673,$C4673,$F$5:$F4673)-SUMIF($C$5:$C4673,$C4673,$G$5:$G4673),2),"")</f>
        <v/>
      </c>
      <c r="I4673" s="53"/>
      <c r="J4673" s="53"/>
      <c r="K4673" s="25" t="str">
        <f t="shared" si="72"/>
        <v/>
      </c>
      <c r="L4673" s="13" t="str">
        <f>IF($D4673="","",IFERROR(INDEX(类别属性,MATCH($D4673,类别表,0)),""))</f>
        <v/>
      </c>
      <c r="M4673" s="53"/>
      <c r="N4673" s="53"/>
      <c r="O4673" s="32"/>
      <c r="P4673" s="6" t="str">
        <f>IF($C4673="","",IF(ISNA(MATCH($C4673,账户表,0)),"※这个账户不在【基础资料】的账户档案里",IF($B4673="","※没填日期，这一笔不会进任何月份的报表",IF(NOT(ISNUMBER($B4673)),"※日期是文本不是日期（像 2026.6.28 这种），按日期取数的报表全会漏掉这一笔",IF(AND($F4673&lt;&gt;"",$G4673&lt;&gt;""),"※收入和支出不能同时填",IF(AND(N($F4673)=0,N($G4673)=0),"※收入和支出都没填",IF(OR(N($F4673)&lt;0,N($G4673)&lt;0),"※金额不能填负数，方向反了就换一列填",IF($D4673="","※没填收支类别，分类报表会漏掉这一笔",IF(ISNA(MATCH($D4673,类别表,0)),"※收支类别不在【基础资料】的清单里",IF(AND($L4673="内部转账",$M4673=""),"△内部转账要在「对方账户」写上另一头",IF(AND($L4673="内部转账",$M4673=$C4673),"※对方账户跟本账户是同一个",IF(AND($L4673&lt;&gt;"内部转账",$M4673&lt;&gt;""),"△填了对方账户，但类别不是内部转账",IF(YEAR($B4673)&lt;&gt;管理年度,"△不是管理年度的单据，按月的三张报表里看不到",IF($H4673&lt;0,"△这一笔之后该账户余额成负数了，核一下",""))))))))))))))</f>
        <v/>
      </c>
    </row>
    <row r="4674" ht="16.5" spans="1:16">
      <c r="A4674" s="4" t="str">
        <f>IF($C4674="","",COUNTA($C$5:$C4674))</f>
        <v/>
      </c>
      <c r="B4674" s="52"/>
      <c r="C4674" s="53"/>
      <c r="D4674" s="53"/>
      <c r="E4674" s="32"/>
      <c r="F4674" s="54"/>
      <c r="G4674" s="54"/>
      <c r="H4674" s="24" t="str">
        <f>IFERROR(ROUND(VLOOKUP($C4674,基础资料!$B$5:$E$34,3,0)+SUMIF($C$5:$C4674,$C4674,$F$5:$F4674)-SUMIF($C$5:$C4674,$C4674,$G$5:$G4674),2),"")</f>
        <v/>
      </c>
      <c r="I4674" s="53"/>
      <c r="J4674" s="53"/>
      <c r="K4674" s="25" t="str">
        <f t="shared" si="72"/>
        <v/>
      </c>
      <c r="L4674" s="13" t="str">
        <f>IF($D4674="","",IFERROR(INDEX(类别属性,MATCH($D4674,类别表,0)),""))</f>
        <v/>
      </c>
      <c r="M4674" s="53"/>
      <c r="N4674" s="53"/>
      <c r="O4674" s="32"/>
      <c r="P4674" s="6" t="str">
        <f>IF($C4674="","",IF(ISNA(MATCH($C4674,账户表,0)),"※这个账户不在【基础资料】的账户档案里",IF($B4674="","※没填日期，这一笔不会进任何月份的报表",IF(NOT(ISNUMBER($B4674)),"※日期是文本不是日期（像 2026.6.28 这种），按日期取数的报表全会漏掉这一笔",IF(AND($F4674&lt;&gt;"",$G4674&lt;&gt;""),"※收入和支出不能同时填",IF(AND(N($F4674)=0,N($G4674)=0),"※收入和支出都没填",IF(OR(N($F4674)&lt;0,N($G4674)&lt;0),"※金额不能填负数，方向反了就换一列填",IF($D4674="","※没填收支类别，分类报表会漏掉这一笔",IF(ISNA(MATCH($D4674,类别表,0)),"※收支类别不在【基础资料】的清单里",IF(AND($L4674="内部转账",$M4674=""),"△内部转账要在「对方账户」写上另一头",IF(AND($L4674="内部转账",$M4674=$C4674),"※对方账户跟本账户是同一个",IF(AND($L4674&lt;&gt;"内部转账",$M4674&lt;&gt;""),"△填了对方账户，但类别不是内部转账",IF(YEAR($B4674)&lt;&gt;管理年度,"△不是管理年度的单据，按月的三张报表里看不到",IF($H4674&lt;0,"△这一笔之后该账户余额成负数了，核一下",""))))))))))))))</f>
        <v/>
      </c>
    </row>
    <row r="4675" ht="16.5" spans="1:16">
      <c r="A4675" s="4" t="str">
        <f>IF($C4675="","",COUNTA($C$5:$C4675))</f>
        <v/>
      </c>
      <c r="B4675" s="52"/>
      <c r="C4675" s="53"/>
      <c r="D4675" s="53"/>
      <c r="E4675" s="32"/>
      <c r="F4675" s="54"/>
      <c r="G4675" s="54"/>
      <c r="H4675" s="24" t="str">
        <f>IFERROR(ROUND(VLOOKUP($C4675,基础资料!$B$5:$E$34,3,0)+SUMIF($C$5:$C4675,$C4675,$F$5:$F4675)-SUMIF($C$5:$C4675,$C4675,$G$5:$G4675),2),"")</f>
        <v/>
      </c>
      <c r="I4675" s="53"/>
      <c r="J4675" s="53"/>
      <c r="K4675" s="25" t="str">
        <f t="shared" si="72"/>
        <v/>
      </c>
      <c r="L4675" s="13" t="str">
        <f>IF($D4675="","",IFERROR(INDEX(类别属性,MATCH($D4675,类别表,0)),""))</f>
        <v/>
      </c>
      <c r="M4675" s="53"/>
      <c r="N4675" s="53"/>
      <c r="O4675" s="32"/>
      <c r="P4675" s="6" t="str">
        <f>IF($C4675="","",IF(ISNA(MATCH($C4675,账户表,0)),"※这个账户不在【基础资料】的账户档案里",IF($B4675="","※没填日期，这一笔不会进任何月份的报表",IF(NOT(ISNUMBER($B4675)),"※日期是文本不是日期（像 2026.6.28 这种），按日期取数的报表全会漏掉这一笔",IF(AND($F4675&lt;&gt;"",$G4675&lt;&gt;""),"※收入和支出不能同时填",IF(AND(N($F4675)=0,N($G4675)=0),"※收入和支出都没填",IF(OR(N($F4675)&lt;0,N($G4675)&lt;0),"※金额不能填负数，方向反了就换一列填",IF($D4675="","※没填收支类别，分类报表会漏掉这一笔",IF(ISNA(MATCH($D4675,类别表,0)),"※收支类别不在【基础资料】的清单里",IF(AND($L4675="内部转账",$M4675=""),"△内部转账要在「对方账户」写上另一头",IF(AND($L4675="内部转账",$M4675=$C4675),"※对方账户跟本账户是同一个",IF(AND($L4675&lt;&gt;"内部转账",$M4675&lt;&gt;""),"△填了对方账户，但类别不是内部转账",IF(YEAR($B4675)&lt;&gt;管理年度,"△不是管理年度的单据，按月的三张报表里看不到",IF($H4675&lt;0,"△这一笔之后该账户余额成负数了，核一下",""))))))))))))))</f>
        <v/>
      </c>
    </row>
    <row r="4676" ht="16.5" spans="1:16">
      <c r="A4676" s="4" t="str">
        <f>IF($C4676="","",COUNTA($C$5:$C4676))</f>
        <v/>
      </c>
      <c r="B4676" s="52"/>
      <c r="C4676" s="53"/>
      <c r="D4676" s="53"/>
      <c r="E4676" s="32"/>
      <c r="F4676" s="54"/>
      <c r="G4676" s="54"/>
      <c r="H4676" s="24" t="str">
        <f>IFERROR(ROUND(VLOOKUP($C4676,基础资料!$B$5:$E$34,3,0)+SUMIF($C$5:$C4676,$C4676,$F$5:$F4676)-SUMIF($C$5:$C4676,$C4676,$G$5:$G4676),2),"")</f>
        <v/>
      </c>
      <c r="I4676" s="53"/>
      <c r="J4676" s="53"/>
      <c r="K4676" s="25" t="str">
        <f t="shared" si="72"/>
        <v/>
      </c>
      <c r="L4676" s="13" t="str">
        <f>IF($D4676="","",IFERROR(INDEX(类别属性,MATCH($D4676,类别表,0)),""))</f>
        <v/>
      </c>
      <c r="M4676" s="53"/>
      <c r="N4676" s="53"/>
      <c r="O4676" s="32"/>
      <c r="P4676" s="6" t="str">
        <f>IF($C4676="","",IF(ISNA(MATCH($C4676,账户表,0)),"※这个账户不在【基础资料】的账户档案里",IF($B4676="","※没填日期，这一笔不会进任何月份的报表",IF(NOT(ISNUMBER($B4676)),"※日期是文本不是日期（像 2026.6.28 这种），按日期取数的报表全会漏掉这一笔",IF(AND($F4676&lt;&gt;"",$G4676&lt;&gt;""),"※收入和支出不能同时填",IF(AND(N($F4676)=0,N($G4676)=0),"※收入和支出都没填",IF(OR(N($F4676)&lt;0,N($G4676)&lt;0),"※金额不能填负数，方向反了就换一列填",IF($D4676="","※没填收支类别，分类报表会漏掉这一笔",IF(ISNA(MATCH($D4676,类别表,0)),"※收支类别不在【基础资料】的清单里",IF(AND($L4676="内部转账",$M4676=""),"△内部转账要在「对方账户」写上另一头",IF(AND($L4676="内部转账",$M4676=$C4676),"※对方账户跟本账户是同一个",IF(AND($L4676&lt;&gt;"内部转账",$M4676&lt;&gt;""),"△填了对方账户，但类别不是内部转账",IF(YEAR($B4676)&lt;&gt;管理年度,"△不是管理年度的单据，按月的三张报表里看不到",IF($H4676&lt;0,"△这一笔之后该账户余额成负数了，核一下",""))))))))))))))</f>
        <v/>
      </c>
    </row>
    <row r="4677" ht="16.5" spans="1:16">
      <c r="A4677" s="4" t="str">
        <f>IF($C4677="","",COUNTA($C$5:$C4677))</f>
        <v/>
      </c>
      <c r="B4677" s="52"/>
      <c r="C4677" s="53"/>
      <c r="D4677" s="53"/>
      <c r="E4677" s="32"/>
      <c r="F4677" s="54"/>
      <c r="G4677" s="54"/>
      <c r="H4677" s="24" t="str">
        <f>IFERROR(ROUND(VLOOKUP($C4677,基础资料!$B$5:$E$34,3,0)+SUMIF($C$5:$C4677,$C4677,$F$5:$F4677)-SUMIF($C$5:$C4677,$C4677,$G$5:$G4677),2),"")</f>
        <v/>
      </c>
      <c r="I4677" s="53"/>
      <c r="J4677" s="53"/>
      <c r="K4677" s="25" t="str">
        <f t="shared" ref="K4677:K4740" si="73">IF(OR($B4677="",NOT(ISNUMBER($B4677))),"",--TEXT($B4677,"yyyymm"))</f>
        <v/>
      </c>
      <c r="L4677" s="13" t="str">
        <f>IF($D4677="","",IFERROR(INDEX(类别属性,MATCH($D4677,类别表,0)),""))</f>
        <v/>
      </c>
      <c r="M4677" s="53"/>
      <c r="N4677" s="53"/>
      <c r="O4677" s="32"/>
      <c r="P4677" s="6" t="str">
        <f>IF($C4677="","",IF(ISNA(MATCH($C4677,账户表,0)),"※这个账户不在【基础资料】的账户档案里",IF($B4677="","※没填日期，这一笔不会进任何月份的报表",IF(NOT(ISNUMBER($B4677)),"※日期是文本不是日期（像 2026.6.28 这种），按日期取数的报表全会漏掉这一笔",IF(AND($F4677&lt;&gt;"",$G4677&lt;&gt;""),"※收入和支出不能同时填",IF(AND(N($F4677)=0,N($G4677)=0),"※收入和支出都没填",IF(OR(N($F4677)&lt;0,N($G4677)&lt;0),"※金额不能填负数，方向反了就换一列填",IF($D4677="","※没填收支类别，分类报表会漏掉这一笔",IF(ISNA(MATCH($D4677,类别表,0)),"※收支类别不在【基础资料】的清单里",IF(AND($L4677="内部转账",$M4677=""),"△内部转账要在「对方账户」写上另一头",IF(AND($L4677="内部转账",$M4677=$C4677),"※对方账户跟本账户是同一个",IF(AND($L4677&lt;&gt;"内部转账",$M4677&lt;&gt;""),"△填了对方账户，但类别不是内部转账",IF(YEAR($B4677)&lt;&gt;管理年度,"△不是管理年度的单据，按月的三张报表里看不到",IF($H4677&lt;0,"△这一笔之后该账户余额成负数了，核一下",""))))))))))))))</f>
        <v/>
      </c>
    </row>
    <row r="4678" ht="16.5" spans="1:16">
      <c r="A4678" s="4" t="str">
        <f>IF($C4678="","",COUNTA($C$5:$C4678))</f>
        <v/>
      </c>
      <c r="B4678" s="52"/>
      <c r="C4678" s="53"/>
      <c r="D4678" s="53"/>
      <c r="E4678" s="32"/>
      <c r="F4678" s="54"/>
      <c r="G4678" s="54"/>
      <c r="H4678" s="24" t="str">
        <f>IFERROR(ROUND(VLOOKUP($C4678,基础资料!$B$5:$E$34,3,0)+SUMIF($C$5:$C4678,$C4678,$F$5:$F4678)-SUMIF($C$5:$C4678,$C4678,$G$5:$G4678),2),"")</f>
        <v/>
      </c>
      <c r="I4678" s="53"/>
      <c r="J4678" s="53"/>
      <c r="K4678" s="25" t="str">
        <f t="shared" si="73"/>
        <v/>
      </c>
      <c r="L4678" s="13" t="str">
        <f>IF($D4678="","",IFERROR(INDEX(类别属性,MATCH($D4678,类别表,0)),""))</f>
        <v/>
      </c>
      <c r="M4678" s="53"/>
      <c r="N4678" s="53"/>
      <c r="O4678" s="32"/>
      <c r="P4678" s="6" t="str">
        <f>IF($C4678="","",IF(ISNA(MATCH($C4678,账户表,0)),"※这个账户不在【基础资料】的账户档案里",IF($B4678="","※没填日期，这一笔不会进任何月份的报表",IF(NOT(ISNUMBER($B4678)),"※日期是文本不是日期（像 2026.6.28 这种），按日期取数的报表全会漏掉这一笔",IF(AND($F4678&lt;&gt;"",$G4678&lt;&gt;""),"※收入和支出不能同时填",IF(AND(N($F4678)=0,N($G4678)=0),"※收入和支出都没填",IF(OR(N($F4678)&lt;0,N($G4678)&lt;0),"※金额不能填负数，方向反了就换一列填",IF($D4678="","※没填收支类别，分类报表会漏掉这一笔",IF(ISNA(MATCH($D4678,类别表,0)),"※收支类别不在【基础资料】的清单里",IF(AND($L4678="内部转账",$M4678=""),"△内部转账要在「对方账户」写上另一头",IF(AND($L4678="内部转账",$M4678=$C4678),"※对方账户跟本账户是同一个",IF(AND($L4678&lt;&gt;"内部转账",$M4678&lt;&gt;""),"△填了对方账户，但类别不是内部转账",IF(YEAR($B4678)&lt;&gt;管理年度,"△不是管理年度的单据，按月的三张报表里看不到",IF($H4678&lt;0,"△这一笔之后该账户余额成负数了，核一下",""))))))))))))))</f>
        <v/>
      </c>
    </row>
    <row r="4679" ht="16.5" spans="1:16">
      <c r="A4679" s="4" t="str">
        <f>IF($C4679="","",COUNTA($C$5:$C4679))</f>
        <v/>
      </c>
      <c r="B4679" s="52"/>
      <c r="C4679" s="53"/>
      <c r="D4679" s="53"/>
      <c r="E4679" s="32"/>
      <c r="F4679" s="54"/>
      <c r="G4679" s="54"/>
      <c r="H4679" s="24" t="str">
        <f>IFERROR(ROUND(VLOOKUP($C4679,基础资料!$B$5:$E$34,3,0)+SUMIF($C$5:$C4679,$C4679,$F$5:$F4679)-SUMIF($C$5:$C4679,$C4679,$G$5:$G4679),2),"")</f>
        <v/>
      </c>
      <c r="I4679" s="53"/>
      <c r="J4679" s="53"/>
      <c r="K4679" s="25" t="str">
        <f t="shared" si="73"/>
        <v/>
      </c>
      <c r="L4679" s="13" t="str">
        <f>IF($D4679="","",IFERROR(INDEX(类别属性,MATCH($D4679,类别表,0)),""))</f>
        <v/>
      </c>
      <c r="M4679" s="53"/>
      <c r="N4679" s="53"/>
      <c r="O4679" s="32"/>
      <c r="P4679" s="6" t="str">
        <f>IF($C4679="","",IF(ISNA(MATCH($C4679,账户表,0)),"※这个账户不在【基础资料】的账户档案里",IF($B4679="","※没填日期，这一笔不会进任何月份的报表",IF(NOT(ISNUMBER($B4679)),"※日期是文本不是日期（像 2026.6.28 这种），按日期取数的报表全会漏掉这一笔",IF(AND($F4679&lt;&gt;"",$G4679&lt;&gt;""),"※收入和支出不能同时填",IF(AND(N($F4679)=0,N($G4679)=0),"※收入和支出都没填",IF(OR(N($F4679)&lt;0,N($G4679)&lt;0),"※金额不能填负数，方向反了就换一列填",IF($D4679="","※没填收支类别，分类报表会漏掉这一笔",IF(ISNA(MATCH($D4679,类别表,0)),"※收支类别不在【基础资料】的清单里",IF(AND($L4679="内部转账",$M4679=""),"△内部转账要在「对方账户」写上另一头",IF(AND($L4679="内部转账",$M4679=$C4679),"※对方账户跟本账户是同一个",IF(AND($L4679&lt;&gt;"内部转账",$M4679&lt;&gt;""),"△填了对方账户，但类别不是内部转账",IF(YEAR($B4679)&lt;&gt;管理年度,"△不是管理年度的单据，按月的三张报表里看不到",IF($H4679&lt;0,"△这一笔之后该账户余额成负数了，核一下",""))))))))))))))</f>
        <v/>
      </c>
    </row>
    <row r="4680" ht="16.5" spans="1:16">
      <c r="A4680" s="4" t="str">
        <f>IF($C4680="","",COUNTA($C$5:$C4680))</f>
        <v/>
      </c>
      <c r="B4680" s="52"/>
      <c r="C4680" s="53"/>
      <c r="D4680" s="53"/>
      <c r="E4680" s="32"/>
      <c r="F4680" s="54"/>
      <c r="G4680" s="54"/>
      <c r="H4680" s="24" t="str">
        <f>IFERROR(ROUND(VLOOKUP($C4680,基础资料!$B$5:$E$34,3,0)+SUMIF($C$5:$C4680,$C4680,$F$5:$F4680)-SUMIF($C$5:$C4680,$C4680,$G$5:$G4680),2),"")</f>
        <v/>
      </c>
      <c r="I4680" s="53"/>
      <c r="J4680" s="53"/>
      <c r="K4680" s="25" t="str">
        <f t="shared" si="73"/>
        <v/>
      </c>
      <c r="L4680" s="13" t="str">
        <f>IF($D4680="","",IFERROR(INDEX(类别属性,MATCH($D4680,类别表,0)),""))</f>
        <v/>
      </c>
      <c r="M4680" s="53"/>
      <c r="N4680" s="53"/>
      <c r="O4680" s="32"/>
      <c r="P4680" s="6" t="str">
        <f>IF($C4680="","",IF(ISNA(MATCH($C4680,账户表,0)),"※这个账户不在【基础资料】的账户档案里",IF($B4680="","※没填日期，这一笔不会进任何月份的报表",IF(NOT(ISNUMBER($B4680)),"※日期是文本不是日期（像 2026.6.28 这种），按日期取数的报表全会漏掉这一笔",IF(AND($F4680&lt;&gt;"",$G4680&lt;&gt;""),"※收入和支出不能同时填",IF(AND(N($F4680)=0,N($G4680)=0),"※收入和支出都没填",IF(OR(N($F4680)&lt;0,N($G4680)&lt;0),"※金额不能填负数，方向反了就换一列填",IF($D4680="","※没填收支类别，分类报表会漏掉这一笔",IF(ISNA(MATCH($D4680,类别表,0)),"※收支类别不在【基础资料】的清单里",IF(AND($L4680="内部转账",$M4680=""),"△内部转账要在「对方账户」写上另一头",IF(AND($L4680="内部转账",$M4680=$C4680),"※对方账户跟本账户是同一个",IF(AND($L4680&lt;&gt;"内部转账",$M4680&lt;&gt;""),"△填了对方账户，但类别不是内部转账",IF(YEAR($B4680)&lt;&gt;管理年度,"△不是管理年度的单据，按月的三张报表里看不到",IF($H4680&lt;0,"△这一笔之后该账户余额成负数了，核一下",""))))))))))))))</f>
        <v/>
      </c>
    </row>
    <row r="4681" ht="16.5" spans="1:16">
      <c r="A4681" s="4" t="str">
        <f>IF($C4681="","",COUNTA($C$5:$C4681))</f>
        <v/>
      </c>
      <c r="B4681" s="52"/>
      <c r="C4681" s="53"/>
      <c r="D4681" s="53"/>
      <c r="E4681" s="32"/>
      <c r="F4681" s="54"/>
      <c r="G4681" s="54"/>
      <c r="H4681" s="24" t="str">
        <f>IFERROR(ROUND(VLOOKUP($C4681,基础资料!$B$5:$E$34,3,0)+SUMIF($C$5:$C4681,$C4681,$F$5:$F4681)-SUMIF($C$5:$C4681,$C4681,$G$5:$G4681),2),"")</f>
        <v/>
      </c>
      <c r="I4681" s="53"/>
      <c r="J4681" s="53"/>
      <c r="K4681" s="25" t="str">
        <f t="shared" si="73"/>
        <v/>
      </c>
      <c r="L4681" s="13" t="str">
        <f>IF($D4681="","",IFERROR(INDEX(类别属性,MATCH($D4681,类别表,0)),""))</f>
        <v/>
      </c>
      <c r="M4681" s="53"/>
      <c r="N4681" s="53"/>
      <c r="O4681" s="32"/>
      <c r="P4681" s="6" t="str">
        <f>IF($C4681="","",IF(ISNA(MATCH($C4681,账户表,0)),"※这个账户不在【基础资料】的账户档案里",IF($B4681="","※没填日期，这一笔不会进任何月份的报表",IF(NOT(ISNUMBER($B4681)),"※日期是文本不是日期（像 2026.6.28 这种），按日期取数的报表全会漏掉这一笔",IF(AND($F4681&lt;&gt;"",$G4681&lt;&gt;""),"※收入和支出不能同时填",IF(AND(N($F4681)=0,N($G4681)=0),"※收入和支出都没填",IF(OR(N($F4681)&lt;0,N($G4681)&lt;0),"※金额不能填负数，方向反了就换一列填",IF($D4681="","※没填收支类别，分类报表会漏掉这一笔",IF(ISNA(MATCH($D4681,类别表,0)),"※收支类别不在【基础资料】的清单里",IF(AND($L4681="内部转账",$M4681=""),"△内部转账要在「对方账户」写上另一头",IF(AND($L4681="内部转账",$M4681=$C4681),"※对方账户跟本账户是同一个",IF(AND($L4681&lt;&gt;"内部转账",$M4681&lt;&gt;""),"△填了对方账户，但类别不是内部转账",IF(YEAR($B4681)&lt;&gt;管理年度,"△不是管理年度的单据，按月的三张报表里看不到",IF($H4681&lt;0,"△这一笔之后该账户余额成负数了，核一下",""))))))))))))))</f>
        <v/>
      </c>
    </row>
    <row r="4682" ht="16.5" spans="1:16">
      <c r="A4682" s="4" t="str">
        <f>IF($C4682="","",COUNTA($C$5:$C4682))</f>
        <v/>
      </c>
      <c r="B4682" s="52"/>
      <c r="C4682" s="53"/>
      <c r="D4682" s="53"/>
      <c r="E4682" s="32"/>
      <c r="F4682" s="54"/>
      <c r="G4682" s="54"/>
      <c r="H4682" s="24" t="str">
        <f>IFERROR(ROUND(VLOOKUP($C4682,基础资料!$B$5:$E$34,3,0)+SUMIF($C$5:$C4682,$C4682,$F$5:$F4682)-SUMIF($C$5:$C4682,$C4682,$G$5:$G4682),2),"")</f>
        <v/>
      </c>
      <c r="I4682" s="53"/>
      <c r="J4682" s="53"/>
      <c r="K4682" s="25" t="str">
        <f t="shared" si="73"/>
        <v/>
      </c>
      <c r="L4682" s="13" t="str">
        <f>IF($D4682="","",IFERROR(INDEX(类别属性,MATCH($D4682,类别表,0)),""))</f>
        <v/>
      </c>
      <c r="M4682" s="53"/>
      <c r="N4682" s="53"/>
      <c r="O4682" s="32"/>
      <c r="P4682" s="6" t="str">
        <f>IF($C4682="","",IF(ISNA(MATCH($C4682,账户表,0)),"※这个账户不在【基础资料】的账户档案里",IF($B4682="","※没填日期，这一笔不会进任何月份的报表",IF(NOT(ISNUMBER($B4682)),"※日期是文本不是日期（像 2026.6.28 这种），按日期取数的报表全会漏掉这一笔",IF(AND($F4682&lt;&gt;"",$G4682&lt;&gt;""),"※收入和支出不能同时填",IF(AND(N($F4682)=0,N($G4682)=0),"※收入和支出都没填",IF(OR(N($F4682)&lt;0,N($G4682)&lt;0),"※金额不能填负数，方向反了就换一列填",IF($D4682="","※没填收支类别，分类报表会漏掉这一笔",IF(ISNA(MATCH($D4682,类别表,0)),"※收支类别不在【基础资料】的清单里",IF(AND($L4682="内部转账",$M4682=""),"△内部转账要在「对方账户」写上另一头",IF(AND($L4682="内部转账",$M4682=$C4682),"※对方账户跟本账户是同一个",IF(AND($L4682&lt;&gt;"内部转账",$M4682&lt;&gt;""),"△填了对方账户，但类别不是内部转账",IF(YEAR($B4682)&lt;&gt;管理年度,"△不是管理年度的单据，按月的三张报表里看不到",IF($H4682&lt;0,"△这一笔之后该账户余额成负数了，核一下",""))))))))))))))</f>
        <v/>
      </c>
    </row>
    <row r="4683" ht="16.5" spans="1:16">
      <c r="A4683" s="4" t="str">
        <f>IF($C4683="","",COUNTA($C$5:$C4683))</f>
        <v/>
      </c>
      <c r="B4683" s="52"/>
      <c r="C4683" s="53"/>
      <c r="D4683" s="53"/>
      <c r="E4683" s="32"/>
      <c r="F4683" s="54"/>
      <c r="G4683" s="54"/>
      <c r="H4683" s="24" t="str">
        <f>IFERROR(ROUND(VLOOKUP($C4683,基础资料!$B$5:$E$34,3,0)+SUMIF($C$5:$C4683,$C4683,$F$5:$F4683)-SUMIF($C$5:$C4683,$C4683,$G$5:$G4683),2),"")</f>
        <v/>
      </c>
      <c r="I4683" s="53"/>
      <c r="J4683" s="53"/>
      <c r="K4683" s="25" t="str">
        <f t="shared" si="73"/>
        <v/>
      </c>
      <c r="L4683" s="13" t="str">
        <f>IF($D4683="","",IFERROR(INDEX(类别属性,MATCH($D4683,类别表,0)),""))</f>
        <v/>
      </c>
      <c r="M4683" s="53"/>
      <c r="N4683" s="53"/>
      <c r="O4683" s="32"/>
      <c r="P4683" s="6" t="str">
        <f>IF($C4683="","",IF(ISNA(MATCH($C4683,账户表,0)),"※这个账户不在【基础资料】的账户档案里",IF($B4683="","※没填日期，这一笔不会进任何月份的报表",IF(NOT(ISNUMBER($B4683)),"※日期是文本不是日期（像 2026.6.28 这种），按日期取数的报表全会漏掉这一笔",IF(AND($F4683&lt;&gt;"",$G4683&lt;&gt;""),"※收入和支出不能同时填",IF(AND(N($F4683)=0,N($G4683)=0),"※收入和支出都没填",IF(OR(N($F4683)&lt;0,N($G4683)&lt;0),"※金额不能填负数，方向反了就换一列填",IF($D4683="","※没填收支类别，分类报表会漏掉这一笔",IF(ISNA(MATCH($D4683,类别表,0)),"※收支类别不在【基础资料】的清单里",IF(AND($L4683="内部转账",$M4683=""),"△内部转账要在「对方账户」写上另一头",IF(AND($L4683="内部转账",$M4683=$C4683),"※对方账户跟本账户是同一个",IF(AND($L4683&lt;&gt;"内部转账",$M4683&lt;&gt;""),"△填了对方账户，但类别不是内部转账",IF(YEAR($B4683)&lt;&gt;管理年度,"△不是管理年度的单据，按月的三张报表里看不到",IF($H4683&lt;0,"△这一笔之后该账户余额成负数了，核一下",""))))))))))))))</f>
        <v/>
      </c>
    </row>
    <row r="4684" ht="16.5" spans="1:16">
      <c r="A4684" s="4" t="str">
        <f>IF($C4684="","",COUNTA($C$5:$C4684))</f>
        <v/>
      </c>
      <c r="B4684" s="52"/>
      <c r="C4684" s="53"/>
      <c r="D4684" s="53"/>
      <c r="E4684" s="32"/>
      <c r="F4684" s="54"/>
      <c r="G4684" s="54"/>
      <c r="H4684" s="24" t="str">
        <f>IFERROR(ROUND(VLOOKUP($C4684,基础资料!$B$5:$E$34,3,0)+SUMIF($C$5:$C4684,$C4684,$F$5:$F4684)-SUMIF($C$5:$C4684,$C4684,$G$5:$G4684),2),"")</f>
        <v/>
      </c>
      <c r="I4684" s="53"/>
      <c r="J4684" s="53"/>
      <c r="K4684" s="25" t="str">
        <f t="shared" si="73"/>
        <v/>
      </c>
      <c r="L4684" s="13" t="str">
        <f>IF($D4684="","",IFERROR(INDEX(类别属性,MATCH($D4684,类别表,0)),""))</f>
        <v/>
      </c>
      <c r="M4684" s="53"/>
      <c r="N4684" s="53"/>
      <c r="O4684" s="32"/>
      <c r="P4684" s="6" t="str">
        <f>IF($C4684="","",IF(ISNA(MATCH($C4684,账户表,0)),"※这个账户不在【基础资料】的账户档案里",IF($B4684="","※没填日期，这一笔不会进任何月份的报表",IF(NOT(ISNUMBER($B4684)),"※日期是文本不是日期（像 2026.6.28 这种），按日期取数的报表全会漏掉这一笔",IF(AND($F4684&lt;&gt;"",$G4684&lt;&gt;""),"※收入和支出不能同时填",IF(AND(N($F4684)=0,N($G4684)=0),"※收入和支出都没填",IF(OR(N($F4684)&lt;0,N($G4684)&lt;0),"※金额不能填负数，方向反了就换一列填",IF($D4684="","※没填收支类别，分类报表会漏掉这一笔",IF(ISNA(MATCH($D4684,类别表,0)),"※收支类别不在【基础资料】的清单里",IF(AND($L4684="内部转账",$M4684=""),"△内部转账要在「对方账户」写上另一头",IF(AND($L4684="内部转账",$M4684=$C4684),"※对方账户跟本账户是同一个",IF(AND($L4684&lt;&gt;"内部转账",$M4684&lt;&gt;""),"△填了对方账户，但类别不是内部转账",IF(YEAR($B4684)&lt;&gt;管理年度,"△不是管理年度的单据，按月的三张报表里看不到",IF($H4684&lt;0,"△这一笔之后该账户余额成负数了，核一下",""))))))))))))))</f>
        <v/>
      </c>
    </row>
    <row r="4685" ht="16.5" spans="1:16">
      <c r="A4685" s="4" t="str">
        <f>IF($C4685="","",COUNTA($C$5:$C4685))</f>
        <v/>
      </c>
      <c r="B4685" s="52"/>
      <c r="C4685" s="53"/>
      <c r="D4685" s="53"/>
      <c r="E4685" s="32"/>
      <c r="F4685" s="54"/>
      <c r="G4685" s="54"/>
      <c r="H4685" s="24" t="str">
        <f>IFERROR(ROUND(VLOOKUP($C4685,基础资料!$B$5:$E$34,3,0)+SUMIF($C$5:$C4685,$C4685,$F$5:$F4685)-SUMIF($C$5:$C4685,$C4685,$G$5:$G4685),2),"")</f>
        <v/>
      </c>
      <c r="I4685" s="53"/>
      <c r="J4685" s="53"/>
      <c r="K4685" s="25" t="str">
        <f t="shared" si="73"/>
        <v/>
      </c>
      <c r="L4685" s="13" t="str">
        <f>IF($D4685="","",IFERROR(INDEX(类别属性,MATCH($D4685,类别表,0)),""))</f>
        <v/>
      </c>
      <c r="M4685" s="53"/>
      <c r="N4685" s="53"/>
      <c r="O4685" s="32"/>
      <c r="P4685" s="6" t="str">
        <f>IF($C4685="","",IF(ISNA(MATCH($C4685,账户表,0)),"※这个账户不在【基础资料】的账户档案里",IF($B4685="","※没填日期，这一笔不会进任何月份的报表",IF(NOT(ISNUMBER($B4685)),"※日期是文本不是日期（像 2026.6.28 这种），按日期取数的报表全会漏掉这一笔",IF(AND($F4685&lt;&gt;"",$G4685&lt;&gt;""),"※收入和支出不能同时填",IF(AND(N($F4685)=0,N($G4685)=0),"※收入和支出都没填",IF(OR(N($F4685)&lt;0,N($G4685)&lt;0),"※金额不能填负数，方向反了就换一列填",IF($D4685="","※没填收支类别，分类报表会漏掉这一笔",IF(ISNA(MATCH($D4685,类别表,0)),"※收支类别不在【基础资料】的清单里",IF(AND($L4685="内部转账",$M4685=""),"△内部转账要在「对方账户」写上另一头",IF(AND($L4685="内部转账",$M4685=$C4685),"※对方账户跟本账户是同一个",IF(AND($L4685&lt;&gt;"内部转账",$M4685&lt;&gt;""),"△填了对方账户，但类别不是内部转账",IF(YEAR($B4685)&lt;&gt;管理年度,"△不是管理年度的单据，按月的三张报表里看不到",IF($H4685&lt;0,"△这一笔之后该账户余额成负数了，核一下",""))))))))))))))</f>
        <v/>
      </c>
    </row>
    <row r="4686" ht="16.5" spans="1:16">
      <c r="A4686" s="4" t="str">
        <f>IF($C4686="","",COUNTA($C$5:$C4686))</f>
        <v/>
      </c>
      <c r="B4686" s="52"/>
      <c r="C4686" s="53"/>
      <c r="D4686" s="53"/>
      <c r="E4686" s="32"/>
      <c r="F4686" s="54"/>
      <c r="G4686" s="54"/>
      <c r="H4686" s="24" t="str">
        <f>IFERROR(ROUND(VLOOKUP($C4686,基础资料!$B$5:$E$34,3,0)+SUMIF($C$5:$C4686,$C4686,$F$5:$F4686)-SUMIF($C$5:$C4686,$C4686,$G$5:$G4686),2),"")</f>
        <v/>
      </c>
      <c r="I4686" s="53"/>
      <c r="J4686" s="53"/>
      <c r="K4686" s="25" t="str">
        <f t="shared" si="73"/>
        <v/>
      </c>
      <c r="L4686" s="13" t="str">
        <f>IF($D4686="","",IFERROR(INDEX(类别属性,MATCH($D4686,类别表,0)),""))</f>
        <v/>
      </c>
      <c r="M4686" s="53"/>
      <c r="N4686" s="53"/>
      <c r="O4686" s="32"/>
      <c r="P4686" s="6" t="str">
        <f>IF($C4686="","",IF(ISNA(MATCH($C4686,账户表,0)),"※这个账户不在【基础资料】的账户档案里",IF($B4686="","※没填日期，这一笔不会进任何月份的报表",IF(NOT(ISNUMBER($B4686)),"※日期是文本不是日期（像 2026.6.28 这种），按日期取数的报表全会漏掉这一笔",IF(AND($F4686&lt;&gt;"",$G4686&lt;&gt;""),"※收入和支出不能同时填",IF(AND(N($F4686)=0,N($G4686)=0),"※收入和支出都没填",IF(OR(N($F4686)&lt;0,N($G4686)&lt;0),"※金额不能填负数，方向反了就换一列填",IF($D4686="","※没填收支类别，分类报表会漏掉这一笔",IF(ISNA(MATCH($D4686,类别表,0)),"※收支类别不在【基础资料】的清单里",IF(AND($L4686="内部转账",$M4686=""),"△内部转账要在「对方账户」写上另一头",IF(AND($L4686="内部转账",$M4686=$C4686),"※对方账户跟本账户是同一个",IF(AND($L4686&lt;&gt;"内部转账",$M4686&lt;&gt;""),"△填了对方账户，但类别不是内部转账",IF(YEAR($B4686)&lt;&gt;管理年度,"△不是管理年度的单据，按月的三张报表里看不到",IF($H4686&lt;0,"△这一笔之后该账户余额成负数了，核一下",""))))))))))))))</f>
        <v/>
      </c>
    </row>
    <row r="4687" ht="16.5" spans="1:16">
      <c r="A4687" s="4" t="str">
        <f>IF($C4687="","",COUNTA($C$5:$C4687))</f>
        <v/>
      </c>
      <c r="B4687" s="52"/>
      <c r="C4687" s="53"/>
      <c r="D4687" s="53"/>
      <c r="E4687" s="32"/>
      <c r="F4687" s="54"/>
      <c r="G4687" s="54"/>
      <c r="H4687" s="24" t="str">
        <f>IFERROR(ROUND(VLOOKUP($C4687,基础资料!$B$5:$E$34,3,0)+SUMIF($C$5:$C4687,$C4687,$F$5:$F4687)-SUMIF($C$5:$C4687,$C4687,$G$5:$G4687),2),"")</f>
        <v/>
      </c>
      <c r="I4687" s="53"/>
      <c r="J4687" s="53"/>
      <c r="K4687" s="25" t="str">
        <f t="shared" si="73"/>
        <v/>
      </c>
      <c r="L4687" s="13" t="str">
        <f>IF($D4687="","",IFERROR(INDEX(类别属性,MATCH($D4687,类别表,0)),""))</f>
        <v/>
      </c>
      <c r="M4687" s="53"/>
      <c r="N4687" s="53"/>
      <c r="O4687" s="32"/>
      <c r="P4687" s="6" t="str">
        <f>IF($C4687="","",IF(ISNA(MATCH($C4687,账户表,0)),"※这个账户不在【基础资料】的账户档案里",IF($B4687="","※没填日期，这一笔不会进任何月份的报表",IF(NOT(ISNUMBER($B4687)),"※日期是文本不是日期（像 2026.6.28 这种），按日期取数的报表全会漏掉这一笔",IF(AND($F4687&lt;&gt;"",$G4687&lt;&gt;""),"※收入和支出不能同时填",IF(AND(N($F4687)=0,N($G4687)=0),"※收入和支出都没填",IF(OR(N($F4687)&lt;0,N($G4687)&lt;0),"※金额不能填负数，方向反了就换一列填",IF($D4687="","※没填收支类别，分类报表会漏掉这一笔",IF(ISNA(MATCH($D4687,类别表,0)),"※收支类别不在【基础资料】的清单里",IF(AND($L4687="内部转账",$M4687=""),"△内部转账要在「对方账户」写上另一头",IF(AND($L4687="内部转账",$M4687=$C4687),"※对方账户跟本账户是同一个",IF(AND($L4687&lt;&gt;"内部转账",$M4687&lt;&gt;""),"△填了对方账户，但类别不是内部转账",IF(YEAR($B4687)&lt;&gt;管理年度,"△不是管理年度的单据，按月的三张报表里看不到",IF($H4687&lt;0,"△这一笔之后该账户余额成负数了，核一下",""))))))))))))))</f>
        <v/>
      </c>
    </row>
    <row r="4688" ht="16.5" spans="1:16">
      <c r="A4688" s="4" t="str">
        <f>IF($C4688="","",COUNTA($C$5:$C4688))</f>
        <v/>
      </c>
      <c r="B4688" s="52"/>
      <c r="C4688" s="53"/>
      <c r="D4688" s="53"/>
      <c r="E4688" s="32"/>
      <c r="F4688" s="54"/>
      <c r="G4688" s="54"/>
      <c r="H4688" s="24" t="str">
        <f>IFERROR(ROUND(VLOOKUP($C4688,基础资料!$B$5:$E$34,3,0)+SUMIF($C$5:$C4688,$C4688,$F$5:$F4688)-SUMIF($C$5:$C4688,$C4688,$G$5:$G4688),2),"")</f>
        <v/>
      </c>
      <c r="I4688" s="53"/>
      <c r="J4688" s="53"/>
      <c r="K4688" s="25" t="str">
        <f t="shared" si="73"/>
        <v/>
      </c>
      <c r="L4688" s="13" t="str">
        <f>IF($D4688="","",IFERROR(INDEX(类别属性,MATCH($D4688,类别表,0)),""))</f>
        <v/>
      </c>
      <c r="M4688" s="53"/>
      <c r="N4688" s="53"/>
      <c r="O4688" s="32"/>
      <c r="P4688" s="6" t="str">
        <f>IF($C4688="","",IF(ISNA(MATCH($C4688,账户表,0)),"※这个账户不在【基础资料】的账户档案里",IF($B4688="","※没填日期，这一笔不会进任何月份的报表",IF(NOT(ISNUMBER($B4688)),"※日期是文本不是日期（像 2026.6.28 这种），按日期取数的报表全会漏掉这一笔",IF(AND($F4688&lt;&gt;"",$G4688&lt;&gt;""),"※收入和支出不能同时填",IF(AND(N($F4688)=0,N($G4688)=0),"※收入和支出都没填",IF(OR(N($F4688)&lt;0,N($G4688)&lt;0),"※金额不能填负数，方向反了就换一列填",IF($D4688="","※没填收支类别，分类报表会漏掉这一笔",IF(ISNA(MATCH($D4688,类别表,0)),"※收支类别不在【基础资料】的清单里",IF(AND($L4688="内部转账",$M4688=""),"△内部转账要在「对方账户」写上另一头",IF(AND($L4688="内部转账",$M4688=$C4688),"※对方账户跟本账户是同一个",IF(AND($L4688&lt;&gt;"内部转账",$M4688&lt;&gt;""),"△填了对方账户，但类别不是内部转账",IF(YEAR($B4688)&lt;&gt;管理年度,"△不是管理年度的单据，按月的三张报表里看不到",IF($H4688&lt;0,"△这一笔之后该账户余额成负数了，核一下",""))))))))))))))</f>
        <v/>
      </c>
    </row>
    <row r="4689" ht="16.5" spans="1:16">
      <c r="A4689" s="4" t="str">
        <f>IF($C4689="","",COUNTA($C$5:$C4689))</f>
        <v/>
      </c>
      <c r="B4689" s="52"/>
      <c r="C4689" s="53"/>
      <c r="D4689" s="53"/>
      <c r="E4689" s="32"/>
      <c r="F4689" s="54"/>
      <c r="G4689" s="54"/>
      <c r="H4689" s="24" t="str">
        <f>IFERROR(ROUND(VLOOKUP($C4689,基础资料!$B$5:$E$34,3,0)+SUMIF($C$5:$C4689,$C4689,$F$5:$F4689)-SUMIF($C$5:$C4689,$C4689,$G$5:$G4689),2),"")</f>
        <v/>
      </c>
      <c r="I4689" s="53"/>
      <c r="J4689" s="53"/>
      <c r="K4689" s="25" t="str">
        <f t="shared" si="73"/>
        <v/>
      </c>
      <c r="L4689" s="13" t="str">
        <f>IF($D4689="","",IFERROR(INDEX(类别属性,MATCH($D4689,类别表,0)),""))</f>
        <v/>
      </c>
      <c r="M4689" s="53"/>
      <c r="N4689" s="53"/>
      <c r="O4689" s="32"/>
      <c r="P4689" s="6" t="str">
        <f>IF($C4689="","",IF(ISNA(MATCH($C4689,账户表,0)),"※这个账户不在【基础资料】的账户档案里",IF($B4689="","※没填日期，这一笔不会进任何月份的报表",IF(NOT(ISNUMBER($B4689)),"※日期是文本不是日期（像 2026.6.28 这种），按日期取数的报表全会漏掉这一笔",IF(AND($F4689&lt;&gt;"",$G4689&lt;&gt;""),"※收入和支出不能同时填",IF(AND(N($F4689)=0,N($G4689)=0),"※收入和支出都没填",IF(OR(N($F4689)&lt;0,N($G4689)&lt;0),"※金额不能填负数，方向反了就换一列填",IF($D4689="","※没填收支类别，分类报表会漏掉这一笔",IF(ISNA(MATCH($D4689,类别表,0)),"※收支类别不在【基础资料】的清单里",IF(AND($L4689="内部转账",$M4689=""),"△内部转账要在「对方账户」写上另一头",IF(AND($L4689="内部转账",$M4689=$C4689),"※对方账户跟本账户是同一个",IF(AND($L4689&lt;&gt;"内部转账",$M4689&lt;&gt;""),"△填了对方账户，但类别不是内部转账",IF(YEAR($B4689)&lt;&gt;管理年度,"△不是管理年度的单据，按月的三张报表里看不到",IF($H4689&lt;0,"△这一笔之后该账户余额成负数了，核一下",""))))))))))))))</f>
        <v/>
      </c>
    </row>
    <row r="4690" ht="16.5" spans="1:16">
      <c r="A4690" s="4" t="str">
        <f>IF($C4690="","",COUNTA($C$5:$C4690))</f>
        <v/>
      </c>
      <c r="B4690" s="52"/>
      <c r="C4690" s="53"/>
      <c r="D4690" s="53"/>
      <c r="E4690" s="32"/>
      <c r="F4690" s="54"/>
      <c r="G4690" s="54"/>
      <c r="H4690" s="24" t="str">
        <f>IFERROR(ROUND(VLOOKUP($C4690,基础资料!$B$5:$E$34,3,0)+SUMIF($C$5:$C4690,$C4690,$F$5:$F4690)-SUMIF($C$5:$C4690,$C4690,$G$5:$G4690),2),"")</f>
        <v/>
      </c>
      <c r="I4690" s="53"/>
      <c r="J4690" s="53"/>
      <c r="K4690" s="25" t="str">
        <f t="shared" si="73"/>
        <v/>
      </c>
      <c r="L4690" s="13" t="str">
        <f>IF($D4690="","",IFERROR(INDEX(类别属性,MATCH($D4690,类别表,0)),""))</f>
        <v/>
      </c>
      <c r="M4690" s="53"/>
      <c r="N4690" s="53"/>
      <c r="O4690" s="32"/>
      <c r="P4690" s="6" t="str">
        <f>IF($C4690="","",IF(ISNA(MATCH($C4690,账户表,0)),"※这个账户不在【基础资料】的账户档案里",IF($B4690="","※没填日期，这一笔不会进任何月份的报表",IF(NOT(ISNUMBER($B4690)),"※日期是文本不是日期（像 2026.6.28 这种），按日期取数的报表全会漏掉这一笔",IF(AND($F4690&lt;&gt;"",$G4690&lt;&gt;""),"※收入和支出不能同时填",IF(AND(N($F4690)=0,N($G4690)=0),"※收入和支出都没填",IF(OR(N($F4690)&lt;0,N($G4690)&lt;0),"※金额不能填负数，方向反了就换一列填",IF($D4690="","※没填收支类别，分类报表会漏掉这一笔",IF(ISNA(MATCH($D4690,类别表,0)),"※收支类别不在【基础资料】的清单里",IF(AND($L4690="内部转账",$M4690=""),"△内部转账要在「对方账户」写上另一头",IF(AND($L4690="内部转账",$M4690=$C4690),"※对方账户跟本账户是同一个",IF(AND($L4690&lt;&gt;"内部转账",$M4690&lt;&gt;""),"△填了对方账户，但类别不是内部转账",IF(YEAR($B4690)&lt;&gt;管理年度,"△不是管理年度的单据，按月的三张报表里看不到",IF($H4690&lt;0,"△这一笔之后该账户余额成负数了，核一下",""))))))))))))))</f>
        <v/>
      </c>
    </row>
    <row r="4691" ht="16.5" spans="1:16">
      <c r="A4691" s="4" t="str">
        <f>IF($C4691="","",COUNTA($C$5:$C4691))</f>
        <v/>
      </c>
      <c r="B4691" s="52"/>
      <c r="C4691" s="53"/>
      <c r="D4691" s="53"/>
      <c r="E4691" s="32"/>
      <c r="F4691" s="54"/>
      <c r="G4691" s="54"/>
      <c r="H4691" s="24" t="str">
        <f>IFERROR(ROUND(VLOOKUP($C4691,基础资料!$B$5:$E$34,3,0)+SUMIF($C$5:$C4691,$C4691,$F$5:$F4691)-SUMIF($C$5:$C4691,$C4691,$G$5:$G4691),2),"")</f>
        <v/>
      </c>
      <c r="I4691" s="53"/>
      <c r="J4691" s="53"/>
      <c r="K4691" s="25" t="str">
        <f t="shared" si="73"/>
        <v/>
      </c>
      <c r="L4691" s="13" t="str">
        <f>IF($D4691="","",IFERROR(INDEX(类别属性,MATCH($D4691,类别表,0)),""))</f>
        <v/>
      </c>
      <c r="M4691" s="53"/>
      <c r="N4691" s="53"/>
      <c r="O4691" s="32"/>
      <c r="P4691" s="6" t="str">
        <f>IF($C4691="","",IF(ISNA(MATCH($C4691,账户表,0)),"※这个账户不在【基础资料】的账户档案里",IF($B4691="","※没填日期，这一笔不会进任何月份的报表",IF(NOT(ISNUMBER($B4691)),"※日期是文本不是日期（像 2026.6.28 这种），按日期取数的报表全会漏掉这一笔",IF(AND($F4691&lt;&gt;"",$G4691&lt;&gt;""),"※收入和支出不能同时填",IF(AND(N($F4691)=0,N($G4691)=0),"※收入和支出都没填",IF(OR(N($F4691)&lt;0,N($G4691)&lt;0),"※金额不能填负数，方向反了就换一列填",IF($D4691="","※没填收支类别，分类报表会漏掉这一笔",IF(ISNA(MATCH($D4691,类别表,0)),"※收支类别不在【基础资料】的清单里",IF(AND($L4691="内部转账",$M4691=""),"△内部转账要在「对方账户」写上另一头",IF(AND($L4691="内部转账",$M4691=$C4691),"※对方账户跟本账户是同一个",IF(AND($L4691&lt;&gt;"内部转账",$M4691&lt;&gt;""),"△填了对方账户，但类别不是内部转账",IF(YEAR($B4691)&lt;&gt;管理年度,"△不是管理年度的单据，按月的三张报表里看不到",IF($H4691&lt;0,"△这一笔之后该账户余额成负数了，核一下",""))))))))))))))</f>
        <v/>
      </c>
    </row>
    <row r="4692" ht="16.5" spans="1:16">
      <c r="A4692" s="4" t="str">
        <f>IF($C4692="","",COUNTA($C$5:$C4692))</f>
        <v/>
      </c>
      <c r="B4692" s="52"/>
      <c r="C4692" s="53"/>
      <c r="D4692" s="53"/>
      <c r="E4692" s="32"/>
      <c r="F4692" s="54"/>
      <c r="G4692" s="54"/>
      <c r="H4692" s="24" t="str">
        <f>IFERROR(ROUND(VLOOKUP($C4692,基础资料!$B$5:$E$34,3,0)+SUMIF($C$5:$C4692,$C4692,$F$5:$F4692)-SUMIF($C$5:$C4692,$C4692,$G$5:$G4692),2),"")</f>
        <v/>
      </c>
      <c r="I4692" s="53"/>
      <c r="J4692" s="53"/>
      <c r="K4692" s="25" t="str">
        <f t="shared" si="73"/>
        <v/>
      </c>
      <c r="L4692" s="13" t="str">
        <f>IF($D4692="","",IFERROR(INDEX(类别属性,MATCH($D4692,类别表,0)),""))</f>
        <v/>
      </c>
      <c r="M4692" s="53"/>
      <c r="N4692" s="53"/>
      <c r="O4692" s="32"/>
      <c r="P4692" s="6" t="str">
        <f>IF($C4692="","",IF(ISNA(MATCH($C4692,账户表,0)),"※这个账户不在【基础资料】的账户档案里",IF($B4692="","※没填日期，这一笔不会进任何月份的报表",IF(NOT(ISNUMBER($B4692)),"※日期是文本不是日期（像 2026.6.28 这种），按日期取数的报表全会漏掉这一笔",IF(AND($F4692&lt;&gt;"",$G4692&lt;&gt;""),"※收入和支出不能同时填",IF(AND(N($F4692)=0,N($G4692)=0),"※收入和支出都没填",IF(OR(N($F4692)&lt;0,N($G4692)&lt;0),"※金额不能填负数，方向反了就换一列填",IF($D4692="","※没填收支类别，分类报表会漏掉这一笔",IF(ISNA(MATCH($D4692,类别表,0)),"※收支类别不在【基础资料】的清单里",IF(AND($L4692="内部转账",$M4692=""),"△内部转账要在「对方账户」写上另一头",IF(AND($L4692="内部转账",$M4692=$C4692),"※对方账户跟本账户是同一个",IF(AND($L4692&lt;&gt;"内部转账",$M4692&lt;&gt;""),"△填了对方账户，但类别不是内部转账",IF(YEAR($B4692)&lt;&gt;管理年度,"△不是管理年度的单据，按月的三张报表里看不到",IF($H4692&lt;0,"△这一笔之后该账户余额成负数了，核一下",""))))))))))))))</f>
        <v/>
      </c>
    </row>
    <row r="4693" ht="16.5" spans="1:16">
      <c r="A4693" s="4" t="str">
        <f>IF($C4693="","",COUNTA($C$5:$C4693))</f>
        <v/>
      </c>
      <c r="B4693" s="52"/>
      <c r="C4693" s="53"/>
      <c r="D4693" s="53"/>
      <c r="E4693" s="32"/>
      <c r="F4693" s="54"/>
      <c r="G4693" s="54"/>
      <c r="H4693" s="24" t="str">
        <f>IFERROR(ROUND(VLOOKUP($C4693,基础资料!$B$5:$E$34,3,0)+SUMIF($C$5:$C4693,$C4693,$F$5:$F4693)-SUMIF($C$5:$C4693,$C4693,$G$5:$G4693),2),"")</f>
        <v/>
      </c>
      <c r="I4693" s="53"/>
      <c r="J4693" s="53"/>
      <c r="K4693" s="25" t="str">
        <f t="shared" si="73"/>
        <v/>
      </c>
      <c r="L4693" s="13" t="str">
        <f>IF($D4693="","",IFERROR(INDEX(类别属性,MATCH($D4693,类别表,0)),""))</f>
        <v/>
      </c>
      <c r="M4693" s="53"/>
      <c r="N4693" s="53"/>
      <c r="O4693" s="32"/>
      <c r="P4693" s="6" t="str">
        <f>IF($C4693="","",IF(ISNA(MATCH($C4693,账户表,0)),"※这个账户不在【基础资料】的账户档案里",IF($B4693="","※没填日期，这一笔不会进任何月份的报表",IF(NOT(ISNUMBER($B4693)),"※日期是文本不是日期（像 2026.6.28 这种），按日期取数的报表全会漏掉这一笔",IF(AND($F4693&lt;&gt;"",$G4693&lt;&gt;""),"※收入和支出不能同时填",IF(AND(N($F4693)=0,N($G4693)=0),"※收入和支出都没填",IF(OR(N($F4693)&lt;0,N($G4693)&lt;0),"※金额不能填负数，方向反了就换一列填",IF($D4693="","※没填收支类别，分类报表会漏掉这一笔",IF(ISNA(MATCH($D4693,类别表,0)),"※收支类别不在【基础资料】的清单里",IF(AND($L4693="内部转账",$M4693=""),"△内部转账要在「对方账户」写上另一头",IF(AND($L4693="内部转账",$M4693=$C4693),"※对方账户跟本账户是同一个",IF(AND($L4693&lt;&gt;"内部转账",$M4693&lt;&gt;""),"△填了对方账户，但类别不是内部转账",IF(YEAR($B4693)&lt;&gt;管理年度,"△不是管理年度的单据，按月的三张报表里看不到",IF($H4693&lt;0,"△这一笔之后该账户余额成负数了，核一下",""))))))))))))))</f>
        <v/>
      </c>
    </row>
    <row r="4694" ht="16.5" spans="1:16">
      <c r="A4694" s="4" t="str">
        <f>IF($C4694="","",COUNTA($C$5:$C4694))</f>
        <v/>
      </c>
      <c r="B4694" s="52"/>
      <c r="C4694" s="53"/>
      <c r="D4694" s="53"/>
      <c r="E4694" s="32"/>
      <c r="F4694" s="54"/>
      <c r="G4694" s="54"/>
      <c r="H4694" s="24" t="str">
        <f>IFERROR(ROUND(VLOOKUP($C4694,基础资料!$B$5:$E$34,3,0)+SUMIF($C$5:$C4694,$C4694,$F$5:$F4694)-SUMIF($C$5:$C4694,$C4694,$G$5:$G4694),2),"")</f>
        <v/>
      </c>
      <c r="I4694" s="53"/>
      <c r="J4694" s="53"/>
      <c r="K4694" s="25" t="str">
        <f t="shared" si="73"/>
        <v/>
      </c>
      <c r="L4694" s="13" t="str">
        <f>IF($D4694="","",IFERROR(INDEX(类别属性,MATCH($D4694,类别表,0)),""))</f>
        <v/>
      </c>
      <c r="M4694" s="53"/>
      <c r="N4694" s="53"/>
      <c r="O4694" s="32"/>
      <c r="P4694" s="6" t="str">
        <f>IF($C4694="","",IF(ISNA(MATCH($C4694,账户表,0)),"※这个账户不在【基础资料】的账户档案里",IF($B4694="","※没填日期，这一笔不会进任何月份的报表",IF(NOT(ISNUMBER($B4694)),"※日期是文本不是日期（像 2026.6.28 这种），按日期取数的报表全会漏掉这一笔",IF(AND($F4694&lt;&gt;"",$G4694&lt;&gt;""),"※收入和支出不能同时填",IF(AND(N($F4694)=0,N($G4694)=0),"※收入和支出都没填",IF(OR(N($F4694)&lt;0,N($G4694)&lt;0),"※金额不能填负数，方向反了就换一列填",IF($D4694="","※没填收支类别，分类报表会漏掉这一笔",IF(ISNA(MATCH($D4694,类别表,0)),"※收支类别不在【基础资料】的清单里",IF(AND($L4694="内部转账",$M4694=""),"△内部转账要在「对方账户」写上另一头",IF(AND($L4694="内部转账",$M4694=$C4694),"※对方账户跟本账户是同一个",IF(AND($L4694&lt;&gt;"内部转账",$M4694&lt;&gt;""),"△填了对方账户，但类别不是内部转账",IF(YEAR($B4694)&lt;&gt;管理年度,"△不是管理年度的单据，按月的三张报表里看不到",IF($H4694&lt;0,"△这一笔之后该账户余额成负数了，核一下",""))))))))))))))</f>
        <v/>
      </c>
    </row>
    <row r="4695" ht="16.5" spans="1:16">
      <c r="A4695" s="4" t="str">
        <f>IF($C4695="","",COUNTA($C$5:$C4695))</f>
        <v/>
      </c>
      <c r="B4695" s="52"/>
      <c r="C4695" s="53"/>
      <c r="D4695" s="53"/>
      <c r="E4695" s="32"/>
      <c r="F4695" s="54"/>
      <c r="G4695" s="54"/>
      <c r="H4695" s="24" t="str">
        <f>IFERROR(ROUND(VLOOKUP($C4695,基础资料!$B$5:$E$34,3,0)+SUMIF($C$5:$C4695,$C4695,$F$5:$F4695)-SUMIF($C$5:$C4695,$C4695,$G$5:$G4695),2),"")</f>
        <v/>
      </c>
      <c r="I4695" s="53"/>
      <c r="J4695" s="53"/>
      <c r="K4695" s="25" t="str">
        <f t="shared" si="73"/>
        <v/>
      </c>
      <c r="L4695" s="13" t="str">
        <f>IF($D4695="","",IFERROR(INDEX(类别属性,MATCH($D4695,类别表,0)),""))</f>
        <v/>
      </c>
      <c r="M4695" s="53"/>
      <c r="N4695" s="53"/>
      <c r="O4695" s="32"/>
      <c r="P4695" s="6" t="str">
        <f>IF($C4695="","",IF(ISNA(MATCH($C4695,账户表,0)),"※这个账户不在【基础资料】的账户档案里",IF($B4695="","※没填日期，这一笔不会进任何月份的报表",IF(NOT(ISNUMBER($B4695)),"※日期是文本不是日期（像 2026.6.28 这种），按日期取数的报表全会漏掉这一笔",IF(AND($F4695&lt;&gt;"",$G4695&lt;&gt;""),"※收入和支出不能同时填",IF(AND(N($F4695)=0,N($G4695)=0),"※收入和支出都没填",IF(OR(N($F4695)&lt;0,N($G4695)&lt;0),"※金额不能填负数，方向反了就换一列填",IF($D4695="","※没填收支类别，分类报表会漏掉这一笔",IF(ISNA(MATCH($D4695,类别表,0)),"※收支类别不在【基础资料】的清单里",IF(AND($L4695="内部转账",$M4695=""),"△内部转账要在「对方账户」写上另一头",IF(AND($L4695="内部转账",$M4695=$C4695),"※对方账户跟本账户是同一个",IF(AND($L4695&lt;&gt;"内部转账",$M4695&lt;&gt;""),"△填了对方账户，但类别不是内部转账",IF(YEAR($B4695)&lt;&gt;管理年度,"△不是管理年度的单据，按月的三张报表里看不到",IF($H4695&lt;0,"△这一笔之后该账户余额成负数了，核一下",""))))))))))))))</f>
        <v/>
      </c>
    </row>
    <row r="4696" ht="16.5" spans="1:16">
      <c r="A4696" s="4" t="str">
        <f>IF($C4696="","",COUNTA($C$5:$C4696))</f>
        <v/>
      </c>
      <c r="B4696" s="52"/>
      <c r="C4696" s="53"/>
      <c r="D4696" s="53"/>
      <c r="E4696" s="32"/>
      <c r="F4696" s="54"/>
      <c r="G4696" s="54"/>
      <c r="H4696" s="24" t="str">
        <f>IFERROR(ROUND(VLOOKUP($C4696,基础资料!$B$5:$E$34,3,0)+SUMIF($C$5:$C4696,$C4696,$F$5:$F4696)-SUMIF($C$5:$C4696,$C4696,$G$5:$G4696),2),"")</f>
        <v/>
      </c>
      <c r="I4696" s="53"/>
      <c r="J4696" s="53"/>
      <c r="K4696" s="25" t="str">
        <f t="shared" si="73"/>
        <v/>
      </c>
      <c r="L4696" s="13" t="str">
        <f>IF($D4696="","",IFERROR(INDEX(类别属性,MATCH($D4696,类别表,0)),""))</f>
        <v/>
      </c>
      <c r="M4696" s="53"/>
      <c r="N4696" s="53"/>
      <c r="O4696" s="32"/>
      <c r="P4696" s="6" t="str">
        <f>IF($C4696="","",IF(ISNA(MATCH($C4696,账户表,0)),"※这个账户不在【基础资料】的账户档案里",IF($B4696="","※没填日期，这一笔不会进任何月份的报表",IF(NOT(ISNUMBER($B4696)),"※日期是文本不是日期（像 2026.6.28 这种），按日期取数的报表全会漏掉这一笔",IF(AND($F4696&lt;&gt;"",$G4696&lt;&gt;""),"※收入和支出不能同时填",IF(AND(N($F4696)=0,N($G4696)=0),"※收入和支出都没填",IF(OR(N($F4696)&lt;0,N($G4696)&lt;0),"※金额不能填负数，方向反了就换一列填",IF($D4696="","※没填收支类别，分类报表会漏掉这一笔",IF(ISNA(MATCH($D4696,类别表,0)),"※收支类别不在【基础资料】的清单里",IF(AND($L4696="内部转账",$M4696=""),"△内部转账要在「对方账户」写上另一头",IF(AND($L4696="内部转账",$M4696=$C4696),"※对方账户跟本账户是同一个",IF(AND($L4696&lt;&gt;"内部转账",$M4696&lt;&gt;""),"△填了对方账户，但类别不是内部转账",IF(YEAR($B4696)&lt;&gt;管理年度,"△不是管理年度的单据，按月的三张报表里看不到",IF($H4696&lt;0,"△这一笔之后该账户余额成负数了，核一下",""))))))))))))))</f>
        <v/>
      </c>
    </row>
    <row r="4697" ht="16.5" spans="1:16">
      <c r="A4697" s="4" t="str">
        <f>IF($C4697="","",COUNTA($C$5:$C4697))</f>
        <v/>
      </c>
      <c r="B4697" s="52"/>
      <c r="C4697" s="53"/>
      <c r="D4697" s="53"/>
      <c r="E4697" s="32"/>
      <c r="F4697" s="54"/>
      <c r="G4697" s="54"/>
      <c r="H4697" s="24" t="str">
        <f>IFERROR(ROUND(VLOOKUP($C4697,基础资料!$B$5:$E$34,3,0)+SUMIF($C$5:$C4697,$C4697,$F$5:$F4697)-SUMIF($C$5:$C4697,$C4697,$G$5:$G4697),2),"")</f>
        <v/>
      </c>
      <c r="I4697" s="53"/>
      <c r="J4697" s="53"/>
      <c r="K4697" s="25" t="str">
        <f t="shared" si="73"/>
        <v/>
      </c>
      <c r="L4697" s="13" t="str">
        <f>IF($D4697="","",IFERROR(INDEX(类别属性,MATCH($D4697,类别表,0)),""))</f>
        <v/>
      </c>
      <c r="M4697" s="53"/>
      <c r="N4697" s="53"/>
      <c r="O4697" s="32"/>
      <c r="P4697" s="6" t="str">
        <f>IF($C4697="","",IF(ISNA(MATCH($C4697,账户表,0)),"※这个账户不在【基础资料】的账户档案里",IF($B4697="","※没填日期，这一笔不会进任何月份的报表",IF(NOT(ISNUMBER($B4697)),"※日期是文本不是日期（像 2026.6.28 这种），按日期取数的报表全会漏掉这一笔",IF(AND($F4697&lt;&gt;"",$G4697&lt;&gt;""),"※收入和支出不能同时填",IF(AND(N($F4697)=0,N($G4697)=0),"※收入和支出都没填",IF(OR(N($F4697)&lt;0,N($G4697)&lt;0),"※金额不能填负数，方向反了就换一列填",IF($D4697="","※没填收支类别，分类报表会漏掉这一笔",IF(ISNA(MATCH($D4697,类别表,0)),"※收支类别不在【基础资料】的清单里",IF(AND($L4697="内部转账",$M4697=""),"△内部转账要在「对方账户」写上另一头",IF(AND($L4697="内部转账",$M4697=$C4697),"※对方账户跟本账户是同一个",IF(AND($L4697&lt;&gt;"内部转账",$M4697&lt;&gt;""),"△填了对方账户，但类别不是内部转账",IF(YEAR($B4697)&lt;&gt;管理年度,"△不是管理年度的单据，按月的三张报表里看不到",IF($H4697&lt;0,"△这一笔之后该账户余额成负数了，核一下",""))))))))))))))</f>
        <v/>
      </c>
    </row>
    <row r="4698" ht="16.5" spans="1:16">
      <c r="A4698" s="4" t="str">
        <f>IF($C4698="","",COUNTA($C$5:$C4698))</f>
        <v/>
      </c>
      <c r="B4698" s="52"/>
      <c r="C4698" s="53"/>
      <c r="D4698" s="53"/>
      <c r="E4698" s="32"/>
      <c r="F4698" s="54"/>
      <c r="G4698" s="54"/>
      <c r="H4698" s="24" t="str">
        <f>IFERROR(ROUND(VLOOKUP($C4698,基础资料!$B$5:$E$34,3,0)+SUMIF($C$5:$C4698,$C4698,$F$5:$F4698)-SUMIF($C$5:$C4698,$C4698,$G$5:$G4698),2),"")</f>
        <v/>
      </c>
      <c r="I4698" s="53"/>
      <c r="J4698" s="53"/>
      <c r="K4698" s="25" t="str">
        <f t="shared" si="73"/>
        <v/>
      </c>
      <c r="L4698" s="13" t="str">
        <f>IF($D4698="","",IFERROR(INDEX(类别属性,MATCH($D4698,类别表,0)),""))</f>
        <v/>
      </c>
      <c r="M4698" s="53"/>
      <c r="N4698" s="53"/>
      <c r="O4698" s="32"/>
      <c r="P4698" s="6" t="str">
        <f>IF($C4698="","",IF(ISNA(MATCH($C4698,账户表,0)),"※这个账户不在【基础资料】的账户档案里",IF($B4698="","※没填日期，这一笔不会进任何月份的报表",IF(NOT(ISNUMBER($B4698)),"※日期是文本不是日期（像 2026.6.28 这种），按日期取数的报表全会漏掉这一笔",IF(AND($F4698&lt;&gt;"",$G4698&lt;&gt;""),"※收入和支出不能同时填",IF(AND(N($F4698)=0,N($G4698)=0),"※收入和支出都没填",IF(OR(N($F4698)&lt;0,N($G4698)&lt;0),"※金额不能填负数，方向反了就换一列填",IF($D4698="","※没填收支类别，分类报表会漏掉这一笔",IF(ISNA(MATCH($D4698,类别表,0)),"※收支类别不在【基础资料】的清单里",IF(AND($L4698="内部转账",$M4698=""),"△内部转账要在「对方账户」写上另一头",IF(AND($L4698="内部转账",$M4698=$C4698),"※对方账户跟本账户是同一个",IF(AND($L4698&lt;&gt;"内部转账",$M4698&lt;&gt;""),"△填了对方账户，但类别不是内部转账",IF(YEAR($B4698)&lt;&gt;管理年度,"△不是管理年度的单据，按月的三张报表里看不到",IF($H4698&lt;0,"△这一笔之后该账户余额成负数了，核一下",""))))))))))))))</f>
        <v/>
      </c>
    </row>
    <row r="4699" ht="16.5" spans="1:16">
      <c r="A4699" s="4" t="str">
        <f>IF($C4699="","",COUNTA($C$5:$C4699))</f>
        <v/>
      </c>
      <c r="B4699" s="52"/>
      <c r="C4699" s="53"/>
      <c r="D4699" s="53"/>
      <c r="E4699" s="32"/>
      <c r="F4699" s="54"/>
      <c r="G4699" s="54"/>
      <c r="H4699" s="24" t="str">
        <f>IFERROR(ROUND(VLOOKUP($C4699,基础资料!$B$5:$E$34,3,0)+SUMIF($C$5:$C4699,$C4699,$F$5:$F4699)-SUMIF($C$5:$C4699,$C4699,$G$5:$G4699),2),"")</f>
        <v/>
      </c>
      <c r="I4699" s="53"/>
      <c r="J4699" s="53"/>
      <c r="K4699" s="25" t="str">
        <f t="shared" si="73"/>
        <v/>
      </c>
      <c r="L4699" s="13" t="str">
        <f>IF($D4699="","",IFERROR(INDEX(类别属性,MATCH($D4699,类别表,0)),""))</f>
        <v/>
      </c>
      <c r="M4699" s="53"/>
      <c r="N4699" s="53"/>
      <c r="O4699" s="32"/>
      <c r="P4699" s="6" t="str">
        <f>IF($C4699="","",IF(ISNA(MATCH($C4699,账户表,0)),"※这个账户不在【基础资料】的账户档案里",IF($B4699="","※没填日期，这一笔不会进任何月份的报表",IF(NOT(ISNUMBER($B4699)),"※日期是文本不是日期（像 2026.6.28 这种），按日期取数的报表全会漏掉这一笔",IF(AND($F4699&lt;&gt;"",$G4699&lt;&gt;""),"※收入和支出不能同时填",IF(AND(N($F4699)=0,N($G4699)=0),"※收入和支出都没填",IF(OR(N($F4699)&lt;0,N($G4699)&lt;0),"※金额不能填负数，方向反了就换一列填",IF($D4699="","※没填收支类别，分类报表会漏掉这一笔",IF(ISNA(MATCH($D4699,类别表,0)),"※收支类别不在【基础资料】的清单里",IF(AND($L4699="内部转账",$M4699=""),"△内部转账要在「对方账户」写上另一头",IF(AND($L4699="内部转账",$M4699=$C4699),"※对方账户跟本账户是同一个",IF(AND($L4699&lt;&gt;"内部转账",$M4699&lt;&gt;""),"△填了对方账户，但类别不是内部转账",IF(YEAR($B4699)&lt;&gt;管理年度,"△不是管理年度的单据，按月的三张报表里看不到",IF($H4699&lt;0,"△这一笔之后该账户余额成负数了，核一下",""))))))))))))))</f>
        <v/>
      </c>
    </row>
    <row r="4700" ht="16.5" spans="1:16">
      <c r="A4700" s="4" t="str">
        <f>IF($C4700="","",COUNTA($C$5:$C4700))</f>
        <v/>
      </c>
      <c r="B4700" s="52"/>
      <c r="C4700" s="53"/>
      <c r="D4700" s="53"/>
      <c r="E4700" s="32"/>
      <c r="F4700" s="54"/>
      <c r="G4700" s="54"/>
      <c r="H4700" s="24" t="str">
        <f>IFERROR(ROUND(VLOOKUP($C4700,基础资料!$B$5:$E$34,3,0)+SUMIF($C$5:$C4700,$C4700,$F$5:$F4700)-SUMIF($C$5:$C4700,$C4700,$G$5:$G4700),2),"")</f>
        <v/>
      </c>
      <c r="I4700" s="53"/>
      <c r="J4700" s="53"/>
      <c r="K4700" s="25" t="str">
        <f t="shared" si="73"/>
        <v/>
      </c>
      <c r="L4700" s="13" t="str">
        <f>IF($D4700="","",IFERROR(INDEX(类别属性,MATCH($D4700,类别表,0)),""))</f>
        <v/>
      </c>
      <c r="M4700" s="53"/>
      <c r="N4700" s="53"/>
      <c r="O4700" s="32"/>
      <c r="P4700" s="6" t="str">
        <f>IF($C4700="","",IF(ISNA(MATCH($C4700,账户表,0)),"※这个账户不在【基础资料】的账户档案里",IF($B4700="","※没填日期，这一笔不会进任何月份的报表",IF(NOT(ISNUMBER($B4700)),"※日期是文本不是日期（像 2026.6.28 这种），按日期取数的报表全会漏掉这一笔",IF(AND($F4700&lt;&gt;"",$G4700&lt;&gt;""),"※收入和支出不能同时填",IF(AND(N($F4700)=0,N($G4700)=0),"※收入和支出都没填",IF(OR(N($F4700)&lt;0,N($G4700)&lt;0),"※金额不能填负数，方向反了就换一列填",IF($D4700="","※没填收支类别，分类报表会漏掉这一笔",IF(ISNA(MATCH($D4700,类别表,0)),"※收支类别不在【基础资料】的清单里",IF(AND($L4700="内部转账",$M4700=""),"△内部转账要在「对方账户」写上另一头",IF(AND($L4700="内部转账",$M4700=$C4700),"※对方账户跟本账户是同一个",IF(AND($L4700&lt;&gt;"内部转账",$M4700&lt;&gt;""),"△填了对方账户，但类别不是内部转账",IF(YEAR($B4700)&lt;&gt;管理年度,"△不是管理年度的单据，按月的三张报表里看不到",IF($H4700&lt;0,"△这一笔之后该账户余额成负数了，核一下",""))))))))))))))</f>
        <v/>
      </c>
    </row>
    <row r="4701" ht="16.5" spans="1:16">
      <c r="A4701" s="4" t="str">
        <f>IF($C4701="","",COUNTA($C$5:$C4701))</f>
        <v/>
      </c>
      <c r="B4701" s="52"/>
      <c r="C4701" s="53"/>
      <c r="D4701" s="53"/>
      <c r="E4701" s="32"/>
      <c r="F4701" s="54"/>
      <c r="G4701" s="54"/>
      <c r="H4701" s="24" t="str">
        <f>IFERROR(ROUND(VLOOKUP($C4701,基础资料!$B$5:$E$34,3,0)+SUMIF($C$5:$C4701,$C4701,$F$5:$F4701)-SUMIF($C$5:$C4701,$C4701,$G$5:$G4701),2),"")</f>
        <v/>
      </c>
      <c r="I4701" s="53"/>
      <c r="J4701" s="53"/>
      <c r="K4701" s="25" t="str">
        <f t="shared" si="73"/>
        <v/>
      </c>
      <c r="L4701" s="13" t="str">
        <f>IF($D4701="","",IFERROR(INDEX(类别属性,MATCH($D4701,类别表,0)),""))</f>
        <v/>
      </c>
      <c r="M4701" s="53"/>
      <c r="N4701" s="53"/>
      <c r="O4701" s="32"/>
      <c r="P4701" s="6" t="str">
        <f>IF($C4701="","",IF(ISNA(MATCH($C4701,账户表,0)),"※这个账户不在【基础资料】的账户档案里",IF($B4701="","※没填日期，这一笔不会进任何月份的报表",IF(NOT(ISNUMBER($B4701)),"※日期是文本不是日期（像 2026.6.28 这种），按日期取数的报表全会漏掉这一笔",IF(AND($F4701&lt;&gt;"",$G4701&lt;&gt;""),"※收入和支出不能同时填",IF(AND(N($F4701)=0,N($G4701)=0),"※收入和支出都没填",IF(OR(N($F4701)&lt;0,N($G4701)&lt;0),"※金额不能填负数，方向反了就换一列填",IF($D4701="","※没填收支类别，分类报表会漏掉这一笔",IF(ISNA(MATCH($D4701,类别表,0)),"※收支类别不在【基础资料】的清单里",IF(AND($L4701="内部转账",$M4701=""),"△内部转账要在「对方账户」写上另一头",IF(AND($L4701="内部转账",$M4701=$C4701),"※对方账户跟本账户是同一个",IF(AND($L4701&lt;&gt;"内部转账",$M4701&lt;&gt;""),"△填了对方账户，但类别不是内部转账",IF(YEAR($B4701)&lt;&gt;管理年度,"△不是管理年度的单据，按月的三张报表里看不到",IF($H4701&lt;0,"△这一笔之后该账户余额成负数了，核一下",""))))))))))))))</f>
        <v/>
      </c>
    </row>
    <row r="4702" ht="16.5" spans="1:16">
      <c r="A4702" s="4" t="str">
        <f>IF($C4702="","",COUNTA($C$5:$C4702))</f>
        <v/>
      </c>
      <c r="B4702" s="52"/>
      <c r="C4702" s="53"/>
      <c r="D4702" s="53"/>
      <c r="E4702" s="32"/>
      <c r="F4702" s="54"/>
      <c r="G4702" s="54"/>
      <c r="H4702" s="24" t="str">
        <f>IFERROR(ROUND(VLOOKUP($C4702,基础资料!$B$5:$E$34,3,0)+SUMIF($C$5:$C4702,$C4702,$F$5:$F4702)-SUMIF($C$5:$C4702,$C4702,$G$5:$G4702),2),"")</f>
        <v/>
      </c>
      <c r="I4702" s="53"/>
      <c r="J4702" s="53"/>
      <c r="K4702" s="25" t="str">
        <f t="shared" si="73"/>
        <v/>
      </c>
      <c r="L4702" s="13" t="str">
        <f>IF($D4702="","",IFERROR(INDEX(类别属性,MATCH($D4702,类别表,0)),""))</f>
        <v/>
      </c>
      <c r="M4702" s="53"/>
      <c r="N4702" s="53"/>
      <c r="O4702" s="32"/>
      <c r="P4702" s="6" t="str">
        <f>IF($C4702="","",IF(ISNA(MATCH($C4702,账户表,0)),"※这个账户不在【基础资料】的账户档案里",IF($B4702="","※没填日期，这一笔不会进任何月份的报表",IF(NOT(ISNUMBER($B4702)),"※日期是文本不是日期（像 2026.6.28 这种），按日期取数的报表全会漏掉这一笔",IF(AND($F4702&lt;&gt;"",$G4702&lt;&gt;""),"※收入和支出不能同时填",IF(AND(N($F4702)=0,N($G4702)=0),"※收入和支出都没填",IF(OR(N($F4702)&lt;0,N($G4702)&lt;0),"※金额不能填负数，方向反了就换一列填",IF($D4702="","※没填收支类别，分类报表会漏掉这一笔",IF(ISNA(MATCH($D4702,类别表,0)),"※收支类别不在【基础资料】的清单里",IF(AND($L4702="内部转账",$M4702=""),"△内部转账要在「对方账户」写上另一头",IF(AND($L4702="内部转账",$M4702=$C4702),"※对方账户跟本账户是同一个",IF(AND($L4702&lt;&gt;"内部转账",$M4702&lt;&gt;""),"△填了对方账户，但类别不是内部转账",IF(YEAR($B4702)&lt;&gt;管理年度,"△不是管理年度的单据，按月的三张报表里看不到",IF($H4702&lt;0,"△这一笔之后该账户余额成负数了，核一下",""))))))))))))))</f>
        <v/>
      </c>
    </row>
    <row r="4703" ht="16.5" spans="1:16">
      <c r="A4703" s="4" t="str">
        <f>IF($C4703="","",COUNTA($C$5:$C4703))</f>
        <v/>
      </c>
      <c r="B4703" s="52"/>
      <c r="C4703" s="53"/>
      <c r="D4703" s="53"/>
      <c r="E4703" s="32"/>
      <c r="F4703" s="54"/>
      <c r="G4703" s="54"/>
      <c r="H4703" s="24" t="str">
        <f>IFERROR(ROUND(VLOOKUP($C4703,基础资料!$B$5:$E$34,3,0)+SUMIF($C$5:$C4703,$C4703,$F$5:$F4703)-SUMIF($C$5:$C4703,$C4703,$G$5:$G4703),2),"")</f>
        <v/>
      </c>
      <c r="I4703" s="53"/>
      <c r="J4703" s="53"/>
      <c r="K4703" s="25" t="str">
        <f t="shared" si="73"/>
        <v/>
      </c>
      <c r="L4703" s="13" t="str">
        <f>IF($D4703="","",IFERROR(INDEX(类别属性,MATCH($D4703,类别表,0)),""))</f>
        <v/>
      </c>
      <c r="M4703" s="53"/>
      <c r="N4703" s="53"/>
      <c r="O4703" s="32"/>
      <c r="P4703" s="6" t="str">
        <f>IF($C4703="","",IF(ISNA(MATCH($C4703,账户表,0)),"※这个账户不在【基础资料】的账户档案里",IF($B4703="","※没填日期，这一笔不会进任何月份的报表",IF(NOT(ISNUMBER($B4703)),"※日期是文本不是日期（像 2026.6.28 这种），按日期取数的报表全会漏掉这一笔",IF(AND($F4703&lt;&gt;"",$G4703&lt;&gt;""),"※收入和支出不能同时填",IF(AND(N($F4703)=0,N($G4703)=0),"※收入和支出都没填",IF(OR(N($F4703)&lt;0,N($G4703)&lt;0),"※金额不能填负数，方向反了就换一列填",IF($D4703="","※没填收支类别，分类报表会漏掉这一笔",IF(ISNA(MATCH($D4703,类别表,0)),"※收支类别不在【基础资料】的清单里",IF(AND($L4703="内部转账",$M4703=""),"△内部转账要在「对方账户」写上另一头",IF(AND($L4703="内部转账",$M4703=$C4703),"※对方账户跟本账户是同一个",IF(AND($L4703&lt;&gt;"内部转账",$M4703&lt;&gt;""),"△填了对方账户，但类别不是内部转账",IF(YEAR($B4703)&lt;&gt;管理年度,"△不是管理年度的单据，按月的三张报表里看不到",IF($H4703&lt;0,"△这一笔之后该账户余额成负数了，核一下",""))))))))))))))</f>
        <v/>
      </c>
    </row>
    <row r="4704" ht="16.5" spans="1:16">
      <c r="A4704" s="4" t="str">
        <f>IF($C4704="","",COUNTA($C$5:$C4704))</f>
        <v/>
      </c>
      <c r="B4704" s="52"/>
      <c r="C4704" s="53"/>
      <c r="D4704" s="53"/>
      <c r="E4704" s="32"/>
      <c r="F4704" s="54"/>
      <c r="G4704" s="54"/>
      <c r="H4704" s="24" t="str">
        <f>IFERROR(ROUND(VLOOKUP($C4704,基础资料!$B$5:$E$34,3,0)+SUMIF($C$5:$C4704,$C4704,$F$5:$F4704)-SUMIF($C$5:$C4704,$C4704,$G$5:$G4704),2),"")</f>
        <v/>
      </c>
      <c r="I4704" s="53"/>
      <c r="J4704" s="53"/>
      <c r="K4704" s="25" t="str">
        <f t="shared" si="73"/>
        <v/>
      </c>
      <c r="L4704" s="13" t="str">
        <f>IF($D4704="","",IFERROR(INDEX(类别属性,MATCH($D4704,类别表,0)),""))</f>
        <v/>
      </c>
      <c r="M4704" s="53"/>
      <c r="N4704" s="53"/>
      <c r="O4704" s="32"/>
      <c r="P4704" s="6" t="str">
        <f>IF($C4704="","",IF(ISNA(MATCH($C4704,账户表,0)),"※这个账户不在【基础资料】的账户档案里",IF($B4704="","※没填日期，这一笔不会进任何月份的报表",IF(NOT(ISNUMBER($B4704)),"※日期是文本不是日期（像 2026.6.28 这种），按日期取数的报表全会漏掉这一笔",IF(AND($F4704&lt;&gt;"",$G4704&lt;&gt;""),"※收入和支出不能同时填",IF(AND(N($F4704)=0,N($G4704)=0),"※收入和支出都没填",IF(OR(N($F4704)&lt;0,N($G4704)&lt;0),"※金额不能填负数，方向反了就换一列填",IF($D4704="","※没填收支类别，分类报表会漏掉这一笔",IF(ISNA(MATCH($D4704,类别表,0)),"※收支类别不在【基础资料】的清单里",IF(AND($L4704="内部转账",$M4704=""),"△内部转账要在「对方账户」写上另一头",IF(AND($L4704="内部转账",$M4704=$C4704),"※对方账户跟本账户是同一个",IF(AND($L4704&lt;&gt;"内部转账",$M4704&lt;&gt;""),"△填了对方账户，但类别不是内部转账",IF(YEAR($B4704)&lt;&gt;管理年度,"△不是管理年度的单据，按月的三张报表里看不到",IF($H4704&lt;0,"△这一笔之后该账户余额成负数了，核一下",""))))))))))))))</f>
        <v/>
      </c>
    </row>
    <row r="4705" ht="16.5" spans="1:16">
      <c r="A4705" s="4" t="str">
        <f>IF($C4705="","",COUNTA($C$5:$C4705))</f>
        <v/>
      </c>
      <c r="B4705" s="52"/>
      <c r="C4705" s="53"/>
      <c r="D4705" s="53"/>
      <c r="E4705" s="32"/>
      <c r="F4705" s="54"/>
      <c r="G4705" s="54"/>
      <c r="H4705" s="24" t="str">
        <f>IFERROR(ROUND(VLOOKUP($C4705,基础资料!$B$5:$E$34,3,0)+SUMIF($C$5:$C4705,$C4705,$F$5:$F4705)-SUMIF($C$5:$C4705,$C4705,$G$5:$G4705),2),"")</f>
        <v/>
      </c>
      <c r="I4705" s="53"/>
      <c r="J4705" s="53"/>
      <c r="K4705" s="25" t="str">
        <f t="shared" si="73"/>
        <v/>
      </c>
      <c r="L4705" s="13" t="str">
        <f>IF($D4705="","",IFERROR(INDEX(类别属性,MATCH($D4705,类别表,0)),""))</f>
        <v/>
      </c>
      <c r="M4705" s="53"/>
      <c r="N4705" s="53"/>
      <c r="O4705" s="32"/>
      <c r="P4705" s="6" t="str">
        <f>IF($C4705="","",IF(ISNA(MATCH($C4705,账户表,0)),"※这个账户不在【基础资料】的账户档案里",IF($B4705="","※没填日期，这一笔不会进任何月份的报表",IF(NOT(ISNUMBER($B4705)),"※日期是文本不是日期（像 2026.6.28 这种），按日期取数的报表全会漏掉这一笔",IF(AND($F4705&lt;&gt;"",$G4705&lt;&gt;""),"※收入和支出不能同时填",IF(AND(N($F4705)=0,N($G4705)=0),"※收入和支出都没填",IF(OR(N($F4705)&lt;0,N($G4705)&lt;0),"※金额不能填负数，方向反了就换一列填",IF($D4705="","※没填收支类别，分类报表会漏掉这一笔",IF(ISNA(MATCH($D4705,类别表,0)),"※收支类别不在【基础资料】的清单里",IF(AND($L4705="内部转账",$M4705=""),"△内部转账要在「对方账户」写上另一头",IF(AND($L4705="内部转账",$M4705=$C4705),"※对方账户跟本账户是同一个",IF(AND($L4705&lt;&gt;"内部转账",$M4705&lt;&gt;""),"△填了对方账户，但类别不是内部转账",IF(YEAR($B4705)&lt;&gt;管理年度,"△不是管理年度的单据，按月的三张报表里看不到",IF($H4705&lt;0,"△这一笔之后该账户余额成负数了，核一下",""))))))))))))))</f>
        <v/>
      </c>
    </row>
    <row r="4706" ht="16.5" spans="1:16">
      <c r="A4706" s="4" t="str">
        <f>IF($C4706="","",COUNTA($C$5:$C4706))</f>
        <v/>
      </c>
      <c r="B4706" s="52"/>
      <c r="C4706" s="53"/>
      <c r="D4706" s="53"/>
      <c r="E4706" s="32"/>
      <c r="F4706" s="54"/>
      <c r="G4706" s="54"/>
      <c r="H4706" s="24" t="str">
        <f>IFERROR(ROUND(VLOOKUP($C4706,基础资料!$B$5:$E$34,3,0)+SUMIF($C$5:$C4706,$C4706,$F$5:$F4706)-SUMIF($C$5:$C4706,$C4706,$G$5:$G4706),2),"")</f>
        <v/>
      </c>
      <c r="I4706" s="53"/>
      <c r="J4706" s="53"/>
      <c r="K4706" s="25" t="str">
        <f t="shared" si="73"/>
        <v/>
      </c>
      <c r="L4706" s="13" t="str">
        <f>IF($D4706="","",IFERROR(INDEX(类别属性,MATCH($D4706,类别表,0)),""))</f>
        <v/>
      </c>
      <c r="M4706" s="53"/>
      <c r="N4706" s="53"/>
      <c r="O4706" s="32"/>
      <c r="P4706" s="6" t="str">
        <f>IF($C4706="","",IF(ISNA(MATCH($C4706,账户表,0)),"※这个账户不在【基础资料】的账户档案里",IF($B4706="","※没填日期，这一笔不会进任何月份的报表",IF(NOT(ISNUMBER($B4706)),"※日期是文本不是日期（像 2026.6.28 这种），按日期取数的报表全会漏掉这一笔",IF(AND($F4706&lt;&gt;"",$G4706&lt;&gt;""),"※收入和支出不能同时填",IF(AND(N($F4706)=0,N($G4706)=0),"※收入和支出都没填",IF(OR(N($F4706)&lt;0,N($G4706)&lt;0),"※金额不能填负数，方向反了就换一列填",IF($D4706="","※没填收支类别，分类报表会漏掉这一笔",IF(ISNA(MATCH($D4706,类别表,0)),"※收支类别不在【基础资料】的清单里",IF(AND($L4706="内部转账",$M4706=""),"△内部转账要在「对方账户」写上另一头",IF(AND($L4706="内部转账",$M4706=$C4706),"※对方账户跟本账户是同一个",IF(AND($L4706&lt;&gt;"内部转账",$M4706&lt;&gt;""),"△填了对方账户，但类别不是内部转账",IF(YEAR($B4706)&lt;&gt;管理年度,"△不是管理年度的单据，按月的三张报表里看不到",IF($H4706&lt;0,"△这一笔之后该账户余额成负数了，核一下",""))))))))))))))</f>
        <v/>
      </c>
    </row>
    <row r="4707" ht="16.5" spans="1:16">
      <c r="A4707" s="4" t="str">
        <f>IF($C4707="","",COUNTA($C$5:$C4707))</f>
        <v/>
      </c>
      <c r="B4707" s="52"/>
      <c r="C4707" s="53"/>
      <c r="D4707" s="53"/>
      <c r="E4707" s="32"/>
      <c r="F4707" s="54"/>
      <c r="G4707" s="54"/>
      <c r="H4707" s="24" t="str">
        <f>IFERROR(ROUND(VLOOKUP($C4707,基础资料!$B$5:$E$34,3,0)+SUMIF($C$5:$C4707,$C4707,$F$5:$F4707)-SUMIF($C$5:$C4707,$C4707,$G$5:$G4707),2),"")</f>
        <v/>
      </c>
      <c r="I4707" s="53"/>
      <c r="J4707" s="53"/>
      <c r="K4707" s="25" t="str">
        <f t="shared" si="73"/>
        <v/>
      </c>
      <c r="L4707" s="13" t="str">
        <f>IF($D4707="","",IFERROR(INDEX(类别属性,MATCH($D4707,类别表,0)),""))</f>
        <v/>
      </c>
      <c r="M4707" s="53"/>
      <c r="N4707" s="53"/>
      <c r="O4707" s="32"/>
      <c r="P4707" s="6" t="str">
        <f>IF($C4707="","",IF(ISNA(MATCH($C4707,账户表,0)),"※这个账户不在【基础资料】的账户档案里",IF($B4707="","※没填日期，这一笔不会进任何月份的报表",IF(NOT(ISNUMBER($B4707)),"※日期是文本不是日期（像 2026.6.28 这种），按日期取数的报表全会漏掉这一笔",IF(AND($F4707&lt;&gt;"",$G4707&lt;&gt;""),"※收入和支出不能同时填",IF(AND(N($F4707)=0,N($G4707)=0),"※收入和支出都没填",IF(OR(N($F4707)&lt;0,N($G4707)&lt;0),"※金额不能填负数，方向反了就换一列填",IF($D4707="","※没填收支类别，分类报表会漏掉这一笔",IF(ISNA(MATCH($D4707,类别表,0)),"※收支类别不在【基础资料】的清单里",IF(AND($L4707="内部转账",$M4707=""),"△内部转账要在「对方账户」写上另一头",IF(AND($L4707="内部转账",$M4707=$C4707),"※对方账户跟本账户是同一个",IF(AND($L4707&lt;&gt;"内部转账",$M4707&lt;&gt;""),"△填了对方账户，但类别不是内部转账",IF(YEAR($B4707)&lt;&gt;管理年度,"△不是管理年度的单据，按月的三张报表里看不到",IF($H4707&lt;0,"△这一笔之后该账户余额成负数了，核一下",""))))))))))))))</f>
        <v/>
      </c>
    </row>
    <row r="4708" ht="16.5" spans="1:16">
      <c r="A4708" s="4" t="str">
        <f>IF($C4708="","",COUNTA($C$5:$C4708))</f>
        <v/>
      </c>
      <c r="B4708" s="52"/>
      <c r="C4708" s="53"/>
      <c r="D4708" s="53"/>
      <c r="E4708" s="32"/>
      <c r="F4708" s="54"/>
      <c r="G4708" s="54"/>
      <c r="H4708" s="24" t="str">
        <f>IFERROR(ROUND(VLOOKUP($C4708,基础资料!$B$5:$E$34,3,0)+SUMIF($C$5:$C4708,$C4708,$F$5:$F4708)-SUMIF($C$5:$C4708,$C4708,$G$5:$G4708),2),"")</f>
        <v/>
      </c>
      <c r="I4708" s="53"/>
      <c r="J4708" s="53"/>
      <c r="K4708" s="25" t="str">
        <f t="shared" si="73"/>
        <v/>
      </c>
      <c r="L4708" s="13" t="str">
        <f>IF($D4708="","",IFERROR(INDEX(类别属性,MATCH($D4708,类别表,0)),""))</f>
        <v/>
      </c>
      <c r="M4708" s="53"/>
      <c r="N4708" s="53"/>
      <c r="O4708" s="32"/>
      <c r="P4708" s="6" t="str">
        <f>IF($C4708="","",IF(ISNA(MATCH($C4708,账户表,0)),"※这个账户不在【基础资料】的账户档案里",IF($B4708="","※没填日期，这一笔不会进任何月份的报表",IF(NOT(ISNUMBER($B4708)),"※日期是文本不是日期（像 2026.6.28 这种），按日期取数的报表全会漏掉这一笔",IF(AND($F4708&lt;&gt;"",$G4708&lt;&gt;""),"※收入和支出不能同时填",IF(AND(N($F4708)=0,N($G4708)=0),"※收入和支出都没填",IF(OR(N($F4708)&lt;0,N($G4708)&lt;0),"※金额不能填负数，方向反了就换一列填",IF($D4708="","※没填收支类别，分类报表会漏掉这一笔",IF(ISNA(MATCH($D4708,类别表,0)),"※收支类别不在【基础资料】的清单里",IF(AND($L4708="内部转账",$M4708=""),"△内部转账要在「对方账户」写上另一头",IF(AND($L4708="内部转账",$M4708=$C4708),"※对方账户跟本账户是同一个",IF(AND($L4708&lt;&gt;"内部转账",$M4708&lt;&gt;""),"△填了对方账户，但类别不是内部转账",IF(YEAR($B4708)&lt;&gt;管理年度,"△不是管理年度的单据，按月的三张报表里看不到",IF($H4708&lt;0,"△这一笔之后该账户余额成负数了，核一下",""))))))))))))))</f>
        <v/>
      </c>
    </row>
    <row r="4709" ht="16.5" spans="1:16">
      <c r="A4709" s="4" t="str">
        <f>IF($C4709="","",COUNTA($C$5:$C4709))</f>
        <v/>
      </c>
      <c r="B4709" s="52"/>
      <c r="C4709" s="53"/>
      <c r="D4709" s="53"/>
      <c r="E4709" s="32"/>
      <c r="F4709" s="54"/>
      <c r="G4709" s="54"/>
      <c r="H4709" s="24" t="str">
        <f>IFERROR(ROUND(VLOOKUP($C4709,基础资料!$B$5:$E$34,3,0)+SUMIF($C$5:$C4709,$C4709,$F$5:$F4709)-SUMIF($C$5:$C4709,$C4709,$G$5:$G4709),2),"")</f>
        <v/>
      </c>
      <c r="I4709" s="53"/>
      <c r="J4709" s="53"/>
      <c r="K4709" s="25" t="str">
        <f t="shared" si="73"/>
        <v/>
      </c>
      <c r="L4709" s="13" t="str">
        <f>IF($D4709="","",IFERROR(INDEX(类别属性,MATCH($D4709,类别表,0)),""))</f>
        <v/>
      </c>
      <c r="M4709" s="53"/>
      <c r="N4709" s="53"/>
      <c r="O4709" s="32"/>
      <c r="P4709" s="6" t="str">
        <f>IF($C4709="","",IF(ISNA(MATCH($C4709,账户表,0)),"※这个账户不在【基础资料】的账户档案里",IF($B4709="","※没填日期，这一笔不会进任何月份的报表",IF(NOT(ISNUMBER($B4709)),"※日期是文本不是日期（像 2026.6.28 这种），按日期取数的报表全会漏掉这一笔",IF(AND($F4709&lt;&gt;"",$G4709&lt;&gt;""),"※收入和支出不能同时填",IF(AND(N($F4709)=0,N($G4709)=0),"※收入和支出都没填",IF(OR(N($F4709)&lt;0,N($G4709)&lt;0),"※金额不能填负数，方向反了就换一列填",IF($D4709="","※没填收支类别，分类报表会漏掉这一笔",IF(ISNA(MATCH($D4709,类别表,0)),"※收支类别不在【基础资料】的清单里",IF(AND($L4709="内部转账",$M4709=""),"△内部转账要在「对方账户」写上另一头",IF(AND($L4709="内部转账",$M4709=$C4709),"※对方账户跟本账户是同一个",IF(AND($L4709&lt;&gt;"内部转账",$M4709&lt;&gt;""),"△填了对方账户，但类别不是内部转账",IF(YEAR($B4709)&lt;&gt;管理年度,"△不是管理年度的单据，按月的三张报表里看不到",IF($H4709&lt;0,"△这一笔之后该账户余额成负数了，核一下",""))))))))))))))</f>
        <v/>
      </c>
    </row>
    <row r="4710" ht="16.5" spans="1:16">
      <c r="A4710" s="4" t="str">
        <f>IF($C4710="","",COUNTA($C$5:$C4710))</f>
        <v/>
      </c>
      <c r="B4710" s="52"/>
      <c r="C4710" s="53"/>
      <c r="D4710" s="53"/>
      <c r="E4710" s="32"/>
      <c r="F4710" s="54"/>
      <c r="G4710" s="54"/>
      <c r="H4710" s="24" t="str">
        <f>IFERROR(ROUND(VLOOKUP($C4710,基础资料!$B$5:$E$34,3,0)+SUMIF($C$5:$C4710,$C4710,$F$5:$F4710)-SUMIF($C$5:$C4710,$C4710,$G$5:$G4710),2),"")</f>
        <v/>
      </c>
      <c r="I4710" s="53"/>
      <c r="J4710" s="53"/>
      <c r="K4710" s="25" t="str">
        <f t="shared" si="73"/>
        <v/>
      </c>
      <c r="L4710" s="13" t="str">
        <f>IF($D4710="","",IFERROR(INDEX(类别属性,MATCH($D4710,类别表,0)),""))</f>
        <v/>
      </c>
      <c r="M4710" s="53"/>
      <c r="N4710" s="53"/>
      <c r="O4710" s="32"/>
      <c r="P4710" s="6" t="str">
        <f>IF($C4710="","",IF(ISNA(MATCH($C4710,账户表,0)),"※这个账户不在【基础资料】的账户档案里",IF($B4710="","※没填日期，这一笔不会进任何月份的报表",IF(NOT(ISNUMBER($B4710)),"※日期是文本不是日期（像 2026.6.28 这种），按日期取数的报表全会漏掉这一笔",IF(AND($F4710&lt;&gt;"",$G4710&lt;&gt;""),"※收入和支出不能同时填",IF(AND(N($F4710)=0,N($G4710)=0),"※收入和支出都没填",IF(OR(N($F4710)&lt;0,N($G4710)&lt;0),"※金额不能填负数，方向反了就换一列填",IF($D4710="","※没填收支类别，分类报表会漏掉这一笔",IF(ISNA(MATCH($D4710,类别表,0)),"※收支类别不在【基础资料】的清单里",IF(AND($L4710="内部转账",$M4710=""),"△内部转账要在「对方账户」写上另一头",IF(AND($L4710="内部转账",$M4710=$C4710),"※对方账户跟本账户是同一个",IF(AND($L4710&lt;&gt;"内部转账",$M4710&lt;&gt;""),"△填了对方账户，但类别不是内部转账",IF(YEAR($B4710)&lt;&gt;管理年度,"△不是管理年度的单据，按月的三张报表里看不到",IF($H4710&lt;0,"△这一笔之后该账户余额成负数了，核一下",""))))))))))))))</f>
        <v/>
      </c>
    </row>
    <row r="4711" ht="16.5" spans="1:16">
      <c r="A4711" s="4" t="str">
        <f>IF($C4711="","",COUNTA($C$5:$C4711))</f>
        <v/>
      </c>
      <c r="B4711" s="52"/>
      <c r="C4711" s="53"/>
      <c r="D4711" s="53"/>
      <c r="E4711" s="32"/>
      <c r="F4711" s="54"/>
      <c r="G4711" s="54"/>
      <c r="H4711" s="24" t="str">
        <f>IFERROR(ROUND(VLOOKUP($C4711,基础资料!$B$5:$E$34,3,0)+SUMIF($C$5:$C4711,$C4711,$F$5:$F4711)-SUMIF($C$5:$C4711,$C4711,$G$5:$G4711),2),"")</f>
        <v/>
      </c>
      <c r="I4711" s="53"/>
      <c r="J4711" s="53"/>
      <c r="K4711" s="25" t="str">
        <f t="shared" si="73"/>
        <v/>
      </c>
      <c r="L4711" s="13" t="str">
        <f>IF($D4711="","",IFERROR(INDEX(类别属性,MATCH($D4711,类别表,0)),""))</f>
        <v/>
      </c>
      <c r="M4711" s="53"/>
      <c r="N4711" s="53"/>
      <c r="O4711" s="32"/>
      <c r="P4711" s="6" t="str">
        <f>IF($C4711="","",IF(ISNA(MATCH($C4711,账户表,0)),"※这个账户不在【基础资料】的账户档案里",IF($B4711="","※没填日期，这一笔不会进任何月份的报表",IF(NOT(ISNUMBER($B4711)),"※日期是文本不是日期（像 2026.6.28 这种），按日期取数的报表全会漏掉这一笔",IF(AND($F4711&lt;&gt;"",$G4711&lt;&gt;""),"※收入和支出不能同时填",IF(AND(N($F4711)=0,N($G4711)=0),"※收入和支出都没填",IF(OR(N($F4711)&lt;0,N($G4711)&lt;0),"※金额不能填负数，方向反了就换一列填",IF($D4711="","※没填收支类别，分类报表会漏掉这一笔",IF(ISNA(MATCH($D4711,类别表,0)),"※收支类别不在【基础资料】的清单里",IF(AND($L4711="内部转账",$M4711=""),"△内部转账要在「对方账户」写上另一头",IF(AND($L4711="内部转账",$M4711=$C4711),"※对方账户跟本账户是同一个",IF(AND($L4711&lt;&gt;"内部转账",$M4711&lt;&gt;""),"△填了对方账户，但类别不是内部转账",IF(YEAR($B4711)&lt;&gt;管理年度,"△不是管理年度的单据，按月的三张报表里看不到",IF($H4711&lt;0,"△这一笔之后该账户余额成负数了，核一下",""))))))))))))))</f>
        <v/>
      </c>
    </row>
    <row r="4712" ht="16.5" spans="1:16">
      <c r="A4712" s="4" t="str">
        <f>IF($C4712="","",COUNTA($C$5:$C4712))</f>
        <v/>
      </c>
      <c r="B4712" s="52"/>
      <c r="C4712" s="53"/>
      <c r="D4712" s="53"/>
      <c r="E4712" s="32"/>
      <c r="F4712" s="54"/>
      <c r="G4712" s="54"/>
      <c r="H4712" s="24" t="str">
        <f>IFERROR(ROUND(VLOOKUP($C4712,基础资料!$B$5:$E$34,3,0)+SUMIF($C$5:$C4712,$C4712,$F$5:$F4712)-SUMIF($C$5:$C4712,$C4712,$G$5:$G4712),2),"")</f>
        <v/>
      </c>
      <c r="I4712" s="53"/>
      <c r="J4712" s="53"/>
      <c r="K4712" s="25" t="str">
        <f t="shared" si="73"/>
        <v/>
      </c>
      <c r="L4712" s="13" t="str">
        <f>IF($D4712="","",IFERROR(INDEX(类别属性,MATCH($D4712,类别表,0)),""))</f>
        <v/>
      </c>
      <c r="M4712" s="53"/>
      <c r="N4712" s="53"/>
      <c r="O4712" s="32"/>
      <c r="P4712" s="6" t="str">
        <f>IF($C4712="","",IF(ISNA(MATCH($C4712,账户表,0)),"※这个账户不在【基础资料】的账户档案里",IF($B4712="","※没填日期，这一笔不会进任何月份的报表",IF(NOT(ISNUMBER($B4712)),"※日期是文本不是日期（像 2026.6.28 这种），按日期取数的报表全会漏掉这一笔",IF(AND($F4712&lt;&gt;"",$G4712&lt;&gt;""),"※收入和支出不能同时填",IF(AND(N($F4712)=0,N($G4712)=0),"※收入和支出都没填",IF(OR(N($F4712)&lt;0,N($G4712)&lt;0),"※金额不能填负数，方向反了就换一列填",IF($D4712="","※没填收支类别，分类报表会漏掉这一笔",IF(ISNA(MATCH($D4712,类别表,0)),"※收支类别不在【基础资料】的清单里",IF(AND($L4712="内部转账",$M4712=""),"△内部转账要在「对方账户」写上另一头",IF(AND($L4712="内部转账",$M4712=$C4712),"※对方账户跟本账户是同一个",IF(AND($L4712&lt;&gt;"内部转账",$M4712&lt;&gt;""),"△填了对方账户，但类别不是内部转账",IF(YEAR($B4712)&lt;&gt;管理年度,"△不是管理年度的单据，按月的三张报表里看不到",IF($H4712&lt;0,"△这一笔之后该账户余额成负数了，核一下",""))))))))))))))</f>
        <v/>
      </c>
    </row>
    <row r="4713" ht="16.5" spans="1:16">
      <c r="A4713" s="4" t="str">
        <f>IF($C4713="","",COUNTA($C$5:$C4713))</f>
        <v/>
      </c>
      <c r="B4713" s="52"/>
      <c r="C4713" s="53"/>
      <c r="D4713" s="53"/>
      <c r="E4713" s="32"/>
      <c r="F4713" s="54"/>
      <c r="G4713" s="54"/>
      <c r="H4713" s="24" t="str">
        <f>IFERROR(ROUND(VLOOKUP($C4713,基础资料!$B$5:$E$34,3,0)+SUMIF($C$5:$C4713,$C4713,$F$5:$F4713)-SUMIF($C$5:$C4713,$C4713,$G$5:$G4713),2),"")</f>
        <v/>
      </c>
      <c r="I4713" s="53"/>
      <c r="J4713" s="53"/>
      <c r="K4713" s="25" t="str">
        <f t="shared" si="73"/>
        <v/>
      </c>
      <c r="L4713" s="13" t="str">
        <f>IF($D4713="","",IFERROR(INDEX(类别属性,MATCH($D4713,类别表,0)),""))</f>
        <v/>
      </c>
      <c r="M4713" s="53"/>
      <c r="N4713" s="53"/>
      <c r="O4713" s="32"/>
      <c r="P4713" s="6" t="str">
        <f>IF($C4713="","",IF(ISNA(MATCH($C4713,账户表,0)),"※这个账户不在【基础资料】的账户档案里",IF($B4713="","※没填日期，这一笔不会进任何月份的报表",IF(NOT(ISNUMBER($B4713)),"※日期是文本不是日期（像 2026.6.28 这种），按日期取数的报表全会漏掉这一笔",IF(AND($F4713&lt;&gt;"",$G4713&lt;&gt;""),"※收入和支出不能同时填",IF(AND(N($F4713)=0,N($G4713)=0),"※收入和支出都没填",IF(OR(N($F4713)&lt;0,N($G4713)&lt;0),"※金额不能填负数，方向反了就换一列填",IF($D4713="","※没填收支类别，分类报表会漏掉这一笔",IF(ISNA(MATCH($D4713,类别表,0)),"※收支类别不在【基础资料】的清单里",IF(AND($L4713="内部转账",$M4713=""),"△内部转账要在「对方账户」写上另一头",IF(AND($L4713="内部转账",$M4713=$C4713),"※对方账户跟本账户是同一个",IF(AND($L4713&lt;&gt;"内部转账",$M4713&lt;&gt;""),"△填了对方账户，但类别不是内部转账",IF(YEAR($B4713)&lt;&gt;管理年度,"△不是管理年度的单据，按月的三张报表里看不到",IF($H4713&lt;0,"△这一笔之后该账户余额成负数了，核一下",""))))))))))))))</f>
        <v/>
      </c>
    </row>
    <row r="4714" ht="16.5" spans="1:16">
      <c r="A4714" s="4" t="str">
        <f>IF($C4714="","",COUNTA($C$5:$C4714))</f>
        <v/>
      </c>
      <c r="B4714" s="52"/>
      <c r="C4714" s="53"/>
      <c r="D4714" s="53"/>
      <c r="E4714" s="32"/>
      <c r="F4714" s="54"/>
      <c r="G4714" s="54"/>
      <c r="H4714" s="24" t="str">
        <f>IFERROR(ROUND(VLOOKUP($C4714,基础资料!$B$5:$E$34,3,0)+SUMIF($C$5:$C4714,$C4714,$F$5:$F4714)-SUMIF($C$5:$C4714,$C4714,$G$5:$G4714),2),"")</f>
        <v/>
      </c>
      <c r="I4714" s="53"/>
      <c r="J4714" s="53"/>
      <c r="K4714" s="25" t="str">
        <f t="shared" si="73"/>
        <v/>
      </c>
      <c r="L4714" s="13" t="str">
        <f>IF($D4714="","",IFERROR(INDEX(类别属性,MATCH($D4714,类别表,0)),""))</f>
        <v/>
      </c>
      <c r="M4714" s="53"/>
      <c r="N4714" s="53"/>
      <c r="O4714" s="32"/>
      <c r="P4714" s="6" t="str">
        <f>IF($C4714="","",IF(ISNA(MATCH($C4714,账户表,0)),"※这个账户不在【基础资料】的账户档案里",IF($B4714="","※没填日期，这一笔不会进任何月份的报表",IF(NOT(ISNUMBER($B4714)),"※日期是文本不是日期（像 2026.6.28 这种），按日期取数的报表全会漏掉这一笔",IF(AND($F4714&lt;&gt;"",$G4714&lt;&gt;""),"※收入和支出不能同时填",IF(AND(N($F4714)=0,N($G4714)=0),"※收入和支出都没填",IF(OR(N($F4714)&lt;0,N($G4714)&lt;0),"※金额不能填负数，方向反了就换一列填",IF($D4714="","※没填收支类别，分类报表会漏掉这一笔",IF(ISNA(MATCH($D4714,类别表,0)),"※收支类别不在【基础资料】的清单里",IF(AND($L4714="内部转账",$M4714=""),"△内部转账要在「对方账户」写上另一头",IF(AND($L4714="内部转账",$M4714=$C4714),"※对方账户跟本账户是同一个",IF(AND($L4714&lt;&gt;"内部转账",$M4714&lt;&gt;""),"△填了对方账户，但类别不是内部转账",IF(YEAR($B4714)&lt;&gt;管理年度,"△不是管理年度的单据，按月的三张报表里看不到",IF($H4714&lt;0,"△这一笔之后该账户余额成负数了，核一下",""))))))))))))))</f>
        <v/>
      </c>
    </row>
    <row r="4715" ht="16.5" spans="1:16">
      <c r="A4715" s="4" t="str">
        <f>IF($C4715="","",COUNTA($C$5:$C4715))</f>
        <v/>
      </c>
      <c r="B4715" s="52"/>
      <c r="C4715" s="53"/>
      <c r="D4715" s="53"/>
      <c r="E4715" s="32"/>
      <c r="F4715" s="54"/>
      <c r="G4715" s="54"/>
      <c r="H4715" s="24" t="str">
        <f>IFERROR(ROUND(VLOOKUP($C4715,基础资料!$B$5:$E$34,3,0)+SUMIF($C$5:$C4715,$C4715,$F$5:$F4715)-SUMIF($C$5:$C4715,$C4715,$G$5:$G4715),2),"")</f>
        <v/>
      </c>
      <c r="I4715" s="53"/>
      <c r="J4715" s="53"/>
      <c r="K4715" s="25" t="str">
        <f t="shared" si="73"/>
        <v/>
      </c>
      <c r="L4715" s="13" t="str">
        <f>IF($D4715="","",IFERROR(INDEX(类别属性,MATCH($D4715,类别表,0)),""))</f>
        <v/>
      </c>
      <c r="M4715" s="53"/>
      <c r="N4715" s="53"/>
      <c r="O4715" s="32"/>
      <c r="P4715" s="6" t="str">
        <f>IF($C4715="","",IF(ISNA(MATCH($C4715,账户表,0)),"※这个账户不在【基础资料】的账户档案里",IF($B4715="","※没填日期，这一笔不会进任何月份的报表",IF(NOT(ISNUMBER($B4715)),"※日期是文本不是日期（像 2026.6.28 这种），按日期取数的报表全会漏掉这一笔",IF(AND($F4715&lt;&gt;"",$G4715&lt;&gt;""),"※收入和支出不能同时填",IF(AND(N($F4715)=0,N($G4715)=0),"※收入和支出都没填",IF(OR(N($F4715)&lt;0,N($G4715)&lt;0),"※金额不能填负数，方向反了就换一列填",IF($D4715="","※没填收支类别，分类报表会漏掉这一笔",IF(ISNA(MATCH($D4715,类别表,0)),"※收支类别不在【基础资料】的清单里",IF(AND($L4715="内部转账",$M4715=""),"△内部转账要在「对方账户」写上另一头",IF(AND($L4715="内部转账",$M4715=$C4715),"※对方账户跟本账户是同一个",IF(AND($L4715&lt;&gt;"内部转账",$M4715&lt;&gt;""),"△填了对方账户，但类别不是内部转账",IF(YEAR($B4715)&lt;&gt;管理年度,"△不是管理年度的单据，按月的三张报表里看不到",IF($H4715&lt;0,"△这一笔之后该账户余额成负数了，核一下",""))))))))))))))</f>
        <v/>
      </c>
    </row>
    <row r="4716" ht="16.5" spans="1:16">
      <c r="A4716" s="4" t="str">
        <f>IF($C4716="","",COUNTA($C$5:$C4716))</f>
        <v/>
      </c>
      <c r="B4716" s="52"/>
      <c r="C4716" s="53"/>
      <c r="D4716" s="53"/>
      <c r="E4716" s="32"/>
      <c r="F4716" s="54"/>
      <c r="G4716" s="54"/>
      <c r="H4716" s="24" t="str">
        <f>IFERROR(ROUND(VLOOKUP($C4716,基础资料!$B$5:$E$34,3,0)+SUMIF($C$5:$C4716,$C4716,$F$5:$F4716)-SUMIF($C$5:$C4716,$C4716,$G$5:$G4716),2),"")</f>
        <v/>
      </c>
      <c r="I4716" s="53"/>
      <c r="J4716" s="53"/>
      <c r="K4716" s="25" t="str">
        <f t="shared" si="73"/>
        <v/>
      </c>
      <c r="L4716" s="13" t="str">
        <f>IF($D4716="","",IFERROR(INDEX(类别属性,MATCH($D4716,类别表,0)),""))</f>
        <v/>
      </c>
      <c r="M4716" s="53"/>
      <c r="N4716" s="53"/>
      <c r="O4716" s="32"/>
      <c r="P4716" s="6" t="str">
        <f>IF($C4716="","",IF(ISNA(MATCH($C4716,账户表,0)),"※这个账户不在【基础资料】的账户档案里",IF($B4716="","※没填日期，这一笔不会进任何月份的报表",IF(NOT(ISNUMBER($B4716)),"※日期是文本不是日期（像 2026.6.28 这种），按日期取数的报表全会漏掉这一笔",IF(AND($F4716&lt;&gt;"",$G4716&lt;&gt;""),"※收入和支出不能同时填",IF(AND(N($F4716)=0,N($G4716)=0),"※收入和支出都没填",IF(OR(N($F4716)&lt;0,N($G4716)&lt;0),"※金额不能填负数，方向反了就换一列填",IF($D4716="","※没填收支类别，分类报表会漏掉这一笔",IF(ISNA(MATCH($D4716,类别表,0)),"※收支类别不在【基础资料】的清单里",IF(AND($L4716="内部转账",$M4716=""),"△内部转账要在「对方账户」写上另一头",IF(AND($L4716="内部转账",$M4716=$C4716),"※对方账户跟本账户是同一个",IF(AND($L4716&lt;&gt;"内部转账",$M4716&lt;&gt;""),"△填了对方账户，但类别不是内部转账",IF(YEAR($B4716)&lt;&gt;管理年度,"△不是管理年度的单据，按月的三张报表里看不到",IF($H4716&lt;0,"△这一笔之后该账户余额成负数了，核一下",""))))))))))))))</f>
        <v/>
      </c>
    </row>
    <row r="4717" ht="16.5" spans="1:16">
      <c r="A4717" s="4" t="str">
        <f>IF($C4717="","",COUNTA($C$5:$C4717))</f>
        <v/>
      </c>
      <c r="B4717" s="52"/>
      <c r="C4717" s="53"/>
      <c r="D4717" s="53"/>
      <c r="E4717" s="32"/>
      <c r="F4717" s="54"/>
      <c r="G4717" s="54"/>
      <c r="H4717" s="24" t="str">
        <f>IFERROR(ROUND(VLOOKUP($C4717,基础资料!$B$5:$E$34,3,0)+SUMIF($C$5:$C4717,$C4717,$F$5:$F4717)-SUMIF($C$5:$C4717,$C4717,$G$5:$G4717),2),"")</f>
        <v/>
      </c>
      <c r="I4717" s="53"/>
      <c r="J4717" s="53"/>
      <c r="K4717" s="25" t="str">
        <f t="shared" si="73"/>
        <v/>
      </c>
      <c r="L4717" s="13" t="str">
        <f>IF($D4717="","",IFERROR(INDEX(类别属性,MATCH($D4717,类别表,0)),""))</f>
        <v/>
      </c>
      <c r="M4717" s="53"/>
      <c r="N4717" s="53"/>
      <c r="O4717" s="32"/>
      <c r="P4717" s="6" t="str">
        <f>IF($C4717="","",IF(ISNA(MATCH($C4717,账户表,0)),"※这个账户不在【基础资料】的账户档案里",IF($B4717="","※没填日期，这一笔不会进任何月份的报表",IF(NOT(ISNUMBER($B4717)),"※日期是文本不是日期（像 2026.6.28 这种），按日期取数的报表全会漏掉这一笔",IF(AND($F4717&lt;&gt;"",$G4717&lt;&gt;""),"※收入和支出不能同时填",IF(AND(N($F4717)=0,N($G4717)=0),"※收入和支出都没填",IF(OR(N($F4717)&lt;0,N($G4717)&lt;0),"※金额不能填负数，方向反了就换一列填",IF($D4717="","※没填收支类别，分类报表会漏掉这一笔",IF(ISNA(MATCH($D4717,类别表,0)),"※收支类别不在【基础资料】的清单里",IF(AND($L4717="内部转账",$M4717=""),"△内部转账要在「对方账户」写上另一头",IF(AND($L4717="内部转账",$M4717=$C4717),"※对方账户跟本账户是同一个",IF(AND($L4717&lt;&gt;"内部转账",$M4717&lt;&gt;""),"△填了对方账户，但类别不是内部转账",IF(YEAR($B4717)&lt;&gt;管理年度,"△不是管理年度的单据，按月的三张报表里看不到",IF($H4717&lt;0,"△这一笔之后该账户余额成负数了，核一下",""))))))))))))))</f>
        <v/>
      </c>
    </row>
    <row r="4718" ht="16.5" spans="1:16">
      <c r="A4718" s="4" t="str">
        <f>IF($C4718="","",COUNTA($C$5:$C4718))</f>
        <v/>
      </c>
      <c r="B4718" s="52"/>
      <c r="C4718" s="53"/>
      <c r="D4718" s="53"/>
      <c r="E4718" s="32"/>
      <c r="F4718" s="54"/>
      <c r="G4718" s="54"/>
      <c r="H4718" s="24" t="str">
        <f>IFERROR(ROUND(VLOOKUP($C4718,基础资料!$B$5:$E$34,3,0)+SUMIF($C$5:$C4718,$C4718,$F$5:$F4718)-SUMIF($C$5:$C4718,$C4718,$G$5:$G4718),2),"")</f>
        <v/>
      </c>
      <c r="I4718" s="53"/>
      <c r="J4718" s="53"/>
      <c r="K4718" s="25" t="str">
        <f t="shared" si="73"/>
        <v/>
      </c>
      <c r="L4718" s="13" t="str">
        <f>IF($D4718="","",IFERROR(INDEX(类别属性,MATCH($D4718,类别表,0)),""))</f>
        <v/>
      </c>
      <c r="M4718" s="53"/>
      <c r="N4718" s="53"/>
      <c r="O4718" s="32"/>
      <c r="P4718" s="6" t="str">
        <f>IF($C4718="","",IF(ISNA(MATCH($C4718,账户表,0)),"※这个账户不在【基础资料】的账户档案里",IF($B4718="","※没填日期，这一笔不会进任何月份的报表",IF(NOT(ISNUMBER($B4718)),"※日期是文本不是日期（像 2026.6.28 这种），按日期取数的报表全会漏掉这一笔",IF(AND($F4718&lt;&gt;"",$G4718&lt;&gt;""),"※收入和支出不能同时填",IF(AND(N($F4718)=0,N($G4718)=0),"※收入和支出都没填",IF(OR(N($F4718)&lt;0,N($G4718)&lt;0),"※金额不能填负数，方向反了就换一列填",IF($D4718="","※没填收支类别，分类报表会漏掉这一笔",IF(ISNA(MATCH($D4718,类别表,0)),"※收支类别不在【基础资料】的清单里",IF(AND($L4718="内部转账",$M4718=""),"△内部转账要在「对方账户」写上另一头",IF(AND($L4718="内部转账",$M4718=$C4718),"※对方账户跟本账户是同一个",IF(AND($L4718&lt;&gt;"内部转账",$M4718&lt;&gt;""),"△填了对方账户，但类别不是内部转账",IF(YEAR($B4718)&lt;&gt;管理年度,"△不是管理年度的单据，按月的三张报表里看不到",IF($H4718&lt;0,"△这一笔之后该账户余额成负数了，核一下",""))))))))))))))</f>
        <v/>
      </c>
    </row>
    <row r="4719" ht="16.5" spans="1:16">
      <c r="A4719" s="4" t="str">
        <f>IF($C4719="","",COUNTA($C$5:$C4719))</f>
        <v/>
      </c>
      <c r="B4719" s="52"/>
      <c r="C4719" s="53"/>
      <c r="D4719" s="53"/>
      <c r="E4719" s="32"/>
      <c r="F4719" s="54"/>
      <c r="G4719" s="54"/>
      <c r="H4719" s="24" t="str">
        <f>IFERROR(ROUND(VLOOKUP($C4719,基础资料!$B$5:$E$34,3,0)+SUMIF($C$5:$C4719,$C4719,$F$5:$F4719)-SUMIF($C$5:$C4719,$C4719,$G$5:$G4719),2),"")</f>
        <v/>
      </c>
      <c r="I4719" s="53"/>
      <c r="J4719" s="53"/>
      <c r="K4719" s="25" t="str">
        <f t="shared" si="73"/>
        <v/>
      </c>
      <c r="L4719" s="13" t="str">
        <f>IF($D4719="","",IFERROR(INDEX(类别属性,MATCH($D4719,类别表,0)),""))</f>
        <v/>
      </c>
      <c r="M4719" s="53"/>
      <c r="N4719" s="53"/>
      <c r="O4719" s="32"/>
      <c r="P4719" s="6" t="str">
        <f>IF($C4719="","",IF(ISNA(MATCH($C4719,账户表,0)),"※这个账户不在【基础资料】的账户档案里",IF($B4719="","※没填日期，这一笔不会进任何月份的报表",IF(NOT(ISNUMBER($B4719)),"※日期是文本不是日期（像 2026.6.28 这种），按日期取数的报表全会漏掉这一笔",IF(AND($F4719&lt;&gt;"",$G4719&lt;&gt;""),"※收入和支出不能同时填",IF(AND(N($F4719)=0,N($G4719)=0),"※收入和支出都没填",IF(OR(N($F4719)&lt;0,N($G4719)&lt;0),"※金额不能填负数，方向反了就换一列填",IF($D4719="","※没填收支类别，分类报表会漏掉这一笔",IF(ISNA(MATCH($D4719,类别表,0)),"※收支类别不在【基础资料】的清单里",IF(AND($L4719="内部转账",$M4719=""),"△内部转账要在「对方账户」写上另一头",IF(AND($L4719="内部转账",$M4719=$C4719),"※对方账户跟本账户是同一个",IF(AND($L4719&lt;&gt;"内部转账",$M4719&lt;&gt;""),"△填了对方账户，但类别不是内部转账",IF(YEAR($B4719)&lt;&gt;管理年度,"△不是管理年度的单据，按月的三张报表里看不到",IF($H4719&lt;0,"△这一笔之后该账户余额成负数了，核一下",""))))))))))))))</f>
        <v/>
      </c>
    </row>
    <row r="4720" ht="16.5" spans="1:16">
      <c r="A4720" s="4" t="str">
        <f>IF($C4720="","",COUNTA($C$5:$C4720))</f>
        <v/>
      </c>
      <c r="B4720" s="52"/>
      <c r="C4720" s="53"/>
      <c r="D4720" s="53"/>
      <c r="E4720" s="32"/>
      <c r="F4720" s="54"/>
      <c r="G4720" s="54"/>
      <c r="H4720" s="24" t="str">
        <f>IFERROR(ROUND(VLOOKUP($C4720,基础资料!$B$5:$E$34,3,0)+SUMIF($C$5:$C4720,$C4720,$F$5:$F4720)-SUMIF($C$5:$C4720,$C4720,$G$5:$G4720),2),"")</f>
        <v/>
      </c>
      <c r="I4720" s="53"/>
      <c r="J4720" s="53"/>
      <c r="K4720" s="25" t="str">
        <f t="shared" si="73"/>
        <v/>
      </c>
      <c r="L4720" s="13" t="str">
        <f>IF($D4720="","",IFERROR(INDEX(类别属性,MATCH($D4720,类别表,0)),""))</f>
        <v/>
      </c>
      <c r="M4720" s="53"/>
      <c r="N4720" s="53"/>
      <c r="O4720" s="32"/>
      <c r="P4720" s="6" t="str">
        <f>IF($C4720="","",IF(ISNA(MATCH($C4720,账户表,0)),"※这个账户不在【基础资料】的账户档案里",IF($B4720="","※没填日期，这一笔不会进任何月份的报表",IF(NOT(ISNUMBER($B4720)),"※日期是文本不是日期（像 2026.6.28 这种），按日期取数的报表全会漏掉这一笔",IF(AND($F4720&lt;&gt;"",$G4720&lt;&gt;""),"※收入和支出不能同时填",IF(AND(N($F4720)=0,N($G4720)=0),"※收入和支出都没填",IF(OR(N($F4720)&lt;0,N($G4720)&lt;0),"※金额不能填负数，方向反了就换一列填",IF($D4720="","※没填收支类别，分类报表会漏掉这一笔",IF(ISNA(MATCH($D4720,类别表,0)),"※收支类别不在【基础资料】的清单里",IF(AND($L4720="内部转账",$M4720=""),"△内部转账要在「对方账户」写上另一头",IF(AND($L4720="内部转账",$M4720=$C4720),"※对方账户跟本账户是同一个",IF(AND($L4720&lt;&gt;"内部转账",$M4720&lt;&gt;""),"△填了对方账户，但类别不是内部转账",IF(YEAR($B4720)&lt;&gt;管理年度,"△不是管理年度的单据，按月的三张报表里看不到",IF($H4720&lt;0,"△这一笔之后该账户余额成负数了，核一下",""))))))))))))))</f>
        <v/>
      </c>
    </row>
    <row r="4721" ht="16.5" spans="1:16">
      <c r="A4721" s="4" t="str">
        <f>IF($C4721="","",COUNTA($C$5:$C4721))</f>
        <v/>
      </c>
      <c r="B4721" s="52"/>
      <c r="C4721" s="53"/>
      <c r="D4721" s="53"/>
      <c r="E4721" s="32"/>
      <c r="F4721" s="54"/>
      <c r="G4721" s="54"/>
      <c r="H4721" s="24" t="str">
        <f>IFERROR(ROUND(VLOOKUP($C4721,基础资料!$B$5:$E$34,3,0)+SUMIF($C$5:$C4721,$C4721,$F$5:$F4721)-SUMIF($C$5:$C4721,$C4721,$G$5:$G4721),2),"")</f>
        <v/>
      </c>
      <c r="I4721" s="53"/>
      <c r="J4721" s="53"/>
      <c r="K4721" s="25" t="str">
        <f t="shared" si="73"/>
        <v/>
      </c>
      <c r="L4721" s="13" t="str">
        <f>IF($D4721="","",IFERROR(INDEX(类别属性,MATCH($D4721,类别表,0)),""))</f>
        <v/>
      </c>
      <c r="M4721" s="53"/>
      <c r="N4721" s="53"/>
      <c r="O4721" s="32"/>
      <c r="P4721" s="6" t="str">
        <f>IF($C4721="","",IF(ISNA(MATCH($C4721,账户表,0)),"※这个账户不在【基础资料】的账户档案里",IF($B4721="","※没填日期，这一笔不会进任何月份的报表",IF(NOT(ISNUMBER($B4721)),"※日期是文本不是日期（像 2026.6.28 这种），按日期取数的报表全会漏掉这一笔",IF(AND($F4721&lt;&gt;"",$G4721&lt;&gt;""),"※收入和支出不能同时填",IF(AND(N($F4721)=0,N($G4721)=0),"※收入和支出都没填",IF(OR(N($F4721)&lt;0,N($G4721)&lt;0),"※金额不能填负数，方向反了就换一列填",IF($D4721="","※没填收支类别，分类报表会漏掉这一笔",IF(ISNA(MATCH($D4721,类别表,0)),"※收支类别不在【基础资料】的清单里",IF(AND($L4721="内部转账",$M4721=""),"△内部转账要在「对方账户」写上另一头",IF(AND($L4721="内部转账",$M4721=$C4721),"※对方账户跟本账户是同一个",IF(AND($L4721&lt;&gt;"内部转账",$M4721&lt;&gt;""),"△填了对方账户，但类别不是内部转账",IF(YEAR($B4721)&lt;&gt;管理年度,"△不是管理年度的单据，按月的三张报表里看不到",IF($H4721&lt;0,"△这一笔之后该账户余额成负数了，核一下",""))))))))))))))</f>
        <v/>
      </c>
    </row>
    <row r="4722" ht="16.5" spans="1:16">
      <c r="A4722" s="4" t="str">
        <f>IF($C4722="","",COUNTA($C$5:$C4722))</f>
        <v/>
      </c>
      <c r="B4722" s="52"/>
      <c r="C4722" s="53"/>
      <c r="D4722" s="53"/>
      <c r="E4722" s="32"/>
      <c r="F4722" s="54"/>
      <c r="G4722" s="54"/>
      <c r="H4722" s="24" t="str">
        <f>IFERROR(ROUND(VLOOKUP($C4722,基础资料!$B$5:$E$34,3,0)+SUMIF($C$5:$C4722,$C4722,$F$5:$F4722)-SUMIF($C$5:$C4722,$C4722,$G$5:$G4722),2),"")</f>
        <v/>
      </c>
      <c r="I4722" s="53"/>
      <c r="J4722" s="53"/>
      <c r="K4722" s="25" t="str">
        <f t="shared" si="73"/>
        <v/>
      </c>
      <c r="L4722" s="13" t="str">
        <f>IF($D4722="","",IFERROR(INDEX(类别属性,MATCH($D4722,类别表,0)),""))</f>
        <v/>
      </c>
      <c r="M4722" s="53"/>
      <c r="N4722" s="53"/>
      <c r="O4722" s="32"/>
      <c r="P4722" s="6" t="str">
        <f>IF($C4722="","",IF(ISNA(MATCH($C4722,账户表,0)),"※这个账户不在【基础资料】的账户档案里",IF($B4722="","※没填日期，这一笔不会进任何月份的报表",IF(NOT(ISNUMBER($B4722)),"※日期是文本不是日期（像 2026.6.28 这种），按日期取数的报表全会漏掉这一笔",IF(AND($F4722&lt;&gt;"",$G4722&lt;&gt;""),"※收入和支出不能同时填",IF(AND(N($F4722)=0,N($G4722)=0),"※收入和支出都没填",IF(OR(N($F4722)&lt;0,N($G4722)&lt;0),"※金额不能填负数，方向反了就换一列填",IF($D4722="","※没填收支类别，分类报表会漏掉这一笔",IF(ISNA(MATCH($D4722,类别表,0)),"※收支类别不在【基础资料】的清单里",IF(AND($L4722="内部转账",$M4722=""),"△内部转账要在「对方账户」写上另一头",IF(AND($L4722="内部转账",$M4722=$C4722),"※对方账户跟本账户是同一个",IF(AND($L4722&lt;&gt;"内部转账",$M4722&lt;&gt;""),"△填了对方账户，但类别不是内部转账",IF(YEAR($B4722)&lt;&gt;管理年度,"△不是管理年度的单据，按月的三张报表里看不到",IF($H4722&lt;0,"△这一笔之后该账户余额成负数了，核一下",""))))))))))))))</f>
        <v/>
      </c>
    </row>
    <row r="4723" ht="16.5" spans="1:16">
      <c r="A4723" s="4" t="str">
        <f>IF($C4723="","",COUNTA($C$5:$C4723))</f>
        <v/>
      </c>
      <c r="B4723" s="52"/>
      <c r="C4723" s="53"/>
      <c r="D4723" s="53"/>
      <c r="E4723" s="32"/>
      <c r="F4723" s="54"/>
      <c r="G4723" s="54"/>
      <c r="H4723" s="24" t="str">
        <f>IFERROR(ROUND(VLOOKUP($C4723,基础资料!$B$5:$E$34,3,0)+SUMIF($C$5:$C4723,$C4723,$F$5:$F4723)-SUMIF($C$5:$C4723,$C4723,$G$5:$G4723),2),"")</f>
        <v/>
      </c>
      <c r="I4723" s="53"/>
      <c r="J4723" s="53"/>
      <c r="K4723" s="25" t="str">
        <f t="shared" si="73"/>
        <v/>
      </c>
      <c r="L4723" s="13" t="str">
        <f>IF($D4723="","",IFERROR(INDEX(类别属性,MATCH($D4723,类别表,0)),""))</f>
        <v/>
      </c>
      <c r="M4723" s="53"/>
      <c r="N4723" s="53"/>
      <c r="O4723" s="32"/>
      <c r="P4723" s="6" t="str">
        <f>IF($C4723="","",IF(ISNA(MATCH($C4723,账户表,0)),"※这个账户不在【基础资料】的账户档案里",IF($B4723="","※没填日期，这一笔不会进任何月份的报表",IF(NOT(ISNUMBER($B4723)),"※日期是文本不是日期（像 2026.6.28 这种），按日期取数的报表全会漏掉这一笔",IF(AND($F4723&lt;&gt;"",$G4723&lt;&gt;""),"※收入和支出不能同时填",IF(AND(N($F4723)=0,N($G4723)=0),"※收入和支出都没填",IF(OR(N($F4723)&lt;0,N($G4723)&lt;0),"※金额不能填负数，方向反了就换一列填",IF($D4723="","※没填收支类别，分类报表会漏掉这一笔",IF(ISNA(MATCH($D4723,类别表,0)),"※收支类别不在【基础资料】的清单里",IF(AND($L4723="内部转账",$M4723=""),"△内部转账要在「对方账户」写上另一头",IF(AND($L4723="内部转账",$M4723=$C4723),"※对方账户跟本账户是同一个",IF(AND($L4723&lt;&gt;"内部转账",$M4723&lt;&gt;""),"△填了对方账户，但类别不是内部转账",IF(YEAR($B4723)&lt;&gt;管理年度,"△不是管理年度的单据，按月的三张报表里看不到",IF($H4723&lt;0,"△这一笔之后该账户余额成负数了，核一下",""))))))))))))))</f>
        <v/>
      </c>
    </row>
    <row r="4724" ht="16.5" spans="1:16">
      <c r="A4724" s="4" t="str">
        <f>IF($C4724="","",COUNTA($C$5:$C4724))</f>
        <v/>
      </c>
      <c r="B4724" s="52"/>
      <c r="C4724" s="53"/>
      <c r="D4724" s="53"/>
      <c r="E4724" s="32"/>
      <c r="F4724" s="54"/>
      <c r="G4724" s="54"/>
      <c r="H4724" s="24" t="str">
        <f>IFERROR(ROUND(VLOOKUP($C4724,基础资料!$B$5:$E$34,3,0)+SUMIF($C$5:$C4724,$C4724,$F$5:$F4724)-SUMIF($C$5:$C4724,$C4724,$G$5:$G4724),2),"")</f>
        <v/>
      </c>
      <c r="I4724" s="53"/>
      <c r="J4724" s="53"/>
      <c r="K4724" s="25" t="str">
        <f t="shared" si="73"/>
        <v/>
      </c>
      <c r="L4724" s="13" t="str">
        <f>IF($D4724="","",IFERROR(INDEX(类别属性,MATCH($D4724,类别表,0)),""))</f>
        <v/>
      </c>
      <c r="M4724" s="53"/>
      <c r="N4724" s="53"/>
      <c r="O4724" s="32"/>
      <c r="P4724" s="6" t="str">
        <f>IF($C4724="","",IF(ISNA(MATCH($C4724,账户表,0)),"※这个账户不在【基础资料】的账户档案里",IF($B4724="","※没填日期，这一笔不会进任何月份的报表",IF(NOT(ISNUMBER($B4724)),"※日期是文本不是日期（像 2026.6.28 这种），按日期取数的报表全会漏掉这一笔",IF(AND($F4724&lt;&gt;"",$G4724&lt;&gt;""),"※收入和支出不能同时填",IF(AND(N($F4724)=0,N($G4724)=0),"※收入和支出都没填",IF(OR(N($F4724)&lt;0,N($G4724)&lt;0),"※金额不能填负数，方向反了就换一列填",IF($D4724="","※没填收支类别，分类报表会漏掉这一笔",IF(ISNA(MATCH($D4724,类别表,0)),"※收支类别不在【基础资料】的清单里",IF(AND($L4724="内部转账",$M4724=""),"△内部转账要在「对方账户」写上另一头",IF(AND($L4724="内部转账",$M4724=$C4724),"※对方账户跟本账户是同一个",IF(AND($L4724&lt;&gt;"内部转账",$M4724&lt;&gt;""),"△填了对方账户，但类别不是内部转账",IF(YEAR($B4724)&lt;&gt;管理年度,"△不是管理年度的单据，按月的三张报表里看不到",IF($H4724&lt;0,"△这一笔之后该账户余额成负数了，核一下",""))))))))))))))</f>
        <v/>
      </c>
    </row>
    <row r="4725" ht="16.5" spans="1:16">
      <c r="A4725" s="4" t="str">
        <f>IF($C4725="","",COUNTA($C$5:$C4725))</f>
        <v/>
      </c>
      <c r="B4725" s="52"/>
      <c r="C4725" s="53"/>
      <c r="D4725" s="53"/>
      <c r="E4725" s="32"/>
      <c r="F4725" s="54"/>
      <c r="G4725" s="54"/>
      <c r="H4725" s="24" t="str">
        <f>IFERROR(ROUND(VLOOKUP($C4725,基础资料!$B$5:$E$34,3,0)+SUMIF($C$5:$C4725,$C4725,$F$5:$F4725)-SUMIF($C$5:$C4725,$C4725,$G$5:$G4725),2),"")</f>
        <v/>
      </c>
      <c r="I4725" s="53"/>
      <c r="J4725" s="53"/>
      <c r="K4725" s="25" t="str">
        <f t="shared" si="73"/>
        <v/>
      </c>
      <c r="L4725" s="13" t="str">
        <f>IF($D4725="","",IFERROR(INDEX(类别属性,MATCH($D4725,类别表,0)),""))</f>
        <v/>
      </c>
      <c r="M4725" s="53"/>
      <c r="N4725" s="53"/>
      <c r="O4725" s="32"/>
      <c r="P4725" s="6" t="str">
        <f>IF($C4725="","",IF(ISNA(MATCH($C4725,账户表,0)),"※这个账户不在【基础资料】的账户档案里",IF($B4725="","※没填日期，这一笔不会进任何月份的报表",IF(NOT(ISNUMBER($B4725)),"※日期是文本不是日期（像 2026.6.28 这种），按日期取数的报表全会漏掉这一笔",IF(AND($F4725&lt;&gt;"",$G4725&lt;&gt;""),"※收入和支出不能同时填",IF(AND(N($F4725)=0,N($G4725)=0),"※收入和支出都没填",IF(OR(N($F4725)&lt;0,N($G4725)&lt;0),"※金额不能填负数，方向反了就换一列填",IF($D4725="","※没填收支类别，分类报表会漏掉这一笔",IF(ISNA(MATCH($D4725,类别表,0)),"※收支类别不在【基础资料】的清单里",IF(AND($L4725="内部转账",$M4725=""),"△内部转账要在「对方账户」写上另一头",IF(AND($L4725="内部转账",$M4725=$C4725),"※对方账户跟本账户是同一个",IF(AND($L4725&lt;&gt;"内部转账",$M4725&lt;&gt;""),"△填了对方账户，但类别不是内部转账",IF(YEAR($B4725)&lt;&gt;管理年度,"△不是管理年度的单据，按月的三张报表里看不到",IF($H4725&lt;0,"△这一笔之后该账户余额成负数了，核一下",""))))))))))))))</f>
        <v/>
      </c>
    </row>
    <row r="4726" ht="16.5" spans="1:16">
      <c r="A4726" s="4" t="str">
        <f>IF($C4726="","",COUNTA($C$5:$C4726))</f>
        <v/>
      </c>
      <c r="B4726" s="52"/>
      <c r="C4726" s="53"/>
      <c r="D4726" s="53"/>
      <c r="E4726" s="32"/>
      <c r="F4726" s="54"/>
      <c r="G4726" s="54"/>
      <c r="H4726" s="24" t="str">
        <f>IFERROR(ROUND(VLOOKUP($C4726,基础资料!$B$5:$E$34,3,0)+SUMIF($C$5:$C4726,$C4726,$F$5:$F4726)-SUMIF($C$5:$C4726,$C4726,$G$5:$G4726),2),"")</f>
        <v/>
      </c>
      <c r="I4726" s="53"/>
      <c r="J4726" s="53"/>
      <c r="K4726" s="25" t="str">
        <f t="shared" si="73"/>
        <v/>
      </c>
      <c r="L4726" s="13" t="str">
        <f>IF($D4726="","",IFERROR(INDEX(类别属性,MATCH($D4726,类别表,0)),""))</f>
        <v/>
      </c>
      <c r="M4726" s="53"/>
      <c r="N4726" s="53"/>
      <c r="O4726" s="32"/>
      <c r="P4726" s="6" t="str">
        <f>IF($C4726="","",IF(ISNA(MATCH($C4726,账户表,0)),"※这个账户不在【基础资料】的账户档案里",IF($B4726="","※没填日期，这一笔不会进任何月份的报表",IF(NOT(ISNUMBER($B4726)),"※日期是文本不是日期（像 2026.6.28 这种），按日期取数的报表全会漏掉这一笔",IF(AND($F4726&lt;&gt;"",$G4726&lt;&gt;""),"※收入和支出不能同时填",IF(AND(N($F4726)=0,N($G4726)=0),"※收入和支出都没填",IF(OR(N($F4726)&lt;0,N($G4726)&lt;0),"※金额不能填负数，方向反了就换一列填",IF($D4726="","※没填收支类别，分类报表会漏掉这一笔",IF(ISNA(MATCH($D4726,类别表,0)),"※收支类别不在【基础资料】的清单里",IF(AND($L4726="内部转账",$M4726=""),"△内部转账要在「对方账户」写上另一头",IF(AND($L4726="内部转账",$M4726=$C4726),"※对方账户跟本账户是同一个",IF(AND($L4726&lt;&gt;"内部转账",$M4726&lt;&gt;""),"△填了对方账户，但类别不是内部转账",IF(YEAR($B4726)&lt;&gt;管理年度,"△不是管理年度的单据，按月的三张报表里看不到",IF($H4726&lt;0,"△这一笔之后该账户余额成负数了，核一下",""))))))))))))))</f>
        <v/>
      </c>
    </row>
    <row r="4727" ht="16.5" spans="1:16">
      <c r="A4727" s="4" t="str">
        <f>IF($C4727="","",COUNTA($C$5:$C4727))</f>
        <v/>
      </c>
      <c r="B4727" s="52"/>
      <c r="C4727" s="53"/>
      <c r="D4727" s="53"/>
      <c r="E4727" s="32"/>
      <c r="F4727" s="54"/>
      <c r="G4727" s="54"/>
      <c r="H4727" s="24" t="str">
        <f>IFERROR(ROUND(VLOOKUP($C4727,基础资料!$B$5:$E$34,3,0)+SUMIF($C$5:$C4727,$C4727,$F$5:$F4727)-SUMIF($C$5:$C4727,$C4727,$G$5:$G4727),2),"")</f>
        <v/>
      </c>
      <c r="I4727" s="53"/>
      <c r="J4727" s="53"/>
      <c r="K4727" s="25" t="str">
        <f t="shared" si="73"/>
        <v/>
      </c>
      <c r="L4727" s="13" t="str">
        <f>IF($D4727="","",IFERROR(INDEX(类别属性,MATCH($D4727,类别表,0)),""))</f>
        <v/>
      </c>
      <c r="M4727" s="53"/>
      <c r="N4727" s="53"/>
      <c r="O4727" s="32"/>
      <c r="P4727" s="6" t="str">
        <f>IF($C4727="","",IF(ISNA(MATCH($C4727,账户表,0)),"※这个账户不在【基础资料】的账户档案里",IF($B4727="","※没填日期，这一笔不会进任何月份的报表",IF(NOT(ISNUMBER($B4727)),"※日期是文本不是日期（像 2026.6.28 这种），按日期取数的报表全会漏掉这一笔",IF(AND($F4727&lt;&gt;"",$G4727&lt;&gt;""),"※收入和支出不能同时填",IF(AND(N($F4727)=0,N($G4727)=0),"※收入和支出都没填",IF(OR(N($F4727)&lt;0,N($G4727)&lt;0),"※金额不能填负数，方向反了就换一列填",IF($D4727="","※没填收支类别，分类报表会漏掉这一笔",IF(ISNA(MATCH($D4727,类别表,0)),"※收支类别不在【基础资料】的清单里",IF(AND($L4727="内部转账",$M4727=""),"△内部转账要在「对方账户」写上另一头",IF(AND($L4727="内部转账",$M4727=$C4727),"※对方账户跟本账户是同一个",IF(AND($L4727&lt;&gt;"内部转账",$M4727&lt;&gt;""),"△填了对方账户，但类别不是内部转账",IF(YEAR($B4727)&lt;&gt;管理年度,"△不是管理年度的单据，按月的三张报表里看不到",IF($H4727&lt;0,"△这一笔之后该账户余额成负数了，核一下",""))))))))))))))</f>
        <v/>
      </c>
    </row>
    <row r="4728" ht="16.5" spans="1:16">
      <c r="A4728" s="4" t="str">
        <f>IF($C4728="","",COUNTA($C$5:$C4728))</f>
        <v/>
      </c>
      <c r="B4728" s="52"/>
      <c r="C4728" s="53"/>
      <c r="D4728" s="53"/>
      <c r="E4728" s="32"/>
      <c r="F4728" s="54"/>
      <c r="G4728" s="54"/>
      <c r="H4728" s="24" t="str">
        <f>IFERROR(ROUND(VLOOKUP($C4728,基础资料!$B$5:$E$34,3,0)+SUMIF($C$5:$C4728,$C4728,$F$5:$F4728)-SUMIF($C$5:$C4728,$C4728,$G$5:$G4728),2),"")</f>
        <v/>
      </c>
      <c r="I4728" s="53"/>
      <c r="J4728" s="53"/>
      <c r="K4728" s="25" t="str">
        <f t="shared" si="73"/>
        <v/>
      </c>
      <c r="L4728" s="13" t="str">
        <f>IF($D4728="","",IFERROR(INDEX(类别属性,MATCH($D4728,类别表,0)),""))</f>
        <v/>
      </c>
      <c r="M4728" s="53"/>
      <c r="N4728" s="53"/>
      <c r="O4728" s="32"/>
      <c r="P4728" s="6" t="str">
        <f>IF($C4728="","",IF(ISNA(MATCH($C4728,账户表,0)),"※这个账户不在【基础资料】的账户档案里",IF($B4728="","※没填日期，这一笔不会进任何月份的报表",IF(NOT(ISNUMBER($B4728)),"※日期是文本不是日期（像 2026.6.28 这种），按日期取数的报表全会漏掉这一笔",IF(AND($F4728&lt;&gt;"",$G4728&lt;&gt;""),"※收入和支出不能同时填",IF(AND(N($F4728)=0,N($G4728)=0),"※收入和支出都没填",IF(OR(N($F4728)&lt;0,N($G4728)&lt;0),"※金额不能填负数，方向反了就换一列填",IF($D4728="","※没填收支类别，分类报表会漏掉这一笔",IF(ISNA(MATCH($D4728,类别表,0)),"※收支类别不在【基础资料】的清单里",IF(AND($L4728="内部转账",$M4728=""),"△内部转账要在「对方账户」写上另一头",IF(AND($L4728="内部转账",$M4728=$C4728),"※对方账户跟本账户是同一个",IF(AND($L4728&lt;&gt;"内部转账",$M4728&lt;&gt;""),"△填了对方账户，但类别不是内部转账",IF(YEAR($B4728)&lt;&gt;管理年度,"△不是管理年度的单据，按月的三张报表里看不到",IF($H4728&lt;0,"△这一笔之后该账户余额成负数了，核一下",""))))))))))))))</f>
        <v/>
      </c>
    </row>
    <row r="4729" ht="16.5" spans="1:16">
      <c r="A4729" s="4" t="str">
        <f>IF($C4729="","",COUNTA($C$5:$C4729))</f>
        <v/>
      </c>
      <c r="B4729" s="52"/>
      <c r="C4729" s="53"/>
      <c r="D4729" s="53"/>
      <c r="E4729" s="32"/>
      <c r="F4729" s="54"/>
      <c r="G4729" s="54"/>
      <c r="H4729" s="24" t="str">
        <f>IFERROR(ROUND(VLOOKUP($C4729,基础资料!$B$5:$E$34,3,0)+SUMIF($C$5:$C4729,$C4729,$F$5:$F4729)-SUMIF($C$5:$C4729,$C4729,$G$5:$G4729),2),"")</f>
        <v/>
      </c>
      <c r="I4729" s="53"/>
      <c r="J4729" s="53"/>
      <c r="K4729" s="25" t="str">
        <f t="shared" si="73"/>
        <v/>
      </c>
      <c r="L4729" s="13" t="str">
        <f>IF($D4729="","",IFERROR(INDEX(类别属性,MATCH($D4729,类别表,0)),""))</f>
        <v/>
      </c>
      <c r="M4729" s="53"/>
      <c r="N4729" s="53"/>
      <c r="O4729" s="32"/>
      <c r="P4729" s="6" t="str">
        <f>IF($C4729="","",IF(ISNA(MATCH($C4729,账户表,0)),"※这个账户不在【基础资料】的账户档案里",IF($B4729="","※没填日期，这一笔不会进任何月份的报表",IF(NOT(ISNUMBER($B4729)),"※日期是文本不是日期（像 2026.6.28 这种），按日期取数的报表全会漏掉这一笔",IF(AND($F4729&lt;&gt;"",$G4729&lt;&gt;""),"※收入和支出不能同时填",IF(AND(N($F4729)=0,N($G4729)=0),"※收入和支出都没填",IF(OR(N($F4729)&lt;0,N($G4729)&lt;0),"※金额不能填负数，方向反了就换一列填",IF($D4729="","※没填收支类别，分类报表会漏掉这一笔",IF(ISNA(MATCH($D4729,类别表,0)),"※收支类别不在【基础资料】的清单里",IF(AND($L4729="内部转账",$M4729=""),"△内部转账要在「对方账户」写上另一头",IF(AND($L4729="内部转账",$M4729=$C4729),"※对方账户跟本账户是同一个",IF(AND($L4729&lt;&gt;"内部转账",$M4729&lt;&gt;""),"△填了对方账户，但类别不是内部转账",IF(YEAR($B4729)&lt;&gt;管理年度,"△不是管理年度的单据，按月的三张报表里看不到",IF($H4729&lt;0,"△这一笔之后该账户余额成负数了，核一下",""))))))))))))))</f>
        <v/>
      </c>
    </row>
    <row r="4730" ht="16.5" spans="1:16">
      <c r="A4730" s="4" t="str">
        <f>IF($C4730="","",COUNTA($C$5:$C4730))</f>
        <v/>
      </c>
      <c r="B4730" s="52"/>
      <c r="C4730" s="53"/>
      <c r="D4730" s="53"/>
      <c r="E4730" s="32"/>
      <c r="F4730" s="54"/>
      <c r="G4730" s="54"/>
      <c r="H4730" s="24" t="str">
        <f>IFERROR(ROUND(VLOOKUP($C4730,基础资料!$B$5:$E$34,3,0)+SUMIF($C$5:$C4730,$C4730,$F$5:$F4730)-SUMIF($C$5:$C4730,$C4730,$G$5:$G4730),2),"")</f>
        <v/>
      </c>
      <c r="I4730" s="53"/>
      <c r="J4730" s="53"/>
      <c r="K4730" s="25" t="str">
        <f t="shared" si="73"/>
        <v/>
      </c>
      <c r="L4730" s="13" t="str">
        <f>IF($D4730="","",IFERROR(INDEX(类别属性,MATCH($D4730,类别表,0)),""))</f>
        <v/>
      </c>
      <c r="M4730" s="53"/>
      <c r="N4730" s="53"/>
      <c r="O4730" s="32"/>
      <c r="P4730" s="6" t="str">
        <f>IF($C4730="","",IF(ISNA(MATCH($C4730,账户表,0)),"※这个账户不在【基础资料】的账户档案里",IF($B4730="","※没填日期，这一笔不会进任何月份的报表",IF(NOT(ISNUMBER($B4730)),"※日期是文本不是日期（像 2026.6.28 这种），按日期取数的报表全会漏掉这一笔",IF(AND($F4730&lt;&gt;"",$G4730&lt;&gt;""),"※收入和支出不能同时填",IF(AND(N($F4730)=0,N($G4730)=0),"※收入和支出都没填",IF(OR(N($F4730)&lt;0,N($G4730)&lt;0),"※金额不能填负数，方向反了就换一列填",IF($D4730="","※没填收支类别，分类报表会漏掉这一笔",IF(ISNA(MATCH($D4730,类别表,0)),"※收支类别不在【基础资料】的清单里",IF(AND($L4730="内部转账",$M4730=""),"△内部转账要在「对方账户」写上另一头",IF(AND($L4730="内部转账",$M4730=$C4730),"※对方账户跟本账户是同一个",IF(AND($L4730&lt;&gt;"内部转账",$M4730&lt;&gt;""),"△填了对方账户，但类别不是内部转账",IF(YEAR($B4730)&lt;&gt;管理年度,"△不是管理年度的单据，按月的三张报表里看不到",IF($H4730&lt;0,"△这一笔之后该账户余额成负数了，核一下",""))))))))))))))</f>
        <v/>
      </c>
    </row>
    <row r="4731" ht="16.5" spans="1:16">
      <c r="A4731" s="4" t="str">
        <f>IF($C4731="","",COUNTA($C$5:$C4731))</f>
        <v/>
      </c>
      <c r="B4731" s="52"/>
      <c r="C4731" s="53"/>
      <c r="D4731" s="53"/>
      <c r="E4731" s="32"/>
      <c r="F4731" s="54"/>
      <c r="G4731" s="54"/>
      <c r="H4731" s="24" t="str">
        <f>IFERROR(ROUND(VLOOKUP($C4731,基础资料!$B$5:$E$34,3,0)+SUMIF($C$5:$C4731,$C4731,$F$5:$F4731)-SUMIF($C$5:$C4731,$C4731,$G$5:$G4731),2),"")</f>
        <v/>
      </c>
      <c r="I4731" s="53"/>
      <c r="J4731" s="53"/>
      <c r="K4731" s="25" t="str">
        <f t="shared" si="73"/>
        <v/>
      </c>
      <c r="L4731" s="13" t="str">
        <f>IF($D4731="","",IFERROR(INDEX(类别属性,MATCH($D4731,类别表,0)),""))</f>
        <v/>
      </c>
      <c r="M4731" s="53"/>
      <c r="N4731" s="53"/>
      <c r="O4731" s="32"/>
      <c r="P4731" s="6" t="str">
        <f>IF($C4731="","",IF(ISNA(MATCH($C4731,账户表,0)),"※这个账户不在【基础资料】的账户档案里",IF($B4731="","※没填日期，这一笔不会进任何月份的报表",IF(NOT(ISNUMBER($B4731)),"※日期是文本不是日期（像 2026.6.28 这种），按日期取数的报表全会漏掉这一笔",IF(AND($F4731&lt;&gt;"",$G4731&lt;&gt;""),"※收入和支出不能同时填",IF(AND(N($F4731)=0,N($G4731)=0),"※收入和支出都没填",IF(OR(N($F4731)&lt;0,N($G4731)&lt;0),"※金额不能填负数，方向反了就换一列填",IF($D4731="","※没填收支类别，分类报表会漏掉这一笔",IF(ISNA(MATCH($D4731,类别表,0)),"※收支类别不在【基础资料】的清单里",IF(AND($L4731="内部转账",$M4731=""),"△内部转账要在「对方账户」写上另一头",IF(AND($L4731="内部转账",$M4731=$C4731),"※对方账户跟本账户是同一个",IF(AND($L4731&lt;&gt;"内部转账",$M4731&lt;&gt;""),"△填了对方账户，但类别不是内部转账",IF(YEAR($B4731)&lt;&gt;管理年度,"△不是管理年度的单据，按月的三张报表里看不到",IF($H4731&lt;0,"△这一笔之后该账户余额成负数了，核一下",""))))))))))))))</f>
        <v/>
      </c>
    </row>
    <row r="4732" ht="16.5" spans="1:16">
      <c r="A4732" s="4" t="str">
        <f>IF($C4732="","",COUNTA($C$5:$C4732))</f>
        <v/>
      </c>
      <c r="B4732" s="52"/>
      <c r="C4732" s="53"/>
      <c r="D4732" s="53"/>
      <c r="E4732" s="32"/>
      <c r="F4732" s="54"/>
      <c r="G4732" s="54"/>
      <c r="H4732" s="24" t="str">
        <f>IFERROR(ROUND(VLOOKUP($C4732,基础资料!$B$5:$E$34,3,0)+SUMIF($C$5:$C4732,$C4732,$F$5:$F4732)-SUMIF($C$5:$C4732,$C4732,$G$5:$G4732),2),"")</f>
        <v/>
      </c>
      <c r="I4732" s="53"/>
      <c r="J4732" s="53"/>
      <c r="K4732" s="25" t="str">
        <f t="shared" si="73"/>
        <v/>
      </c>
      <c r="L4732" s="13" t="str">
        <f>IF($D4732="","",IFERROR(INDEX(类别属性,MATCH($D4732,类别表,0)),""))</f>
        <v/>
      </c>
      <c r="M4732" s="53"/>
      <c r="N4732" s="53"/>
      <c r="O4732" s="32"/>
      <c r="P4732" s="6" t="str">
        <f>IF($C4732="","",IF(ISNA(MATCH($C4732,账户表,0)),"※这个账户不在【基础资料】的账户档案里",IF($B4732="","※没填日期，这一笔不会进任何月份的报表",IF(NOT(ISNUMBER($B4732)),"※日期是文本不是日期（像 2026.6.28 这种），按日期取数的报表全会漏掉这一笔",IF(AND($F4732&lt;&gt;"",$G4732&lt;&gt;""),"※收入和支出不能同时填",IF(AND(N($F4732)=0,N($G4732)=0),"※收入和支出都没填",IF(OR(N($F4732)&lt;0,N($G4732)&lt;0),"※金额不能填负数，方向反了就换一列填",IF($D4732="","※没填收支类别，分类报表会漏掉这一笔",IF(ISNA(MATCH($D4732,类别表,0)),"※收支类别不在【基础资料】的清单里",IF(AND($L4732="内部转账",$M4732=""),"△内部转账要在「对方账户」写上另一头",IF(AND($L4732="内部转账",$M4732=$C4732),"※对方账户跟本账户是同一个",IF(AND($L4732&lt;&gt;"内部转账",$M4732&lt;&gt;""),"△填了对方账户，但类别不是内部转账",IF(YEAR($B4732)&lt;&gt;管理年度,"△不是管理年度的单据，按月的三张报表里看不到",IF($H4732&lt;0,"△这一笔之后该账户余额成负数了，核一下",""))))))))))))))</f>
        <v/>
      </c>
    </row>
    <row r="4733" ht="16.5" spans="1:16">
      <c r="A4733" s="4" t="str">
        <f>IF($C4733="","",COUNTA($C$5:$C4733))</f>
        <v/>
      </c>
      <c r="B4733" s="52"/>
      <c r="C4733" s="53"/>
      <c r="D4733" s="53"/>
      <c r="E4733" s="32"/>
      <c r="F4733" s="54"/>
      <c r="G4733" s="54"/>
      <c r="H4733" s="24" t="str">
        <f>IFERROR(ROUND(VLOOKUP($C4733,基础资料!$B$5:$E$34,3,0)+SUMIF($C$5:$C4733,$C4733,$F$5:$F4733)-SUMIF($C$5:$C4733,$C4733,$G$5:$G4733),2),"")</f>
        <v/>
      </c>
      <c r="I4733" s="53"/>
      <c r="J4733" s="53"/>
      <c r="K4733" s="25" t="str">
        <f t="shared" si="73"/>
        <v/>
      </c>
      <c r="L4733" s="13" t="str">
        <f>IF($D4733="","",IFERROR(INDEX(类别属性,MATCH($D4733,类别表,0)),""))</f>
        <v/>
      </c>
      <c r="M4733" s="53"/>
      <c r="N4733" s="53"/>
      <c r="O4733" s="32"/>
      <c r="P4733" s="6" t="str">
        <f>IF($C4733="","",IF(ISNA(MATCH($C4733,账户表,0)),"※这个账户不在【基础资料】的账户档案里",IF($B4733="","※没填日期，这一笔不会进任何月份的报表",IF(NOT(ISNUMBER($B4733)),"※日期是文本不是日期（像 2026.6.28 这种），按日期取数的报表全会漏掉这一笔",IF(AND($F4733&lt;&gt;"",$G4733&lt;&gt;""),"※收入和支出不能同时填",IF(AND(N($F4733)=0,N($G4733)=0),"※收入和支出都没填",IF(OR(N($F4733)&lt;0,N($G4733)&lt;0),"※金额不能填负数，方向反了就换一列填",IF($D4733="","※没填收支类别，分类报表会漏掉这一笔",IF(ISNA(MATCH($D4733,类别表,0)),"※收支类别不在【基础资料】的清单里",IF(AND($L4733="内部转账",$M4733=""),"△内部转账要在「对方账户」写上另一头",IF(AND($L4733="内部转账",$M4733=$C4733),"※对方账户跟本账户是同一个",IF(AND($L4733&lt;&gt;"内部转账",$M4733&lt;&gt;""),"△填了对方账户，但类别不是内部转账",IF(YEAR($B4733)&lt;&gt;管理年度,"△不是管理年度的单据，按月的三张报表里看不到",IF($H4733&lt;0,"△这一笔之后该账户余额成负数了，核一下",""))))))))))))))</f>
        <v/>
      </c>
    </row>
    <row r="4734" ht="16.5" spans="1:16">
      <c r="A4734" s="4" t="str">
        <f>IF($C4734="","",COUNTA($C$5:$C4734))</f>
        <v/>
      </c>
      <c r="B4734" s="52"/>
      <c r="C4734" s="53"/>
      <c r="D4734" s="53"/>
      <c r="E4734" s="32"/>
      <c r="F4734" s="54"/>
      <c r="G4734" s="54"/>
      <c r="H4734" s="24" t="str">
        <f>IFERROR(ROUND(VLOOKUP($C4734,基础资料!$B$5:$E$34,3,0)+SUMIF($C$5:$C4734,$C4734,$F$5:$F4734)-SUMIF($C$5:$C4734,$C4734,$G$5:$G4734),2),"")</f>
        <v/>
      </c>
      <c r="I4734" s="53"/>
      <c r="J4734" s="53"/>
      <c r="K4734" s="25" t="str">
        <f t="shared" si="73"/>
        <v/>
      </c>
      <c r="L4734" s="13" t="str">
        <f>IF($D4734="","",IFERROR(INDEX(类别属性,MATCH($D4734,类别表,0)),""))</f>
        <v/>
      </c>
      <c r="M4734" s="53"/>
      <c r="N4734" s="53"/>
      <c r="O4734" s="32"/>
      <c r="P4734" s="6" t="str">
        <f>IF($C4734="","",IF(ISNA(MATCH($C4734,账户表,0)),"※这个账户不在【基础资料】的账户档案里",IF($B4734="","※没填日期，这一笔不会进任何月份的报表",IF(NOT(ISNUMBER($B4734)),"※日期是文本不是日期（像 2026.6.28 这种），按日期取数的报表全会漏掉这一笔",IF(AND($F4734&lt;&gt;"",$G4734&lt;&gt;""),"※收入和支出不能同时填",IF(AND(N($F4734)=0,N($G4734)=0),"※收入和支出都没填",IF(OR(N($F4734)&lt;0,N($G4734)&lt;0),"※金额不能填负数，方向反了就换一列填",IF($D4734="","※没填收支类别，分类报表会漏掉这一笔",IF(ISNA(MATCH($D4734,类别表,0)),"※收支类别不在【基础资料】的清单里",IF(AND($L4734="内部转账",$M4734=""),"△内部转账要在「对方账户」写上另一头",IF(AND($L4734="内部转账",$M4734=$C4734),"※对方账户跟本账户是同一个",IF(AND($L4734&lt;&gt;"内部转账",$M4734&lt;&gt;""),"△填了对方账户，但类别不是内部转账",IF(YEAR($B4734)&lt;&gt;管理年度,"△不是管理年度的单据，按月的三张报表里看不到",IF($H4734&lt;0,"△这一笔之后该账户余额成负数了，核一下",""))))))))))))))</f>
        <v/>
      </c>
    </row>
    <row r="4735" ht="16.5" spans="1:16">
      <c r="A4735" s="4" t="str">
        <f>IF($C4735="","",COUNTA($C$5:$C4735))</f>
        <v/>
      </c>
      <c r="B4735" s="52"/>
      <c r="C4735" s="53"/>
      <c r="D4735" s="53"/>
      <c r="E4735" s="32"/>
      <c r="F4735" s="54"/>
      <c r="G4735" s="54"/>
      <c r="H4735" s="24" t="str">
        <f>IFERROR(ROUND(VLOOKUP($C4735,基础资料!$B$5:$E$34,3,0)+SUMIF($C$5:$C4735,$C4735,$F$5:$F4735)-SUMIF($C$5:$C4735,$C4735,$G$5:$G4735),2),"")</f>
        <v/>
      </c>
      <c r="I4735" s="53"/>
      <c r="J4735" s="53"/>
      <c r="K4735" s="25" t="str">
        <f t="shared" si="73"/>
        <v/>
      </c>
      <c r="L4735" s="13" t="str">
        <f>IF($D4735="","",IFERROR(INDEX(类别属性,MATCH($D4735,类别表,0)),""))</f>
        <v/>
      </c>
      <c r="M4735" s="53"/>
      <c r="N4735" s="53"/>
      <c r="O4735" s="32"/>
      <c r="P4735" s="6" t="str">
        <f>IF($C4735="","",IF(ISNA(MATCH($C4735,账户表,0)),"※这个账户不在【基础资料】的账户档案里",IF($B4735="","※没填日期，这一笔不会进任何月份的报表",IF(NOT(ISNUMBER($B4735)),"※日期是文本不是日期（像 2026.6.28 这种），按日期取数的报表全会漏掉这一笔",IF(AND($F4735&lt;&gt;"",$G4735&lt;&gt;""),"※收入和支出不能同时填",IF(AND(N($F4735)=0,N($G4735)=0),"※收入和支出都没填",IF(OR(N($F4735)&lt;0,N($G4735)&lt;0),"※金额不能填负数，方向反了就换一列填",IF($D4735="","※没填收支类别，分类报表会漏掉这一笔",IF(ISNA(MATCH($D4735,类别表,0)),"※收支类别不在【基础资料】的清单里",IF(AND($L4735="内部转账",$M4735=""),"△内部转账要在「对方账户」写上另一头",IF(AND($L4735="内部转账",$M4735=$C4735),"※对方账户跟本账户是同一个",IF(AND($L4735&lt;&gt;"内部转账",$M4735&lt;&gt;""),"△填了对方账户，但类别不是内部转账",IF(YEAR($B4735)&lt;&gt;管理年度,"△不是管理年度的单据，按月的三张报表里看不到",IF($H4735&lt;0,"△这一笔之后该账户余额成负数了，核一下",""))))))))))))))</f>
        <v/>
      </c>
    </row>
    <row r="4736" ht="16.5" spans="1:16">
      <c r="A4736" s="4" t="str">
        <f>IF($C4736="","",COUNTA($C$5:$C4736))</f>
        <v/>
      </c>
      <c r="B4736" s="52"/>
      <c r="C4736" s="53"/>
      <c r="D4736" s="53"/>
      <c r="E4736" s="32"/>
      <c r="F4736" s="54"/>
      <c r="G4736" s="54"/>
      <c r="H4736" s="24" t="str">
        <f>IFERROR(ROUND(VLOOKUP($C4736,基础资料!$B$5:$E$34,3,0)+SUMIF($C$5:$C4736,$C4736,$F$5:$F4736)-SUMIF($C$5:$C4736,$C4736,$G$5:$G4736),2),"")</f>
        <v/>
      </c>
      <c r="I4736" s="53"/>
      <c r="J4736" s="53"/>
      <c r="K4736" s="25" t="str">
        <f t="shared" si="73"/>
        <v/>
      </c>
      <c r="L4736" s="13" t="str">
        <f>IF($D4736="","",IFERROR(INDEX(类别属性,MATCH($D4736,类别表,0)),""))</f>
        <v/>
      </c>
      <c r="M4736" s="53"/>
      <c r="N4736" s="53"/>
      <c r="O4736" s="32"/>
      <c r="P4736" s="6" t="str">
        <f>IF($C4736="","",IF(ISNA(MATCH($C4736,账户表,0)),"※这个账户不在【基础资料】的账户档案里",IF($B4736="","※没填日期，这一笔不会进任何月份的报表",IF(NOT(ISNUMBER($B4736)),"※日期是文本不是日期（像 2026.6.28 这种），按日期取数的报表全会漏掉这一笔",IF(AND($F4736&lt;&gt;"",$G4736&lt;&gt;""),"※收入和支出不能同时填",IF(AND(N($F4736)=0,N($G4736)=0),"※收入和支出都没填",IF(OR(N($F4736)&lt;0,N($G4736)&lt;0),"※金额不能填负数，方向反了就换一列填",IF($D4736="","※没填收支类别，分类报表会漏掉这一笔",IF(ISNA(MATCH($D4736,类别表,0)),"※收支类别不在【基础资料】的清单里",IF(AND($L4736="内部转账",$M4736=""),"△内部转账要在「对方账户」写上另一头",IF(AND($L4736="内部转账",$M4736=$C4736),"※对方账户跟本账户是同一个",IF(AND($L4736&lt;&gt;"内部转账",$M4736&lt;&gt;""),"△填了对方账户，但类别不是内部转账",IF(YEAR($B4736)&lt;&gt;管理年度,"△不是管理年度的单据，按月的三张报表里看不到",IF($H4736&lt;0,"△这一笔之后该账户余额成负数了，核一下",""))))))))))))))</f>
        <v/>
      </c>
    </row>
    <row r="4737" ht="16.5" spans="1:16">
      <c r="A4737" s="4" t="str">
        <f>IF($C4737="","",COUNTA($C$5:$C4737))</f>
        <v/>
      </c>
      <c r="B4737" s="52"/>
      <c r="C4737" s="53"/>
      <c r="D4737" s="53"/>
      <c r="E4737" s="32"/>
      <c r="F4737" s="54"/>
      <c r="G4737" s="54"/>
      <c r="H4737" s="24" t="str">
        <f>IFERROR(ROUND(VLOOKUP($C4737,基础资料!$B$5:$E$34,3,0)+SUMIF($C$5:$C4737,$C4737,$F$5:$F4737)-SUMIF($C$5:$C4737,$C4737,$G$5:$G4737),2),"")</f>
        <v/>
      </c>
      <c r="I4737" s="53"/>
      <c r="J4737" s="53"/>
      <c r="K4737" s="25" t="str">
        <f t="shared" si="73"/>
        <v/>
      </c>
      <c r="L4737" s="13" t="str">
        <f>IF($D4737="","",IFERROR(INDEX(类别属性,MATCH($D4737,类别表,0)),""))</f>
        <v/>
      </c>
      <c r="M4737" s="53"/>
      <c r="N4737" s="53"/>
      <c r="O4737" s="32"/>
      <c r="P4737" s="6" t="str">
        <f>IF($C4737="","",IF(ISNA(MATCH($C4737,账户表,0)),"※这个账户不在【基础资料】的账户档案里",IF($B4737="","※没填日期，这一笔不会进任何月份的报表",IF(NOT(ISNUMBER($B4737)),"※日期是文本不是日期（像 2026.6.28 这种），按日期取数的报表全会漏掉这一笔",IF(AND($F4737&lt;&gt;"",$G4737&lt;&gt;""),"※收入和支出不能同时填",IF(AND(N($F4737)=0,N($G4737)=0),"※收入和支出都没填",IF(OR(N($F4737)&lt;0,N($G4737)&lt;0),"※金额不能填负数，方向反了就换一列填",IF($D4737="","※没填收支类别，分类报表会漏掉这一笔",IF(ISNA(MATCH($D4737,类别表,0)),"※收支类别不在【基础资料】的清单里",IF(AND($L4737="内部转账",$M4737=""),"△内部转账要在「对方账户」写上另一头",IF(AND($L4737="内部转账",$M4737=$C4737),"※对方账户跟本账户是同一个",IF(AND($L4737&lt;&gt;"内部转账",$M4737&lt;&gt;""),"△填了对方账户，但类别不是内部转账",IF(YEAR($B4737)&lt;&gt;管理年度,"△不是管理年度的单据，按月的三张报表里看不到",IF($H4737&lt;0,"△这一笔之后该账户余额成负数了，核一下",""))))))))))))))</f>
        <v/>
      </c>
    </row>
    <row r="4738" ht="16.5" spans="1:16">
      <c r="A4738" s="4" t="str">
        <f>IF($C4738="","",COUNTA($C$5:$C4738))</f>
        <v/>
      </c>
      <c r="B4738" s="52"/>
      <c r="C4738" s="53"/>
      <c r="D4738" s="53"/>
      <c r="E4738" s="32"/>
      <c r="F4738" s="54"/>
      <c r="G4738" s="54"/>
      <c r="H4738" s="24" t="str">
        <f>IFERROR(ROUND(VLOOKUP($C4738,基础资料!$B$5:$E$34,3,0)+SUMIF($C$5:$C4738,$C4738,$F$5:$F4738)-SUMIF($C$5:$C4738,$C4738,$G$5:$G4738),2),"")</f>
        <v/>
      </c>
      <c r="I4738" s="53"/>
      <c r="J4738" s="53"/>
      <c r="K4738" s="25" t="str">
        <f t="shared" si="73"/>
        <v/>
      </c>
      <c r="L4738" s="13" t="str">
        <f>IF($D4738="","",IFERROR(INDEX(类别属性,MATCH($D4738,类别表,0)),""))</f>
        <v/>
      </c>
      <c r="M4738" s="53"/>
      <c r="N4738" s="53"/>
      <c r="O4738" s="32"/>
      <c r="P4738" s="6" t="str">
        <f>IF($C4738="","",IF(ISNA(MATCH($C4738,账户表,0)),"※这个账户不在【基础资料】的账户档案里",IF($B4738="","※没填日期，这一笔不会进任何月份的报表",IF(NOT(ISNUMBER($B4738)),"※日期是文本不是日期（像 2026.6.28 这种），按日期取数的报表全会漏掉这一笔",IF(AND($F4738&lt;&gt;"",$G4738&lt;&gt;""),"※收入和支出不能同时填",IF(AND(N($F4738)=0,N($G4738)=0),"※收入和支出都没填",IF(OR(N($F4738)&lt;0,N($G4738)&lt;0),"※金额不能填负数，方向反了就换一列填",IF($D4738="","※没填收支类别，分类报表会漏掉这一笔",IF(ISNA(MATCH($D4738,类别表,0)),"※收支类别不在【基础资料】的清单里",IF(AND($L4738="内部转账",$M4738=""),"△内部转账要在「对方账户」写上另一头",IF(AND($L4738="内部转账",$M4738=$C4738),"※对方账户跟本账户是同一个",IF(AND($L4738&lt;&gt;"内部转账",$M4738&lt;&gt;""),"△填了对方账户，但类别不是内部转账",IF(YEAR($B4738)&lt;&gt;管理年度,"△不是管理年度的单据，按月的三张报表里看不到",IF($H4738&lt;0,"△这一笔之后该账户余额成负数了，核一下",""))))))))))))))</f>
        <v/>
      </c>
    </row>
    <row r="4739" ht="16.5" spans="1:16">
      <c r="A4739" s="4" t="str">
        <f>IF($C4739="","",COUNTA($C$5:$C4739))</f>
        <v/>
      </c>
      <c r="B4739" s="52"/>
      <c r="C4739" s="53"/>
      <c r="D4739" s="53"/>
      <c r="E4739" s="32"/>
      <c r="F4739" s="54"/>
      <c r="G4739" s="54"/>
      <c r="H4739" s="24" t="str">
        <f>IFERROR(ROUND(VLOOKUP($C4739,基础资料!$B$5:$E$34,3,0)+SUMIF($C$5:$C4739,$C4739,$F$5:$F4739)-SUMIF($C$5:$C4739,$C4739,$G$5:$G4739),2),"")</f>
        <v/>
      </c>
      <c r="I4739" s="53"/>
      <c r="J4739" s="53"/>
      <c r="K4739" s="25" t="str">
        <f t="shared" si="73"/>
        <v/>
      </c>
      <c r="L4739" s="13" t="str">
        <f>IF($D4739="","",IFERROR(INDEX(类别属性,MATCH($D4739,类别表,0)),""))</f>
        <v/>
      </c>
      <c r="M4739" s="53"/>
      <c r="N4739" s="53"/>
      <c r="O4739" s="32"/>
      <c r="P4739" s="6" t="str">
        <f>IF($C4739="","",IF(ISNA(MATCH($C4739,账户表,0)),"※这个账户不在【基础资料】的账户档案里",IF($B4739="","※没填日期，这一笔不会进任何月份的报表",IF(NOT(ISNUMBER($B4739)),"※日期是文本不是日期（像 2026.6.28 这种），按日期取数的报表全会漏掉这一笔",IF(AND($F4739&lt;&gt;"",$G4739&lt;&gt;""),"※收入和支出不能同时填",IF(AND(N($F4739)=0,N($G4739)=0),"※收入和支出都没填",IF(OR(N($F4739)&lt;0,N($G4739)&lt;0),"※金额不能填负数，方向反了就换一列填",IF($D4739="","※没填收支类别，分类报表会漏掉这一笔",IF(ISNA(MATCH($D4739,类别表,0)),"※收支类别不在【基础资料】的清单里",IF(AND($L4739="内部转账",$M4739=""),"△内部转账要在「对方账户」写上另一头",IF(AND($L4739="内部转账",$M4739=$C4739),"※对方账户跟本账户是同一个",IF(AND($L4739&lt;&gt;"内部转账",$M4739&lt;&gt;""),"△填了对方账户，但类别不是内部转账",IF(YEAR($B4739)&lt;&gt;管理年度,"△不是管理年度的单据，按月的三张报表里看不到",IF($H4739&lt;0,"△这一笔之后该账户余额成负数了，核一下",""))))))))))))))</f>
        <v/>
      </c>
    </row>
    <row r="4740" ht="16.5" spans="1:16">
      <c r="A4740" s="4" t="str">
        <f>IF($C4740="","",COUNTA($C$5:$C4740))</f>
        <v/>
      </c>
      <c r="B4740" s="52"/>
      <c r="C4740" s="53"/>
      <c r="D4740" s="53"/>
      <c r="E4740" s="32"/>
      <c r="F4740" s="54"/>
      <c r="G4740" s="54"/>
      <c r="H4740" s="24" t="str">
        <f>IFERROR(ROUND(VLOOKUP($C4740,基础资料!$B$5:$E$34,3,0)+SUMIF($C$5:$C4740,$C4740,$F$5:$F4740)-SUMIF($C$5:$C4740,$C4740,$G$5:$G4740),2),"")</f>
        <v/>
      </c>
      <c r="I4740" s="53"/>
      <c r="J4740" s="53"/>
      <c r="K4740" s="25" t="str">
        <f t="shared" si="73"/>
        <v/>
      </c>
      <c r="L4740" s="13" t="str">
        <f>IF($D4740="","",IFERROR(INDEX(类别属性,MATCH($D4740,类别表,0)),""))</f>
        <v/>
      </c>
      <c r="M4740" s="53"/>
      <c r="N4740" s="53"/>
      <c r="O4740" s="32"/>
      <c r="P4740" s="6" t="str">
        <f>IF($C4740="","",IF(ISNA(MATCH($C4740,账户表,0)),"※这个账户不在【基础资料】的账户档案里",IF($B4740="","※没填日期，这一笔不会进任何月份的报表",IF(NOT(ISNUMBER($B4740)),"※日期是文本不是日期（像 2026.6.28 这种），按日期取数的报表全会漏掉这一笔",IF(AND($F4740&lt;&gt;"",$G4740&lt;&gt;""),"※收入和支出不能同时填",IF(AND(N($F4740)=0,N($G4740)=0),"※收入和支出都没填",IF(OR(N($F4740)&lt;0,N($G4740)&lt;0),"※金额不能填负数，方向反了就换一列填",IF($D4740="","※没填收支类别，分类报表会漏掉这一笔",IF(ISNA(MATCH($D4740,类别表,0)),"※收支类别不在【基础资料】的清单里",IF(AND($L4740="内部转账",$M4740=""),"△内部转账要在「对方账户」写上另一头",IF(AND($L4740="内部转账",$M4740=$C4740),"※对方账户跟本账户是同一个",IF(AND($L4740&lt;&gt;"内部转账",$M4740&lt;&gt;""),"△填了对方账户，但类别不是内部转账",IF(YEAR($B4740)&lt;&gt;管理年度,"△不是管理年度的单据，按月的三张报表里看不到",IF($H4740&lt;0,"△这一笔之后该账户余额成负数了，核一下",""))))))))))))))</f>
        <v/>
      </c>
    </row>
    <row r="4741" ht="16.5" spans="1:16">
      <c r="A4741" s="4" t="str">
        <f>IF($C4741="","",COUNTA($C$5:$C4741))</f>
        <v/>
      </c>
      <c r="B4741" s="52"/>
      <c r="C4741" s="53"/>
      <c r="D4741" s="53"/>
      <c r="E4741" s="32"/>
      <c r="F4741" s="54"/>
      <c r="G4741" s="54"/>
      <c r="H4741" s="24" t="str">
        <f>IFERROR(ROUND(VLOOKUP($C4741,基础资料!$B$5:$E$34,3,0)+SUMIF($C$5:$C4741,$C4741,$F$5:$F4741)-SUMIF($C$5:$C4741,$C4741,$G$5:$G4741),2),"")</f>
        <v/>
      </c>
      <c r="I4741" s="53"/>
      <c r="J4741" s="53"/>
      <c r="K4741" s="25" t="str">
        <f t="shared" ref="K4741:K4804" si="74">IF(OR($B4741="",NOT(ISNUMBER($B4741))),"",--TEXT($B4741,"yyyymm"))</f>
        <v/>
      </c>
      <c r="L4741" s="13" t="str">
        <f>IF($D4741="","",IFERROR(INDEX(类别属性,MATCH($D4741,类别表,0)),""))</f>
        <v/>
      </c>
      <c r="M4741" s="53"/>
      <c r="N4741" s="53"/>
      <c r="O4741" s="32"/>
      <c r="P4741" s="6" t="str">
        <f>IF($C4741="","",IF(ISNA(MATCH($C4741,账户表,0)),"※这个账户不在【基础资料】的账户档案里",IF($B4741="","※没填日期，这一笔不会进任何月份的报表",IF(NOT(ISNUMBER($B4741)),"※日期是文本不是日期（像 2026.6.28 这种），按日期取数的报表全会漏掉这一笔",IF(AND($F4741&lt;&gt;"",$G4741&lt;&gt;""),"※收入和支出不能同时填",IF(AND(N($F4741)=0,N($G4741)=0),"※收入和支出都没填",IF(OR(N($F4741)&lt;0,N($G4741)&lt;0),"※金额不能填负数，方向反了就换一列填",IF($D4741="","※没填收支类别，分类报表会漏掉这一笔",IF(ISNA(MATCH($D4741,类别表,0)),"※收支类别不在【基础资料】的清单里",IF(AND($L4741="内部转账",$M4741=""),"△内部转账要在「对方账户」写上另一头",IF(AND($L4741="内部转账",$M4741=$C4741),"※对方账户跟本账户是同一个",IF(AND($L4741&lt;&gt;"内部转账",$M4741&lt;&gt;""),"△填了对方账户，但类别不是内部转账",IF(YEAR($B4741)&lt;&gt;管理年度,"△不是管理年度的单据，按月的三张报表里看不到",IF($H4741&lt;0,"△这一笔之后该账户余额成负数了，核一下",""))))))))))))))</f>
        <v/>
      </c>
    </row>
    <row r="4742" ht="16.5" spans="1:16">
      <c r="A4742" s="4" t="str">
        <f>IF($C4742="","",COUNTA($C$5:$C4742))</f>
        <v/>
      </c>
      <c r="B4742" s="52"/>
      <c r="C4742" s="53"/>
      <c r="D4742" s="53"/>
      <c r="E4742" s="32"/>
      <c r="F4742" s="54"/>
      <c r="G4742" s="54"/>
      <c r="H4742" s="24" t="str">
        <f>IFERROR(ROUND(VLOOKUP($C4742,基础资料!$B$5:$E$34,3,0)+SUMIF($C$5:$C4742,$C4742,$F$5:$F4742)-SUMIF($C$5:$C4742,$C4742,$G$5:$G4742),2),"")</f>
        <v/>
      </c>
      <c r="I4742" s="53"/>
      <c r="J4742" s="53"/>
      <c r="K4742" s="25" t="str">
        <f t="shared" si="74"/>
        <v/>
      </c>
      <c r="L4742" s="13" t="str">
        <f>IF($D4742="","",IFERROR(INDEX(类别属性,MATCH($D4742,类别表,0)),""))</f>
        <v/>
      </c>
      <c r="M4742" s="53"/>
      <c r="N4742" s="53"/>
      <c r="O4742" s="32"/>
      <c r="P4742" s="6" t="str">
        <f>IF($C4742="","",IF(ISNA(MATCH($C4742,账户表,0)),"※这个账户不在【基础资料】的账户档案里",IF($B4742="","※没填日期，这一笔不会进任何月份的报表",IF(NOT(ISNUMBER($B4742)),"※日期是文本不是日期（像 2026.6.28 这种），按日期取数的报表全会漏掉这一笔",IF(AND($F4742&lt;&gt;"",$G4742&lt;&gt;""),"※收入和支出不能同时填",IF(AND(N($F4742)=0,N($G4742)=0),"※收入和支出都没填",IF(OR(N($F4742)&lt;0,N($G4742)&lt;0),"※金额不能填负数，方向反了就换一列填",IF($D4742="","※没填收支类别，分类报表会漏掉这一笔",IF(ISNA(MATCH($D4742,类别表,0)),"※收支类别不在【基础资料】的清单里",IF(AND($L4742="内部转账",$M4742=""),"△内部转账要在「对方账户」写上另一头",IF(AND($L4742="内部转账",$M4742=$C4742),"※对方账户跟本账户是同一个",IF(AND($L4742&lt;&gt;"内部转账",$M4742&lt;&gt;""),"△填了对方账户，但类别不是内部转账",IF(YEAR($B4742)&lt;&gt;管理年度,"△不是管理年度的单据，按月的三张报表里看不到",IF($H4742&lt;0,"△这一笔之后该账户余额成负数了，核一下",""))))))))))))))</f>
        <v/>
      </c>
    </row>
    <row r="4743" ht="16.5" spans="1:16">
      <c r="A4743" s="4" t="str">
        <f>IF($C4743="","",COUNTA($C$5:$C4743))</f>
        <v/>
      </c>
      <c r="B4743" s="52"/>
      <c r="C4743" s="53"/>
      <c r="D4743" s="53"/>
      <c r="E4743" s="32"/>
      <c r="F4743" s="54"/>
      <c r="G4743" s="54"/>
      <c r="H4743" s="24" t="str">
        <f>IFERROR(ROUND(VLOOKUP($C4743,基础资料!$B$5:$E$34,3,0)+SUMIF($C$5:$C4743,$C4743,$F$5:$F4743)-SUMIF($C$5:$C4743,$C4743,$G$5:$G4743),2),"")</f>
        <v/>
      </c>
      <c r="I4743" s="53"/>
      <c r="J4743" s="53"/>
      <c r="K4743" s="25" t="str">
        <f t="shared" si="74"/>
        <v/>
      </c>
      <c r="L4743" s="13" t="str">
        <f>IF($D4743="","",IFERROR(INDEX(类别属性,MATCH($D4743,类别表,0)),""))</f>
        <v/>
      </c>
      <c r="M4743" s="53"/>
      <c r="N4743" s="53"/>
      <c r="O4743" s="32"/>
      <c r="P4743" s="6" t="str">
        <f>IF($C4743="","",IF(ISNA(MATCH($C4743,账户表,0)),"※这个账户不在【基础资料】的账户档案里",IF($B4743="","※没填日期，这一笔不会进任何月份的报表",IF(NOT(ISNUMBER($B4743)),"※日期是文本不是日期（像 2026.6.28 这种），按日期取数的报表全会漏掉这一笔",IF(AND($F4743&lt;&gt;"",$G4743&lt;&gt;""),"※收入和支出不能同时填",IF(AND(N($F4743)=0,N($G4743)=0),"※收入和支出都没填",IF(OR(N($F4743)&lt;0,N($G4743)&lt;0),"※金额不能填负数，方向反了就换一列填",IF($D4743="","※没填收支类别，分类报表会漏掉这一笔",IF(ISNA(MATCH($D4743,类别表,0)),"※收支类别不在【基础资料】的清单里",IF(AND($L4743="内部转账",$M4743=""),"△内部转账要在「对方账户」写上另一头",IF(AND($L4743="内部转账",$M4743=$C4743),"※对方账户跟本账户是同一个",IF(AND($L4743&lt;&gt;"内部转账",$M4743&lt;&gt;""),"△填了对方账户，但类别不是内部转账",IF(YEAR($B4743)&lt;&gt;管理年度,"△不是管理年度的单据，按月的三张报表里看不到",IF($H4743&lt;0,"△这一笔之后该账户余额成负数了，核一下",""))))))))))))))</f>
        <v/>
      </c>
    </row>
    <row r="4744" ht="16.5" spans="1:16">
      <c r="A4744" s="4" t="str">
        <f>IF($C4744="","",COUNTA($C$5:$C4744))</f>
        <v/>
      </c>
      <c r="B4744" s="52"/>
      <c r="C4744" s="53"/>
      <c r="D4744" s="53"/>
      <c r="E4744" s="32"/>
      <c r="F4744" s="54"/>
      <c r="G4744" s="54"/>
      <c r="H4744" s="24" t="str">
        <f>IFERROR(ROUND(VLOOKUP($C4744,基础资料!$B$5:$E$34,3,0)+SUMIF($C$5:$C4744,$C4744,$F$5:$F4744)-SUMIF($C$5:$C4744,$C4744,$G$5:$G4744),2),"")</f>
        <v/>
      </c>
      <c r="I4744" s="53"/>
      <c r="J4744" s="53"/>
      <c r="K4744" s="25" t="str">
        <f t="shared" si="74"/>
        <v/>
      </c>
      <c r="L4744" s="13" t="str">
        <f>IF($D4744="","",IFERROR(INDEX(类别属性,MATCH($D4744,类别表,0)),""))</f>
        <v/>
      </c>
      <c r="M4744" s="53"/>
      <c r="N4744" s="53"/>
      <c r="O4744" s="32"/>
      <c r="P4744" s="6" t="str">
        <f>IF($C4744="","",IF(ISNA(MATCH($C4744,账户表,0)),"※这个账户不在【基础资料】的账户档案里",IF($B4744="","※没填日期，这一笔不会进任何月份的报表",IF(NOT(ISNUMBER($B4744)),"※日期是文本不是日期（像 2026.6.28 这种），按日期取数的报表全会漏掉这一笔",IF(AND($F4744&lt;&gt;"",$G4744&lt;&gt;""),"※收入和支出不能同时填",IF(AND(N($F4744)=0,N($G4744)=0),"※收入和支出都没填",IF(OR(N($F4744)&lt;0,N($G4744)&lt;0),"※金额不能填负数，方向反了就换一列填",IF($D4744="","※没填收支类别，分类报表会漏掉这一笔",IF(ISNA(MATCH($D4744,类别表,0)),"※收支类别不在【基础资料】的清单里",IF(AND($L4744="内部转账",$M4744=""),"△内部转账要在「对方账户」写上另一头",IF(AND($L4744="内部转账",$M4744=$C4744),"※对方账户跟本账户是同一个",IF(AND($L4744&lt;&gt;"内部转账",$M4744&lt;&gt;""),"△填了对方账户，但类别不是内部转账",IF(YEAR($B4744)&lt;&gt;管理年度,"△不是管理年度的单据，按月的三张报表里看不到",IF($H4744&lt;0,"△这一笔之后该账户余额成负数了，核一下",""))))))))))))))</f>
        <v/>
      </c>
    </row>
    <row r="4745" ht="16.5" spans="1:16">
      <c r="A4745" s="4" t="str">
        <f>IF($C4745="","",COUNTA($C$5:$C4745))</f>
        <v/>
      </c>
      <c r="B4745" s="52"/>
      <c r="C4745" s="53"/>
      <c r="D4745" s="53"/>
      <c r="E4745" s="32"/>
      <c r="F4745" s="54"/>
      <c r="G4745" s="54"/>
      <c r="H4745" s="24" t="str">
        <f>IFERROR(ROUND(VLOOKUP($C4745,基础资料!$B$5:$E$34,3,0)+SUMIF($C$5:$C4745,$C4745,$F$5:$F4745)-SUMIF($C$5:$C4745,$C4745,$G$5:$G4745),2),"")</f>
        <v/>
      </c>
      <c r="I4745" s="53"/>
      <c r="J4745" s="53"/>
      <c r="K4745" s="25" t="str">
        <f t="shared" si="74"/>
        <v/>
      </c>
      <c r="L4745" s="13" t="str">
        <f>IF($D4745="","",IFERROR(INDEX(类别属性,MATCH($D4745,类别表,0)),""))</f>
        <v/>
      </c>
      <c r="M4745" s="53"/>
      <c r="N4745" s="53"/>
      <c r="O4745" s="32"/>
      <c r="P4745" s="6" t="str">
        <f>IF($C4745="","",IF(ISNA(MATCH($C4745,账户表,0)),"※这个账户不在【基础资料】的账户档案里",IF($B4745="","※没填日期，这一笔不会进任何月份的报表",IF(NOT(ISNUMBER($B4745)),"※日期是文本不是日期（像 2026.6.28 这种），按日期取数的报表全会漏掉这一笔",IF(AND($F4745&lt;&gt;"",$G4745&lt;&gt;""),"※收入和支出不能同时填",IF(AND(N($F4745)=0,N($G4745)=0),"※收入和支出都没填",IF(OR(N($F4745)&lt;0,N($G4745)&lt;0),"※金额不能填负数，方向反了就换一列填",IF($D4745="","※没填收支类别，分类报表会漏掉这一笔",IF(ISNA(MATCH($D4745,类别表,0)),"※收支类别不在【基础资料】的清单里",IF(AND($L4745="内部转账",$M4745=""),"△内部转账要在「对方账户」写上另一头",IF(AND($L4745="内部转账",$M4745=$C4745),"※对方账户跟本账户是同一个",IF(AND($L4745&lt;&gt;"内部转账",$M4745&lt;&gt;""),"△填了对方账户，但类别不是内部转账",IF(YEAR($B4745)&lt;&gt;管理年度,"△不是管理年度的单据，按月的三张报表里看不到",IF($H4745&lt;0,"△这一笔之后该账户余额成负数了，核一下",""))))))))))))))</f>
        <v/>
      </c>
    </row>
    <row r="4746" ht="16.5" spans="1:16">
      <c r="A4746" s="4" t="str">
        <f>IF($C4746="","",COUNTA($C$5:$C4746))</f>
        <v/>
      </c>
      <c r="B4746" s="52"/>
      <c r="C4746" s="53"/>
      <c r="D4746" s="53"/>
      <c r="E4746" s="32"/>
      <c r="F4746" s="54"/>
      <c r="G4746" s="54"/>
      <c r="H4746" s="24" t="str">
        <f>IFERROR(ROUND(VLOOKUP($C4746,基础资料!$B$5:$E$34,3,0)+SUMIF($C$5:$C4746,$C4746,$F$5:$F4746)-SUMIF($C$5:$C4746,$C4746,$G$5:$G4746),2),"")</f>
        <v/>
      </c>
      <c r="I4746" s="53"/>
      <c r="J4746" s="53"/>
      <c r="K4746" s="25" t="str">
        <f t="shared" si="74"/>
        <v/>
      </c>
      <c r="L4746" s="13" t="str">
        <f>IF($D4746="","",IFERROR(INDEX(类别属性,MATCH($D4746,类别表,0)),""))</f>
        <v/>
      </c>
      <c r="M4746" s="53"/>
      <c r="N4746" s="53"/>
      <c r="O4746" s="32"/>
      <c r="P4746" s="6" t="str">
        <f>IF($C4746="","",IF(ISNA(MATCH($C4746,账户表,0)),"※这个账户不在【基础资料】的账户档案里",IF($B4746="","※没填日期，这一笔不会进任何月份的报表",IF(NOT(ISNUMBER($B4746)),"※日期是文本不是日期（像 2026.6.28 这种），按日期取数的报表全会漏掉这一笔",IF(AND($F4746&lt;&gt;"",$G4746&lt;&gt;""),"※收入和支出不能同时填",IF(AND(N($F4746)=0,N($G4746)=0),"※收入和支出都没填",IF(OR(N($F4746)&lt;0,N($G4746)&lt;0),"※金额不能填负数，方向反了就换一列填",IF($D4746="","※没填收支类别，分类报表会漏掉这一笔",IF(ISNA(MATCH($D4746,类别表,0)),"※收支类别不在【基础资料】的清单里",IF(AND($L4746="内部转账",$M4746=""),"△内部转账要在「对方账户」写上另一头",IF(AND($L4746="内部转账",$M4746=$C4746),"※对方账户跟本账户是同一个",IF(AND($L4746&lt;&gt;"内部转账",$M4746&lt;&gt;""),"△填了对方账户，但类别不是内部转账",IF(YEAR($B4746)&lt;&gt;管理年度,"△不是管理年度的单据，按月的三张报表里看不到",IF($H4746&lt;0,"△这一笔之后该账户余额成负数了，核一下",""))))))))))))))</f>
        <v/>
      </c>
    </row>
    <row r="4747" ht="16.5" spans="1:16">
      <c r="A4747" s="4" t="str">
        <f>IF($C4747="","",COUNTA($C$5:$C4747))</f>
        <v/>
      </c>
      <c r="B4747" s="52"/>
      <c r="C4747" s="53"/>
      <c r="D4747" s="53"/>
      <c r="E4747" s="32"/>
      <c r="F4747" s="54"/>
      <c r="G4747" s="54"/>
      <c r="H4747" s="24" t="str">
        <f>IFERROR(ROUND(VLOOKUP($C4747,基础资料!$B$5:$E$34,3,0)+SUMIF($C$5:$C4747,$C4747,$F$5:$F4747)-SUMIF($C$5:$C4747,$C4747,$G$5:$G4747),2),"")</f>
        <v/>
      </c>
      <c r="I4747" s="53"/>
      <c r="J4747" s="53"/>
      <c r="K4747" s="25" t="str">
        <f t="shared" si="74"/>
        <v/>
      </c>
      <c r="L4747" s="13" t="str">
        <f>IF($D4747="","",IFERROR(INDEX(类别属性,MATCH($D4747,类别表,0)),""))</f>
        <v/>
      </c>
      <c r="M4747" s="53"/>
      <c r="N4747" s="53"/>
      <c r="O4747" s="32"/>
      <c r="P4747" s="6" t="str">
        <f>IF($C4747="","",IF(ISNA(MATCH($C4747,账户表,0)),"※这个账户不在【基础资料】的账户档案里",IF($B4747="","※没填日期，这一笔不会进任何月份的报表",IF(NOT(ISNUMBER($B4747)),"※日期是文本不是日期（像 2026.6.28 这种），按日期取数的报表全会漏掉这一笔",IF(AND($F4747&lt;&gt;"",$G4747&lt;&gt;""),"※收入和支出不能同时填",IF(AND(N($F4747)=0,N($G4747)=0),"※收入和支出都没填",IF(OR(N($F4747)&lt;0,N($G4747)&lt;0),"※金额不能填负数，方向反了就换一列填",IF($D4747="","※没填收支类别，分类报表会漏掉这一笔",IF(ISNA(MATCH($D4747,类别表,0)),"※收支类别不在【基础资料】的清单里",IF(AND($L4747="内部转账",$M4747=""),"△内部转账要在「对方账户」写上另一头",IF(AND($L4747="内部转账",$M4747=$C4747),"※对方账户跟本账户是同一个",IF(AND($L4747&lt;&gt;"内部转账",$M4747&lt;&gt;""),"△填了对方账户，但类别不是内部转账",IF(YEAR($B4747)&lt;&gt;管理年度,"△不是管理年度的单据，按月的三张报表里看不到",IF($H4747&lt;0,"△这一笔之后该账户余额成负数了，核一下",""))))))))))))))</f>
        <v/>
      </c>
    </row>
    <row r="4748" ht="16.5" spans="1:16">
      <c r="A4748" s="4" t="str">
        <f>IF($C4748="","",COUNTA($C$5:$C4748))</f>
        <v/>
      </c>
      <c r="B4748" s="52"/>
      <c r="C4748" s="53"/>
      <c r="D4748" s="53"/>
      <c r="E4748" s="32"/>
      <c r="F4748" s="54"/>
      <c r="G4748" s="54"/>
      <c r="H4748" s="24" t="str">
        <f>IFERROR(ROUND(VLOOKUP($C4748,基础资料!$B$5:$E$34,3,0)+SUMIF($C$5:$C4748,$C4748,$F$5:$F4748)-SUMIF($C$5:$C4748,$C4748,$G$5:$G4748),2),"")</f>
        <v/>
      </c>
      <c r="I4748" s="53"/>
      <c r="J4748" s="53"/>
      <c r="K4748" s="25" t="str">
        <f t="shared" si="74"/>
        <v/>
      </c>
      <c r="L4748" s="13" t="str">
        <f>IF($D4748="","",IFERROR(INDEX(类别属性,MATCH($D4748,类别表,0)),""))</f>
        <v/>
      </c>
      <c r="M4748" s="53"/>
      <c r="N4748" s="53"/>
      <c r="O4748" s="32"/>
      <c r="P4748" s="6" t="str">
        <f>IF($C4748="","",IF(ISNA(MATCH($C4748,账户表,0)),"※这个账户不在【基础资料】的账户档案里",IF($B4748="","※没填日期，这一笔不会进任何月份的报表",IF(NOT(ISNUMBER($B4748)),"※日期是文本不是日期（像 2026.6.28 这种），按日期取数的报表全会漏掉这一笔",IF(AND($F4748&lt;&gt;"",$G4748&lt;&gt;""),"※收入和支出不能同时填",IF(AND(N($F4748)=0,N($G4748)=0),"※收入和支出都没填",IF(OR(N($F4748)&lt;0,N($G4748)&lt;0),"※金额不能填负数，方向反了就换一列填",IF($D4748="","※没填收支类别，分类报表会漏掉这一笔",IF(ISNA(MATCH($D4748,类别表,0)),"※收支类别不在【基础资料】的清单里",IF(AND($L4748="内部转账",$M4748=""),"△内部转账要在「对方账户」写上另一头",IF(AND($L4748="内部转账",$M4748=$C4748),"※对方账户跟本账户是同一个",IF(AND($L4748&lt;&gt;"内部转账",$M4748&lt;&gt;""),"△填了对方账户，但类别不是内部转账",IF(YEAR($B4748)&lt;&gt;管理年度,"△不是管理年度的单据，按月的三张报表里看不到",IF($H4748&lt;0,"△这一笔之后该账户余额成负数了，核一下",""))))))))))))))</f>
        <v/>
      </c>
    </row>
    <row r="4749" ht="16.5" spans="1:16">
      <c r="A4749" s="4" t="str">
        <f>IF($C4749="","",COUNTA($C$5:$C4749))</f>
        <v/>
      </c>
      <c r="B4749" s="52"/>
      <c r="C4749" s="53"/>
      <c r="D4749" s="53"/>
      <c r="E4749" s="32"/>
      <c r="F4749" s="54"/>
      <c r="G4749" s="54"/>
      <c r="H4749" s="24" t="str">
        <f>IFERROR(ROUND(VLOOKUP($C4749,基础资料!$B$5:$E$34,3,0)+SUMIF($C$5:$C4749,$C4749,$F$5:$F4749)-SUMIF($C$5:$C4749,$C4749,$G$5:$G4749),2),"")</f>
        <v/>
      </c>
      <c r="I4749" s="53"/>
      <c r="J4749" s="53"/>
      <c r="K4749" s="25" t="str">
        <f t="shared" si="74"/>
        <v/>
      </c>
      <c r="L4749" s="13" t="str">
        <f>IF($D4749="","",IFERROR(INDEX(类别属性,MATCH($D4749,类别表,0)),""))</f>
        <v/>
      </c>
      <c r="M4749" s="53"/>
      <c r="N4749" s="53"/>
      <c r="O4749" s="32"/>
      <c r="P4749" s="6" t="str">
        <f>IF($C4749="","",IF(ISNA(MATCH($C4749,账户表,0)),"※这个账户不在【基础资料】的账户档案里",IF($B4749="","※没填日期，这一笔不会进任何月份的报表",IF(NOT(ISNUMBER($B4749)),"※日期是文本不是日期（像 2026.6.28 这种），按日期取数的报表全会漏掉这一笔",IF(AND($F4749&lt;&gt;"",$G4749&lt;&gt;""),"※收入和支出不能同时填",IF(AND(N($F4749)=0,N($G4749)=0),"※收入和支出都没填",IF(OR(N($F4749)&lt;0,N($G4749)&lt;0),"※金额不能填负数，方向反了就换一列填",IF($D4749="","※没填收支类别，分类报表会漏掉这一笔",IF(ISNA(MATCH($D4749,类别表,0)),"※收支类别不在【基础资料】的清单里",IF(AND($L4749="内部转账",$M4749=""),"△内部转账要在「对方账户」写上另一头",IF(AND($L4749="内部转账",$M4749=$C4749),"※对方账户跟本账户是同一个",IF(AND($L4749&lt;&gt;"内部转账",$M4749&lt;&gt;""),"△填了对方账户，但类别不是内部转账",IF(YEAR($B4749)&lt;&gt;管理年度,"△不是管理年度的单据，按月的三张报表里看不到",IF($H4749&lt;0,"△这一笔之后该账户余额成负数了，核一下",""))))))))))))))</f>
        <v/>
      </c>
    </row>
    <row r="4750" ht="16.5" spans="1:16">
      <c r="A4750" s="4" t="str">
        <f>IF($C4750="","",COUNTA($C$5:$C4750))</f>
        <v/>
      </c>
      <c r="B4750" s="52"/>
      <c r="C4750" s="53"/>
      <c r="D4750" s="53"/>
      <c r="E4750" s="32"/>
      <c r="F4750" s="54"/>
      <c r="G4750" s="54"/>
      <c r="H4750" s="24" t="str">
        <f>IFERROR(ROUND(VLOOKUP($C4750,基础资料!$B$5:$E$34,3,0)+SUMIF($C$5:$C4750,$C4750,$F$5:$F4750)-SUMIF($C$5:$C4750,$C4750,$G$5:$G4750),2),"")</f>
        <v/>
      </c>
      <c r="I4750" s="53"/>
      <c r="J4750" s="53"/>
      <c r="K4750" s="25" t="str">
        <f t="shared" si="74"/>
        <v/>
      </c>
      <c r="L4750" s="13" t="str">
        <f>IF($D4750="","",IFERROR(INDEX(类别属性,MATCH($D4750,类别表,0)),""))</f>
        <v/>
      </c>
      <c r="M4750" s="53"/>
      <c r="N4750" s="53"/>
      <c r="O4750" s="32"/>
      <c r="P4750" s="6" t="str">
        <f>IF($C4750="","",IF(ISNA(MATCH($C4750,账户表,0)),"※这个账户不在【基础资料】的账户档案里",IF($B4750="","※没填日期，这一笔不会进任何月份的报表",IF(NOT(ISNUMBER($B4750)),"※日期是文本不是日期（像 2026.6.28 这种），按日期取数的报表全会漏掉这一笔",IF(AND($F4750&lt;&gt;"",$G4750&lt;&gt;""),"※收入和支出不能同时填",IF(AND(N($F4750)=0,N($G4750)=0),"※收入和支出都没填",IF(OR(N($F4750)&lt;0,N($G4750)&lt;0),"※金额不能填负数，方向反了就换一列填",IF($D4750="","※没填收支类别，分类报表会漏掉这一笔",IF(ISNA(MATCH($D4750,类别表,0)),"※收支类别不在【基础资料】的清单里",IF(AND($L4750="内部转账",$M4750=""),"△内部转账要在「对方账户」写上另一头",IF(AND($L4750="内部转账",$M4750=$C4750),"※对方账户跟本账户是同一个",IF(AND($L4750&lt;&gt;"内部转账",$M4750&lt;&gt;""),"△填了对方账户，但类别不是内部转账",IF(YEAR($B4750)&lt;&gt;管理年度,"△不是管理年度的单据，按月的三张报表里看不到",IF($H4750&lt;0,"△这一笔之后该账户余额成负数了，核一下",""))))))))))))))</f>
        <v/>
      </c>
    </row>
    <row r="4751" ht="16.5" spans="1:16">
      <c r="A4751" s="4" t="str">
        <f>IF($C4751="","",COUNTA($C$5:$C4751))</f>
        <v/>
      </c>
      <c r="B4751" s="52"/>
      <c r="C4751" s="53"/>
      <c r="D4751" s="53"/>
      <c r="E4751" s="32"/>
      <c r="F4751" s="54"/>
      <c r="G4751" s="54"/>
      <c r="H4751" s="24" t="str">
        <f>IFERROR(ROUND(VLOOKUP($C4751,基础资料!$B$5:$E$34,3,0)+SUMIF($C$5:$C4751,$C4751,$F$5:$F4751)-SUMIF($C$5:$C4751,$C4751,$G$5:$G4751),2),"")</f>
        <v/>
      </c>
      <c r="I4751" s="53"/>
      <c r="J4751" s="53"/>
      <c r="K4751" s="25" t="str">
        <f t="shared" si="74"/>
        <v/>
      </c>
      <c r="L4751" s="13" t="str">
        <f>IF($D4751="","",IFERROR(INDEX(类别属性,MATCH($D4751,类别表,0)),""))</f>
        <v/>
      </c>
      <c r="M4751" s="53"/>
      <c r="N4751" s="53"/>
      <c r="O4751" s="32"/>
      <c r="P4751" s="6" t="str">
        <f>IF($C4751="","",IF(ISNA(MATCH($C4751,账户表,0)),"※这个账户不在【基础资料】的账户档案里",IF($B4751="","※没填日期，这一笔不会进任何月份的报表",IF(NOT(ISNUMBER($B4751)),"※日期是文本不是日期（像 2026.6.28 这种），按日期取数的报表全会漏掉这一笔",IF(AND($F4751&lt;&gt;"",$G4751&lt;&gt;""),"※收入和支出不能同时填",IF(AND(N($F4751)=0,N($G4751)=0),"※收入和支出都没填",IF(OR(N($F4751)&lt;0,N($G4751)&lt;0),"※金额不能填负数，方向反了就换一列填",IF($D4751="","※没填收支类别，分类报表会漏掉这一笔",IF(ISNA(MATCH($D4751,类别表,0)),"※收支类别不在【基础资料】的清单里",IF(AND($L4751="内部转账",$M4751=""),"△内部转账要在「对方账户」写上另一头",IF(AND($L4751="内部转账",$M4751=$C4751),"※对方账户跟本账户是同一个",IF(AND($L4751&lt;&gt;"内部转账",$M4751&lt;&gt;""),"△填了对方账户，但类别不是内部转账",IF(YEAR($B4751)&lt;&gt;管理年度,"△不是管理年度的单据，按月的三张报表里看不到",IF($H4751&lt;0,"△这一笔之后该账户余额成负数了，核一下",""))))))))))))))</f>
        <v/>
      </c>
    </row>
    <row r="4752" ht="16.5" spans="1:16">
      <c r="A4752" s="4" t="str">
        <f>IF($C4752="","",COUNTA($C$5:$C4752))</f>
        <v/>
      </c>
      <c r="B4752" s="52"/>
      <c r="C4752" s="53"/>
      <c r="D4752" s="53"/>
      <c r="E4752" s="32"/>
      <c r="F4752" s="54"/>
      <c r="G4752" s="54"/>
      <c r="H4752" s="24" t="str">
        <f>IFERROR(ROUND(VLOOKUP($C4752,基础资料!$B$5:$E$34,3,0)+SUMIF($C$5:$C4752,$C4752,$F$5:$F4752)-SUMIF($C$5:$C4752,$C4752,$G$5:$G4752),2),"")</f>
        <v/>
      </c>
      <c r="I4752" s="53"/>
      <c r="J4752" s="53"/>
      <c r="K4752" s="25" t="str">
        <f t="shared" si="74"/>
        <v/>
      </c>
      <c r="L4752" s="13" t="str">
        <f>IF($D4752="","",IFERROR(INDEX(类别属性,MATCH($D4752,类别表,0)),""))</f>
        <v/>
      </c>
      <c r="M4752" s="53"/>
      <c r="N4752" s="53"/>
      <c r="O4752" s="32"/>
      <c r="P4752" s="6" t="str">
        <f>IF($C4752="","",IF(ISNA(MATCH($C4752,账户表,0)),"※这个账户不在【基础资料】的账户档案里",IF($B4752="","※没填日期，这一笔不会进任何月份的报表",IF(NOT(ISNUMBER($B4752)),"※日期是文本不是日期（像 2026.6.28 这种），按日期取数的报表全会漏掉这一笔",IF(AND($F4752&lt;&gt;"",$G4752&lt;&gt;""),"※收入和支出不能同时填",IF(AND(N($F4752)=0,N($G4752)=0),"※收入和支出都没填",IF(OR(N($F4752)&lt;0,N($G4752)&lt;0),"※金额不能填负数，方向反了就换一列填",IF($D4752="","※没填收支类别，分类报表会漏掉这一笔",IF(ISNA(MATCH($D4752,类别表,0)),"※收支类别不在【基础资料】的清单里",IF(AND($L4752="内部转账",$M4752=""),"△内部转账要在「对方账户」写上另一头",IF(AND($L4752="内部转账",$M4752=$C4752),"※对方账户跟本账户是同一个",IF(AND($L4752&lt;&gt;"内部转账",$M4752&lt;&gt;""),"△填了对方账户，但类别不是内部转账",IF(YEAR($B4752)&lt;&gt;管理年度,"△不是管理年度的单据，按月的三张报表里看不到",IF($H4752&lt;0,"△这一笔之后该账户余额成负数了，核一下",""))))))))))))))</f>
        <v/>
      </c>
    </row>
    <row r="4753" ht="16.5" spans="1:16">
      <c r="A4753" s="4" t="str">
        <f>IF($C4753="","",COUNTA($C$5:$C4753))</f>
        <v/>
      </c>
      <c r="B4753" s="52"/>
      <c r="C4753" s="53"/>
      <c r="D4753" s="53"/>
      <c r="E4753" s="32"/>
      <c r="F4753" s="54"/>
      <c r="G4753" s="54"/>
      <c r="H4753" s="24" t="str">
        <f>IFERROR(ROUND(VLOOKUP($C4753,基础资料!$B$5:$E$34,3,0)+SUMIF($C$5:$C4753,$C4753,$F$5:$F4753)-SUMIF($C$5:$C4753,$C4753,$G$5:$G4753),2),"")</f>
        <v/>
      </c>
      <c r="I4753" s="53"/>
      <c r="J4753" s="53"/>
      <c r="K4753" s="25" t="str">
        <f t="shared" si="74"/>
        <v/>
      </c>
      <c r="L4753" s="13" t="str">
        <f>IF($D4753="","",IFERROR(INDEX(类别属性,MATCH($D4753,类别表,0)),""))</f>
        <v/>
      </c>
      <c r="M4753" s="53"/>
      <c r="N4753" s="53"/>
      <c r="O4753" s="32"/>
      <c r="P4753" s="6" t="str">
        <f>IF($C4753="","",IF(ISNA(MATCH($C4753,账户表,0)),"※这个账户不在【基础资料】的账户档案里",IF($B4753="","※没填日期，这一笔不会进任何月份的报表",IF(NOT(ISNUMBER($B4753)),"※日期是文本不是日期（像 2026.6.28 这种），按日期取数的报表全会漏掉这一笔",IF(AND($F4753&lt;&gt;"",$G4753&lt;&gt;""),"※收入和支出不能同时填",IF(AND(N($F4753)=0,N($G4753)=0),"※收入和支出都没填",IF(OR(N($F4753)&lt;0,N($G4753)&lt;0),"※金额不能填负数，方向反了就换一列填",IF($D4753="","※没填收支类别，分类报表会漏掉这一笔",IF(ISNA(MATCH($D4753,类别表,0)),"※收支类别不在【基础资料】的清单里",IF(AND($L4753="内部转账",$M4753=""),"△内部转账要在「对方账户」写上另一头",IF(AND($L4753="内部转账",$M4753=$C4753),"※对方账户跟本账户是同一个",IF(AND($L4753&lt;&gt;"内部转账",$M4753&lt;&gt;""),"△填了对方账户，但类别不是内部转账",IF(YEAR($B4753)&lt;&gt;管理年度,"△不是管理年度的单据，按月的三张报表里看不到",IF($H4753&lt;0,"△这一笔之后该账户余额成负数了，核一下",""))))))))))))))</f>
        <v/>
      </c>
    </row>
    <row r="4754" ht="16.5" spans="1:16">
      <c r="A4754" s="4" t="str">
        <f>IF($C4754="","",COUNTA($C$5:$C4754))</f>
        <v/>
      </c>
      <c r="B4754" s="52"/>
      <c r="C4754" s="53"/>
      <c r="D4754" s="53"/>
      <c r="E4754" s="32"/>
      <c r="F4754" s="54"/>
      <c r="G4754" s="54"/>
      <c r="H4754" s="24" t="str">
        <f>IFERROR(ROUND(VLOOKUP($C4754,基础资料!$B$5:$E$34,3,0)+SUMIF($C$5:$C4754,$C4754,$F$5:$F4754)-SUMIF($C$5:$C4754,$C4754,$G$5:$G4754),2),"")</f>
        <v/>
      </c>
      <c r="I4754" s="53"/>
      <c r="J4754" s="53"/>
      <c r="K4754" s="25" t="str">
        <f t="shared" si="74"/>
        <v/>
      </c>
      <c r="L4754" s="13" t="str">
        <f>IF($D4754="","",IFERROR(INDEX(类别属性,MATCH($D4754,类别表,0)),""))</f>
        <v/>
      </c>
      <c r="M4754" s="53"/>
      <c r="N4754" s="53"/>
      <c r="O4754" s="32"/>
      <c r="P4754" s="6" t="str">
        <f>IF($C4754="","",IF(ISNA(MATCH($C4754,账户表,0)),"※这个账户不在【基础资料】的账户档案里",IF($B4754="","※没填日期，这一笔不会进任何月份的报表",IF(NOT(ISNUMBER($B4754)),"※日期是文本不是日期（像 2026.6.28 这种），按日期取数的报表全会漏掉这一笔",IF(AND($F4754&lt;&gt;"",$G4754&lt;&gt;""),"※收入和支出不能同时填",IF(AND(N($F4754)=0,N($G4754)=0),"※收入和支出都没填",IF(OR(N($F4754)&lt;0,N($G4754)&lt;0),"※金额不能填负数，方向反了就换一列填",IF($D4754="","※没填收支类别，分类报表会漏掉这一笔",IF(ISNA(MATCH($D4754,类别表,0)),"※收支类别不在【基础资料】的清单里",IF(AND($L4754="内部转账",$M4754=""),"△内部转账要在「对方账户」写上另一头",IF(AND($L4754="内部转账",$M4754=$C4754),"※对方账户跟本账户是同一个",IF(AND($L4754&lt;&gt;"内部转账",$M4754&lt;&gt;""),"△填了对方账户，但类别不是内部转账",IF(YEAR($B4754)&lt;&gt;管理年度,"△不是管理年度的单据，按月的三张报表里看不到",IF($H4754&lt;0,"△这一笔之后该账户余额成负数了，核一下",""))))))))))))))</f>
        <v/>
      </c>
    </row>
    <row r="4755" ht="16.5" spans="1:16">
      <c r="A4755" s="4" t="str">
        <f>IF($C4755="","",COUNTA($C$5:$C4755))</f>
        <v/>
      </c>
      <c r="B4755" s="52"/>
      <c r="C4755" s="53"/>
      <c r="D4755" s="53"/>
      <c r="E4755" s="32"/>
      <c r="F4755" s="54"/>
      <c r="G4755" s="54"/>
      <c r="H4755" s="24" t="str">
        <f>IFERROR(ROUND(VLOOKUP($C4755,基础资料!$B$5:$E$34,3,0)+SUMIF($C$5:$C4755,$C4755,$F$5:$F4755)-SUMIF($C$5:$C4755,$C4755,$G$5:$G4755),2),"")</f>
        <v/>
      </c>
      <c r="I4755" s="53"/>
      <c r="J4755" s="53"/>
      <c r="K4755" s="25" t="str">
        <f t="shared" si="74"/>
        <v/>
      </c>
      <c r="L4755" s="13" t="str">
        <f>IF($D4755="","",IFERROR(INDEX(类别属性,MATCH($D4755,类别表,0)),""))</f>
        <v/>
      </c>
      <c r="M4755" s="53"/>
      <c r="N4755" s="53"/>
      <c r="O4755" s="32"/>
      <c r="P4755" s="6" t="str">
        <f>IF($C4755="","",IF(ISNA(MATCH($C4755,账户表,0)),"※这个账户不在【基础资料】的账户档案里",IF($B4755="","※没填日期，这一笔不会进任何月份的报表",IF(NOT(ISNUMBER($B4755)),"※日期是文本不是日期（像 2026.6.28 这种），按日期取数的报表全会漏掉这一笔",IF(AND($F4755&lt;&gt;"",$G4755&lt;&gt;""),"※收入和支出不能同时填",IF(AND(N($F4755)=0,N($G4755)=0),"※收入和支出都没填",IF(OR(N($F4755)&lt;0,N($G4755)&lt;0),"※金额不能填负数，方向反了就换一列填",IF($D4755="","※没填收支类别，分类报表会漏掉这一笔",IF(ISNA(MATCH($D4755,类别表,0)),"※收支类别不在【基础资料】的清单里",IF(AND($L4755="内部转账",$M4755=""),"△内部转账要在「对方账户」写上另一头",IF(AND($L4755="内部转账",$M4755=$C4755),"※对方账户跟本账户是同一个",IF(AND($L4755&lt;&gt;"内部转账",$M4755&lt;&gt;""),"△填了对方账户，但类别不是内部转账",IF(YEAR($B4755)&lt;&gt;管理年度,"△不是管理年度的单据，按月的三张报表里看不到",IF($H4755&lt;0,"△这一笔之后该账户余额成负数了，核一下",""))))))))))))))</f>
        <v/>
      </c>
    </row>
    <row r="4756" ht="16.5" spans="1:16">
      <c r="A4756" s="4" t="str">
        <f>IF($C4756="","",COUNTA($C$5:$C4756))</f>
        <v/>
      </c>
      <c r="B4756" s="52"/>
      <c r="C4756" s="53"/>
      <c r="D4756" s="53"/>
      <c r="E4756" s="32"/>
      <c r="F4756" s="54"/>
      <c r="G4756" s="54"/>
      <c r="H4756" s="24" t="str">
        <f>IFERROR(ROUND(VLOOKUP($C4756,基础资料!$B$5:$E$34,3,0)+SUMIF($C$5:$C4756,$C4756,$F$5:$F4756)-SUMIF($C$5:$C4756,$C4756,$G$5:$G4756),2),"")</f>
        <v/>
      </c>
      <c r="I4756" s="53"/>
      <c r="J4756" s="53"/>
      <c r="K4756" s="25" t="str">
        <f t="shared" si="74"/>
        <v/>
      </c>
      <c r="L4756" s="13" t="str">
        <f>IF($D4756="","",IFERROR(INDEX(类别属性,MATCH($D4756,类别表,0)),""))</f>
        <v/>
      </c>
      <c r="M4756" s="53"/>
      <c r="N4756" s="53"/>
      <c r="O4756" s="32"/>
      <c r="P4756" s="6" t="str">
        <f>IF($C4756="","",IF(ISNA(MATCH($C4756,账户表,0)),"※这个账户不在【基础资料】的账户档案里",IF($B4756="","※没填日期，这一笔不会进任何月份的报表",IF(NOT(ISNUMBER($B4756)),"※日期是文本不是日期（像 2026.6.28 这种），按日期取数的报表全会漏掉这一笔",IF(AND($F4756&lt;&gt;"",$G4756&lt;&gt;""),"※收入和支出不能同时填",IF(AND(N($F4756)=0,N($G4756)=0),"※收入和支出都没填",IF(OR(N($F4756)&lt;0,N($G4756)&lt;0),"※金额不能填负数，方向反了就换一列填",IF($D4756="","※没填收支类别，分类报表会漏掉这一笔",IF(ISNA(MATCH($D4756,类别表,0)),"※收支类别不在【基础资料】的清单里",IF(AND($L4756="内部转账",$M4756=""),"△内部转账要在「对方账户」写上另一头",IF(AND($L4756="内部转账",$M4756=$C4756),"※对方账户跟本账户是同一个",IF(AND($L4756&lt;&gt;"内部转账",$M4756&lt;&gt;""),"△填了对方账户，但类别不是内部转账",IF(YEAR($B4756)&lt;&gt;管理年度,"△不是管理年度的单据，按月的三张报表里看不到",IF($H4756&lt;0,"△这一笔之后该账户余额成负数了，核一下",""))))))))))))))</f>
        <v/>
      </c>
    </row>
    <row r="4757" ht="16.5" spans="1:16">
      <c r="A4757" s="4" t="str">
        <f>IF($C4757="","",COUNTA($C$5:$C4757))</f>
        <v/>
      </c>
      <c r="B4757" s="52"/>
      <c r="C4757" s="53"/>
      <c r="D4757" s="53"/>
      <c r="E4757" s="32"/>
      <c r="F4757" s="54"/>
      <c r="G4757" s="54"/>
      <c r="H4757" s="24" t="str">
        <f>IFERROR(ROUND(VLOOKUP($C4757,基础资料!$B$5:$E$34,3,0)+SUMIF($C$5:$C4757,$C4757,$F$5:$F4757)-SUMIF($C$5:$C4757,$C4757,$G$5:$G4757),2),"")</f>
        <v/>
      </c>
      <c r="I4757" s="53"/>
      <c r="J4757" s="53"/>
      <c r="K4757" s="25" t="str">
        <f t="shared" si="74"/>
        <v/>
      </c>
      <c r="L4757" s="13" t="str">
        <f>IF($D4757="","",IFERROR(INDEX(类别属性,MATCH($D4757,类别表,0)),""))</f>
        <v/>
      </c>
      <c r="M4757" s="53"/>
      <c r="N4757" s="53"/>
      <c r="O4757" s="32"/>
      <c r="P4757" s="6" t="str">
        <f>IF($C4757="","",IF(ISNA(MATCH($C4757,账户表,0)),"※这个账户不在【基础资料】的账户档案里",IF($B4757="","※没填日期，这一笔不会进任何月份的报表",IF(NOT(ISNUMBER($B4757)),"※日期是文本不是日期（像 2026.6.28 这种），按日期取数的报表全会漏掉这一笔",IF(AND($F4757&lt;&gt;"",$G4757&lt;&gt;""),"※收入和支出不能同时填",IF(AND(N($F4757)=0,N($G4757)=0),"※收入和支出都没填",IF(OR(N($F4757)&lt;0,N($G4757)&lt;0),"※金额不能填负数，方向反了就换一列填",IF($D4757="","※没填收支类别，分类报表会漏掉这一笔",IF(ISNA(MATCH($D4757,类别表,0)),"※收支类别不在【基础资料】的清单里",IF(AND($L4757="内部转账",$M4757=""),"△内部转账要在「对方账户」写上另一头",IF(AND($L4757="内部转账",$M4757=$C4757),"※对方账户跟本账户是同一个",IF(AND($L4757&lt;&gt;"内部转账",$M4757&lt;&gt;""),"△填了对方账户，但类别不是内部转账",IF(YEAR($B4757)&lt;&gt;管理年度,"△不是管理年度的单据，按月的三张报表里看不到",IF($H4757&lt;0,"△这一笔之后该账户余额成负数了，核一下",""))))))))))))))</f>
        <v/>
      </c>
    </row>
    <row r="4758" ht="16.5" spans="1:16">
      <c r="A4758" s="4" t="str">
        <f>IF($C4758="","",COUNTA($C$5:$C4758))</f>
        <v/>
      </c>
      <c r="B4758" s="52"/>
      <c r="C4758" s="53"/>
      <c r="D4758" s="53"/>
      <c r="E4758" s="32"/>
      <c r="F4758" s="54"/>
      <c r="G4758" s="54"/>
      <c r="H4758" s="24" t="str">
        <f>IFERROR(ROUND(VLOOKUP($C4758,基础资料!$B$5:$E$34,3,0)+SUMIF($C$5:$C4758,$C4758,$F$5:$F4758)-SUMIF($C$5:$C4758,$C4758,$G$5:$G4758),2),"")</f>
        <v/>
      </c>
      <c r="I4758" s="53"/>
      <c r="J4758" s="53"/>
      <c r="K4758" s="25" t="str">
        <f t="shared" si="74"/>
        <v/>
      </c>
      <c r="L4758" s="13" t="str">
        <f>IF($D4758="","",IFERROR(INDEX(类别属性,MATCH($D4758,类别表,0)),""))</f>
        <v/>
      </c>
      <c r="M4758" s="53"/>
      <c r="N4758" s="53"/>
      <c r="O4758" s="32"/>
      <c r="P4758" s="6" t="str">
        <f>IF($C4758="","",IF(ISNA(MATCH($C4758,账户表,0)),"※这个账户不在【基础资料】的账户档案里",IF($B4758="","※没填日期，这一笔不会进任何月份的报表",IF(NOT(ISNUMBER($B4758)),"※日期是文本不是日期（像 2026.6.28 这种），按日期取数的报表全会漏掉这一笔",IF(AND($F4758&lt;&gt;"",$G4758&lt;&gt;""),"※收入和支出不能同时填",IF(AND(N($F4758)=0,N($G4758)=0),"※收入和支出都没填",IF(OR(N($F4758)&lt;0,N($G4758)&lt;0),"※金额不能填负数，方向反了就换一列填",IF($D4758="","※没填收支类别，分类报表会漏掉这一笔",IF(ISNA(MATCH($D4758,类别表,0)),"※收支类别不在【基础资料】的清单里",IF(AND($L4758="内部转账",$M4758=""),"△内部转账要在「对方账户」写上另一头",IF(AND($L4758="内部转账",$M4758=$C4758),"※对方账户跟本账户是同一个",IF(AND($L4758&lt;&gt;"内部转账",$M4758&lt;&gt;""),"△填了对方账户，但类别不是内部转账",IF(YEAR($B4758)&lt;&gt;管理年度,"△不是管理年度的单据，按月的三张报表里看不到",IF($H4758&lt;0,"△这一笔之后该账户余额成负数了，核一下",""))))))))))))))</f>
        <v/>
      </c>
    </row>
    <row r="4759" ht="16.5" spans="1:16">
      <c r="A4759" s="4" t="str">
        <f>IF($C4759="","",COUNTA($C$5:$C4759))</f>
        <v/>
      </c>
      <c r="B4759" s="52"/>
      <c r="C4759" s="53"/>
      <c r="D4759" s="53"/>
      <c r="E4759" s="32"/>
      <c r="F4759" s="54"/>
      <c r="G4759" s="54"/>
      <c r="H4759" s="24" t="str">
        <f>IFERROR(ROUND(VLOOKUP($C4759,基础资料!$B$5:$E$34,3,0)+SUMIF($C$5:$C4759,$C4759,$F$5:$F4759)-SUMIF($C$5:$C4759,$C4759,$G$5:$G4759),2),"")</f>
        <v/>
      </c>
      <c r="I4759" s="53"/>
      <c r="J4759" s="53"/>
      <c r="K4759" s="25" t="str">
        <f t="shared" si="74"/>
        <v/>
      </c>
      <c r="L4759" s="13" t="str">
        <f>IF($D4759="","",IFERROR(INDEX(类别属性,MATCH($D4759,类别表,0)),""))</f>
        <v/>
      </c>
      <c r="M4759" s="53"/>
      <c r="N4759" s="53"/>
      <c r="O4759" s="32"/>
      <c r="P4759" s="6" t="str">
        <f>IF($C4759="","",IF(ISNA(MATCH($C4759,账户表,0)),"※这个账户不在【基础资料】的账户档案里",IF($B4759="","※没填日期，这一笔不会进任何月份的报表",IF(NOT(ISNUMBER($B4759)),"※日期是文本不是日期（像 2026.6.28 这种），按日期取数的报表全会漏掉这一笔",IF(AND($F4759&lt;&gt;"",$G4759&lt;&gt;""),"※收入和支出不能同时填",IF(AND(N($F4759)=0,N($G4759)=0),"※收入和支出都没填",IF(OR(N($F4759)&lt;0,N($G4759)&lt;0),"※金额不能填负数，方向反了就换一列填",IF($D4759="","※没填收支类别，分类报表会漏掉这一笔",IF(ISNA(MATCH($D4759,类别表,0)),"※收支类别不在【基础资料】的清单里",IF(AND($L4759="内部转账",$M4759=""),"△内部转账要在「对方账户」写上另一头",IF(AND($L4759="内部转账",$M4759=$C4759),"※对方账户跟本账户是同一个",IF(AND($L4759&lt;&gt;"内部转账",$M4759&lt;&gt;""),"△填了对方账户，但类别不是内部转账",IF(YEAR($B4759)&lt;&gt;管理年度,"△不是管理年度的单据，按月的三张报表里看不到",IF($H4759&lt;0,"△这一笔之后该账户余额成负数了，核一下",""))))))))))))))</f>
        <v/>
      </c>
    </row>
    <row r="4760" ht="16.5" spans="1:16">
      <c r="A4760" s="4" t="str">
        <f>IF($C4760="","",COUNTA($C$5:$C4760))</f>
        <v/>
      </c>
      <c r="B4760" s="52"/>
      <c r="C4760" s="53"/>
      <c r="D4760" s="53"/>
      <c r="E4760" s="32"/>
      <c r="F4760" s="54"/>
      <c r="G4760" s="54"/>
      <c r="H4760" s="24" t="str">
        <f>IFERROR(ROUND(VLOOKUP($C4760,基础资料!$B$5:$E$34,3,0)+SUMIF($C$5:$C4760,$C4760,$F$5:$F4760)-SUMIF($C$5:$C4760,$C4760,$G$5:$G4760),2),"")</f>
        <v/>
      </c>
      <c r="I4760" s="53"/>
      <c r="J4760" s="53"/>
      <c r="K4760" s="25" t="str">
        <f t="shared" si="74"/>
        <v/>
      </c>
      <c r="L4760" s="13" t="str">
        <f>IF($D4760="","",IFERROR(INDEX(类别属性,MATCH($D4760,类别表,0)),""))</f>
        <v/>
      </c>
      <c r="M4760" s="53"/>
      <c r="N4760" s="53"/>
      <c r="O4760" s="32"/>
      <c r="P4760" s="6" t="str">
        <f>IF($C4760="","",IF(ISNA(MATCH($C4760,账户表,0)),"※这个账户不在【基础资料】的账户档案里",IF($B4760="","※没填日期，这一笔不会进任何月份的报表",IF(NOT(ISNUMBER($B4760)),"※日期是文本不是日期（像 2026.6.28 这种），按日期取数的报表全会漏掉这一笔",IF(AND($F4760&lt;&gt;"",$G4760&lt;&gt;""),"※收入和支出不能同时填",IF(AND(N($F4760)=0,N($G4760)=0),"※收入和支出都没填",IF(OR(N($F4760)&lt;0,N($G4760)&lt;0),"※金额不能填负数，方向反了就换一列填",IF($D4760="","※没填收支类别，分类报表会漏掉这一笔",IF(ISNA(MATCH($D4760,类别表,0)),"※收支类别不在【基础资料】的清单里",IF(AND($L4760="内部转账",$M4760=""),"△内部转账要在「对方账户」写上另一头",IF(AND($L4760="内部转账",$M4760=$C4760),"※对方账户跟本账户是同一个",IF(AND($L4760&lt;&gt;"内部转账",$M4760&lt;&gt;""),"△填了对方账户，但类别不是内部转账",IF(YEAR($B4760)&lt;&gt;管理年度,"△不是管理年度的单据，按月的三张报表里看不到",IF($H4760&lt;0,"△这一笔之后该账户余额成负数了，核一下",""))))))))))))))</f>
        <v/>
      </c>
    </row>
    <row r="4761" ht="16.5" spans="1:16">
      <c r="A4761" s="4" t="str">
        <f>IF($C4761="","",COUNTA($C$5:$C4761))</f>
        <v/>
      </c>
      <c r="B4761" s="52"/>
      <c r="C4761" s="53"/>
      <c r="D4761" s="53"/>
      <c r="E4761" s="32"/>
      <c r="F4761" s="54"/>
      <c r="G4761" s="54"/>
      <c r="H4761" s="24" t="str">
        <f>IFERROR(ROUND(VLOOKUP($C4761,基础资料!$B$5:$E$34,3,0)+SUMIF($C$5:$C4761,$C4761,$F$5:$F4761)-SUMIF($C$5:$C4761,$C4761,$G$5:$G4761),2),"")</f>
        <v/>
      </c>
      <c r="I4761" s="53"/>
      <c r="J4761" s="53"/>
      <c r="K4761" s="25" t="str">
        <f t="shared" si="74"/>
        <v/>
      </c>
      <c r="L4761" s="13" t="str">
        <f>IF($D4761="","",IFERROR(INDEX(类别属性,MATCH($D4761,类别表,0)),""))</f>
        <v/>
      </c>
      <c r="M4761" s="53"/>
      <c r="N4761" s="53"/>
      <c r="O4761" s="32"/>
      <c r="P4761" s="6" t="str">
        <f>IF($C4761="","",IF(ISNA(MATCH($C4761,账户表,0)),"※这个账户不在【基础资料】的账户档案里",IF($B4761="","※没填日期，这一笔不会进任何月份的报表",IF(NOT(ISNUMBER($B4761)),"※日期是文本不是日期（像 2026.6.28 这种），按日期取数的报表全会漏掉这一笔",IF(AND($F4761&lt;&gt;"",$G4761&lt;&gt;""),"※收入和支出不能同时填",IF(AND(N($F4761)=0,N($G4761)=0),"※收入和支出都没填",IF(OR(N($F4761)&lt;0,N($G4761)&lt;0),"※金额不能填负数，方向反了就换一列填",IF($D4761="","※没填收支类别，分类报表会漏掉这一笔",IF(ISNA(MATCH($D4761,类别表,0)),"※收支类别不在【基础资料】的清单里",IF(AND($L4761="内部转账",$M4761=""),"△内部转账要在「对方账户」写上另一头",IF(AND($L4761="内部转账",$M4761=$C4761),"※对方账户跟本账户是同一个",IF(AND($L4761&lt;&gt;"内部转账",$M4761&lt;&gt;""),"△填了对方账户，但类别不是内部转账",IF(YEAR($B4761)&lt;&gt;管理年度,"△不是管理年度的单据，按月的三张报表里看不到",IF($H4761&lt;0,"△这一笔之后该账户余额成负数了，核一下",""))))))))))))))</f>
        <v/>
      </c>
    </row>
    <row r="4762" ht="16.5" spans="1:16">
      <c r="A4762" s="4" t="str">
        <f>IF($C4762="","",COUNTA($C$5:$C4762))</f>
        <v/>
      </c>
      <c r="B4762" s="52"/>
      <c r="C4762" s="53"/>
      <c r="D4762" s="53"/>
      <c r="E4762" s="32"/>
      <c r="F4762" s="54"/>
      <c r="G4762" s="54"/>
      <c r="H4762" s="24" t="str">
        <f>IFERROR(ROUND(VLOOKUP($C4762,基础资料!$B$5:$E$34,3,0)+SUMIF($C$5:$C4762,$C4762,$F$5:$F4762)-SUMIF($C$5:$C4762,$C4762,$G$5:$G4762),2),"")</f>
        <v/>
      </c>
      <c r="I4762" s="53"/>
      <c r="J4762" s="53"/>
      <c r="K4762" s="25" t="str">
        <f t="shared" si="74"/>
        <v/>
      </c>
      <c r="L4762" s="13" t="str">
        <f>IF($D4762="","",IFERROR(INDEX(类别属性,MATCH($D4762,类别表,0)),""))</f>
        <v/>
      </c>
      <c r="M4762" s="53"/>
      <c r="N4762" s="53"/>
      <c r="O4762" s="32"/>
      <c r="P4762" s="6" t="str">
        <f>IF($C4762="","",IF(ISNA(MATCH($C4762,账户表,0)),"※这个账户不在【基础资料】的账户档案里",IF($B4762="","※没填日期，这一笔不会进任何月份的报表",IF(NOT(ISNUMBER($B4762)),"※日期是文本不是日期（像 2026.6.28 这种），按日期取数的报表全会漏掉这一笔",IF(AND($F4762&lt;&gt;"",$G4762&lt;&gt;""),"※收入和支出不能同时填",IF(AND(N($F4762)=0,N($G4762)=0),"※收入和支出都没填",IF(OR(N($F4762)&lt;0,N($G4762)&lt;0),"※金额不能填负数，方向反了就换一列填",IF($D4762="","※没填收支类别，分类报表会漏掉这一笔",IF(ISNA(MATCH($D4762,类别表,0)),"※收支类别不在【基础资料】的清单里",IF(AND($L4762="内部转账",$M4762=""),"△内部转账要在「对方账户」写上另一头",IF(AND($L4762="内部转账",$M4762=$C4762),"※对方账户跟本账户是同一个",IF(AND($L4762&lt;&gt;"内部转账",$M4762&lt;&gt;""),"△填了对方账户，但类别不是内部转账",IF(YEAR($B4762)&lt;&gt;管理年度,"△不是管理年度的单据，按月的三张报表里看不到",IF($H4762&lt;0,"△这一笔之后该账户余额成负数了，核一下",""))))))))))))))</f>
        <v/>
      </c>
    </row>
    <row r="4763" ht="16.5" spans="1:16">
      <c r="A4763" s="4" t="str">
        <f>IF($C4763="","",COUNTA($C$5:$C4763))</f>
        <v/>
      </c>
      <c r="B4763" s="52"/>
      <c r="C4763" s="53"/>
      <c r="D4763" s="53"/>
      <c r="E4763" s="32"/>
      <c r="F4763" s="54"/>
      <c r="G4763" s="54"/>
      <c r="H4763" s="24" t="str">
        <f>IFERROR(ROUND(VLOOKUP($C4763,基础资料!$B$5:$E$34,3,0)+SUMIF($C$5:$C4763,$C4763,$F$5:$F4763)-SUMIF($C$5:$C4763,$C4763,$G$5:$G4763),2),"")</f>
        <v/>
      </c>
      <c r="I4763" s="53"/>
      <c r="J4763" s="53"/>
      <c r="K4763" s="25" t="str">
        <f t="shared" si="74"/>
        <v/>
      </c>
      <c r="L4763" s="13" t="str">
        <f>IF($D4763="","",IFERROR(INDEX(类别属性,MATCH($D4763,类别表,0)),""))</f>
        <v/>
      </c>
      <c r="M4763" s="53"/>
      <c r="N4763" s="53"/>
      <c r="O4763" s="32"/>
      <c r="P4763" s="6" t="str">
        <f>IF($C4763="","",IF(ISNA(MATCH($C4763,账户表,0)),"※这个账户不在【基础资料】的账户档案里",IF($B4763="","※没填日期，这一笔不会进任何月份的报表",IF(NOT(ISNUMBER($B4763)),"※日期是文本不是日期（像 2026.6.28 这种），按日期取数的报表全会漏掉这一笔",IF(AND($F4763&lt;&gt;"",$G4763&lt;&gt;""),"※收入和支出不能同时填",IF(AND(N($F4763)=0,N($G4763)=0),"※收入和支出都没填",IF(OR(N($F4763)&lt;0,N($G4763)&lt;0),"※金额不能填负数，方向反了就换一列填",IF($D4763="","※没填收支类别，分类报表会漏掉这一笔",IF(ISNA(MATCH($D4763,类别表,0)),"※收支类别不在【基础资料】的清单里",IF(AND($L4763="内部转账",$M4763=""),"△内部转账要在「对方账户」写上另一头",IF(AND($L4763="内部转账",$M4763=$C4763),"※对方账户跟本账户是同一个",IF(AND($L4763&lt;&gt;"内部转账",$M4763&lt;&gt;""),"△填了对方账户，但类别不是内部转账",IF(YEAR($B4763)&lt;&gt;管理年度,"△不是管理年度的单据，按月的三张报表里看不到",IF($H4763&lt;0,"△这一笔之后该账户余额成负数了，核一下",""))))))))))))))</f>
        <v/>
      </c>
    </row>
    <row r="4764" ht="16.5" spans="1:16">
      <c r="A4764" s="4" t="str">
        <f>IF($C4764="","",COUNTA($C$5:$C4764))</f>
        <v/>
      </c>
      <c r="B4764" s="52"/>
      <c r="C4764" s="53"/>
      <c r="D4764" s="53"/>
      <c r="E4764" s="32"/>
      <c r="F4764" s="54"/>
      <c r="G4764" s="54"/>
      <c r="H4764" s="24" t="str">
        <f>IFERROR(ROUND(VLOOKUP($C4764,基础资料!$B$5:$E$34,3,0)+SUMIF($C$5:$C4764,$C4764,$F$5:$F4764)-SUMIF($C$5:$C4764,$C4764,$G$5:$G4764),2),"")</f>
        <v/>
      </c>
      <c r="I4764" s="53"/>
      <c r="J4764" s="53"/>
      <c r="K4764" s="25" t="str">
        <f t="shared" si="74"/>
        <v/>
      </c>
      <c r="L4764" s="13" t="str">
        <f>IF($D4764="","",IFERROR(INDEX(类别属性,MATCH($D4764,类别表,0)),""))</f>
        <v/>
      </c>
      <c r="M4764" s="53"/>
      <c r="N4764" s="53"/>
      <c r="O4764" s="32"/>
      <c r="P4764" s="6" t="str">
        <f>IF($C4764="","",IF(ISNA(MATCH($C4764,账户表,0)),"※这个账户不在【基础资料】的账户档案里",IF($B4764="","※没填日期，这一笔不会进任何月份的报表",IF(NOT(ISNUMBER($B4764)),"※日期是文本不是日期（像 2026.6.28 这种），按日期取数的报表全会漏掉这一笔",IF(AND($F4764&lt;&gt;"",$G4764&lt;&gt;""),"※收入和支出不能同时填",IF(AND(N($F4764)=0,N($G4764)=0),"※收入和支出都没填",IF(OR(N($F4764)&lt;0,N($G4764)&lt;0),"※金额不能填负数，方向反了就换一列填",IF($D4764="","※没填收支类别，分类报表会漏掉这一笔",IF(ISNA(MATCH($D4764,类别表,0)),"※收支类别不在【基础资料】的清单里",IF(AND($L4764="内部转账",$M4764=""),"△内部转账要在「对方账户」写上另一头",IF(AND($L4764="内部转账",$M4764=$C4764),"※对方账户跟本账户是同一个",IF(AND($L4764&lt;&gt;"内部转账",$M4764&lt;&gt;""),"△填了对方账户，但类别不是内部转账",IF(YEAR($B4764)&lt;&gt;管理年度,"△不是管理年度的单据，按月的三张报表里看不到",IF($H4764&lt;0,"△这一笔之后该账户余额成负数了，核一下",""))))))))))))))</f>
        <v/>
      </c>
    </row>
    <row r="4765" ht="16.5" spans="1:16">
      <c r="A4765" s="4" t="str">
        <f>IF($C4765="","",COUNTA($C$5:$C4765))</f>
        <v/>
      </c>
      <c r="B4765" s="52"/>
      <c r="C4765" s="53"/>
      <c r="D4765" s="53"/>
      <c r="E4765" s="32"/>
      <c r="F4765" s="54"/>
      <c r="G4765" s="54"/>
      <c r="H4765" s="24" t="str">
        <f>IFERROR(ROUND(VLOOKUP($C4765,基础资料!$B$5:$E$34,3,0)+SUMIF($C$5:$C4765,$C4765,$F$5:$F4765)-SUMIF($C$5:$C4765,$C4765,$G$5:$G4765),2),"")</f>
        <v/>
      </c>
      <c r="I4765" s="53"/>
      <c r="J4765" s="53"/>
      <c r="K4765" s="25" t="str">
        <f t="shared" si="74"/>
        <v/>
      </c>
      <c r="L4765" s="13" t="str">
        <f>IF($D4765="","",IFERROR(INDEX(类别属性,MATCH($D4765,类别表,0)),""))</f>
        <v/>
      </c>
      <c r="M4765" s="53"/>
      <c r="N4765" s="53"/>
      <c r="O4765" s="32"/>
      <c r="P4765" s="6" t="str">
        <f>IF($C4765="","",IF(ISNA(MATCH($C4765,账户表,0)),"※这个账户不在【基础资料】的账户档案里",IF($B4765="","※没填日期，这一笔不会进任何月份的报表",IF(NOT(ISNUMBER($B4765)),"※日期是文本不是日期（像 2026.6.28 这种），按日期取数的报表全会漏掉这一笔",IF(AND($F4765&lt;&gt;"",$G4765&lt;&gt;""),"※收入和支出不能同时填",IF(AND(N($F4765)=0,N($G4765)=0),"※收入和支出都没填",IF(OR(N($F4765)&lt;0,N($G4765)&lt;0),"※金额不能填负数，方向反了就换一列填",IF($D4765="","※没填收支类别，分类报表会漏掉这一笔",IF(ISNA(MATCH($D4765,类别表,0)),"※收支类别不在【基础资料】的清单里",IF(AND($L4765="内部转账",$M4765=""),"△内部转账要在「对方账户」写上另一头",IF(AND($L4765="内部转账",$M4765=$C4765),"※对方账户跟本账户是同一个",IF(AND($L4765&lt;&gt;"内部转账",$M4765&lt;&gt;""),"△填了对方账户，但类别不是内部转账",IF(YEAR($B4765)&lt;&gt;管理年度,"△不是管理年度的单据，按月的三张报表里看不到",IF($H4765&lt;0,"△这一笔之后该账户余额成负数了，核一下",""))))))))))))))</f>
        <v/>
      </c>
    </row>
    <row r="4766" ht="16.5" spans="1:16">
      <c r="A4766" s="4" t="str">
        <f>IF($C4766="","",COUNTA($C$5:$C4766))</f>
        <v/>
      </c>
      <c r="B4766" s="52"/>
      <c r="C4766" s="53"/>
      <c r="D4766" s="53"/>
      <c r="E4766" s="32"/>
      <c r="F4766" s="54"/>
      <c r="G4766" s="54"/>
      <c r="H4766" s="24" t="str">
        <f>IFERROR(ROUND(VLOOKUP($C4766,基础资料!$B$5:$E$34,3,0)+SUMIF($C$5:$C4766,$C4766,$F$5:$F4766)-SUMIF($C$5:$C4766,$C4766,$G$5:$G4766),2),"")</f>
        <v/>
      </c>
      <c r="I4766" s="53"/>
      <c r="J4766" s="53"/>
      <c r="K4766" s="25" t="str">
        <f t="shared" si="74"/>
        <v/>
      </c>
      <c r="L4766" s="13" t="str">
        <f>IF($D4766="","",IFERROR(INDEX(类别属性,MATCH($D4766,类别表,0)),""))</f>
        <v/>
      </c>
      <c r="M4766" s="53"/>
      <c r="N4766" s="53"/>
      <c r="O4766" s="32"/>
      <c r="P4766" s="6" t="str">
        <f>IF($C4766="","",IF(ISNA(MATCH($C4766,账户表,0)),"※这个账户不在【基础资料】的账户档案里",IF($B4766="","※没填日期，这一笔不会进任何月份的报表",IF(NOT(ISNUMBER($B4766)),"※日期是文本不是日期（像 2026.6.28 这种），按日期取数的报表全会漏掉这一笔",IF(AND($F4766&lt;&gt;"",$G4766&lt;&gt;""),"※收入和支出不能同时填",IF(AND(N($F4766)=0,N($G4766)=0),"※收入和支出都没填",IF(OR(N($F4766)&lt;0,N($G4766)&lt;0),"※金额不能填负数，方向反了就换一列填",IF($D4766="","※没填收支类别，分类报表会漏掉这一笔",IF(ISNA(MATCH($D4766,类别表,0)),"※收支类别不在【基础资料】的清单里",IF(AND($L4766="内部转账",$M4766=""),"△内部转账要在「对方账户」写上另一头",IF(AND($L4766="内部转账",$M4766=$C4766),"※对方账户跟本账户是同一个",IF(AND($L4766&lt;&gt;"内部转账",$M4766&lt;&gt;""),"△填了对方账户，但类别不是内部转账",IF(YEAR($B4766)&lt;&gt;管理年度,"△不是管理年度的单据，按月的三张报表里看不到",IF($H4766&lt;0,"△这一笔之后该账户余额成负数了，核一下",""))))))))))))))</f>
        <v/>
      </c>
    </row>
    <row r="4767" ht="16.5" spans="1:16">
      <c r="A4767" s="4" t="str">
        <f>IF($C4767="","",COUNTA($C$5:$C4767))</f>
        <v/>
      </c>
      <c r="B4767" s="52"/>
      <c r="C4767" s="53"/>
      <c r="D4767" s="53"/>
      <c r="E4767" s="32"/>
      <c r="F4767" s="54"/>
      <c r="G4767" s="54"/>
      <c r="H4767" s="24" t="str">
        <f>IFERROR(ROUND(VLOOKUP($C4767,基础资料!$B$5:$E$34,3,0)+SUMIF($C$5:$C4767,$C4767,$F$5:$F4767)-SUMIF($C$5:$C4767,$C4767,$G$5:$G4767),2),"")</f>
        <v/>
      </c>
      <c r="I4767" s="53"/>
      <c r="J4767" s="53"/>
      <c r="K4767" s="25" t="str">
        <f t="shared" si="74"/>
        <v/>
      </c>
      <c r="L4767" s="13" t="str">
        <f>IF($D4767="","",IFERROR(INDEX(类别属性,MATCH($D4767,类别表,0)),""))</f>
        <v/>
      </c>
      <c r="M4767" s="53"/>
      <c r="N4767" s="53"/>
      <c r="O4767" s="32"/>
      <c r="P4767" s="6" t="str">
        <f>IF($C4767="","",IF(ISNA(MATCH($C4767,账户表,0)),"※这个账户不在【基础资料】的账户档案里",IF($B4767="","※没填日期，这一笔不会进任何月份的报表",IF(NOT(ISNUMBER($B4767)),"※日期是文本不是日期（像 2026.6.28 这种），按日期取数的报表全会漏掉这一笔",IF(AND($F4767&lt;&gt;"",$G4767&lt;&gt;""),"※收入和支出不能同时填",IF(AND(N($F4767)=0,N($G4767)=0),"※收入和支出都没填",IF(OR(N($F4767)&lt;0,N($G4767)&lt;0),"※金额不能填负数，方向反了就换一列填",IF($D4767="","※没填收支类别，分类报表会漏掉这一笔",IF(ISNA(MATCH($D4767,类别表,0)),"※收支类别不在【基础资料】的清单里",IF(AND($L4767="内部转账",$M4767=""),"△内部转账要在「对方账户」写上另一头",IF(AND($L4767="内部转账",$M4767=$C4767),"※对方账户跟本账户是同一个",IF(AND($L4767&lt;&gt;"内部转账",$M4767&lt;&gt;""),"△填了对方账户，但类别不是内部转账",IF(YEAR($B4767)&lt;&gt;管理年度,"△不是管理年度的单据，按月的三张报表里看不到",IF($H4767&lt;0,"△这一笔之后该账户余额成负数了，核一下",""))))))))))))))</f>
        <v/>
      </c>
    </row>
    <row r="4768" ht="16.5" spans="1:16">
      <c r="A4768" s="4" t="str">
        <f>IF($C4768="","",COUNTA($C$5:$C4768))</f>
        <v/>
      </c>
      <c r="B4768" s="52"/>
      <c r="C4768" s="53"/>
      <c r="D4768" s="53"/>
      <c r="E4768" s="32"/>
      <c r="F4768" s="54"/>
      <c r="G4768" s="54"/>
      <c r="H4768" s="24" t="str">
        <f>IFERROR(ROUND(VLOOKUP($C4768,基础资料!$B$5:$E$34,3,0)+SUMIF($C$5:$C4768,$C4768,$F$5:$F4768)-SUMIF($C$5:$C4768,$C4768,$G$5:$G4768),2),"")</f>
        <v/>
      </c>
      <c r="I4768" s="53"/>
      <c r="J4768" s="53"/>
      <c r="K4768" s="25" t="str">
        <f t="shared" si="74"/>
        <v/>
      </c>
      <c r="L4768" s="13" t="str">
        <f>IF($D4768="","",IFERROR(INDEX(类别属性,MATCH($D4768,类别表,0)),""))</f>
        <v/>
      </c>
      <c r="M4768" s="53"/>
      <c r="N4768" s="53"/>
      <c r="O4768" s="32"/>
      <c r="P4768" s="6" t="str">
        <f>IF($C4768="","",IF(ISNA(MATCH($C4768,账户表,0)),"※这个账户不在【基础资料】的账户档案里",IF($B4768="","※没填日期，这一笔不会进任何月份的报表",IF(NOT(ISNUMBER($B4768)),"※日期是文本不是日期（像 2026.6.28 这种），按日期取数的报表全会漏掉这一笔",IF(AND($F4768&lt;&gt;"",$G4768&lt;&gt;""),"※收入和支出不能同时填",IF(AND(N($F4768)=0,N($G4768)=0),"※收入和支出都没填",IF(OR(N($F4768)&lt;0,N($G4768)&lt;0),"※金额不能填负数，方向反了就换一列填",IF($D4768="","※没填收支类别，分类报表会漏掉这一笔",IF(ISNA(MATCH($D4768,类别表,0)),"※收支类别不在【基础资料】的清单里",IF(AND($L4768="内部转账",$M4768=""),"△内部转账要在「对方账户」写上另一头",IF(AND($L4768="内部转账",$M4768=$C4768),"※对方账户跟本账户是同一个",IF(AND($L4768&lt;&gt;"内部转账",$M4768&lt;&gt;""),"△填了对方账户，但类别不是内部转账",IF(YEAR($B4768)&lt;&gt;管理年度,"△不是管理年度的单据，按月的三张报表里看不到",IF($H4768&lt;0,"△这一笔之后该账户余额成负数了，核一下",""))))))))))))))</f>
        <v/>
      </c>
    </row>
    <row r="4769" ht="16.5" spans="1:16">
      <c r="A4769" s="4" t="str">
        <f>IF($C4769="","",COUNTA($C$5:$C4769))</f>
        <v/>
      </c>
      <c r="B4769" s="52"/>
      <c r="C4769" s="53"/>
      <c r="D4769" s="53"/>
      <c r="E4769" s="32"/>
      <c r="F4769" s="54"/>
      <c r="G4769" s="54"/>
      <c r="H4769" s="24" t="str">
        <f>IFERROR(ROUND(VLOOKUP($C4769,基础资料!$B$5:$E$34,3,0)+SUMIF($C$5:$C4769,$C4769,$F$5:$F4769)-SUMIF($C$5:$C4769,$C4769,$G$5:$G4769),2),"")</f>
        <v/>
      </c>
      <c r="I4769" s="53"/>
      <c r="J4769" s="53"/>
      <c r="K4769" s="25" t="str">
        <f t="shared" si="74"/>
        <v/>
      </c>
      <c r="L4769" s="13" t="str">
        <f>IF($D4769="","",IFERROR(INDEX(类别属性,MATCH($D4769,类别表,0)),""))</f>
        <v/>
      </c>
      <c r="M4769" s="53"/>
      <c r="N4769" s="53"/>
      <c r="O4769" s="32"/>
      <c r="P4769" s="6" t="str">
        <f>IF($C4769="","",IF(ISNA(MATCH($C4769,账户表,0)),"※这个账户不在【基础资料】的账户档案里",IF($B4769="","※没填日期，这一笔不会进任何月份的报表",IF(NOT(ISNUMBER($B4769)),"※日期是文本不是日期（像 2026.6.28 这种），按日期取数的报表全会漏掉这一笔",IF(AND($F4769&lt;&gt;"",$G4769&lt;&gt;""),"※收入和支出不能同时填",IF(AND(N($F4769)=0,N($G4769)=0),"※收入和支出都没填",IF(OR(N($F4769)&lt;0,N($G4769)&lt;0),"※金额不能填负数，方向反了就换一列填",IF($D4769="","※没填收支类别，分类报表会漏掉这一笔",IF(ISNA(MATCH($D4769,类别表,0)),"※收支类别不在【基础资料】的清单里",IF(AND($L4769="内部转账",$M4769=""),"△内部转账要在「对方账户」写上另一头",IF(AND($L4769="内部转账",$M4769=$C4769),"※对方账户跟本账户是同一个",IF(AND($L4769&lt;&gt;"内部转账",$M4769&lt;&gt;""),"△填了对方账户，但类别不是内部转账",IF(YEAR($B4769)&lt;&gt;管理年度,"△不是管理年度的单据，按月的三张报表里看不到",IF($H4769&lt;0,"△这一笔之后该账户余额成负数了，核一下",""))))))))))))))</f>
        <v/>
      </c>
    </row>
    <row r="4770" ht="16.5" spans="1:16">
      <c r="A4770" s="4" t="str">
        <f>IF($C4770="","",COUNTA($C$5:$C4770))</f>
        <v/>
      </c>
      <c r="B4770" s="52"/>
      <c r="C4770" s="53"/>
      <c r="D4770" s="53"/>
      <c r="E4770" s="32"/>
      <c r="F4770" s="54"/>
      <c r="G4770" s="54"/>
      <c r="H4770" s="24" t="str">
        <f>IFERROR(ROUND(VLOOKUP($C4770,基础资料!$B$5:$E$34,3,0)+SUMIF($C$5:$C4770,$C4770,$F$5:$F4770)-SUMIF($C$5:$C4770,$C4770,$G$5:$G4770),2),"")</f>
        <v/>
      </c>
      <c r="I4770" s="53"/>
      <c r="J4770" s="53"/>
      <c r="K4770" s="25" t="str">
        <f t="shared" si="74"/>
        <v/>
      </c>
      <c r="L4770" s="13" t="str">
        <f>IF($D4770="","",IFERROR(INDEX(类别属性,MATCH($D4770,类别表,0)),""))</f>
        <v/>
      </c>
      <c r="M4770" s="53"/>
      <c r="N4770" s="53"/>
      <c r="O4770" s="32"/>
      <c r="P4770" s="6" t="str">
        <f>IF($C4770="","",IF(ISNA(MATCH($C4770,账户表,0)),"※这个账户不在【基础资料】的账户档案里",IF($B4770="","※没填日期，这一笔不会进任何月份的报表",IF(NOT(ISNUMBER($B4770)),"※日期是文本不是日期（像 2026.6.28 这种），按日期取数的报表全会漏掉这一笔",IF(AND($F4770&lt;&gt;"",$G4770&lt;&gt;""),"※收入和支出不能同时填",IF(AND(N($F4770)=0,N($G4770)=0),"※收入和支出都没填",IF(OR(N($F4770)&lt;0,N($G4770)&lt;0),"※金额不能填负数，方向反了就换一列填",IF($D4770="","※没填收支类别，分类报表会漏掉这一笔",IF(ISNA(MATCH($D4770,类别表,0)),"※收支类别不在【基础资料】的清单里",IF(AND($L4770="内部转账",$M4770=""),"△内部转账要在「对方账户」写上另一头",IF(AND($L4770="内部转账",$M4770=$C4770),"※对方账户跟本账户是同一个",IF(AND($L4770&lt;&gt;"内部转账",$M4770&lt;&gt;""),"△填了对方账户，但类别不是内部转账",IF(YEAR($B4770)&lt;&gt;管理年度,"△不是管理年度的单据，按月的三张报表里看不到",IF($H4770&lt;0,"△这一笔之后该账户余额成负数了，核一下",""))))))))))))))</f>
        <v/>
      </c>
    </row>
    <row r="4771" ht="16.5" spans="1:16">
      <c r="A4771" s="4" t="str">
        <f>IF($C4771="","",COUNTA($C$5:$C4771))</f>
        <v/>
      </c>
      <c r="B4771" s="52"/>
      <c r="C4771" s="53"/>
      <c r="D4771" s="53"/>
      <c r="E4771" s="32"/>
      <c r="F4771" s="54"/>
      <c r="G4771" s="54"/>
      <c r="H4771" s="24" t="str">
        <f>IFERROR(ROUND(VLOOKUP($C4771,基础资料!$B$5:$E$34,3,0)+SUMIF($C$5:$C4771,$C4771,$F$5:$F4771)-SUMIF($C$5:$C4771,$C4771,$G$5:$G4771),2),"")</f>
        <v/>
      </c>
      <c r="I4771" s="53"/>
      <c r="J4771" s="53"/>
      <c r="K4771" s="25" t="str">
        <f t="shared" si="74"/>
        <v/>
      </c>
      <c r="L4771" s="13" t="str">
        <f>IF($D4771="","",IFERROR(INDEX(类别属性,MATCH($D4771,类别表,0)),""))</f>
        <v/>
      </c>
      <c r="M4771" s="53"/>
      <c r="N4771" s="53"/>
      <c r="O4771" s="32"/>
      <c r="P4771" s="6" t="str">
        <f>IF($C4771="","",IF(ISNA(MATCH($C4771,账户表,0)),"※这个账户不在【基础资料】的账户档案里",IF($B4771="","※没填日期，这一笔不会进任何月份的报表",IF(NOT(ISNUMBER($B4771)),"※日期是文本不是日期（像 2026.6.28 这种），按日期取数的报表全会漏掉这一笔",IF(AND($F4771&lt;&gt;"",$G4771&lt;&gt;""),"※收入和支出不能同时填",IF(AND(N($F4771)=0,N($G4771)=0),"※收入和支出都没填",IF(OR(N($F4771)&lt;0,N($G4771)&lt;0),"※金额不能填负数，方向反了就换一列填",IF($D4771="","※没填收支类别，分类报表会漏掉这一笔",IF(ISNA(MATCH($D4771,类别表,0)),"※收支类别不在【基础资料】的清单里",IF(AND($L4771="内部转账",$M4771=""),"△内部转账要在「对方账户」写上另一头",IF(AND($L4771="内部转账",$M4771=$C4771),"※对方账户跟本账户是同一个",IF(AND($L4771&lt;&gt;"内部转账",$M4771&lt;&gt;""),"△填了对方账户，但类别不是内部转账",IF(YEAR($B4771)&lt;&gt;管理年度,"△不是管理年度的单据，按月的三张报表里看不到",IF($H4771&lt;0,"△这一笔之后该账户余额成负数了，核一下",""))))))))))))))</f>
        <v/>
      </c>
    </row>
    <row r="4772" ht="16.5" spans="1:16">
      <c r="A4772" s="4" t="str">
        <f>IF($C4772="","",COUNTA($C$5:$C4772))</f>
        <v/>
      </c>
      <c r="B4772" s="52"/>
      <c r="C4772" s="53"/>
      <c r="D4772" s="53"/>
      <c r="E4772" s="32"/>
      <c r="F4772" s="54"/>
      <c r="G4772" s="54"/>
      <c r="H4772" s="24" t="str">
        <f>IFERROR(ROUND(VLOOKUP($C4772,基础资料!$B$5:$E$34,3,0)+SUMIF($C$5:$C4772,$C4772,$F$5:$F4772)-SUMIF($C$5:$C4772,$C4772,$G$5:$G4772),2),"")</f>
        <v/>
      </c>
      <c r="I4772" s="53"/>
      <c r="J4772" s="53"/>
      <c r="K4772" s="25" t="str">
        <f t="shared" si="74"/>
        <v/>
      </c>
      <c r="L4772" s="13" t="str">
        <f>IF($D4772="","",IFERROR(INDEX(类别属性,MATCH($D4772,类别表,0)),""))</f>
        <v/>
      </c>
      <c r="M4772" s="53"/>
      <c r="N4772" s="53"/>
      <c r="O4772" s="32"/>
      <c r="P4772" s="6" t="str">
        <f>IF($C4772="","",IF(ISNA(MATCH($C4772,账户表,0)),"※这个账户不在【基础资料】的账户档案里",IF($B4772="","※没填日期，这一笔不会进任何月份的报表",IF(NOT(ISNUMBER($B4772)),"※日期是文本不是日期（像 2026.6.28 这种），按日期取数的报表全会漏掉这一笔",IF(AND($F4772&lt;&gt;"",$G4772&lt;&gt;""),"※收入和支出不能同时填",IF(AND(N($F4772)=0,N($G4772)=0),"※收入和支出都没填",IF(OR(N($F4772)&lt;0,N($G4772)&lt;0),"※金额不能填负数，方向反了就换一列填",IF($D4772="","※没填收支类别，分类报表会漏掉这一笔",IF(ISNA(MATCH($D4772,类别表,0)),"※收支类别不在【基础资料】的清单里",IF(AND($L4772="内部转账",$M4772=""),"△内部转账要在「对方账户」写上另一头",IF(AND($L4772="内部转账",$M4772=$C4772),"※对方账户跟本账户是同一个",IF(AND($L4772&lt;&gt;"内部转账",$M4772&lt;&gt;""),"△填了对方账户，但类别不是内部转账",IF(YEAR($B4772)&lt;&gt;管理年度,"△不是管理年度的单据，按月的三张报表里看不到",IF($H4772&lt;0,"△这一笔之后该账户余额成负数了，核一下",""))))))))))))))</f>
        <v/>
      </c>
    </row>
    <row r="4773" ht="16.5" spans="1:16">
      <c r="A4773" s="4" t="str">
        <f>IF($C4773="","",COUNTA($C$5:$C4773))</f>
        <v/>
      </c>
      <c r="B4773" s="52"/>
      <c r="C4773" s="53"/>
      <c r="D4773" s="53"/>
      <c r="E4773" s="32"/>
      <c r="F4773" s="54"/>
      <c r="G4773" s="54"/>
      <c r="H4773" s="24" t="str">
        <f>IFERROR(ROUND(VLOOKUP($C4773,基础资料!$B$5:$E$34,3,0)+SUMIF($C$5:$C4773,$C4773,$F$5:$F4773)-SUMIF($C$5:$C4773,$C4773,$G$5:$G4773),2),"")</f>
        <v/>
      </c>
      <c r="I4773" s="53"/>
      <c r="J4773" s="53"/>
      <c r="K4773" s="25" t="str">
        <f t="shared" si="74"/>
        <v/>
      </c>
      <c r="L4773" s="13" t="str">
        <f>IF($D4773="","",IFERROR(INDEX(类别属性,MATCH($D4773,类别表,0)),""))</f>
        <v/>
      </c>
      <c r="M4773" s="53"/>
      <c r="N4773" s="53"/>
      <c r="O4773" s="32"/>
      <c r="P4773" s="6" t="str">
        <f>IF($C4773="","",IF(ISNA(MATCH($C4773,账户表,0)),"※这个账户不在【基础资料】的账户档案里",IF($B4773="","※没填日期，这一笔不会进任何月份的报表",IF(NOT(ISNUMBER($B4773)),"※日期是文本不是日期（像 2026.6.28 这种），按日期取数的报表全会漏掉这一笔",IF(AND($F4773&lt;&gt;"",$G4773&lt;&gt;""),"※收入和支出不能同时填",IF(AND(N($F4773)=0,N($G4773)=0),"※收入和支出都没填",IF(OR(N($F4773)&lt;0,N($G4773)&lt;0),"※金额不能填负数，方向反了就换一列填",IF($D4773="","※没填收支类别，分类报表会漏掉这一笔",IF(ISNA(MATCH($D4773,类别表,0)),"※收支类别不在【基础资料】的清单里",IF(AND($L4773="内部转账",$M4773=""),"△内部转账要在「对方账户」写上另一头",IF(AND($L4773="内部转账",$M4773=$C4773),"※对方账户跟本账户是同一个",IF(AND($L4773&lt;&gt;"内部转账",$M4773&lt;&gt;""),"△填了对方账户，但类别不是内部转账",IF(YEAR($B4773)&lt;&gt;管理年度,"△不是管理年度的单据，按月的三张报表里看不到",IF($H4773&lt;0,"△这一笔之后该账户余额成负数了，核一下",""))))))))))))))</f>
        <v/>
      </c>
    </row>
    <row r="4774" ht="16.5" spans="1:16">
      <c r="A4774" s="4" t="str">
        <f>IF($C4774="","",COUNTA($C$5:$C4774))</f>
        <v/>
      </c>
      <c r="B4774" s="52"/>
      <c r="C4774" s="53"/>
      <c r="D4774" s="53"/>
      <c r="E4774" s="32"/>
      <c r="F4774" s="54"/>
      <c r="G4774" s="54"/>
      <c r="H4774" s="24" t="str">
        <f>IFERROR(ROUND(VLOOKUP($C4774,基础资料!$B$5:$E$34,3,0)+SUMIF($C$5:$C4774,$C4774,$F$5:$F4774)-SUMIF($C$5:$C4774,$C4774,$G$5:$G4774),2),"")</f>
        <v/>
      </c>
      <c r="I4774" s="53"/>
      <c r="J4774" s="53"/>
      <c r="K4774" s="25" t="str">
        <f t="shared" si="74"/>
        <v/>
      </c>
      <c r="L4774" s="13" t="str">
        <f>IF($D4774="","",IFERROR(INDEX(类别属性,MATCH($D4774,类别表,0)),""))</f>
        <v/>
      </c>
      <c r="M4774" s="53"/>
      <c r="N4774" s="53"/>
      <c r="O4774" s="32"/>
      <c r="P4774" s="6" t="str">
        <f>IF($C4774="","",IF(ISNA(MATCH($C4774,账户表,0)),"※这个账户不在【基础资料】的账户档案里",IF($B4774="","※没填日期，这一笔不会进任何月份的报表",IF(NOT(ISNUMBER($B4774)),"※日期是文本不是日期（像 2026.6.28 这种），按日期取数的报表全会漏掉这一笔",IF(AND($F4774&lt;&gt;"",$G4774&lt;&gt;""),"※收入和支出不能同时填",IF(AND(N($F4774)=0,N($G4774)=0),"※收入和支出都没填",IF(OR(N($F4774)&lt;0,N($G4774)&lt;0),"※金额不能填负数，方向反了就换一列填",IF($D4774="","※没填收支类别，分类报表会漏掉这一笔",IF(ISNA(MATCH($D4774,类别表,0)),"※收支类别不在【基础资料】的清单里",IF(AND($L4774="内部转账",$M4774=""),"△内部转账要在「对方账户」写上另一头",IF(AND($L4774="内部转账",$M4774=$C4774),"※对方账户跟本账户是同一个",IF(AND($L4774&lt;&gt;"内部转账",$M4774&lt;&gt;""),"△填了对方账户，但类别不是内部转账",IF(YEAR($B4774)&lt;&gt;管理年度,"△不是管理年度的单据，按月的三张报表里看不到",IF($H4774&lt;0,"△这一笔之后该账户余额成负数了，核一下",""))))))))))))))</f>
        <v/>
      </c>
    </row>
    <row r="4775" ht="16.5" spans="1:16">
      <c r="A4775" s="4" t="str">
        <f>IF($C4775="","",COUNTA($C$5:$C4775))</f>
        <v/>
      </c>
      <c r="B4775" s="52"/>
      <c r="C4775" s="53"/>
      <c r="D4775" s="53"/>
      <c r="E4775" s="32"/>
      <c r="F4775" s="54"/>
      <c r="G4775" s="54"/>
      <c r="H4775" s="24" t="str">
        <f>IFERROR(ROUND(VLOOKUP($C4775,基础资料!$B$5:$E$34,3,0)+SUMIF($C$5:$C4775,$C4775,$F$5:$F4775)-SUMIF($C$5:$C4775,$C4775,$G$5:$G4775),2),"")</f>
        <v/>
      </c>
      <c r="I4775" s="53"/>
      <c r="J4775" s="53"/>
      <c r="K4775" s="25" t="str">
        <f t="shared" si="74"/>
        <v/>
      </c>
      <c r="L4775" s="13" t="str">
        <f>IF($D4775="","",IFERROR(INDEX(类别属性,MATCH($D4775,类别表,0)),""))</f>
        <v/>
      </c>
      <c r="M4775" s="53"/>
      <c r="N4775" s="53"/>
      <c r="O4775" s="32"/>
      <c r="P4775" s="6" t="str">
        <f>IF($C4775="","",IF(ISNA(MATCH($C4775,账户表,0)),"※这个账户不在【基础资料】的账户档案里",IF($B4775="","※没填日期，这一笔不会进任何月份的报表",IF(NOT(ISNUMBER($B4775)),"※日期是文本不是日期（像 2026.6.28 这种），按日期取数的报表全会漏掉这一笔",IF(AND($F4775&lt;&gt;"",$G4775&lt;&gt;""),"※收入和支出不能同时填",IF(AND(N($F4775)=0,N($G4775)=0),"※收入和支出都没填",IF(OR(N($F4775)&lt;0,N($G4775)&lt;0),"※金额不能填负数，方向反了就换一列填",IF($D4775="","※没填收支类别，分类报表会漏掉这一笔",IF(ISNA(MATCH($D4775,类别表,0)),"※收支类别不在【基础资料】的清单里",IF(AND($L4775="内部转账",$M4775=""),"△内部转账要在「对方账户」写上另一头",IF(AND($L4775="内部转账",$M4775=$C4775),"※对方账户跟本账户是同一个",IF(AND($L4775&lt;&gt;"内部转账",$M4775&lt;&gt;""),"△填了对方账户，但类别不是内部转账",IF(YEAR($B4775)&lt;&gt;管理年度,"△不是管理年度的单据，按月的三张报表里看不到",IF($H4775&lt;0,"△这一笔之后该账户余额成负数了，核一下",""))))))))))))))</f>
        <v/>
      </c>
    </row>
    <row r="4776" ht="16.5" spans="1:16">
      <c r="A4776" s="4" t="str">
        <f>IF($C4776="","",COUNTA($C$5:$C4776))</f>
        <v/>
      </c>
      <c r="B4776" s="52"/>
      <c r="C4776" s="53"/>
      <c r="D4776" s="53"/>
      <c r="E4776" s="32"/>
      <c r="F4776" s="54"/>
      <c r="G4776" s="54"/>
      <c r="H4776" s="24" t="str">
        <f>IFERROR(ROUND(VLOOKUP($C4776,基础资料!$B$5:$E$34,3,0)+SUMIF($C$5:$C4776,$C4776,$F$5:$F4776)-SUMIF($C$5:$C4776,$C4776,$G$5:$G4776),2),"")</f>
        <v/>
      </c>
      <c r="I4776" s="53"/>
      <c r="J4776" s="53"/>
      <c r="K4776" s="25" t="str">
        <f t="shared" si="74"/>
        <v/>
      </c>
      <c r="L4776" s="13" t="str">
        <f>IF($D4776="","",IFERROR(INDEX(类别属性,MATCH($D4776,类别表,0)),""))</f>
        <v/>
      </c>
      <c r="M4776" s="53"/>
      <c r="N4776" s="53"/>
      <c r="O4776" s="32"/>
      <c r="P4776" s="6" t="str">
        <f>IF($C4776="","",IF(ISNA(MATCH($C4776,账户表,0)),"※这个账户不在【基础资料】的账户档案里",IF($B4776="","※没填日期，这一笔不会进任何月份的报表",IF(NOT(ISNUMBER($B4776)),"※日期是文本不是日期（像 2026.6.28 这种），按日期取数的报表全会漏掉这一笔",IF(AND($F4776&lt;&gt;"",$G4776&lt;&gt;""),"※收入和支出不能同时填",IF(AND(N($F4776)=0,N($G4776)=0),"※收入和支出都没填",IF(OR(N($F4776)&lt;0,N($G4776)&lt;0),"※金额不能填负数，方向反了就换一列填",IF($D4776="","※没填收支类别，分类报表会漏掉这一笔",IF(ISNA(MATCH($D4776,类别表,0)),"※收支类别不在【基础资料】的清单里",IF(AND($L4776="内部转账",$M4776=""),"△内部转账要在「对方账户」写上另一头",IF(AND($L4776="内部转账",$M4776=$C4776),"※对方账户跟本账户是同一个",IF(AND($L4776&lt;&gt;"内部转账",$M4776&lt;&gt;""),"△填了对方账户，但类别不是内部转账",IF(YEAR($B4776)&lt;&gt;管理年度,"△不是管理年度的单据，按月的三张报表里看不到",IF($H4776&lt;0,"△这一笔之后该账户余额成负数了，核一下",""))))))))))))))</f>
        <v/>
      </c>
    </row>
    <row r="4777" ht="16.5" spans="1:16">
      <c r="A4777" s="4" t="str">
        <f>IF($C4777="","",COUNTA($C$5:$C4777))</f>
        <v/>
      </c>
      <c r="B4777" s="52"/>
      <c r="C4777" s="53"/>
      <c r="D4777" s="53"/>
      <c r="E4777" s="32"/>
      <c r="F4777" s="54"/>
      <c r="G4777" s="54"/>
      <c r="H4777" s="24" t="str">
        <f>IFERROR(ROUND(VLOOKUP($C4777,基础资料!$B$5:$E$34,3,0)+SUMIF($C$5:$C4777,$C4777,$F$5:$F4777)-SUMIF($C$5:$C4777,$C4777,$G$5:$G4777),2),"")</f>
        <v/>
      </c>
      <c r="I4777" s="53"/>
      <c r="J4777" s="53"/>
      <c r="K4777" s="25" t="str">
        <f t="shared" si="74"/>
        <v/>
      </c>
      <c r="L4777" s="13" t="str">
        <f>IF($D4777="","",IFERROR(INDEX(类别属性,MATCH($D4777,类别表,0)),""))</f>
        <v/>
      </c>
      <c r="M4777" s="53"/>
      <c r="N4777" s="53"/>
      <c r="O4777" s="32"/>
      <c r="P4777" s="6" t="str">
        <f>IF($C4777="","",IF(ISNA(MATCH($C4777,账户表,0)),"※这个账户不在【基础资料】的账户档案里",IF($B4777="","※没填日期，这一笔不会进任何月份的报表",IF(NOT(ISNUMBER($B4777)),"※日期是文本不是日期（像 2026.6.28 这种），按日期取数的报表全会漏掉这一笔",IF(AND($F4777&lt;&gt;"",$G4777&lt;&gt;""),"※收入和支出不能同时填",IF(AND(N($F4777)=0,N($G4777)=0),"※收入和支出都没填",IF(OR(N($F4777)&lt;0,N($G4777)&lt;0),"※金额不能填负数，方向反了就换一列填",IF($D4777="","※没填收支类别，分类报表会漏掉这一笔",IF(ISNA(MATCH($D4777,类别表,0)),"※收支类别不在【基础资料】的清单里",IF(AND($L4777="内部转账",$M4777=""),"△内部转账要在「对方账户」写上另一头",IF(AND($L4777="内部转账",$M4777=$C4777),"※对方账户跟本账户是同一个",IF(AND($L4777&lt;&gt;"内部转账",$M4777&lt;&gt;""),"△填了对方账户，但类别不是内部转账",IF(YEAR($B4777)&lt;&gt;管理年度,"△不是管理年度的单据，按月的三张报表里看不到",IF($H4777&lt;0,"△这一笔之后该账户余额成负数了，核一下",""))))))))))))))</f>
        <v/>
      </c>
    </row>
    <row r="4778" ht="16.5" spans="1:16">
      <c r="A4778" s="4" t="str">
        <f>IF($C4778="","",COUNTA($C$5:$C4778))</f>
        <v/>
      </c>
      <c r="B4778" s="52"/>
      <c r="C4778" s="53"/>
      <c r="D4778" s="53"/>
      <c r="E4778" s="32"/>
      <c r="F4778" s="54"/>
      <c r="G4778" s="54"/>
      <c r="H4778" s="24" t="str">
        <f>IFERROR(ROUND(VLOOKUP($C4778,基础资料!$B$5:$E$34,3,0)+SUMIF($C$5:$C4778,$C4778,$F$5:$F4778)-SUMIF($C$5:$C4778,$C4778,$G$5:$G4778),2),"")</f>
        <v/>
      </c>
      <c r="I4778" s="53"/>
      <c r="J4778" s="53"/>
      <c r="K4778" s="25" t="str">
        <f t="shared" si="74"/>
        <v/>
      </c>
      <c r="L4778" s="13" t="str">
        <f>IF($D4778="","",IFERROR(INDEX(类别属性,MATCH($D4778,类别表,0)),""))</f>
        <v/>
      </c>
      <c r="M4778" s="53"/>
      <c r="N4778" s="53"/>
      <c r="O4778" s="32"/>
      <c r="P4778" s="6" t="str">
        <f>IF($C4778="","",IF(ISNA(MATCH($C4778,账户表,0)),"※这个账户不在【基础资料】的账户档案里",IF($B4778="","※没填日期，这一笔不会进任何月份的报表",IF(NOT(ISNUMBER($B4778)),"※日期是文本不是日期（像 2026.6.28 这种），按日期取数的报表全会漏掉这一笔",IF(AND($F4778&lt;&gt;"",$G4778&lt;&gt;""),"※收入和支出不能同时填",IF(AND(N($F4778)=0,N($G4778)=0),"※收入和支出都没填",IF(OR(N($F4778)&lt;0,N($G4778)&lt;0),"※金额不能填负数，方向反了就换一列填",IF($D4778="","※没填收支类别，分类报表会漏掉这一笔",IF(ISNA(MATCH($D4778,类别表,0)),"※收支类别不在【基础资料】的清单里",IF(AND($L4778="内部转账",$M4778=""),"△内部转账要在「对方账户」写上另一头",IF(AND($L4778="内部转账",$M4778=$C4778),"※对方账户跟本账户是同一个",IF(AND($L4778&lt;&gt;"内部转账",$M4778&lt;&gt;""),"△填了对方账户，但类别不是内部转账",IF(YEAR($B4778)&lt;&gt;管理年度,"△不是管理年度的单据，按月的三张报表里看不到",IF($H4778&lt;0,"△这一笔之后该账户余额成负数了，核一下",""))))))))))))))</f>
        <v/>
      </c>
    </row>
    <row r="4779" ht="16.5" spans="1:16">
      <c r="A4779" s="4" t="str">
        <f>IF($C4779="","",COUNTA($C$5:$C4779))</f>
        <v/>
      </c>
      <c r="B4779" s="52"/>
      <c r="C4779" s="53"/>
      <c r="D4779" s="53"/>
      <c r="E4779" s="32"/>
      <c r="F4779" s="54"/>
      <c r="G4779" s="54"/>
      <c r="H4779" s="24" t="str">
        <f>IFERROR(ROUND(VLOOKUP($C4779,基础资料!$B$5:$E$34,3,0)+SUMIF($C$5:$C4779,$C4779,$F$5:$F4779)-SUMIF($C$5:$C4779,$C4779,$G$5:$G4779),2),"")</f>
        <v/>
      </c>
      <c r="I4779" s="53"/>
      <c r="J4779" s="53"/>
      <c r="K4779" s="25" t="str">
        <f t="shared" si="74"/>
        <v/>
      </c>
      <c r="L4779" s="13" t="str">
        <f>IF($D4779="","",IFERROR(INDEX(类别属性,MATCH($D4779,类别表,0)),""))</f>
        <v/>
      </c>
      <c r="M4779" s="53"/>
      <c r="N4779" s="53"/>
      <c r="O4779" s="32"/>
      <c r="P4779" s="6" t="str">
        <f>IF($C4779="","",IF(ISNA(MATCH($C4779,账户表,0)),"※这个账户不在【基础资料】的账户档案里",IF($B4779="","※没填日期，这一笔不会进任何月份的报表",IF(NOT(ISNUMBER($B4779)),"※日期是文本不是日期（像 2026.6.28 这种），按日期取数的报表全会漏掉这一笔",IF(AND($F4779&lt;&gt;"",$G4779&lt;&gt;""),"※收入和支出不能同时填",IF(AND(N($F4779)=0,N($G4779)=0),"※收入和支出都没填",IF(OR(N($F4779)&lt;0,N($G4779)&lt;0),"※金额不能填负数，方向反了就换一列填",IF($D4779="","※没填收支类别，分类报表会漏掉这一笔",IF(ISNA(MATCH($D4779,类别表,0)),"※收支类别不在【基础资料】的清单里",IF(AND($L4779="内部转账",$M4779=""),"△内部转账要在「对方账户」写上另一头",IF(AND($L4779="内部转账",$M4779=$C4779),"※对方账户跟本账户是同一个",IF(AND($L4779&lt;&gt;"内部转账",$M4779&lt;&gt;""),"△填了对方账户，但类别不是内部转账",IF(YEAR($B4779)&lt;&gt;管理年度,"△不是管理年度的单据，按月的三张报表里看不到",IF($H4779&lt;0,"△这一笔之后该账户余额成负数了，核一下",""))))))))))))))</f>
        <v/>
      </c>
    </row>
    <row r="4780" ht="16.5" spans="1:16">
      <c r="A4780" s="4" t="str">
        <f>IF($C4780="","",COUNTA($C$5:$C4780))</f>
        <v/>
      </c>
      <c r="B4780" s="52"/>
      <c r="C4780" s="53"/>
      <c r="D4780" s="53"/>
      <c r="E4780" s="32"/>
      <c r="F4780" s="54"/>
      <c r="G4780" s="54"/>
      <c r="H4780" s="24" t="str">
        <f>IFERROR(ROUND(VLOOKUP($C4780,基础资料!$B$5:$E$34,3,0)+SUMIF($C$5:$C4780,$C4780,$F$5:$F4780)-SUMIF($C$5:$C4780,$C4780,$G$5:$G4780),2),"")</f>
        <v/>
      </c>
      <c r="I4780" s="53"/>
      <c r="J4780" s="53"/>
      <c r="K4780" s="25" t="str">
        <f t="shared" si="74"/>
        <v/>
      </c>
      <c r="L4780" s="13" t="str">
        <f>IF($D4780="","",IFERROR(INDEX(类别属性,MATCH($D4780,类别表,0)),""))</f>
        <v/>
      </c>
      <c r="M4780" s="53"/>
      <c r="N4780" s="53"/>
      <c r="O4780" s="32"/>
      <c r="P4780" s="6" t="str">
        <f>IF($C4780="","",IF(ISNA(MATCH($C4780,账户表,0)),"※这个账户不在【基础资料】的账户档案里",IF($B4780="","※没填日期，这一笔不会进任何月份的报表",IF(NOT(ISNUMBER($B4780)),"※日期是文本不是日期（像 2026.6.28 这种），按日期取数的报表全会漏掉这一笔",IF(AND($F4780&lt;&gt;"",$G4780&lt;&gt;""),"※收入和支出不能同时填",IF(AND(N($F4780)=0,N($G4780)=0),"※收入和支出都没填",IF(OR(N($F4780)&lt;0,N($G4780)&lt;0),"※金额不能填负数，方向反了就换一列填",IF($D4780="","※没填收支类别，分类报表会漏掉这一笔",IF(ISNA(MATCH($D4780,类别表,0)),"※收支类别不在【基础资料】的清单里",IF(AND($L4780="内部转账",$M4780=""),"△内部转账要在「对方账户」写上另一头",IF(AND($L4780="内部转账",$M4780=$C4780),"※对方账户跟本账户是同一个",IF(AND($L4780&lt;&gt;"内部转账",$M4780&lt;&gt;""),"△填了对方账户，但类别不是内部转账",IF(YEAR($B4780)&lt;&gt;管理年度,"△不是管理年度的单据，按月的三张报表里看不到",IF($H4780&lt;0,"△这一笔之后该账户余额成负数了，核一下",""))))))))))))))</f>
        <v/>
      </c>
    </row>
    <row r="4781" ht="16.5" spans="1:16">
      <c r="A4781" s="4" t="str">
        <f>IF($C4781="","",COUNTA($C$5:$C4781))</f>
        <v/>
      </c>
      <c r="B4781" s="52"/>
      <c r="C4781" s="53"/>
      <c r="D4781" s="53"/>
      <c r="E4781" s="32"/>
      <c r="F4781" s="54"/>
      <c r="G4781" s="54"/>
      <c r="H4781" s="24" t="str">
        <f>IFERROR(ROUND(VLOOKUP($C4781,基础资料!$B$5:$E$34,3,0)+SUMIF($C$5:$C4781,$C4781,$F$5:$F4781)-SUMIF($C$5:$C4781,$C4781,$G$5:$G4781),2),"")</f>
        <v/>
      </c>
      <c r="I4781" s="53"/>
      <c r="J4781" s="53"/>
      <c r="K4781" s="25" t="str">
        <f t="shared" si="74"/>
        <v/>
      </c>
      <c r="L4781" s="13" t="str">
        <f>IF($D4781="","",IFERROR(INDEX(类别属性,MATCH($D4781,类别表,0)),""))</f>
        <v/>
      </c>
      <c r="M4781" s="53"/>
      <c r="N4781" s="53"/>
      <c r="O4781" s="32"/>
      <c r="P4781" s="6" t="str">
        <f>IF($C4781="","",IF(ISNA(MATCH($C4781,账户表,0)),"※这个账户不在【基础资料】的账户档案里",IF($B4781="","※没填日期，这一笔不会进任何月份的报表",IF(NOT(ISNUMBER($B4781)),"※日期是文本不是日期（像 2026.6.28 这种），按日期取数的报表全会漏掉这一笔",IF(AND($F4781&lt;&gt;"",$G4781&lt;&gt;""),"※收入和支出不能同时填",IF(AND(N($F4781)=0,N($G4781)=0),"※收入和支出都没填",IF(OR(N($F4781)&lt;0,N($G4781)&lt;0),"※金额不能填负数，方向反了就换一列填",IF($D4781="","※没填收支类别，分类报表会漏掉这一笔",IF(ISNA(MATCH($D4781,类别表,0)),"※收支类别不在【基础资料】的清单里",IF(AND($L4781="内部转账",$M4781=""),"△内部转账要在「对方账户」写上另一头",IF(AND($L4781="内部转账",$M4781=$C4781),"※对方账户跟本账户是同一个",IF(AND($L4781&lt;&gt;"内部转账",$M4781&lt;&gt;""),"△填了对方账户，但类别不是内部转账",IF(YEAR($B4781)&lt;&gt;管理年度,"△不是管理年度的单据，按月的三张报表里看不到",IF($H4781&lt;0,"△这一笔之后该账户余额成负数了，核一下",""))))))))))))))</f>
        <v/>
      </c>
    </row>
    <row r="4782" ht="16.5" spans="1:16">
      <c r="A4782" s="4" t="str">
        <f>IF($C4782="","",COUNTA($C$5:$C4782))</f>
        <v/>
      </c>
      <c r="B4782" s="52"/>
      <c r="C4782" s="53"/>
      <c r="D4782" s="53"/>
      <c r="E4782" s="32"/>
      <c r="F4782" s="54"/>
      <c r="G4782" s="54"/>
      <c r="H4782" s="24" t="str">
        <f>IFERROR(ROUND(VLOOKUP($C4782,基础资料!$B$5:$E$34,3,0)+SUMIF($C$5:$C4782,$C4782,$F$5:$F4782)-SUMIF($C$5:$C4782,$C4782,$G$5:$G4782),2),"")</f>
        <v/>
      </c>
      <c r="I4782" s="53"/>
      <c r="J4782" s="53"/>
      <c r="K4782" s="25" t="str">
        <f t="shared" si="74"/>
        <v/>
      </c>
      <c r="L4782" s="13" t="str">
        <f>IF($D4782="","",IFERROR(INDEX(类别属性,MATCH($D4782,类别表,0)),""))</f>
        <v/>
      </c>
      <c r="M4782" s="53"/>
      <c r="N4782" s="53"/>
      <c r="O4782" s="32"/>
      <c r="P4782" s="6" t="str">
        <f>IF($C4782="","",IF(ISNA(MATCH($C4782,账户表,0)),"※这个账户不在【基础资料】的账户档案里",IF($B4782="","※没填日期，这一笔不会进任何月份的报表",IF(NOT(ISNUMBER($B4782)),"※日期是文本不是日期（像 2026.6.28 这种），按日期取数的报表全会漏掉这一笔",IF(AND($F4782&lt;&gt;"",$G4782&lt;&gt;""),"※收入和支出不能同时填",IF(AND(N($F4782)=0,N($G4782)=0),"※收入和支出都没填",IF(OR(N($F4782)&lt;0,N($G4782)&lt;0),"※金额不能填负数，方向反了就换一列填",IF($D4782="","※没填收支类别，分类报表会漏掉这一笔",IF(ISNA(MATCH($D4782,类别表,0)),"※收支类别不在【基础资料】的清单里",IF(AND($L4782="内部转账",$M4782=""),"△内部转账要在「对方账户」写上另一头",IF(AND($L4782="内部转账",$M4782=$C4782),"※对方账户跟本账户是同一个",IF(AND($L4782&lt;&gt;"内部转账",$M4782&lt;&gt;""),"△填了对方账户，但类别不是内部转账",IF(YEAR($B4782)&lt;&gt;管理年度,"△不是管理年度的单据，按月的三张报表里看不到",IF($H4782&lt;0,"△这一笔之后该账户余额成负数了，核一下",""))))))))))))))</f>
        <v/>
      </c>
    </row>
    <row r="4783" ht="16.5" spans="1:16">
      <c r="A4783" s="4" t="str">
        <f>IF($C4783="","",COUNTA($C$5:$C4783))</f>
        <v/>
      </c>
      <c r="B4783" s="52"/>
      <c r="C4783" s="53"/>
      <c r="D4783" s="53"/>
      <c r="E4783" s="32"/>
      <c r="F4783" s="54"/>
      <c r="G4783" s="54"/>
      <c r="H4783" s="24" t="str">
        <f>IFERROR(ROUND(VLOOKUP($C4783,基础资料!$B$5:$E$34,3,0)+SUMIF($C$5:$C4783,$C4783,$F$5:$F4783)-SUMIF($C$5:$C4783,$C4783,$G$5:$G4783),2),"")</f>
        <v/>
      </c>
      <c r="I4783" s="53"/>
      <c r="J4783" s="53"/>
      <c r="K4783" s="25" t="str">
        <f t="shared" si="74"/>
        <v/>
      </c>
      <c r="L4783" s="13" t="str">
        <f>IF($D4783="","",IFERROR(INDEX(类别属性,MATCH($D4783,类别表,0)),""))</f>
        <v/>
      </c>
      <c r="M4783" s="53"/>
      <c r="N4783" s="53"/>
      <c r="O4783" s="32"/>
      <c r="P4783" s="6" t="str">
        <f>IF($C4783="","",IF(ISNA(MATCH($C4783,账户表,0)),"※这个账户不在【基础资料】的账户档案里",IF($B4783="","※没填日期，这一笔不会进任何月份的报表",IF(NOT(ISNUMBER($B4783)),"※日期是文本不是日期（像 2026.6.28 这种），按日期取数的报表全会漏掉这一笔",IF(AND($F4783&lt;&gt;"",$G4783&lt;&gt;""),"※收入和支出不能同时填",IF(AND(N($F4783)=0,N($G4783)=0),"※收入和支出都没填",IF(OR(N($F4783)&lt;0,N($G4783)&lt;0),"※金额不能填负数，方向反了就换一列填",IF($D4783="","※没填收支类别，分类报表会漏掉这一笔",IF(ISNA(MATCH($D4783,类别表,0)),"※收支类别不在【基础资料】的清单里",IF(AND($L4783="内部转账",$M4783=""),"△内部转账要在「对方账户」写上另一头",IF(AND($L4783="内部转账",$M4783=$C4783),"※对方账户跟本账户是同一个",IF(AND($L4783&lt;&gt;"内部转账",$M4783&lt;&gt;""),"△填了对方账户，但类别不是内部转账",IF(YEAR($B4783)&lt;&gt;管理年度,"△不是管理年度的单据，按月的三张报表里看不到",IF($H4783&lt;0,"△这一笔之后该账户余额成负数了，核一下",""))))))))))))))</f>
        <v/>
      </c>
    </row>
    <row r="4784" ht="16.5" spans="1:16">
      <c r="A4784" s="4" t="str">
        <f>IF($C4784="","",COUNTA($C$5:$C4784))</f>
        <v/>
      </c>
      <c r="B4784" s="52"/>
      <c r="C4784" s="53"/>
      <c r="D4784" s="53"/>
      <c r="E4784" s="32"/>
      <c r="F4784" s="54"/>
      <c r="G4784" s="54"/>
      <c r="H4784" s="24" t="str">
        <f>IFERROR(ROUND(VLOOKUP($C4784,基础资料!$B$5:$E$34,3,0)+SUMIF($C$5:$C4784,$C4784,$F$5:$F4784)-SUMIF($C$5:$C4784,$C4784,$G$5:$G4784),2),"")</f>
        <v/>
      </c>
      <c r="I4784" s="53"/>
      <c r="J4784" s="53"/>
      <c r="K4784" s="25" t="str">
        <f t="shared" si="74"/>
        <v/>
      </c>
      <c r="L4784" s="13" t="str">
        <f>IF($D4784="","",IFERROR(INDEX(类别属性,MATCH($D4784,类别表,0)),""))</f>
        <v/>
      </c>
      <c r="M4784" s="53"/>
      <c r="N4784" s="53"/>
      <c r="O4784" s="32"/>
      <c r="P4784" s="6" t="str">
        <f>IF($C4784="","",IF(ISNA(MATCH($C4784,账户表,0)),"※这个账户不在【基础资料】的账户档案里",IF($B4784="","※没填日期，这一笔不会进任何月份的报表",IF(NOT(ISNUMBER($B4784)),"※日期是文本不是日期（像 2026.6.28 这种），按日期取数的报表全会漏掉这一笔",IF(AND($F4784&lt;&gt;"",$G4784&lt;&gt;""),"※收入和支出不能同时填",IF(AND(N($F4784)=0,N($G4784)=0),"※收入和支出都没填",IF(OR(N($F4784)&lt;0,N($G4784)&lt;0),"※金额不能填负数，方向反了就换一列填",IF($D4784="","※没填收支类别，分类报表会漏掉这一笔",IF(ISNA(MATCH($D4784,类别表,0)),"※收支类别不在【基础资料】的清单里",IF(AND($L4784="内部转账",$M4784=""),"△内部转账要在「对方账户」写上另一头",IF(AND($L4784="内部转账",$M4784=$C4784),"※对方账户跟本账户是同一个",IF(AND($L4784&lt;&gt;"内部转账",$M4784&lt;&gt;""),"△填了对方账户，但类别不是内部转账",IF(YEAR($B4784)&lt;&gt;管理年度,"△不是管理年度的单据，按月的三张报表里看不到",IF($H4784&lt;0,"△这一笔之后该账户余额成负数了，核一下",""))))))))))))))</f>
        <v/>
      </c>
    </row>
    <row r="4785" ht="16.5" spans="1:16">
      <c r="A4785" s="4" t="str">
        <f>IF($C4785="","",COUNTA($C$5:$C4785))</f>
        <v/>
      </c>
      <c r="B4785" s="52"/>
      <c r="C4785" s="53"/>
      <c r="D4785" s="53"/>
      <c r="E4785" s="32"/>
      <c r="F4785" s="54"/>
      <c r="G4785" s="54"/>
      <c r="H4785" s="24" t="str">
        <f>IFERROR(ROUND(VLOOKUP($C4785,基础资料!$B$5:$E$34,3,0)+SUMIF($C$5:$C4785,$C4785,$F$5:$F4785)-SUMIF($C$5:$C4785,$C4785,$G$5:$G4785),2),"")</f>
        <v/>
      </c>
      <c r="I4785" s="53"/>
      <c r="J4785" s="53"/>
      <c r="K4785" s="25" t="str">
        <f t="shared" si="74"/>
        <v/>
      </c>
      <c r="L4785" s="13" t="str">
        <f>IF($D4785="","",IFERROR(INDEX(类别属性,MATCH($D4785,类别表,0)),""))</f>
        <v/>
      </c>
      <c r="M4785" s="53"/>
      <c r="N4785" s="53"/>
      <c r="O4785" s="32"/>
      <c r="P4785" s="6" t="str">
        <f>IF($C4785="","",IF(ISNA(MATCH($C4785,账户表,0)),"※这个账户不在【基础资料】的账户档案里",IF($B4785="","※没填日期，这一笔不会进任何月份的报表",IF(NOT(ISNUMBER($B4785)),"※日期是文本不是日期（像 2026.6.28 这种），按日期取数的报表全会漏掉这一笔",IF(AND($F4785&lt;&gt;"",$G4785&lt;&gt;""),"※收入和支出不能同时填",IF(AND(N($F4785)=0,N($G4785)=0),"※收入和支出都没填",IF(OR(N($F4785)&lt;0,N($G4785)&lt;0),"※金额不能填负数，方向反了就换一列填",IF($D4785="","※没填收支类别，分类报表会漏掉这一笔",IF(ISNA(MATCH($D4785,类别表,0)),"※收支类别不在【基础资料】的清单里",IF(AND($L4785="内部转账",$M4785=""),"△内部转账要在「对方账户」写上另一头",IF(AND($L4785="内部转账",$M4785=$C4785),"※对方账户跟本账户是同一个",IF(AND($L4785&lt;&gt;"内部转账",$M4785&lt;&gt;""),"△填了对方账户，但类别不是内部转账",IF(YEAR($B4785)&lt;&gt;管理年度,"△不是管理年度的单据，按月的三张报表里看不到",IF($H4785&lt;0,"△这一笔之后该账户余额成负数了，核一下",""))))))))))))))</f>
        <v/>
      </c>
    </row>
    <row r="4786" ht="16.5" spans="1:16">
      <c r="A4786" s="4" t="str">
        <f>IF($C4786="","",COUNTA($C$5:$C4786))</f>
        <v/>
      </c>
      <c r="B4786" s="52"/>
      <c r="C4786" s="53"/>
      <c r="D4786" s="53"/>
      <c r="E4786" s="32"/>
      <c r="F4786" s="54"/>
      <c r="G4786" s="54"/>
      <c r="H4786" s="24" t="str">
        <f>IFERROR(ROUND(VLOOKUP($C4786,基础资料!$B$5:$E$34,3,0)+SUMIF($C$5:$C4786,$C4786,$F$5:$F4786)-SUMIF($C$5:$C4786,$C4786,$G$5:$G4786),2),"")</f>
        <v/>
      </c>
      <c r="I4786" s="53"/>
      <c r="J4786" s="53"/>
      <c r="K4786" s="25" t="str">
        <f t="shared" si="74"/>
        <v/>
      </c>
      <c r="L4786" s="13" t="str">
        <f>IF($D4786="","",IFERROR(INDEX(类别属性,MATCH($D4786,类别表,0)),""))</f>
        <v/>
      </c>
      <c r="M4786" s="53"/>
      <c r="N4786" s="53"/>
      <c r="O4786" s="32"/>
      <c r="P4786" s="6" t="str">
        <f>IF($C4786="","",IF(ISNA(MATCH($C4786,账户表,0)),"※这个账户不在【基础资料】的账户档案里",IF($B4786="","※没填日期，这一笔不会进任何月份的报表",IF(NOT(ISNUMBER($B4786)),"※日期是文本不是日期（像 2026.6.28 这种），按日期取数的报表全会漏掉这一笔",IF(AND($F4786&lt;&gt;"",$G4786&lt;&gt;""),"※收入和支出不能同时填",IF(AND(N($F4786)=0,N($G4786)=0),"※收入和支出都没填",IF(OR(N($F4786)&lt;0,N($G4786)&lt;0),"※金额不能填负数，方向反了就换一列填",IF($D4786="","※没填收支类别，分类报表会漏掉这一笔",IF(ISNA(MATCH($D4786,类别表,0)),"※收支类别不在【基础资料】的清单里",IF(AND($L4786="内部转账",$M4786=""),"△内部转账要在「对方账户」写上另一头",IF(AND($L4786="内部转账",$M4786=$C4786),"※对方账户跟本账户是同一个",IF(AND($L4786&lt;&gt;"内部转账",$M4786&lt;&gt;""),"△填了对方账户，但类别不是内部转账",IF(YEAR($B4786)&lt;&gt;管理年度,"△不是管理年度的单据，按月的三张报表里看不到",IF($H4786&lt;0,"△这一笔之后该账户余额成负数了，核一下",""))))))))))))))</f>
        <v/>
      </c>
    </row>
    <row r="4787" ht="16.5" spans="1:16">
      <c r="A4787" s="4" t="str">
        <f>IF($C4787="","",COUNTA($C$5:$C4787))</f>
        <v/>
      </c>
      <c r="B4787" s="52"/>
      <c r="C4787" s="53"/>
      <c r="D4787" s="53"/>
      <c r="E4787" s="32"/>
      <c r="F4787" s="54"/>
      <c r="G4787" s="54"/>
      <c r="H4787" s="24" t="str">
        <f>IFERROR(ROUND(VLOOKUP($C4787,基础资料!$B$5:$E$34,3,0)+SUMIF($C$5:$C4787,$C4787,$F$5:$F4787)-SUMIF($C$5:$C4787,$C4787,$G$5:$G4787),2),"")</f>
        <v/>
      </c>
      <c r="I4787" s="53"/>
      <c r="J4787" s="53"/>
      <c r="K4787" s="25" t="str">
        <f t="shared" si="74"/>
        <v/>
      </c>
      <c r="L4787" s="13" t="str">
        <f>IF($D4787="","",IFERROR(INDEX(类别属性,MATCH($D4787,类别表,0)),""))</f>
        <v/>
      </c>
      <c r="M4787" s="53"/>
      <c r="N4787" s="53"/>
      <c r="O4787" s="32"/>
      <c r="P4787" s="6" t="str">
        <f>IF($C4787="","",IF(ISNA(MATCH($C4787,账户表,0)),"※这个账户不在【基础资料】的账户档案里",IF($B4787="","※没填日期，这一笔不会进任何月份的报表",IF(NOT(ISNUMBER($B4787)),"※日期是文本不是日期（像 2026.6.28 这种），按日期取数的报表全会漏掉这一笔",IF(AND($F4787&lt;&gt;"",$G4787&lt;&gt;""),"※收入和支出不能同时填",IF(AND(N($F4787)=0,N($G4787)=0),"※收入和支出都没填",IF(OR(N($F4787)&lt;0,N($G4787)&lt;0),"※金额不能填负数，方向反了就换一列填",IF($D4787="","※没填收支类别，分类报表会漏掉这一笔",IF(ISNA(MATCH($D4787,类别表,0)),"※收支类别不在【基础资料】的清单里",IF(AND($L4787="内部转账",$M4787=""),"△内部转账要在「对方账户」写上另一头",IF(AND($L4787="内部转账",$M4787=$C4787),"※对方账户跟本账户是同一个",IF(AND($L4787&lt;&gt;"内部转账",$M4787&lt;&gt;""),"△填了对方账户，但类别不是内部转账",IF(YEAR($B4787)&lt;&gt;管理年度,"△不是管理年度的单据，按月的三张报表里看不到",IF($H4787&lt;0,"△这一笔之后该账户余额成负数了，核一下",""))))))))))))))</f>
        <v/>
      </c>
    </row>
    <row r="4788" ht="16.5" spans="1:16">
      <c r="A4788" s="4" t="str">
        <f>IF($C4788="","",COUNTA($C$5:$C4788))</f>
        <v/>
      </c>
      <c r="B4788" s="52"/>
      <c r="C4788" s="53"/>
      <c r="D4788" s="53"/>
      <c r="E4788" s="32"/>
      <c r="F4788" s="54"/>
      <c r="G4788" s="54"/>
      <c r="H4788" s="24" t="str">
        <f>IFERROR(ROUND(VLOOKUP($C4788,基础资料!$B$5:$E$34,3,0)+SUMIF($C$5:$C4788,$C4788,$F$5:$F4788)-SUMIF($C$5:$C4788,$C4788,$G$5:$G4788),2),"")</f>
        <v/>
      </c>
      <c r="I4788" s="53"/>
      <c r="J4788" s="53"/>
      <c r="K4788" s="25" t="str">
        <f t="shared" si="74"/>
        <v/>
      </c>
      <c r="L4788" s="13" t="str">
        <f>IF($D4788="","",IFERROR(INDEX(类别属性,MATCH($D4788,类别表,0)),""))</f>
        <v/>
      </c>
      <c r="M4788" s="53"/>
      <c r="N4788" s="53"/>
      <c r="O4788" s="32"/>
      <c r="P4788" s="6" t="str">
        <f>IF($C4788="","",IF(ISNA(MATCH($C4788,账户表,0)),"※这个账户不在【基础资料】的账户档案里",IF($B4788="","※没填日期，这一笔不会进任何月份的报表",IF(NOT(ISNUMBER($B4788)),"※日期是文本不是日期（像 2026.6.28 这种），按日期取数的报表全会漏掉这一笔",IF(AND($F4788&lt;&gt;"",$G4788&lt;&gt;""),"※收入和支出不能同时填",IF(AND(N($F4788)=0,N($G4788)=0),"※收入和支出都没填",IF(OR(N($F4788)&lt;0,N($G4788)&lt;0),"※金额不能填负数，方向反了就换一列填",IF($D4788="","※没填收支类别，分类报表会漏掉这一笔",IF(ISNA(MATCH($D4788,类别表,0)),"※收支类别不在【基础资料】的清单里",IF(AND($L4788="内部转账",$M4788=""),"△内部转账要在「对方账户」写上另一头",IF(AND($L4788="内部转账",$M4788=$C4788),"※对方账户跟本账户是同一个",IF(AND($L4788&lt;&gt;"内部转账",$M4788&lt;&gt;""),"△填了对方账户，但类别不是内部转账",IF(YEAR($B4788)&lt;&gt;管理年度,"△不是管理年度的单据，按月的三张报表里看不到",IF($H4788&lt;0,"△这一笔之后该账户余额成负数了，核一下",""))))))))))))))</f>
        <v/>
      </c>
    </row>
    <row r="4789" ht="16.5" spans="1:16">
      <c r="A4789" s="4" t="str">
        <f>IF($C4789="","",COUNTA($C$5:$C4789))</f>
        <v/>
      </c>
      <c r="B4789" s="52"/>
      <c r="C4789" s="53"/>
      <c r="D4789" s="53"/>
      <c r="E4789" s="32"/>
      <c r="F4789" s="54"/>
      <c r="G4789" s="54"/>
      <c r="H4789" s="24" t="str">
        <f>IFERROR(ROUND(VLOOKUP($C4789,基础资料!$B$5:$E$34,3,0)+SUMIF($C$5:$C4789,$C4789,$F$5:$F4789)-SUMIF($C$5:$C4789,$C4789,$G$5:$G4789),2),"")</f>
        <v/>
      </c>
      <c r="I4789" s="53"/>
      <c r="J4789" s="53"/>
      <c r="K4789" s="25" t="str">
        <f t="shared" si="74"/>
        <v/>
      </c>
      <c r="L4789" s="13" t="str">
        <f>IF($D4789="","",IFERROR(INDEX(类别属性,MATCH($D4789,类别表,0)),""))</f>
        <v/>
      </c>
      <c r="M4789" s="53"/>
      <c r="N4789" s="53"/>
      <c r="O4789" s="32"/>
      <c r="P4789" s="6" t="str">
        <f>IF($C4789="","",IF(ISNA(MATCH($C4789,账户表,0)),"※这个账户不在【基础资料】的账户档案里",IF($B4789="","※没填日期，这一笔不会进任何月份的报表",IF(NOT(ISNUMBER($B4789)),"※日期是文本不是日期（像 2026.6.28 这种），按日期取数的报表全会漏掉这一笔",IF(AND($F4789&lt;&gt;"",$G4789&lt;&gt;""),"※收入和支出不能同时填",IF(AND(N($F4789)=0,N($G4789)=0),"※收入和支出都没填",IF(OR(N($F4789)&lt;0,N($G4789)&lt;0),"※金额不能填负数，方向反了就换一列填",IF($D4789="","※没填收支类别，分类报表会漏掉这一笔",IF(ISNA(MATCH($D4789,类别表,0)),"※收支类别不在【基础资料】的清单里",IF(AND($L4789="内部转账",$M4789=""),"△内部转账要在「对方账户」写上另一头",IF(AND($L4789="内部转账",$M4789=$C4789),"※对方账户跟本账户是同一个",IF(AND($L4789&lt;&gt;"内部转账",$M4789&lt;&gt;""),"△填了对方账户，但类别不是内部转账",IF(YEAR($B4789)&lt;&gt;管理年度,"△不是管理年度的单据，按月的三张报表里看不到",IF($H4789&lt;0,"△这一笔之后该账户余额成负数了，核一下",""))))))))))))))</f>
        <v/>
      </c>
    </row>
    <row r="4790" ht="16.5" spans="1:16">
      <c r="A4790" s="4" t="str">
        <f>IF($C4790="","",COUNTA($C$5:$C4790))</f>
        <v/>
      </c>
      <c r="B4790" s="52"/>
      <c r="C4790" s="53"/>
      <c r="D4790" s="53"/>
      <c r="E4790" s="32"/>
      <c r="F4790" s="54"/>
      <c r="G4790" s="54"/>
      <c r="H4790" s="24" t="str">
        <f>IFERROR(ROUND(VLOOKUP($C4790,基础资料!$B$5:$E$34,3,0)+SUMIF($C$5:$C4790,$C4790,$F$5:$F4790)-SUMIF($C$5:$C4790,$C4790,$G$5:$G4790),2),"")</f>
        <v/>
      </c>
      <c r="I4790" s="53"/>
      <c r="J4790" s="53"/>
      <c r="K4790" s="25" t="str">
        <f t="shared" si="74"/>
        <v/>
      </c>
      <c r="L4790" s="13" t="str">
        <f>IF($D4790="","",IFERROR(INDEX(类别属性,MATCH($D4790,类别表,0)),""))</f>
        <v/>
      </c>
      <c r="M4790" s="53"/>
      <c r="N4790" s="53"/>
      <c r="O4790" s="32"/>
      <c r="P4790" s="6" t="str">
        <f>IF($C4790="","",IF(ISNA(MATCH($C4790,账户表,0)),"※这个账户不在【基础资料】的账户档案里",IF($B4790="","※没填日期，这一笔不会进任何月份的报表",IF(NOT(ISNUMBER($B4790)),"※日期是文本不是日期（像 2026.6.28 这种），按日期取数的报表全会漏掉这一笔",IF(AND($F4790&lt;&gt;"",$G4790&lt;&gt;""),"※收入和支出不能同时填",IF(AND(N($F4790)=0,N($G4790)=0),"※收入和支出都没填",IF(OR(N($F4790)&lt;0,N($G4790)&lt;0),"※金额不能填负数，方向反了就换一列填",IF($D4790="","※没填收支类别，分类报表会漏掉这一笔",IF(ISNA(MATCH($D4790,类别表,0)),"※收支类别不在【基础资料】的清单里",IF(AND($L4790="内部转账",$M4790=""),"△内部转账要在「对方账户」写上另一头",IF(AND($L4790="内部转账",$M4790=$C4790),"※对方账户跟本账户是同一个",IF(AND($L4790&lt;&gt;"内部转账",$M4790&lt;&gt;""),"△填了对方账户，但类别不是内部转账",IF(YEAR($B4790)&lt;&gt;管理年度,"△不是管理年度的单据，按月的三张报表里看不到",IF($H4790&lt;0,"△这一笔之后该账户余额成负数了，核一下",""))))))))))))))</f>
        <v/>
      </c>
    </row>
    <row r="4791" ht="16.5" spans="1:16">
      <c r="A4791" s="4" t="str">
        <f>IF($C4791="","",COUNTA($C$5:$C4791))</f>
        <v/>
      </c>
      <c r="B4791" s="52"/>
      <c r="C4791" s="53"/>
      <c r="D4791" s="53"/>
      <c r="E4791" s="32"/>
      <c r="F4791" s="54"/>
      <c r="G4791" s="54"/>
      <c r="H4791" s="24" t="str">
        <f>IFERROR(ROUND(VLOOKUP($C4791,基础资料!$B$5:$E$34,3,0)+SUMIF($C$5:$C4791,$C4791,$F$5:$F4791)-SUMIF($C$5:$C4791,$C4791,$G$5:$G4791),2),"")</f>
        <v/>
      </c>
      <c r="I4791" s="53"/>
      <c r="J4791" s="53"/>
      <c r="K4791" s="25" t="str">
        <f t="shared" si="74"/>
        <v/>
      </c>
      <c r="L4791" s="13" t="str">
        <f>IF($D4791="","",IFERROR(INDEX(类别属性,MATCH($D4791,类别表,0)),""))</f>
        <v/>
      </c>
      <c r="M4791" s="53"/>
      <c r="N4791" s="53"/>
      <c r="O4791" s="32"/>
      <c r="P4791" s="6" t="str">
        <f>IF($C4791="","",IF(ISNA(MATCH($C4791,账户表,0)),"※这个账户不在【基础资料】的账户档案里",IF($B4791="","※没填日期，这一笔不会进任何月份的报表",IF(NOT(ISNUMBER($B4791)),"※日期是文本不是日期（像 2026.6.28 这种），按日期取数的报表全会漏掉这一笔",IF(AND($F4791&lt;&gt;"",$G4791&lt;&gt;""),"※收入和支出不能同时填",IF(AND(N($F4791)=0,N($G4791)=0),"※收入和支出都没填",IF(OR(N($F4791)&lt;0,N($G4791)&lt;0),"※金额不能填负数，方向反了就换一列填",IF($D4791="","※没填收支类别，分类报表会漏掉这一笔",IF(ISNA(MATCH($D4791,类别表,0)),"※收支类别不在【基础资料】的清单里",IF(AND($L4791="内部转账",$M4791=""),"△内部转账要在「对方账户」写上另一头",IF(AND($L4791="内部转账",$M4791=$C4791),"※对方账户跟本账户是同一个",IF(AND($L4791&lt;&gt;"内部转账",$M4791&lt;&gt;""),"△填了对方账户，但类别不是内部转账",IF(YEAR($B4791)&lt;&gt;管理年度,"△不是管理年度的单据，按月的三张报表里看不到",IF($H4791&lt;0,"△这一笔之后该账户余额成负数了，核一下",""))))))))))))))</f>
        <v/>
      </c>
    </row>
    <row r="4792" ht="16.5" spans="1:16">
      <c r="A4792" s="4" t="str">
        <f>IF($C4792="","",COUNTA($C$5:$C4792))</f>
        <v/>
      </c>
      <c r="B4792" s="52"/>
      <c r="C4792" s="53"/>
      <c r="D4792" s="53"/>
      <c r="E4792" s="32"/>
      <c r="F4792" s="54"/>
      <c r="G4792" s="54"/>
      <c r="H4792" s="24" t="str">
        <f>IFERROR(ROUND(VLOOKUP($C4792,基础资料!$B$5:$E$34,3,0)+SUMIF($C$5:$C4792,$C4792,$F$5:$F4792)-SUMIF($C$5:$C4792,$C4792,$G$5:$G4792),2),"")</f>
        <v/>
      </c>
      <c r="I4792" s="53"/>
      <c r="J4792" s="53"/>
      <c r="K4792" s="25" t="str">
        <f t="shared" si="74"/>
        <v/>
      </c>
      <c r="L4792" s="13" t="str">
        <f>IF($D4792="","",IFERROR(INDEX(类别属性,MATCH($D4792,类别表,0)),""))</f>
        <v/>
      </c>
      <c r="M4792" s="53"/>
      <c r="N4792" s="53"/>
      <c r="O4792" s="32"/>
      <c r="P4792" s="6" t="str">
        <f>IF($C4792="","",IF(ISNA(MATCH($C4792,账户表,0)),"※这个账户不在【基础资料】的账户档案里",IF($B4792="","※没填日期，这一笔不会进任何月份的报表",IF(NOT(ISNUMBER($B4792)),"※日期是文本不是日期（像 2026.6.28 这种），按日期取数的报表全会漏掉这一笔",IF(AND($F4792&lt;&gt;"",$G4792&lt;&gt;""),"※收入和支出不能同时填",IF(AND(N($F4792)=0,N($G4792)=0),"※收入和支出都没填",IF(OR(N($F4792)&lt;0,N($G4792)&lt;0),"※金额不能填负数，方向反了就换一列填",IF($D4792="","※没填收支类别，分类报表会漏掉这一笔",IF(ISNA(MATCH($D4792,类别表,0)),"※收支类别不在【基础资料】的清单里",IF(AND($L4792="内部转账",$M4792=""),"△内部转账要在「对方账户」写上另一头",IF(AND($L4792="内部转账",$M4792=$C4792),"※对方账户跟本账户是同一个",IF(AND($L4792&lt;&gt;"内部转账",$M4792&lt;&gt;""),"△填了对方账户，但类别不是内部转账",IF(YEAR($B4792)&lt;&gt;管理年度,"△不是管理年度的单据，按月的三张报表里看不到",IF($H4792&lt;0,"△这一笔之后该账户余额成负数了，核一下",""))))))))))))))</f>
        <v/>
      </c>
    </row>
    <row r="4793" ht="16.5" spans="1:16">
      <c r="A4793" s="4" t="str">
        <f>IF($C4793="","",COUNTA($C$5:$C4793))</f>
        <v/>
      </c>
      <c r="B4793" s="52"/>
      <c r="C4793" s="53"/>
      <c r="D4793" s="53"/>
      <c r="E4793" s="32"/>
      <c r="F4793" s="54"/>
      <c r="G4793" s="54"/>
      <c r="H4793" s="24" t="str">
        <f>IFERROR(ROUND(VLOOKUP($C4793,基础资料!$B$5:$E$34,3,0)+SUMIF($C$5:$C4793,$C4793,$F$5:$F4793)-SUMIF($C$5:$C4793,$C4793,$G$5:$G4793),2),"")</f>
        <v/>
      </c>
      <c r="I4793" s="53"/>
      <c r="J4793" s="53"/>
      <c r="K4793" s="25" t="str">
        <f t="shared" si="74"/>
        <v/>
      </c>
      <c r="L4793" s="13" t="str">
        <f>IF($D4793="","",IFERROR(INDEX(类别属性,MATCH($D4793,类别表,0)),""))</f>
        <v/>
      </c>
      <c r="M4793" s="53"/>
      <c r="N4793" s="53"/>
      <c r="O4793" s="32"/>
      <c r="P4793" s="6" t="str">
        <f>IF($C4793="","",IF(ISNA(MATCH($C4793,账户表,0)),"※这个账户不在【基础资料】的账户档案里",IF($B4793="","※没填日期，这一笔不会进任何月份的报表",IF(NOT(ISNUMBER($B4793)),"※日期是文本不是日期（像 2026.6.28 这种），按日期取数的报表全会漏掉这一笔",IF(AND($F4793&lt;&gt;"",$G4793&lt;&gt;""),"※收入和支出不能同时填",IF(AND(N($F4793)=0,N($G4793)=0),"※收入和支出都没填",IF(OR(N($F4793)&lt;0,N($G4793)&lt;0),"※金额不能填负数，方向反了就换一列填",IF($D4793="","※没填收支类别，分类报表会漏掉这一笔",IF(ISNA(MATCH($D4793,类别表,0)),"※收支类别不在【基础资料】的清单里",IF(AND($L4793="内部转账",$M4793=""),"△内部转账要在「对方账户」写上另一头",IF(AND($L4793="内部转账",$M4793=$C4793),"※对方账户跟本账户是同一个",IF(AND($L4793&lt;&gt;"内部转账",$M4793&lt;&gt;""),"△填了对方账户，但类别不是内部转账",IF(YEAR($B4793)&lt;&gt;管理年度,"△不是管理年度的单据，按月的三张报表里看不到",IF($H4793&lt;0,"△这一笔之后该账户余额成负数了，核一下",""))))))))))))))</f>
        <v/>
      </c>
    </row>
    <row r="4794" ht="16.5" spans="1:16">
      <c r="A4794" s="4" t="str">
        <f>IF($C4794="","",COUNTA($C$5:$C4794))</f>
        <v/>
      </c>
      <c r="B4794" s="52"/>
      <c r="C4794" s="53"/>
      <c r="D4794" s="53"/>
      <c r="E4794" s="32"/>
      <c r="F4794" s="54"/>
      <c r="G4794" s="54"/>
      <c r="H4794" s="24" t="str">
        <f>IFERROR(ROUND(VLOOKUP($C4794,基础资料!$B$5:$E$34,3,0)+SUMIF($C$5:$C4794,$C4794,$F$5:$F4794)-SUMIF($C$5:$C4794,$C4794,$G$5:$G4794),2),"")</f>
        <v/>
      </c>
      <c r="I4794" s="53"/>
      <c r="J4794" s="53"/>
      <c r="K4794" s="25" t="str">
        <f t="shared" si="74"/>
        <v/>
      </c>
      <c r="L4794" s="13" t="str">
        <f>IF($D4794="","",IFERROR(INDEX(类别属性,MATCH($D4794,类别表,0)),""))</f>
        <v/>
      </c>
      <c r="M4794" s="53"/>
      <c r="N4794" s="53"/>
      <c r="O4794" s="32"/>
      <c r="P4794" s="6" t="str">
        <f>IF($C4794="","",IF(ISNA(MATCH($C4794,账户表,0)),"※这个账户不在【基础资料】的账户档案里",IF($B4794="","※没填日期，这一笔不会进任何月份的报表",IF(NOT(ISNUMBER($B4794)),"※日期是文本不是日期（像 2026.6.28 这种），按日期取数的报表全会漏掉这一笔",IF(AND($F4794&lt;&gt;"",$G4794&lt;&gt;""),"※收入和支出不能同时填",IF(AND(N($F4794)=0,N($G4794)=0),"※收入和支出都没填",IF(OR(N($F4794)&lt;0,N($G4794)&lt;0),"※金额不能填负数，方向反了就换一列填",IF($D4794="","※没填收支类别，分类报表会漏掉这一笔",IF(ISNA(MATCH($D4794,类别表,0)),"※收支类别不在【基础资料】的清单里",IF(AND($L4794="内部转账",$M4794=""),"△内部转账要在「对方账户」写上另一头",IF(AND($L4794="内部转账",$M4794=$C4794),"※对方账户跟本账户是同一个",IF(AND($L4794&lt;&gt;"内部转账",$M4794&lt;&gt;""),"△填了对方账户，但类别不是内部转账",IF(YEAR($B4794)&lt;&gt;管理年度,"△不是管理年度的单据，按月的三张报表里看不到",IF($H4794&lt;0,"△这一笔之后该账户余额成负数了，核一下",""))))))))))))))</f>
        <v/>
      </c>
    </row>
    <row r="4795" ht="16.5" spans="1:16">
      <c r="A4795" s="4" t="str">
        <f>IF($C4795="","",COUNTA($C$5:$C4795))</f>
        <v/>
      </c>
      <c r="B4795" s="52"/>
      <c r="C4795" s="53"/>
      <c r="D4795" s="53"/>
      <c r="E4795" s="32"/>
      <c r="F4795" s="54"/>
      <c r="G4795" s="54"/>
      <c r="H4795" s="24" t="str">
        <f>IFERROR(ROUND(VLOOKUP($C4795,基础资料!$B$5:$E$34,3,0)+SUMIF($C$5:$C4795,$C4795,$F$5:$F4795)-SUMIF($C$5:$C4795,$C4795,$G$5:$G4795),2),"")</f>
        <v/>
      </c>
      <c r="I4795" s="53"/>
      <c r="J4795" s="53"/>
      <c r="K4795" s="25" t="str">
        <f t="shared" si="74"/>
        <v/>
      </c>
      <c r="L4795" s="13" t="str">
        <f>IF($D4795="","",IFERROR(INDEX(类别属性,MATCH($D4795,类别表,0)),""))</f>
        <v/>
      </c>
      <c r="M4795" s="53"/>
      <c r="N4795" s="53"/>
      <c r="O4795" s="32"/>
      <c r="P4795" s="6" t="str">
        <f>IF($C4795="","",IF(ISNA(MATCH($C4795,账户表,0)),"※这个账户不在【基础资料】的账户档案里",IF($B4795="","※没填日期，这一笔不会进任何月份的报表",IF(NOT(ISNUMBER($B4795)),"※日期是文本不是日期（像 2026.6.28 这种），按日期取数的报表全会漏掉这一笔",IF(AND($F4795&lt;&gt;"",$G4795&lt;&gt;""),"※收入和支出不能同时填",IF(AND(N($F4795)=0,N($G4795)=0),"※收入和支出都没填",IF(OR(N($F4795)&lt;0,N($G4795)&lt;0),"※金额不能填负数，方向反了就换一列填",IF($D4795="","※没填收支类别，分类报表会漏掉这一笔",IF(ISNA(MATCH($D4795,类别表,0)),"※收支类别不在【基础资料】的清单里",IF(AND($L4795="内部转账",$M4795=""),"△内部转账要在「对方账户」写上另一头",IF(AND($L4795="内部转账",$M4795=$C4795),"※对方账户跟本账户是同一个",IF(AND($L4795&lt;&gt;"内部转账",$M4795&lt;&gt;""),"△填了对方账户，但类别不是内部转账",IF(YEAR($B4795)&lt;&gt;管理年度,"△不是管理年度的单据，按月的三张报表里看不到",IF($H4795&lt;0,"△这一笔之后该账户余额成负数了，核一下",""))))))))))))))</f>
        <v/>
      </c>
    </row>
    <row r="4796" ht="16.5" spans="1:16">
      <c r="A4796" s="4" t="str">
        <f>IF($C4796="","",COUNTA($C$5:$C4796))</f>
        <v/>
      </c>
      <c r="B4796" s="52"/>
      <c r="C4796" s="53"/>
      <c r="D4796" s="53"/>
      <c r="E4796" s="32"/>
      <c r="F4796" s="54"/>
      <c r="G4796" s="54"/>
      <c r="H4796" s="24" t="str">
        <f>IFERROR(ROUND(VLOOKUP($C4796,基础资料!$B$5:$E$34,3,0)+SUMIF($C$5:$C4796,$C4796,$F$5:$F4796)-SUMIF($C$5:$C4796,$C4796,$G$5:$G4796),2),"")</f>
        <v/>
      </c>
      <c r="I4796" s="53"/>
      <c r="J4796" s="53"/>
      <c r="K4796" s="25" t="str">
        <f t="shared" si="74"/>
        <v/>
      </c>
      <c r="L4796" s="13" t="str">
        <f>IF($D4796="","",IFERROR(INDEX(类别属性,MATCH($D4796,类别表,0)),""))</f>
        <v/>
      </c>
      <c r="M4796" s="53"/>
      <c r="N4796" s="53"/>
      <c r="O4796" s="32"/>
      <c r="P4796" s="6" t="str">
        <f>IF($C4796="","",IF(ISNA(MATCH($C4796,账户表,0)),"※这个账户不在【基础资料】的账户档案里",IF($B4796="","※没填日期，这一笔不会进任何月份的报表",IF(NOT(ISNUMBER($B4796)),"※日期是文本不是日期（像 2026.6.28 这种），按日期取数的报表全会漏掉这一笔",IF(AND($F4796&lt;&gt;"",$G4796&lt;&gt;""),"※收入和支出不能同时填",IF(AND(N($F4796)=0,N($G4796)=0),"※收入和支出都没填",IF(OR(N($F4796)&lt;0,N($G4796)&lt;0),"※金额不能填负数，方向反了就换一列填",IF($D4796="","※没填收支类别，分类报表会漏掉这一笔",IF(ISNA(MATCH($D4796,类别表,0)),"※收支类别不在【基础资料】的清单里",IF(AND($L4796="内部转账",$M4796=""),"△内部转账要在「对方账户」写上另一头",IF(AND($L4796="内部转账",$M4796=$C4796),"※对方账户跟本账户是同一个",IF(AND($L4796&lt;&gt;"内部转账",$M4796&lt;&gt;""),"△填了对方账户，但类别不是内部转账",IF(YEAR($B4796)&lt;&gt;管理年度,"△不是管理年度的单据，按月的三张报表里看不到",IF($H4796&lt;0,"△这一笔之后该账户余额成负数了，核一下",""))))))))))))))</f>
        <v/>
      </c>
    </row>
    <row r="4797" ht="16.5" spans="1:16">
      <c r="A4797" s="4" t="str">
        <f>IF($C4797="","",COUNTA($C$5:$C4797))</f>
        <v/>
      </c>
      <c r="B4797" s="52"/>
      <c r="C4797" s="53"/>
      <c r="D4797" s="53"/>
      <c r="E4797" s="32"/>
      <c r="F4797" s="54"/>
      <c r="G4797" s="54"/>
      <c r="H4797" s="24" t="str">
        <f>IFERROR(ROUND(VLOOKUP($C4797,基础资料!$B$5:$E$34,3,0)+SUMIF($C$5:$C4797,$C4797,$F$5:$F4797)-SUMIF($C$5:$C4797,$C4797,$G$5:$G4797),2),"")</f>
        <v/>
      </c>
      <c r="I4797" s="53"/>
      <c r="J4797" s="53"/>
      <c r="K4797" s="25" t="str">
        <f t="shared" si="74"/>
        <v/>
      </c>
      <c r="L4797" s="13" t="str">
        <f>IF($D4797="","",IFERROR(INDEX(类别属性,MATCH($D4797,类别表,0)),""))</f>
        <v/>
      </c>
      <c r="M4797" s="53"/>
      <c r="N4797" s="53"/>
      <c r="O4797" s="32"/>
      <c r="P4797" s="6" t="str">
        <f>IF($C4797="","",IF(ISNA(MATCH($C4797,账户表,0)),"※这个账户不在【基础资料】的账户档案里",IF($B4797="","※没填日期，这一笔不会进任何月份的报表",IF(NOT(ISNUMBER($B4797)),"※日期是文本不是日期（像 2026.6.28 这种），按日期取数的报表全会漏掉这一笔",IF(AND($F4797&lt;&gt;"",$G4797&lt;&gt;""),"※收入和支出不能同时填",IF(AND(N($F4797)=0,N($G4797)=0),"※收入和支出都没填",IF(OR(N($F4797)&lt;0,N($G4797)&lt;0),"※金额不能填负数，方向反了就换一列填",IF($D4797="","※没填收支类别，分类报表会漏掉这一笔",IF(ISNA(MATCH($D4797,类别表,0)),"※收支类别不在【基础资料】的清单里",IF(AND($L4797="内部转账",$M4797=""),"△内部转账要在「对方账户」写上另一头",IF(AND($L4797="内部转账",$M4797=$C4797),"※对方账户跟本账户是同一个",IF(AND($L4797&lt;&gt;"内部转账",$M4797&lt;&gt;""),"△填了对方账户，但类别不是内部转账",IF(YEAR($B4797)&lt;&gt;管理年度,"△不是管理年度的单据，按月的三张报表里看不到",IF($H4797&lt;0,"△这一笔之后该账户余额成负数了，核一下",""))))))))))))))</f>
        <v/>
      </c>
    </row>
    <row r="4798" ht="16.5" spans="1:16">
      <c r="A4798" s="4" t="str">
        <f>IF($C4798="","",COUNTA($C$5:$C4798))</f>
        <v/>
      </c>
      <c r="B4798" s="52"/>
      <c r="C4798" s="53"/>
      <c r="D4798" s="53"/>
      <c r="E4798" s="32"/>
      <c r="F4798" s="54"/>
      <c r="G4798" s="54"/>
      <c r="H4798" s="24" t="str">
        <f>IFERROR(ROUND(VLOOKUP($C4798,基础资料!$B$5:$E$34,3,0)+SUMIF($C$5:$C4798,$C4798,$F$5:$F4798)-SUMIF($C$5:$C4798,$C4798,$G$5:$G4798),2),"")</f>
        <v/>
      </c>
      <c r="I4798" s="53"/>
      <c r="J4798" s="53"/>
      <c r="K4798" s="25" t="str">
        <f t="shared" si="74"/>
        <v/>
      </c>
      <c r="L4798" s="13" t="str">
        <f>IF($D4798="","",IFERROR(INDEX(类别属性,MATCH($D4798,类别表,0)),""))</f>
        <v/>
      </c>
      <c r="M4798" s="53"/>
      <c r="N4798" s="53"/>
      <c r="O4798" s="32"/>
      <c r="P4798" s="6" t="str">
        <f>IF($C4798="","",IF(ISNA(MATCH($C4798,账户表,0)),"※这个账户不在【基础资料】的账户档案里",IF($B4798="","※没填日期，这一笔不会进任何月份的报表",IF(NOT(ISNUMBER($B4798)),"※日期是文本不是日期（像 2026.6.28 这种），按日期取数的报表全会漏掉这一笔",IF(AND($F4798&lt;&gt;"",$G4798&lt;&gt;""),"※收入和支出不能同时填",IF(AND(N($F4798)=0,N($G4798)=0),"※收入和支出都没填",IF(OR(N($F4798)&lt;0,N($G4798)&lt;0),"※金额不能填负数，方向反了就换一列填",IF($D4798="","※没填收支类别，分类报表会漏掉这一笔",IF(ISNA(MATCH($D4798,类别表,0)),"※收支类别不在【基础资料】的清单里",IF(AND($L4798="内部转账",$M4798=""),"△内部转账要在「对方账户」写上另一头",IF(AND($L4798="内部转账",$M4798=$C4798),"※对方账户跟本账户是同一个",IF(AND($L4798&lt;&gt;"内部转账",$M4798&lt;&gt;""),"△填了对方账户，但类别不是内部转账",IF(YEAR($B4798)&lt;&gt;管理年度,"△不是管理年度的单据，按月的三张报表里看不到",IF($H4798&lt;0,"△这一笔之后该账户余额成负数了，核一下",""))))))))))))))</f>
        <v/>
      </c>
    </row>
    <row r="4799" ht="16.5" spans="1:16">
      <c r="A4799" s="4" t="str">
        <f>IF($C4799="","",COUNTA($C$5:$C4799))</f>
        <v/>
      </c>
      <c r="B4799" s="52"/>
      <c r="C4799" s="53"/>
      <c r="D4799" s="53"/>
      <c r="E4799" s="32"/>
      <c r="F4799" s="54"/>
      <c r="G4799" s="54"/>
      <c r="H4799" s="24" t="str">
        <f>IFERROR(ROUND(VLOOKUP($C4799,基础资料!$B$5:$E$34,3,0)+SUMIF($C$5:$C4799,$C4799,$F$5:$F4799)-SUMIF($C$5:$C4799,$C4799,$G$5:$G4799),2),"")</f>
        <v/>
      </c>
      <c r="I4799" s="53"/>
      <c r="J4799" s="53"/>
      <c r="K4799" s="25" t="str">
        <f t="shared" si="74"/>
        <v/>
      </c>
      <c r="L4799" s="13" t="str">
        <f>IF($D4799="","",IFERROR(INDEX(类别属性,MATCH($D4799,类别表,0)),""))</f>
        <v/>
      </c>
      <c r="M4799" s="53"/>
      <c r="N4799" s="53"/>
      <c r="O4799" s="32"/>
      <c r="P4799" s="6" t="str">
        <f>IF($C4799="","",IF(ISNA(MATCH($C4799,账户表,0)),"※这个账户不在【基础资料】的账户档案里",IF($B4799="","※没填日期，这一笔不会进任何月份的报表",IF(NOT(ISNUMBER($B4799)),"※日期是文本不是日期（像 2026.6.28 这种），按日期取数的报表全会漏掉这一笔",IF(AND($F4799&lt;&gt;"",$G4799&lt;&gt;""),"※收入和支出不能同时填",IF(AND(N($F4799)=0,N($G4799)=0),"※收入和支出都没填",IF(OR(N($F4799)&lt;0,N($G4799)&lt;0),"※金额不能填负数，方向反了就换一列填",IF($D4799="","※没填收支类别，分类报表会漏掉这一笔",IF(ISNA(MATCH($D4799,类别表,0)),"※收支类别不在【基础资料】的清单里",IF(AND($L4799="内部转账",$M4799=""),"△内部转账要在「对方账户」写上另一头",IF(AND($L4799="内部转账",$M4799=$C4799),"※对方账户跟本账户是同一个",IF(AND($L4799&lt;&gt;"内部转账",$M4799&lt;&gt;""),"△填了对方账户，但类别不是内部转账",IF(YEAR($B4799)&lt;&gt;管理年度,"△不是管理年度的单据，按月的三张报表里看不到",IF($H4799&lt;0,"△这一笔之后该账户余额成负数了，核一下",""))))))))))))))</f>
        <v/>
      </c>
    </row>
    <row r="4800" ht="16.5" spans="1:16">
      <c r="A4800" s="4" t="str">
        <f>IF($C4800="","",COUNTA($C$5:$C4800))</f>
        <v/>
      </c>
      <c r="B4800" s="52"/>
      <c r="C4800" s="53"/>
      <c r="D4800" s="53"/>
      <c r="E4800" s="32"/>
      <c r="F4800" s="54"/>
      <c r="G4800" s="54"/>
      <c r="H4800" s="24" t="str">
        <f>IFERROR(ROUND(VLOOKUP($C4800,基础资料!$B$5:$E$34,3,0)+SUMIF($C$5:$C4800,$C4800,$F$5:$F4800)-SUMIF($C$5:$C4800,$C4800,$G$5:$G4800),2),"")</f>
        <v/>
      </c>
      <c r="I4800" s="53"/>
      <c r="J4800" s="53"/>
      <c r="K4800" s="25" t="str">
        <f t="shared" si="74"/>
        <v/>
      </c>
      <c r="L4800" s="13" t="str">
        <f>IF($D4800="","",IFERROR(INDEX(类别属性,MATCH($D4800,类别表,0)),""))</f>
        <v/>
      </c>
      <c r="M4800" s="53"/>
      <c r="N4800" s="53"/>
      <c r="O4800" s="32"/>
      <c r="P4800" s="6" t="str">
        <f>IF($C4800="","",IF(ISNA(MATCH($C4800,账户表,0)),"※这个账户不在【基础资料】的账户档案里",IF($B4800="","※没填日期，这一笔不会进任何月份的报表",IF(NOT(ISNUMBER($B4800)),"※日期是文本不是日期（像 2026.6.28 这种），按日期取数的报表全会漏掉这一笔",IF(AND($F4800&lt;&gt;"",$G4800&lt;&gt;""),"※收入和支出不能同时填",IF(AND(N($F4800)=0,N($G4800)=0),"※收入和支出都没填",IF(OR(N($F4800)&lt;0,N($G4800)&lt;0),"※金额不能填负数，方向反了就换一列填",IF($D4800="","※没填收支类别，分类报表会漏掉这一笔",IF(ISNA(MATCH($D4800,类别表,0)),"※收支类别不在【基础资料】的清单里",IF(AND($L4800="内部转账",$M4800=""),"△内部转账要在「对方账户」写上另一头",IF(AND($L4800="内部转账",$M4800=$C4800),"※对方账户跟本账户是同一个",IF(AND($L4800&lt;&gt;"内部转账",$M4800&lt;&gt;""),"△填了对方账户，但类别不是内部转账",IF(YEAR($B4800)&lt;&gt;管理年度,"△不是管理年度的单据，按月的三张报表里看不到",IF($H4800&lt;0,"△这一笔之后该账户余额成负数了，核一下",""))))))))))))))</f>
        <v/>
      </c>
    </row>
    <row r="4801" ht="16.5" spans="1:16">
      <c r="A4801" s="4" t="str">
        <f>IF($C4801="","",COUNTA($C$5:$C4801))</f>
        <v/>
      </c>
      <c r="B4801" s="52"/>
      <c r="C4801" s="53"/>
      <c r="D4801" s="53"/>
      <c r="E4801" s="32"/>
      <c r="F4801" s="54"/>
      <c r="G4801" s="54"/>
      <c r="H4801" s="24" t="str">
        <f>IFERROR(ROUND(VLOOKUP($C4801,基础资料!$B$5:$E$34,3,0)+SUMIF($C$5:$C4801,$C4801,$F$5:$F4801)-SUMIF($C$5:$C4801,$C4801,$G$5:$G4801),2),"")</f>
        <v/>
      </c>
      <c r="I4801" s="53"/>
      <c r="J4801" s="53"/>
      <c r="K4801" s="25" t="str">
        <f t="shared" si="74"/>
        <v/>
      </c>
      <c r="L4801" s="13" t="str">
        <f>IF($D4801="","",IFERROR(INDEX(类别属性,MATCH($D4801,类别表,0)),""))</f>
        <v/>
      </c>
      <c r="M4801" s="53"/>
      <c r="N4801" s="53"/>
      <c r="O4801" s="32"/>
      <c r="P4801" s="6" t="str">
        <f>IF($C4801="","",IF(ISNA(MATCH($C4801,账户表,0)),"※这个账户不在【基础资料】的账户档案里",IF($B4801="","※没填日期，这一笔不会进任何月份的报表",IF(NOT(ISNUMBER($B4801)),"※日期是文本不是日期（像 2026.6.28 这种），按日期取数的报表全会漏掉这一笔",IF(AND($F4801&lt;&gt;"",$G4801&lt;&gt;""),"※收入和支出不能同时填",IF(AND(N($F4801)=0,N($G4801)=0),"※收入和支出都没填",IF(OR(N($F4801)&lt;0,N($G4801)&lt;0),"※金额不能填负数，方向反了就换一列填",IF($D4801="","※没填收支类别，分类报表会漏掉这一笔",IF(ISNA(MATCH($D4801,类别表,0)),"※收支类别不在【基础资料】的清单里",IF(AND($L4801="内部转账",$M4801=""),"△内部转账要在「对方账户」写上另一头",IF(AND($L4801="内部转账",$M4801=$C4801),"※对方账户跟本账户是同一个",IF(AND($L4801&lt;&gt;"内部转账",$M4801&lt;&gt;""),"△填了对方账户，但类别不是内部转账",IF(YEAR($B4801)&lt;&gt;管理年度,"△不是管理年度的单据，按月的三张报表里看不到",IF($H4801&lt;0,"△这一笔之后该账户余额成负数了，核一下",""))))))))))))))</f>
        <v/>
      </c>
    </row>
    <row r="4802" ht="16.5" spans="1:16">
      <c r="A4802" s="4" t="str">
        <f>IF($C4802="","",COUNTA($C$5:$C4802))</f>
        <v/>
      </c>
      <c r="B4802" s="52"/>
      <c r="C4802" s="53"/>
      <c r="D4802" s="53"/>
      <c r="E4802" s="32"/>
      <c r="F4802" s="54"/>
      <c r="G4802" s="54"/>
      <c r="H4802" s="24" t="str">
        <f>IFERROR(ROUND(VLOOKUP($C4802,基础资料!$B$5:$E$34,3,0)+SUMIF($C$5:$C4802,$C4802,$F$5:$F4802)-SUMIF($C$5:$C4802,$C4802,$G$5:$G4802),2),"")</f>
        <v/>
      </c>
      <c r="I4802" s="53"/>
      <c r="J4802" s="53"/>
      <c r="K4802" s="25" t="str">
        <f t="shared" si="74"/>
        <v/>
      </c>
      <c r="L4802" s="13" t="str">
        <f>IF($D4802="","",IFERROR(INDEX(类别属性,MATCH($D4802,类别表,0)),""))</f>
        <v/>
      </c>
      <c r="M4802" s="53"/>
      <c r="N4802" s="53"/>
      <c r="O4802" s="32"/>
      <c r="P4802" s="6" t="str">
        <f>IF($C4802="","",IF(ISNA(MATCH($C4802,账户表,0)),"※这个账户不在【基础资料】的账户档案里",IF($B4802="","※没填日期，这一笔不会进任何月份的报表",IF(NOT(ISNUMBER($B4802)),"※日期是文本不是日期（像 2026.6.28 这种），按日期取数的报表全会漏掉这一笔",IF(AND($F4802&lt;&gt;"",$G4802&lt;&gt;""),"※收入和支出不能同时填",IF(AND(N($F4802)=0,N($G4802)=0),"※收入和支出都没填",IF(OR(N($F4802)&lt;0,N($G4802)&lt;0),"※金额不能填负数，方向反了就换一列填",IF($D4802="","※没填收支类别，分类报表会漏掉这一笔",IF(ISNA(MATCH($D4802,类别表,0)),"※收支类别不在【基础资料】的清单里",IF(AND($L4802="内部转账",$M4802=""),"△内部转账要在「对方账户」写上另一头",IF(AND($L4802="内部转账",$M4802=$C4802),"※对方账户跟本账户是同一个",IF(AND($L4802&lt;&gt;"内部转账",$M4802&lt;&gt;""),"△填了对方账户，但类别不是内部转账",IF(YEAR($B4802)&lt;&gt;管理年度,"△不是管理年度的单据，按月的三张报表里看不到",IF($H4802&lt;0,"△这一笔之后该账户余额成负数了，核一下",""))))))))))))))</f>
        <v/>
      </c>
    </row>
    <row r="4803" ht="16.5" spans="1:16">
      <c r="A4803" s="4" t="str">
        <f>IF($C4803="","",COUNTA($C$5:$C4803))</f>
        <v/>
      </c>
      <c r="B4803" s="52"/>
      <c r="C4803" s="53"/>
      <c r="D4803" s="53"/>
      <c r="E4803" s="32"/>
      <c r="F4803" s="54"/>
      <c r="G4803" s="54"/>
      <c r="H4803" s="24" t="str">
        <f>IFERROR(ROUND(VLOOKUP($C4803,基础资料!$B$5:$E$34,3,0)+SUMIF($C$5:$C4803,$C4803,$F$5:$F4803)-SUMIF($C$5:$C4803,$C4803,$G$5:$G4803),2),"")</f>
        <v/>
      </c>
      <c r="I4803" s="53"/>
      <c r="J4803" s="53"/>
      <c r="K4803" s="25" t="str">
        <f t="shared" si="74"/>
        <v/>
      </c>
      <c r="L4803" s="13" t="str">
        <f>IF($D4803="","",IFERROR(INDEX(类别属性,MATCH($D4803,类别表,0)),""))</f>
        <v/>
      </c>
      <c r="M4803" s="53"/>
      <c r="N4803" s="53"/>
      <c r="O4803" s="32"/>
      <c r="P4803" s="6" t="str">
        <f>IF($C4803="","",IF(ISNA(MATCH($C4803,账户表,0)),"※这个账户不在【基础资料】的账户档案里",IF($B4803="","※没填日期，这一笔不会进任何月份的报表",IF(NOT(ISNUMBER($B4803)),"※日期是文本不是日期（像 2026.6.28 这种），按日期取数的报表全会漏掉这一笔",IF(AND($F4803&lt;&gt;"",$G4803&lt;&gt;""),"※收入和支出不能同时填",IF(AND(N($F4803)=0,N($G4803)=0),"※收入和支出都没填",IF(OR(N($F4803)&lt;0,N($G4803)&lt;0),"※金额不能填负数，方向反了就换一列填",IF($D4803="","※没填收支类别，分类报表会漏掉这一笔",IF(ISNA(MATCH($D4803,类别表,0)),"※收支类别不在【基础资料】的清单里",IF(AND($L4803="内部转账",$M4803=""),"△内部转账要在「对方账户」写上另一头",IF(AND($L4803="内部转账",$M4803=$C4803),"※对方账户跟本账户是同一个",IF(AND($L4803&lt;&gt;"内部转账",$M4803&lt;&gt;""),"△填了对方账户，但类别不是内部转账",IF(YEAR($B4803)&lt;&gt;管理年度,"△不是管理年度的单据，按月的三张报表里看不到",IF($H4803&lt;0,"△这一笔之后该账户余额成负数了，核一下",""))))))))))))))</f>
        <v/>
      </c>
    </row>
    <row r="4804" ht="16.5" spans="1:16">
      <c r="A4804" s="4" t="str">
        <f>IF($C4804="","",COUNTA($C$5:$C4804))</f>
        <v/>
      </c>
      <c r="B4804" s="52"/>
      <c r="C4804" s="53"/>
      <c r="D4804" s="53"/>
      <c r="E4804" s="32"/>
      <c r="F4804" s="54"/>
      <c r="G4804" s="54"/>
      <c r="H4804" s="24" t="str">
        <f>IFERROR(ROUND(VLOOKUP($C4804,基础资料!$B$5:$E$34,3,0)+SUMIF($C$5:$C4804,$C4804,$F$5:$F4804)-SUMIF($C$5:$C4804,$C4804,$G$5:$G4804),2),"")</f>
        <v/>
      </c>
      <c r="I4804" s="53"/>
      <c r="J4804" s="53"/>
      <c r="K4804" s="25" t="str">
        <f t="shared" si="74"/>
        <v/>
      </c>
      <c r="L4804" s="13" t="str">
        <f>IF($D4804="","",IFERROR(INDEX(类别属性,MATCH($D4804,类别表,0)),""))</f>
        <v/>
      </c>
      <c r="M4804" s="53"/>
      <c r="N4804" s="53"/>
      <c r="O4804" s="32"/>
      <c r="P4804" s="6" t="str">
        <f>IF($C4804="","",IF(ISNA(MATCH($C4804,账户表,0)),"※这个账户不在【基础资料】的账户档案里",IF($B4804="","※没填日期，这一笔不会进任何月份的报表",IF(NOT(ISNUMBER($B4804)),"※日期是文本不是日期（像 2026.6.28 这种），按日期取数的报表全会漏掉这一笔",IF(AND($F4804&lt;&gt;"",$G4804&lt;&gt;""),"※收入和支出不能同时填",IF(AND(N($F4804)=0,N($G4804)=0),"※收入和支出都没填",IF(OR(N($F4804)&lt;0,N($G4804)&lt;0),"※金额不能填负数，方向反了就换一列填",IF($D4804="","※没填收支类别，分类报表会漏掉这一笔",IF(ISNA(MATCH($D4804,类别表,0)),"※收支类别不在【基础资料】的清单里",IF(AND($L4804="内部转账",$M4804=""),"△内部转账要在「对方账户」写上另一头",IF(AND($L4804="内部转账",$M4804=$C4804),"※对方账户跟本账户是同一个",IF(AND($L4804&lt;&gt;"内部转账",$M4804&lt;&gt;""),"△填了对方账户，但类别不是内部转账",IF(YEAR($B4804)&lt;&gt;管理年度,"△不是管理年度的单据，按月的三张报表里看不到",IF($H4804&lt;0,"△这一笔之后该账户余额成负数了，核一下",""))))))))))))))</f>
        <v/>
      </c>
    </row>
    <row r="4805" ht="16.5" spans="1:16">
      <c r="A4805" s="4" t="str">
        <f>IF($C4805="","",COUNTA($C$5:$C4805))</f>
        <v/>
      </c>
      <c r="B4805" s="52"/>
      <c r="C4805" s="53"/>
      <c r="D4805" s="53"/>
      <c r="E4805" s="32"/>
      <c r="F4805" s="54"/>
      <c r="G4805" s="54"/>
      <c r="H4805" s="24" t="str">
        <f>IFERROR(ROUND(VLOOKUP($C4805,基础资料!$B$5:$E$34,3,0)+SUMIF($C$5:$C4805,$C4805,$F$5:$F4805)-SUMIF($C$5:$C4805,$C4805,$G$5:$G4805),2),"")</f>
        <v/>
      </c>
      <c r="I4805" s="53"/>
      <c r="J4805" s="53"/>
      <c r="K4805" s="25" t="str">
        <f t="shared" ref="K4805:K4868" si="75">IF(OR($B4805="",NOT(ISNUMBER($B4805))),"",--TEXT($B4805,"yyyymm"))</f>
        <v/>
      </c>
      <c r="L4805" s="13" t="str">
        <f>IF($D4805="","",IFERROR(INDEX(类别属性,MATCH($D4805,类别表,0)),""))</f>
        <v/>
      </c>
      <c r="M4805" s="53"/>
      <c r="N4805" s="53"/>
      <c r="O4805" s="32"/>
      <c r="P4805" s="6" t="str">
        <f>IF($C4805="","",IF(ISNA(MATCH($C4805,账户表,0)),"※这个账户不在【基础资料】的账户档案里",IF($B4805="","※没填日期，这一笔不会进任何月份的报表",IF(NOT(ISNUMBER($B4805)),"※日期是文本不是日期（像 2026.6.28 这种），按日期取数的报表全会漏掉这一笔",IF(AND($F4805&lt;&gt;"",$G4805&lt;&gt;""),"※收入和支出不能同时填",IF(AND(N($F4805)=0,N($G4805)=0),"※收入和支出都没填",IF(OR(N($F4805)&lt;0,N($G4805)&lt;0),"※金额不能填负数，方向反了就换一列填",IF($D4805="","※没填收支类别，分类报表会漏掉这一笔",IF(ISNA(MATCH($D4805,类别表,0)),"※收支类别不在【基础资料】的清单里",IF(AND($L4805="内部转账",$M4805=""),"△内部转账要在「对方账户」写上另一头",IF(AND($L4805="内部转账",$M4805=$C4805),"※对方账户跟本账户是同一个",IF(AND($L4805&lt;&gt;"内部转账",$M4805&lt;&gt;""),"△填了对方账户，但类别不是内部转账",IF(YEAR($B4805)&lt;&gt;管理年度,"△不是管理年度的单据，按月的三张报表里看不到",IF($H4805&lt;0,"△这一笔之后该账户余额成负数了，核一下",""))))))))))))))</f>
        <v/>
      </c>
    </row>
    <row r="4806" ht="16.5" spans="1:16">
      <c r="A4806" s="4" t="str">
        <f>IF($C4806="","",COUNTA($C$5:$C4806))</f>
        <v/>
      </c>
      <c r="B4806" s="52"/>
      <c r="C4806" s="53"/>
      <c r="D4806" s="53"/>
      <c r="E4806" s="32"/>
      <c r="F4806" s="54"/>
      <c r="G4806" s="54"/>
      <c r="H4806" s="24" t="str">
        <f>IFERROR(ROUND(VLOOKUP($C4806,基础资料!$B$5:$E$34,3,0)+SUMIF($C$5:$C4806,$C4806,$F$5:$F4806)-SUMIF($C$5:$C4806,$C4806,$G$5:$G4806),2),"")</f>
        <v/>
      </c>
      <c r="I4806" s="53"/>
      <c r="J4806" s="53"/>
      <c r="K4806" s="25" t="str">
        <f t="shared" si="75"/>
        <v/>
      </c>
      <c r="L4806" s="13" t="str">
        <f>IF($D4806="","",IFERROR(INDEX(类别属性,MATCH($D4806,类别表,0)),""))</f>
        <v/>
      </c>
      <c r="M4806" s="53"/>
      <c r="N4806" s="53"/>
      <c r="O4806" s="32"/>
      <c r="P4806" s="6" t="str">
        <f>IF($C4806="","",IF(ISNA(MATCH($C4806,账户表,0)),"※这个账户不在【基础资料】的账户档案里",IF($B4806="","※没填日期，这一笔不会进任何月份的报表",IF(NOT(ISNUMBER($B4806)),"※日期是文本不是日期（像 2026.6.28 这种），按日期取数的报表全会漏掉这一笔",IF(AND($F4806&lt;&gt;"",$G4806&lt;&gt;""),"※收入和支出不能同时填",IF(AND(N($F4806)=0,N($G4806)=0),"※收入和支出都没填",IF(OR(N($F4806)&lt;0,N($G4806)&lt;0),"※金额不能填负数，方向反了就换一列填",IF($D4806="","※没填收支类别，分类报表会漏掉这一笔",IF(ISNA(MATCH($D4806,类别表,0)),"※收支类别不在【基础资料】的清单里",IF(AND($L4806="内部转账",$M4806=""),"△内部转账要在「对方账户」写上另一头",IF(AND($L4806="内部转账",$M4806=$C4806),"※对方账户跟本账户是同一个",IF(AND($L4806&lt;&gt;"内部转账",$M4806&lt;&gt;""),"△填了对方账户，但类别不是内部转账",IF(YEAR($B4806)&lt;&gt;管理年度,"△不是管理年度的单据，按月的三张报表里看不到",IF($H4806&lt;0,"△这一笔之后该账户余额成负数了，核一下",""))))))))))))))</f>
        <v/>
      </c>
    </row>
    <row r="4807" ht="16.5" spans="1:16">
      <c r="A4807" s="4" t="str">
        <f>IF($C4807="","",COUNTA($C$5:$C4807))</f>
        <v/>
      </c>
      <c r="B4807" s="52"/>
      <c r="C4807" s="53"/>
      <c r="D4807" s="53"/>
      <c r="E4807" s="32"/>
      <c r="F4807" s="54"/>
      <c r="G4807" s="54"/>
      <c r="H4807" s="24" t="str">
        <f>IFERROR(ROUND(VLOOKUP($C4807,基础资料!$B$5:$E$34,3,0)+SUMIF($C$5:$C4807,$C4807,$F$5:$F4807)-SUMIF($C$5:$C4807,$C4807,$G$5:$G4807),2),"")</f>
        <v/>
      </c>
      <c r="I4807" s="53"/>
      <c r="J4807" s="53"/>
      <c r="K4807" s="25" t="str">
        <f t="shared" si="75"/>
        <v/>
      </c>
      <c r="L4807" s="13" t="str">
        <f>IF($D4807="","",IFERROR(INDEX(类别属性,MATCH($D4807,类别表,0)),""))</f>
        <v/>
      </c>
      <c r="M4807" s="53"/>
      <c r="N4807" s="53"/>
      <c r="O4807" s="32"/>
      <c r="P4807" s="6" t="str">
        <f>IF($C4807="","",IF(ISNA(MATCH($C4807,账户表,0)),"※这个账户不在【基础资料】的账户档案里",IF($B4807="","※没填日期，这一笔不会进任何月份的报表",IF(NOT(ISNUMBER($B4807)),"※日期是文本不是日期（像 2026.6.28 这种），按日期取数的报表全会漏掉这一笔",IF(AND($F4807&lt;&gt;"",$G4807&lt;&gt;""),"※收入和支出不能同时填",IF(AND(N($F4807)=0,N($G4807)=0),"※收入和支出都没填",IF(OR(N($F4807)&lt;0,N($G4807)&lt;0),"※金额不能填负数，方向反了就换一列填",IF($D4807="","※没填收支类别，分类报表会漏掉这一笔",IF(ISNA(MATCH($D4807,类别表,0)),"※收支类别不在【基础资料】的清单里",IF(AND($L4807="内部转账",$M4807=""),"△内部转账要在「对方账户」写上另一头",IF(AND($L4807="内部转账",$M4807=$C4807),"※对方账户跟本账户是同一个",IF(AND($L4807&lt;&gt;"内部转账",$M4807&lt;&gt;""),"△填了对方账户，但类别不是内部转账",IF(YEAR($B4807)&lt;&gt;管理年度,"△不是管理年度的单据，按月的三张报表里看不到",IF($H4807&lt;0,"△这一笔之后该账户余额成负数了，核一下",""))))))))))))))</f>
        <v/>
      </c>
    </row>
    <row r="4808" ht="16.5" spans="1:16">
      <c r="A4808" s="4" t="str">
        <f>IF($C4808="","",COUNTA($C$5:$C4808))</f>
        <v/>
      </c>
      <c r="B4808" s="52"/>
      <c r="C4808" s="53"/>
      <c r="D4808" s="53"/>
      <c r="E4808" s="32"/>
      <c r="F4808" s="54"/>
      <c r="G4808" s="54"/>
      <c r="H4808" s="24" t="str">
        <f>IFERROR(ROUND(VLOOKUP($C4808,基础资料!$B$5:$E$34,3,0)+SUMIF($C$5:$C4808,$C4808,$F$5:$F4808)-SUMIF($C$5:$C4808,$C4808,$G$5:$G4808),2),"")</f>
        <v/>
      </c>
      <c r="I4808" s="53"/>
      <c r="J4808" s="53"/>
      <c r="K4808" s="25" t="str">
        <f t="shared" si="75"/>
        <v/>
      </c>
      <c r="L4808" s="13" t="str">
        <f>IF($D4808="","",IFERROR(INDEX(类别属性,MATCH($D4808,类别表,0)),""))</f>
        <v/>
      </c>
      <c r="M4808" s="53"/>
      <c r="N4808" s="53"/>
      <c r="O4808" s="32"/>
      <c r="P4808" s="6" t="str">
        <f>IF($C4808="","",IF(ISNA(MATCH($C4808,账户表,0)),"※这个账户不在【基础资料】的账户档案里",IF($B4808="","※没填日期，这一笔不会进任何月份的报表",IF(NOT(ISNUMBER($B4808)),"※日期是文本不是日期（像 2026.6.28 这种），按日期取数的报表全会漏掉这一笔",IF(AND($F4808&lt;&gt;"",$G4808&lt;&gt;""),"※收入和支出不能同时填",IF(AND(N($F4808)=0,N($G4808)=0),"※收入和支出都没填",IF(OR(N($F4808)&lt;0,N($G4808)&lt;0),"※金额不能填负数，方向反了就换一列填",IF($D4808="","※没填收支类别，分类报表会漏掉这一笔",IF(ISNA(MATCH($D4808,类别表,0)),"※收支类别不在【基础资料】的清单里",IF(AND($L4808="内部转账",$M4808=""),"△内部转账要在「对方账户」写上另一头",IF(AND($L4808="内部转账",$M4808=$C4808),"※对方账户跟本账户是同一个",IF(AND($L4808&lt;&gt;"内部转账",$M4808&lt;&gt;""),"△填了对方账户，但类别不是内部转账",IF(YEAR($B4808)&lt;&gt;管理年度,"△不是管理年度的单据，按月的三张报表里看不到",IF($H4808&lt;0,"△这一笔之后该账户余额成负数了，核一下",""))))))))))))))</f>
        <v/>
      </c>
    </row>
    <row r="4809" ht="16.5" spans="1:16">
      <c r="A4809" s="4" t="str">
        <f>IF($C4809="","",COUNTA($C$5:$C4809))</f>
        <v/>
      </c>
      <c r="B4809" s="52"/>
      <c r="C4809" s="53"/>
      <c r="D4809" s="53"/>
      <c r="E4809" s="32"/>
      <c r="F4809" s="54"/>
      <c r="G4809" s="54"/>
      <c r="H4809" s="24" t="str">
        <f>IFERROR(ROUND(VLOOKUP($C4809,基础资料!$B$5:$E$34,3,0)+SUMIF($C$5:$C4809,$C4809,$F$5:$F4809)-SUMIF($C$5:$C4809,$C4809,$G$5:$G4809),2),"")</f>
        <v/>
      </c>
      <c r="I4809" s="53"/>
      <c r="J4809" s="53"/>
      <c r="K4809" s="25" t="str">
        <f t="shared" si="75"/>
        <v/>
      </c>
      <c r="L4809" s="13" t="str">
        <f>IF($D4809="","",IFERROR(INDEX(类别属性,MATCH($D4809,类别表,0)),""))</f>
        <v/>
      </c>
      <c r="M4809" s="53"/>
      <c r="N4809" s="53"/>
      <c r="O4809" s="32"/>
      <c r="P4809" s="6" t="str">
        <f>IF($C4809="","",IF(ISNA(MATCH($C4809,账户表,0)),"※这个账户不在【基础资料】的账户档案里",IF($B4809="","※没填日期，这一笔不会进任何月份的报表",IF(NOT(ISNUMBER($B4809)),"※日期是文本不是日期（像 2026.6.28 这种），按日期取数的报表全会漏掉这一笔",IF(AND($F4809&lt;&gt;"",$G4809&lt;&gt;""),"※收入和支出不能同时填",IF(AND(N($F4809)=0,N($G4809)=0),"※收入和支出都没填",IF(OR(N($F4809)&lt;0,N($G4809)&lt;0),"※金额不能填负数，方向反了就换一列填",IF($D4809="","※没填收支类别，分类报表会漏掉这一笔",IF(ISNA(MATCH($D4809,类别表,0)),"※收支类别不在【基础资料】的清单里",IF(AND($L4809="内部转账",$M4809=""),"△内部转账要在「对方账户」写上另一头",IF(AND($L4809="内部转账",$M4809=$C4809),"※对方账户跟本账户是同一个",IF(AND($L4809&lt;&gt;"内部转账",$M4809&lt;&gt;""),"△填了对方账户，但类别不是内部转账",IF(YEAR($B4809)&lt;&gt;管理年度,"△不是管理年度的单据，按月的三张报表里看不到",IF($H4809&lt;0,"△这一笔之后该账户余额成负数了，核一下",""))))))))))))))</f>
        <v/>
      </c>
    </row>
    <row r="4810" ht="16.5" spans="1:16">
      <c r="A4810" s="4" t="str">
        <f>IF($C4810="","",COUNTA($C$5:$C4810))</f>
        <v/>
      </c>
      <c r="B4810" s="52"/>
      <c r="C4810" s="53"/>
      <c r="D4810" s="53"/>
      <c r="E4810" s="32"/>
      <c r="F4810" s="54"/>
      <c r="G4810" s="54"/>
      <c r="H4810" s="24" t="str">
        <f>IFERROR(ROUND(VLOOKUP($C4810,基础资料!$B$5:$E$34,3,0)+SUMIF($C$5:$C4810,$C4810,$F$5:$F4810)-SUMIF($C$5:$C4810,$C4810,$G$5:$G4810),2),"")</f>
        <v/>
      </c>
      <c r="I4810" s="53"/>
      <c r="J4810" s="53"/>
      <c r="K4810" s="25" t="str">
        <f t="shared" si="75"/>
        <v/>
      </c>
      <c r="L4810" s="13" t="str">
        <f>IF($D4810="","",IFERROR(INDEX(类别属性,MATCH($D4810,类别表,0)),""))</f>
        <v/>
      </c>
      <c r="M4810" s="53"/>
      <c r="N4810" s="53"/>
      <c r="O4810" s="32"/>
      <c r="P4810" s="6" t="str">
        <f>IF($C4810="","",IF(ISNA(MATCH($C4810,账户表,0)),"※这个账户不在【基础资料】的账户档案里",IF($B4810="","※没填日期，这一笔不会进任何月份的报表",IF(NOT(ISNUMBER($B4810)),"※日期是文本不是日期（像 2026.6.28 这种），按日期取数的报表全会漏掉这一笔",IF(AND($F4810&lt;&gt;"",$G4810&lt;&gt;""),"※收入和支出不能同时填",IF(AND(N($F4810)=0,N($G4810)=0),"※收入和支出都没填",IF(OR(N($F4810)&lt;0,N($G4810)&lt;0),"※金额不能填负数，方向反了就换一列填",IF($D4810="","※没填收支类别，分类报表会漏掉这一笔",IF(ISNA(MATCH($D4810,类别表,0)),"※收支类别不在【基础资料】的清单里",IF(AND($L4810="内部转账",$M4810=""),"△内部转账要在「对方账户」写上另一头",IF(AND($L4810="内部转账",$M4810=$C4810),"※对方账户跟本账户是同一个",IF(AND($L4810&lt;&gt;"内部转账",$M4810&lt;&gt;""),"△填了对方账户，但类别不是内部转账",IF(YEAR($B4810)&lt;&gt;管理年度,"△不是管理年度的单据，按月的三张报表里看不到",IF($H4810&lt;0,"△这一笔之后该账户余额成负数了，核一下",""))))))))))))))</f>
        <v/>
      </c>
    </row>
    <row r="4811" ht="16.5" spans="1:16">
      <c r="A4811" s="4" t="str">
        <f>IF($C4811="","",COUNTA($C$5:$C4811))</f>
        <v/>
      </c>
      <c r="B4811" s="52"/>
      <c r="C4811" s="53"/>
      <c r="D4811" s="53"/>
      <c r="E4811" s="32"/>
      <c r="F4811" s="54"/>
      <c r="G4811" s="54"/>
      <c r="H4811" s="24" t="str">
        <f>IFERROR(ROUND(VLOOKUP($C4811,基础资料!$B$5:$E$34,3,0)+SUMIF($C$5:$C4811,$C4811,$F$5:$F4811)-SUMIF($C$5:$C4811,$C4811,$G$5:$G4811),2),"")</f>
        <v/>
      </c>
      <c r="I4811" s="53"/>
      <c r="J4811" s="53"/>
      <c r="K4811" s="25" t="str">
        <f t="shared" si="75"/>
        <v/>
      </c>
      <c r="L4811" s="13" t="str">
        <f>IF($D4811="","",IFERROR(INDEX(类别属性,MATCH($D4811,类别表,0)),""))</f>
        <v/>
      </c>
      <c r="M4811" s="53"/>
      <c r="N4811" s="53"/>
      <c r="O4811" s="32"/>
      <c r="P4811" s="6" t="str">
        <f>IF($C4811="","",IF(ISNA(MATCH($C4811,账户表,0)),"※这个账户不在【基础资料】的账户档案里",IF($B4811="","※没填日期，这一笔不会进任何月份的报表",IF(NOT(ISNUMBER($B4811)),"※日期是文本不是日期（像 2026.6.28 这种），按日期取数的报表全会漏掉这一笔",IF(AND($F4811&lt;&gt;"",$G4811&lt;&gt;""),"※收入和支出不能同时填",IF(AND(N($F4811)=0,N($G4811)=0),"※收入和支出都没填",IF(OR(N($F4811)&lt;0,N($G4811)&lt;0),"※金额不能填负数，方向反了就换一列填",IF($D4811="","※没填收支类别，分类报表会漏掉这一笔",IF(ISNA(MATCH($D4811,类别表,0)),"※收支类别不在【基础资料】的清单里",IF(AND($L4811="内部转账",$M4811=""),"△内部转账要在「对方账户」写上另一头",IF(AND($L4811="内部转账",$M4811=$C4811),"※对方账户跟本账户是同一个",IF(AND($L4811&lt;&gt;"内部转账",$M4811&lt;&gt;""),"△填了对方账户，但类别不是内部转账",IF(YEAR($B4811)&lt;&gt;管理年度,"△不是管理年度的单据，按月的三张报表里看不到",IF($H4811&lt;0,"△这一笔之后该账户余额成负数了，核一下",""))))))))))))))</f>
        <v/>
      </c>
    </row>
    <row r="4812" ht="16.5" spans="1:16">
      <c r="A4812" s="4" t="str">
        <f>IF($C4812="","",COUNTA($C$5:$C4812))</f>
        <v/>
      </c>
      <c r="B4812" s="52"/>
      <c r="C4812" s="53"/>
      <c r="D4812" s="53"/>
      <c r="E4812" s="32"/>
      <c r="F4812" s="54"/>
      <c r="G4812" s="54"/>
      <c r="H4812" s="24" t="str">
        <f>IFERROR(ROUND(VLOOKUP($C4812,基础资料!$B$5:$E$34,3,0)+SUMIF($C$5:$C4812,$C4812,$F$5:$F4812)-SUMIF($C$5:$C4812,$C4812,$G$5:$G4812),2),"")</f>
        <v/>
      </c>
      <c r="I4812" s="53"/>
      <c r="J4812" s="53"/>
      <c r="K4812" s="25" t="str">
        <f t="shared" si="75"/>
        <v/>
      </c>
      <c r="L4812" s="13" t="str">
        <f>IF($D4812="","",IFERROR(INDEX(类别属性,MATCH($D4812,类别表,0)),""))</f>
        <v/>
      </c>
      <c r="M4812" s="53"/>
      <c r="N4812" s="53"/>
      <c r="O4812" s="32"/>
      <c r="P4812" s="6" t="str">
        <f>IF($C4812="","",IF(ISNA(MATCH($C4812,账户表,0)),"※这个账户不在【基础资料】的账户档案里",IF($B4812="","※没填日期，这一笔不会进任何月份的报表",IF(NOT(ISNUMBER($B4812)),"※日期是文本不是日期（像 2026.6.28 这种），按日期取数的报表全会漏掉这一笔",IF(AND($F4812&lt;&gt;"",$G4812&lt;&gt;""),"※收入和支出不能同时填",IF(AND(N($F4812)=0,N($G4812)=0),"※收入和支出都没填",IF(OR(N($F4812)&lt;0,N($G4812)&lt;0),"※金额不能填负数，方向反了就换一列填",IF($D4812="","※没填收支类别，分类报表会漏掉这一笔",IF(ISNA(MATCH($D4812,类别表,0)),"※收支类别不在【基础资料】的清单里",IF(AND($L4812="内部转账",$M4812=""),"△内部转账要在「对方账户」写上另一头",IF(AND($L4812="内部转账",$M4812=$C4812),"※对方账户跟本账户是同一个",IF(AND($L4812&lt;&gt;"内部转账",$M4812&lt;&gt;""),"△填了对方账户，但类别不是内部转账",IF(YEAR($B4812)&lt;&gt;管理年度,"△不是管理年度的单据，按月的三张报表里看不到",IF($H4812&lt;0,"△这一笔之后该账户余额成负数了，核一下",""))))))))))))))</f>
        <v/>
      </c>
    </row>
    <row r="4813" ht="16.5" spans="1:16">
      <c r="A4813" s="4" t="str">
        <f>IF($C4813="","",COUNTA($C$5:$C4813))</f>
        <v/>
      </c>
      <c r="B4813" s="52"/>
      <c r="C4813" s="53"/>
      <c r="D4813" s="53"/>
      <c r="E4813" s="32"/>
      <c r="F4813" s="54"/>
      <c r="G4813" s="54"/>
      <c r="H4813" s="24" t="str">
        <f>IFERROR(ROUND(VLOOKUP($C4813,基础资料!$B$5:$E$34,3,0)+SUMIF($C$5:$C4813,$C4813,$F$5:$F4813)-SUMIF($C$5:$C4813,$C4813,$G$5:$G4813),2),"")</f>
        <v/>
      </c>
      <c r="I4813" s="53"/>
      <c r="J4813" s="53"/>
      <c r="K4813" s="25" t="str">
        <f t="shared" si="75"/>
        <v/>
      </c>
      <c r="L4813" s="13" t="str">
        <f>IF($D4813="","",IFERROR(INDEX(类别属性,MATCH($D4813,类别表,0)),""))</f>
        <v/>
      </c>
      <c r="M4813" s="53"/>
      <c r="N4813" s="53"/>
      <c r="O4813" s="32"/>
      <c r="P4813" s="6" t="str">
        <f>IF($C4813="","",IF(ISNA(MATCH($C4813,账户表,0)),"※这个账户不在【基础资料】的账户档案里",IF($B4813="","※没填日期，这一笔不会进任何月份的报表",IF(NOT(ISNUMBER($B4813)),"※日期是文本不是日期（像 2026.6.28 这种），按日期取数的报表全会漏掉这一笔",IF(AND($F4813&lt;&gt;"",$G4813&lt;&gt;""),"※收入和支出不能同时填",IF(AND(N($F4813)=0,N($G4813)=0),"※收入和支出都没填",IF(OR(N($F4813)&lt;0,N($G4813)&lt;0),"※金额不能填负数，方向反了就换一列填",IF($D4813="","※没填收支类别，分类报表会漏掉这一笔",IF(ISNA(MATCH($D4813,类别表,0)),"※收支类别不在【基础资料】的清单里",IF(AND($L4813="内部转账",$M4813=""),"△内部转账要在「对方账户」写上另一头",IF(AND($L4813="内部转账",$M4813=$C4813),"※对方账户跟本账户是同一个",IF(AND($L4813&lt;&gt;"内部转账",$M4813&lt;&gt;""),"△填了对方账户，但类别不是内部转账",IF(YEAR($B4813)&lt;&gt;管理年度,"△不是管理年度的单据，按月的三张报表里看不到",IF($H4813&lt;0,"△这一笔之后该账户余额成负数了，核一下",""))))))))))))))</f>
        <v/>
      </c>
    </row>
    <row r="4814" ht="16.5" spans="1:16">
      <c r="A4814" s="4" t="str">
        <f>IF($C4814="","",COUNTA($C$5:$C4814))</f>
        <v/>
      </c>
      <c r="B4814" s="52"/>
      <c r="C4814" s="53"/>
      <c r="D4814" s="53"/>
      <c r="E4814" s="32"/>
      <c r="F4814" s="54"/>
      <c r="G4814" s="54"/>
      <c r="H4814" s="24" t="str">
        <f>IFERROR(ROUND(VLOOKUP($C4814,基础资料!$B$5:$E$34,3,0)+SUMIF($C$5:$C4814,$C4814,$F$5:$F4814)-SUMIF($C$5:$C4814,$C4814,$G$5:$G4814),2),"")</f>
        <v/>
      </c>
      <c r="I4814" s="53"/>
      <c r="J4814" s="53"/>
      <c r="K4814" s="25" t="str">
        <f t="shared" si="75"/>
        <v/>
      </c>
      <c r="L4814" s="13" t="str">
        <f>IF($D4814="","",IFERROR(INDEX(类别属性,MATCH($D4814,类别表,0)),""))</f>
        <v/>
      </c>
      <c r="M4814" s="53"/>
      <c r="N4814" s="53"/>
      <c r="O4814" s="32"/>
      <c r="P4814" s="6" t="str">
        <f>IF($C4814="","",IF(ISNA(MATCH($C4814,账户表,0)),"※这个账户不在【基础资料】的账户档案里",IF($B4814="","※没填日期，这一笔不会进任何月份的报表",IF(NOT(ISNUMBER($B4814)),"※日期是文本不是日期（像 2026.6.28 这种），按日期取数的报表全会漏掉这一笔",IF(AND($F4814&lt;&gt;"",$G4814&lt;&gt;""),"※收入和支出不能同时填",IF(AND(N($F4814)=0,N($G4814)=0),"※收入和支出都没填",IF(OR(N($F4814)&lt;0,N($G4814)&lt;0),"※金额不能填负数，方向反了就换一列填",IF($D4814="","※没填收支类别，分类报表会漏掉这一笔",IF(ISNA(MATCH($D4814,类别表,0)),"※收支类别不在【基础资料】的清单里",IF(AND($L4814="内部转账",$M4814=""),"△内部转账要在「对方账户」写上另一头",IF(AND($L4814="内部转账",$M4814=$C4814),"※对方账户跟本账户是同一个",IF(AND($L4814&lt;&gt;"内部转账",$M4814&lt;&gt;""),"△填了对方账户，但类别不是内部转账",IF(YEAR($B4814)&lt;&gt;管理年度,"△不是管理年度的单据，按月的三张报表里看不到",IF($H4814&lt;0,"△这一笔之后该账户余额成负数了，核一下",""))))))))))))))</f>
        <v/>
      </c>
    </row>
    <row r="4815" ht="16.5" spans="1:16">
      <c r="A4815" s="4" t="str">
        <f>IF($C4815="","",COUNTA($C$5:$C4815))</f>
        <v/>
      </c>
      <c r="B4815" s="52"/>
      <c r="C4815" s="53"/>
      <c r="D4815" s="53"/>
      <c r="E4815" s="32"/>
      <c r="F4815" s="54"/>
      <c r="G4815" s="54"/>
      <c r="H4815" s="24" t="str">
        <f>IFERROR(ROUND(VLOOKUP($C4815,基础资料!$B$5:$E$34,3,0)+SUMIF($C$5:$C4815,$C4815,$F$5:$F4815)-SUMIF($C$5:$C4815,$C4815,$G$5:$G4815),2),"")</f>
        <v/>
      </c>
      <c r="I4815" s="53"/>
      <c r="J4815" s="53"/>
      <c r="K4815" s="25" t="str">
        <f t="shared" si="75"/>
        <v/>
      </c>
      <c r="L4815" s="13" t="str">
        <f>IF($D4815="","",IFERROR(INDEX(类别属性,MATCH($D4815,类别表,0)),""))</f>
        <v/>
      </c>
      <c r="M4815" s="53"/>
      <c r="N4815" s="53"/>
      <c r="O4815" s="32"/>
      <c r="P4815" s="6" t="str">
        <f>IF($C4815="","",IF(ISNA(MATCH($C4815,账户表,0)),"※这个账户不在【基础资料】的账户档案里",IF($B4815="","※没填日期，这一笔不会进任何月份的报表",IF(NOT(ISNUMBER($B4815)),"※日期是文本不是日期（像 2026.6.28 这种），按日期取数的报表全会漏掉这一笔",IF(AND($F4815&lt;&gt;"",$G4815&lt;&gt;""),"※收入和支出不能同时填",IF(AND(N($F4815)=0,N($G4815)=0),"※收入和支出都没填",IF(OR(N($F4815)&lt;0,N($G4815)&lt;0),"※金额不能填负数，方向反了就换一列填",IF($D4815="","※没填收支类别，分类报表会漏掉这一笔",IF(ISNA(MATCH($D4815,类别表,0)),"※收支类别不在【基础资料】的清单里",IF(AND($L4815="内部转账",$M4815=""),"△内部转账要在「对方账户」写上另一头",IF(AND($L4815="内部转账",$M4815=$C4815),"※对方账户跟本账户是同一个",IF(AND($L4815&lt;&gt;"内部转账",$M4815&lt;&gt;""),"△填了对方账户，但类别不是内部转账",IF(YEAR($B4815)&lt;&gt;管理年度,"△不是管理年度的单据，按月的三张报表里看不到",IF($H4815&lt;0,"△这一笔之后该账户余额成负数了，核一下",""))))))))))))))</f>
        <v/>
      </c>
    </row>
    <row r="4816" ht="16.5" spans="1:16">
      <c r="A4816" s="4" t="str">
        <f>IF($C4816="","",COUNTA($C$5:$C4816))</f>
        <v/>
      </c>
      <c r="B4816" s="52"/>
      <c r="C4816" s="53"/>
      <c r="D4816" s="53"/>
      <c r="E4816" s="32"/>
      <c r="F4816" s="54"/>
      <c r="G4816" s="54"/>
      <c r="H4816" s="24" t="str">
        <f>IFERROR(ROUND(VLOOKUP($C4816,基础资料!$B$5:$E$34,3,0)+SUMIF($C$5:$C4816,$C4816,$F$5:$F4816)-SUMIF($C$5:$C4816,$C4816,$G$5:$G4816),2),"")</f>
        <v/>
      </c>
      <c r="I4816" s="53"/>
      <c r="J4816" s="53"/>
      <c r="K4816" s="25" t="str">
        <f t="shared" si="75"/>
        <v/>
      </c>
      <c r="L4816" s="13" t="str">
        <f>IF($D4816="","",IFERROR(INDEX(类别属性,MATCH($D4816,类别表,0)),""))</f>
        <v/>
      </c>
      <c r="M4816" s="53"/>
      <c r="N4816" s="53"/>
      <c r="O4816" s="32"/>
      <c r="P4816" s="6" t="str">
        <f>IF($C4816="","",IF(ISNA(MATCH($C4816,账户表,0)),"※这个账户不在【基础资料】的账户档案里",IF($B4816="","※没填日期，这一笔不会进任何月份的报表",IF(NOT(ISNUMBER($B4816)),"※日期是文本不是日期（像 2026.6.28 这种），按日期取数的报表全会漏掉这一笔",IF(AND($F4816&lt;&gt;"",$G4816&lt;&gt;""),"※收入和支出不能同时填",IF(AND(N($F4816)=0,N($G4816)=0),"※收入和支出都没填",IF(OR(N($F4816)&lt;0,N($G4816)&lt;0),"※金额不能填负数，方向反了就换一列填",IF($D4816="","※没填收支类别，分类报表会漏掉这一笔",IF(ISNA(MATCH($D4816,类别表,0)),"※收支类别不在【基础资料】的清单里",IF(AND($L4816="内部转账",$M4816=""),"△内部转账要在「对方账户」写上另一头",IF(AND($L4816="内部转账",$M4816=$C4816),"※对方账户跟本账户是同一个",IF(AND($L4816&lt;&gt;"内部转账",$M4816&lt;&gt;""),"△填了对方账户，但类别不是内部转账",IF(YEAR($B4816)&lt;&gt;管理年度,"△不是管理年度的单据，按月的三张报表里看不到",IF($H4816&lt;0,"△这一笔之后该账户余额成负数了，核一下",""))))))))))))))</f>
        <v/>
      </c>
    </row>
    <row r="4817" ht="16.5" spans="1:16">
      <c r="A4817" s="4" t="str">
        <f>IF($C4817="","",COUNTA($C$5:$C4817))</f>
        <v/>
      </c>
      <c r="B4817" s="52"/>
      <c r="C4817" s="53"/>
      <c r="D4817" s="53"/>
      <c r="E4817" s="32"/>
      <c r="F4817" s="54"/>
      <c r="G4817" s="54"/>
      <c r="H4817" s="24" t="str">
        <f>IFERROR(ROUND(VLOOKUP($C4817,基础资料!$B$5:$E$34,3,0)+SUMIF($C$5:$C4817,$C4817,$F$5:$F4817)-SUMIF($C$5:$C4817,$C4817,$G$5:$G4817),2),"")</f>
        <v/>
      </c>
      <c r="I4817" s="53"/>
      <c r="J4817" s="53"/>
      <c r="K4817" s="25" t="str">
        <f t="shared" si="75"/>
        <v/>
      </c>
      <c r="L4817" s="13" t="str">
        <f>IF($D4817="","",IFERROR(INDEX(类别属性,MATCH($D4817,类别表,0)),""))</f>
        <v/>
      </c>
      <c r="M4817" s="53"/>
      <c r="N4817" s="53"/>
      <c r="O4817" s="32"/>
      <c r="P4817" s="6" t="str">
        <f>IF($C4817="","",IF(ISNA(MATCH($C4817,账户表,0)),"※这个账户不在【基础资料】的账户档案里",IF($B4817="","※没填日期，这一笔不会进任何月份的报表",IF(NOT(ISNUMBER($B4817)),"※日期是文本不是日期（像 2026.6.28 这种），按日期取数的报表全会漏掉这一笔",IF(AND($F4817&lt;&gt;"",$G4817&lt;&gt;""),"※收入和支出不能同时填",IF(AND(N($F4817)=0,N($G4817)=0),"※收入和支出都没填",IF(OR(N($F4817)&lt;0,N($G4817)&lt;0),"※金额不能填负数，方向反了就换一列填",IF($D4817="","※没填收支类别，分类报表会漏掉这一笔",IF(ISNA(MATCH($D4817,类别表,0)),"※收支类别不在【基础资料】的清单里",IF(AND($L4817="内部转账",$M4817=""),"△内部转账要在「对方账户」写上另一头",IF(AND($L4817="内部转账",$M4817=$C4817),"※对方账户跟本账户是同一个",IF(AND($L4817&lt;&gt;"内部转账",$M4817&lt;&gt;""),"△填了对方账户，但类别不是内部转账",IF(YEAR($B4817)&lt;&gt;管理年度,"△不是管理年度的单据，按月的三张报表里看不到",IF($H4817&lt;0,"△这一笔之后该账户余额成负数了，核一下",""))))))))))))))</f>
        <v/>
      </c>
    </row>
    <row r="4818" ht="16.5" spans="1:16">
      <c r="A4818" s="4" t="str">
        <f>IF($C4818="","",COUNTA($C$5:$C4818))</f>
        <v/>
      </c>
      <c r="B4818" s="52"/>
      <c r="C4818" s="53"/>
      <c r="D4818" s="53"/>
      <c r="E4818" s="32"/>
      <c r="F4818" s="54"/>
      <c r="G4818" s="54"/>
      <c r="H4818" s="24" t="str">
        <f>IFERROR(ROUND(VLOOKUP($C4818,基础资料!$B$5:$E$34,3,0)+SUMIF($C$5:$C4818,$C4818,$F$5:$F4818)-SUMIF($C$5:$C4818,$C4818,$G$5:$G4818),2),"")</f>
        <v/>
      </c>
      <c r="I4818" s="53"/>
      <c r="J4818" s="53"/>
      <c r="K4818" s="25" t="str">
        <f t="shared" si="75"/>
        <v/>
      </c>
      <c r="L4818" s="13" t="str">
        <f>IF($D4818="","",IFERROR(INDEX(类别属性,MATCH($D4818,类别表,0)),""))</f>
        <v/>
      </c>
      <c r="M4818" s="53"/>
      <c r="N4818" s="53"/>
      <c r="O4818" s="32"/>
      <c r="P4818" s="6" t="str">
        <f>IF($C4818="","",IF(ISNA(MATCH($C4818,账户表,0)),"※这个账户不在【基础资料】的账户档案里",IF($B4818="","※没填日期，这一笔不会进任何月份的报表",IF(NOT(ISNUMBER($B4818)),"※日期是文本不是日期（像 2026.6.28 这种），按日期取数的报表全会漏掉这一笔",IF(AND($F4818&lt;&gt;"",$G4818&lt;&gt;""),"※收入和支出不能同时填",IF(AND(N($F4818)=0,N($G4818)=0),"※收入和支出都没填",IF(OR(N($F4818)&lt;0,N($G4818)&lt;0),"※金额不能填负数，方向反了就换一列填",IF($D4818="","※没填收支类别，分类报表会漏掉这一笔",IF(ISNA(MATCH($D4818,类别表,0)),"※收支类别不在【基础资料】的清单里",IF(AND($L4818="内部转账",$M4818=""),"△内部转账要在「对方账户」写上另一头",IF(AND($L4818="内部转账",$M4818=$C4818),"※对方账户跟本账户是同一个",IF(AND($L4818&lt;&gt;"内部转账",$M4818&lt;&gt;""),"△填了对方账户，但类别不是内部转账",IF(YEAR($B4818)&lt;&gt;管理年度,"△不是管理年度的单据，按月的三张报表里看不到",IF($H4818&lt;0,"△这一笔之后该账户余额成负数了，核一下",""))))))))))))))</f>
        <v/>
      </c>
    </row>
    <row r="4819" ht="16.5" spans="1:16">
      <c r="A4819" s="4" t="str">
        <f>IF($C4819="","",COUNTA($C$5:$C4819))</f>
        <v/>
      </c>
      <c r="B4819" s="52"/>
      <c r="C4819" s="53"/>
      <c r="D4819" s="53"/>
      <c r="E4819" s="32"/>
      <c r="F4819" s="54"/>
      <c r="G4819" s="54"/>
      <c r="H4819" s="24" t="str">
        <f>IFERROR(ROUND(VLOOKUP($C4819,基础资料!$B$5:$E$34,3,0)+SUMIF($C$5:$C4819,$C4819,$F$5:$F4819)-SUMIF($C$5:$C4819,$C4819,$G$5:$G4819),2),"")</f>
        <v/>
      </c>
      <c r="I4819" s="53"/>
      <c r="J4819" s="53"/>
      <c r="K4819" s="25" t="str">
        <f t="shared" si="75"/>
        <v/>
      </c>
      <c r="L4819" s="13" t="str">
        <f>IF($D4819="","",IFERROR(INDEX(类别属性,MATCH($D4819,类别表,0)),""))</f>
        <v/>
      </c>
      <c r="M4819" s="53"/>
      <c r="N4819" s="53"/>
      <c r="O4819" s="32"/>
      <c r="P4819" s="6" t="str">
        <f>IF($C4819="","",IF(ISNA(MATCH($C4819,账户表,0)),"※这个账户不在【基础资料】的账户档案里",IF($B4819="","※没填日期，这一笔不会进任何月份的报表",IF(NOT(ISNUMBER($B4819)),"※日期是文本不是日期（像 2026.6.28 这种），按日期取数的报表全会漏掉这一笔",IF(AND($F4819&lt;&gt;"",$G4819&lt;&gt;""),"※收入和支出不能同时填",IF(AND(N($F4819)=0,N($G4819)=0),"※收入和支出都没填",IF(OR(N($F4819)&lt;0,N($G4819)&lt;0),"※金额不能填负数，方向反了就换一列填",IF($D4819="","※没填收支类别，分类报表会漏掉这一笔",IF(ISNA(MATCH($D4819,类别表,0)),"※收支类别不在【基础资料】的清单里",IF(AND($L4819="内部转账",$M4819=""),"△内部转账要在「对方账户」写上另一头",IF(AND($L4819="内部转账",$M4819=$C4819),"※对方账户跟本账户是同一个",IF(AND($L4819&lt;&gt;"内部转账",$M4819&lt;&gt;""),"△填了对方账户，但类别不是内部转账",IF(YEAR($B4819)&lt;&gt;管理年度,"△不是管理年度的单据，按月的三张报表里看不到",IF($H4819&lt;0,"△这一笔之后该账户余额成负数了，核一下",""))))))))))))))</f>
        <v/>
      </c>
    </row>
    <row r="4820" ht="16.5" spans="1:16">
      <c r="A4820" s="4" t="str">
        <f>IF($C4820="","",COUNTA($C$5:$C4820))</f>
        <v/>
      </c>
      <c r="B4820" s="52"/>
      <c r="C4820" s="53"/>
      <c r="D4820" s="53"/>
      <c r="E4820" s="32"/>
      <c r="F4820" s="54"/>
      <c r="G4820" s="54"/>
      <c r="H4820" s="24" t="str">
        <f>IFERROR(ROUND(VLOOKUP($C4820,基础资料!$B$5:$E$34,3,0)+SUMIF($C$5:$C4820,$C4820,$F$5:$F4820)-SUMIF($C$5:$C4820,$C4820,$G$5:$G4820),2),"")</f>
        <v/>
      </c>
      <c r="I4820" s="53"/>
      <c r="J4820" s="53"/>
      <c r="K4820" s="25" t="str">
        <f t="shared" si="75"/>
        <v/>
      </c>
      <c r="L4820" s="13" t="str">
        <f>IF($D4820="","",IFERROR(INDEX(类别属性,MATCH($D4820,类别表,0)),""))</f>
        <v/>
      </c>
      <c r="M4820" s="53"/>
      <c r="N4820" s="53"/>
      <c r="O4820" s="32"/>
      <c r="P4820" s="6" t="str">
        <f>IF($C4820="","",IF(ISNA(MATCH($C4820,账户表,0)),"※这个账户不在【基础资料】的账户档案里",IF($B4820="","※没填日期，这一笔不会进任何月份的报表",IF(NOT(ISNUMBER($B4820)),"※日期是文本不是日期（像 2026.6.28 这种），按日期取数的报表全会漏掉这一笔",IF(AND($F4820&lt;&gt;"",$G4820&lt;&gt;""),"※收入和支出不能同时填",IF(AND(N($F4820)=0,N($G4820)=0),"※收入和支出都没填",IF(OR(N($F4820)&lt;0,N($G4820)&lt;0),"※金额不能填负数，方向反了就换一列填",IF($D4820="","※没填收支类别，分类报表会漏掉这一笔",IF(ISNA(MATCH($D4820,类别表,0)),"※收支类别不在【基础资料】的清单里",IF(AND($L4820="内部转账",$M4820=""),"△内部转账要在「对方账户」写上另一头",IF(AND($L4820="内部转账",$M4820=$C4820),"※对方账户跟本账户是同一个",IF(AND($L4820&lt;&gt;"内部转账",$M4820&lt;&gt;""),"△填了对方账户，但类别不是内部转账",IF(YEAR($B4820)&lt;&gt;管理年度,"△不是管理年度的单据，按月的三张报表里看不到",IF($H4820&lt;0,"△这一笔之后该账户余额成负数了，核一下",""))))))))))))))</f>
        <v/>
      </c>
    </row>
    <row r="4821" ht="16.5" spans="1:16">
      <c r="A4821" s="4" t="str">
        <f>IF($C4821="","",COUNTA($C$5:$C4821))</f>
        <v/>
      </c>
      <c r="B4821" s="52"/>
      <c r="C4821" s="53"/>
      <c r="D4821" s="53"/>
      <c r="E4821" s="32"/>
      <c r="F4821" s="54"/>
      <c r="G4821" s="54"/>
      <c r="H4821" s="24" t="str">
        <f>IFERROR(ROUND(VLOOKUP($C4821,基础资料!$B$5:$E$34,3,0)+SUMIF($C$5:$C4821,$C4821,$F$5:$F4821)-SUMIF($C$5:$C4821,$C4821,$G$5:$G4821),2),"")</f>
        <v/>
      </c>
      <c r="I4821" s="53"/>
      <c r="J4821" s="53"/>
      <c r="K4821" s="25" t="str">
        <f t="shared" si="75"/>
        <v/>
      </c>
      <c r="L4821" s="13" t="str">
        <f>IF($D4821="","",IFERROR(INDEX(类别属性,MATCH($D4821,类别表,0)),""))</f>
        <v/>
      </c>
      <c r="M4821" s="53"/>
      <c r="N4821" s="53"/>
      <c r="O4821" s="32"/>
      <c r="P4821" s="6" t="str">
        <f>IF($C4821="","",IF(ISNA(MATCH($C4821,账户表,0)),"※这个账户不在【基础资料】的账户档案里",IF($B4821="","※没填日期，这一笔不会进任何月份的报表",IF(NOT(ISNUMBER($B4821)),"※日期是文本不是日期（像 2026.6.28 这种），按日期取数的报表全会漏掉这一笔",IF(AND($F4821&lt;&gt;"",$G4821&lt;&gt;""),"※收入和支出不能同时填",IF(AND(N($F4821)=0,N($G4821)=0),"※收入和支出都没填",IF(OR(N($F4821)&lt;0,N($G4821)&lt;0),"※金额不能填负数，方向反了就换一列填",IF($D4821="","※没填收支类别，分类报表会漏掉这一笔",IF(ISNA(MATCH($D4821,类别表,0)),"※收支类别不在【基础资料】的清单里",IF(AND($L4821="内部转账",$M4821=""),"△内部转账要在「对方账户」写上另一头",IF(AND($L4821="内部转账",$M4821=$C4821),"※对方账户跟本账户是同一个",IF(AND($L4821&lt;&gt;"内部转账",$M4821&lt;&gt;""),"△填了对方账户，但类别不是内部转账",IF(YEAR($B4821)&lt;&gt;管理年度,"△不是管理年度的单据，按月的三张报表里看不到",IF($H4821&lt;0,"△这一笔之后该账户余额成负数了，核一下",""))))))))))))))</f>
        <v/>
      </c>
    </row>
    <row r="4822" ht="16.5" spans="1:16">
      <c r="A4822" s="4" t="str">
        <f>IF($C4822="","",COUNTA($C$5:$C4822))</f>
        <v/>
      </c>
      <c r="B4822" s="52"/>
      <c r="C4822" s="53"/>
      <c r="D4822" s="53"/>
      <c r="E4822" s="32"/>
      <c r="F4822" s="54"/>
      <c r="G4822" s="54"/>
      <c r="H4822" s="24" t="str">
        <f>IFERROR(ROUND(VLOOKUP($C4822,基础资料!$B$5:$E$34,3,0)+SUMIF($C$5:$C4822,$C4822,$F$5:$F4822)-SUMIF($C$5:$C4822,$C4822,$G$5:$G4822),2),"")</f>
        <v/>
      </c>
      <c r="I4822" s="53"/>
      <c r="J4822" s="53"/>
      <c r="K4822" s="25" t="str">
        <f t="shared" si="75"/>
        <v/>
      </c>
      <c r="L4822" s="13" t="str">
        <f>IF($D4822="","",IFERROR(INDEX(类别属性,MATCH($D4822,类别表,0)),""))</f>
        <v/>
      </c>
      <c r="M4822" s="53"/>
      <c r="N4822" s="53"/>
      <c r="O4822" s="32"/>
      <c r="P4822" s="6" t="str">
        <f>IF($C4822="","",IF(ISNA(MATCH($C4822,账户表,0)),"※这个账户不在【基础资料】的账户档案里",IF($B4822="","※没填日期，这一笔不会进任何月份的报表",IF(NOT(ISNUMBER($B4822)),"※日期是文本不是日期（像 2026.6.28 这种），按日期取数的报表全会漏掉这一笔",IF(AND($F4822&lt;&gt;"",$G4822&lt;&gt;""),"※收入和支出不能同时填",IF(AND(N($F4822)=0,N($G4822)=0),"※收入和支出都没填",IF(OR(N($F4822)&lt;0,N($G4822)&lt;0),"※金额不能填负数，方向反了就换一列填",IF($D4822="","※没填收支类别，分类报表会漏掉这一笔",IF(ISNA(MATCH($D4822,类别表,0)),"※收支类别不在【基础资料】的清单里",IF(AND($L4822="内部转账",$M4822=""),"△内部转账要在「对方账户」写上另一头",IF(AND($L4822="内部转账",$M4822=$C4822),"※对方账户跟本账户是同一个",IF(AND($L4822&lt;&gt;"内部转账",$M4822&lt;&gt;""),"△填了对方账户，但类别不是内部转账",IF(YEAR($B4822)&lt;&gt;管理年度,"△不是管理年度的单据，按月的三张报表里看不到",IF($H4822&lt;0,"△这一笔之后该账户余额成负数了，核一下",""))))))))))))))</f>
        <v/>
      </c>
    </row>
    <row r="4823" ht="16.5" spans="1:16">
      <c r="A4823" s="4" t="str">
        <f>IF($C4823="","",COUNTA($C$5:$C4823))</f>
        <v/>
      </c>
      <c r="B4823" s="52"/>
      <c r="C4823" s="53"/>
      <c r="D4823" s="53"/>
      <c r="E4823" s="32"/>
      <c r="F4823" s="54"/>
      <c r="G4823" s="54"/>
      <c r="H4823" s="24" t="str">
        <f>IFERROR(ROUND(VLOOKUP($C4823,基础资料!$B$5:$E$34,3,0)+SUMIF($C$5:$C4823,$C4823,$F$5:$F4823)-SUMIF($C$5:$C4823,$C4823,$G$5:$G4823),2),"")</f>
        <v/>
      </c>
      <c r="I4823" s="53"/>
      <c r="J4823" s="53"/>
      <c r="K4823" s="25" t="str">
        <f t="shared" si="75"/>
        <v/>
      </c>
      <c r="L4823" s="13" t="str">
        <f>IF($D4823="","",IFERROR(INDEX(类别属性,MATCH($D4823,类别表,0)),""))</f>
        <v/>
      </c>
      <c r="M4823" s="53"/>
      <c r="N4823" s="53"/>
      <c r="O4823" s="32"/>
      <c r="P4823" s="6" t="str">
        <f>IF($C4823="","",IF(ISNA(MATCH($C4823,账户表,0)),"※这个账户不在【基础资料】的账户档案里",IF($B4823="","※没填日期，这一笔不会进任何月份的报表",IF(NOT(ISNUMBER($B4823)),"※日期是文本不是日期（像 2026.6.28 这种），按日期取数的报表全会漏掉这一笔",IF(AND($F4823&lt;&gt;"",$G4823&lt;&gt;""),"※收入和支出不能同时填",IF(AND(N($F4823)=0,N($G4823)=0),"※收入和支出都没填",IF(OR(N($F4823)&lt;0,N($G4823)&lt;0),"※金额不能填负数，方向反了就换一列填",IF($D4823="","※没填收支类别，分类报表会漏掉这一笔",IF(ISNA(MATCH($D4823,类别表,0)),"※收支类别不在【基础资料】的清单里",IF(AND($L4823="内部转账",$M4823=""),"△内部转账要在「对方账户」写上另一头",IF(AND($L4823="内部转账",$M4823=$C4823),"※对方账户跟本账户是同一个",IF(AND($L4823&lt;&gt;"内部转账",$M4823&lt;&gt;""),"△填了对方账户，但类别不是内部转账",IF(YEAR($B4823)&lt;&gt;管理年度,"△不是管理年度的单据，按月的三张报表里看不到",IF($H4823&lt;0,"△这一笔之后该账户余额成负数了，核一下",""))))))))))))))</f>
        <v/>
      </c>
    </row>
    <row r="4824" ht="16.5" spans="1:16">
      <c r="A4824" s="4" t="str">
        <f>IF($C4824="","",COUNTA($C$5:$C4824))</f>
        <v/>
      </c>
      <c r="B4824" s="52"/>
      <c r="C4824" s="53"/>
      <c r="D4824" s="53"/>
      <c r="E4824" s="32"/>
      <c r="F4824" s="54"/>
      <c r="G4824" s="54"/>
      <c r="H4824" s="24" t="str">
        <f>IFERROR(ROUND(VLOOKUP($C4824,基础资料!$B$5:$E$34,3,0)+SUMIF($C$5:$C4824,$C4824,$F$5:$F4824)-SUMIF($C$5:$C4824,$C4824,$G$5:$G4824),2),"")</f>
        <v/>
      </c>
      <c r="I4824" s="53"/>
      <c r="J4824" s="53"/>
      <c r="K4824" s="25" t="str">
        <f t="shared" si="75"/>
        <v/>
      </c>
      <c r="L4824" s="13" t="str">
        <f>IF($D4824="","",IFERROR(INDEX(类别属性,MATCH($D4824,类别表,0)),""))</f>
        <v/>
      </c>
      <c r="M4824" s="53"/>
      <c r="N4824" s="53"/>
      <c r="O4824" s="32"/>
      <c r="P4824" s="6" t="str">
        <f>IF($C4824="","",IF(ISNA(MATCH($C4824,账户表,0)),"※这个账户不在【基础资料】的账户档案里",IF($B4824="","※没填日期，这一笔不会进任何月份的报表",IF(NOT(ISNUMBER($B4824)),"※日期是文本不是日期（像 2026.6.28 这种），按日期取数的报表全会漏掉这一笔",IF(AND($F4824&lt;&gt;"",$G4824&lt;&gt;""),"※收入和支出不能同时填",IF(AND(N($F4824)=0,N($G4824)=0),"※收入和支出都没填",IF(OR(N($F4824)&lt;0,N($G4824)&lt;0),"※金额不能填负数，方向反了就换一列填",IF($D4824="","※没填收支类别，分类报表会漏掉这一笔",IF(ISNA(MATCH($D4824,类别表,0)),"※收支类别不在【基础资料】的清单里",IF(AND($L4824="内部转账",$M4824=""),"△内部转账要在「对方账户」写上另一头",IF(AND($L4824="内部转账",$M4824=$C4824),"※对方账户跟本账户是同一个",IF(AND($L4824&lt;&gt;"内部转账",$M4824&lt;&gt;""),"△填了对方账户，但类别不是内部转账",IF(YEAR($B4824)&lt;&gt;管理年度,"△不是管理年度的单据，按月的三张报表里看不到",IF($H4824&lt;0,"△这一笔之后该账户余额成负数了，核一下",""))))))))))))))</f>
        <v/>
      </c>
    </row>
    <row r="4825" ht="16.5" spans="1:16">
      <c r="A4825" s="4" t="str">
        <f>IF($C4825="","",COUNTA($C$5:$C4825))</f>
        <v/>
      </c>
      <c r="B4825" s="52"/>
      <c r="C4825" s="53"/>
      <c r="D4825" s="53"/>
      <c r="E4825" s="32"/>
      <c r="F4825" s="54"/>
      <c r="G4825" s="54"/>
      <c r="H4825" s="24" t="str">
        <f>IFERROR(ROUND(VLOOKUP($C4825,基础资料!$B$5:$E$34,3,0)+SUMIF($C$5:$C4825,$C4825,$F$5:$F4825)-SUMIF($C$5:$C4825,$C4825,$G$5:$G4825),2),"")</f>
        <v/>
      </c>
      <c r="I4825" s="53"/>
      <c r="J4825" s="53"/>
      <c r="K4825" s="25" t="str">
        <f t="shared" si="75"/>
        <v/>
      </c>
      <c r="L4825" s="13" t="str">
        <f>IF($D4825="","",IFERROR(INDEX(类别属性,MATCH($D4825,类别表,0)),""))</f>
        <v/>
      </c>
      <c r="M4825" s="53"/>
      <c r="N4825" s="53"/>
      <c r="O4825" s="32"/>
      <c r="P4825" s="6" t="str">
        <f>IF($C4825="","",IF(ISNA(MATCH($C4825,账户表,0)),"※这个账户不在【基础资料】的账户档案里",IF($B4825="","※没填日期，这一笔不会进任何月份的报表",IF(NOT(ISNUMBER($B4825)),"※日期是文本不是日期（像 2026.6.28 这种），按日期取数的报表全会漏掉这一笔",IF(AND($F4825&lt;&gt;"",$G4825&lt;&gt;""),"※收入和支出不能同时填",IF(AND(N($F4825)=0,N($G4825)=0),"※收入和支出都没填",IF(OR(N($F4825)&lt;0,N($G4825)&lt;0),"※金额不能填负数，方向反了就换一列填",IF($D4825="","※没填收支类别，分类报表会漏掉这一笔",IF(ISNA(MATCH($D4825,类别表,0)),"※收支类别不在【基础资料】的清单里",IF(AND($L4825="内部转账",$M4825=""),"△内部转账要在「对方账户」写上另一头",IF(AND($L4825="内部转账",$M4825=$C4825),"※对方账户跟本账户是同一个",IF(AND($L4825&lt;&gt;"内部转账",$M4825&lt;&gt;""),"△填了对方账户，但类别不是内部转账",IF(YEAR($B4825)&lt;&gt;管理年度,"△不是管理年度的单据，按月的三张报表里看不到",IF($H4825&lt;0,"△这一笔之后该账户余额成负数了，核一下",""))))))))))))))</f>
        <v/>
      </c>
    </row>
    <row r="4826" ht="16.5" spans="1:16">
      <c r="A4826" s="4" t="str">
        <f>IF($C4826="","",COUNTA($C$5:$C4826))</f>
        <v/>
      </c>
      <c r="B4826" s="52"/>
      <c r="C4826" s="53"/>
      <c r="D4826" s="53"/>
      <c r="E4826" s="32"/>
      <c r="F4826" s="54"/>
      <c r="G4826" s="54"/>
      <c r="H4826" s="24" t="str">
        <f>IFERROR(ROUND(VLOOKUP($C4826,基础资料!$B$5:$E$34,3,0)+SUMIF($C$5:$C4826,$C4826,$F$5:$F4826)-SUMIF($C$5:$C4826,$C4826,$G$5:$G4826),2),"")</f>
        <v/>
      </c>
      <c r="I4826" s="53"/>
      <c r="J4826" s="53"/>
      <c r="K4826" s="25" t="str">
        <f t="shared" si="75"/>
        <v/>
      </c>
      <c r="L4826" s="13" t="str">
        <f>IF($D4826="","",IFERROR(INDEX(类别属性,MATCH($D4826,类别表,0)),""))</f>
        <v/>
      </c>
      <c r="M4826" s="53"/>
      <c r="N4826" s="53"/>
      <c r="O4826" s="32"/>
      <c r="P4826" s="6" t="str">
        <f>IF($C4826="","",IF(ISNA(MATCH($C4826,账户表,0)),"※这个账户不在【基础资料】的账户档案里",IF($B4826="","※没填日期，这一笔不会进任何月份的报表",IF(NOT(ISNUMBER($B4826)),"※日期是文本不是日期（像 2026.6.28 这种），按日期取数的报表全会漏掉这一笔",IF(AND($F4826&lt;&gt;"",$G4826&lt;&gt;""),"※收入和支出不能同时填",IF(AND(N($F4826)=0,N($G4826)=0),"※收入和支出都没填",IF(OR(N($F4826)&lt;0,N($G4826)&lt;0),"※金额不能填负数，方向反了就换一列填",IF($D4826="","※没填收支类别，分类报表会漏掉这一笔",IF(ISNA(MATCH($D4826,类别表,0)),"※收支类别不在【基础资料】的清单里",IF(AND($L4826="内部转账",$M4826=""),"△内部转账要在「对方账户」写上另一头",IF(AND($L4826="内部转账",$M4826=$C4826),"※对方账户跟本账户是同一个",IF(AND($L4826&lt;&gt;"内部转账",$M4826&lt;&gt;""),"△填了对方账户，但类别不是内部转账",IF(YEAR($B4826)&lt;&gt;管理年度,"△不是管理年度的单据，按月的三张报表里看不到",IF($H4826&lt;0,"△这一笔之后该账户余额成负数了，核一下",""))))))))))))))</f>
        <v/>
      </c>
    </row>
    <row r="4827" ht="16.5" spans="1:16">
      <c r="A4827" s="4" t="str">
        <f>IF($C4827="","",COUNTA($C$5:$C4827))</f>
        <v/>
      </c>
      <c r="B4827" s="52"/>
      <c r="C4827" s="53"/>
      <c r="D4827" s="53"/>
      <c r="E4827" s="32"/>
      <c r="F4827" s="54"/>
      <c r="G4827" s="54"/>
      <c r="H4827" s="24" t="str">
        <f>IFERROR(ROUND(VLOOKUP($C4827,基础资料!$B$5:$E$34,3,0)+SUMIF($C$5:$C4827,$C4827,$F$5:$F4827)-SUMIF($C$5:$C4827,$C4827,$G$5:$G4827),2),"")</f>
        <v/>
      </c>
      <c r="I4827" s="53"/>
      <c r="J4827" s="53"/>
      <c r="K4827" s="25" t="str">
        <f t="shared" si="75"/>
        <v/>
      </c>
      <c r="L4827" s="13" t="str">
        <f>IF($D4827="","",IFERROR(INDEX(类别属性,MATCH($D4827,类别表,0)),""))</f>
        <v/>
      </c>
      <c r="M4827" s="53"/>
      <c r="N4827" s="53"/>
      <c r="O4827" s="32"/>
      <c r="P4827" s="6" t="str">
        <f>IF($C4827="","",IF(ISNA(MATCH($C4827,账户表,0)),"※这个账户不在【基础资料】的账户档案里",IF($B4827="","※没填日期，这一笔不会进任何月份的报表",IF(NOT(ISNUMBER($B4827)),"※日期是文本不是日期（像 2026.6.28 这种），按日期取数的报表全会漏掉这一笔",IF(AND($F4827&lt;&gt;"",$G4827&lt;&gt;""),"※收入和支出不能同时填",IF(AND(N($F4827)=0,N($G4827)=0),"※收入和支出都没填",IF(OR(N($F4827)&lt;0,N($G4827)&lt;0),"※金额不能填负数，方向反了就换一列填",IF($D4827="","※没填收支类别，分类报表会漏掉这一笔",IF(ISNA(MATCH($D4827,类别表,0)),"※收支类别不在【基础资料】的清单里",IF(AND($L4827="内部转账",$M4827=""),"△内部转账要在「对方账户」写上另一头",IF(AND($L4827="内部转账",$M4827=$C4827),"※对方账户跟本账户是同一个",IF(AND($L4827&lt;&gt;"内部转账",$M4827&lt;&gt;""),"△填了对方账户，但类别不是内部转账",IF(YEAR($B4827)&lt;&gt;管理年度,"△不是管理年度的单据，按月的三张报表里看不到",IF($H4827&lt;0,"△这一笔之后该账户余额成负数了，核一下",""))))))))))))))</f>
        <v/>
      </c>
    </row>
    <row r="4828" ht="16.5" spans="1:16">
      <c r="A4828" s="4" t="str">
        <f>IF($C4828="","",COUNTA($C$5:$C4828))</f>
        <v/>
      </c>
      <c r="B4828" s="52"/>
      <c r="C4828" s="53"/>
      <c r="D4828" s="53"/>
      <c r="E4828" s="32"/>
      <c r="F4828" s="54"/>
      <c r="G4828" s="54"/>
      <c r="H4828" s="24" t="str">
        <f>IFERROR(ROUND(VLOOKUP($C4828,基础资料!$B$5:$E$34,3,0)+SUMIF($C$5:$C4828,$C4828,$F$5:$F4828)-SUMIF($C$5:$C4828,$C4828,$G$5:$G4828),2),"")</f>
        <v/>
      </c>
      <c r="I4828" s="53"/>
      <c r="J4828" s="53"/>
      <c r="K4828" s="25" t="str">
        <f t="shared" si="75"/>
        <v/>
      </c>
      <c r="L4828" s="13" t="str">
        <f>IF($D4828="","",IFERROR(INDEX(类别属性,MATCH($D4828,类别表,0)),""))</f>
        <v/>
      </c>
      <c r="M4828" s="53"/>
      <c r="N4828" s="53"/>
      <c r="O4828" s="32"/>
      <c r="P4828" s="6" t="str">
        <f>IF($C4828="","",IF(ISNA(MATCH($C4828,账户表,0)),"※这个账户不在【基础资料】的账户档案里",IF($B4828="","※没填日期，这一笔不会进任何月份的报表",IF(NOT(ISNUMBER($B4828)),"※日期是文本不是日期（像 2026.6.28 这种），按日期取数的报表全会漏掉这一笔",IF(AND($F4828&lt;&gt;"",$G4828&lt;&gt;""),"※收入和支出不能同时填",IF(AND(N($F4828)=0,N($G4828)=0),"※收入和支出都没填",IF(OR(N($F4828)&lt;0,N($G4828)&lt;0),"※金额不能填负数，方向反了就换一列填",IF($D4828="","※没填收支类别，分类报表会漏掉这一笔",IF(ISNA(MATCH($D4828,类别表,0)),"※收支类别不在【基础资料】的清单里",IF(AND($L4828="内部转账",$M4828=""),"△内部转账要在「对方账户」写上另一头",IF(AND($L4828="内部转账",$M4828=$C4828),"※对方账户跟本账户是同一个",IF(AND($L4828&lt;&gt;"内部转账",$M4828&lt;&gt;""),"△填了对方账户，但类别不是内部转账",IF(YEAR($B4828)&lt;&gt;管理年度,"△不是管理年度的单据，按月的三张报表里看不到",IF($H4828&lt;0,"△这一笔之后该账户余额成负数了，核一下",""))))))))))))))</f>
        <v/>
      </c>
    </row>
    <row r="4829" ht="16.5" spans="1:16">
      <c r="A4829" s="4" t="str">
        <f>IF($C4829="","",COUNTA($C$5:$C4829))</f>
        <v/>
      </c>
      <c r="B4829" s="52"/>
      <c r="C4829" s="53"/>
      <c r="D4829" s="53"/>
      <c r="E4829" s="32"/>
      <c r="F4829" s="54"/>
      <c r="G4829" s="54"/>
      <c r="H4829" s="24" t="str">
        <f>IFERROR(ROUND(VLOOKUP($C4829,基础资料!$B$5:$E$34,3,0)+SUMIF($C$5:$C4829,$C4829,$F$5:$F4829)-SUMIF($C$5:$C4829,$C4829,$G$5:$G4829),2),"")</f>
        <v/>
      </c>
      <c r="I4829" s="53"/>
      <c r="J4829" s="53"/>
      <c r="K4829" s="25" t="str">
        <f t="shared" si="75"/>
        <v/>
      </c>
      <c r="L4829" s="13" t="str">
        <f>IF($D4829="","",IFERROR(INDEX(类别属性,MATCH($D4829,类别表,0)),""))</f>
        <v/>
      </c>
      <c r="M4829" s="53"/>
      <c r="N4829" s="53"/>
      <c r="O4829" s="32"/>
      <c r="P4829" s="6" t="str">
        <f>IF($C4829="","",IF(ISNA(MATCH($C4829,账户表,0)),"※这个账户不在【基础资料】的账户档案里",IF($B4829="","※没填日期，这一笔不会进任何月份的报表",IF(NOT(ISNUMBER($B4829)),"※日期是文本不是日期（像 2026.6.28 这种），按日期取数的报表全会漏掉这一笔",IF(AND($F4829&lt;&gt;"",$G4829&lt;&gt;""),"※收入和支出不能同时填",IF(AND(N($F4829)=0,N($G4829)=0),"※收入和支出都没填",IF(OR(N($F4829)&lt;0,N($G4829)&lt;0),"※金额不能填负数，方向反了就换一列填",IF($D4829="","※没填收支类别，分类报表会漏掉这一笔",IF(ISNA(MATCH($D4829,类别表,0)),"※收支类别不在【基础资料】的清单里",IF(AND($L4829="内部转账",$M4829=""),"△内部转账要在「对方账户」写上另一头",IF(AND($L4829="内部转账",$M4829=$C4829),"※对方账户跟本账户是同一个",IF(AND($L4829&lt;&gt;"内部转账",$M4829&lt;&gt;""),"△填了对方账户，但类别不是内部转账",IF(YEAR($B4829)&lt;&gt;管理年度,"△不是管理年度的单据，按月的三张报表里看不到",IF($H4829&lt;0,"△这一笔之后该账户余额成负数了，核一下",""))))))))))))))</f>
        <v/>
      </c>
    </row>
    <row r="4830" ht="16.5" spans="1:16">
      <c r="A4830" s="4" t="str">
        <f>IF($C4830="","",COUNTA($C$5:$C4830))</f>
        <v/>
      </c>
      <c r="B4830" s="52"/>
      <c r="C4830" s="53"/>
      <c r="D4830" s="53"/>
      <c r="E4830" s="32"/>
      <c r="F4830" s="54"/>
      <c r="G4830" s="54"/>
      <c r="H4830" s="24" t="str">
        <f>IFERROR(ROUND(VLOOKUP($C4830,基础资料!$B$5:$E$34,3,0)+SUMIF($C$5:$C4830,$C4830,$F$5:$F4830)-SUMIF($C$5:$C4830,$C4830,$G$5:$G4830),2),"")</f>
        <v/>
      </c>
      <c r="I4830" s="53"/>
      <c r="J4830" s="53"/>
      <c r="K4830" s="25" t="str">
        <f t="shared" si="75"/>
        <v/>
      </c>
      <c r="L4830" s="13" t="str">
        <f>IF($D4830="","",IFERROR(INDEX(类别属性,MATCH($D4830,类别表,0)),""))</f>
        <v/>
      </c>
      <c r="M4830" s="53"/>
      <c r="N4830" s="53"/>
      <c r="O4830" s="32"/>
      <c r="P4830" s="6" t="str">
        <f>IF($C4830="","",IF(ISNA(MATCH($C4830,账户表,0)),"※这个账户不在【基础资料】的账户档案里",IF($B4830="","※没填日期，这一笔不会进任何月份的报表",IF(NOT(ISNUMBER($B4830)),"※日期是文本不是日期（像 2026.6.28 这种），按日期取数的报表全会漏掉这一笔",IF(AND($F4830&lt;&gt;"",$G4830&lt;&gt;""),"※收入和支出不能同时填",IF(AND(N($F4830)=0,N($G4830)=0),"※收入和支出都没填",IF(OR(N($F4830)&lt;0,N($G4830)&lt;0),"※金额不能填负数，方向反了就换一列填",IF($D4830="","※没填收支类别，分类报表会漏掉这一笔",IF(ISNA(MATCH($D4830,类别表,0)),"※收支类别不在【基础资料】的清单里",IF(AND($L4830="内部转账",$M4830=""),"△内部转账要在「对方账户」写上另一头",IF(AND($L4830="内部转账",$M4830=$C4830),"※对方账户跟本账户是同一个",IF(AND($L4830&lt;&gt;"内部转账",$M4830&lt;&gt;""),"△填了对方账户，但类别不是内部转账",IF(YEAR($B4830)&lt;&gt;管理年度,"△不是管理年度的单据，按月的三张报表里看不到",IF($H4830&lt;0,"△这一笔之后该账户余额成负数了，核一下",""))))))))))))))</f>
        <v/>
      </c>
    </row>
    <row r="4831" ht="16.5" spans="1:16">
      <c r="A4831" s="4" t="str">
        <f>IF($C4831="","",COUNTA($C$5:$C4831))</f>
        <v/>
      </c>
      <c r="B4831" s="52"/>
      <c r="C4831" s="53"/>
      <c r="D4831" s="53"/>
      <c r="E4831" s="32"/>
      <c r="F4831" s="54"/>
      <c r="G4831" s="54"/>
      <c r="H4831" s="24" t="str">
        <f>IFERROR(ROUND(VLOOKUP($C4831,基础资料!$B$5:$E$34,3,0)+SUMIF($C$5:$C4831,$C4831,$F$5:$F4831)-SUMIF($C$5:$C4831,$C4831,$G$5:$G4831),2),"")</f>
        <v/>
      </c>
      <c r="I4831" s="53"/>
      <c r="J4831" s="53"/>
      <c r="K4831" s="25" t="str">
        <f t="shared" si="75"/>
        <v/>
      </c>
      <c r="L4831" s="13" t="str">
        <f>IF($D4831="","",IFERROR(INDEX(类别属性,MATCH($D4831,类别表,0)),""))</f>
        <v/>
      </c>
      <c r="M4831" s="53"/>
      <c r="N4831" s="53"/>
      <c r="O4831" s="32"/>
      <c r="P4831" s="6" t="str">
        <f>IF($C4831="","",IF(ISNA(MATCH($C4831,账户表,0)),"※这个账户不在【基础资料】的账户档案里",IF($B4831="","※没填日期，这一笔不会进任何月份的报表",IF(NOT(ISNUMBER($B4831)),"※日期是文本不是日期（像 2026.6.28 这种），按日期取数的报表全会漏掉这一笔",IF(AND($F4831&lt;&gt;"",$G4831&lt;&gt;""),"※收入和支出不能同时填",IF(AND(N($F4831)=0,N($G4831)=0),"※收入和支出都没填",IF(OR(N($F4831)&lt;0,N($G4831)&lt;0),"※金额不能填负数，方向反了就换一列填",IF($D4831="","※没填收支类别，分类报表会漏掉这一笔",IF(ISNA(MATCH($D4831,类别表,0)),"※收支类别不在【基础资料】的清单里",IF(AND($L4831="内部转账",$M4831=""),"△内部转账要在「对方账户」写上另一头",IF(AND($L4831="内部转账",$M4831=$C4831),"※对方账户跟本账户是同一个",IF(AND($L4831&lt;&gt;"内部转账",$M4831&lt;&gt;""),"△填了对方账户，但类别不是内部转账",IF(YEAR($B4831)&lt;&gt;管理年度,"△不是管理年度的单据，按月的三张报表里看不到",IF($H4831&lt;0,"△这一笔之后该账户余额成负数了，核一下",""))))))))))))))</f>
        <v/>
      </c>
    </row>
    <row r="4832" ht="16.5" spans="1:16">
      <c r="A4832" s="4" t="str">
        <f>IF($C4832="","",COUNTA($C$5:$C4832))</f>
        <v/>
      </c>
      <c r="B4832" s="52"/>
      <c r="C4832" s="53"/>
      <c r="D4832" s="53"/>
      <c r="E4832" s="32"/>
      <c r="F4832" s="54"/>
      <c r="G4832" s="54"/>
      <c r="H4832" s="24" t="str">
        <f>IFERROR(ROUND(VLOOKUP($C4832,基础资料!$B$5:$E$34,3,0)+SUMIF($C$5:$C4832,$C4832,$F$5:$F4832)-SUMIF($C$5:$C4832,$C4832,$G$5:$G4832),2),"")</f>
        <v/>
      </c>
      <c r="I4832" s="53"/>
      <c r="J4832" s="53"/>
      <c r="K4832" s="25" t="str">
        <f t="shared" si="75"/>
        <v/>
      </c>
      <c r="L4832" s="13" t="str">
        <f>IF($D4832="","",IFERROR(INDEX(类别属性,MATCH($D4832,类别表,0)),""))</f>
        <v/>
      </c>
      <c r="M4832" s="53"/>
      <c r="N4832" s="53"/>
      <c r="O4832" s="32"/>
      <c r="P4832" s="6" t="str">
        <f>IF($C4832="","",IF(ISNA(MATCH($C4832,账户表,0)),"※这个账户不在【基础资料】的账户档案里",IF($B4832="","※没填日期，这一笔不会进任何月份的报表",IF(NOT(ISNUMBER($B4832)),"※日期是文本不是日期（像 2026.6.28 这种），按日期取数的报表全会漏掉这一笔",IF(AND($F4832&lt;&gt;"",$G4832&lt;&gt;""),"※收入和支出不能同时填",IF(AND(N($F4832)=0,N($G4832)=0),"※收入和支出都没填",IF(OR(N($F4832)&lt;0,N($G4832)&lt;0),"※金额不能填负数，方向反了就换一列填",IF($D4832="","※没填收支类别，分类报表会漏掉这一笔",IF(ISNA(MATCH($D4832,类别表,0)),"※收支类别不在【基础资料】的清单里",IF(AND($L4832="内部转账",$M4832=""),"△内部转账要在「对方账户」写上另一头",IF(AND($L4832="内部转账",$M4832=$C4832),"※对方账户跟本账户是同一个",IF(AND($L4832&lt;&gt;"内部转账",$M4832&lt;&gt;""),"△填了对方账户，但类别不是内部转账",IF(YEAR($B4832)&lt;&gt;管理年度,"△不是管理年度的单据，按月的三张报表里看不到",IF($H4832&lt;0,"△这一笔之后该账户余额成负数了，核一下",""))))))))))))))</f>
        <v/>
      </c>
    </row>
    <row r="4833" ht="16.5" spans="1:16">
      <c r="A4833" s="4" t="str">
        <f>IF($C4833="","",COUNTA($C$5:$C4833))</f>
        <v/>
      </c>
      <c r="B4833" s="52"/>
      <c r="C4833" s="53"/>
      <c r="D4833" s="53"/>
      <c r="E4833" s="32"/>
      <c r="F4833" s="54"/>
      <c r="G4833" s="54"/>
      <c r="H4833" s="24" t="str">
        <f>IFERROR(ROUND(VLOOKUP($C4833,基础资料!$B$5:$E$34,3,0)+SUMIF($C$5:$C4833,$C4833,$F$5:$F4833)-SUMIF($C$5:$C4833,$C4833,$G$5:$G4833),2),"")</f>
        <v/>
      </c>
      <c r="I4833" s="53"/>
      <c r="J4833" s="53"/>
      <c r="K4833" s="25" t="str">
        <f t="shared" si="75"/>
        <v/>
      </c>
      <c r="L4833" s="13" t="str">
        <f>IF($D4833="","",IFERROR(INDEX(类别属性,MATCH($D4833,类别表,0)),""))</f>
        <v/>
      </c>
      <c r="M4833" s="53"/>
      <c r="N4833" s="53"/>
      <c r="O4833" s="32"/>
      <c r="P4833" s="6" t="str">
        <f>IF($C4833="","",IF(ISNA(MATCH($C4833,账户表,0)),"※这个账户不在【基础资料】的账户档案里",IF($B4833="","※没填日期，这一笔不会进任何月份的报表",IF(NOT(ISNUMBER($B4833)),"※日期是文本不是日期（像 2026.6.28 这种），按日期取数的报表全会漏掉这一笔",IF(AND($F4833&lt;&gt;"",$G4833&lt;&gt;""),"※收入和支出不能同时填",IF(AND(N($F4833)=0,N($G4833)=0),"※收入和支出都没填",IF(OR(N($F4833)&lt;0,N($G4833)&lt;0),"※金额不能填负数，方向反了就换一列填",IF($D4833="","※没填收支类别，分类报表会漏掉这一笔",IF(ISNA(MATCH($D4833,类别表,0)),"※收支类别不在【基础资料】的清单里",IF(AND($L4833="内部转账",$M4833=""),"△内部转账要在「对方账户」写上另一头",IF(AND($L4833="内部转账",$M4833=$C4833),"※对方账户跟本账户是同一个",IF(AND($L4833&lt;&gt;"内部转账",$M4833&lt;&gt;""),"△填了对方账户，但类别不是内部转账",IF(YEAR($B4833)&lt;&gt;管理年度,"△不是管理年度的单据，按月的三张报表里看不到",IF($H4833&lt;0,"△这一笔之后该账户余额成负数了，核一下",""))))))))))))))</f>
        <v/>
      </c>
    </row>
    <row r="4834" ht="16.5" spans="1:16">
      <c r="A4834" s="4" t="str">
        <f>IF($C4834="","",COUNTA($C$5:$C4834))</f>
        <v/>
      </c>
      <c r="B4834" s="52"/>
      <c r="C4834" s="53"/>
      <c r="D4834" s="53"/>
      <c r="E4834" s="32"/>
      <c r="F4834" s="54"/>
      <c r="G4834" s="54"/>
      <c r="H4834" s="24" t="str">
        <f>IFERROR(ROUND(VLOOKUP($C4834,基础资料!$B$5:$E$34,3,0)+SUMIF($C$5:$C4834,$C4834,$F$5:$F4834)-SUMIF($C$5:$C4834,$C4834,$G$5:$G4834),2),"")</f>
        <v/>
      </c>
      <c r="I4834" s="53"/>
      <c r="J4834" s="53"/>
      <c r="K4834" s="25" t="str">
        <f t="shared" si="75"/>
        <v/>
      </c>
      <c r="L4834" s="13" t="str">
        <f>IF($D4834="","",IFERROR(INDEX(类别属性,MATCH($D4834,类别表,0)),""))</f>
        <v/>
      </c>
      <c r="M4834" s="53"/>
      <c r="N4834" s="53"/>
      <c r="O4834" s="32"/>
      <c r="P4834" s="6" t="str">
        <f>IF($C4834="","",IF(ISNA(MATCH($C4834,账户表,0)),"※这个账户不在【基础资料】的账户档案里",IF($B4834="","※没填日期，这一笔不会进任何月份的报表",IF(NOT(ISNUMBER($B4834)),"※日期是文本不是日期（像 2026.6.28 这种），按日期取数的报表全会漏掉这一笔",IF(AND($F4834&lt;&gt;"",$G4834&lt;&gt;""),"※收入和支出不能同时填",IF(AND(N($F4834)=0,N($G4834)=0),"※收入和支出都没填",IF(OR(N($F4834)&lt;0,N($G4834)&lt;0),"※金额不能填负数，方向反了就换一列填",IF($D4834="","※没填收支类别，分类报表会漏掉这一笔",IF(ISNA(MATCH($D4834,类别表,0)),"※收支类别不在【基础资料】的清单里",IF(AND($L4834="内部转账",$M4834=""),"△内部转账要在「对方账户」写上另一头",IF(AND($L4834="内部转账",$M4834=$C4834),"※对方账户跟本账户是同一个",IF(AND($L4834&lt;&gt;"内部转账",$M4834&lt;&gt;""),"△填了对方账户，但类别不是内部转账",IF(YEAR($B4834)&lt;&gt;管理年度,"△不是管理年度的单据，按月的三张报表里看不到",IF($H4834&lt;0,"△这一笔之后该账户余额成负数了，核一下",""))))))))))))))</f>
        <v/>
      </c>
    </row>
    <row r="4835" ht="16.5" spans="1:16">
      <c r="A4835" s="4" t="str">
        <f>IF($C4835="","",COUNTA($C$5:$C4835))</f>
        <v/>
      </c>
      <c r="B4835" s="52"/>
      <c r="C4835" s="53"/>
      <c r="D4835" s="53"/>
      <c r="E4835" s="32"/>
      <c r="F4835" s="54"/>
      <c r="G4835" s="54"/>
      <c r="H4835" s="24" t="str">
        <f>IFERROR(ROUND(VLOOKUP($C4835,基础资料!$B$5:$E$34,3,0)+SUMIF($C$5:$C4835,$C4835,$F$5:$F4835)-SUMIF($C$5:$C4835,$C4835,$G$5:$G4835),2),"")</f>
        <v/>
      </c>
      <c r="I4835" s="53"/>
      <c r="J4835" s="53"/>
      <c r="K4835" s="25" t="str">
        <f t="shared" si="75"/>
        <v/>
      </c>
      <c r="L4835" s="13" t="str">
        <f>IF($D4835="","",IFERROR(INDEX(类别属性,MATCH($D4835,类别表,0)),""))</f>
        <v/>
      </c>
      <c r="M4835" s="53"/>
      <c r="N4835" s="53"/>
      <c r="O4835" s="32"/>
      <c r="P4835" s="6" t="str">
        <f>IF($C4835="","",IF(ISNA(MATCH($C4835,账户表,0)),"※这个账户不在【基础资料】的账户档案里",IF($B4835="","※没填日期，这一笔不会进任何月份的报表",IF(NOT(ISNUMBER($B4835)),"※日期是文本不是日期（像 2026.6.28 这种），按日期取数的报表全会漏掉这一笔",IF(AND($F4835&lt;&gt;"",$G4835&lt;&gt;""),"※收入和支出不能同时填",IF(AND(N($F4835)=0,N($G4835)=0),"※收入和支出都没填",IF(OR(N($F4835)&lt;0,N($G4835)&lt;0),"※金额不能填负数，方向反了就换一列填",IF($D4835="","※没填收支类别，分类报表会漏掉这一笔",IF(ISNA(MATCH($D4835,类别表,0)),"※收支类别不在【基础资料】的清单里",IF(AND($L4835="内部转账",$M4835=""),"△内部转账要在「对方账户」写上另一头",IF(AND($L4835="内部转账",$M4835=$C4835),"※对方账户跟本账户是同一个",IF(AND($L4835&lt;&gt;"内部转账",$M4835&lt;&gt;""),"△填了对方账户，但类别不是内部转账",IF(YEAR($B4835)&lt;&gt;管理年度,"△不是管理年度的单据，按月的三张报表里看不到",IF($H4835&lt;0,"△这一笔之后该账户余额成负数了，核一下",""))))))))))))))</f>
        <v/>
      </c>
    </row>
    <row r="4836" ht="16.5" spans="1:16">
      <c r="A4836" s="4" t="str">
        <f>IF($C4836="","",COUNTA($C$5:$C4836))</f>
        <v/>
      </c>
      <c r="B4836" s="52"/>
      <c r="C4836" s="53"/>
      <c r="D4836" s="53"/>
      <c r="E4836" s="32"/>
      <c r="F4836" s="54"/>
      <c r="G4836" s="54"/>
      <c r="H4836" s="24" t="str">
        <f>IFERROR(ROUND(VLOOKUP($C4836,基础资料!$B$5:$E$34,3,0)+SUMIF($C$5:$C4836,$C4836,$F$5:$F4836)-SUMIF($C$5:$C4836,$C4836,$G$5:$G4836),2),"")</f>
        <v/>
      </c>
      <c r="I4836" s="53"/>
      <c r="J4836" s="53"/>
      <c r="K4836" s="25" t="str">
        <f t="shared" si="75"/>
        <v/>
      </c>
      <c r="L4836" s="13" t="str">
        <f>IF($D4836="","",IFERROR(INDEX(类别属性,MATCH($D4836,类别表,0)),""))</f>
        <v/>
      </c>
      <c r="M4836" s="53"/>
      <c r="N4836" s="53"/>
      <c r="O4836" s="32"/>
      <c r="P4836" s="6" t="str">
        <f>IF($C4836="","",IF(ISNA(MATCH($C4836,账户表,0)),"※这个账户不在【基础资料】的账户档案里",IF($B4836="","※没填日期，这一笔不会进任何月份的报表",IF(NOT(ISNUMBER($B4836)),"※日期是文本不是日期（像 2026.6.28 这种），按日期取数的报表全会漏掉这一笔",IF(AND($F4836&lt;&gt;"",$G4836&lt;&gt;""),"※收入和支出不能同时填",IF(AND(N($F4836)=0,N($G4836)=0),"※收入和支出都没填",IF(OR(N($F4836)&lt;0,N($G4836)&lt;0),"※金额不能填负数，方向反了就换一列填",IF($D4836="","※没填收支类别，分类报表会漏掉这一笔",IF(ISNA(MATCH($D4836,类别表,0)),"※收支类别不在【基础资料】的清单里",IF(AND($L4836="内部转账",$M4836=""),"△内部转账要在「对方账户」写上另一头",IF(AND($L4836="内部转账",$M4836=$C4836),"※对方账户跟本账户是同一个",IF(AND($L4836&lt;&gt;"内部转账",$M4836&lt;&gt;""),"△填了对方账户，但类别不是内部转账",IF(YEAR($B4836)&lt;&gt;管理年度,"△不是管理年度的单据，按月的三张报表里看不到",IF($H4836&lt;0,"△这一笔之后该账户余额成负数了，核一下",""))))))))))))))</f>
        <v/>
      </c>
    </row>
    <row r="4837" ht="16.5" spans="1:16">
      <c r="A4837" s="4" t="str">
        <f>IF($C4837="","",COUNTA($C$5:$C4837))</f>
        <v/>
      </c>
      <c r="B4837" s="52"/>
      <c r="C4837" s="53"/>
      <c r="D4837" s="53"/>
      <c r="E4837" s="32"/>
      <c r="F4837" s="54"/>
      <c r="G4837" s="54"/>
      <c r="H4837" s="24" t="str">
        <f>IFERROR(ROUND(VLOOKUP($C4837,基础资料!$B$5:$E$34,3,0)+SUMIF($C$5:$C4837,$C4837,$F$5:$F4837)-SUMIF($C$5:$C4837,$C4837,$G$5:$G4837),2),"")</f>
        <v/>
      </c>
      <c r="I4837" s="53"/>
      <c r="J4837" s="53"/>
      <c r="K4837" s="25" t="str">
        <f t="shared" si="75"/>
        <v/>
      </c>
      <c r="L4837" s="13" t="str">
        <f>IF($D4837="","",IFERROR(INDEX(类别属性,MATCH($D4837,类别表,0)),""))</f>
        <v/>
      </c>
      <c r="M4837" s="53"/>
      <c r="N4837" s="53"/>
      <c r="O4837" s="32"/>
      <c r="P4837" s="6" t="str">
        <f>IF($C4837="","",IF(ISNA(MATCH($C4837,账户表,0)),"※这个账户不在【基础资料】的账户档案里",IF($B4837="","※没填日期，这一笔不会进任何月份的报表",IF(NOT(ISNUMBER($B4837)),"※日期是文本不是日期（像 2026.6.28 这种），按日期取数的报表全会漏掉这一笔",IF(AND($F4837&lt;&gt;"",$G4837&lt;&gt;""),"※收入和支出不能同时填",IF(AND(N($F4837)=0,N($G4837)=0),"※收入和支出都没填",IF(OR(N($F4837)&lt;0,N($G4837)&lt;0),"※金额不能填负数，方向反了就换一列填",IF($D4837="","※没填收支类别，分类报表会漏掉这一笔",IF(ISNA(MATCH($D4837,类别表,0)),"※收支类别不在【基础资料】的清单里",IF(AND($L4837="内部转账",$M4837=""),"△内部转账要在「对方账户」写上另一头",IF(AND($L4837="内部转账",$M4837=$C4837),"※对方账户跟本账户是同一个",IF(AND($L4837&lt;&gt;"内部转账",$M4837&lt;&gt;""),"△填了对方账户，但类别不是内部转账",IF(YEAR($B4837)&lt;&gt;管理年度,"△不是管理年度的单据，按月的三张报表里看不到",IF($H4837&lt;0,"△这一笔之后该账户余额成负数了，核一下",""))))))))))))))</f>
        <v/>
      </c>
    </row>
    <row r="4838" ht="16.5" spans="1:16">
      <c r="A4838" s="4" t="str">
        <f>IF($C4838="","",COUNTA($C$5:$C4838))</f>
        <v/>
      </c>
      <c r="B4838" s="52"/>
      <c r="C4838" s="53"/>
      <c r="D4838" s="53"/>
      <c r="E4838" s="32"/>
      <c r="F4838" s="54"/>
      <c r="G4838" s="54"/>
      <c r="H4838" s="24" t="str">
        <f>IFERROR(ROUND(VLOOKUP($C4838,基础资料!$B$5:$E$34,3,0)+SUMIF($C$5:$C4838,$C4838,$F$5:$F4838)-SUMIF($C$5:$C4838,$C4838,$G$5:$G4838),2),"")</f>
        <v/>
      </c>
      <c r="I4838" s="53"/>
      <c r="J4838" s="53"/>
      <c r="K4838" s="25" t="str">
        <f t="shared" si="75"/>
        <v/>
      </c>
      <c r="L4838" s="13" t="str">
        <f>IF($D4838="","",IFERROR(INDEX(类别属性,MATCH($D4838,类别表,0)),""))</f>
        <v/>
      </c>
      <c r="M4838" s="53"/>
      <c r="N4838" s="53"/>
      <c r="O4838" s="32"/>
      <c r="P4838" s="6" t="str">
        <f>IF($C4838="","",IF(ISNA(MATCH($C4838,账户表,0)),"※这个账户不在【基础资料】的账户档案里",IF($B4838="","※没填日期，这一笔不会进任何月份的报表",IF(NOT(ISNUMBER($B4838)),"※日期是文本不是日期（像 2026.6.28 这种），按日期取数的报表全会漏掉这一笔",IF(AND($F4838&lt;&gt;"",$G4838&lt;&gt;""),"※收入和支出不能同时填",IF(AND(N($F4838)=0,N($G4838)=0),"※收入和支出都没填",IF(OR(N($F4838)&lt;0,N($G4838)&lt;0),"※金额不能填负数，方向反了就换一列填",IF($D4838="","※没填收支类别，分类报表会漏掉这一笔",IF(ISNA(MATCH($D4838,类别表,0)),"※收支类别不在【基础资料】的清单里",IF(AND($L4838="内部转账",$M4838=""),"△内部转账要在「对方账户」写上另一头",IF(AND($L4838="内部转账",$M4838=$C4838),"※对方账户跟本账户是同一个",IF(AND($L4838&lt;&gt;"内部转账",$M4838&lt;&gt;""),"△填了对方账户，但类别不是内部转账",IF(YEAR($B4838)&lt;&gt;管理年度,"△不是管理年度的单据，按月的三张报表里看不到",IF($H4838&lt;0,"△这一笔之后该账户余额成负数了，核一下",""))))))))))))))</f>
        <v/>
      </c>
    </row>
    <row r="4839" ht="16.5" spans="1:16">
      <c r="A4839" s="4" t="str">
        <f>IF($C4839="","",COUNTA($C$5:$C4839))</f>
        <v/>
      </c>
      <c r="B4839" s="52"/>
      <c r="C4839" s="53"/>
      <c r="D4839" s="53"/>
      <c r="E4839" s="32"/>
      <c r="F4839" s="54"/>
      <c r="G4839" s="54"/>
      <c r="H4839" s="24" t="str">
        <f>IFERROR(ROUND(VLOOKUP($C4839,基础资料!$B$5:$E$34,3,0)+SUMIF($C$5:$C4839,$C4839,$F$5:$F4839)-SUMIF($C$5:$C4839,$C4839,$G$5:$G4839),2),"")</f>
        <v/>
      </c>
      <c r="I4839" s="53"/>
      <c r="J4839" s="53"/>
      <c r="K4839" s="25" t="str">
        <f t="shared" si="75"/>
        <v/>
      </c>
      <c r="L4839" s="13" t="str">
        <f>IF($D4839="","",IFERROR(INDEX(类别属性,MATCH($D4839,类别表,0)),""))</f>
        <v/>
      </c>
      <c r="M4839" s="53"/>
      <c r="N4839" s="53"/>
      <c r="O4839" s="32"/>
      <c r="P4839" s="6" t="str">
        <f>IF($C4839="","",IF(ISNA(MATCH($C4839,账户表,0)),"※这个账户不在【基础资料】的账户档案里",IF($B4839="","※没填日期，这一笔不会进任何月份的报表",IF(NOT(ISNUMBER($B4839)),"※日期是文本不是日期（像 2026.6.28 这种），按日期取数的报表全会漏掉这一笔",IF(AND($F4839&lt;&gt;"",$G4839&lt;&gt;""),"※收入和支出不能同时填",IF(AND(N($F4839)=0,N($G4839)=0),"※收入和支出都没填",IF(OR(N($F4839)&lt;0,N($G4839)&lt;0),"※金额不能填负数，方向反了就换一列填",IF($D4839="","※没填收支类别，分类报表会漏掉这一笔",IF(ISNA(MATCH($D4839,类别表,0)),"※收支类别不在【基础资料】的清单里",IF(AND($L4839="内部转账",$M4839=""),"△内部转账要在「对方账户」写上另一头",IF(AND($L4839="内部转账",$M4839=$C4839),"※对方账户跟本账户是同一个",IF(AND($L4839&lt;&gt;"内部转账",$M4839&lt;&gt;""),"△填了对方账户，但类别不是内部转账",IF(YEAR($B4839)&lt;&gt;管理年度,"△不是管理年度的单据，按月的三张报表里看不到",IF($H4839&lt;0,"△这一笔之后该账户余额成负数了，核一下",""))))))))))))))</f>
        <v/>
      </c>
    </row>
    <row r="4840" ht="16.5" spans="1:16">
      <c r="A4840" s="4" t="str">
        <f>IF($C4840="","",COUNTA($C$5:$C4840))</f>
        <v/>
      </c>
      <c r="B4840" s="52"/>
      <c r="C4840" s="53"/>
      <c r="D4840" s="53"/>
      <c r="E4840" s="32"/>
      <c r="F4840" s="54"/>
      <c r="G4840" s="54"/>
      <c r="H4840" s="24" t="str">
        <f>IFERROR(ROUND(VLOOKUP($C4840,基础资料!$B$5:$E$34,3,0)+SUMIF($C$5:$C4840,$C4840,$F$5:$F4840)-SUMIF($C$5:$C4840,$C4840,$G$5:$G4840),2),"")</f>
        <v/>
      </c>
      <c r="I4840" s="53"/>
      <c r="J4840" s="53"/>
      <c r="K4840" s="25" t="str">
        <f t="shared" si="75"/>
        <v/>
      </c>
      <c r="L4840" s="13" t="str">
        <f>IF($D4840="","",IFERROR(INDEX(类别属性,MATCH($D4840,类别表,0)),""))</f>
        <v/>
      </c>
      <c r="M4840" s="53"/>
      <c r="N4840" s="53"/>
      <c r="O4840" s="32"/>
      <c r="P4840" s="6" t="str">
        <f>IF($C4840="","",IF(ISNA(MATCH($C4840,账户表,0)),"※这个账户不在【基础资料】的账户档案里",IF($B4840="","※没填日期，这一笔不会进任何月份的报表",IF(NOT(ISNUMBER($B4840)),"※日期是文本不是日期（像 2026.6.28 这种），按日期取数的报表全会漏掉这一笔",IF(AND($F4840&lt;&gt;"",$G4840&lt;&gt;""),"※收入和支出不能同时填",IF(AND(N($F4840)=0,N($G4840)=0),"※收入和支出都没填",IF(OR(N($F4840)&lt;0,N($G4840)&lt;0),"※金额不能填负数，方向反了就换一列填",IF($D4840="","※没填收支类别，分类报表会漏掉这一笔",IF(ISNA(MATCH($D4840,类别表,0)),"※收支类别不在【基础资料】的清单里",IF(AND($L4840="内部转账",$M4840=""),"△内部转账要在「对方账户」写上另一头",IF(AND($L4840="内部转账",$M4840=$C4840),"※对方账户跟本账户是同一个",IF(AND($L4840&lt;&gt;"内部转账",$M4840&lt;&gt;""),"△填了对方账户，但类别不是内部转账",IF(YEAR($B4840)&lt;&gt;管理年度,"△不是管理年度的单据，按月的三张报表里看不到",IF($H4840&lt;0,"△这一笔之后该账户余额成负数了，核一下",""))))))))))))))</f>
        <v/>
      </c>
    </row>
    <row r="4841" ht="16.5" spans="1:16">
      <c r="A4841" s="4" t="str">
        <f>IF($C4841="","",COUNTA($C$5:$C4841))</f>
        <v/>
      </c>
      <c r="B4841" s="52"/>
      <c r="C4841" s="53"/>
      <c r="D4841" s="53"/>
      <c r="E4841" s="32"/>
      <c r="F4841" s="54"/>
      <c r="G4841" s="54"/>
      <c r="H4841" s="24" t="str">
        <f>IFERROR(ROUND(VLOOKUP($C4841,基础资料!$B$5:$E$34,3,0)+SUMIF($C$5:$C4841,$C4841,$F$5:$F4841)-SUMIF($C$5:$C4841,$C4841,$G$5:$G4841),2),"")</f>
        <v/>
      </c>
      <c r="I4841" s="53"/>
      <c r="J4841" s="53"/>
      <c r="K4841" s="25" t="str">
        <f t="shared" si="75"/>
        <v/>
      </c>
      <c r="L4841" s="13" t="str">
        <f>IF($D4841="","",IFERROR(INDEX(类别属性,MATCH($D4841,类别表,0)),""))</f>
        <v/>
      </c>
      <c r="M4841" s="53"/>
      <c r="N4841" s="53"/>
      <c r="O4841" s="32"/>
      <c r="P4841" s="6" t="str">
        <f>IF($C4841="","",IF(ISNA(MATCH($C4841,账户表,0)),"※这个账户不在【基础资料】的账户档案里",IF($B4841="","※没填日期，这一笔不会进任何月份的报表",IF(NOT(ISNUMBER($B4841)),"※日期是文本不是日期（像 2026.6.28 这种），按日期取数的报表全会漏掉这一笔",IF(AND($F4841&lt;&gt;"",$G4841&lt;&gt;""),"※收入和支出不能同时填",IF(AND(N($F4841)=0,N($G4841)=0),"※收入和支出都没填",IF(OR(N($F4841)&lt;0,N($G4841)&lt;0),"※金额不能填负数，方向反了就换一列填",IF($D4841="","※没填收支类别，分类报表会漏掉这一笔",IF(ISNA(MATCH($D4841,类别表,0)),"※收支类别不在【基础资料】的清单里",IF(AND($L4841="内部转账",$M4841=""),"△内部转账要在「对方账户」写上另一头",IF(AND($L4841="内部转账",$M4841=$C4841),"※对方账户跟本账户是同一个",IF(AND($L4841&lt;&gt;"内部转账",$M4841&lt;&gt;""),"△填了对方账户，但类别不是内部转账",IF(YEAR($B4841)&lt;&gt;管理年度,"△不是管理年度的单据，按月的三张报表里看不到",IF($H4841&lt;0,"△这一笔之后该账户余额成负数了，核一下",""))))))))))))))</f>
        <v/>
      </c>
    </row>
    <row r="4842" ht="16.5" spans="1:16">
      <c r="A4842" s="4" t="str">
        <f>IF($C4842="","",COUNTA($C$5:$C4842))</f>
        <v/>
      </c>
      <c r="B4842" s="52"/>
      <c r="C4842" s="53"/>
      <c r="D4842" s="53"/>
      <c r="E4842" s="32"/>
      <c r="F4842" s="54"/>
      <c r="G4842" s="54"/>
      <c r="H4842" s="24" t="str">
        <f>IFERROR(ROUND(VLOOKUP($C4842,基础资料!$B$5:$E$34,3,0)+SUMIF($C$5:$C4842,$C4842,$F$5:$F4842)-SUMIF($C$5:$C4842,$C4842,$G$5:$G4842),2),"")</f>
        <v/>
      </c>
      <c r="I4842" s="53"/>
      <c r="J4842" s="53"/>
      <c r="K4842" s="25" t="str">
        <f t="shared" si="75"/>
        <v/>
      </c>
      <c r="L4842" s="13" t="str">
        <f>IF($D4842="","",IFERROR(INDEX(类别属性,MATCH($D4842,类别表,0)),""))</f>
        <v/>
      </c>
      <c r="M4842" s="53"/>
      <c r="N4842" s="53"/>
      <c r="O4842" s="32"/>
      <c r="P4842" s="6" t="str">
        <f>IF($C4842="","",IF(ISNA(MATCH($C4842,账户表,0)),"※这个账户不在【基础资料】的账户档案里",IF($B4842="","※没填日期，这一笔不会进任何月份的报表",IF(NOT(ISNUMBER($B4842)),"※日期是文本不是日期（像 2026.6.28 这种），按日期取数的报表全会漏掉这一笔",IF(AND($F4842&lt;&gt;"",$G4842&lt;&gt;""),"※收入和支出不能同时填",IF(AND(N($F4842)=0,N($G4842)=0),"※收入和支出都没填",IF(OR(N($F4842)&lt;0,N($G4842)&lt;0),"※金额不能填负数，方向反了就换一列填",IF($D4842="","※没填收支类别，分类报表会漏掉这一笔",IF(ISNA(MATCH($D4842,类别表,0)),"※收支类别不在【基础资料】的清单里",IF(AND($L4842="内部转账",$M4842=""),"△内部转账要在「对方账户」写上另一头",IF(AND($L4842="内部转账",$M4842=$C4842),"※对方账户跟本账户是同一个",IF(AND($L4842&lt;&gt;"内部转账",$M4842&lt;&gt;""),"△填了对方账户，但类别不是内部转账",IF(YEAR($B4842)&lt;&gt;管理年度,"△不是管理年度的单据，按月的三张报表里看不到",IF($H4842&lt;0,"△这一笔之后该账户余额成负数了，核一下",""))))))))))))))</f>
        <v/>
      </c>
    </row>
    <row r="4843" ht="16.5" spans="1:16">
      <c r="A4843" s="4" t="str">
        <f>IF($C4843="","",COUNTA($C$5:$C4843))</f>
        <v/>
      </c>
      <c r="B4843" s="52"/>
      <c r="C4843" s="53"/>
      <c r="D4843" s="53"/>
      <c r="E4843" s="32"/>
      <c r="F4843" s="54"/>
      <c r="G4843" s="54"/>
      <c r="H4843" s="24" t="str">
        <f>IFERROR(ROUND(VLOOKUP($C4843,基础资料!$B$5:$E$34,3,0)+SUMIF($C$5:$C4843,$C4843,$F$5:$F4843)-SUMIF($C$5:$C4843,$C4843,$G$5:$G4843),2),"")</f>
        <v/>
      </c>
      <c r="I4843" s="53"/>
      <c r="J4843" s="53"/>
      <c r="K4843" s="25" t="str">
        <f t="shared" si="75"/>
        <v/>
      </c>
      <c r="L4843" s="13" t="str">
        <f>IF($D4843="","",IFERROR(INDEX(类别属性,MATCH($D4843,类别表,0)),""))</f>
        <v/>
      </c>
      <c r="M4843" s="53"/>
      <c r="N4843" s="53"/>
      <c r="O4843" s="32"/>
      <c r="P4843" s="6" t="str">
        <f>IF($C4843="","",IF(ISNA(MATCH($C4843,账户表,0)),"※这个账户不在【基础资料】的账户档案里",IF($B4843="","※没填日期，这一笔不会进任何月份的报表",IF(NOT(ISNUMBER($B4843)),"※日期是文本不是日期（像 2026.6.28 这种），按日期取数的报表全会漏掉这一笔",IF(AND($F4843&lt;&gt;"",$G4843&lt;&gt;""),"※收入和支出不能同时填",IF(AND(N($F4843)=0,N($G4843)=0),"※收入和支出都没填",IF(OR(N($F4843)&lt;0,N($G4843)&lt;0),"※金额不能填负数，方向反了就换一列填",IF($D4843="","※没填收支类别，分类报表会漏掉这一笔",IF(ISNA(MATCH($D4843,类别表,0)),"※收支类别不在【基础资料】的清单里",IF(AND($L4843="内部转账",$M4843=""),"△内部转账要在「对方账户」写上另一头",IF(AND($L4843="内部转账",$M4843=$C4843),"※对方账户跟本账户是同一个",IF(AND($L4843&lt;&gt;"内部转账",$M4843&lt;&gt;""),"△填了对方账户，但类别不是内部转账",IF(YEAR($B4843)&lt;&gt;管理年度,"△不是管理年度的单据，按月的三张报表里看不到",IF($H4843&lt;0,"△这一笔之后该账户余额成负数了，核一下",""))))))))))))))</f>
        <v/>
      </c>
    </row>
    <row r="4844" ht="16.5" spans="1:16">
      <c r="A4844" s="4" t="str">
        <f>IF($C4844="","",COUNTA($C$5:$C4844))</f>
        <v/>
      </c>
      <c r="B4844" s="52"/>
      <c r="C4844" s="53"/>
      <c r="D4844" s="53"/>
      <c r="E4844" s="32"/>
      <c r="F4844" s="54"/>
      <c r="G4844" s="54"/>
      <c r="H4844" s="24" t="str">
        <f>IFERROR(ROUND(VLOOKUP($C4844,基础资料!$B$5:$E$34,3,0)+SUMIF($C$5:$C4844,$C4844,$F$5:$F4844)-SUMIF($C$5:$C4844,$C4844,$G$5:$G4844),2),"")</f>
        <v/>
      </c>
      <c r="I4844" s="53"/>
      <c r="J4844" s="53"/>
      <c r="K4844" s="25" t="str">
        <f t="shared" si="75"/>
        <v/>
      </c>
      <c r="L4844" s="13" t="str">
        <f>IF($D4844="","",IFERROR(INDEX(类别属性,MATCH($D4844,类别表,0)),""))</f>
        <v/>
      </c>
      <c r="M4844" s="53"/>
      <c r="N4844" s="53"/>
      <c r="O4844" s="32"/>
      <c r="P4844" s="6" t="str">
        <f>IF($C4844="","",IF(ISNA(MATCH($C4844,账户表,0)),"※这个账户不在【基础资料】的账户档案里",IF($B4844="","※没填日期，这一笔不会进任何月份的报表",IF(NOT(ISNUMBER($B4844)),"※日期是文本不是日期（像 2026.6.28 这种），按日期取数的报表全会漏掉这一笔",IF(AND($F4844&lt;&gt;"",$G4844&lt;&gt;""),"※收入和支出不能同时填",IF(AND(N($F4844)=0,N($G4844)=0),"※收入和支出都没填",IF(OR(N($F4844)&lt;0,N($G4844)&lt;0),"※金额不能填负数，方向反了就换一列填",IF($D4844="","※没填收支类别，分类报表会漏掉这一笔",IF(ISNA(MATCH($D4844,类别表,0)),"※收支类别不在【基础资料】的清单里",IF(AND($L4844="内部转账",$M4844=""),"△内部转账要在「对方账户」写上另一头",IF(AND($L4844="内部转账",$M4844=$C4844),"※对方账户跟本账户是同一个",IF(AND($L4844&lt;&gt;"内部转账",$M4844&lt;&gt;""),"△填了对方账户，但类别不是内部转账",IF(YEAR($B4844)&lt;&gt;管理年度,"△不是管理年度的单据，按月的三张报表里看不到",IF($H4844&lt;0,"△这一笔之后该账户余额成负数了，核一下",""))))))))))))))</f>
        <v/>
      </c>
    </row>
    <row r="4845" ht="16.5" spans="1:16">
      <c r="A4845" s="4" t="str">
        <f>IF($C4845="","",COUNTA($C$5:$C4845))</f>
        <v/>
      </c>
      <c r="B4845" s="52"/>
      <c r="C4845" s="53"/>
      <c r="D4845" s="53"/>
      <c r="E4845" s="32"/>
      <c r="F4845" s="54"/>
      <c r="G4845" s="54"/>
      <c r="H4845" s="24" t="str">
        <f>IFERROR(ROUND(VLOOKUP($C4845,基础资料!$B$5:$E$34,3,0)+SUMIF($C$5:$C4845,$C4845,$F$5:$F4845)-SUMIF($C$5:$C4845,$C4845,$G$5:$G4845),2),"")</f>
        <v/>
      </c>
      <c r="I4845" s="53"/>
      <c r="J4845" s="53"/>
      <c r="K4845" s="25" t="str">
        <f t="shared" si="75"/>
        <v/>
      </c>
      <c r="L4845" s="13" t="str">
        <f>IF($D4845="","",IFERROR(INDEX(类别属性,MATCH($D4845,类别表,0)),""))</f>
        <v/>
      </c>
      <c r="M4845" s="53"/>
      <c r="N4845" s="53"/>
      <c r="O4845" s="32"/>
      <c r="P4845" s="6" t="str">
        <f>IF($C4845="","",IF(ISNA(MATCH($C4845,账户表,0)),"※这个账户不在【基础资料】的账户档案里",IF($B4845="","※没填日期，这一笔不会进任何月份的报表",IF(NOT(ISNUMBER($B4845)),"※日期是文本不是日期（像 2026.6.28 这种），按日期取数的报表全会漏掉这一笔",IF(AND($F4845&lt;&gt;"",$G4845&lt;&gt;""),"※收入和支出不能同时填",IF(AND(N($F4845)=0,N($G4845)=0),"※收入和支出都没填",IF(OR(N($F4845)&lt;0,N($G4845)&lt;0),"※金额不能填负数，方向反了就换一列填",IF($D4845="","※没填收支类别，分类报表会漏掉这一笔",IF(ISNA(MATCH($D4845,类别表,0)),"※收支类别不在【基础资料】的清单里",IF(AND($L4845="内部转账",$M4845=""),"△内部转账要在「对方账户」写上另一头",IF(AND($L4845="内部转账",$M4845=$C4845),"※对方账户跟本账户是同一个",IF(AND($L4845&lt;&gt;"内部转账",$M4845&lt;&gt;""),"△填了对方账户，但类别不是内部转账",IF(YEAR($B4845)&lt;&gt;管理年度,"△不是管理年度的单据，按月的三张报表里看不到",IF($H4845&lt;0,"△这一笔之后该账户余额成负数了，核一下",""))))))))))))))</f>
        <v/>
      </c>
    </row>
    <row r="4846" ht="16.5" spans="1:16">
      <c r="A4846" s="4" t="str">
        <f>IF($C4846="","",COUNTA($C$5:$C4846))</f>
        <v/>
      </c>
      <c r="B4846" s="52"/>
      <c r="C4846" s="53"/>
      <c r="D4846" s="53"/>
      <c r="E4846" s="32"/>
      <c r="F4846" s="54"/>
      <c r="G4846" s="54"/>
      <c r="H4846" s="24" t="str">
        <f>IFERROR(ROUND(VLOOKUP($C4846,基础资料!$B$5:$E$34,3,0)+SUMIF($C$5:$C4846,$C4846,$F$5:$F4846)-SUMIF($C$5:$C4846,$C4846,$G$5:$G4846),2),"")</f>
        <v/>
      </c>
      <c r="I4846" s="53"/>
      <c r="J4846" s="53"/>
      <c r="K4846" s="25" t="str">
        <f t="shared" si="75"/>
        <v/>
      </c>
      <c r="L4846" s="13" t="str">
        <f>IF($D4846="","",IFERROR(INDEX(类别属性,MATCH($D4846,类别表,0)),""))</f>
        <v/>
      </c>
      <c r="M4846" s="53"/>
      <c r="N4846" s="53"/>
      <c r="O4846" s="32"/>
      <c r="P4846" s="6" t="str">
        <f>IF($C4846="","",IF(ISNA(MATCH($C4846,账户表,0)),"※这个账户不在【基础资料】的账户档案里",IF($B4846="","※没填日期，这一笔不会进任何月份的报表",IF(NOT(ISNUMBER($B4846)),"※日期是文本不是日期（像 2026.6.28 这种），按日期取数的报表全会漏掉这一笔",IF(AND($F4846&lt;&gt;"",$G4846&lt;&gt;""),"※收入和支出不能同时填",IF(AND(N($F4846)=0,N($G4846)=0),"※收入和支出都没填",IF(OR(N($F4846)&lt;0,N($G4846)&lt;0),"※金额不能填负数，方向反了就换一列填",IF($D4846="","※没填收支类别，分类报表会漏掉这一笔",IF(ISNA(MATCH($D4846,类别表,0)),"※收支类别不在【基础资料】的清单里",IF(AND($L4846="内部转账",$M4846=""),"△内部转账要在「对方账户」写上另一头",IF(AND($L4846="内部转账",$M4846=$C4846),"※对方账户跟本账户是同一个",IF(AND($L4846&lt;&gt;"内部转账",$M4846&lt;&gt;""),"△填了对方账户，但类别不是内部转账",IF(YEAR($B4846)&lt;&gt;管理年度,"△不是管理年度的单据，按月的三张报表里看不到",IF($H4846&lt;0,"△这一笔之后该账户余额成负数了，核一下",""))))))))))))))</f>
        <v/>
      </c>
    </row>
    <row r="4847" ht="16.5" spans="1:16">
      <c r="A4847" s="4" t="str">
        <f>IF($C4847="","",COUNTA($C$5:$C4847))</f>
        <v/>
      </c>
      <c r="B4847" s="52"/>
      <c r="C4847" s="53"/>
      <c r="D4847" s="53"/>
      <c r="E4847" s="32"/>
      <c r="F4847" s="54"/>
      <c r="G4847" s="54"/>
      <c r="H4847" s="24" t="str">
        <f>IFERROR(ROUND(VLOOKUP($C4847,基础资料!$B$5:$E$34,3,0)+SUMIF($C$5:$C4847,$C4847,$F$5:$F4847)-SUMIF($C$5:$C4847,$C4847,$G$5:$G4847),2),"")</f>
        <v/>
      </c>
      <c r="I4847" s="53"/>
      <c r="J4847" s="53"/>
      <c r="K4847" s="25" t="str">
        <f t="shared" si="75"/>
        <v/>
      </c>
      <c r="L4847" s="13" t="str">
        <f>IF($D4847="","",IFERROR(INDEX(类别属性,MATCH($D4847,类别表,0)),""))</f>
        <v/>
      </c>
      <c r="M4847" s="53"/>
      <c r="N4847" s="53"/>
      <c r="O4847" s="32"/>
      <c r="P4847" s="6" t="str">
        <f>IF($C4847="","",IF(ISNA(MATCH($C4847,账户表,0)),"※这个账户不在【基础资料】的账户档案里",IF($B4847="","※没填日期，这一笔不会进任何月份的报表",IF(NOT(ISNUMBER($B4847)),"※日期是文本不是日期（像 2026.6.28 这种），按日期取数的报表全会漏掉这一笔",IF(AND($F4847&lt;&gt;"",$G4847&lt;&gt;""),"※收入和支出不能同时填",IF(AND(N($F4847)=0,N($G4847)=0),"※收入和支出都没填",IF(OR(N($F4847)&lt;0,N($G4847)&lt;0),"※金额不能填负数，方向反了就换一列填",IF($D4847="","※没填收支类别，分类报表会漏掉这一笔",IF(ISNA(MATCH($D4847,类别表,0)),"※收支类别不在【基础资料】的清单里",IF(AND($L4847="内部转账",$M4847=""),"△内部转账要在「对方账户」写上另一头",IF(AND($L4847="内部转账",$M4847=$C4847),"※对方账户跟本账户是同一个",IF(AND($L4847&lt;&gt;"内部转账",$M4847&lt;&gt;""),"△填了对方账户，但类别不是内部转账",IF(YEAR($B4847)&lt;&gt;管理年度,"△不是管理年度的单据，按月的三张报表里看不到",IF($H4847&lt;0,"△这一笔之后该账户余额成负数了，核一下",""))))))))))))))</f>
        <v/>
      </c>
    </row>
    <row r="4848" ht="16.5" spans="1:16">
      <c r="A4848" s="4" t="str">
        <f>IF($C4848="","",COUNTA($C$5:$C4848))</f>
        <v/>
      </c>
      <c r="B4848" s="52"/>
      <c r="C4848" s="53"/>
      <c r="D4848" s="53"/>
      <c r="E4848" s="32"/>
      <c r="F4848" s="54"/>
      <c r="G4848" s="54"/>
      <c r="H4848" s="24" t="str">
        <f>IFERROR(ROUND(VLOOKUP($C4848,基础资料!$B$5:$E$34,3,0)+SUMIF($C$5:$C4848,$C4848,$F$5:$F4848)-SUMIF($C$5:$C4848,$C4848,$G$5:$G4848),2),"")</f>
        <v/>
      </c>
      <c r="I4848" s="53"/>
      <c r="J4848" s="53"/>
      <c r="K4848" s="25" t="str">
        <f t="shared" si="75"/>
        <v/>
      </c>
      <c r="L4848" s="13" t="str">
        <f>IF($D4848="","",IFERROR(INDEX(类别属性,MATCH($D4848,类别表,0)),""))</f>
        <v/>
      </c>
      <c r="M4848" s="53"/>
      <c r="N4848" s="53"/>
      <c r="O4848" s="32"/>
      <c r="P4848" s="6" t="str">
        <f>IF($C4848="","",IF(ISNA(MATCH($C4848,账户表,0)),"※这个账户不在【基础资料】的账户档案里",IF($B4848="","※没填日期，这一笔不会进任何月份的报表",IF(NOT(ISNUMBER($B4848)),"※日期是文本不是日期（像 2026.6.28 这种），按日期取数的报表全会漏掉这一笔",IF(AND($F4848&lt;&gt;"",$G4848&lt;&gt;""),"※收入和支出不能同时填",IF(AND(N($F4848)=0,N($G4848)=0),"※收入和支出都没填",IF(OR(N($F4848)&lt;0,N($G4848)&lt;0),"※金额不能填负数，方向反了就换一列填",IF($D4848="","※没填收支类别，分类报表会漏掉这一笔",IF(ISNA(MATCH($D4848,类别表,0)),"※收支类别不在【基础资料】的清单里",IF(AND($L4848="内部转账",$M4848=""),"△内部转账要在「对方账户」写上另一头",IF(AND($L4848="内部转账",$M4848=$C4848),"※对方账户跟本账户是同一个",IF(AND($L4848&lt;&gt;"内部转账",$M4848&lt;&gt;""),"△填了对方账户，但类别不是内部转账",IF(YEAR($B4848)&lt;&gt;管理年度,"△不是管理年度的单据，按月的三张报表里看不到",IF($H4848&lt;0,"△这一笔之后该账户余额成负数了，核一下",""))))))))))))))</f>
        <v/>
      </c>
    </row>
    <row r="4849" ht="16.5" spans="1:16">
      <c r="A4849" s="4" t="str">
        <f>IF($C4849="","",COUNTA($C$5:$C4849))</f>
        <v/>
      </c>
      <c r="B4849" s="52"/>
      <c r="C4849" s="53"/>
      <c r="D4849" s="53"/>
      <c r="E4849" s="32"/>
      <c r="F4849" s="54"/>
      <c r="G4849" s="54"/>
      <c r="H4849" s="24" t="str">
        <f>IFERROR(ROUND(VLOOKUP($C4849,基础资料!$B$5:$E$34,3,0)+SUMIF($C$5:$C4849,$C4849,$F$5:$F4849)-SUMIF($C$5:$C4849,$C4849,$G$5:$G4849),2),"")</f>
        <v/>
      </c>
      <c r="I4849" s="53"/>
      <c r="J4849" s="53"/>
      <c r="K4849" s="25" t="str">
        <f t="shared" si="75"/>
        <v/>
      </c>
      <c r="L4849" s="13" t="str">
        <f>IF($D4849="","",IFERROR(INDEX(类别属性,MATCH($D4849,类别表,0)),""))</f>
        <v/>
      </c>
      <c r="M4849" s="53"/>
      <c r="N4849" s="53"/>
      <c r="O4849" s="32"/>
      <c r="P4849" s="6" t="str">
        <f>IF($C4849="","",IF(ISNA(MATCH($C4849,账户表,0)),"※这个账户不在【基础资料】的账户档案里",IF($B4849="","※没填日期，这一笔不会进任何月份的报表",IF(NOT(ISNUMBER($B4849)),"※日期是文本不是日期（像 2026.6.28 这种），按日期取数的报表全会漏掉这一笔",IF(AND($F4849&lt;&gt;"",$G4849&lt;&gt;""),"※收入和支出不能同时填",IF(AND(N($F4849)=0,N($G4849)=0),"※收入和支出都没填",IF(OR(N($F4849)&lt;0,N($G4849)&lt;0),"※金额不能填负数，方向反了就换一列填",IF($D4849="","※没填收支类别，分类报表会漏掉这一笔",IF(ISNA(MATCH($D4849,类别表,0)),"※收支类别不在【基础资料】的清单里",IF(AND($L4849="内部转账",$M4849=""),"△内部转账要在「对方账户」写上另一头",IF(AND($L4849="内部转账",$M4849=$C4849),"※对方账户跟本账户是同一个",IF(AND($L4849&lt;&gt;"内部转账",$M4849&lt;&gt;""),"△填了对方账户，但类别不是内部转账",IF(YEAR($B4849)&lt;&gt;管理年度,"△不是管理年度的单据，按月的三张报表里看不到",IF($H4849&lt;0,"△这一笔之后该账户余额成负数了，核一下",""))))))))))))))</f>
        <v/>
      </c>
    </row>
    <row r="4850" ht="16.5" spans="1:16">
      <c r="A4850" s="4" t="str">
        <f>IF($C4850="","",COUNTA($C$5:$C4850))</f>
        <v/>
      </c>
      <c r="B4850" s="52"/>
      <c r="C4850" s="53"/>
      <c r="D4850" s="53"/>
      <c r="E4850" s="32"/>
      <c r="F4850" s="54"/>
      <c r="G4850" s="54"/>
      <c r="H4850" s="24" t="str">
        <f>IFERROR(ROUND(VLOOKUP($C4850,基础资料!$B$5:$E$34,3,0)+SUMIF($C$5:$C4850,$C4850,$F$5:$F4850)-SUMIF($C$5:$C4850,$C4850,$G$5:$G4850),2),"")</f>
        <v/>
      </c>
      <c r="I4850" s="53"/>
      <c r="J4850" s="53"/>
      <c r="K4850" s="25" t="str">
        <f t="shared" si="75"/>
        <v/>
      </c>
      <c r="L4850" s="13" t="str">
        <f>IF($D4850="","",IFERROR(INDEX(类别属性,MATCH($D4850,类别表,0)),""))</f>
        <v/>
      </c>
      <c r="M4850" s="53"/>
      <c r="N4850" s="53"/>
      <c r="O4850" s="32"/>
      <c r="P4850" s="6" t="str">
        <f>IF($C4850="","",IF(ISNA(MATCH($C4850,账户表,0)),"※这个账户不在【基础资料】的账户档案里",IF($B4850="","※没填日期，这一笔不会进任何月份的报表",IF(NOT(ISNUMBER($B4850)),"※日期是文本不是日期（像 2026.6.28 这种），按日期取数的报表全会漏掉这一笔",IF(AND($F4850&lt;&gt;"",$G4850&lt;&gt;""),"※收入和支出不能同时填",IF(AND(N($F4850)=0,N($G4850)=0),"※收入和支出都没填",IF(OR(N($F4850)&lt;0,N($G4850)&lt;0),"※金额不能填负数，方向反了就换一列填",IF($D4850="","※没填收支类别，分类报表会漏掉这一笔",IF(ISNA(MATCH($D4850,类别表,0)),"※收支类别不在【基础资料】的清单里",IF(AND($L4850="内部转账",$M4850=""),"△内部转账要在「对方账户」写上另一头",IF(AND($L4850="内部转账",$M4850=$C4850),"※对方账户跟本账户是同一个",IF(AND($L4850&lt;&gt;"内部转账",$M4850&lt;&gt;""),"△填了对方账户，但类别不是内部转账",IF(YEAR($B4850)&lt;&gt;管理年度,"△不是管理年度的单据，按月的三张报表里看不到",IF($H4850&lt;0,"△这一笔之后该账户余额成负数了，核一下",""))))))))))))))</f>
        <v/>
      </c>
    </row>
    <row r="4851" ht="16.5" spans="1:16">
      <c r="A4851" s="4" t="str">
        <f>IF($C4851="","",COUNTA($C$5:$C4851))</f>
        <v/>
      </c>
      <c r="B4851" s="52"/>
      <c r="C4851" s="53"/>
      <c r="D4851" s="53"/>
      <c r="E4851" s="32"/>
      <c r="F4851" s="54"/>
      <c r="G4851" s="54"/>
      <c r="H4851" s="24" t="str">
        <f>IFERROR(ROUND(VLOOKUP($C4851,基础资料!$B$5:$E$34,3,0)+SUMIF($C$5:$C4851,$C4851,$F$5:$F4851)-SUMIF($C$5:$C4851,$C4851,$G$5:$G4851),2),"")</f>
        <v/>
      </c>
      <c r="I4851" s="53"/>
      <c r="J4851" s="53"/>
      <c r="K4851" s="25" t="str">
        <f t="shared" si="75"/>
        <v/>
      </c>
      <c r="L4851" s="13" t="str">
        <f>IF($D4851="","",IFERROR(INDEX(类别属性,MATCH($D4851,类别表,0)),""))</f>
        <v/>
      </c>
      <c r="M4851" s="53"/>
      <c r="N4851" s="53"/>
      <c r="O4851" s="32"/>
      <c r="P4851" s="6" t="str">
        <f>IF($C4851="","",IF(ISNA(MATCH($C4851,账户表,0)),"※这个账户不在【基础资料】的账户档案里",IF($B4851="","※没填日期，这一笔不会进任何月份的报表",IF(NOT(ISNUMBER($B4851)),"※日期是文本不是日期（像 2026.6.28 这种），按日期取数的报表全会漏掉这一笔",IF(AND($F4851&lt;&gt;"",$G4851&lt;&gt;""),"※收入和支出不能同时填",IF(AND(N($F4851)=0,N($G4851)=0),"※收入和支出都没填",IF(OR(N($F4851)&lt;0,N($G4851)&lt;0),"※金额不能填负数，方向反了就换一列填",IF($D4851="","※没填收支类别，分类报表会漏掉这一笔",IF(ISNA(MATCH($D4851,类别表,0)),"※收支类别不在【基础资料】的清单里",IF(AND($L4851="内部转账",$M4851=""),"△内部转账要在「对方账户」写上另一头",IF(AND($L4851="内部转账",$M4851=$C4851),"※对方账户跟本账户是同一个",IF(AND($L4851&lt;&gt;"内部转账",$M4851&lt;&gt;""),"△填了对方账户，但类别不是内部转账",IF(YEAR($B4851)&lt;&gt;管理年度,"△不是管理年度的单据，按月的三张报表里看不到",IF($H4851&lt;0,"△这一笔之后该账户余额成负数了，核一下",""))))))))))))))</f>
        <v/>
      </c>
    </row>
    <row r="4852" ht="16.5" spans="1:16">
      <c r="A4852" s="4" t="str">
        <f>IF($C4852="","",COUNTA($C$5:$C4852))</f>
        <v/>
      </c>
      <c r="B4852" s="52"/>
      <c r="C4852" s="53"/>
      <c r="D4852" s="53"/>
      <c r="E4852" s="32"/>
      <c r="F4852" s="54"/>
      <c r="G4852" s="54"/>
      <c r="H4852" s="24" t="str">
        <f>IFERROR(ROUND(VLOOKUP($C4852,基础资料!$B$5:$E$34,3,0)+SUMIF($C$5:$C4852,$C4852,$F$5:$F4852)-SUMIF($C$5:$C4852,$C4852,$G$5:$G4852),2),"")</f>
        <v/>
      </c>
      <c r="I4852" s="53"/>
      <c r="J4852" s="53"/>
      <c r="K4852" s="25" t="str">
        <f t="shared" si="75"/>
        <v/>
      </c>
      <c r="L4852" s="13" t="str">
        <f>IF($D4852="","",IFERROR(INDEX(类别属性,MATCH($D4852,类别表,0)),""))</f>
        <v/>
      </c>
      <c r="M4852" s="53"/>
      <c r="N4852" s="53"/>
      <c r="O4852" s="32"/>
      <c r="P4852" s="6" t="str">
        <f>IF($C4852="","",IF(ISNA(MATCH($C4852,账户表,0)),"※这个账户不在【基础资料】的账户档案里",IF($B4852="","※没填日期，这一笔不会进任何月份的报表",IF(NOT(ISNUMBER($B4852)),"※日期是文本不是日期（像 2026.6.28 这种），按日期取数的报表全会漏掉这一笔",IF(AND($F4852&lt;&gt;"",$G4852&lt;&gt;""),"※收入和支出不能同时填",IF(AND(N($F4852)=0,N($G4852)=0),"※收入和支出都没填",IF(OR(N($F4852)&lt;0,N($G4852)&lt;0),"※金额不能填负数，方向反了就换一列填",IF($D4852="","※没填收支类别，分类报表会漏掉这一笔",IF(ISNA(MATCH($D4852,类别表,0)),"※收支类别不在【基础资料】的清单里",IF(AND($L4852="内部转账",$M4852=""),"△内部转账要在「对方账户」写上另一头",IF(AND($L4852="内部转账",$M4852=$C4852),"※对方账户跟本账户是同一个",IF(AND($L4852&lt;&gt;"内部转账",$M4852&lt;&gt;""),"△填了对方账户，但类别不是内部转账",IF(YEAR($B4852)&lt;&gt;管理年度,"△不是管理年度的单据，按月的三张报表里看不到",IF($H4852&lt;0,"△这一笔之后该账户余额成负数了，核一下",""))))))))))))))</f>
        <v/>
      </c>
    </row>
    <row r="4853" ht="16.5" spans="1:16">
      <c r="A4853" s="4" t="str">
        <f>IF($C4853="","",COUNTA($C$5:$C4853))</f>
        <v/>
      </c>
      <c r="B4853" s="52"/>
      <c r="C4853" s="53"/>
      <c r="D4853" s="53"/>
      <c r="E4853" s="32"/>
      <c r="F4853" s="54"/>
      <c r="G4853" s="54"/>
      <c r="H4853" s="24" t="str">
        <f>IFERROR(ROUND(VLOOKUP($C4853,基础资料!$B$5:$E$34,3,0)+SUMIF($C$5:$C4853,$C4853,$F$5:$F4853)-SUMIF($C$5:$C4853,$C4853,$G$5:$G4853),2),"")</f>
        <v/>
      </c>
      <c r="I4853" s="53"/>
      <c r="J4853" s="53"/>
      <c r="K4853" s="25" t="str">
        <f t="shared" si="75"/>
        <v/>
      </c>
      <c r="L4853" s="13" t="str">
        <f>IF($D4853="","",IFERROR(INDEX(类别属性,MATCH($D4853,类别表,0)),""))</f>
        <v/>
      </c>
      <c r="M4853" s="53"/>
      <c r="N4853" s="53"/>
      <c r="O4853" s="32"/>
      <c r="P4853" s="6" t="str">
        <f>IF($C4853="","",IF(ISNA(MATCH($C4853,账户表,0)),"※这个账户不在【基础资料】的账户档案里",IF($B4853="","※没填日期，这一笔不会进任何月份的报表",IF(NOT(ISNUMBER($B4853)),"※日期是文本不是日期（像 2026.6.28 这种），按日期取数的报表全会漏掉这一笔",IF(AND($F4853&lt;&gt;"",$G4853&lt;&gt;""),"※收入和支出不能同时填",IF(AND(N($F4853)=0,N($G4853)=0),"※收入和支出都没填",IF(OR(N($F4853)&lt;0,N($G4853)&lt;0),"※金额不能填负数，方向反了就换一列填",IF($D4853="","※没填收支类别，分类报表会漏掉这一笔",IF(ISNA(MATCH($D4853,类别表,0)),"※收支类别不在【基础资料】的清单里",IF(AND($L4853="内部转账",$M4853=""),"△内部转账要在「对方账户」写上另一头",IF(AND($L4853="内部转账",$M4853=$C4853),"※对方账户跟本账户是同一个",IF(AND($L4853&lt;&gt;"内部转账",$M4853&lt;&gt;""),"△填了对方账户，但类别不是内部转账",IF(YEAR($B4853)&lt;&gt;管理年度,"△不是管理年度的单据，按月的三张报表里看不到",IF($H4853&lt;0,"△这一笔之后该账户余额成负数了，核一下",""))))))))))))))</f>
        <v/>
      </c>
    </row>
    <row r="4854" ht="16.5" spans="1:16">
      <c r="A4854" s="4" t="str">
        <f>IF($C4854="","",COUNTA($C$5:$C4854))</f>
        <v/>
      </c>
      <c r="B4854" s="52"/>
      <c r="C4854" s="53"/>
      <c r="D4854" s="53"/>
      <c r="E4854" s="32"/>
      <c r="F4854" s="54"/>
      <c r="G4854" s="54"/>
      <c r="H4854" s="24" t="str">
        <f>IFERROR(ROUND(VLOOKUP($C4854,基础资料!$B$5:$E$34,3,0)+SUMIF($C$5:$C4854,$C4854,$F$5:$F4854)-SUMIF($C$5:$C4854,$C4854,$G$5:$G4854),2),"")</f>
        <v/>
      </c>
      <c r="I4854" s="53"/>
      <c r="J4854" s="53"/>
      <c r="K4854" s="25" t="str">
        <f t="shared" si="75"/>
        <v/>
      </c>
      <c r="L4854" s="13" t="str">
        <f>IF($D4854="","",IFERROR(INDEX(类别属性,MATCH($D4854,类别表,0)),""))</f>
        <v/>
      </c>
      <c r="M4854" s="53"/>
      <c r="N4854" s="53"/>
      <c r="O4854" s="32"/>
      <c r="P4854" s="6" t="str">
        <f>IF($C4854="","",IF(ISNA(MATCH($C4854,账户表,0)),"※这个账户不在【基础资料】的账户档案里",IF($B4854="","※没填日期，这一笔不会进任何月份的报表",IF(NOT(ISNUMBER($B4854)),"※日期是文本不是日期（像 2026.6.28 这种），按日期取数的报表全会漏掉这一笔",IF(AND($F4854&lt;&gt;"",$G4854&lt;&gt;""),"※收入和支出不能同时填",IF(AND(N($F4854)=0,N($G4854)=0),"※收入和支出都没填",IF(OR(N($F4854)&lt;0,N($G4854)&lt;0),"※金额不能填负数，方向反了就换一列填",IF($D4854="","※没填收支类别，分类报表会漏掉这一笔",IF(ISNA(MATCH($D4854,类别表,0)),"※收支类别不在【基础资料】的清单里",IF(AND($L4854="内部转账",$M4854=""),"△内部转账要在「对方账户」写上另一头",IF(AND($L4854="内部转账",$M4854=$C4854),"※对方账户跟本账户是同一个",IF(AND($L4854&lt;&gt;"内部转账",$M4854&lt;&gt;""),"△填了对方账户，但类别不是内部转账",IF(YEAR($B4854)&lt;&gt;管理年度,"△不是管理年度的单据，按月的三张报表里看不到",IF($H4854&lt;0,"△这一笔之后该账户余额成负数了，核一下",""))))))))))))))</f>
        <v/>
      </c>
    </row>
    <row r="4855" ht="16.5" spans="1:16">
      <c r="A4855" s="4" t="str">
        <f>IF($C4855="","",COUNTA($C$5:$C4855))</f>
        <v/>
      </c>
      <c r="B4855" s="52"/>
      <c r="C4855" s="53"/>
      <c r="D4855" s="53"/>
      <c r="E4855" s="32"/>
      <c r="F4855" s="54"/>
      <c r="G4855" s="54"/>
      <c r="H4855" s="24" t="str">
        <f>IFERROR(ROUND(VLOOKUP($C4855,基础资料!$B$5:$E$34,3,0)+SUMIF($C$5:$C4855,$C4855,$F$5:$F4855)-SUMIF($C$5:$C4855,$C4855,$G$5:$G4855),2),"")</f>
        <v/>
      </c>
      <c r="I4855" s="53"/>
      <c r="J4855" s="53"/>
      <c r="K4855" s="25" t="str">
        <f t="shared" si="75"/>
        <v/>
      </c>
      <c r="L4855" s="13" t="str">
        <f>IF($D4855="","",IFERROR(INDEX(类别属性,MATCH($D4855,类别表,0)),""))</f>
        <v/>
      </c>
      <c r="M4855" s="53"/>
      <c r="N4855" s="53"/>
      <c r="O4855" s="32"/>
      <c r="P4855" s="6" t="str">
        <f>IF($C4855="","",IF(ISNA(MATCH($C4855,账户表,0)),"※这个账户不在【基础资料】的账户档案里",IF($B4855="","※没填日期，这一笔不会进任何月份的报表",IF(NOT(ISNUMBER($B4855)),"※日期是文本不是日期（像 2026.6.28 这种），按日期取数的报表全会漏掉这一笔",IF(AND($F4855&lt;&gt;"",$G4855&lt;&gt;""),"※收入和支出不能同时填",IF(AND(N($F4855)=0,N($G4855)=0),"※收入和支出都没填",IF(OR(N($F4855)&lt;0,N($G4855)&lt;0),"※金额不能填负数，方向反了就换一列填",IF($D4855="","※没填收支类别，分类报表会漏掉这一笔",IF(ISNA(MATCH($D4855,类别表,0)),"※收支类别不在【基础资料】的清单里",IF(AND($L4855="内部转账",$M4855=""),"△内部转账要在「对方账户」写上另一头",IF(AND($L4855="内部转账",$M4855=$C4855),"※对方账户跟本账户是同一个",IF(AND($L4855&lt;&gt;"内部转账",$M4855&lt;&gt;""),"△填了对方账户，但类别不是内部转账",IF(YEAR($B4855)&lt;&gt;管理年度,"△不是管理年度的单据，按月的三张报表里看不到",IF($H4855&lt;0,"△这一笔之后该账户余额成负数了，核一下",""))))))))))))))</f>
        <v/>
      </c>
    </row>
    <row r="4856" ht="16.5" spans="1:16">
      <c r="A4856" s="4" t="str">
        <f>IF($C4856="","",COUNTA($C$5:$C4856))</f>
        <v/>
      </c>
      <c r="B4856" s="52"/>
      <c r="C4856" s="53"/>
      <c r="D4856" s="53"/>
      <c r="E4856" s="32"/>
      <c r="F4856" s="54"/>
      <c r="G4856" s="54"/>
      <c r="H4856" s="24" t="str">
        <f>IFERROR(ROUND(VLOOKUP($C4856,基础资料!$B$5:$E$34,3,0)+SUMIF($C$5:$C4856,$C4856,$F$5:$F4856)-SUMIF($C$5:$C4856,$C4856,$G$5:$G4856),2),"")</f>
        <v/>
      </c>
      <c r="I4856" s="53"/>
      <c r="J4856" s="53"/>
      <c r="K4856" s="25" t="str">
        <f t="shared" si="75"/>
        <v/>
      </c>
      <c r="L4856" s="13" t="str">
        <f>IF($D4856="","",IFERROR(INDEX(类别属性,MATCH($D4856,类别表,0)),""))</f>
        <v/>
      </c>
      <c r="M4856" s="53"/>
      <c r="N4856" s="53"/>
      <c r="O4856" s="32"/>
      <c r="P4856" s="6" t="str">
        <f>IF($C4856="","",IF(ISNA(MATCH($C4856,账户表,0)),"※这个账户不在【基础资料】的账户档案里",IF($B4856="","※没填日期，这一笔不会进任何月份的报表",IF(NOT(ISNUMBER($B4856)),"※日期是文本不是日期（像 2026.6.28 这种），按日期取数的报表全会漏掉这一笔",IF(AND($F4856&lt;&gt;"",$G4856&lt;&gt;""),"※收入和支出不能同时填",IF(AND(N($F4856)=0,N($G4856)=0),"※收入和支出都没填",IF(OR(N($F4856)&lt;0,N($G4856)&lt;0),"※金额不能填负数，方向反了就换一列填",IF($D4856="","※没填收支类别，分类报表会漏掉这一笔",IF(ISNA(MATCH($D4856,类别表,0)),"※收支类别不在【基础资料】的清单里",IF(AND($L4856="内部转账",$M4856=""),"△内部转账要在「对方账户」写上另一头",IF(AND($L4856="内部转账",$M4856=$C4856),"※对方账户跟本账户是同一个",IF(AND($L4856&lt;&gt;"内部转账",$M4856&lt;&gt;""),"△填了对方账户，但类别不是内部转账",IF(YEAR($B4856)&lt;&gt;管理年度,"△不是管理年度的单据，按月的三张报表里看不到",IF($H4856&lt;0,"△这一笔之后该账户余额成负数了，核一下",""))))))))))))))</f>
        <v/>
      </c>
    </row>
    <row r="4857" ht="16.5" spans="1:16">
      <c r="A4857" s="4" t="str">
        <f>IF($C4857="","",COUNTA($C$5:$C4857))</f>
        <v/>
      </c>
      <c r="B4857" s="52"/>
      <c r="C4857" s="53"/>
      <c r="D4857" s="53"/>
      <c r="E4857" s="32"/>
      <c r="F4857" s="54"/>
      <c r="G4857" s="54"/>
      <c r="H4857" s="24" t="str">
        <f>IFERROR(ROUND(VLOOKUP($C4857,基础资料!$B$5:$E$34,3,0)+SUMIF($C$5:$C4857,$C4857,$F$5:$F4857)-SUMIF($C$5:$C4857,$C4857,$G$5:$G4857),2),"")</f>
        <v/>
      </c>
      <c r="I4857" s="53"/>
      <c r="J4857" s="53"/>
      <c r="K4857" s="25" t="str">
        <f t="shared" si="75"/>
        <v/>
      </c>
      <c r="L4857" s="13" t="str">
        <f>IF($D4857="","",IFERROR(INDEX(类别属性,MATCH($D4857,类别表,0)),""))</f>
        <v/>
      </c>
      <c r="M4857" s="53"/>
      <c r="N4857" s="53"/>
      <c r="O4857" s="32"/>
      <c r="P4857" s="6" t="str">
        <f>IF($C4857="","",IF(ISNA(MATCH($C4857,账户表,0)),"※这个账户不在【基础资料】的账户档案里",IF($B4857="","※没填日期，这一笔不会进任何月份的报表",IF(NOT(ISNUMBER($B4857)),"※日期是文本不是日期（像 2026.6.28 这种），按日期取数的报表全会漏掉这一笔",IF(AND($F4857&lt;&gt;"",$G4857&lt;&gt;""),"※收入和支出不能同时填",IF(AND(N($F4857)=0,N($G4857)=0),"※收入和支出都没填",IF(OR(N($F4857)&lt;0,N($G4857)&lt;0),"※金额不能填负数，方向反了就换一列填",IF($D4857="","※没填收支类别，分类报表会漏掉这一笔",IF(ISNA(MATCH($D4857,类别表,0)),"※收支类别不在【基础资料】的清单里",IF(AND($L4857="内部转账",$M4857=""),"△内部转账要在「对方账户」写上另一头",IF(AND($L4857="内部转账",$M4857=$C4857),"※对方账户跟本账户是同一个",IF(AND($L4857&lt;&gt;"内部转账",$M4857&lt;&gt;""),"△填了对方账户，但类别不是内部转账",IF(YEAR($B4857)&lt;&gt;管理年度,"△不是管理年度的单据，按月的三张报表里看不到",IF($H4857&lt;0,"△这一笔之后该账户余额成负数了，核一下",""))))))))))))))</f>
        <v/>
      </c>
    </row>
    <row r="4858" ht="16.5" spans="1:16">
      <c r="A4858" s="4" t="str">
        <f>IF($C4858="","",COUNTA($C$5:$C4858))</f>
        <v/>
      </c>
      <c r="B4858" s="52"/>
      <c r="C4858" s="53"/>
      <c r="D4858" s="53"/>
      <c r="E4858" s="32"/>
      <c r="F4858" s="54"/>
      <c r="G4858" s="54"/>
      <c r="H4858" s="24" t="str">
        <f>IFERROR(ROUND(VLOOKUP($C4858,基础资料!$B$5:$E$34,3,0)+SUMIF($C$5:$C4858,$C4858,$F$5:$F4858)-SUMIF($C$5:$C4858,$C4858,$G$5:$G4858),2),"")</f>
        <v/>
      </c>
      <c r="I4858" s="53"/>
      <c r="J4858" s="53"/>
      <c r="K4858" s="25" t="str">
        <f t="shared" si="75"/>
        <v/>
      </c>
      <c r="L4858" s="13" t="str">
        <f>IF($D4858="","",IFERROR(INDEX(类别属性,MATCH($D4858,类别表,0)),""))</f>
        <v/>
      </c>
      <c r="M4858" s="53"/>
      <c r="N4858" s="53"/>
      <c r="O4858" s="32"/>
      <c r="P4858" s="6" t="str">
        <f>IF($C4858="","",IF(ISNA(MATCH($C4858,账户表,0)),"※这个账户不在【基础资料】的账户档案里",IF($B4858="","※没填日期，这一笔不会进任何月份的报表",IF(NOT(ISNUMBER($B4858)),"※日期是文本不是日期（像 2026.6.28 这种），按日期取数的报表全会漏掉这一笔",IF(AND($F4858&lt;&gt;"",$G4858&lt;&gt;""),"※收入和支出不能同时填",IF(AND(N($F4858)=0,N($G4858)=0),"※收入和支出都没填",IF(OR(N($F4858)&lt;0,N($G4858)&lt;0),"※金额不能填负数，方向反了就换一列填",IF($D4858="","※没填收支类别，分类报表会漏掉这一笔",IF(ISNA(MATCH($D4858,类别表,0)),"※收支类别不在【基础资料】的清单里",IF(AND($L4858="内部转账",$M4858=""),"△内部转账要在「对方账户」写上另一头",IF(AND($L4858="内部转账",$M4858=$C4858),"※对方账户跟本账户是同一个",IF(AND($L4858&lt;&gt;"内部转账",$M4858&lt;&gt;""),"△填了对方账户，但类别不是内部转账",IF(YEAR($B4858)&lt;&gt;管理年度,"△不是管理年度的单据，按月的三张报表里看不到",IF($H4858&lt;0,"△这一笔之后该账户余额成负数了，核一下",""))))))))))))))</f>
        <v/>
      </c>
    </row>
    <row r="4859" ht="16.5" spans="1:16">
      <c r="A4859" s="4" t="str">
        <f>IF($C4859="","",COUNTA($C$5:$C4859))</f>
        <v/>
      </c>
      <c r="B4859" s="52"/>
      <c r="C4859" s="53"/>
      <c r="D4859" s="53"/>
      <c r="E4859" s="32"/>
      <c r="F4859" s="54"/>
      <c r="G4859" s="54"/>
      <c r="H4859" s="24" t="str">
        <f>IFERROR(ROUND(VLOOKUP($C4859,基础资料!$B$5:$E$34,3,0)+SUMIF($C$5:$C4859,$C4859,$F$5:$F4859)-SUMIF($C$5:$C4859,$C4859,$G$5:$G4859),2),"")</f>
        <v/>
      </c>
      <c r="I4859" s="53"/>
      <c r="J4859" s="53"/>
      <c r="K4859" s="25" t="str">
        <f t="shared" si="75"/>
        <v/>
      </c>
      <c r="L4859" s="13" t="str">
        <f>IF($D4859="","",IFERROR(INDEX(类别属性,MATCH($D4859,类别表,0)),""))</f>
        <v/>
      </c>
      <c r="M4859" s="53"/>
      <c r="N4859" s="53"/>
      <c r="O4859" s="32"/>
      <c r="P4859" s="6" t="str">
        <f>IF($C4859="","",IF(ISNA(MATCH($C4859,账户表,0)),"※这个账户不在【基础资料】的账户档案里",IF($B4859="","※没填日期，这一笔不会进任何月份的报表",IF(NOT(ISNUMBER($B4859)),"※日期是文本不是日期（像 2026.6.28 这种），按日期取数的报表全会漏掉这一笔",IF(AND($F4859&lt;&gt;"",$G4859&lt;&gt;""),"※收入和支出不能同时填",IF(AND(N($F4859)=0,N($G4859)=0),"※收入和支出都没填",IF(OR(N($F4859)&lt;0,N($G4859)&lt;0),"※金额不能填负数，方向反了就换一列填",IF($D4859="","※没填收支类别，分类报表会漏掉这一笔",IF(ISNA(MATCH($D4859,类别表,0)),"※收支类别不在【基础资料】的清单里",IF(AND($L4859="内部转账",$M4859=""),"△内部转账要在「对方账户」写上另一头",IF(AND($L4859="内部转账",$M4859=$C4859),"※对方账户跟本账户是同一个",IF(AND($L4859&lt;&gt;"内部转账",$M4859&lt;&gt;""),"△填了对方账户，但类别不是内部转账",IF(YEAR($B4859)&lt;&gt;管理年度,"△不是管理年度的单据，按月的三张报表里看不到",IF($H4859&lt;0,"△这一笔之后该账户余额成负数了，核一下",""))))))))))))))</f>
        <v/>
      </c>
    </row>
    <row r="4860" ht="16.5" spans="1:16">
      <c r="A4860" s="4" t="str">
        <f>IF($C4860="","",COUNTA($C$5:$C4860))</f>
        <v/>
      </c>
      <c r="B4860" s="52"/>
      <c r="C4860" s="53"/>
      <c r="D4860" s="53"/>
      <c r="E4860" s="32"/>
      <c r="F4860" s="54"/>
      <c r="G4860" s="54"/>
      <c r="H4860" s="24" t="str">
        <f>IFERROR(ROUND(VLOOKUP($C4860,基础资料!$B$5:$E$34,3,0)+SUMIF($C$5:$C4860,$C4860,$F$5:$F4860)-SUMIF($C$5:$C4860,$C4860,$G$5:$G4860),2),"")</f>
        <v/>
      </c>
      <c r="I4860" s="53"/>
      <c r="J4860" s="53"/>
      <c r="K4860" s="25" t="str">
        <f t="shared" si="75"/>
        <v/>
      </c>
      <c r="L4860" s="13" t="str">
        <f>IF($D4860="","",IFERROR(INDEX(类别属性,MATCH($D4860,类别表,0)),""))</f>
        <v/>
      </c>
      <c r="M4860" s="53"/>
      <c r="N4860" s="53"/>
      <c r="O4860" s="32"/>
      <c r="P4860" s="6" t="str">
        <f>IF($C4860="","",IF(ISNA(MATCH($C4860,账户表,0)),"※这个账户不在【基础资料】的账户档案里",IF($B4860="","※没填日期，这一笔不会进任何月份的报表",IF(NOT(ISNUMBER($B4860)),"※日期是文本不是日期（像 2026.6.28 这种），按日期取数的报表全会漏掉这一笔",IF(AND($F4860&lt;&gt;"",$G4860&lt;&gt;""),"※收入和支出不能同时填",IF(AND(N($F4860)=0,N($G4860)=0),"※收入和支出都没填",IF(OR(N($F4860)&lt;0,N($G4860)&lt;0),"※金额不能填负数，方向反了就换一列填",IF($D4860="","※没填收支类别，分类报表会漏掉这一笔",IF(ISNA(MATCH($D4860,类别表,0)),"※收支类别不在【基础资料】的清单里",IF(AND($L4860="内部转账",$M4860=""),"△内部转账要在「对方账户」写上另一头",IF(AND($L4860="内部转账",$M4860=$C4860),"※对方账户跟本账户是同一个",IF(AND($L4860&lt;&gt;"内部转账",$M4860&lt;&gt;""),"△填了对方账户，但类别不是内部转账",IF(YEAR($B4860)&lt;&gt;管理年度,"△不是管理年度的单据，按月的三张报表里看不到",IF($H4860&lt;0,"△这一笔之后该账户余额成负数了，核一下",""))))))))))))))</f>
        <v/>
      </c>
    </row>
    <row r="4861" ht="16.5" spans="1:16">
      <c r="A4861" s="4" t="str">
        <f>IF($C4861="","",COUNTA($C$5:$C4861))</f>
        <v/>
      </c>
      <c r="B4861" s="52"/>
      <c r="C4861" s="53"/>
      <c r="D4861" s="53"/>
      <c r="E4861" s="32"/>
      <c r="F4861" s="54"/>
      <c r="G4861" s="54"/>
      <c r="H4861" s="24" t="str">
        <f>IFERROR(ROUND(VLOOKUP($C4861,基础资料!$B$5:$E$34,3,0)+SUMIF($C$5:$C4861,$C4861,$F$5:$F4861)-SUMIF($C$5:$C4861,$C4861,$G$5:$G4861),2),"")</f>
        <v/>
      </c>
      <c r="I4861" s="53"/>
      <c r="J4861" s="53"/>
      <c r="K4861" s="25" t="str">
        <f t="shared" si="75"/>
        <v/>
      </c>
      <c r="L4861" s="13" t="str">
        <f>IF($D4861="","",IFERROR(INDEX(类别属性,MATCH($D4861,类别表,0)),""))</f>
        <v/>
      </c>
      <c r="M4861" s="53"/>
      <c r="N4861" s="53"/>
      <c r="O4861" s="32"/>
      <c r="P4861" s="6" t="str">
        <f>IF($C4861="","",IF(ISNA(MATCH($C4861,账户表,0)),"※这个账户不在【基础资料】的账户档案里",IF($B4861="","※没填日期，这一笔不会进任何月份的报表",IF(NOT(ISNUMBER($B4861)),"※日期是文本不是日期（像 2026.6.28 这种），按日期取数的报表全会漏掉这一笔",IF(AND($F4861&lt;&gt;"",$G4861&lt;&gt;""),"※收入和支出不能同时填",IF(AND(N($F4861)=0,N($G4861)=0),"※收入和支出都没填",IF(OR(N($F4861)&lt;0,N($G4861)&lt;0),"※金额不能填负数，方向反了就换一列填",IF($D4861="","※没填收支类别，分类报表会漏掉这一笔",IF(ISNA(MATCH($D4861,类别表,0)),"※收支类别不在【基础资料】的清单里",IF(AND($L4861="内部转账",$M4861=""),"△内部转账要在「对方账户」写上另一头",IF(AND($L4861="内部转账",$M4861=$C4861),"※对方账户跟本账户是同一个",IF(AND($L4861&lt;&gt;"内部转账",$M4861&lt;&gt;""),"△填了对方账户，但类别不是内部转账",IF(YEAR($B4861)&lt;&gt;管理年度,"△不是管理年度的单据，按月的三张报表里看不到",IF($H4861&lt;0,"△这一笔之后该账户余额成负数了，核一下",""))))))))))))))</f>
        <v/>
      </c>
    </row>
    <row r="4862" ht="16.5" spans="1:16">
      <c r="A4862" s="4" t="str">
        <f>IF($C4862="","",COUNTA($C$5:$C4862))</f>
        <v/>
      </c>
      <c r="B4862" s="52"/>
      <c r="C4862" s="53"/>
      <c r="D4862" s="53"/>
      <c r="E4862" s="32"/>
      <c r="F4862" s="54"/>
      <c r="G4862" s="54"/>
      <c r="H4862" s="24" t="str">
        <f>IFERROR(ROUND(VLOOKUP($C4862,基础资料!$B$5:$E$34,3,0)+SUMIF($C$5:$C4862,$C4862,$F$5:$F4862)-SUMIF($C$5:$C4862,$C4862,$G$5:$G4862),2),"")</f>
        <v/>
      </c>
      <c r="I4862" s="53"/>
      <c r="J4862" s="53"/>
      <c r="K4862" s="25" t="str">
        <f t="shared" si="75"/>
        <v/>
      </c>
      <c r="L4862" s="13" t="str">
        <f>IF($D4862="","",IFERROR(INDEX(类别属性,MATCH($D4862,类别表,0)),""))</f>
        <v/>
      </c>
      <c r="M4862" s="53"/>
      <c r="N4862" s="53"/>
      <c r="O4862" s="32"/>
      <c r="P4862" s="6" t="str">
        <f>IF($C4862="","",IF(ISNA(MATCH($C4862,账户表,0)),"※这个账户不在【基础资料】的账户档案里",IF($B4862="","※没填日期，这一笔不会进任何月份的报表",IF(NOT(ISNUMBER($B4862)),"※日期是文本不是日期（像 2026.6.28 这种），按日期取数的报表全会漏掉这一笔",IF(AND($F4862&lt;&gt;"",$G4862&lt;&gt;""),"※收入和支出不能同时填",IF(AND(N($F4862)=0,N($G4862)=0),"※收入和支出都没填",IF(OR(N($F4862)&lt;0,N($G4862)&lt;0),"※金额不能填负数，方向反了就换一列填",IF($D4862="","※没填收支类别，分类报表会漏掉这一笔",IF(ISNA(MATCH($D4862,类别表,0)),"※收支类别不在【基础资料】的清单里",IF(AND($L4862="内部转账",$M4862=""),"△内部转账要在「对方账户」写上另一头",IF(AND($L4862="内部转账",$M4862=$C4862),"※对方账户跟本账户是同一个",IF(AND($L4862&lt;&gt;"内部转账",$M4862&lt;&gt;""),"△填了对方账户，但类别不是内部转账",IF(YEAR($B4862)&lt;&gt;管理年度,"△不是管理年度的单据，按月的三张报表里看不到",IF($H4862&lt;0,"△这一笔之后该账户余额成负数了，核一下",""))))))))))))))</f>
        <v/>
      </c>
    </row>
    <row r="4863" ht="16.5" spans="1:16">
      <c r="A4863" s="4" t="str">
        <f>IF($C4863="","",COUNTA($C$5:$C4863))</f>
        <v/>
      </c>
      <c r="B4863" s="52"/>
      <c r="C4863" s="53"/>
      <c r="D4863" s="53"/>
      <c r="E4863" s="32"/>
      <c r="F4863" s="54"/>
      <c r="G4863" s="54"/>
      <c r="H4863" s="24" t="str">
        <f>IFERROR(ROUND(VLOOKUP($C4863,基础资料!$B$5:$E$34,3,0)+SUMIF($C$5:$C4863,$C4863,$F$5:$F4863)-SUMIF($C$5:$C4863,$C4863,$G$5:$G4863),2),"")</f>
        <v/>
      </c>
      <c r="I4863" s="53"/>
      <c r="J4863" s="53"/>
      <c r="K4863" s="25" t="str">
        <f t="shared" si="75"/>
        <v/>
      </c>
      <c r="L4863" s="13" t="str">
        <f>IF($D4863="","",IFERROR(INDEX(类别属性,MATCH($D4863,类别表,0)),""))</f>
        <v/>
      </c>
      <c r="M4863" s="53"/>
      <c r="N4863" s="53"/>
      <c r="O4863" s="32"/>
      <c r="P4863" s="6" t="str">
        <f>IF($C4863="","",IF(ISNA(MATCH($C4863,账户表,0)),"※这个账户不在【基础资料】的账户档案里",IF($B4863="","※没填日期，这一笔不会进任何月份的报表",IF(NOT(ISNUMBER($B4863)),"※日期是文本不是日期（像 2026.6.28 这种），按日期取数的报表全会漏掉这一笔",IF(AND($F4863&lt;&gt;"",$G4863&lt;&gt;""),"※收入和支出不能同时填",IF(AND(N($F4863)=0,N($G4863)=0),"※收入和支出都没填",IF(OR(N($F4863)&lt;0,N($G4863)&lt;0),"※金额不能填负数，方向反了就换一列填",IF($D4863="","※没填收支类别，分类报表会漏掉这一笔",IF(ISNA(MATCH($D4863,类别表,0)),"※收支类别不在【基础资料】的清单里",IF(AND($L4863="内部转账",$M4863=""),"△内部转账要在「对方账户」写上另一头",IF(AND($L4863="内部转账",$M4863=$C4863),"※对方账户跟本账户是同一个",IF(AND($L4863&lt;&gt;"内部转账",$M4863&lt;&gt;""),"△填了对方账户，但类别不是内部转账",IF(YEAR($B4863)&lt;&gt;管理年度,"△不是管理年度的单据，按月的三张报表里看不到",IF($H4863&lt;0,"△这一笔之后该账户余额成负数了，核一下",""))))))))))))))</f>
        <v/>
      </c>
    </row>
    <row r="4864" ht="16.5" spans="1:16">
      <c r="A4864" s="4" t="str">
        <f>IF($C4864="","",COUNTA($C$5:$C4864))</f>
        <v/>
      </c>
      <c r="B4864" s="52"/>
      <c r="C4864" s="53"/>
      <c r="D4864" s="53"/>
      <c r="E4864" s="32"/>
      <c r="F4864" s="54"/>
      <c r="G4864" s="54"/>
      <c r="H4864" s="24" t="str">
        <f>IFERROR(ROUND(VLOOKUP($C4864,基础资料!$B$5:$E$34,3,0)+SUMIF($C$5:$C4864,$C4864,$F$5:$F4864)-SUMIF($C$5:$C4864,$C4864,$G$5:$G4864),2),"")</f>
        <v/>
      </c>
      <c r="I4864" s="53"/>
      <c r="J4864" s="53"/>
      <c r="K4864" s="25" t="str">
        <f t="shared" si="75"/>
        <v/>
      </c>
      <c r="L4864" s="13" t="str">
        <f>IF($D4864="","",IFERROR(INDEX(类别属性,MATCH($D4864,类别表,0)),""))</f>
        <v/>
      </c>
      <c r="M4864" s="53"/>
      <c r="N4864" s="53"/>
      <c r="O4864" s="32"/>
      <c r="P4864" s="6" t="str">
        <f>IF($C4864="","",IF(ISNA(MATCH($C4864,账户表,0)),"※这个账户不在【基础资料】的账户档案里",IF($B4864="","※没填日期，这一笔不会进任何月份的报表",IF(NOT(ISNUMBER($B4864)),"※日期是文本不是日期（像 2026.6.28 这种），按日期取数的报表全会漏掉这一笔",IF(AND($F4864&lt;&gt;"",$G4864&lt;&gt;""),"※收入和支出不能同时填",IF(AND(N($F4864)=0,N($G4864)=0),"※收入和支出都没填",IF(OR(N($F4864)&lt;0,N($G4864)&lt;0),"※金额不能填负数，方向反了就换一列填",IF($D4864="","※没填收支类别，分类报表会漏掉这一笔",IF(ISNA(MATCH($D4864,类别表,0)),"※收支类别不在【基础资料】的清单里",IF(AND($L4864="内部转账",$M4864=""),"△内部转账要在「对方账户」写上另一头",IF(AND($L4864="内部转账",$M4864=$C4864),"※对方账户跟本账户是同一个",IF(AND($L4864&lt;&gt;"内部转账",$M4864&lt;&gt;""),"△填了对方账户，但类别不是内部转账",IF(YEAR($B4864)&lt;&gt;管理年度,"△不是管理年度的单据，按月的三张报表里看不到",IF($H4864&lt;0,"△这一笔之后该账户余额成负数了，核一下",""))))))))))))))</f>
        <v/>
      </c>
    </row>
    <row r="4865" ht="16.5" spans="1:16">
      <c r="A4865" s="4" t="str">
        <f>IF($C4865="","",COUNTA($C$5:$C4865))</f>
        <v/>
      </c>
      <c r="B4865" s="52"/>
      <c r="C4865" s="53"/>
      <c r="D4865" s="53"/>
      <c r="E4865" s="32"/>
      <c r="F4865" s="54"/>
      <c r="G4865" s="54"/>
      <c r="H4865" s="24" t="str">
        <f>IFERROR(ROUND(VLOOKUP($C4865,基础资料!$B$5:$E$34,3,0)+SUMIF($C$5:$C4865,$C4865,$F$5:$F4865)-SUMIF($C$5:$C4865,$C4865,$G$5:$G4865),2),"")</f>
        <v/>
      </c>
      <c r="I4865" s="53"/>
      <c r="J4865" s="53"/>
      <c r="K4865" s="25" t="str">
        <f t="shared" si="75"/>
        <v/>
      </c>
      <c r="L4865" s="13" t="str">
        <f>IF($D4865="","",IFERROR(INDEX(类别属性,MATCH($D4865,类别表,0)),""))</f>
        <v/>
      </c>
      <c r="M4865" s="53"/>
      <c r="N4865" s="53"/>
      <c r="O4865" s="32"/>
      <c r="P4865" s="6" t="str">
        <f>IF($C4865="","",IF(ISNA(MATCH($C4865,账户表,0)),"※这个账户不在【基础资料】的账户档案里",IF($B4865="","※没填日期，这一笔不会进任何月份的报表",IF(NOT(ISNUMBER($B4865)),"※日期是文本不是日期（像 2026.6.28 这种），按日期取数的报表全会漏掉这一笔",IF(AND($F4865&lt;&gt;"",$G4865&lt;&gt;""),"※收入和支出不能同时填",IF(AND(N($F4865)=0,N($G4865)=0),"※收入和支出都没填",IF(OR(N($F4865)&lt;0,N($G4865)&lt;0),"※金额不能填负数，方向反了就换一列填",IF($D4865="","※没填收支类别，分类报表会漏掉这一笔",IF(ISNA(MATCH($D4865,类别表,0)),"※收支类别不在【基础资料】的清单里",IF(AND($L4865="内部转账",$M4865=""),"△内部转账要在「对方账户」写上另一头",IF(AND($L4865="内部转账",$M4865=$C4865),"※对方账户跟本账户是同一个",IF(AND($L4865&lt;&gt;"内部转账",$M4865&lt;&gt;""),"△填了对方账户，但类别不是内部转账",IF(YEAR($B4865)&lt;&gt;管理年度,"△不是管理年度的单据，按月的三张报表里看不到",IF($H4865&lt;0,"△这一笔之后该账户余额成负数了，核一下",""))))))))))))))</f>
        <v/>
      </c>
    </row>
    <row r="4866" ht="16.5" spans="1:16">
      <c r="A4866" s="4" t="str">
        <f>IF($C4866="","",COUNTA($C$5:$C4866))</f>
        <v/>
      </c>
      <c r="B4866" s="52"/>
      <c r="C4866" s="53"/>
      <c r="D4866" s="53"/>
      <c r="E4866" s="32"/>
      <c r="F4866" s="54"/>
      <c r="G4866" s="54"/>
      <c r="H4866" s="24" t="str">
        <f>IFERROR(ROUND(VLOOKUP($C4866,基础资料!$B$5:$E$34,3,0)+SUMIF($C$5:$C4866,$C4866,$F$5:$F4866)-SUMIF($C$5:$C4866,$C4866,$G$5:$G4866),2),"")</f>
        <v/>
      </c>
      <c r="I4866" s="53"/>
      <c r="J4866" s="53"/>
      <c r="K4866" s="25" t="str">
        <f t="shared" si="75"/>
        <v/>
      </c>
      <c r="L4866" s="13" t="str">
        <f>IF($D4866="","",IFERROR(INDEX(类别属性,MATCH($D4866,类别表,0)),""))</f>
        <v/>
      </c>
      <c r="M4866" s="53"/>
      <c r="N4866" s="53"/>
      <c r="O4866" s="32"/>
      <c r="P4866" s="6" t="str">
        <f>IF($C4866="","",IF(ISNA(MATCH($C4866,账户表,0)),"※这个账户不在【基础资料】的账户档案里",IF($B4866="","※没填日期，这一笔不会进任何月份的报表",IF(NOT(ISNUMBER($B4866)),"※日期是文本不是日期（像 2026.6.28 这种），按日期取数的报表全会漏掉这一笔",IF(AND($F4866&lt;&gt;"",$G4866&lt;&gt;""),"※收入和支出不能同时填",IF(AND(N($F4866)=0,N($G4866)=0),"※收入和支出都没填",IF(OR(N($F4866)&lt;0,N($G4866)&lt;0),"※金额不能填负数，方向反了就换一列填",IF($D4866="","※没填收支类别，分类报表会漏掉这一笔",IF(ISNA(MATCH($D4866,类别表,0)),"※收支类别不在【基础资料】的清单里",IF(AND($L4866="内部转账",$M4866=""),"△内部转账要在「对方账户」写上另一头",IF(AND($L4866="内部转账",$M4866=$C4866),"※对方账户跟本账户是同一个",IF(AND($L4866&lt;&gt;"内部转账",$M4866&lt;&gt;""),"△填了对方账户，但类别不是内部转账",IF(YEAR($B4866)&lt;&gt;管理年度,"△不是管理年度的单据，按月的三张报表里看不到",IF($H4866&lt;0,"△这一笔之后该账户余额成负数了，核一下",""))))))))))))))</f>
        <v/>
      </c>
    </row>
    <row r="4867" ht="16.5" spans="1:16">
      <c r="A4867" s="4" t="str">
        <f>IF($C4867="","",COUNTA($C$5:$C4867))</f>
        <v/>
      </c>
      <c r="B4867" s="52"/>
      <c r="C4867" s="53"/>
      <c r="D4867" s="53"/>
      <c r="E4867" s="32"/>
      <c r="F4867" s="54"/>
      <c r="G4867" s="54"/>
      <c r="H4867" s="24" t="str">
        <f>IFERROR(ROUND(VLOOKUP($C4867,基础资料!$B$5:$E$34,3,0)+SUMIF($C$5:$C4867,$C4867,$F$5:$F4867)-SUMIF($C$5:$C4867,$C4867,$G$5:$G4867),2),"")</f>
        <v/>
      </c>
      <c r="I4867" s="53"/>
      <c r="J4867" s="53"/>
      <c r="K4867" s="25" t="str">
        <f t="shared" si="75"/>
        <v/>
      </c>
      <c r="L4867" s="13" t="str">
        <f>IF($D4867="","",IFERROR(INDEX(类别属性,MATCH($D4867,类别表,0)),""))</f>
        <v/>
      </c>
      <c r="M4867" s="53"/>
      <c r="N4867" s="53"/>
      <c r="O4867" s="32"/>
      <c r="P4867" s="6" t="str">
        <f>IF($C4867="","",IF(ISNA(MATCH($C4867,账户表,0)),"※这个账户不在【基础资料】的账户档案里",IF($B4867="","※没填日期，这一笔不会进任何月份的报表",IF(NOT(ISNUMBER($B4867)),"※日期是文本不是日期（像 2026.6.28 这种），按日期取数的报表全会漏掉这一笔",IF(AND($F4867&lt;&gt;"",$G4867&lt;&gt;""),"※收入和支出不能同时填",IF(AND(N($F4867)=0,N($G4867)=0),"※收入和支出都没填",IF(OR(N($F4867)&lt;0,N($G4867)&lt;0),"※金额不能填负数，方向反了就换一列填",IF($D4867="","※没填收支类别，分类报表会漏掉这一笔",IF(ISNA(MATCH($D4867,类别表,0)),"※收支类别不在【基础资料】的清单里",IF(AND($L4867="内部转账",$M4867=""),"△内部转账要在「对方账户」写上另一头",IF(AND($L4867="内部转账",$M4867=$C4867),"※对方账户跟本账户是同一个",IF(AND($L4867&lt;&gt;"内部转账",$M4867&lt;&gt;""),"△填了对方账户，但类别不是内部转账",IF(YEAR($B4867)&lt;&gt;管理年度,"△不是管理年度的单据，按月的三张报表里看不到",IF($H4867&lt;0,"△这一笔之后该账户余额成负数了，核一下",""))))))))))))))</f>
        <v/>
      </c>
    </row>
    <row r="4868" ht="16.5" spans="1:16">
      <c r="A4868" s="4" t="str">
        <f>IF($C4868="","",COUNTA($C$5:$C4868))</f>
        <v/>
      </c>
      <c r="B4868" s="52"/>
      <c r="C4868" s="53"/>
      <c r="D4868" s="53"/>
      <c r="E4868" s="32"/>
      <c r="F4868" s="54"/>
      <c r="G4868" s="54"/>
      <c r="H4868" s="24" t="str">
        <f>IFERROR(ROUND(VLOOKUP($C4868,基础资料!$B$5:$E$34,3,0)+SUMIF($C$5:$C4868,$C4868,$F$5:$F4868)-SUMIF($C$5:$C4868,$C4868,$G$5:$G4868),2),"")</f>
        <v/>
      </c>
      <c r="I4868" s="53"/>
      <c r="J4868" s="53"/>
      <c r="K4868" s="25" t="str">
        <f t="shared" si="75"/>
        <v/>
      </c>
      <c r="L4868" s="13" t="str">
        <f>IF($D4868="","",IFERROR(INDEX(类别属性,MATCH($D4868,类别表,0)),""))</f>
        <v/>
      </c>
      <c r="M4868" s="53"/>
      <c r="N4868" s="53"/>
      <c r="O4868" s="32"/>
      <c r="P4868" s="6" t="str">
        <f>IF($C4868="","",IF(ISNA(MATCH($C4868,账户表,0)),"※这个账户不在【基础资料】的账户档案里",IF($B4868="","※没填日期，这一笔不会进任何月份的报表",IF(NOT(ISNUMBER($B4868)),"※日期是文本不是日期（像 2026.6.28 这种），按日期取数的报表全会漏掉这一笔",IF(AND($F4868&lt;&gt;"",$G4868&lt;&gt;""),"※收入和支出不能同时填",IF(AND(N($F4868)=0,N($G4868)=0),"※收入和支出都没填",IF(OR(N($F4868)&lt;0,N($G4868)&lt;0),"※金额不能填负数，方向反了就换一列填",IF($D4868="","※没填收支类别，分类报表会漏掉这一笔",IF(ISNA(MATCH($D4868,类别表,0)),"※收支类别不在【基础资料】的清单里",IF(AND($L4868="内部转账",$M4868=""),"△内部转账要在「对方账户」写上另一头",IF(AND($L4868="内部转账",$M4868=$C4868),"※对方账户跟本账户是同一个",IF(AND($L4868&lt;&gt;"内部转账",$M4868&lt;&gt;""),"△填了对方账户，但类别不是内部转账",IF(YEAR($B4868)&lt;&gt;管理年度,"△不是管理年度的单据，按月的三张报表里看不到",IF($H4868&lt;0,"△这一笔之后该账户余额成负数了，核一下",""))))))))))))))</f>
        <v/>
      </c>
    </row>
    <row r="4869" ht="16.5" spans="1:16">
      <c r="A4869" s="4" t="str">
        <f>IF($C4869="","",COUNTA($C$5:$C4869))</f>
        <v/>
      </c>
      <c r="B4869" s="52"/>
      <c r="C4869" s="53"/>
      <c r="D4869" s="53"/>
      <c r="E4869" s="32"/>
      <c r="F4869" s="54"/>
      <c r="G4869" s="54"/>
      <c r="H4869" s="24" t="str">
        <f>IFERROR(ROUND(VLOOKUP($C4869,基础资料!$B$5:$E$34,3,0)+SUMIF($C$5:$C4869,$C4869,$F$5:$F4869)-SUMIF($C$5:$C4869,$C4869,$G$5:$G4869),2),"")</f>
        <v/>
      </c>
      <c r="I4869" s="53"/>
      <c r="J4869" s="53"/>
      <c r="K4869" s="25" t="str">
        <f t="shared" ref="K4869:K4932" si="76">IF(OR($B4869="",NOT(ISNUMBER($B4869))),"",--TEXT($B4869,"yyyymm"))</f>
        <v/>
      </c>
      <c r="L4869" s="13" t="str">
        <f>IF($D4869="","",IFERROR(INDEX(类别属性,MATCH($D4869,类别表,0)),""))</f>
        <v/>
      </c>
      <c r="M4869" s="53"/>
      <c r="N4869" s="53"/>
      <c r="O4869" s="32"/>
      <c r="P4869" s="6" t="str">
        <f>IF($C4869="","",IF(ISNA(MATCH($C4869,账户表,0)),"※这个账户不在【基础资料】的账户档案里",IF($B4869="","※没填日期，这一笔不会进任何月份的报表",IF(NOT(ISNUMBER($B4869)),"※日期是文本不是日期（像 2026.6.28 这种），按日期取数的报表全会漏掉这一笔",IF(AND($F4869&lt;&gt;"",$G4869&lt;&gt;""),"※收入和支出不能同时填",IF(AND(N($F4869)=0,N($G4869)=0),"※收入和支出都没填",IF(OR(N($F4869)&lt;0,N($G4869)&lt;0),"※金额不能填负数，方向反了就换一列填",IF($D4869="","※没填收支类别，分类报表会漏掉这一笔",IF(ISNA(MATCH($D4869,类别表,0)),"※收支类别不在【基础资料】的清单里",IF(AND($L4869="内部转账",$M4869=""),"△内部转账要在「对方账户」写上另一头",IF(AND($L4869="内部转账",$M4869=$C4869),"※对方账户跟本账户是同一个",IF(AND($L4869&lt;&gt;"内部转账",$M4869&lt;&gt;""),"△填了对方账户，但类别不是内部转账",IF(YEAR($B4869)&lt;&gt;管理年度,"△不是管理年度的单据，按月的三张报表里看不到",IF($H4869&lt;0,"△这一笔之后该账户余额成负数了，核一下",""))))))))))))))</f>
        <v/>
      </c>
    </row>
    <row r="4870" ht="16.5" spans="1:16">
      <c r="A4870" s="4" t="str">
        <f>IF($C4870="","",COUNTA($C$5:$C4870))</f>
        <v/>
      </c>
      <c r="B4870" s="52"/>
      <c r="C4870" s="53"/>
      <c r="D4870" s="53"/>
      <c r="E4870" s="32"/>
      <c r="F4870" s="54"/>
      <c r="G4870" s="54"/>
      <c r="H4870" s="24" t="str">
        <f>IFERROR(ROUND(VLOOKUP($C4870,基础资料!$B$5:$E$34,3,0)+SUMIF($C$5:$C4870,$C4870,$F$5:$F4870)-SUMIF($C$5:$C4870,$C4870,$G$5:$G4870),2),"")</f>
        <v/>
      </c>
      <c r="I4870" s="53"/>
      <c r="J4870" s="53"/>
      <c r="K4870" s="25" t="str">
        <f t="shared" si="76"/>
        <v/>
      </c>
      <c r="L4870" s="13" t="str">
        <f>IF($D4870="","",IFERROR(INDEX(类别属性,MATCH($D4870,类别表,0)),""))</f>
        <v/>
      </c>
      <c r="M4870" s="53"/>
      <c r="N4870" s="53"/>
      <c r="O4870" s="32"/>
      <c r="P4870" s="6" t="str">
        <f>IF($C4870="","",IF(ISNA(MATCH($C4870,账户表,0)),"※这个账户不在【基础资料】的账户档案里",IF($B4870="","※没填日期，这一笔不会进任何月份的报表",IF(NOT(ISNUMBER($B4870)),"※日期是文本不是日期（像 2026.6.28 这种），按日期取数的报表全会漏掉这一笔",IF(AND($F4870&lt;&gt;"",$G4870&lt;&gt;""),"※收入和支出不能同时填",IF(AND(N($F4870)=0,N($G4870)=0),"※收入和支出都没填",IF(OR(N($F4870)&lt;0,N($G4870)&lt;0),"※金额不能填负数，方向反了就换一列填",IF($D4870="","※没填收支类别，分类报表会漏掉这一笔",IF(ISNA(MATCH($D4870,类别表,0)),"※收支类别不在【基础资料】的清单里",IF(AND($L4870="内部转账",$M4870=""),"△内部转账要在「对方账户」写上另一头",IF(AND($L4870="内部转账",$M4870=$C4870),"※对方账户跟本账户是同一个",IF(AND($L4870&lt;&gt;"内部转账",$M4870&lt;&gt;""),"△填了对方账户，但类别不是内部转账",IF(YEAR($B4870)&lt;&gt;管理年度,"△不是管理年度的单据，按月的三张报表里看不到",IF($H4870&lt;0,"△这一笔之后该账户余额成负数了，核一下",""))))))))))))))</f>
        <v/>
      </c>
    </row>
    <row r="4871" ht="16.5" spans="1:16">
      <c r="A4871" s="4" t="str">
        <f>IF($C4871="","",COUNTA($C$5:$C4871))</f>
        <v/>
      </c>
      <c r="B4871" s="52"/>
      <c r="C4871" s="53"/>
      <c r="D4871" s="53"/>
      <c r="E4871" s="32"/>
      <c r="F4871" s="54"/>
      <c r="G4871" s="54"/>
      <c r="H4871" s="24" t="str">
        <f>IFERROR(ROUND(VLOOKUP($C4871,基础资料!$B$5:$E$34,3,0)+SUMIF($C$5:$C4871,$C4871,$F$5:$F4871)-SUMIF($C$5:$C4871,$C4871,$G$5:$G4871),2),"")</f>
        <v/>
      </c>
      <c r="I4871" s="53"/>
      <c r="J4871" s="53"/>
      <c r="K4871" s="25" t="str">
        <f t="shared" si="76"/>
        <v/>
      </c>
      <c r="L4871" s="13" t="str">
        <f>IF($D4871="","",IFERROR(INDEX(类别属性,MATCH($D4871,类别表,0)),""))</f>
        <v/>
      </c>
      <c r="M4871" s="53"/>
      <c r="N4871" s="53"/>
      <c r="O4871" s="32"/>
      <c r="P4871" s="6" t="str">
        <f>IF($C4871="","",IF(ISNA(MATCH($C4871,账户表,0)),"※这个账户不在【基础资料】的账户档案里",IF($B4871="","※没填日期，这一笔不会进任何月份的报表",IF(NOT(ISNUMBER($B4871)),"※日期是文本不是日期（像 2026.6.28 这种），按日期取数的报表全会漏掉这一笔",IF(AND($F4871&lt;&gt;"",$G4871&lt;&gt;""),"※收入和支出不能同时填",IF(AND(N($F4871)=0,N($G4871)=0),"※收入和支出都没填",IF(OR(N($F4871)&lt;0,N($G4871)&lt;0),"※金额不能填负数，方向反了就换一列填",IF($D4871="","※没填收支类别，分类报表会漏掉这一笔",IF(ISNA(MATCH($D4871,类别表,0)),"※收支类别不在【基础资料】的清单里",IF(AND($L4871="内部转账",$M4871=""),"△内部转账要在「对方账户」写上另一头",IF(AND($L4871="内部转账",$M4871=$C4871),"※对方账户跟本账户是同一个",IF(AND($L4871&lt;&gt;"内部转账",$M4871&lt;&gt;""),"△填了对方账户，但类别不是内部转账",IF(YEAR($B4871)&lt;&gt;管理年度,"△不是管理年度的单据，按月的三张报表里看不到",IF($H4871&lt;0,"△这一笔之后该账户余额成负数了，核一下",""))))))))))))))</f>
        <v/>
      </c>
    </row>
    <row r="4872" ht="16.5" spans="1:16">
      <c r="A4872" s="4" t="str">
        <f>IF($C4872="","",COUNTA($C$5:$C4872))</f>
        <v/>
      </c>
      <c r="B4872" s="52"/>
      <c r="C4872" s="53"/>
      <c r="D4872" s="53"/>
      <c r="E4872" s="32"/>
      <c r="F4872" s="54"/>
      <c r="G4872" s="54"/>
      <c r="H4872" s="24" t="str">
        <f>IFERROR(ROUND(VLOOKUP($C4872,基础资料!$B$5:$E$34,3,0)+SUMIF($C$5:$C4872,$C4872,$F$5:$F4872)-SUMIF($C$5:$C4872,$C4872,$G$5:$G4872),2),"")</f>
        <v/>
      </c>
      <c r="I4872" s="53"/>
      <c r="J4872" s="53"/>
      <c r="K4872" s="25" t="str">
        <f t="shared" si="76"/>
        <v/>
      </c>
      <c r="L4872" s="13" t="str">
        <f>IF($D4872="","",IFERROR(INDEX(类别属性,MATCH($D4872,类别表,0)),""))</f>
        <v/>
      </c>
      <c r="M4872" s="53"/>
      <c r="N4872" s="53"/>
      <c r="O4872" s="32"/>
      <c r="P4872" s="6" t="str">
        <f>IF($C4872="","",IF(ISNA(MATCH($C4872,账户表,0)),"※这个账户不在【基础资料】的账户档案里",IF($B4872="","※没填日期，这一笔不会进任何月份的报表",IF(NOT(ISNUMBER($B4872)),"※日期是文本不是日期（像 2026.6.28 这种），按日期取数的报表全会漏掉这一笔",IF(AND($F4872&lt;&gt;"",$G4872&lt;&gt;""),"※收入和支出不能同时填",IF(AND(N($F4872)=0,N($G4872)=0),"※收入和支出都没填",IF(OR(N($F4872)&lt;0,N($G4872)&lt;0),"※金额不能填负数，方向反了就换一列填",IF($D4872="","※没填收支类别，分类报表会漏掉这一笔",IF(ISNA(MATCH($D4872,类别表,0)),"※收支类别不在【基础资料】的清单里",IF(AND($L4872="内部转账",$M4872=""),"△内部转账要在「对方账户」写上另一头",IF(AND($L4872="内部转账",$M4872=$C4872),"※对方账户跟本账户是同一个",IF(AND($L4872&lt;&gt;"内部转账",$M4872&lt;&gt;""),"△填了对方账户，但类别不是内部转账",IF(YEAR($B4872)&lt;&gt;管理年度,"△不是管理年度的单据，按月的三张报表里看不到",IF($H4872&lt;0,"△这一笔之后该账户余额成负数了，核一下",""))))))))))))))</f>
        <v/>
      </c>
    </row>
    <row r="4873" ht="16.5" spans="1:16">
      <c r="A4873" s="4" t="str">
        <f>IF($C4873="","",COUNTA($C$5:$C4873))</f>
        <v/>
      </c>
      <c r="B4873" s="52"/>
      <c r="C4873" s="53"/>
      <c r="D4873" s="53"/>
      <c r="E4873" s="32"/>
      <c r="F4873" s="54"/>
      <c r="G4873" s="54"/>
      <c r="H4873" s="24" t="str">
        <f>IFERROR(ROUND(VLOOKUP($C4873,基础资料!$B$5:$E$34,3,0)+SUMIF($C$5:$C4873,$C4873,$F$5:$F4873)-SUMIF($C$5:$C4873,$C4873,$G$5:$G4873),2),"")</f>
        <v/>
      </c>
      <c r="I4873" s="53"/>
      <c r="J4873" s="53"/>
      <c r="K4873" s="25" t="str">
        <f t="shared" si="76"/>
        <v/>
      </c>
      <c r="L4873" s="13" t="str">
        <f>IF($D4873="","",IFERROR(INDEX(类别属性,MATCH($D4873,类别表,0)),""))</f>
        <v/>
      </c>
      <c r="M4873" s="53"/>
      <c r="N4873" s="53"/>
      <c r="O4873" s="32"/>
      <c r="P4873" s="6" t="str">
        <f>IF($C4873="","",IF(ISNA(MATCH($C4873,账户表,0)),"※这个账户不在【基础资料】的账户档案里",IF($B4873="","※没填日期，这一笔不会进任何月份的报表",IF(NOT(ISNUMBER($B4873)),"※日期是文本不是日期（像 2026.6.28 这种），按日期取数的报表全会漏掉这一笔",IF(AND($F4873&lt;&gt;"",$G4873&lt;&gt;""),"※收入和支出不能同时填",IF(AND(N($F4873)=0,N($G4873)=0),"※收入和支出都没填",IF(OR(N($F4873)&lt;0,N($G4873)&lt;0),"※金额不能填负数，方向反了就换一列填",IF($D4873="","※没填收支类别，分类报表会漏掉这一笔",IF(ISNA(MATCH($D4873,类别表,0)),"※收支类别不在【基础资料】的清单里",IF(AND($L4873="内部转账",$M4873=""),"△内部转账要在「对方账户」写上另一头",IF(AND($L4873="内部转账",$M4873=$C4873),"※对方账户跟本账户是同一个",IF(AND($L4873&lt;&gt;"内部转账",$M4873&lt;&gt;""),"△填了对方账户，但类别不是内部转账",IF(YEAR($B4873)&lt;&gt;管理年度,"△不是管理年度的单据，按月的三张报表里看不到",IF($H4873&lt;0,"△这一笔之后该账户余额成负数了，核一下",""))))))))))))))</f>
        <v/>
      </c>
    </row>
    <row r="4874" ht="16.5" spans="1:16">
      <c r="A4874" s="4" t="str">
        <f>IF($C4874="","",COUNTA($C$5:$C4874))</f>
        <v/>
      </c>
      <c r="B4874" s="52"/>
      <c r="C4874" s="53"/>
      <c r="D4874" s="53"/>
      <c r="E4874" s="32"/>
      <c r="F4874" s="54"/>
      <c r="G4874" s="54"/>
      <c r="H4874" s="24" t="str">
        <f>IFERROR(ROUND(VLOOKUP($C4874,基础资料!$B$5:$E$34,3,0)+SUMIF($C$5:$C4874,$C4874,$F$5:$F4874)-SUMIF($C$5:$C4874,$C4874,$G$5:$G4874),2),"")</f>
        <v/>
      </c>
      <c r="I4874" s="53"/>
      <c r="J4874" s="53"/>
      <c r="K4874" s="25" t="str">
        <f t="shared" si="76"/>
        <v/>
      </c>
      <c r="L4874" s="13" t="str">
        <f>IF($D4874="","",IFERROR(INDEX(类别属性,MATCH($D4874,类别表,0)),""))</f>
        <v/>
      </c>
      <c r="M4874" s="53"/>
      <c r="N4874" s="53"/>
      <c r="O4874" s="32"/>
      <c r="P4874" s="6" t="str">
        <f>IF($C4874="","",IF(ISNA(MATCH($C4874,账户表,0)),"※这个账户不在【基础资料】的账户档案里",IF($B4874="","※没填日期，这一笔不会进任何月份的报表",IF(NOT(ISNUMBER($B4874)),"※日期是文本不是日期（像 2026.6.28 这种），按日期取数的报表全会漏掉这一笔",IF(AND($F4874&lt;&gt;"",$G4874&lt;&gt;""),"※收入和支出不能同时填",IF(AND(N($F4874)=0,N($G4874)=0),"※收入和支出都没填",IF(OR(N($F4874)&lt;0,N($G4874)&lt;0),"※金额不能填负数，方向反了就换一列填",IF($D4874="","※没填收支类别，分类报表会漏掉这一笔",IF(ISNA(MATCH($D4874,类别表,0)),"※收支类别不在【基础资料】的清单里",IF(AND($L4874="内部转账",$M4874=""),"△内部转账要在「对方账户」写上另一头",IF(AND($L4874="内部转账",$M4874=$C4874),"※对方账户跟本账户是同一个",IF(AND($L4874&lt;&gt;"内部转账",$M4874&lt;&gt;""),"△填了对方账户，但类别不是内部转账",IF(YEAR($B4874)&lt;&gt;管理年度,"△不是管理年度的单据，按月的三张报表里看不到",IF($H4874&lt;0,"△这一笔之后该账户余额成负数了，核一下",""))))))))))))))</f>
        <v/>
      </c>
    </row>
    <row r="4875" ht="16.5" spans="1:16">
      <c r="A4875" s="4" t="str">
        <f>IF($C4875="","",COUNTA($C$5:$C4875))</f>
        <v/>
      </c>
      <c r="B4875" s="52"/>
      <c r="C4875" s="53"/>
      <c r="D4875" s="53"/>
      <c r="E4875" s="32"/>
      <c r="F4875" s="54"/>
      <c r="G4875" s="54"/>
      <c r="H4875" s="24" t="str">
        <f>IFERROR(ROUND(VLOOKUP($C4875,基础资料!$B$5:$E$34,3,0)+SUMIF($C$5:$C4875,$C4875,$F$5:$F4875)-SUMIF($C$5:$C4875,$C4875,$G$5:$G4875),2),"")</f>
        <v/>
      </c>
      <c r="I4875" s="53"/>
      <c r="J4875" s="53"/>
      <c r="K4875" s="25" t="str">
        <f t="shared" si="76"/>
        <v/>
      </c>
      <c r="L4875" s="13" t="str">
        <f>IF($D4875="","",IFERROR(INDEX(类别属性,MATCH($D4875,类别表,0)),""))</f>
        <v/>
      </c>
      <c r="M4875" s="53"/>
      <c r="N4875" s="53"/>
      <c r="O4875" s="32"/>
      <c r="P4875" s="6" t="str">
        <f>IF($C4875="","",IF(ISNA(MATCH($C4875,账户表,0)),"※这个账户不在【基础资料】的账户档案里",IF($B4875="","※没填日期，这一笔不会进任何月份的报表",IF(NOT(ISNUMBER($B4875)),"※日期是文本不是日期（像 2026.6.28 这种），按日期取数的报表全会漏掉这一笔",IF(AND($F4875&lt;&gt;"",$G4875&lt;&gt;""),"※收入和支出不能同时填",IF(AND(N($F4875)=0,N($G4875)=0),"※收入和支出都没填",IF(OR(N($F4875)&lt;0,N($G4875)&lt;0),"※金额不能填负数，方向反了就换一列填",IF($D4875="","※没填收支类别，分类报表会漏掉这一笔",IF(ISNA(MATCH($D4875,类别表,0)),"※收支类别不在【基础资料】的清单里",IF(AND($L4875="内部转账",$M4875=""),"△内部转账要在「对方账户」写上另一头",IF(AND($L4875="内部转账",$M4875=$C4875),"※对方账户跟本账户是同一个",IF(AND($L4875&lt;&gt;"内部转账",$M4875&lt;&gt;""),"△填了对方账户，但类别不是内部转账",IF(YEAR($B4875)&lt;&gt;管理年度,"△不是管理年度的单据，按月的三张报表里看不到",IF($H4875&lt;0,"△这一笔之后该账户余额成负数了，核一下",""))))))))))))))</f>
        <v/>
      </c>
    </row>
    <row r="4876" ht="16.5" spans="1:16">
      <c r="A4876" s="4" t="str">
        <f>IF($C4876="","",COUNTA($C$5:$C4876))</f>
        <v/>
      </c>
      <c r="B4876" s="52"/>
      <c r="C4876" s="53"/>
      <c r="D4876" s="53"/>
      <c r="E4876" s="32"/>
      <c r="F4876" s="54"/>
      <c r="G4876" s="54"/>
      <c r="H4876" s="24" t="str">
        <f>IFERROR(ROUND(VLOOKUP($C4876,基础资料!$B$5:$E$34,3,0)+SUMIF($C$5:$C4876,$C4876,$F$5:$F4876)-SUMIF($C$5:$C4876,$C4876,$G$5:$G4876),2),"")</f>
        <v/>
      </c>
      <c r="I4876" s="53"/>
      <c r="J4876" s="53"/>
      <c r="K4876" s="25" t="str">
        <f t="shared" si="76"/>
        <v/>
      </c>
      <c r="L4876" s="13" t="str">
        <f>IF($D4876="","",IFERROR(INDEX(类别属性,MATCH($D4876,类别表,0)),""))</f>
        <v/>
      </c>
      <c r="M4876" s="53"/>
      <c r="N4876" s="53"/>
      <c r="O4876" s="32"/>
      <c r="P4876" s="6" t="str">
        <f>IF($C4876="","",IF(ISNA(MATCH($C4876,账户表,0)),"※这个账户不在【基础资料】的账户档案里",IF($B4876="","※没填日期，这一笔不会进任何月份的报表",IF(NOT(ISNUMBER($B4876)),"※日期是文本不是日期（像 2026.6.28 这种），按日期取数的报表全会漏掉这一笔",IF(AND($F4876&lt;&gt;"",$G4876&lt;&gt;""),"※收入和支出不能同时填",IF(AND(N($F4876)=0,N($G4876)=0),"※收入和支出都没填",IF(OR(N($F4876)&lt;0,N($G4876)&lt;0),"※金额不能填负数，方向反了就换一列填",IF($D4876="","※没填收支类别，分类报表会漏掉这一笔",IF(ISNA(MATCH($D4876,类别表,0)),"※收支类别不在【基础资料】的清单里",IF(AND($L4876="内部转账",$M4876=""),"△内部转账要在「对方账户」写上另一头",IF(AND($L4876="内部转账",$M4876=$C4876),"※对方账户跟本账户是同一个",IF(AND($L4876&lt;&gt;"内部转账",$M4876&lt;&gt;""),"△填了对方账户，但类别不是内部转账",IF(YEAR($B4876)&lt;&gt;管理年度,"△不是管理年度的单据，按月的三张报表里看不到",IF($H4876&lt;0,"△这一笔之后该账户余额成负数了，核一下",""))))))))))))))</f>
        <v/>
      </c>
    </row>
    <row r="4877" ht="16.5" spans="1:16">
      <c r="A4877" s="4" t="str">
        <f>IF($C4877="","",COUNTA($C$5:$C4877))</f>
        <v/>
      </c>
      <c r="B4877" s="52"/>
      <c r="C4877" s="53"/>
      <c r="D4877" s="53"/>
      <c r="E4877" s="32"/>
      <c r="F4877" s="54"/>
      <c r="G4877" s="54"/>
      <c r="H4877" s="24" t="str">
        <f>IFERROR(ROUND(VLOOKUP($C4877,基础资料!$B$5:$E$34,3,0)+SUMIF($C$5:$C4877,$C4877,$F$5:$F4877)-SUMIF($C$5:$C4877,$C4877,$G$5:$G4877),2),"")</f>
        <v/>
      </c>
      <c r="I4877" s="53"/>
      <c r="J4877" s="53"/>
      <c r="K4877" s="25" t="str">
        <f t="shared" si="76"/>
        <v/>
      </c>
      <c r="L4877" s="13" t="str">
        <f>IF($D4877="","",IFERROR(INDEX(类别属性,MATCH($D4877,类别表,0)),""))</f>
        <v/>
      </c>
      <c r="M4877" s="53"/>
      <c r="N4877" s="53"/>
      <c r="O4877" s="32"/>
      <c r="P4877" s="6" t="str">
        <f>IF($C4877="","",IF(ISNA(MATCH($C4877,账户表,0)),"※这个账户不在【基础资料】的账户档案里",IF($B4877="","※没填日期，这一笔不会进任何月份的报表",IF(NOT(ISNUMBER($B4877)),"※日期是文本不是日期（像 2026.6.28 这种），按日期取数的报表全会漏掉这一笔",IF(AND($F4877&lt;&gt;"",$G4877&lt;&gt;""),"※收入和支出不能同时填",IF(AND(N($F4877)=0,N($G4877)=0),"※收入和支出都没填",IF(OR(N($F4877)&lt;0,N($G4877)&lt;0),"※金额不能填负数，方向反了就换一列填",IF($D4877="","※没填收支类别，分类报表会漏掉这一笔",IF(ISNA(MATCH($D4877,类别表,0)),"※收支类别不在【基础资料】的清单里",IF(AND($L4877="内部转账",$M4877=""),"△内部转账要在「对方账户」写上另一头",IF(AND($L4877="内部转账",$M4877=$C4877),"※对方账户跟本账户是同一个",IF(AND($L4877&lt;&gt;"内部转账",$M4877&lt;&gt;""),"△填了对方账户，但类别不是内部转账",IF(YEAR($B4877)&lt;&gt;管理年度,"△不是管理年度的单据，按月的三张报表里看不到",IF($H4877&lt;0,"△这一笔之后该账户余额成负数了，核一下",""))))))))))))))</f>
        <v/>
      </c>
    </row>
    <row r="4878" ht="16.5" spans="1:16">
      <c r="A4878" s="4" t="str">
        <f>IF($C4878="","",COUNTA($C$5:$C4878))</f>
        <v/>
      </c>
      <c r="B4878" s="52"/>
      <c r="C4878" s="53"/>
      <c r="D4878" s="53"/>
      <c r="E4878" s="32"/>
      <c r="F4878" s="54"/>
      <c r="G4878" s="54"/>
      <c r="H4878" s="24" t="str">
        <f>IFERROR(ROUND(VLOOKUP($C4878,基础资料!$B$5:$E$34,3,0)+SUMIF($C$5:$C4878,$C4878,$F$5:$F4878)-SUMIF($C$5:$C4878,$C4878,$G$5:$G4878),2),"")</f>
        <v/>
      </c>
      <c r="I4878" s="53"/>
      <c r="J4878" s="53"/>
      <c r="K4878" s="25" t="str">
        <f t="shared" si="76"/>
        <v/>
      </c>
      <c r="L4878" s="13" t="str">
        <f>IF($D4878="","",IFERROR(INDEX(类别属性,MATCH($D4878,类别表,0)),""))</f>
        <v/>
      </c>
      <c r="M4878" s="53"/>
      <c r="N4878" s="53"/>
      <c r="O4878" s="32"/>
      <c r="P4878" s="6" t="str">
        <f>IF($C4878="","",IF(ISNA(MATCH($C4878,账户表,0)),"※这个账户不在【基础资料】的账户档案里",IF($B4878="","※没填日期，这一笔不会进任何月份的报表",IF(NOT(ISNUMBER($B4878)),"※日期是文本不是日期（像 2026.6.28 这种），按日期取数的报表全会漏掉这一笔",IF(AND($F4878&lt;&gt;"",$G4878&lt;&gt;""),"※收入和支出不能同时填",IF(AND(N($F4878)=0,N($G4878)=0),"※收入和支出都没填",IF(OR(N($F4878)&lt;0,N($G4878)&lt;0),"※金额不能填负数，方向反了就换一列填",IF($D4878="","※没填收支类别，分类报表会漏掉这一笔",IF(ISNA(MATCH($D4878,类别表,0)),"※收支类别不在【基础资料】的清单里",IF(AND($L4878="内部转账",$M4878=""),"△内部转账要在「对方账户」写上另一头",IF(AND($L4878="内部转账",$M4878=$C4878),"※对方账户跟本账户是同一个",IF(AND($L4878&lt;&gt;"内部转账",$M4878&lt;&gt;""),"△填了对方账户，但类别不是内部转账",IF(YEAR($B4878)&lt;&gt;管理年度,"△不是管理年度的单据，按月的三张报表里看不到",IF($H4878&lt;0,"△这一笔之后该账户余额成负数了，核一下",""))))))))))))))</f>
        <v/>
      </c>
    </row>
    <row r="4879" ht="16.5" spans="1:16">
      <c r="A4879" s="4" t="str">
        <f>IF($C4879="","",COUNTA($C$5:$C4879))</f>
        <v/>
      </c>
      <c r="B4879" s="52"/>
      <c r="C4879" s="53"/>
      <c r="D4879" s="53"/>
      <c r="E4879" s="32"/>
      <c r="F4879" s="54"/>
      <c r="G4879" s="54"/>
      <c r="H4879" s="24" t="str">
        <f>IFERROR(ROUND(VLOOKUP($C4879,基础资料!$B$5:$E$34,3,0)+SUMIF($C$5:$C4879,$C4879,$F$5:$F4879)-SUMIF($C$5:$C4879,$C4879,$G$5:$G4879),2),"")</f>
        <v/>
      </c>
      <c r="I4879" s="53"/>
      <c r="J4879" s="53"/>
      <c r="K4879" s="25" t="str">
        <f t="shared" si="76"/>
        <v/>
      </c>
      <c r="L4879" s="13" t="str">
        <f>IF($D4879="","",IFERROR(INDEX(类别属性,MATCH($D4879,类别表,0)),""))</f>
        <v/>
      </c>
      <c r="M4879" s="53"/>
      <c r="N4879" s="53"/>
      <c r="O4879" s="32"/>
      <c r="P4879" s="6" t="str">
        <f>IF($C4879="","",IF(ISNA(MATCH($C4879,账户表,0)),"※这个账户不在【基础资料】的账户档案里",IF($B4879="","※没填日期，这一笔不会进任何月份的报表",IF(NOT(ISNUMBER($B4879)),"※日期是文本不是日期（像 2026.6.28 这种），按日期取数的报表全会漏掉这一笔",IF(AND($F4879&lt;&gt;"",$G4879&lt;&gt;""),"※收入和支出不能同时填",IF(AND(N($F4879)=0,N($G4879)=0),"※收入和支出都没填",IF(OR(N($F4879)&lt;0,N($G4879)&lt;0),"※金额不能填负数，方向反了就换一列填",IF($D4879="","※没填收支类别，分类报表会漏掉这一笔",IF(ISNA(MATCH($D4879,类别表,0)),"※收支类别不在【基础资料】的清单里",IF(AND($L4879="内部转账",$M4879=""),"△内部转账要在「对方账户」写上另一头",IF(AND($L4879="内部转账",$M4879=$C4879),"※对方账户跟本账户是同一个",IF(AND($L4879&lt;&gt;"内部转账",$M4879&lt;&gt;""),"△填了对方账户，但类别不是内部转账",IF(YEAR($B4879)&lt;&gt;管理年度,"△不是管理年度的单据，按月的三张报表里看不到",IF($H4879&lt;0,"△这一笔之后该账户余额成负数了，核一下",""))))))))))))))</f>
        <v/>
      </c>
    </row>
    <row r="4880" ht="16.5" spans="1:16">
      <c r="A4880" s="4" t="str">
        <f>IF($C4880="","",COUNTA($C$5:$C4880))</f>
        <v/>
      </c>
      <c r="B4880" s="52"/>
      <c r="C4880" s="53"/>
      <c r="D4880" s="53"/>
      <c r="E4880" s="32"/>
      <c r="F4880" s="54"/>
      <c r="G4880" s="54"/>
      <c r="H4880" s="24" t="str">
        <f>IFERROR(ROUND(VLOOKUP($C4880,基础资料!$B$5:$E$34,3,0)+SUMIF($C$5:$C4880,$C4880,$F$5:$F4880)-SUMIF($C$5:$C4880,$C4880,$G$5:$G4880),2),"")</f>
        <v/>
      </c>
      <c r="I4880" s="53"/>
      <c r="J4880" s="53"/>
      <c r="K4880" s="25" t="str">
        <f t="shared" si="76"/>
        <v/>
      </c>
      <c r="L4880" s="13" t="str">
        <f>IF($D4880="","",IFERROR(INDEX(类别属性,MATCH($D4880,类别表,0)),""))</f>
        <v/>
      </c>
      <c r="M4880" s="53"/>
      <c r="N4880" s="53"/>
      <c r="O4880" s="32"/>
      <c r="P4880" s="6" t="str">
        <f>IF($C4880="","",IF(ISNA(MATCH($C4880,账户表,0)),"※这个账户不在【基础资料】的账户档案里",IF($B4880="","※没填日期，这一笔不会进任何月份的报表",IF(NOT(ISNUMBER($B4880)),"※日期是文本不是日期（像 2026.6.28 这种），按日期取数的报表全会漏掉这一笔",IF(AND($F4880&lt;&gt;"",$G4880&lt;&gt;""),"※收入和支出不能同时填",IF(AND(N($F4880)=0,N($G4880)=0),"※收入和支出都没填",IF(OR(N($F4880)&lt;0,N($G4880)&lt;0),"※金额不能填负数，方向反了就换一列填",IF($D4880="","※没填收支类别，分类报表会漏掉这一笔",IF(ISNA(MATCH($D4880,类别表,0)),"※收支类别不在【基础资料】的清单里",IF(AND($L4880="内部转账",$M4880=""),"△内部转账要在「对方账户」写上另一头",IF(AND($L4880="内部转账",$M4880=$C4880),"※对方账户跟本账户是同一个",IF(AND($L4880&lt;&gt;"内部转账",$M4880&lt;&gt;""),"△填了对方账户，但类别不是内部转账",IF(YEAR($B4880)&lt;&gt;管理年度,"△不是管理年度的单据，按月的三张报表里看不到",IF($H4880&lt;0,"△这一笔之后该账户余额成负数了，核一下",""))))))))))))))</f>
        <v/>
      </c>
    </row>
    <row r="4881" ht="16.5" spans="1:16">
      <c r="A4881" s="4" t="str">
        <f>IF($C4881="","",COUNTA($C$5:$C4881))</f>
        <v/>
      </c>
      <c r="B4881" s="52"/>
      <c r="C4881" s="53"/>
      <c r="D4881" s="53"/>
      <c r="E4881" s="32"/>
      <c r="F4881" s="54"/>
      <c r="G4881" s="54"/>
      <c r="H4881" s="24" t="str">
        <f>IFERROR(ROUND(VLOOKUP($C4881,基础资料!$B$5:$E$34,3,0)+SUMIF($C$5:$C4881,$C4881,$F$5:$F4881)-SUMIF($C$5:$C4881,$C4881,$G$5:$G4881),2),"")</f>
        <v/>
      </c>
      <c r="I4881" s="53"/>
      <c r="J4881" s="53"/>
      <c r="K4881" s="25" t="str">
        <f t="shared" si="76"/>
        <v/>
      </c>
      <c r="L4881" s="13" t="str">
        <f>IF($D4881="","",IFERROR(INDEX(类别属性,MATCH($D4881,类别表,0)),""))</f>
        <v/>
      </c>
      <c r="M4881" s="53"/>
      <c r="N4881" s="53"/>
      <c r="O4881" s="32"/>
      <c r="P4881" s="6" t="str">
        <f>IF($C4881="","",IF(ISNA(MATCH($C4881,账户表,0)),"※这个账户不在【基础资料】的账户档案里",IF($B4881="","※没填日期，这一笔不会进任何月份的报表",IF(NOT(ISNUMBER($B4881)),"※日期是文本不是日期（像 2026.6.28 这种），按日期取数的报表全会漏掉这一笔",IF(AND($F4881&lt;&gt;"",$G4881&lt;&gt;""),"※收入和支出不能同时填",IF(AND(N($F4881)=0,N($G4881)=0),"※收入和支出都没填",IF(OR(N($F4881)&lt;0,N($G4881)&lt;0),"※金额不能填负数，方向反了就换一列填",IF($D4881="","※没填收支类别，分类报表会漏掉这一笔",IF(ISNA(MATCH($D4881,类别表,0)),"※收支类别不在【基础资料】的清单里",IF(AND($L4881="内部转账",$M4881=""),"△内部转账要在「对方账户」写上另一头",IF(AND($L4881="内部转账",$M4881=$C4881),"※对方账户跟本账户是同一个",IF(AND($L4881&lt;&gt;"内部转账",$M4881&lt;&gt;""),"△填了对方账户，但类别不是内部转账",IF(YEAR($B4881)&lt;&gt;管理年度,"△不是管理年度的单据，按月的三张报表里看不到",IF($H4881&lt;0,"△这一笔之后该账户余额成负数了，核一下",""))))))))))))))</f>
        <v/>
      </c>
    </row>
    <row r="4882" ht="16.5" spans="1:16">
      <c r="A4882" s="4" t="str">
        <f>IF($C4882="","",COUNTA($C$5:$C4882))</f>
        <v/>
      </c>
      <c r="B4882" s="52"/>
      <c r="C4882" s="53"/>
      <c r="D4882" s="53"/>
      <c r="E4882" s="32"/>
      <c r="F4882" s="54"/>
      <c r="G4882" s="54"/>
      <c r="H4882" s="24" t="str">
        <f>IFERROR(ROUND(VLOOKUP($C4882,基础资料!$B$5:$E$34,3,0)+SUMIF($C$5:$C4882,$C4882,$F$5:$F4882)-SUMIF($C$5:$C4882,$C4882,$G$5:$G4882),2),"")</f>
        <v/>
      </c>
      <c r="I4882" s="53"/>
      <c r="J4882" s="53"/>
      <c r="K4882" s="25" t="str">
        <f t="shared" si="76"/>
        <v/>
      </c>
      <c r="L4882" s="13" t="str">
        <f>IF($D4882="","",IFERROR(INDEX(类别属性,MATCH($D4882,类别表,0)),""))</f>
        <v/>
      </c>
      <c r="M4882" s="53"/>
      <c r="N4882" s="53"/>
      <c r="O4882" s="32"/>
      <c r="P4882" s="6" t="str">
        <f>IF($C4882="","",IF(ISNA(MATCH($C4882,账户表,0)),"※这个账户不在【基础资料】的账户档案里",IF($B4882="","※没填日期，这一笔不会进任何月份的报表",IF(NOT(ISNUMBER($B4882)),"※日期是文本不是日期（像 2026.6.28 这种），按日期取数的报表全会漏掉这一笔",IF(AND($F4882&lt;&gt;"",$G4882&lt;&gt;""),"※收入和支出不能同时填",IF(AND(N($F4882)=0,N($G4882)=0),"※收入和支出都没填",IF(OR(N($F4882)&lt;0,N($G4882)&lt;0),"※金额不能填负数，方向反了就换一列填",IF($D4882="","※没填收支类别，分类报表会漏掉这一笔",IF(ISNA(MATCH($D4882,类别表,0)),"※收支类别不在【基础资料】的清单里",IF(AND($L4882="内部转账",$M4882=""),"△内部转账要在「对方账户」写上另一头",IF(AND($L4882="内部转账",$M4882=$C4882),"※对方账户跟本账户是同一个",IF(AND($L4882&lt;&gt;"内部转账",$M4882&lt;&gt;""),"△填了对方账户，但类别不是内部转账",IF(YEAR($B4882)&lt;&gt;管理年度,"△不是管理年度的单据，按月的三张报表里看不到",IF($H4882&lt;0,"△这一笔之后该账户余额成负数了，核一下",""))))))))))))))</f>
        <v/>
      </c>
    </row>
    <row r="4883" ht="16.5" spans="1:16">
      <c r="A4883" s="4" t="str">
        <f>IF($C4883="","",COUNTA($C$5:$C4883))</f>
        <v/>
      </c>
      <c r="B4883" s="52"/>
      <c r="C4883" s="53"/>
      <c r="D4883" s="53"/>
      <c r="E4883" s="32"/>
      <c r="F4883" s="54"/>
      <c r="G4883" s="54"/>
      <c r="H4883" s="24" t="str">
        <f>IFERROR(ROUND(VLOOKUP($C4883,基础资料!$B$5:$E$34,3,0)+SUMIF($C$5:$C4883,$C4883,$F$5:$F4883)-SUMIF($C$5:$C4883,$C4883,$G$5:$G4883),2),"")</f>
        <v/>
      </c>
      <c r="I4883" s="53"/>
      <c r="J4883" s="53"/>
      <c r="K4883" s="25" t="str">
        <f t="shared" si="76"/>
        <v/>
      </c>
      <c r="L4883" s="13" t="str">
        <f>IF($D4883="","",IFERROR(INDEX(类别属性,MATCH($D4883,类别表,0)),""))</f>
        <v/>
      </c>
      <c r="M4883" s="53"/>
      <c r="N4883" s="53"/>
      <c r="O4883" s="32"/>
      <c r="P4883" s="6" t="str">
        <f>IF($C4883="","",IF(ISNA(MATCH($C4883,账户表,0)),"※这个账户不在【基础资料】的账户档案里",IF($B4883="","※没填日期，这一笔不会进任何月份的报表",IF(NOT(ISNUMBER($B4883)),"※日期是文本不是日期（像 2026.6.28 这种），按日期取数的报表全会漏掉这一笔",IF(AND($F4883&lt;&gt;"",$G4883&lt;&gt;""),"※收入和支出不能同时填",IF(AND(N($F4883)=0,N($G4883)=0),"※收入和支出都没填",IF(OR(N($F4883)&lt;0,N($G4883)&lt;0),"※金额不能填负数，方向反了就换一列填",IF($D4883="","※没填收支类别，分类报表会漏掉这一笔",IF(ISNA(MATCH($D4883,类别表,0)),"※收支类别不在【基础资料】的清单里",IF(AND($L4883="内部转账",$M4883=""),"△内部转账要在「对方账户」写上另一头",IF(AND($L4883="内部转账",$M4883=$C4883),"※对方账户跟本账户是同一个",IF(AND($L4883&lt;&gt;"内部转账",$M4883&lt;&gt;""),"△填了对方账户，但类别不是内部转账",IF(YEAR($B4883)&lt;&gt;管理年度,"△不是管理年度的单据，按月的三张报表里看不到",IF($H4883&lt;0,"△这一笔之后该账户余额成负数了，核一下",""))))))))))))))</f>
        <v/>
      </c>
    </row>
    <row r="4884" ht="16.5" spans="1:16">
      <c r="A4884" s="4" t="str">
        <f>IF($C4884="","",COUNTA($C$5:$C4884))</f>
        <v/>
      </c>
      <c r="B4884" s="52"/>
      <c r="C4884" s="53"/>
      <c r="D4884" s="53"/>
      <c r="E4884" s="32"/>
      <c r="F4884" s="54"/>
      <c r="G4884" s="54"/>
      <c r="H4884" s="24" t="str">
        <f>IFERROR(ROUND(VLOOKUP($C4884,基础资料!$B$5:$E$34,3,0)+SUMIF($C$5:$C4884,$C4884,$F$5:$F4884)-SUMIF($C$5:$C4884,$C4884,$G$5:$G4884),2),"")</f>
        <v/>
      </c>
      <c r="I4884" s="53"/>
      <c r="J4884" s="53"/>
      <c r="K4884" s="25" t="str">
        <f t="shared" si="76"/>
        <v/>
      </c>
      <c r="L4884" s="13" t="str">
        <f>IF($D4884="","",IFERROR(INDEX(类别属性,MATCH($D4884,类别表,0)),""))</f>
        <v/>
      </c>
      <c r="M4884" s="53"/>
      <c r="N4884" s="53"/>
      <c r="O4884" s="32"/>
      <c r="P4884" s="6" t="str">
        <f>IF($C4884="","",IF(ISNA(MATCH($C4884,账户表,0)),"※这个账户不在【基础资料】的账户档案里",IF($B4884="","※没填日期，这一笔不会进任何月份的报表",IF(NOT(ISNUMBER($B4884)),"※日期是文本不是日期（像 2026.6.28 这种），按日期取数的报表全会漏掉这一笔",IF(AND($F4884&lt;&gt;"",$G4884&lt;&gt;""),"※收入和支出不能同时填",IF(AND(N($F4884)=0,N($G4884)=0),"※收入和支出都没填",IF(OR(N($F4884)&lt;0,N($G4884)&lt;0),"※金额不能填负数，方向反了就换一列填",IF($D4884="","※没填收支类别，分类报表会漏掉这一笔",IF(ISNA(MATCH($D4884,类别表,0)),"※收支类别不在【基础资料】的清单里",IF(AND($L4884="内部转账",$M4884=""),"△内部转账要在「对方账户」写上另一头",IF(AND($L4884="内部转账",$M4884=$C4884),"※对方账户跟本账户是同一个",IF(AND($L4884&lt;&gt;"内部转账",$M4884&lt;&gt;""),"△填了对方账户，但类别不是内部转账",IF(YEAR($B4884)&lt;&gt;管理年度,"△不是管理年度的单据，按月的三张报表里看不到",IF($H4884&lt;0,"△这一笔之后该账户余额成负数了，核一下",""))))))))))))))</f>
        <v/>
      </c>
    </row>
    <row r="4885" ht="16.5" spans="1:16">
      <c r="A4885" s="4" t="str">
        <f>IF($C4885="","",COUNTA($C$5:$C4885))</f>
        <v/>
      </c>
      <c r="B4885" s="52"/>
      <c r="C4885" s="53"/>
      <c r="D4885" s="53"/>
      <c r="E4885" s="32"/>
      <c r="F4885" s="54"/>
      <c r="G4885" s="54"/>
      <c r="H4885" s="24" t="str">
        <f>IFERROR(ROUND(VLOOKUP($C4885,基础资料!$B$5:$E$34,3,0)+SUMIF($C$5:$C4885,$C4885,$F$5:$F4885)-SUMIF($C$5:$C4885,$C4885,$G$5:$G4885),2),"")</f>
        <v/>
      </c>
      <c r="I4885" s="53"/>
      <c r="J4885" s="53"/>
      <c r="K4885" s="25" t="str">
        <f t="shared" si="76"/>
        <v/>
      </c>
      <c r="L4885" s="13" t="str">
        <f>IF($D4885="","",IFERROR(INDEX(类别属性,MATCH($D4885,类别表,0)),""))</f>
        <v/>
      </c>
      <c r="M4885" s="53"/>
      <c r="N4885" s="53"/>
      <c r="O4885" s="32"/>
      <c r="P4885" s="6" t="str">
        <f>IF($C4885="","",IF(ISNA(MATCH($C4885,账户表,0)),"※这个账户不在【基础资料】的账户档案里",IF($B4885="","※没填日期，这一笔不会进任何月份的报表",IF(NOT(ISNUMBER($B4885)),"※日期是文本不是日期（像 2026.6.28 这种），按日期取数的报表全会漏掉这一笔",IF(AND($F4885&lt;&gt;"",$G4885&lt;&gt;""),"※收入和支出不能同时填",IF(AND(N($F4885)=0,N($G4885)=0),"※收入和支出都没填",IF(OR(N($F4885)&lt;0,N($G4885)&lt;0),"※金额不能填负数，方向反了就换一列填",IF($D4885="","※没填收支类别，分类报表会漏掉这一笔",IF(ISNA(MATCH($D4885,类别表,0)),"※收支类别不在【基础资料】的清单里",IF(AND($L4885="内部转账",$M4885=""),"△内部转账要在「对方账户」写上另一头",IF(AND($L4885="内部转账",$M4885=$C4885),"※对方账户跟本账户是同一个",IF(AND($L4885&lt;&gt;"内部转账",$M4885&lt;&gt;""),"△填了对方账户，但类别不是内部转账",IF(YEAR($B4885)&lt;&gt;管理年度,"△不是管理年度的单据，按月的三张报表里看不到",IF($H4885&lt;0,"△这一笔之后该账户余额成负数了，核一下",""))))))))))))))</f>
        <v/>
      </c>
    </row>
    <row r="4886" ht="16.5" spans="1:16">
      <c r="A4886" s="4" t="str">
        <f>IF($C4886="","",COUNTA($C$5:$C4886))</f>
        <v/>
      </c>
      <c r="B4886" s="52"/>
      <c r="C4886" s="53"/>
      <c r="D4886" s="53"/>
      <c r="E4886" s="32"/>
      <c r="F4886" s="54"/>
      <c r="G4886" s="54"/>
      <c r="H4886" s="24" t="str">
        <f>IFERROR(ROUND(VLOOKUP($C4886,基础资料!$B$5:$E$34,3,0)+SUMIF($C$5:$C4886,$C4886,$F$5:$F4886)-SUMIF($C$5:$C4886,$C4886,$G$5:$G4886),2),"")</f>
        <v/>
      </c>
      <c r="I4886" s="53"/>
      <c r="J4886" s="53"/>
      <c r="K4886" s="25" t="str">
        <f t="shared" si="76"/>
        <v/>
      </c>
      <c r="L4886" s="13" t="str">
        <f>IF($D4886="","",IFERROR(INDEX(类别属性,MATCH($D4886,类别表,0)),""))</f>
        <v/>
      </c>
      <c r="M4886" s="53"/>
      <c r="N4886" s="53"/>
      <c r="O4886" s="32"/>
      <c r="P4886" s="6" t="str">
        <f>IF($C4886="","",IF(ISNA(MATCH($C4886,账户表,0)),"※这个账户不在【基础资料】的账户档案里",IF($B4886="","※没填日期，这一笔不会进任何月份的报表",IF(NOT(ISNUMBER($B4886)),"※日期是文本不是日期（像 2026.6.28 这种），按日期取数的报表全会漏掉这一笔",IF(AND($F4886&lt;&gt;"",$G4886&lt;&gt;""),"※收入和支出不能同时填",IF(AND(N($F4886)=0,N($G4886)=0),"※收入和支出都没填",IF(OR(N($F4886)&lt;0,N($G4886)&lt;0),"※金额不能填负数，方向反了就换一列填",IF($D4886="","※没填收支类别，分类报表会漏掉这一笔",IF(ISNA(MATCH($D4886,类别表,0)),"※收支类别不在【基础资料】的清单里",IF(AND($L4886="内部转账",$M4886=""),"△内部转账要在「对方账户」写上另一头",IF(AND($L4886="内部转账",$M4886=$C4886),"※对方账户跟本账户是同一个",IF(AND($L4886&lt;&gt;"内部转账",$M4886&lt;&gt;""),"△填了对方账户，但类别不是内部转账",IF(YEAR($B4886)&lt;&gt;管理年度,"△不是管理年度的单据，按月的三张报表里看不到",IF($H4886&lt;0,"△这一笔之后该账户余额成负数了，核一下",""))))))))))))))</f>
        <v/>
      </c>
    </row>
    <row r="4887" ht="16.5" spans="1:16">
      <c r="A4887" s="4" t="str">
        <f>IF($C4887="","",COUNTA($C$5:$C4887))</f>
        <v/>
      </c>
      <c r="B4887" s="52"/>
      <c r="C4887" s="53"/>
      <c r="D4887" s="53"/>
      <c r="E4887" s="32"/>
      <c r="F4887" s="54"/>
      <c r="G4887" s="54"/>
      <c r="H4887" s="24" t="str">
        <f>IFERROR(ROUND(VLOOKUP($C4887,基础资料!$B$5:$E$34,3,0)+SUMIF($C$5:$C4887,$C4887,$F$5:$F4887)-SUMIF($C$5:$C4887,$C4887,$G$5:$G4887),2),"")</f>
        <v/>
      </c>
      <c r="I4887" s="53"/>
      <c r="J4887" s="53"/>
      <c r="K4887" s="25" t="str">
        <f t="shared" si="76"/>
        <v/>
      </c>
      <c r="L4887" s="13" t="str">
        <f>IF($D4887="","",IFERROR(INDEX(类别属性,MATCH($D4887,类别表,0)),""))</f>
        <v/>
      </c>
      <c r="M4887" s="53"/>
      <c r="N4887" s="53"/>
      <c r="O4887" s="32"/>
      <c r="P4887" s="6" t="str">
        <f>IF($C4887="","",IF(ISNA(MATCH($C4887,账户表,0)),"※这个账户不在【基础资料】的账户档案里",IF($B4887="","※没填日期，这一笔不会进任何月份的报表",IF(NOT(ISNUMBER($B4887)),"※日期是文本不是日期（像 2026.6.28 这种），按日期取数的报表全会漏掉这一笔",IF(AND($F4887&lt;&gt;"",$G4887&lt;&gt;""),"※收入和支出不能同时填",IF(AND(N($F4887)=0,N($G4887)=0),"※收入和支出都没填",IF(OR(N($F4887)&lt;0,N($G4887)&lt;0),"※金额不能填负数，方向反了就换一列填",IF($D4887="","※没填收支类别，分类报表会漏掉这一笔",IF(ISNA(MATCH($D4887,类别表,0)),"※收支类别不在【基础资料】的清单里",IF(AND($L4887="内部转账",$M4887=""),"△内部转账要在「对方账户」写上另一头",IF(AND($L4887="内部转账",$M4887=$C4887),"※对方账户跟本账户是同一个",IF(AND($L4887&lt;&gt;"内部转账",$M4887&lt;&gt;""),"△填了对方账户，但类别不是内部转账",IF(YEAR($B4887)&lt;&gt;管理年度,"△不是管理年度的单据，按月的三张报表里看不到",IF($H4887&lt;0,"△这一笔之后该账户余额成负数了，核一下",""))))))))))))))</f>
        <v/>
      </c>
    </row>
    <row r="4888" ht="16.5" spans="1:16">
      <c r="A4888" s="4" t="str">
        <f>IF($C4888="","",COUNTA($C$5:$C4888))</f>
        <v/>
      </c>
      <c r="B4888" s="52"/>
      <c r="C4888" s="53"/>
      <c r="D4888" s="53"/>
      <c r="E4888" s="32"/>
      <c r="F4888" s="54"/>
      <c r="G4888" s="54"/>
      <c r="H4888" s="24" t="str">
        <f>IFERROR(ROUND(VLOOKUP($C4888,基础资料!$B$5:$E$34,3,0)+SUMIF($C$5:$C4888,$C4888,$F$5:$F4888)-SUMIF($C$5:$C4888,$C4888,$G$5:$G4888),2),"")</f>
        <v/>
      </c>
      <c r="I4888" s="53"/>
      <c r="J4888" s="53"/>
      <c r="K4888" s="25" t="str">
        <f t="shared" si="76"/>
        <v/>
      </c>
      <c r="L4888" s="13" t="str">
        <f>IF($D4888="","",IFERROR(INDEX(类别属性,MATCH($D4888,类别表,0)),""))</f>
        <v/>
      </c>
      <c r="M4888" s="53"/>
      <c r="N4888" s="53"/>
      <c r="O4888" s="32"/>
      <c r="P4888" s="6" t="str">
        <f>IF($C4888="","",IF(ISNA(MATCH($C4888,账户表,0)),"※这个账户不在【基础资料】的账户档案里",IF($B4888="","※没填日期，这一笔不会进任何月份的报表",IF(NOT(ISNUMBER($B4888)),"※日期是文本不是日期（像 2026.6.28 这种），按日期取数的报表全会漏掉这一笔",IF(AND($F4888&lt;&gt;"",$G4888&lt;&gt;""),"※收入和支出不能同时填",IF(AND(N($F4888)=0,N($G4888)=0),"※收入和支出都没填",IF(OR(N($F4888)&lt;0,N($G4888)&lt;0),"※金额不能填负数，方向反了就换一列填",IF($D4888="","※没填收支类别，分类报表会漏掉这一笔",IF(ISNA(MATCH($D4888,类别表,0)),"※收支类别不在【基础资料】的清单里",IF(AND($L4888="内部转账",$M4888=""),"△内部转账要在「对方账户」写上另一头",IF(AND($L4888="内部转账",$M4888=$C4888),"※对方账户跟本账户是同一个",IF(AND($L4888&lt;&gt;"内部转账",$M4888&lt;&gt;""),"△填了对方账户，但类别不是内部转账",IF(YEAR($B4888)&lt;&gt;管理年度,"△不是管理年度的单据，按月的三张报表里看不到",IF($H4888&lt;0,"△这一笔之后该账户余额成负数了，核一下",""))))))))))))))</f>
        <v/>
      </c>
    </row>
    <row r="4889" ht="16.5" spans="1:16">
      <c r="A4889" s="4" t="str">
        <f>IF($C4889="","",COUNTA($C$5:$C4889))</f>
        <v/>
      </c>
      <c r="B4889" s="52"/>
      <c r="C4889" s="53"/>
      <c r="D4889" s="53"/>
      <c r="E4889" s="32"/>
      <c r="F4889" s="54"/>
      <c r="G4889" s="54"/>
      <c r="H4889" s="24" t="str">
        <f>IFERROR(ROUND(VLOOKUP($C4889,基础资料!$B$5:$E$34,3,0)+SUMIF($C$5:$C4889,$C4889,$F$5:$F4889)-SUMIF($C$5:$C4889,$C4889,$G$5:$G4889),2),"")</f>
        <v/>
      </c>
      <c r="I4889" s="53"/>
      <c r="J4889" s="53"/>
      <c r="K4889" s="25" t="str">
        <f t="shared" si="76"/>
        <v/>
      </c>
      <c r="L4889" s="13" t="str">
        <f>IF($D4889="","",IFERROR(INDEX(类别属性,MATCH($D4889,类别表,0)),""))</f>
        <v/>
      </c>
      <c r="M4889" s="53"/>
      <c r="N4889" s="53"/>
      <c r="O4889" s="32"/>
      <c r="P4889" s="6" t="str">
        <f>IF($C4889="","",IF(ISNA(MATCH($C4889,账户表,0)),"※这个账户不在【基础资料】的账户档案里",IF($B4889="","※没填日期，这一笔不会进任何月份的报表",IF(NOT(ISNUMBER($B4889)),"※日期是文本不是日期（像 2026.6.28 这种），按日期取数的报表全会漏掉这一笔",IF(AND($F4889&lt;&gt;"",$G4889&lt;&gt;""),"※收入和支出不能同时填",IF(AND(N($F4889)=0,N($G4889)=0),"※收入和支出都没填",IF(OR(N($F4889)&lt;0,N($G4889)&lt;0),"※金额不能填负数，方向反了就换一列填",IF($D4889="","※没填收支类别，分类报表会漏掉这一笔",IF(ISNA(MATCH($D4889,类别表,0)),"※收支类别不在【基础资料】的清单里",IF(AND($L4889="内部转账",$M4889=""),"△内部转账要在「对方账户」写上另一头",IF(AND($L4889="内部转账",$M4889=$C4889),"※对方账户跟本账户是同一个",IF(AND($L4889&lt;&gt;"内部转账",$M4889&lt;&gt;""),"△填了对方账户，但类别不是内部转账",IF(YEAR($B4889)&lt;&gt;管理年度,"△不是管理年度的单据，按月的三张报表里看不到",IF($H4889&lt;0,"△这一笔之后该账户余额成负数了，核一下",""))))))))))))))</f>
        <v/>
      </c>
    </row>
    <row r="4890" ht="16.5" spans="1:16">
      <c r="A4890" s="4" t="str">
        <f>IF($C4890="","",COUNTA($C$5:$C4890))</f>
        <v/>
      </c>
      <c r="B4890" s="52"/>
      <c r="C4890" s="53"/>
      <c r="D4890" s="53"/>
      <c r="E4890" s="32"/>
      <c r="F4890" s="54"/>
      <c r="G4890" s="54"/>
      <c r="H4890" s="24" t="str">
        <f>IFERROR(ROUND(VLOOKUP($C4890,基础资料!$B$5:$E$34,3,0)+SUMIF($C$5:$C4890,$C4890,$F$5:$F4890)-SUMIF($C$5:$C4890,$C4890,$G$5:$G4890),2),"")</f>
        <v/>
      </c>
      <c r="I4890" s="53"/>
      <c r="J4890" s="53"/>
      <c r="K4890" s="25" t="str">
        <f t="shared" si="76"/>
        <v/>
      </c>
      <c r="L4890" s="13" t="str">
        <f>IF($D4890="","",IFERROR(INDEX(类别属性,MATCH($D4890,类别表,0)),""))</f>
        <v/>
      </c>
      <c r="M4890" s="53"/>
      <c r="N4890" s="53"/>
      <c r="O4890" s="32"/>
      <c r="P4890" s="6" t="str">
        <f>IF($C4890="","",IF(ISNA(MATCH($C4890,账户表,0)),"※这个账户不在【基础资料】的账户档案里",IF($B4890="","※没填日期，这一笔不会进任何月份的报表",IF(NOT(ISNUMBER($B4890)),"※日期是文本不是日期（像 2026.6.28 这种），按日期取数的报表全会漏掉这一笔",IF(AND($F4890&lt;&gt;"",$G4890&lt;&gt;""),"※收入和支出不能同时填",IF(AND(N($F4890)=0,N($G4890)=0),"※收入和支出都没填",IF(OR(N($F4890)&lt;0,N($G4890)&lt;0),"※金额不能填负数，方向反了就换一列填",IF($D4890="","※没填收支类别，分类报表会漏掉这一笔",IF(ISNA(MATCH($D4890,类别表,0)),"※收支类别不在【基础资料】的清单里",IF(AND($L4890="内部转账",$M4890=""),"△内部转账要在「对方账户」写上另一头",IF(AND($L4890="内部转账",$M4890=$C4890),"※对方账户跟本账户是同一个",IF(AND($L4890&lt;&gt;"内部转账",$M4890&lt;&gt;""),"△填了对方账户，但类别不是内部转账",IF(YEAR($B4890)&lt;&gt;管理年度,"△不是管理年度的单据，按月的三张报表里看不到",IF($H4890&lt;0,"△这一笔之后该账户余额成负数了，核一下",""))))))))))))))</f>
        <v/>
      </c>
    </row>
    <row r="4891" ht="16.5" spans="1:16">
      <c r="A4891" s="4" t="str">
        <f>IF($C4891="","",COUNTA($C$5:$C4891))</f>
        <v/>
      </c>
      <c r="B4891" s="52"/>
      <c r="C4891" s="53"/>
      <c r="D4891" s="53"/>
      <c r="E4891" s="32"/>
      <c r="F4891" s="54"/>
      <c r="G4891" s="54"/>
      <c r="H4891" s="24" t="str">
        <f>IFERROR(ROUND(VLOOKUP($C4891,基础资料!$B$5:$E$34,3,0)+SUMIF($C$5:$C4891,$C4891,$F$5:$F4891)-SUMIF($C$5:$C4891,$C4891,$G$5:$G4891),2),"")</f>
        <v/>
      </c>
      <c r="I4891" s="53"/>
      <c r="J4891" s="53"/>
      <c r="K4891" s="25" t="str">
        <f t="shared" si="76"/>
        <v/>
      </c>
      <c r="L4891" s="13" t="str">
        <f>IF($D4891="","",IFERROR(INDEX(类别属性,MATCH($D4891,类别表,0)),""))</f>
        <v/>
      </c>
      <c r="M4891" s="53"/>
      <c r="N4891" s="53"/>
      <c r="O4891" s="32"/>
      <c r="P4891" s="6" t="str">
        <f>IF($C4891="","",IF(ISNA(MATCH($C4891,账户表,0)),"※这个账户不在【基础资料】的账户档案里",IF($B4891="","※没填日期，这一笔不会进任何月份的报表",IF(NOT(ISNUMBER($B4891)),"※日期是文本不是日期（像 2026.6.28 这种），按日期取数的报表全会漏掉这一笔",IF(AND($F4891&lt;&gt;"",$G4891&lt;&gt;""),"※收入和支出不能同时填",IF(AND(N($F4891)=0,N($G4891)=0),"※收入和支出都没填",IF(OR(N($F4891)&lt;0,N($G4891)&lt;0),"※金额不能填负数，方向反了就换一列填",IF($D4891="","※没填收支类别，分类报表会漏掉这一笔",IF(ISNA(MATCH($D4891,类别表,0)),"※收支类别不在【基础资料】的清单里",IF(AND($L4891="内部转账",$M4891=""),"△内部转账要在「对方账户」写上另一头",IF(AND($L4891="内部转账",$M4891=$C4891),"※对方账户跟本账户是同一个",IF(AND($L4891&lt;&gt;"内部转账",$M4891&lt;&gt;""),"△填了对方账户，但类别不是内部转账",IF(YEAR($B4891)&lt;&gt;管理年度,"△不是管理年度的单据，按月的三张报表里看不到",IF($H4891&lt;0,"△这一笔之后该账户余额成负数了，核一下",""))))))))))))))</f>
        <v/>
      </c>
    </row>
    <row r="4892" ht="16.5" spans="1:16">
      <c r="A4892" s="4" t="str">
        <f>IF($C4892="","",COUNTA($C$5:$C4892))</f>
        <v/>
      </c>
      <c r="B4892" s="52"/>
      <c r="C4892" s="53"/>
      <c r="D4892" s="53"/>
      <c r="E4892" s="32"/>
      <c r="F4892" s="54"/>
      <c r="G4892" s="54"/>
      <c r="H4892" s="24" t="str">
        <f>IFERROR(ROUND(VLOOKUP($C4892,基础资料!$B$5:$E$34,3,0)+SUMIF($C$5:$C4892,$C4892,$F$5:$F4892)-SUMIF($C$5:$C4892,$C4892,$G$5:$G4892),2),"")</f>
        <v/>
      </c>
      <c r="I4892" s="53"/>
      <c r="J4892" s="53"/>
      <c r="K4892" s="25" t="str">
        <f t="shared" si="76"/>
        <v/>
      </c>
      <c r="L4892" s="13" t="str">
        <f>IF($D4892="","",IFERROR(INDEX(类别属性,MATCH($D4892,类别表,0)),""))</f>
        <v/>
      </c>
      <c r="M4892" s="53"/>
      <c r="N4892" s="53"/>
      <c r="O4892" s="32"/>
      <c r="P4892" s="6" t="str">
        <f>IF($C4892="","",IF(ISNA(MATCH($C4892,账户表,0)),"※这个账户不在【基础资料】的账户档案里",IF($B4892="","※没填日期，这一笔不会进任何月份的报表",IF(NOT(ISNUMBER($B4892)),"※日期是文本不是日期（像 2026.6.28 这种），按日期取数的报表全会漏掉这一笔",IF(AND($F4892&lt;&gt;"",$G4892&lt;&gt;""),"※收入和支出不能同时填",IF(AND(N($F4892)=0,N($G4892)=0),"※收入和支出都没填",IF(OR(N($F4892)&lt;0,N($G4892)&lt;0),"※金额不能填负数，方向反了就换一列填",IF($D4892="","※没填收支类别，分类报表会漏掉这一笔",IF(ISNA(MATCH($D4892,类别表,0)),"※收支类别不在【基础资料】的清单里",IF(AND($L4892="内部转账",$M4892=""),"△内部转账要在「对方账户」写上另一头",IF(AND($L4892="内部转账",$M4892=$C4892),"※对方账户跟本账户是同一个",IF(AND($L4892&lt;&gt;"内部转账",$M4892&lt;&gt;""),"△填了对方账户，但类别不是内部转账",IF(YEAR($B4892)&lt;&gt;管理年度,"△不是管理年度的单据，按月的三张报表里看不到",IF($H4892&lt;0,"△这一笔之后该账户余额成负数了，核一下",""))))))))))))))</f>
        <v/>
      </c>
    </row>
    <row r="4893" ht="16.5" spans="1:16">
      <c r="A4893" s="4" t="str">
        <f>IF($C4893="","",COUNTA($C$5:$C4893))</f>
        <v/>
      </c>
      <c r="B4893" s="52"/>
      <c r="C4893" s="53"/>
      <c r="D4893" s="53"/>
      <c r="E4893" s="32"/>
      <c r="F4893" s="54"/>
      <c r="G4893" s="54"/>
      <c r="H4893" s="24" t="str">
        <f>IFERROR(ROUND(VLOOKUP($C4893,基础资料!$B$5:$E$34,3,0)+SUMIF($C$5:$C4893,$C4893,$F$5:$F4893)-SUMIF($C$5:$C4893,$C4893,$G$5:$G4893),2),"")</f>
        <v/>
      </c>
      <c r="I4893" s="53"/>
      <c r="J4893" s="53"/>
      <c r="K4893" s="25" t="str">
        <f t="shared" si="76"/>
        <v/>
      </c>
      <c r="L4893" s="13" t="str">
        <f>IF($D4893="","",IFERROR(INDEX(类别属性,MATCH($D4893,类别表,0)),""))</f>
        <v/>
      </c>
      <c r="M4893" s="53"/>
      <c r="N4893" s="53"/>
      <c r="O4893" s="32"/>
      <c r="P4893" s="6" t="str">
        <f>IF($C4893="","",IF(ISNA(MATCH($C4893,账户表,0)),"※这个账户不在【基础资料】的账户档案里",IF($B4893="","※没填日期，这一笔不会进任何月份的报表",IF(NOT(ISNUMBER($B4893)),"※日期是文本不是日期（像 2026.6.28 这种），按日期取数的报表全会漏掉这一笔",IF(AND($F4893&lt;&gt;"",$G4893&lt;&gt;""),"※收入和支出不能同时填",IF(AND(N($F4893)=0,N($G4893)=0),"※收入和支出都没填",IF(OR(N($F4893)&lt;0,N($G4893)&lt;0),"※金额不能填负数，方向反了就换一列填",IF($D4893="","※没填收支类别，分类报表会漏掉这一笔",IF(ISNA(MATCH($D4893,类别表,0)),"※收支类别不在【基础资料】的清单里",IF(AND($L4893="内部转账",$M4893=""),"△内部转账要在「对方账户」写上另一头",IF(AND($L4893="内部转账",$M4893=$C4893),"※对方账户跟本账户是同一个",IF(AND($L4893&lt;&gt;"内部转账",$M4893&lt;&gt;""),"△填了对方账户，但类别不是内部转账",IF(YEAR($B4893)&lt;&gt;管理年度,"△不是管理年度的单据，按月的三张报表里看不到",IF($H4893&lt;0,"△这一笔之后该账户余额成负数了，核一下",""))))))))))))))</f>
        <v/>
      </c>
    </row>
    <row r="4894" ht="16.5" spans="1:16">
      <c r="A4894" s="4" t="str">
        <f>IF($C4894="","",COUNTA($C$5:$C4894))</f>
        <v/>
      </c>
      <c r="B4894" s="52"/>
      <c r="C4894" s="53"/>
      <c r="D4894" s="53"/>
      <c r="E4894" s="32"/>
      <c r="F4894" s="54"/>
      <c r="G4894" s="54"/>
      <c r="H4894" s="24" t="str">
        <f>IFERROR(ROUND(VLOOKUP($C4894,基础资料!$B$5:$E$34,3,0)+SUMIF($C$5:$C4894,$C4894,$F$5:$F4894)-SUMIF($C$5:$C4894,$C4894,$G$5:$G4894),2),"")</f>
        <v/>
      </c>
      <c r="I4894" s="53"/>
      <c r="J4894" s="53"/>
      <c r="K4894" s="25" t="str">
        <f t="shared" si="76"/>
        <v/>
      </c>
      <c r="L4894" s="13" t="str">
        <f>IF($D4894="","",IFERROR(INDEX(类别属性,MATCH($D4894,类别表,0)),""))</f>
        <v/>
      </c>
      <c r="M4894" s="53"/>
      <c r="N4894" s="53"/>
      <c r="O4894" s="32"/>
      <c r="P4894" s="6" t="str">
        <f>IF($C4894="","",IF(ISNA(MATCH($C4894,账户表,0)),"※这个账户不在【基础资料】的账户档案里",IF($B4894="","※没填日期，这一笔不会进任何月份的报表",IF(NOT(ISNUMBER($B4894)),"※日期是文本不是日期（像 2026.6.28 这种），按日期取数的报表全会漏掉这一笔",IF(AND($F4894&lt;&gt;"",$G4894&lt;&gt;""),"※收入和支出不能同时填",IF(AND(N($F4894)=0,N($G4894)=0),"※收入和支出都没填",IF(OR(N($F4894)&lt;0,N($G4894)&lt;0),"※金额不能填负数，方向反了就换一列填",IF($D4894="","※没填收支类别，分类报表会漏掉这一笔",IF(ISNA(MATCH($D4894,类别表,0)),"※收支类别不在【基础资料】的清单里",IF(AND($L4894="内部转账",$M4894=""),"△内部转账要在「对方账户」写上另一头",IF(AND($L4894="内部转账",$M4894=$C4894),"※对方账户跟本账户是同一个",IF(AND($L4894&lt;&gt;"内部转账",$M4894&lt;&gt;""),"△填了对方账户，但类别不是内部转账",IF(YEAR($B4894)&lt;&gt;管理年度,"△不是管理年度的单据，按月的三张报表里看不到",IF($H4894&lt;0,"△这一笔之后该账户余额成负数了，核一下",""))))))))))))))</f>
        <v/>
      </c>
    </row>
    <row r="4895" ht="16.5" spans="1:16">
      <c r="A4895" s="4" t="str">
        <f>IF($C4895="","",COUNTA($C$5:$C4895))</f>
        <v/>
      </c>
      <c r="B4895" s="52"/>
      <c r="C4895" s="53"/>
      <c r="D4895" s="53"/>
      <c r="E4895" s="32"/>
      <c r="F4895" s="54"/>
      <c r="G4895" s="54"/>
      <c r="H4895" s="24" t="str">
        <f>IFERROR(ROUND(VLOOKUP($C4895,基础资料!$B$5:$E$34,3,0)+SUMIF($C$5:$C4895,$C4895,$F$5:$F4895)-SUMIF($C$5:$C4895,$C4895,$G$5:$G4895),2),"")</f>
        <v/>
      </c>
      <c r="I4895" s="53"/>
      <c r="J4895" s="53"/>
      <c r="K4895" s="25" t="str">
        <f t="shared" si="76"/>
        <v/>
      </c>
      <c r="L4895" s="13" t="str">
        <f>IF($D4895="","",IFERROR(INDEX(类别属性,MATCH($D4895,类别表,0)),""))</f>
        <v/>
      </c>
      <c r="M4895" s="53"/>
      <c r="N4895" s="53"/>
      <c r="O4895" s="32"/>
      <c r="P4895" s="6" t="str">
        <f>IF($C4895="","",IF(ISNA(MATCH($C4895,账户表,0)),"※这个账户不在【基础资料】的账户档案里",IF($B4895="","※没填日期，这一笔不会进任何月份的报表",IF(NOT(ISNUMBER($B4895)),"※日期是文本不是日期（像 2026.6.28 这种），按日期取数的报表全会漏掉这一笔",IF(AND($F4895&lt;&gt;"",$G4895&lt;&gt;""),"※收入和支出不能同时填",IF(AND(N($F4895)=0,N($G4895)=0),"※收入和支出都没填",IF(OR(N($F4895)&lt;0,N($G4895)&lt;0),"※金额不能填负数，方向反了就换一列填",IF($D4895="","※没填收支类别，分类报表会漏掉这一笔",IF(ISNA(MATCH($D4895,类别表,0)),"※收支类别不在【基础资料】的清单里",IF(AND($L4895="内部转账",$M4895=""),"△内部转账要在「对方账户」写上另一头",IF(AND($L4895="内部转账",$M4895=$C4895),"※对方账户跟本账户是同一个",IF(AND($L4895&lt;&gt;"内部转账",$M4895&lt;&gt;""),"△填了对方账户，但类别不是内部转账",IF(YEAR($B4895)&lt;&gt;管理年度,"△不是管理年度的单据，按月的三张报表里看不到",IF($H4895&lt;0,"△这一笔之后该账户余额成负数了，核一下",""))))))))))))))</f>
        <v/>
      </c>
    </row>
    <row r="4896" ht="16.5" spans="1:16">
      <c r="A4896" s="4" t="str">
        <f>IF($C4896="","",COUNTA($C$5:$C4896))</f>
        <v/>
      </c>
      <c r="B4896" s="52"/>
      <c r="C4896" s="53"/>
      <c r="D4896" s="53"/>
      <c r="E4896" s="32"/>
      <c r="F4896" s="54"/>
      <c r="G4896" s="54"/>
      <c r="H4896" s="24" t="str">
        <f>IFERROR(ROUND(VLOOKUP($C4896,基础资料!$B$5:$E$34,3,0)+SUMIF($C$5:$C4896,$C4896,$F$5:$F4896)-SUMIF($C$5:$C4896,$C4896,$G$5:$G4896),2),"")</f>
        <v/>
      </c>
      <c r="I4896" s="53"/>
      <c r="J4896" s="53"/>
      <c r="K4896" s="25" t="str">
        <f t="shared" si="76"/>
        <v/>
      </c>
      <c r="L4896" s="13" t="str">
        <f>IF($D4896="","",IFERROR(INDEX(类别属性,MATCH($D4896,类别表,0)),""))</f>
        <v/>
      </c>
      <c r="M4896" s="53"/>
      <c r="N4896" s="53"/>
      <c r="O4896" s="32"/>
      <c r="P4896" s="6" t="str">
        <f>IF($C4896="","",IF(ISNA(MATCH($C4896,账户表,0)),"※这个账户不在【基础资料】的账户档案里",IF($B4896="","※没填日期，这一笔不会进任何月份的报表",IF(NOT(ISNUMBER($B4896)),"※日期是文本不是日期（像 2026.6.28 这种），按日期取数的报表全会漏掉这一笔",IF(AND($F4896&lt;&gt;"",$G4896&lt;&gt;""),"※收入和支出不能同时填",IF(AND(N($F4896)=0,N($G4896)=0),"※收入和支出都没填",IF(OR(N($F4896)&lt;0,N($G4896)&lt;0),"※金额不能填负数，方向反了就换一列填",IF($D4896="","※没填收支类别，分类报表会漏掉这一笔",IF(ISNA(MATCH($D4896,类别表,0)),"※收支类别不在【基础资料】的清单里",IF(AND($L4896="内部转账",$M4896=""),"△内部转账要在「对方账户」写上另一头",IF(AND($L4896="内部转账",$M4896=$C4896),"※对方账户跟本账户是同一个",IF(AND($L4896&lt;&gt;"内部转账",$M4896&lt;&gt;""),"△填了对方账户，但类别不是内部转账",IF(YEAR($B4896)&lt;&gt;管理年度,"△不是管理年度的单据，按月的三张报表里看不到",IF($H4896&lt;0,"△这一笔之后该账户余额成负数了，核一下",""))))))))))))))</f>
        <v/>
      </c>
    </row>
    <row r="4897" ht="16.5" spans="1:16">
      <c r="A4897" s="4" t="str">
        <f>IF($C4897="","",COUNTA($C$5:$C4897))</f>
        <v/>
      </c>
      <c r="B4897" s="52"/>
      <c r="C4897" s="53"/>
      <c r="D4897" s="53"/>
      <c r="E4897" s="32"/>
      <c r="F4897" s="54"/>
      <c r="G4897" s="54"/>
      <c r="H4897" s="24" t="str">
        <f>IFERROR(ROUND(VLOOKUP($C4897,基础资料!$B$5:$E$34,3,0)+SUMIF($C$5:$C4897,$C4897,$F$5:$F4897)-SUMIF($C$5:$C4897,$C4897,$G$5:$G4897),2),"")</f>
        <v/>
      </c>
      <c r="I4897" s="53"/>
      <c r="J4897" s="53"/>
      <c r="K4897" s="25" t="str">
        <f t="shared" si="76"/>
        <v/>
      </c>
      <c r="L4897" s="13" t="str">
        <f>IF($D4897="","",IFERROR(INDEX(类别属性,MATCH($D4897,类别表,0)),""))</f>
        <v/>
      </c>
      <c r="M4897" s="53"/>
      <c r="N4897" s="53"/>
      <c r="O4897" s="32"/>
      <c r="P4897" s="6" t="str">
        <f>IF($C4897="","",IF(ISNA(MATCH($C4897,账户表,0)),"※这个账户不在【基础资料】的账户档案里",IF($B4897="","※没填日期，这一笔不会进任何月份的报表",IF(NOT(ISNUMBER($B4897)),"※日期是文本不是日期（像 2026.6.28 这种），按日期取数的报表全会漏掉这一笔",IF(AND($F4897&lt;&gt;"",$G4897&lt;&gt;""),"※收入和支出不能同时填",IF(AND(N($F4897)=0,N($G4897)=0),"※收入和支出都没填",IF(OR(N($F4897)&lt;0,N($G4897)&lt;0),"※金额不能填负数，方向反了就换一列填",IF($D4897="","※没填收支类别，分类报表会漏掉这一笔",IF(ISNA(MATCH($D4897,类别表,0)),"※收支类别不在【基础资料】的清单里",IF(AND($L4897="内部转账",$M4897=""),"△内部转账要在「对方账户」写上另一头",IF(AND($L4897="内部转账",$M4897=$C4897),"※对方账户跟本账户是同一个",IF(AND($L4897&lt;&gt;"内部转账",$M4897&lt;&gt;""),"△填了对方账户，但类别不是内部转账",IF(YEAR($B4897)&lt;&gt;管理年度,"△不是管理年度的单据，按月的三张报表里看不到",IF($H4897&lt;0,"△这一笔之后该账户余额成负数了，核一下",""))))))))))))))</f>
        <v/>
      </c>
    </row>
    <row r="4898" ht="16.5" spans="1:16">
      <c r="A4898" s="4" t="str">
        <f>IF($C4898="","",COUNTA($C$5:$C4898))</f>
        <v/>
      </c>
      <c r="B4898" s="52"/>
      <c r="C4898" s="53"/>
      <c r="D4898" s="53"/>
      <c r="E4898" s="32"/>
      <c r="F4898" s="54"/>
      <c r="G4898" s="54"/>
      <c r="H4898" s="24" t="str">
        <f>IFERROR(ROUND(VLOOKUP($C4898,基础资料!$B$5:$E$34,3,0)+SUMIF($C$5:$C4898,$C4898,$F$5:$F4898)-SUMIF($C$5:$C4898,$C4898,$G$5:$G4898),2),"")</f>
        <v/>
      </c>
      <c r="I4898" s="53"/>
      <c r="J4898" s="53"/>
      <c r="K4898" s="25" t="str">
        <f t="shared" si="76"/>
        <v/>
      </c>
      <c r="L4898" s="13" t="str">
        <f>IF($D4898="","",IFERROR(INDEX(类别属性,MATCH($D4898,类别表,0)),""))</f>
        <v/>
      </c>
      <c r="M4898" s="53"/>
      <c r="N4898" s="53"/>
      <c r="O4898" s="32"/>
      <c r="P4898" s="6" t="str">
        <f>IF($C4898="","",IF(ISNA(MATCH($C4898,账户表,0)),"※这个账户不在【基础资料】的账户档案里",IF($B4898="","※没填日期，这一笔不会进任何月份的报表",IF(NOT(ISNUMBER($B4898)),"※日期是文本不是日期（像 2026.6.28 这种），按日期取数的报表全会漏掉这一笔",IF(AND($F4898&lt;&gt;"",$G4898&lt;&gt;""),"※收入和支出不能同时填",IF(AND(N($F4898)=0,N($G4898)=0),"※收入和支出都没填",IF(OR(N($F4898)&lt;0,N($G4898)&lt;0),"※金额不能填负数，方向反了就换一列填",IF($D4898="","※没填收支类别，分类报表会漏掉这一笔",IF(ISNA(MATCH($D4898,类别表,0)),"※收支类别不在【基础资料】的清单里",IF(AND($L4898="内部转账",$M4898=""),"△内部转账要在「对方账户」写上另一头",IF(AND($L4898="内部转账",$M4898=$C4898),"※对方账户跟本账户是同一个",IF(AND($L4898&lt;&gt;"内部转账",$M4898&lt;&gt;""),"△填了对方账户，但类别不是内部转账",IF(YEAR($B4898)&lt;&gt;管理年度,"△不是管理年度的单据，按月的三张报表里看不到",IF($H4898&lt;0,"△这一笔之后该账户余额成负数了，核一下",""))))))))))))))</f>
        <v/>
      </c>
    </row>
    <row r="4899" ht="16.5" spans="1:16">
      <c r="A4899" s="4" t="str">
        <f>IF($C4899="","",COUNTA($C$5:$C4899))</f>
        <v/>
      </c>
      <c r="B4899" s="52"/>
      <c r="C4899" s="53"/>
      <c r="D4899" s="53"/>
      <c r="E4899" s="32"/>
      <c r="F4899" s="54"/>
      <c r="G4899" s="54"/>
      <c r="H4899" s="24" t="str">
        <f>IFERROR(ROUND(VLOOKUP($C4899,基础资料!$B$5:$E$34,3,0)+SUMIF($C$5:$C4899,$C4899,$F$5:$F4899)-SUMIF($C$5:$C4899,$C4899,$G$5:$G4899),2),"")</f>
        <v/>
      </c>
      <c r="I4899" s="53"/>
      <c r="J4899" s="53"/>
      <c r="K4899" s="25" t="str">
        <f t="shared" si="76"/>
        <v/>
      </c>
      <c r="L4899" s="13" t="str">
        <f>IF($D4899="","",IFERROR(INDEX(类别属性,MATCH($D4899,类别表,0)),""))</f>
        <v/>
      </c>
      <c r="M4899" s="53"/>
      <c r="N4899" s="53"/>
      <c r="O4899" s="32"/>
      <c r="P4899" s="6" t="str">
        <f>IF($C4899="","",IF(ISNA(MATCH($C4899,账户表,0)),"※这个账户不在【基础资料】的账户档案里",IF($B4899="","※没填日期，这一笔不会进任何月份的报表",IF(NOT(ISNUMBER($B4899)),"※日期是文本不是日期（像 2026.6.28 这种），按日期取数的报表全会漏掉这一笔",IF(AND($F4899&lt;&gt;"",$G4899&lt;&gt;""),"※收入和支出不能同时填",IF(AND(N($F4899)=0,N($G4899)=0),"※收入和支出都没填",IF(OR(N($F4899)&lt;0,N($G4899)&lt;0),"※金额不能填负数，方向反了就换一列填",IF($D4899="","※没填收支类别，分类报表会漏掉这一笔",IF(ISNA(MATCH($D4899,类别表,0)),"※收支类别不在【基础资料】的清单里",IF(AND($L4899="内部转账",$M4899=""),"△内部转账要在「对方账户」写上另一头",IF(AND($L4899="内部转账",$M4899=$C4899),"※对方账户跟本账户是同一个",IF(AND($L4899&lt;&gt;"内部转账",$M4899&lt;&gt;""),"△填了对方账户，但类别不是内部转账",IF(YEAR($B4899)&lt;&gt;管理年度,"△不是管理年度的单据，按月的三张报表里看不到",IF($H4899&lt;0,"△这一笔之后该账户余额成负数了，核一下",""))))))))))))))</f>
        <v/>
      </c>
    </row>
    <row r="4900" ht="16.5" spans="1:16">
      <c r="A4900" s="4" t="str">
        <f>IF($C4900="","",COUNTA($C$5:$C4900))</f>
        <v/>
      </c>
      <c r="B4900" s="52"/>
      <c r="C4900" s="53"/>
      <c r="D4900" s="53"/>
      <c r="E4900" s="32"/>
      <c r="F4900" s="54"/>
      <c r="G4900" s="54"/>
      <c r="H4900" s="24" t="str">
        <f>IFERROR(ROUND(VLOOKUP($C4900,基础资料!$B$5:$E$34,3,0)+SUMIF($C$5:$C4900,$C4900,$F$5:$F4900)-SUMIF($C$5:$C4900,$C4900,$G$5:$G4900),2),"")</f>
        <v/>
      </c>
      <c r="I4900" s="53"/>
      <c r="J4900" s="53"/>
      <c r="K4900" s="25" t="str">
        <f t="shared" si="76"/>
        <v/>
      </c>
      <c r="L4900" s="13" t="str">
        <f>IF($D4900="","",IFERROR(INDEX(类别属性,MATCH($D4900,类别表,0)),""))</f>
        <v/>
      </c>
      <c r="M4900" s="53"/>
      <c r="N4900" s="53"/>
      <c r="O4900" s="32"/>
      <c r="P4900" s="6" t="str">
        <f>IF($C4900="","",IF(ISNA(MATCH($C4900,账户表,0)),"※这个账户不在【基础资料】的账户档案里",IF($B4900="","※没填日期，这一笔不会进任何月份的报表",IF(NOT(ISNUMBER($B4900)),"※日期是文本不是日期（像 2026.6.28 这种），按日期取数的报表全会漏掉这一笔",IF(AND($F4900&lt;&gt;"",$G4900&lt;&gt;""),"※收入和支出不能同时填",IF(AND(N($F4900)=0,N($G4900)=0),"※收入和支出都没填",IF(OR(N($F4900)&lt;0,N($G4900)&lt;0),"※金额不能填负数，方向反了就换一列填",IF($D4900="","※没填收支类别，分类报表会漏掉这一笔",IF(ISNA(MATCH($D4900,类别表,0)),"※收支类别不在【基础资料】的清单里",IF(AND($L4900="内部转账",$M4900=""),"△内部转账要在「对方账户」写上另一头",IF(AND($L4900="内部转账",$M4900=$C4900),"※对方账户跟本账户是同一个",IF(AND($L4900&lt;&gt;"内部转账",$M4900&lt;&gt;""),"△填了对方账户，但类别不是内部转账",IF(YEAR($B4900)&lt;&gt;管理年度,"△不是管理年度的单据，按月的三张报表里看不到",IF($H4900&lt;0,"△这一笔之后该账户余额成负数了，核一下",""))))))))))))))</f>
        <v/>
      </c>
    </row>
    <row r="4901" ht="16.5" spans="1:16">
      <c r="A4901" s="4" t="str">
        <f>IF($C4901="","",COUNTA($C$5:$C4901))</f>
        <v/>
      </c>
      <c r="B4901" s="52"/>
      <c r="C4901" s="53"/>
      <c r="D4901" s="53"/>
      <c r="E4901" s="32"/>
      <c r="F4901" s="54"/>
      <c r="G4901" s="54"/>
      <c r="H4901" s="24" t="str">
        <f>IFERROR(ROUND(VLOOKUP($C4901,基础资料!$B$5:$E$34,3,0)+SUMIF($C$5:$C4901,$C4901,$F$5:$F4901)-SUMIF($C$5:$C4901,$C4901,$G$5:$G4901),2),"")</f>
        <v/>
      </c>
      <c r="I4901" s="53"/>
      <c r="J4901" s="53"/>
      <c r="K4901" s="25" t="str">
        <f t="shared" si="76"/>
        <v/>
      </c>
      <c r="L4901" s="13" t="str">
        <f>IF($D4901="","",IFERROR(INDEX(类别属性,MATCH($D4901,类别表,0)),""))</f>
        <v/>
      </c>
      <c r="M4901" s="53"/>
      <c r="N4901" s="53"/>
      <c r="O4901" s="32"/>
      <c r="P4901" s="6" t="str">
        <f>IF($C4901="","",IF(ISNA(MATCH($C4901,账户表,0)),"※这个账户不在【基础资料】的账户档案里",IF($B4901="","※没填日期，这一笔不会进任何月份的报表",IF(NOT(ISNUMBER($B4901)),"※日期是文本不是日期（像 2026.6.28 这种），按日期取数的报表全会漏掉这一笔",IF(AND($F4901&lt;&gt;"",$G4901&lt;&gt;""),"※收入和支出不能同时填",IF(AND(N($F4901)=0,N($G4901)=0),"※收入和支出都没填",IF(OR(N($F4901)&lt;0,N($G4901)&lt;0),"※金额不能填负数，方向反了就换一列填",IF($D4901="","※没填收支类别，分类报表会漏掉这一笔",IF(ISNA(MATCH($D4901,类别表,0)),"※收支类别不在【基础资料】的清单里",IF(AND($L4901="内部转账",$M4901=""),"△内部转账要在「对方账户」写上另一头",IF(AND($L4901="内部转账",$M4901=$C4901),"※对方账户跟本账户是同一个",IF(AND($L4901&lt;&gt;"内部转账",$M4901&lt;&gt;""),"△填了对方账户，但类别不是内部转账",IF(YEAR($B4901)&lt;&gt;管理年度,"△不是管理年度的单据，按月的三张报表里看不到",IF($H4901&lt;0,"△这一笔之后该账户余额成负数了，核一下",""))))))))))))))</f>
        <v/>
      </c>
    </row>
    <row r="4902" ht="16.5" spans="1:16">
      <c r="A4902" s="4" t="str">
        <f>IF($C4902="","",COUNTA($C$5:$C4902))</f>
        <v/>
      </c>
      <c r="B4902" s="52"/>
      <c r="C4902" s="53"/>
      <c r="D4902" s="53"/>
      <c r="E4902" s="32"/>
      <c r="F4902" s="54"/>
      <c r="G4902" s="54"/>
      <c r="H4902" s="24" t="str">
        <f>IFERROR(ROUND(VLOOKUP($C4902,基础资料!$B$5:$E$34,3,0)+SUMIF($C$5:$C4902,$C4902,$F$5:$F4902)-SUMIF($C$5:$C4902,$C4902,$G$5:$G4902),2),"")</f>
        <v/>
      </c>
      <c r="I4902" s="53"/>
      <c r="J4902" s="53"/>
      <c r="K4902" s="25" t="str">
        <f t="shared" si="76"/>
        <v/>
      </c>
      <c r="L4902" s="13" t="str">
        <f>IF($D4902="","",IFERROR(INDEX(类别属性,MATCH($D4902,类别表,0)),""))</f>
        <v/>
      </c>
      <c r="M4902" s="53"/>
      <c r="N4902" s="53"/>
      <c r="O4902" s="32"/>
      <c r="P4902" s="6" t="str">
        <f>IF($C4902="","",IF(ISNA(MATCH($C4902,账户表,0)),"※这个账户不在【基础资料】的账户档案里",IF($B4902="","※没填日期，这一笔不会进任何月份的报表",IF(NOT(ISNUMBER($B4902)),"※日期是文本不是日期（像 2026.6.28 这种），按日期取数的报表全会漏掉这一笔",IF(AND($F4902&lt;&gt;"",$G4902&lt;&gt;""),"※收入和支出不能同时填",IF(AND(N($F4902)=0,N($G4902)=0),"※收入和支出都没填",IF(OR(N($F4902)&lt;0,N($G4902)&lt;0),"※金额不能填负数，方向反了就换一列填",IF($D4902="","※没填收支类别，分类报表会漏掉这一笔",IF(ISNA(MATCH($D4902,类别表,0)),"※收支类别不在【基础资料】的清单里",IF(AND($L4902="内部转账",$M4902=""),"△内部转账要在「对方账户」写上另一头",IF(AND($L4902="内部转账",$M4902=$C4902),"※对方账户跟本账户是同一个",IF(AND($L4902&lt;&gt;"内部转账",$M4902&lt;&gt;""),"△填了对方账户，但类别不是内部转账",IF(YEAR($B4902)&lt;&gt;管理年度,"△不是管理年度的单据，按月的三张报表里看不到",IF($H4902&lt;0,"△这一笔之后该账户余额成负数了，核一下",""))))))))))))))</f>
        <v/>
      </c>
    </row>
    <row r="4903" ht="16.5" spans="1:16">
      <c r="A4903" s="4" t="str">
        <f>IF($C4903="","",COUNTA($C$5:$C4903))</f>
        <v/>
      </c>
      <c r="B4903" s="52"/>
      <c r="C4903" s="53"/>
      <c r="D4903" s="53"/>
      <c r="E4903" s="32"/>
      <c r="F4903" s="54"/>
      <c r="G4903" s="54"/>
      <c r="H4903" s="24" t="str">
        <f>IFERROR(ROUND(VLOOKUP($C4903,基础资料!$B$5:$E$34,3,0)+SUMIF($C$5:$C4903,$C4903,$F$5:$F4903)-SUMIF($C$5:$C4903,$C4903,$G$5:$G4903),2),"")</f>
        <v/>
      </c>
      <c r="I4903" s="53"/>
      <c r="J4903" s="53"/>
      <c r="K4903" s="25" t="str">
        <f t="shared" si="76"/>
        <v/>
      </c>
      <c r="L4903" s="13" t="str">
        <f>IF($D4903="","",IFERROR(INDEX(类别属性,MATCH($D4903,类别表,0)),""))</f>
        <v/>
      </c>
      <c r="M4903" s="53"/>
      <c r="N4903" s="53"/>
      <c r="O4903" s="32"/>
      <c r="P4903" s="6" t="str">
        <f>IF($C4903="","",IF(ISNA(MATCH($C4903,账户表,0)),"※这个账户不在【基础资料】的账户档案里",IF($B4903="","※没填日期，这一笔不会进任何月份的报表",IF(NOT(ISNUMBER($B4903)),"※日期是文本不是日期（像 2026.6.28 这种），按日期取数的报表全会漏掉这一笔",IF(AND($F4903&lt;&gt;"",$G4903&lt;&gt;""),"※收入和支出不能同时填",IF(AND(N($F4903)=0,N($G4903)=0),"※收入和支出都没填",IF(OR(N($F4903)&lt;0,N($G4903)&lt;0),"※金额不能填负数，方向反了就换一列填",IF($D4903="","※没填收支类别，分类报表会漏掉这一笔",IF(ISNA(MATCH($D4903,类别表,0)),"※收支类别不在【基础资料】的清单里",IF(AND($L4903="内部转账",$M4903=""),"△内部转账要在「对方账户」写上另一头",IF(AND($L4903="内部转账",$M4903=$C4903),"※对方账户跟本账户是同一个",IF(AND($L4903&lt;&gt;"内部转账",$M4903&lt;&gt;""),"△填了对方账户，但类别不是内部转账",IF(YEAR($B4903)&lt;&gt;管理年度,"△不是管理年度的单据，按月的三张报表里看不到",IF($H4903&lt;0,"△这一笔之后该账户余额成负数了，核一下",""))))))))))))))</f>
        <v/>
      </c>
    </row>
    <row r="4904" ht="16.5" spans="1:16">
      <c r="A4904" s="4" t="str">
        <f>IF($C4904="","",COUNTA($C$5:$C4904))</f>
        <v/>
      </c>
      <c r="B4904" s="52"/>
      <c r="C4904" s="53"/>
      <c r="D4904" s="53"/>
      <c r="E4904" s="32"/>
      <c r="F4904" s="54"/>
      <c r="G4904" s="54"/>
      <c r="H4904" s="24" t="str">
        <f>IFERROR(ROUND(VLOOKUP($C4904,基础资料!$B$5:$E$34,3,0)+SUMIF($C$5:$C4904,$C4904,$F$5:$F4904)-SUMIF($C$5:$C4904,$C4904,$G$5:$G4904),2),"")</f>
        <v/>
      </c>
      <c r="I4904" s="53"/>
      <c r="J4904" s="53"/>
      <c r="K4904" s="25" t="str">
        <f t="shared" si="76"/>
        <v/>
      </c>
      <c r="L4904" s="13" t="str">
        <f>IF($D4904="","",IFERROR(INDEX(类别属性,MATCH($D4904,类别表,0)),""))</f>
        <v/>
      </c>
      <c r="M4904" s="53"/>
      <c r="N4904" s="53"/>
      <c r="O4904" s="32"/>
      <c r="P4904" s="6" t="str">
        <f>IF($C4904="","",IF(ISNA(MATCH($C4904,账户表,0)),"※这个账户不在【基础资料】的账户档案里",IF($B4904="","※没填日期，这一笔不会进任何月份的报表",IF(NOT(ISNUMBER($B4904)),"※日期是文本不是日期（像 2026.6.28 这种），按日期取数的报表全会漏掉这一笔",IF(AND($F4904&lt;&gt;"",$G4904&lt;&gt;""),"※收入和支出不能同时填",IF(AND(N($F4904)=0,N($G4904)=0),"※收入和支出都没填",IF(OR(N($F4904)&lt;0,N($G4904)&lt;0),"※金额不能填负数，方向反了就换一列填",IF($D4904="","※没填收支类别，分类报表会漏掉这一笔",IF(ISNA(MATCH($D4904,类别表,0)),"※收支类别不在【基础资料】的清单里",IF(AND($L4904="内部转账",$M4904=""),"△内部转账要在「对方账户」写上另一头",IF(AND($L4904="内部转账",$M4904=$C4904),"※对方账户跟本账户是同一个",IF(AND($L4904&lt;&gt;"内部转账",$M4904&lt;&gt;""),"△填了对方账户，但类别不是内部转账",IF(YEAR($B4904)&lt;&gt;管理年度,"△不是管理年度的单据，按月的三张报表里看不到",IF($H4904&lt;0,"△这一笔之后该账户余额成负数了，核一下",""))))))))))))))</f>
        <v/>
      </c>
    </row>
    <row r="4905" ht="16.5" spans="1:16">
      <c r="A4905" s="4" t="str">
        <f>IF($C4905="","",COUNTA($C$5:$C4905))</f>
        <v/>
      </c>
      <c r="B4905" s="52"/>
      <c r="C4905" s="53"/>
      <c r="D4905" s="53"/>
      <c r="E4905" s="32"/>
      <c r="F4905" s="54"/>
      <c r="G4905" s="54"/>
      <c r="H4905" s="24" t="str">
        <f>IFERROR(ROUND(VLOOKUP($C4905,基础资料!$B$5:$E$34,3,0)+SUMIF($C$5:$C4905,$C4905,$F$5:$F4905)-SUMIF($C$5:$C4905,$C4905,$G$5:$G4905),2),"")</f>
        <v/>
      </c>
      <c r="I4905" s="53"/>
      <c r="J4905" s="53"/>
      <c r="K4905" s="25" t="str">
        <f t="shared" si="76"/>
        <v/>
      </c>
      <c r="L4905" s="13" t="str">
        <f>IF($D4905="","",IFERROR(INDEX(类别属性,MATCH($D4905,类别表,0)),""))</f>
        <v/>
      </c>
      <c r="M4905" s="53"/>
      <c r="N4905" s="53"/>
      <c r="O4905" s="32"/>
      <c r="P4905" s="6" t="str">
        <f>IF($C4905="","",IF(ISNA(MATCH($C4905,账户表,0)),"※这个账户不在【基础资料】的账户档案里",IF($B4905="","※没填日期，这一笔不会进任何月份的报表",IF(NOT(ISNUMBER($B4905)),"※日期是文本不是日期（像 2026.6.28 这种），按日期取数的报表全会漏掉这一笔",IF(AND($F4905&lt;&gt;"",$G4905&lt;&gt;""),"※收入和支出不能同时填",IF(AND(N($F4905)=0,N($G4905)=0),"※收入和支出都没填",IF(OR(N($F4905)&lt;0,N($G4905)&lt;0),"※金额不能填负数，方向反了就换一列填",IF($D4905="","※没填收支类别，分类报表会漏掉这一笔",IF(ISNA(MATCH($D4905,类别表,0)),"※收支类别不在【基础资料】的清单里",IF(AND($L4905="内部转账",$M4905=""),"△内部转账要在「对方账户」写上另一头",IF(AND($L4905="内部转账",$M4905=$C4905),"※对方账户跟本账户是同一个",IF(AND($L4905&lt;&gt;"内部转账",$M4905&lt;&gt;""),"△填了对方账户，但类别不是内部转账",IF(YEAR($B4905)&lt;&gt;管理年度,"△不是管理年度的单据，按月的三张报表里看不到",IF($H4905&lt;0,"△这一笔之后该账户余额成负数了，核一下",""))))))))))))))</f>
        <v/>
      </c>
    </row>
    <row r="4906" ht="16.5" spans="1:16">
      <c r="A4906" s="4" t="str">
        <f>IF($C4906="","",COUNTA($C$5:$C4906))</f>
        <v/>
      </c>
      <c r="B4906" s="52"/>
      <c r="C4906" s="53"/>
      <c r="D4906" s="53"/>
      <c r="E4906" s="32"/>
      <c r="F4906" s="54"/>
      <c r="G4906" s="54"/>
      <c r="H4906" s="24" t="str">
        <f>IFERROR(ROUND(VLOOKUP($C4906,基础资料!$B$5:$E$34,3,0)+SUMIF($C$5:$C4906,$C4906,$F$5:$F4906)-SUMIF($C$5:$C4906,$C4906,$G$5:$G4906),2),"")</f>
        <v/>
      </c>
      <c r="I4906" s="53"/>
      <c r="J4906" s="53"/>
      <c r="K4906" s="25" t="str">
        <f t="shared" si="76"/>
        <v/>
      </c>
      <c r="L4906" s="13" t="str">
        <f>IF($D4906="","",IFERROR(INDEX(类别属性,MATCH($D4906,类别表,0)),""))</f>
        <v/>
      </c>
      <c r="M4906" s="53"/>
      <c r="N4906" s="53"/>
      <c r="O4906" s="32"/>
      <c r="P4906" s="6" t="str">
        <f>IF($C4906="","",IF(ISNA(MATCH($C4906,账户表,0)),"※这个账户不在【基础资料】的账户档案里",IF($B4906="","※没填日期，这一笔不会进任何月份的报表",IF(NOT(ISNUMBER($B4906)),"※日期是文本不是日期（像 2026.6.28 这种），按日期取数的报表全会漏掉这一笔",IF(AND($F4906&lt;&gt;"",$G4906&lt;&gt;""),"※收入和支出不能同时填",IF(AND(N($F4906)=0,N($G4906)=0),"※收入和支出都没填",IF(OR(N($F4906)&lt;0,N($G4906)&lt;0),"※金额不能填负数，方向反了就换一列填",IF($D4906="","※没填收支类别，分类报表会漏掉这一笔",IF(ISNA(MATCH($D4906,类别表,0)),"※收支类别不在【基础资料】的清单里",IF(AND($L4906="内部转账",$M4906=""),"△内部转账要在「对方账户」写上另一头",IF(AND($L4906="内部转账",$M4906=$C4906),"※对方账户跟本账户是同一个",IF(AND($L4906&lt;&gt;"内部转账",$M4906&lt;&gt;""),"△填了对方账户，但类别不是内部转账",IF(YEAR($B4906)&lt;&gt;管理年度,"△不是管理年度的单据，按月的三张报表里看不到",IF($H4906&lt;0,"△这一笔之后该账户余额成负数了，核一下",""))))))))))))))</f>
        <v/>
      </c>
    </row>
    <row r="4907" ht="16.5" spans="1:16">
      <c r="A4907" s="4" t="str">
        <f>IF($C4907="","",COUNTA($C$5:$C4907))</f>
        <v/>
      </c>
      <c r="B4907" s="52"/>
      <c r="C4907" s="53"/>
      <c r="D4907" s="53"/>
      <c r="E4907" s="32"/>
      <c r="F4907" s="54"/>
      <c r="G4907" s="54"/>
      <c r="H4907" s="24" t="str">
        <f>IFERROR(ROUND(VLOOKUP($C4907,基础资料!$B$5:$E$34,3,0)+SUMIF($C$5:$C4907,$C4907,$F$5:$F4907)-SUMIF($C$5:$C4907,$C4907,$G$5:$G4907),2),"")</f>
        <v/>
      </c>
      <c r="I4907" s="53"/>
      <c r="J4907" s="53"/>
      <c r="K4907" s="25" t="str">
        <f t="shared" si="76"/>
        <v/>
      </c>
      <c r="L4907" s="13" t="str">
        <f>IF($D4907="","",IFERROR(INDEX(类别属性,MATCH($D4907,类别表,0)),""))</f>
        <v/>
      </c>
      <c r="M4907" s="53"/>
      <c r="N4907" s="53"/>
      <c r="O4907" s="32"/>
      <c r="P4907" s="6" t="str">
        <f>IF($C4907="","",IF(ISNA(MATCH($C4907,账户表,0)),"※这个账户不在【基础资料】的账户档案里",IF($B4907="","※没填日期，这一笔不会进任何月份的报表",IF(NOT(ISNUMBER($B4907)),"※日期是文本不是日期（像 2026.6.28 这种），按日期取数的报表全会漏掉这一笔",IF(AND($F4907&lt;&gt;"",$G4907&lt;&gt;""),"※收入和支出不能同时填",IF(AND(N($F4907)=0,N($G4907)=0),"※收入和支出都没填",IF(OR(N($F4907)&lt;0,N($G4907)&lt;0),"※金额不能填负数，方向反了就换一列填",IF($D4907="","※没填收支类别，分类报表会漏掉这一笔",IF(ISNA(MATCH($D4907,类别表,0)),"※收支类别不在【基础资料】的清单里",IF(AND($L4907="内部转账",$M4907=""),"△内部转账要在「对方账户」写上另一头",IF(AND($L4907="内部转账",$M4907=$C4907),"※对方账户跟本账户是同一个",IF(AND($L4907&lt;&gt;"内部转账",$M4907&lt;&gt;""),"△填了对方账户，但类别不是内部转账",IF(YEAR($B4907)&lt;&gt;管理年度,"△不是管理年度的单据，按月的三张报表里看不到",IF($H4907&lt;0,"△这一笔之后该账户余额成负数了，核一下",""))))))))))))))</f>
        <v/>
      </c>
    </row>
    <row r="4908" ht="16.5" spans="1:16">
      <c r="A4908" s="4" t="str">
        <f>IF($C4908="","",COUNTA($C$5:$C4908))</f>
        <v/>
      </c>
      <c r="B4908" s="52"/>
      <c r="C4908" s="53"/>
      <c r="D4908" s="53"/>
      <c r="E4908" s="32"/>
      <c r="F4908" s="54"/>
      <c r="G4908" s="54"/>
      <c r="H4908" s="24" t="str">
        <f>IFERROR(ROUND(VLOOKUP($C4908,基础资料!$B$5:$E$34,3,0)+SUMIF($C$5:$C4908,$C4908,$F$5:$F4908)-SUMIF($C$5:$C4908,$C4908,$G$5:$G4908),2),"")</f>
        <v/>
      </c>
      <c r="I4908" s="53"/>
      <c r="J4908" s="53"/>
      <c r="K4908" s="25" t="str">
        <f t="shared" si="76"/>
        <v/>
      </c>
      <c r="L4908" s="13" t="str">
        <f>IF($D4908="","",IFERROR(INDEX(类别属性,MATCH($D4908,类别表,0)),""))</f>
        <v/>
      </c>
      <c r="M4908" s="53"/>
      <c r="N4908" s="53"/>
      <c r="O4908" s="32"/>
      <c r="P4908" s="6" t="str">
        <f>IF($C4908="","",IF(ISNA(MATCH($C4908,账户表,0)),"※这个账户不在【基础资料】的账户档案里",IF($B4908="","※没填日期，这一笔不会进任何月份的报表",IF(NOT(ISNUMBER($B4908)),"※日期是文本不是日期（像 2026.6.28 这种），按日期取数的报表全会漏掉这一笔",IF(AND($F4908&lt;&gt;"",$G4908&lt;&gt;""),"※收入和支出不能同时填",IF(AND(N($F4908)=0,N($G4908)=0),"※收入和支出都没填",IF(OR(N($F4908)&lt;0,N($G4908)&lt;0),"※金额不能填负数，方向反了就换一列填",IF($D4908="","※没填收支类别，分类报表会漏掉这一笔",IF(ISNA(MATCH($D4908,类别表,0)),"※收支类别不在【基础资料】的清单里",IF(AND($L4908="内部转账",$M4908=""),"△内部转账要在「对方账户」写上另一头",IF(AND($L4908="内部转账",$M4908=$C4908),"※对方账户跟本账户是同一个",IF(AND($L4908&lt;&gt;"内部转账",$M4908&lt;&gt;""),"△填了对方账户，但类别不是内部转账",IF(YEAR($B4908)&lt;&gt;管理年度,"△不是管理年度的单据，按月的三张报表里看不到",IF($H4908&lt;0,"△这一笔之后该账户余额成负数了，核一下",""))))))))))))))</f>
        <v/>
      </c>
    </row>
    <row r="4909" ht="16.5" spans="1:16">
      <c r="A4909" s="4" t="str">
        <f>IF($C4909="","",COUNTA($C$5:$C4909))</f>
        <v/>
      </c>
      <c r="B4909" s="52"/>
      <c r="C4909" s="53"/>
      <c r="D4909" s="53"/>
      <c r="E4909" s="32"/>
      <c r="F4909" s="54"/>
      <c r="G4909" s="54"/>
      <c r="H4909" s="24" t="str">
        <f>IFERROR(ROUND(VLOOKUP($C4909,基础资料!$B$5:$E$34,3,0)+SUMIF($C$5:$C4909,$C4909,$F$5:$F4909)-SUMIF($C$5:$C4909,$C4909,$G$5:$G4909),2),"")</f>
        <v/>
      </c>
      <c r="I4909" s="53"/>
      <c r="J4909" s="53"/>
      <c r="K4909" s="25" t="str">
        <f t="shared" si="76"/>
        <v/>
      </c>
      <c r="L4909" s="13" t="str">
        <f>IF($D4909="","",IFERROR(INDEX(类别属性,MATCH($D4909,类别表,0)),""))</f>
        <v/>
      </c>
      <c r="M4909" s="53"/>
      <c r="N4909" s="53"/>
      <c r="O4909" s="32"/>
      <c r="P4909" s="6" t="str">
        <f>IF($C4909="","",IF(ISNA(MATCH($C4909,账户表,0)),"※这个账户不在【基础资料】的账户档案里",IF($B4909="","※没填日期，这一笔不会进任何月份的报表",IF(NOT(ISNUMBER($B4909)),"※日期是文本不是日期（像 2026.6.28 这种），按日期取数的报表全会漏掉这一笔",IF(AND($F4909&lt;&gt;"",$G4909&lt;&gt;""),"※收入和支出不能同时填",IF(AND(N($F4909)=0,N($G4909)=0),"※收入和支出都没填",IF(OR(N($F4909)&lt;0,N($G4909)&lt;0),"※金额不能填负数，方向反了就换一列填",IF($D4909="","※没填收支类别，分类报表会漏掉这一笔",IF(ISNA(MATCH($D4909,类别表,0)),"※收支类别不在【基础资料】的清单里",IF(AND($L4909="内部转账",$M4909=""),"△内部转账要在「对方账户」写上另一头",IF(AND($L4909="内部转账",$M4909=$C4909),"※对方账户跟本账户是同一个",IF(AND($L4909&lt;&gt;"内部转账",$M4909&lt;&gt;""),"△填了对方账户，但类别不是内部转账",IF(YEAR($B4909)&lt;&gt;管理年度,"△不是管理年度的单据，按月的三张报表里看不到",IF($H4909&lt;0,"△这一笔之后该账户余额成负数了，核一下",""))))))))))))))</f>
        <v/>
      </c>
    </row>
    <row r="4910" ht="16.5" spans="1:16">
      <c r="A4910" s="4" t="str">
        <f>IF($C4910="","",COUNTA($C$5:$C4910))</f>
        <v/>
      </c>
      <c r="B4910" s="52"/>
      <c r="C4910" s="53"/>
      <c r="D4910" s="53"/>
      <c r="E4910" s="32"/>
      <c r="F4910" s="54"/>
      <c r="G4910" s="54"/>
      <c r="H4910" s="24" t="str">
        <f>IFERROR(ROUND(VLOOKUP($C4910,基础资料!$B$5:$E$34,3,0)+SUMIF($C$5:$C4910,$C4910,$F$5:$F4910)-SUMIF($C$5:$C4910,$C4910,$G$5:$G4910),2),"")</f>
        <v/>
      </c>
      <c r="I4910" s="53"/>
      <c r="J4910" s="53"/>
      <c r="K4910" s="25" t="str">
        <f t="shared" si="76"/>
        <v/>
      </c>
      <c r="L4910" s="13" t="str">
        <f>IF($D4910="","",IFERROR(INDEX(类别属性,MATCH($D4910,类别表,0)),""))</f>
        <v/>
      </c>
      <c r="M4910" s="53"/>
      <c r="N4910" s="53"/>
      <c r="O4910" s="32"/>
      <c r="P4910" s="6" t="str">
        <f>IF($C4910="","",IF(ISNA(MATCH($C4910,账户表,0)),"※这个账户不在【基础资料】的账户档案里",IF($B4910="","※没填日期，这一笔不会进任何月份的报表",IF(NOT(ISNUMBER($B4910)),"※日期是文本不是日期（像 2026.6.28 这种），按日期取数的报表全会漏掉这一笔",IF(AND($F4910&lt;&gt;"",$G4910&lt;&gt;""),"※收入和支出不能同时填",IF(AND(N($F4910)=0,N($G4910)=0),"※收入和支出都没填",IF(OR(N($F4910)&lt;0,N($G4910)&lt;0),"※金额不能填负数，方向反了就换一列填",IF($D4910="","※没填收支类别，分类报表会漏掉这一笔",IF(ISNA(MATCH($D4910,类别表,0)),"※收支类别不在【基础资料】的清单里",IF(AND($L4910="内部转账",$M4910=""),"△内部转账要在「对方账户」写上另一头",IF(AND($L4910="内部转账",$M4910=$C4910),"※对方账户跟本账户是同一个",IF(AND($L4910&lt;&gt;"内部转账",$M4910&lt;&gt;""),"△填了对方账户，但类别不是内部转账",IF(YEAR($B4910)&lt;&gt;管理年度,"△不是管理年度的单据，按月的三张报表里看不到",IF($H4910&lt;0,"△这一笔之后该账户余额成负数了，核一下",""))))))))))))))</f>
        <v/>
      </c>
    </row>
    <row r="4911" ht="16.5" spans="1:16">
      <c r="A4911" s="4" t="str">
        <f>IF($C4911="","",COUNTA($C$5:$C4911))</f>
        <v/>
      </c>
      <c r="B4911" s="52"/>
      <c r="C4911" s="53"/>
      <c r="D4911" s="53"/>
      <c r="E4911" s="32"/>
      <c r="F4911" s="54"/>
      <c r="G4911" s="54"/>
      <c r="H4911" s="24" t="str">
        <f>IFERROR(ROUND(VLOOKUP($C4911,基础资料!$B$5:$E$34,3,0)+SUMIF($C$5:$C4911,$C4911,$F$5:$F4911)-SUMIF($C$5:$C4911,$C4911,$G$5:$G4911),2),"")</f>
        <v/>
      </c>
      <c r="I4911" s="53"/>
      <c r="J4911" s="53"/>
      <c r="K4911" s="25" t="str">
        <f t="shared" si="76"/>
        <v/>
      </c>
      <c r="L4911" s="13" t="str">
        <f>IF($D4911="","",IFERROR(INDEX(类别属性,MATCH($D4911,类别表,0)),""))</f>
        <v/>
      </c>
      <c r="M4911" s="53"/>
      <c r="N4911" s="53"/>
      <c r="O4911" s="32"/>
      <c r="P4911" s="6" t="str">
        <f>IF($C4911="","",IF(ISNA(MATCH($C4911,账户表,0)),"※这个账户不在【基础资料】的账户档案里",IF($B4911="","※没填日期，这一笔不会进任何月份的报表",IF(NOT(ISNUMBER($B4911)),"※日期是文本不是日期（像 2026.6.28 这种），按日期取数的报表全会漏掉这一笔",IF(AND($F4911&lt;&gt;"",$G4911&lt;&gt;""),"※收入和支出不能同时填",IF(AND(N($F4911)=0,N($G4911)=0),"※收入和支出都没填",IF(OR(N($F4911)&lt;0,N($G4911)&lt;0),"※金额不能填负数，方向反了就换一列填",IF($D4911="","※没填收支类别，分类报表会漏掉这一笔",IF(ISNA(MATCH($D4911,类别表,0)),"※收支类别不在【基础资料】的清单里",IF(AND($L4911="内部转账",$M4911=""),"△内部转账要在「对方账户」写上另一头",IF(AND($L4911="内部转账",$M4911=$C4911),"※对方账户跟本账户是同一个",IF(AND($L4911&lt;&gt;"内部转账",$M4911&lt;&gt;""),"△填了对方账户，但类别不是内部转账",IF(YEAR($B4911)&lt;&gt;管理年度,"△不是管理年度的单据，按月的三张报表里看不到",IF($H4911&lt;0,"△这一笔之后该账户余额成负数了，核一下",""))))))))))))))</f>
        <v/>
      </c>
    </row>
    <row r="4912" ht="16.5" spans="1:16">
      <c r="A4912" s="4" t="str">
        <f>IF($C4912="","",COUNTA($C$5:$C4912))</f>
        <v/>
      </c>
      <c r="B4912" s="52"/>
      <c r="C4912" s="53"/>
      <c r="D4912" s="53"/>
      <c r="E4912" s="32"/>
      <c r="F4912" s="54"/>
      <c r="G4912" s="54"/>
      <c r="H4912" s="24" t="str">
        <f>IFERROR(ROUND(VLOOKUP($C4912,基础资料!$B$5:$E$34,3,0)+SUMIF($C$5:$C4912,$C4912,$F$5:$F4912)-SUMIF($C$5:$C4912,$C4912,$G$5:$G4912),2),"")</f>
        <v/>
      </c>
      <c r="I4912" s="53"/>
      <c r="J4912" s="53"/>
      <c r="K4912" s="25" t="str">
        <f t="shared" si="76"/>
        <v/>
      </c>
      <c r="L4912" s="13" t="str">
        <f>IF($D4912="","",IFERROR(INDEX(类别属性,MATCH($D4912,类别表,0)),""))</f>
        <v/>
      </c>
      <c r="M4912" s="53"/>
      <c r="N4912" s="53"/>
      <c r="O4912" s="32"/>
      <c r="P4912" s="6" t="str">
        <f>IF($C4912="","",IF(ISNA(MATCH($C4912,账户表,0)),"※这个账户不在【基础资料】的账户档案里",IF($B4912="","※没填日期，这一笔不会进任何月份的报表",IF(NOT(ISNUMBER($B4912)),"※日期是文本不是日期（像 2026.6.28 这种），按日期取数的报表全会漏掉这一笔",IF(AND($F4912&lt;&gt;"",$G4912&lt;&gt;""),"※收入和支出不能同时填",IF(AND(N($F4912)=0,N($G4912)=0),"※收入和支出都没填",IF(OR(N($F4912)&lt;0,N($G4912)&lt;0),"※金额不能填负数，方向反了就换一列填",IF($D4912="","※没填收支类别，分类报表会漏掉这一笔",IF(ISNA(MATCH($D4912,类别表,0)),"※收支类别不在【基础资料】的清单里",IF(AND($L4912="内部转账",$M4912=""),"△内部转账要在「对方账户」写上另一头",IF(AND($L4912="内部转账",$M4912=$C4912),"※对方账户跟本账户是同一个",IF(AND($L4912&lt;&gt;"内部转账",$M4912&lt;&gt;""),"△填了对方账户，但类别不是内部转账",IF(YEAR($B4912)&lt;&gt;管理年度,"△不是管理年度的单据，按月的三张报表里看不到",IF($H4912&lt;0,"△这一笔之后该账户余额成负数了，核一下",""))))))))))))))</f>
        <v/>
      </c>
    </row>
    <row r="4913" ht="16.5" spans="1:16">
      <c r="A4913" s="4" t="str">
        <f>IF($C4913="","",COUNTA($C$5:$C4913))</f>
        <v/>
      </c>
      <c r="B4913" s="52"/>
      <c r="C4913" s="53"/>
      <c r="D4913" s="53"/>
      <c r="E4913" s="32"/>
      <c r="F4913" s="54"/>
      <c r="G4913" s="54"/>
      <c r="H4913" s="24" t="str">
        <f>IFERROR(ROUND(VLOOKUP($C4913,基础资料!$B$5:$E$34,3,0)+SUMIF($C$5:$C4913,$C4913,$F$5:$F4913)-SUMIF($C$5:$C4913,$C4913,$G$5:$G4913),2),"")</f>
        <v/>
      </c>
      <c r="I4913" s="53"/>
      <c r="J4913" s="53"/>
      <c r="K4913" s="25" t="str">
        <f t="shared" si="76"/>
        <v/>
      </c>
      <c r="L4913" s="13" t="str">
        <f>IF($D4913="","",IFERROR(INDEX(类别属性,MATCH($D4913,类别表,0)),""))</f>
        <v/>
      </c>
      <c r="M4913" s="53"/>
      <c r="N4913" s="53"/>
      <c r="O4913" s="32"/>
      <c r="P4913" s="6" t="str">
        <f>IF($C4913="","",IF(ISNA(MATCH($C4913,账户表,0)),"※这个账户不在【基础资料】的账户档案里",IF($B4913="","※没填日期，这一笔不会进任何月份的报表",IF(NOT(ISNUMBER($B4913)),"※日期是文本不是日期（像 2026.6.28 这种），按日期取数的报表全会漏掉这一笔",IF(AND($F4913&lt;&gt;"",$G4913&lt;&gt;""),"※收入和支出不能同时填",IF(AND(N($F4913)=0,N($G4913)=0),"※收入和支出都没填",IF(OR(N($F4913)&lt;0,N($G4913)&lt;0),"※金额不能填负数，方向反了就换一列填",IF($D4913="","※没填收支类别，分类报表会漏掉这一笔",IF(ISNA(MATCH($D4913,类别表,0)),"※收支类别不在【基础资料】的清单里",IF(AND($L4913="内部转账",$M4913=""),"△内部转账要在「对方账户」写上另一头",IF(AND($L4913="内部转账",$M4913=$C4913),"※对方账户跟本账户是同一个",IF(AND($L4913&lt;&gt;"内部转账",$M4913&lt;&gt;""),"△填了对方账户，但类别不是内部转账",IF(YEAR($B4913)&lt;&gt;管理年度,"△不是管理年度的单据，按月的三张报表里看不到",IF($H4913&lt;0,"△这一笔之后该账户余额成负数了，核一下",""))))))))))))))</f>
        <v/>
      </c>
    </row>
    <row r="4914" ht="16.5" spans="1:16">
      <c r="A4914" s="4" t="str">
        <f>IF($C4914="","",COUNTA($C$5:$C4914))</f>
        <v/>
      </c>
      <c r="B4914" s="52"/>
      <c r="C4914" s="53"/>
      <c r="D4914" s="53"/>
      <c r="E4914" s="32"/>
      <c r="F4914" s="54"/>
      <c r="G4914" s="54"/>
      <c r="H4914" s="24" t="str">
        <f>IFERROR(ROUND(VLOOKUP($C4914,基础资料!$B$5:$E$34,3,0)+SUMIF($C$5:$C4914,$C4914,$F$5:$F4914)-SUMIF($C$5:$C4914,$C4914,$G$5:$G4914),2),"")</f>
        <v/>
      </c>
      <c r="I4914" s="53"/>
      <c r="J4914" s="53"/>
      <c r="K4914" s="25" t="str">
        <f t="shared" si="76"/>
        <v/>
      </c>
      <c r="L4914" s="13" t="str">
        <f>IF($D4914="","",IFERROR(INDEX(类别属性,MATCH($D4914,类别表,0)),""))</f>
        <v/>
      </c>
      <c r="M4914" s="53"/>
      <c r="N4914" s="53"/>
      <c r="O4914" s="32"/>
      <c r="P4914" s="6" t="str">
        <f>IF($C4914="","",IF(ISNA(MATCH($C4914,账户表,0)),"※这个账户不在【基础资料】的账户档案里",IF($B4914="","※没填日期，这一笔不会进任何月份的报表",IF(NOT(ISNUMBER($B4914)),"※日期是文本不是日期（像 2026.6.28 这种），按日期取数的报表全会漏掉这一笔",IF(AND($F4914&lt;&gt;"",$G4914&lt;&gt;""),"※收入和支出不能同时填",IF(AND(N($F4914)=0,N($G4914)=0),"※收入和支出都没填",IF(OR(N($F4914)&lt;0,N($G4914)&lt;0),"※金额不能填负数，方向反了就换一列填",IF($D4914="","※没填收支类别，分类报表会漏掉这一笔",IF(ISNA(MATCH($D4914,类别表,0)),"※收支类别不在【基础资料】的清单里",IF(AND($L4914="内部转账",$M4914=""),"△内部转账要在「对方账户」写上另一头",IF(AND($L4914="内部转账",$M4914=$C4914),"※对方账户跟本账户是同一个",IF(AND($L4914&lt;&gt;"内部转账",$M4914&lt;&gt;""),"△填了对方账户，但类别不是内部转账",IF(YEAR($B4914)&lt;&gt;管理年度,"△不是管理年度的单据，按月的三张报表里看不到",IF($H4914&lt;0,"△这一笔之后该账户余额成负数了，核一下",""))))))))))))))</f>
        <v/>
      </c>
    </row>
    <row r="4915" ht="16.5" spans="1:16">
      <c r="A4915" s="4" t="str">
        <f>IF($C4915="","",COUNTA($C$5:$C4915))</f>
        <v/>
      </c>
      <c r="B4915" s="52"/>
      <c r="C4915" s="53"/>
      <c r="D4915" s="53"/>
      <c r="E4915" s="32"/>
      <c r="F4915" s="54"/>
      <c r="G4915" s="54"/>
      <c r="H4915" s="24" t="str">
        <f>IFERROR(ROUND(VLOOKUP($C4915,基础资料!$B$5:$E$34,3,0)+SUMIF($C$5:$C4915,$C4915,$F$5:$F4915)-SUMIF($C$5:$C4915,$C4915,$G$5:$G4915),2),"")</f>
        <v/>
      </c>
      <c r="I4915" s="53"/>
      <c r="J4915" s="53"/>
      <c r="K4915" s="25" t="str">
        <f t="shared" si="76"/>
        <v/>
      </c>
      <c r="L4915" s="13" t="str">
        <f>IF($D4915="","",IFERROR(INDEX(类别属性,MATCH($D4915,类别表,0)),""))</f>
        <v/>
      </c>
      <c r="M4915" s="53"/>
      <c r="N4915" s="53"/>
      <c r="O4915" s="32"/>
      <c r="P4915" s="6" t="str">
        <f>IF($C4915="","",IF(ISNA(MATCH($C4915,账户表,0)),"※这个账户不在【基础资料】的账户档案里",IF($B4915="","※没填日期，这一笔不会进任何月份的报表",IF(NOT(ISNUMBER($B4915)),"※日期是文本不是日期（像 2026.6.28 这种），按日期取数的报表全会漏掉这一笔",IF(AND($F4915&lt;&gt;"",$G4915&lt;&gt;""),"※收入和支出不能同时填",IF(AND(N($F4915)=0,N($G4915)=0),"※收入和支出都没填",IF(OR(N($F4915)&lt;0,N($G4915)&lt;0),"※金额不能填负数，方向反了就换一列填",IF($D4915="","※没填收支类别，分类报表会漏掉这一笔",IF(ISNA(MATCH($D4915,类别表,0)),"※收支类别不在【基础资料】的清单里",IF(AND($L4915="内部转账",$M4915=""),"△内部转账要在「对方账户」写上另一头",IF(AND($L4915="内部转账",$M4915=$C4915),"※对方账户跟本账户是同一个",IF(AND($L4915&lt;&gt;"内部转账",$M4915&lt;&gt;""),"△填了对方账户，但类别不是内部转账",IF(YEAR($B4915)&lt;&gt;管理年度,"△不是管理年度的单据，按月的三张报表里看不到",IF($H4915&lt;0,"△这一笔之后该账户余额成负数了，核一下",""))))))))))))))</f>
        <v/>
      </c>
    </row>
    <row r="4916" ht="16.5" spans="1:16">
      <c r="A4916" s="4" t="str">
        <f>IF($C4916="","",COUNTA($C$5:$C4916))</f>
        <v/>
      </c>
      <c r="B4916" s="52"/>
      <c r="C4916" s="53"/>
      <c r="D4916" s="53"/>
      <c r="E4916" s="32"/>
      <c r="F4916" s="54"/>
      <c r="G4916" s="54"/>
      <c r="H4916" s="24" t="str">
        <f>IFERROR(ROUND(VLOOKUP($C4916,基础资料!$B$5:$E$34,3,0)+SUMIF($C$5:$C4916,$C4916,$F$5:$F4916)-SUMIF($C$5:$C4916,$C4916,$G$5:$G4916),2),"")</f>
        <v/>
      </c>
      <c r="I4916" s="53"/>
      <c r="J4916" s="53"/>
      <c r="K4916" s="25" t="str">
        <f t="shared" si="76"/>
        <v/>
      </c>
      <c r="L4916" s="13" t="str">
        <f>IF($D4916="","",IFERROR(INDEX(类别属性,MATCH($D4916,类别表,0)),""))</f>
        <v/>
      </c>
      <c r="M4916" s="53"/>
      <c r="N4916" s="53"/>
      <c r="O4916" s="32"/>
      <c r="P4916" s="6" t="str">
        <f>IF($C4916="","",IF(ISNA(MATCH($C4916,账户表,0)),"※这个账户不在【基础资料】的账户档案里",IF($B4916="","※没填日期，这一笔不会进任何月份的报表",IF(NOT(ISNUMBER($B4916)),"※日期是文本不是日期（像 2026.6.28 这种），按日期取数的报表全会漏掉这一笔",IF(AND($F4916&lt;&gt;"",$G4916&lt;&gt;""),"※收入和支出不能同时填",IF(AND(N($F4916)=0,N($G4916)=0),"※收入和支出都没填",IF(OR(N($F4916)&lt;0,N($G4916)&lt;0),"※金额不能填负数，方向反了就换一列填",IF($D4916="","※没填收支类别，分类报表会漏掉这一笔",IF(ISNA(MATCH($D4916,类别表,0)),"※收支类别不在【基础资料】的清单里",IF(AND($L4916="内部转账",$M4916=""),"△内部转账要在「对方账户」写上另一头",IF(AND($L4916="内部转账",$M4916=$C4916),"※对方账户跟本账户是同一个",IF(AND($L4916&lt;&gt;"内部转账",$M4916&lt;&gt;""),"△填了对方账户，但类别不是内部转账",IF(YEAR($B4916)&lt;&gt;管理年度,"△不是管理年度的单据，按月的三张报表里看不到",IF($H4916&lt;0,"△这一笔之后该账户余额成负数了，核一下",""))))))))))))))</f>
        <v/>
      </c>
    </row>
    <row r="4917" ht="16.5" spans="1:16">
      <c r="A4917" s="4" t="str">
        <f>IF($C4917="","",COUNTA($C$5:$C4917))</f>
        <v/>
      </c>
      <c r="B4917" s="52"/>
      <c r="C4917" s="53"/>
      <c r="D4917" s="53"/>
      <c r="E4917" s="32"/>
      <c r="F4917" s="54"/>
      <c r="G4917" s="54"/>
      <c r="H4917" s="24" t="str">
        <f>IFERROR(ROUND(VLOOKUP($C4917,基础资料!$B$5:$E$34,3,0)+SUMIF($C$5:$C4917,$C4917,$F$5:$F4917)-SUMIF($C$5:$C4917,$C4917,$G$5:$G4917),2),"")</f>
        <v/>
      </c>
      <c r="I4917" s="53"/>
      <c r="J4917" s="53"/>
      <c r="K4917" s="25" t="str">
        <f t="shared" si="76"/>
        <v/>
      </c>
      <c r="L4917" s="13" t="str">
        <f>IF($D4917="","",IFERROR(INDEX(类别属性,MATCH($D4917,类别表,0)),""))</f>
        <v/>
      </c>
      <c r="M4917" s="53"/>
      <c r="N4917" s="53"/>
      <c r="O4917" s="32"/>
      <c r="P4917" s="6" t="str">
        <f>IF($C4917="","",IF(ISNA(MATCH($C4917,账户表,0)),"※这个账户不在【基础资料】的账户档案里",IF($B4917="","※没填日期，这一笔不会进任何月份的报表",IF(NOT(ISNUMBER($B4917)),"※日期是文本不是日期（像 2026.6.28 这种），按日期取数的报表全会漏掉这一笔",IF(AND($F4917&lt;&gt;"",$G4917&lt;&gt;""),"※收入和支出不能同时填",IF(AND(N($F4917)=0,N($G4917)=0),"※收入和支出都没填",IF(OR(N($F4917)&lt;0,N($G4917)&lt;0),"※金额不能填负数，方向反了就换一列填",IF($D4917="","※没填收支类别，分类报表会漏掉这一笔",IF(ISNA(MATCH($D4917,类别表,0)),"※收支类别不在【基础资料】的清单里",IF(AND($L4917="内部转账",$M4917=""),"△内部转账要在「对方账户」写上另一头",IF(AND($L4917="内部转账",$M4917=$C4917),"※对方账户跟本账户是同一个",IF(AND($L4917&lt;&gt;"内部转账",$M4917&lt;&gt;""),"△填了对方账户，但类别不是内部转账",IF(YEAR($B4917)&lt;&gt;管理年度,"△不是管理年度的单据，按月的三张报表里看不到",IF($H4917&lt;0,"△这一笔之后该账户余额成负数了，核一下",""))))))))))))))</f>
        <v/>
      </c>
    </row>
    <row r="4918" ht="16.5" spans="1:16">
      <c r="A4918" s="4" t="str">
        <f>IF($C4918="","",COUNTA($C$5:$C4918))</f>
        <v/>
      </c>
      <c r="B4918" s="52"/>
      <c r="C4918" s="53"/>
      <c r="D4918" s="53"/>
      <c r="E4918" s="32"/>
      <c r="F4918" s="54"/>
      <c r="G4918" s="54"/>
      <c r="H4918" s="24" t="str">
        <f>IFERROR(ROUND(VLOOKUP($C4918,基础资料!$B$5:$E$34,3,0)+SUMIF($C$5:$C4918,$C4918,$F$5:$F4918)-SUMIF($C$5:$C4918,$C4918,$G$5:$G4918),2),"")</f>
        <v/>
      </c>
      <c r="I4918" s="53"/>
      <c r="J4918" s="53"/>
      <c r="K4918" s="25" t="str">
        <f t="shared" si="76"/>
        <v/>
      </c>
      <c r="L4918" s="13" t="str">
        <f>IF($D4918="","",IFERROR(INDEX(类别属性,MATCH($D4918,类别表,0)),""))</f>
        <v/>
      </c>
      <c r="M4918" s="53"/>
      <c r="N4918" s="53"/>
      <c r="O4918" s="32"/>
      <c r="P4918" s="6" t="str">
        <f>IF($C4918="","",IF(ISNA(MATCH($C4918,账户表,0)),"※这个账户不在【基础资料】的账户档案里",IF($B4918="","※没填日期，这一笔不会进任何月份的报表",IF(NOT(ISNUMBER($B4918)),"※日期是文本不是日期（像 2026.6.28 这种），按日期取数的报表全会漏掉这一笔",IF(AND($F4918&lt;&gt;"",$G4918&lt;&gt;""),"※收入和支出不能同时填",IF(AND(N($F4918)=0,N($G4918)=0),"※收入和支出都没填",IF(OR(N($F4918)&lt;0,N($G4918)&lt;0),"※金额不能填负数，方向反了就换一列填",IF($D4918="","※没填收支类别，分类报表会漏掉这一笔",IF(ISNA(MATCH($D4918,类别表,0)),"※收支类别不在【基础资料】的清单里",IF(AND($L4918="内部转账",$M4918=""),"△内部转账要在「对方账户」写上另一头",IF(AND($L4918="内部转账",$M4918=$C4918),"※对方账户跟本账户是同一个",IF(AND($L4918&lt;&gt;"内部转账",$M4918&lt;&gt;""),"△填了对方账户，但类别不是内部转账",IF(YEAR($B4918)&lt;&gt;管理年度,"△不是管理年度的单据，按月的三张报表里看不到",IF($H4918&lt;0,"△这一笔之后该账户余额成负数了，核一下",""))))))))))))))</f>
        <v/>
      </c>
    </row>
    <row r="4919" ht="16.5" spans="1:16">
      <c r="A4919" s="4" t="str">
        <f>IF($C4919="","",COUNTA($C$5:$C4919))</f>
        <v/>
      </c>
      <c r="B4919" s="52"/>
      <c r="C4919" s="53"/>
      <c r="D4919" s="53"/>
      <c r="E4919" s="32"/>
      <c r="F4919" s="54"/>
      <c r="G4919" s="54"/>
      <c r="H4919" s="24" t="str">
        <f>IFERROR(ROUND(VLOOKUP($C4919,基础资料!$B$5:$E$34,3,0)+SUMIF($C$5:$C4919,$C4919,$F$5:$F4919)-SUMIF($C$5:$C4919,$C4919,$G$5:$G4919),2),"")</f>
        <v/>
      </c>
      <c r="I4919" s="53"/>
      <c r="J4919" s="53"/>
      <c r="K4919" s="25" t="str">
        <f t="shared" si="76"/>
        <v/>
      </c>
      <c r="L4919" s="13" t="str">
        <f>IF($D4919="","",IFERROR(INDEX(类别属性,MATCH($D4919,类别表,0)),""))</f>
        <v/>
      </c>
      <c r="M4919" s="53"/>
      <c r="N4919" s="53"/>
      <c r="O4919" s="32"/>
      <c r="P4919" s="6" t="str">
        <f>IF($C4919="","",IF(ISNA(MATCH($C4919,账户表,0)),"※这个账户不在【基础资料】的账户档案里",IF($B4919="","※没填日期，这一笔不会进任何月份的报表",IF(NOT(ISNUMBER($B4919)),"※日期是文本不是日期（像 2026.6.28 这种），按日期取数的报表全会漏掉这一笔",IF(AND($F4919&lt;&gt;"",$G4919&lt;&gt;""),"※收入和支出不能同时填",IF(AND(N($F4919)=0,N($G4919)=0),"※收入和支出都没填",IF(OR(N($F4919)&lt;0,N($G4919)&lt;0),"※金额不能填负数，方向反了就换一列填",IF($D4919="","※没填收支类别，分类报表会漏掉这一笔",IF(ISNA(MATCH($D4919,类别表,0)),"※收支类别不在【基础资料】的清单里",IF(AND($L4919="内部转账",$M4919=""),"△内部转账要在「对方账户」写上另一头",IF(AND($L4919="内部转账",$M4919=$C4919),"※对方账户跟本账户是同一个",IF(AND($L4919&lt;&gt;"内部转账",$M4919&lt;&gt;""),"△填了对方账户，但类别不是内部转账",IF(YEAR($B4919)&lt;&gt;管理年度,"△不是管理年度的单据，按月的三张报表里看不到",IF($H4919&lt;0,"△这一笔之后该账户余额成负数了，核一下",""))))))))))))))</f>
        <v/>
      </c>
    </row>
    <row r="4920" ht="16.5" spans="1:16">
      <c r="A4920" s="4" t="str">
        <f>IF($C4920="","",COUNTA($C$5:$C4920))</f>
        <v/>
      </c>
      <c r="B4920" s="52"/>
      <c r="C4920" s="53"/>
      <c r="D4920" s="53"/>
      <c r="E4920" s="32"/>
      <c r="F4920" s="54"/>
      <c r="G4920" s="54"/>
      <c r="H4920" s="24" t="str">
        <f>IFERROR(ROUND(VLOOKUP($C4920,基础资料!$B$5:$E$34,3,0)+SUMIF($C$5:$C4920,$C4920,$F$5:$F4920)-SUMIF($C$5:$C4920,$C4920,$G$5:$G4920),2),"")</f>
        <v/>
      </c>
      <c r="I4920" s="53"/>
      <c r="J4920" s="53"/>
      <c r="K4920" s="25" t="str">
        <f t="shared" si="76"/>
        <v/>
      </c>
      <c r="L4920" s="13" t="str">
        <f>IF($D4920="","",IFERROR(INDEX(类别属性,MATCH($D4920,类别表,0)),""))</f>
        <v/>
      </c>
      <c r="M4920" s="53"/>
      <c r="N4920" s="53"/>
      <c r="O4920" s="32"/>
      <c r="P4920" s="6" t="str">
        <f>IF($C4920="","",IF(ISNA(MATCH($C4920,账户表,0)),"※这个账户不在【基础资料】的账户档案里",IF($B4920="","※没填日期，这一笔不会进任何月份的报表",IF(NOT(ISNUMBER($B4920)),"※日期是文本不是日期（像 2026.6.28 这种），按日期取数的报表全会漏掉这一笔",IF(AND($F4920&lt;&gt;"",$G4920&lt;&gt;""),"※收入和支出不能同时填",IF(AND(N($F4920)=0,N($G4920)=0),"※收入和支出都没填",IF(OR(N($F4920)&lt;0,N($G4920)&lt;0),"※金额不能填负数，方向反了就换一列填",IF($D4920="","※没填收支类别，分类报表会漏掉这一笔",IF(ISNA(MATCH($D4920,类别表,0)),"※收支类别不在【基础资料】的清单里",IF(AND($L4920="内部转账",$M4920=""),"△内部转账要在「对方账户」写上另一头",IF(AND($L4920="内部转账",$M4920=$C4920),"※对方账户跟本账户是同一个",IF(AND($L4920&lt;&gt;"内部转账",$M4920&lt;&gt;""),"△填了对方账户，但类别不是内部转账",IF(YEAR($B4920)&lt;&gt;管理年度,"△不是管理年度的单据，按月的三张报表里看不到",IF($H4920&lt;0,"△这一笔之后该账户余额成负数了，核一下",""))))))))))))))</f>
        <v/>
      </c>
    </row>
    <row r="4921" ht="16.5" spans="1:16">
      <c r="A4921" s="4" t="str">
        <f>IF($C4921="","",COUNTA($C$5:$C4921))</f>
        <v/>
      </c>
      <c r="B4921" s="52"/>
      <c r="C4921" s="53"/>
      <c r="D4921" s="53"/>
      <c r="E4921" s="32"/>
      <c r="F4921" s="54"/>
      <c r="G4921" s="54"/>
      <c r="H4921" s="24" t="str">
        <f>IFERROR(ROUND(VLOOKUP($C4921,基础资料!$B$5:$E$34,3,0)+SUMIF($C$5:$C4921,$C4921,$F$5:$F4921)-SUMIF($C$5:$C4921,$C4921,$G$5:$G4921),2),"")</f>
        <v/>
      </c>
      <c r="I4921" s="53"/>
      <c r="J4921" s="53"/>
      <c r="K4921" s="25" t="str">
        <f t="shared" si="76"/>
        <v/>
      </c>
      <c r="L4921" s="13" t="str">
        <f>IF($D4921="","",IFERROR(INDEX(类别属性,MATCH($D4921,类别表,0)),""))</f>
        <v/>
      </c>
      <c r="M4921" s="53"/>
      <c r="N4921" s="53"/>
      <c r="O4921" s="32"/>
      <c r="P4921" s="6" t="str">
        <f>IF($C4921="","",IF(ISNA(MATCH($C4921,账户表,0)),"※这个账户不在【基础资料】的账户档案里",IF($B4921="","※没填日期，这一笔不会进任何月份的报表",IF(NOT(ISNUMBER($B4921)),"※日期是文本不是日期（像 2026.6.28 这种），按日期取数的报表全会漏掉这一笔",IF(AND($F4921&lt;&gt;"",$G4921&lt;&gt;""),"※收入和支出不能同时填",IF(AND(N($F4921)=0,N($G4921)=0),"※收入和支出都没填",IF(OR(N($F4921)&lt;0,N($G4921)&lt;0),"※金额不能填负数，方向反了就换一列填",IF($D4921="","※没填收支类别，分类报表会漏掉这一笔",IF(ISNA(MATCH($D4921,类别表,0)),"※收支类别不在【基础资料】的清单里",IF(AND($L4921="内部转账",$M4921=""),"△内部转账要在「对方账户」写上另一头",IF(AND($L4921="内部转账",$M4921=$C4921),"※对方账户跟本账户是同一个",IF(AND($L4921&lt;&gt;"内部转账",$M4921&lt;&gt;""),"△填了对方账户，但类别不是内部转账",IF(YEAR($B4921)&lt;&gt;管理年度,"△不是管理年度的单据，按月的三张报表里看不到",IF($H4921&lt;0,"△这一笔之后该账户余额成负数了，核一下",""))))))))))))))</f>
        <v/>
      </c>
    </row>
    <row r="4922" ht="16.5" spans="1:16">
      <c r="A4922" s="4" t="str">
        <f>IF($C4922="","",COUNTA($C$5:$C4922))</f>
        <v/>
      </c>
      <c r="B4922" s="52"/>
      <c r="C4922" s="53"/>
      <c r="D4922" s="53"/>
      <c r="E4922" s="32"/>
      <c r="F4922" s="54"/>
      <c r="G4922" s="54"/>
      <c r="H4922" s="24" t="str">
        <f>IFERROR(ROUND(VLOOKUP($C4922,基础资料!$B$5:$E$34,3,0)+SUMIF($C$5:$C4922,$C4922,$F$5:$F4922)-SUMIF($C$5:$C4922,$C4922,$G$5:$G4922),2),"")</f>
        <v/>
      </c>
      <c r="I4922" s="53"/>
      <c r="J4922" s="53"/>
      <c r="K4922" s="25" t="str">
        <f t="shared" si="76"/>
        <v/>
      </c>
      <c r="L4922" s="13" t="str">
        <f>IF($D4922="","",IFERROR(INDEX(类别属性,MATCH($D4922,类别表,0)),""))</f>
        <v/>
      </c>
      <c r="M4922" s="53"/>
      <c r="N4922" s="53"/>
      <c r="O4922" s="32"/>
      <c r="P4922" s="6" t="str">
        <f>IF($C4922="","",IF(ISNA(MATCH($C4922,账户表,0)),"※这个账户不在【基础资料】的账户档案里",IF($B4922="","※没填日期，这一笔不会进任何月份的报表",IF(NOT(ISNUMBER($B4922)),"※日期是文本不是日期（像 2026.6.28 这种），按日期取数的报表全会漏掉这一笔",IF(AND($F4922&lt;&gt;"",$G4922&lt;&gt;""),"※收入和支出不能同时填",IF(AND(N($F4922)=0,N($G4922)=0),"※收入和支出都没填",IF(OR(N($F4922)&lt;0,N($G4922)&lt;0),"※金额不能填负数，方向反了就换一列填",IF($D4922="","※没填收支类别，分类报表会漏掉这一笔",IF(ISNA(MATCH($D4922,类别表,0)),"※收支类别不在【基础资料】的清单里",IF(AND($L4922="内部转账",$M4922=""),"△内部转账要在「对方账户」写上另一头",IF(AND($L4922="内部转账",$M4922=$C4922),"※对方账户跟本账户是同一个",IF(AND($L4922&lt;&gt;"内部转账",$M4922&lt;&gt;""),"△填了对方账户，但类别不是内部转账",IF(YEAR($B4922)&lt;&gt;管理年度,"△不是管理年度的单据，按月的三张报表里看不到",IF($H4922&lt;0,"△这一笔之后该账户余额成负数了，核一下",""))))))))))))))</f>
        <v/>
      </c>
    </row>
    <row r="4923" ht="16.5" spans="1:16">
      <c r="A4923" s="4" t="str">
        <f>IF($C4923="","",COUNTA($C$5:$C4923))</f>
        <v/>
      </c>
      <c r="B4923" s="52"/>
      <c r="C4923" s="53"/>
      <c r="D4923" s="53"/>
      <c r="E4923" s="32"/>
      <c r="F4923" s="54"/>
      <c r="G4923" s="54"/>
      <c r="H4923" s="24" t="str">
        <f>IFERROR(ROUND(VLOOKUP($C4923,基础资料!$B$5:$E$34,3,0)+SUMIF($C$5:$C4923,$C4923,$F$5:$F4923)-SUMIF($C$5:$C4923,$C4923,$G$5:$G4923),2),"")</f>
        <v/>
      </c>
      <c r="I4923" s="53"/>
      <c r="J4923" s="53"/>
      <c r="K4923" s="25" t="str">
        <f t="shared" si="76"/>
        <v/>
      </c>
      <c r="L4923" s="13" t="str">
        <f>IF($D4923="","",IFERROR(INDEX(类别属性,MATCH($D4923,类别表,0)),""))</f>
        <v/>
      </c>
      <c r="M4923" s="53"/>
      <c r="N4923" s="53"/>
      <c r="O4923" s="32"/>
      <c r="P4923" s="6" t="str">
        <f>IF($C4923="","",IF(ISNA(MATCH($C4923,账户表,0)),"※这个账户不在【基础资料】的账户档案里",IF($B4923="","※没填日期，这一笔不会进任何月份的报表",IF(NOT(ISNUMBER($B4923)),"※日期是文本不是日期（像 2026.6.28 这种），按日期取数的报表全会漏掉这一笔",IF(AND($F4923&lt;&gt;"",$G4923&lt;&gt;""),"※收入和支出不能同时填",IF(AND(N($F4923)=0,N($G4923)=0),"※收入和支出都没填",IF(OR(N($F4923)&lt;0,N($G4923)&lt;0),"※金额不能填负数，方向反了就换一列填",IF($D4923="","※没填收支类别，分类报表会漏掉这一笔",IF(ISNA(MATCH($D4923,类别表,0)),"※收支类别不在【基础资料】的清单里",IF(AND($L4923="内部转账",$M4923=""),"△内部转账要在「对方账户」写上另一头",IF(AND($L4923="内部转账",$M4923=$C4923),"※对方账户跟本账户是同一个",IF(AND($L4923&lt;&gt;"内部转账",$M4923&lt;&gt;""),"△填了对方账户，但类别不是内部转账",IF(YEAR($B4923)&lt;&gt;管理年度,"△不是管理年度的单据，按月的三张报表里看不到",IF($H4923&lt;0,"△这一笔之后该账户余额成负数了，核一下",""))))))))))))))</f>
        <v/>
      </c>
    </row>
    <row r="4924" ht="16.5" spans="1:16">
      <c r="A4924" s="4" t="str">
        <f>IF($C4924="","",COUNTA($C$5:$C4924))</f>
        <v/>
      </c>
      <c r="B4924" s="52"/>
      <c r="C4924" s="53"/>
      <c r="D4924" s="53"/>
      <c r="E4924" s="32"/>
      <c r="F4924" s="54"/>
      <c r="G4924" s="54"/>
      <c r="H4924" s="24" t="str">
        <f>IFERROR(ROUND(VLOOKUP($C4924,基础资料!$B$5:$E$34,3,0)+SUMIF($C$5:$C4924,$C4924,$F$5:$F4924)-SUMIF($C$5:$C4924,$C4924,$G$5:$G4924),2),"")</f>
        <v/>
      </c>
      <c r="I4924" s="53"/>
      <c r="J4924" s="53"/>
      <c r="K4924" s="25" t="str">
        <f t="shared" si="76"/>
        <v/>
      </c>
      <c r="L4924" s="13" t="str">
        <f>IF($D4924="","",IFERROR(INDEX(类别属性,MATCH($D4924,类别表,0)),""))</f>
        <v/>
      </c>
      <c r="M4924" s="53"/>
      <c r="N4924" s="53"/>
      <c r="O4924" s="32"/>
      <c r="P4924" s="6" t="str">
        <f>IF($C4924="","",IF(ISNA(MATCH($C4924,账户表,0)),"※这个账户不在【基础资料】的账户档案里",IF($B4924="","※没填日期，这一笔不会进任何月份的报表",IF(NOT(ISNUMBER($B4924)),"※日期是文本不是日期（像 2026.6.28 这种），按日期取数的报表全会漏掉这一笔",IF(AND($F4924&lt;&gt;"",$G4924&lt;&gt;""),"※收入和支出不能同时填",IF(AND(N($F4924)=0,N($G4924)=0),"※收入和支出都没填",IF(OR(N($F4924)&lt;0,N($G4924)&lt;0),"※金额不能填负数，方向反了就换一列填",IF($D4924="","※没填收支类别，分类报表会漏掉这一笔",IF(ISNA(MATCH($D4924,类别表,0)),"※收支类别不在【基础资料】的清单里",IF(AND($L4924="内部转账",$M4924=""),"△内部转账要在「对方账户」写上另一头",IF(AND($L4924="内部转账",$M4924=$C4924),"※对方账户跟本账户是同一个",IF(AND($L4924&lt;&gt;"内部转账",$M4924&lt;&gt;""),"△填了对方账户，但类别不是内部转账",IF(YEAR($B4924)&lt;&gt;管理年度,"△不是管理年度的单据，按月的三张报表里看不到",IF($H4924&lt;0,"△这一笔之后该账户余额成负数了，核一下",""))))))))))))))</f>
        <v/>
      </c>
    </row>
    <row r="4925" ht="16.5" spans="1:16">
      <c r="A4925" s="4" t="str">
        <f>IF($C4925="","",COUNTA($C$5:$C4925))</f>
        <v/>
      </c>
      <c r="B4925" s="52"/>
      <c r="C4925" s="53"/>
      <c r="D4925" s="53"/>
      <c r="E4925" s="32"/>
      <c r="F4925" s="54"/>
      <c r="G4925" s="54"/>
      <c r="H4925" s="24" t="str">
        <f>IFERROR(ROUND(VLOOKUP($C4925,基础资料!$B$5:$E$34,3,0)+SUMIF($C$5:$C4925,$C4925,$F$5:$F4925)-SUMIF($C$5:$C4925,$C4925,$G$5:$G4925),2),"")</f>
        <v/>
      </c>
      <c r="I4925" s="53"/>
      <c r="J4925" s="53"/>
      <c r="K4925" s="25" t="str">
        <f t="shared" si="76"/>
        <v/>
      </c>
      <c r="L4925" s="13" t="str">
        <f>IF($D4925="","",IFERROR(INDEX(类别属性,MATCH($D4925,类别表,0)),""))</f>
        <v/>
      </c>
      <c r="M4925" s="53"/>
      <c r="N4925" s="53"/>
      <c r="O4925" s="32"/>
      <c r="P4925" s="6" t="str">
        <f>IF($C4925="","",IF(ISNA(MATCH($C4925,账户表,0)),"※这个账户不在【基础资料】的账户档案里",IF($B4925="","※没填日期，这一笔不会进任何月份的报表",IF(NOT(ISNUMBER($B4925)),"※日期是文本不是日期（像 2026.6.28 这种），按日期取数的报表全会漏掉这一笔",IF(AND($F4925&lt;&gt;"",$G4925&lt;&gt;""),"※收入和支出不能同时填",IF(AND(N($F4925)=0,N($G4925)=0),"※收入和支出都没填",IF(OR(N($F4925)&lt;0,N($G4925)&lt;0),"※金额不能填负数，方向反了就换一列填",IF($D4925="","※没填收支类别，分类报表会漏掉这一笔",IF(ISNA(MATCH($D4925,类别表,0)),"※收支类别不在【基础资料】的清单里",IF(AND($L4925="内部转账",$M4925=""),"△内部转账要在「对方账户」写上另一头",IF(AND($L4925="内部转账",$M4925=$C4925),"※对方账户跟本账户是同一个",IF(AND($L4925&lt;&gt;"内部转账",$M4925&lt;&gt;""),"△填了对方账户，但类别不是内部转账",IF(YEAR($B4925)&lt;&gt;管理年度,"△不是管理年度的单据，按月的三张报表里看不到",IF($H4925&lt;0,"△这一笔之后该账户余额成负数了，核一下",""))))))))))))))</f>
        <v/>
      </c>
    </row>
    <row r="4926" ht="16.5" spans="1:16">
      <c r="A4926" s="4" t="str">
        <f>IF($C4926="","",COUNTA($C$5:$C4926))</f>
        <v/>
      </c>
      <c r="B4926" s="52"/>
      <c r="C4926" s="53"/>
      <c r="D4926" s="53"/>
      <c r="E4926" s="32"/>
      <c r="F4926" s="54"/>
      <c r="G4926" s="54"/>
      <c r="H4926" s="24" t="str">
        <f>IFERROR(ROUND(VLOOKUP($C4926,基础资料!$B$5:$E$34,3,0)+SUMIF($C$5:$C4926,$C4926,$F$5:$F4926)-SUMIF($C$5:$C4926,$C4926,$G$5:$G4926),2),"")</f>
        <v/>
      </c>
      <c r="I4926" s="53"/>
      <c r="J4926" s="53"/>
      <c r="K4926" s="25" t="str">
        <f t="shared" si="76"/>
        <v/>
      </c>
      <c r="L4926" s="13" t="str">
        <f>IF($D4926="","",IFERROR(INDEX(类别属性,MATCH($D4926,类别表,0)),""))</f>
        <v/>
      </c>
      <c r="M4926" s="53"/>
      <c r="N4926" s="53"/>
      <c r="O4926" s="32"/>
      <c r="P4926" s="6" t="str">
        <f>IF($C4926="","",IF(ISNA(MATCH($C4926,账户表,0)),"※这个账户不在【基础资料】的账户档案里",IF($B4926="","※没填日期，这一笔不会进任何月份的报表",IF(NOT(ISNUMBER($B4926)),"※日期是文本不是日期（像 2026.6.28 这种），按日期取数的报表全会漏掉这一笔",IF(AND($F4926&lt;&gt;"",$G4926&lt;&gt;""),"※收入和支出不能同时填",IF(AND(N($F4926)=0,N($G4926)=0),"※收入和支出都没填",IF(OR(N($F4926)&lt;0,N($G4926)&lt;0),"※金额不能填负数，方向反了就换一列填",IF($D4926="","※没填收支类别，分类报表会漏掉这一笔",IF(ISNA(MATCH($D4926,类别表,0)),"※收支类别不在【基础资料】的清单里",IF(AND($L4926="内部转账",$M4926=""),"△内部转账要在「对方账户」写上另一头",IF(AND($L4926="内部转账",$M4926=$C4926),"※对方账户跟本账户是同一个",IF(AND($L4926&lt;&gt;"内部转账",$M4926&lt;&gt;""),"△填了对方账户，但类别不是内部转账",IF(YEAR($B4926)&lt;&gt;管理年度,"△不是管理年度的单据，按月的三张报表里看不到",IF($H4926&lt;0,"△这一笔之后该账户余额成负数了，核一下",""))))))))))))))</f>
        <v/>
      </c>
    </row>
    <row r="4927" ht="16.5" spans="1:16">
      <c r="A4927" s="4" t="str">
        <f>IF($C4927="","",COUNTA($C$5:$C4927))</f>
        <v/>
      </c>
      <c r="B4927" s="52"/>
      <c r="C4927" s="53"/>
      <c r="D4927" s="53"/>
      <c r="E4927" s="32"/>
      <c r="F4927" s="54"/>
      <c r="G4927" s="54"/>
      <c r="H4927" s="24" t="str">
        <f>IFERROR(ROUND(VLOOKUP($C4927,基础资料!$B$5:$E$34,3,0)+SUMIF($C$5:$C4927,$C4927,$F$5:$F4927)-SUMIF($C$5:$C4927,$C4927,$G$5:$G4927),2),"")</f>
        <v/>
      </c>
      <c r="I4927" s="53"/>
      <c r="J4927" s="53"/>
      <c r="K4927" s="25" t="str">
        <f t="shared" si="76"/>
        <v/>
      </c>
      <c r="L4927" s="13" t="str">
        <f>IF($D4927="","",IFERROR(INDEX(类别属性,MATCH($D4927,类别表,0)),""))</f>
        <v/>
      </c>
      <c r="M4927" s="53"/>
      <c r="N4927" s="53"/>
      <c r="O4927" s="32"/>
      <c r="P4927" s="6" t="str">
        <f>IF($C4927="","",IF(ISNA(MATCH($C4927,账户表,0)),"※这个账户不在【基础资料】的账户档案里",IF($B4927="","※没填日期，这一笔不会进任何月份的报表",IF(NOT(ISNUMBER($B4927)),"※日期是文本不是日期（像 2026.6.28 这种），按日期取数的报表全会漏掉这一笔",IF(AND($F4927&lt;&gt;"",$G4927&lt;&gt;""),"※收入和支出不能同时填",IF(AND(N($F4927)=0,N($G4927)=0),"※收入和支出都没填",IF(OR(N($F4927)&lt;0,N($G4927)&lt;0),"※金额不能填负数，方向反了就换一列填",IF($D4927="","※没填收支类别，分类报表会漏掉这一笔",IF(ISNA(MATCH($D4927,类别表,0)),"※收支类别不在【基础资料】的清单里",IF(AND($L4927="内部转账",$M4927=""),"△内部转账要在「对方账户」写上另一头",IF(AND($L4927="内部转账",$M4927=$C4927),"※对方账户跟本账户是同一个",IF(AND($L4927&lt;&gt;"内部转账",$M4927&lt;&gt;""),"△填了对方账户，但类别不是内部转账",IF(YEAR($B4927)&lt;&gt;管理年度,"△不是管理年度的单据，按月的三张报表里看不到",IF($H4927&lt;0,"△这一笔之后该账户余额成负数了，核一下",""))))))))))))))</f>
        <v/>
      </c>
    </row>
    <row r="4928" ht="16.5" spans="1:16">
      <c r="A4928" s="4" t="str">
        <f>IF($C4928="","",COUNTA($C$5:$C4928))</f>
        <v/>
      </c>
      <c r="B4928" s="52"/>
      <c r="C4928" s="53"/>
      <c r="D4928" s="53"/>
      <c r="E4928" s="32"/>
      <c r="F4928" s="54"/>
      <c r="G4928" s="54"/>
      <c r="H4928" s="24" t="str">
        <f>IFERROR(ROUND(VLOOKUP($C4928,基础资料!$B$5:$E$34,3,0)+SUMIF($C$5:$C4928,$C4928,$F$5:$F4928)-SUMIF($C$5:$C4928,$C4928,$G$5:$G4928),2),"")</f>
        <v/>
      </c>
      <c r="I4928" s="53"/>
      <c r="J4928" s="53"/>
      <c r="K4928" s="25" t="str">
        <f t="shared" si="76"/>
        <v/>
      </c>
      <c r="L4928" s="13" t="str">
        <f>IF($D4928="","",IFERROR(INDEX(类别属性,MATCH($D4928,类别表,0)),""))</f>
        <v/>
      </c>
      <c r="M4928" s="53"/>
      <c r="N4928" s="53"/>
      <c r="O4928" s="32"/>
      <c r="P4928" s="6" t="str">
        <f>IF($C4928="","",IF(ISNA(MATCH($C4928,账户表,0)),"※这个账户不在【基础资料】的账户档案里",IF($B4928="","※没填日期，这一笔不会进任何月份的报表",IF(NOT(ISNUMBER($B4928)),"※日期是文本不是日期（像 2026.6.28 这种），按日期取数的报表全会漏掉这一笔",IF(AND($F4928&lt;&gt;"",$G4928&lt;&gt;""),"※收入和支出不能同时填",IF(AND(N($F4928)=0,N($G4928)=0),"※收入和支出都没填",IF(OR(N($F4928)&lt;0,N($G4928)&lt;0),"※金额不能填负数，方向反了就换一列填",IF($D4928="","※没填收支类别，分类报表会漏掉这一笔",IF(ISNA(MATCH($D4928,类别表,0)),"※收支类别不在【基础资料】的清单里",IF(AND($L4928="内部转账",$M4928=""),"△内部转账要在「对方账户」写上另一头",IF(AND($L4928="内部转账",$M4928=$C4928),"※对方账户跟本账户是同一个",IF(AND($L4928&lt;&gt;"内部转账",$M4928&lt;&gt;""),"△填了对方账户，但类别不是内部转账",IF(YEAR($B4928)&lt;&gt;管理年度,"△不是管理年度的单据，按月的三张报表里看不到",IF($H4928&lt;0,"△这一笔之后该账户余额成负数了，核一下",""))))))))))))))</f>
        <v/>
      </c>
    </row>
    <row r="4929" ht="16.5" spans="1:16">
      <c r="A4929" s="4" t="str">
        <f>IF($C4929="","",COUNTA($C$5:$C4929))</f>
        <v/>
      </c>
      <c r="B4929" s="52"/>
      <c r="C4929" s="53"/>
      <c r="D4929" s="53"/>
      <c r="E4929" s="32"/>
      <c r="F4929" s="54"/>
      <c r="G4929" s="54"/>
      <c r="H4929" s="24" t="str">
        <f>IFERROR(ROUND(VLOOKUP($C4929,基础资料!$B$5:$E$34,3,0)+SUMIF($C$5:$C4929,$C4929,$F$5:$F4929)-SUMIF($C$5:$C4929,$C4929,$G$5:$G4929),2),"")</f>
        <v/>
      </c>
      <c r="I4929" s="53"/>
      <c r="J4929" s="53"/>
      <c r="K4929" s="25" t="str">
        <f t="shared" si="76"/>
        <v/>
      </c>
      <c r="L4929" s="13" t="str">
        <f>IF($D4929="","",IFERROR(INDEX(类别属性,MATCH($D4929,类别表,0)),""))</f>
        <v/>
      </c>
      <c r="M4929" s="53"/>
      <c r="N4929" s="53"/>
      <c r="O4929" s="32"/>
      <c r="P4929" s="6" t="str">
        <f>IF($C4929="","",IF(ISNA(MATCH($C4929,账户表,0)),"※这个账户不在【基础资料】的账户档案里",IF($B4929="","※没填日期，这一笔不会进任何月份的报表",IF(NOT(ISNUMBER($B4929)),"※日期是文本不是日期（像 2026.6.28 这种），按日期取数的报表全会漏掉这一笔",IF(AND($F4929&lt;&gt;"",$G4929&lt;&gt;""),"※收入和支出不能同时填",IF(AND(N($F4929)=0,N($G4929)=0),"※收入和支出都没填",IF(OR(N($F4929)&lt;0,N($G4929)&lt;0),"※金额不能填负数，方向反了就换一列填",IF($D4929="","※没填收支类别，分类报表会漏掉这一笔",IF(ISNA(MATCH($D4929,类别表,0)),"※收支类别不在【基础资料】的清单里",IF(AND($L4929="内部转账",$M4929=""),"△内部转账要在「对方账户」写上另一头",IF(AND($L4929="内部转账",$M4929=$C4929),"※对方账户跟本账户是同一个",IF(AND($L4929&lt;&gt;"内部转账",$M4929&lt;&gt;""),"△填了对方账户，但类别不是内部转账",IF(YEAR($B4929)&lt;&gt;管理年度,"△不是管理年度的单据，按月的三张报表里看不到",IF($H4929&lt;0,"△这一笔之后该账户余额成负数了，核一下",""))))))))))))))</f>
        <v/>
      </c>
    </row>
    <row r="4930" ht="16.5" spans="1:16">
      <c r="A4930" s="4" t="str">
        <f>IF($C4930="","",COUNTA($C$5:$C4930))</f>
        <v/>
      </c>
      <c r="B4930" s="52"/>
      <c r="C4930" s="53"/>
      <c r="D4930" s="53"/>
      <c r="E4930" s="32"/>
      <c r="F4930" s="54"/>
      <c r="G4930" s="54"/>
      <c r="H4930" s="24" t="str">
        <f>IFERROR(ROUND(VLOOKUP($C4930,基础资料!$B$5:$E$34,3,0)+SUMIF($C$5:$C4930,$C4930,$F$5:$F4930)-SUMIF($C$5:$C4930,$C4930,$G$5:$G4930),2),"")</f>
        <v/>
      </c>
      <c r="I4930" s="53"/>
      <c r="J4930" s="53"/>
      <c r="K4930" s="25" t="str">
        <f t="shared" si="76"/>
        <v/>
      </c>
      <c r="L4930" s="13" t="str">
        <f>IF($D4930="","",IFERROR(INDEX(类别属性,MATCH($D4930,类别表,0)),""))</f>
        <v/>
      </c>
      <c r="M4930" s="53"/>
      <c r="N4930" s="53"/>
      <c r="O4930" s="32"/>
      <c r="P4930" s="6" t="str">
        <f>IF($C4930="","",IF(ISNA(MATCH($C4930,账户表,0)),"※这个账户不在【基础资料】的账户档案里",IF($B4930="","※没填日期，这一笔不会进任何月份的报表",IF(NOT(ISNUMBER($B4930)),"※日期是文本不是日期（像 2026.6.28 这种），按日期取数的报表全会漏掉这一笔",IF(AND($F4930&lt;&gt;"",$G4930&lt;&gt;""),"※收入和支出不能同时填",IF(AND(N($F4930)=0,N($G4930)=0),"※收入和支出都没填",IF(OR(N($F4930)&lt;0,N($G4930)&lt;0),"※金额不能填负数，方向反了就换一列填",IF($D4930="","※没填收支类别，分类报表会漏掉这一笔",IF(ISNA(MATCH($D4930,类别表,0)),"※收支类别不在【基础资料】的清单里",IF(AND($L4930="内部转账",$M4930=""),"△内部转账要在「对方账户」写上另一头",IF(AND($L4930="内部转账",$M4930=$C4930),"※对方账户跟本账户是同一个",IF(AND($L4930&lt;&gt;"内部转账",$M4930&lt;&gt;""),"△填了对方账户，但类别不是内部转账",IF(YEAR($B4930)&lt;&gt;管理年度,"△不是管理年度的单据，按月的三张报表里看不到",IF($H4930&lt;0,"△这一笔之后该账户余额成负数了，核一下",""))))))))))))))</f>
        <v/>
      </c>
    </row>
    <row r="4931" ht="16.5" spans="1:16">
      <c r="A4931" s="4" t="str">
        <f>IF($C4931="","",COUNTA($C$5:$C4931))</f>
        <v/>
      </c>
      <c r="B4931" s="52"/>
      <c r="C4931" s="53"/>
      <c r="D4931" s="53"/>
      <c r="E4931" s="32"/>
      <c r="F4931" s="54"/>
      <c r="G4931" s="54"/>
      <c r="H4931" s="24" t="str">
        <f>IFERROR(ROUND(VLOOKUP($C4931,基础资料!$B$5:$E$34,3,0)+SUMIF($C$5:$C4931,$C4931,$F$5:$F4931)-SUMIF($C$5:$C4931,$C4931,$G$5:$G4931),2),"")</f>
        <v/>
      </c>
      <c r="I4931" s="53"/>
      <c r="J4931" s="53"/>
      <c r="K4931" s="25" t="str">
        <f t="shared" si="76"/>
        <v/>
      </c>
      <c r="L4931" s="13" t="str">
        <f>IF($D4931="","",IFERROR(INDEX(类别属性,MATCH($D4931,类别表,0)),""))</f>
        <v/>
      </c>
      <c r="M4931" s="53"/>
      <c r="N4931" s="53"/>
      <c r="O4931" s="32"/>
      <c r="P4931" s="6" t="str">
        <f>IF($C4931="","",IF(ISNA(MATCH($C4931,账户表,0)),"※这个账户不在【基础资料】的账户档案里",IF($B4931="","※没填日期，这一笔不会进任何月份的报表",IF(NOT(ISNUMBER($B4931)),"※日期是文本不是日期（像 2026.6.28 这种），按日期取数的报表全会漏掉这一笔",IF(AND($F4931&lt;&gt;"",$G4931&lt;&gt;""),"※收入和支出不能同时填",IF(AND(N($F4931)=0,N($G4931)=0),"※收入和支出都没填",IF(OR(N($F4931)&lt;0,N($G4931)&lt;0),"※金额不能填负数，方向反了就换一列填",IF($D4931="","※没填收支类别，分类报表会漏掉这一笔",IF(ISNA(MATCH($D4931,类别表,0)),"※收支类别不在【基础资料】的清单里",IF(AND($L4931="内部转账",$M4931=""),"△内部转账要在「对方账户」写上另一头",IF(AND($L4931="内部转账",$M4931=$C4931),"※对方账户跟本账户是同一个",IF(AND($L4931&lt;&gt;"内部转账",$M4931&lt;&gt;""),"△填了对方账户，但类别不是内部转账",IF(YEAR($B4931)&lt;&gt;管理年度,"△不是管理年度的单据，按月的三张报表里看不到",IF($H4931&lt;0,"△这一笔之后该账户余额成负数了，核一下",""))))))))))))))</f>
        <v/>
      </c>
    </row>
    <row r="4932" ht="16.5" spans="1:16">
      <c r="A4932" s="4" t="str">
        <f>IF($C4932="","",COUNTA($C$5:$C4932))</f>
        <v/>
      </c>
      <c r="B4932" s="52"/>
      <c r="C4932" s="53"/>
      <c r="D4932" s="53"/>
      <c r="E4932" s="32"/>
      <c r="F4932" s="54"/>
      <c r="G4932" s="54"/>
      <c r="H4932" s="24" t="str">
        <f>IFERROR(ROUND(VLOOKUP($C4932,基础资料!$B$5:$E$34,3,0)+SUMIF($C$5:$C4932,$C4932,$F$5:$F4932)-SUMIF($C$5:$C4932,$C4932,$G$5:$G4932),2),"")</f>
        <v/>
      </c>
      <c r="I4932" s="53"/>
      <c r="J4932" s="53"/>
      <c r="K4932" s="25" t="str">
        <f t="shared" si="76"/>
        <v/>
      </c>
      <c r="L4932" s="13" t="str">
        <f>IF($D4932="","",IFERROR(INDEX(类别属性,MATCH($D4932,类别表,0)),""))</f>
        <v/>
      </c>
      <c r="M4932" s="53"/>
      <c r="N4932" s="53"/>
      <c r="O4932" s="32"/>
      <c r="P4932" s="6" t="str">
        <f>IF($C4932="","",IF(ISNA(MATCH($C4932,账户表,0)),"※这个账户不在【基础资料】的账户档案里",IF($B4932="","※没填日期，这一笔不会进任何月份的报表",IF(NOT(ISNUMBER($B4932)),"※日期是文本不是日期（像 2026.6.28 这种），按日期取数的报表全会漏掉这一笔",IF(AND($F4932&lt;&gt;"",$G4932&lt;&gt;""),"※收入和支出不能同时填",IF(AND(N($F4932)=0,N($G4932)=0),"※收入和支出都没填",IF(OR(N($F4932)&lt;0,N($G4932)&lt;0),"※金额不能填负数，方向反了就换一列填",IF($D4932="","※没填收支类别，分类报表会漏掉这一笔",IF(ISNA(MATCH($D4932,类别表,0)),"※收支类别不在【基础资料】的清单里",IF(AND($L4932="内部转账",$M4932=""),"△内部转账要在「对方账户」写上另一头",IF(AND($L4932="内部转账",$M4932=$C4932),"※对方账户跟本账户是同一个",IF(AND($L4932&lt;&gt;"内部转账",$M4932&lt;&gt;""),"△填了对方账户，但类别不是内部转账",IF(YEAR($B4932)&lt;&gt;管理年度,"△不是管理年度的单据，按月的三张报表里看不到",IF($H4932&lt;0,"△这一笔之后该账户余额成负数了，核一下",""))))))))))))))</f>
        <v/>
      </c>
    </row>
    <row r="4933" ht="16.5" spans="1:16">
      <c r="A4933" s="4" t="str">
        <f>IF($C4933="","",COUNTA($C$5:$C4933))</f>
        <v/>
      </c>
      <c r="B4933" s="52"/>
      <c r="C4933" s="53"/>
      <c r="D4933" s="53"/>
      <c r="E4933" s="32"/>
      <c r="F4933" s="54"/>
      <c r="G4933" s="54"/>
      <c r="H4933" s="24" t="str">
        <f>IFERROR(ROUND(VLOOKUP($C4933,基础资料!$B$5:$E$34,3,0)+SUMIF($C$5:$C4933,$C4933,$F$5:$F4933)-SUMIF($C$5:$C4933,$C4933,$G$5:$G4933),2),"")</f>
        <v/>
      </c>
      <c r="I4933" s="53"/>
      <c r="J4933" s="53"/>
      <c r="K4933" s="25" t="str">
        <f t="shared" ref="K4933:K4996" si="77">IF(OR($B4933="",NOT(ISNUMBER($B4933))),"",--TEXT($B4933,"yyyymm"))</f>
        <v/>
      </c>
      <c r="L4933" s="13" t="str">
        <f>IF($D4933="","",IFERROR(INDEX(类别属性,MATCH($D4933,类别表,0)),""))</f>
        <v/>
      </c>
      <c r="M4933" s="53"/>
      <c r="N4933" s="53"/>
      <c r="O4933" s="32"/>
      <c r="P4933" s="6" t="str">
        <f>IF($C4933="","",IF(ISNA(MATCH($C4933,账户表,0)),"※这个账户不在【基础资料】的账户档案里",IF($B4933="","※没填日期，这一笔不会进任何月份的报表",IF(NOT(ISNUMBER($B4933)),"※日期是文本不是日期（像 2026.6.28 这种），按日期取数的报表全会漏掉这一笔",IF(AND($F4933&lt;&gt;"",$G4933&lt;&gt;""),"※收入和支出不能同时填",IF(AND(N($F4933)=0,N($G4933)=0),"※收入和支出都没填",IF(OR(N($F4933)&lt;0,N($G4933)&lt;0),"※金额不能填负数，方向反了就换一列填",IF($D4933="","※没填收支类别，分类报表会漏掉这一笔",IF(ISNA(MATCH($D4933,类别表,0)),"※收支类别不在【基础资料】的清单里",IF(AND($L4933="内部转账",$M4933=""),"△内部转账要在「对方账户」写上另一头",IF(AND($L4933="内部转账",$M4933=$C4933),"※对方账户跟本账户是同一个",IF(AND($L4933&lt;&gt;"内部转账",$M4933&lt;&gt;""),"△填了对方账户，但类别不是内部转账",IF(YEAR($B4933)&lt;&gt;管理年度,"△不是管理年度的单据，按月的三张报表里看不到",IF($H4933&lt;0,"△这一笔之后该账户余额成负数了，核一下",""))))))))))))))</f>
        <v/>
      </c>
    </row>
    <row r="4934" ht="16.5" spans="1:16">
      <c r="A4934" s="4" t="str">
        <f>IF($C4934="","",COUNTA($C$5:$C4934))</f>
        <v/>
      </c>
      <c r="B4934" s="52"/>
      <c r="C4934" s="53"/>
      <c r="D4934" s="53"/>
      <c r="E4934" s="32"/>
      <c r="F4934" s="54"/>
      <c r="G4934" s="54"/>
      <c r="H4934" s="24" t="str">
        <f>IFERROR(ROUND(VLOOKUP($C4934,基础资料!$B$5:$E$34,3,0)+SUMIF($C$5:$C4934,$C4934,$F$5:$F4934)-SUMIF($C$5:$C4934,$C4934,$G$5:$G4934),2),"")</f>
        <v/>
      </c>
      <c r="I4934" s="53"/>
      <c r="J4934" s="53"/>
      <c r="K4934" s="25" t="str">
        <f t="shared" si="77"/>
        <v/>
      </c>
      <c r="L4934" s="13" t="str">
        <f>IF($D4934="","",IFERROR(INDEX(类别属性,MATCH($D4934,类别表,0)),""))</f>
        <v/>
      </c>
      <c r="M4934" s="53"/>
      <c r="N4934" s="53"/>
      <c r="O4934" s="32"/>
      <c r="P4934" s="6" t="str">
        <f>IF($C4934="","",IF(ISNA(MATCH($C4934,账户表,0)),"※这个账户不在【基础资料】的账户档案里",IF($B4934="","※没填日期，这一笔不会进任何月份的报表",IF(NOT(ISNUMBER($B4934)),"※日期是文本不是日期（像 2026.6.28 这种），按日期取数的报表全会漏掉这一笔",IF(AND($F4934&lt;&gt;"",$G4934&lt;&gt;""),"※收入和支出不能同时填",IF(AND(N($F4934)=0,N($G4934)=0),"※收入和支出都没填",IF(OR(N($F4934)&lt;0,N($G4934)&lt;0),"※金额不能填负数，方向反了就换一列填",IF($D4934="","※没填收支类别，分类报表会漏掉这一笔",IF(ISNA(MATCH($D4934,类别表,0)),"※收支类别不在【基础资料】的清单里",IF(AND($L4934="内部转账",$M4934=""),"△内部转账要在「对方账户」写上另一头",IF(AND($L4934="内部转账",$M4934=$C4934),"※对方账户跟本账户是同一个",IF(AND($L4934&lt;&gt;"内部转账",$M4934&lt;&gt;""),"△填了对方账户，但类别不是内部转账",IF(YEAR($B4934)&lt;&gt;管理年度,"△不是管理年度的单据，按月的三张报表里看不到",IF($H4934&lt;0,"△这一笔之后该账户余额成负数了，核一下",""))))))))))))))</f>
        <v/>
      </c>
    </row>
    <row r="4935" ht="16.5" spans="1:16">
      <c r="A4935" s="4" t="str">
        <f>IF($C4935="","",COUNTA($C$5:$C4935))</f>
        <v/>
      </c>
      <c r="B4935" s="52"/>
      <c r="C4935" s="53"/>
      <c r="D4935" s="53"/>
      <c r="E4935" s="32"/>
      <c r="F4935" s="54"/>
      <c r="G4935" s="54"/>
      <c r="H4935" s="24" t="str">
        <f>IFERROR(ROUND(VLOOKUP($C4935,基础资料!$B$5:$E$34,3,0)+SUMIF($C$5:$C4935,$C4935,$F$5:$F4935)-SUMIF($C$5:$C4935,$C4935,$G$5:$G4935),2),"")</f>
        <v/>
      </c>
      <c r="I4935" s="53"/>
      <c r="J4935" s="53"/>
      <c r="K4935" s="25" t="str">
        <f t="shared" si="77"/>
        <v/>
      </c>
      <c r="L4935" s="13" t="str">
        <f>IF($D4935="","",IFERROR(INDEX(类别属性,MATCH($D4935,类别表,0)),""))</f>
        <v/>
      </c>
      <c r="M4935" s="53"/>
      <c r="N4935" s="53"/>
      <c r="O4935" s="32"/>
      <c r="P4935" s="6" t="str">
        <f>IF($C4935="","",IF(ISNA(MATCH($C4935,账户表,0)),"※这个账户不在【基础资料】的账户档案里",IF($B4935="","※没填日期，这一笔不会进任何月份的报表",IF(NOT(ISNUMBER($B4935)),"※日期是文本不是日期（像 2026.6.28 这种），按日期取数的报表全会漏掉这一笔",IF(AND($F4935&lt;&gt;"",$G4935&lt;&gt;""),"※收入和支出不能同时填",IF(AND(N($F4935)=0,N($G4935)=0),"※收入和支出都没填",IF(OR(N($F4935)&lt;0,N($G4935)&lt;0),"※金额不能填负数，方向反了就换一列填",IF($D4935="","※没填收支类别，分类报表会漏掉这一笔",IF(ISNA(MATCH($D4935,类别表,0)),"※收支类别不在【基础资料】的清单里",IF(AND($L4935="内部转账",$M4935=""),"△内部转账要在「对方账户」写上另一头",IF(AND($L4935="内部转账",$M4935=$C4935),"※对方账户跟本账户是同一个",IF(AND($L4935&lt;&gt;"内部转账",$M4935&lt;&gt;""),"△填了对方账户，但类别不是内部转账",IF(YEAR($B4935)&lt;&gt;管理年度,"△不是管理年度的单据，按月的三张报表里看不到",IF($H4935&lt;0,"△这一笔之后该账户余额成负数了，核一下",""))))))))))))))</f>
        <v/>
      </c>
    </row>
    <row r="4936" ht="16.5" spans="1:16">
      <c r="A4936" s="4" t="str">
        <f>IF($C4936="","",COUNTA($C$5:$C4936))</f>
        <v/>
      </c>
      <c r="B4936" s="52"/>
      <c r="C4936" s="53"/>
      <c r="D4936" s="53"/>
      <c r="E4936" s="32"/>
      <c r="F4936" s="54"/>
      <c r="G4936" s="54"/>
      <c r="H4936" s="24" t="str">
        <f>IFERROR(ROUND(VLOOKUP($C4936,基础资料!$B$5:$E$34,3,0)+SUMIF($C$5:$C4936,$C4936,$F$5:$F4936)-SUMIF($C$5:$C4936,$C4936,$G$5:$G4936),2),"")</f>
        <v/>
      </c>
      <c r="I4936" s="53"/>
      <c r="J4936" s="53"/>
      <c r="K4936" s="25" t="str">
        <f t="shared" si="77"/>
        <v/>
      </c>
      <c r="L4936" s="13" t="str">
        <f>IF($D4936="","",IFERROR(INDEX(类别属性,MATCH($D4936,类别表,0)),""))</f>
        <v/>
      </c>
      <c r="M4936" s="53"/>
      <c r="N4936" s="53"/>
      <c r="O4936" s="32"/>
      <c r="P4936" s="6" t="str">
        <f>IF($C4936="","",IF(ISNA(MATCH($C4936,账户表,0)),"※这个账户不在【基础资料】的账户档案里",IF($B4936="","※没填日期，这一笔不会进任何月份的报表",IF(NOT(ISNUMBER($B4936)),"※日期是文本不是日期（像 2026.6.28 这种），按日期取数的报表全会漏掉这一笔",IF(AND($F4936&lt;&gt;"",$G4936&lt;&gt;""),"※收入和支出不能同时填",IF(AND(N($F4936)=0,N($G4936)=0),"※收入和支出都没填",IF(OR(N($F4936)&lt;0,N($G4936)&lt;0),"※金额不能填负数，方向反了就换一列填",IF($D4936="","※没填收支类别，分类报表会漏掉这一笔",IF(ISNA(MATCH($D4936,类别表,0)),"※收支类别不在【基础资料】的清单里",IF(AND($L4936="内部转账",$M4936=""),"△内部转账要在「对方账户」写上另一头",IF(AND($L4936="内部转账",$M4936=$C4936),"※对方账户跟本账户是同一个",IF(AND($L4936&lt;&gt;"内部转账",$M4936&lt;&gt;""),"△填了对方账户，但类别不是内部转账",IF(YEAR($B4936)&lt;&gt;管理年度,"△不是管理年度的单据，按月的三张报表里看不到",IF($H4936&lt;0,"△这一笔之后该账户余额成负数了，核一下",""))))))))))))))</f>
        <v/>
      </c>
    </row>
    <row r="4937" ht="16.5" spans="1:16">
      <c r="A4937" s="4" t="str">
        <f>IF($C4937="","",COUNTA($C$5:$C4937))</f>
        <v/>
      </c>
      <c r="B4937" s="52"/>
      <c r="C4937" s="53"/>
      <c r="D4937" s="53"/>
      <c r="E4937" s="32"/>
      <c r="F4937" s="54"/>
      <c r="G4937" s="54"/>
      <c r="H4937" s="24" t="str">
        <f>IFERROR(ROUND(VLOOKUP($C4937,基础资料!$B$5:$E$34,3,0)+SUMIF($C$5:$C4937,$C4937,$F$5:$F4937)-SUMIF($C$5:$C4937,$C4937,$G$5:$G4937),2),"")</f>
        <v/>
      </c>
      <c r="I4937" s="53"/>
      <c r="J4937" s="53"/>
      <c r="K4937" s="25" t="str">
        <f t="shared" si="77"/>
        <v/>
      </c>
      <c r="L4937" s="13" t="str">
        <f>IF($D4937="","",IFERROR(INDEX(类别属性,MATCH($D4937,类别表,0)),""))</f>
        <v/>
      </c>
      <c r="M4937" s="53"/>
      <c r="N4937" s="53"/>
      <c r="O4937" s="32"/>
      <c r="P4937" s="6" t="str">
        <f>IF($C4937="","",IF(ISNA(MATCH($C4937,账户表,0)),"※这个账户不在【基础资料】的账户档案里",IF($B4937="","※没填日期，这一笔不会进任何月份的报表",IF(NOT(ISNUMBER($B4937)),"※日期是文本不是日期（像 2026.6.28 这种），按日期取数的报表全会漏掉这一笔",IF(AND($F4937&lt;&gt;"",$G4937&lt;&gt;""),"※收入和支出不能同时填",IF(AND(N($F4937)=0,N($G4937)=0),"※收入和支出都没填",IF(OR(N($F4937)&lt;0,N($G4937)&lt;0),"※金额不能填负数，方向反了就换一列填",IF($D4937="","※没填收支类别，分类报表会漏掉这一笔",IF(ISNA(MATCH($D4937,类别表,0)),"※收支类别不在【基础资料】的清单里",IF(AND($L4937="内部转账",$M4937=""),"△内部转账要在「对方账户」写上另一头",IF(AND($L4937="内部转账",$M4937=$C4937),"※对方账户跟本账户是同一个",IF(AND($L4937&lt;&gt;"内部转账",$M4937&lt;&gt;""),"△填了对方账户，但类别不是内部转账",IF(YEAR($B4937)&lt;&gt;管理年度,"△不是管理年度的单据，按月的三张报表里看不到",IF($H4937&lt;0,"△这一笔之后该账户余额成负数了，核一下",""))))))))))))))</f>
        <v/>
      </c>
    </row>
    <row r="4938" ht="16.5" spans="1:16">
      <c r="A4938" s="4" t="str">
        <f>IF($C4938="","",COUNTA($C$5:$C4938))</f>
        <v/>
      </c>
      <c r="B4938" s="52"/>
      <c r="C4938" s="53"/>
      <c r="D4938" s="53"/>
      <c r="E4938" s="32"/>
      <c r="F4938" s="54"/>
      <c r="G4938" s="54"/>
      <c r="H4938" s="24" t="str">
        <f>IFERROR(ROUND(VLOOKUP($C4938,基础资料!$B$5:$E$34,3,0)+SUMIF($C$5:$C4938,$C4938,$F$5:$F4938)-SUMIF($C$5:$C4938,$C4938,$G$5:$G4938),2),"")</f>
        <v/>
      </c>
      <c r="I4938" s="53"/>
      <c r="J4938" s="53"/>
      <c r="K4938" s="25" t="str">
        <f t="shared" si="77"/>
        <v/>
      </c>
      <c r="L4938" s="13" t="str">
        <f>IF($D4938="","",IFERROR(INDEX(类别属性,MATCH($D4938,类别表,0)),""))</f>
        <v/>
      </c>
      <c r="M4938" s="53"/>
      <c r="N4938" s="53"/>
      <c r="O4938" s="32"/>
      <c r="P4938" s="6" t="str">
        <f>IF($C4938="","",IF(ISNA(MATCH($C4938,账户表,0)),"※这个账户不在【基础资料】的账户档案里",IF($B4938="","※没填日期，这一笔不会进任何月份的报表",IF(NOT(ISNUMBER($B4938)),"※日期是文本不是日期（像 2026.6.28 这种），按日期取数的报表全会漏掉这一笔",IF(AND($F4938&lt;&gt;"",$G4938&lt;&gt;""),"※收入和支出不能同时填",IF(AND(N($F4938)=0,N($G4938)=0),"※收入和支出都没填",IF(OR(N($F4938)&lt;0,N($G4938)&lt;0),"※金额不能填负数，方向反了就换一列填",IF($D4938="","※没填收支类别，分类报表会漏掉这一笔",IF(ISNA(MATCH($D4938,类别表,0)),"※收支类别不在【基础资料】的清单里",IF(AND($L4938="内部转账",$M4938=""),"△内部转账要在「对方账户」写上另一头",IF(AND($L4938="内部转账",$M4938=$C4938),"※对方账户跟本账户是同一个",IF(AND($L4938&lt;&gt;"内部转账",$M4938&lt;&gt;""),"△填了对方账户，但类别不是内部转账",IF(YEAR($B4938)&lt;&gt;管理年度,"△不是管理年度的单据，按月的三张报表里看不到",IF($H4938&lt;0,"△这一笔之后该账户余额成负数了，核一下",""))))))))))))))</f>
        <v/>
      </c>
    </row>
    <row r="4939" ht="16.5" spans="1:16">
      <c r="A4939" s="4" t="str">
        <f>IF($C4939="","",COUNTA($C$5:$C4939))</f>
        <v/>
      </c>
      <c r="B4939" s="52"/>
      <c r="C4939" s="53"/>
      <c r="D4939" s="53"/>
      <c r="E4939" s="32"/>
      <c r="F4939" s="54"/>
      <c r="G4939" s="54"/>
      <c r="H4939" s="24" t="str">
        <f>IFERROR(ROUND(VLOOKUP($C4939,基础资料!$B$5:$E$34,3,0)+SUMIF($C$5:$C4939,$C4939,$F$5:$F4939)-SUMIF($C$5:$C4939,$C4939,$G$5:$G4939),2),"")</f>
        <v/>
      </c>
      <c r="I4939" s="53"/>
      <c r="J4939" s="53"/>
      <c r="K4939" s="25" t="str">
        <f t="shared" si="77"/>
        <v/>
      </c>
      <c r="L4939" s="13" t="str">
        <f>IF($D4939="","",IFERROR(INDEX(类别属性,MATCH($D4939,类别表,0)),""))</f>
        <v/>
      </c>
      <c r="M4939" s="53"/>
      <c r="N4939" s="53"/>
      <c r="O4939" s="32"/>
      <c r="P4939" s="6" t="str">
        <f>IF($C4939="","",IF(ISNA(MATCH($C4939,账户表,0)),"※这个账户不在【基础资料】的账户档案里",IF($B4939="","※没填日期，这一笔不会进任何月份的报表",IF(NOT(ISNUMBER($B4939)),"※日期是文本不是日期（像 2026.6.28 这种），按日期取数的报表全会漏掉这一笔",IF(AND($F4939&lt;&gt;"",$G4939&lt;&gt;""),"※收入和支出不能同时填",IF(AND(N($F4939)=0,N($G4939)=0),"※收入和支出都没填",IF(OR(N($F4939)&lt;0,N($G4939)&lt;0),"※金额不能填负数，方向反了就换一列填",IF($D4939="","※没填收支类别，分类报表会漏掉这一笔",IF(ISNA(MATCH($D4939,类别表,0)),"※收支类别不在【基础资料】的清单里",IF(AND($L4939="内部转账",$M4939=""),"△内部转账要在「对方账户」写上另一头",IF(AND($L4939="内部转账",$M4939=$C4939),"※对方账户跟本账户是同一个",IF(AND($L4939&lt;&gt;"内部转账",$M4939&lt;&gt;""),"△填了对方账户，但类别不是内部转账",IF(YEAR($B4939)&lt;&gt;管理年度,"△不是管理年度的单据，按月的三张报表里看不到",IF($H4939&lt;0,"△这一笔之后该账户余额成负数了，核一下",""))))))))))))))</f>
        <v/>
      </c>
    </row>
    <row r="4940" ht="16.5" spans="1:16">
      <c r="A4940" s="4" t="str">
        <f>IF($C4940="","",COUNTA($C$5:$C4940))</f>
        <v/>
      </c>
      <c r="B4940" s="52"/>
      <c r="C4940" s="53"/>
      <c r="D4940" s="53"/>
      <c r="E4940" s="32"/>
      <c r="F4940" s="54"/>
      <c r="G4940" s="54"/>
      <c r="H4940" s="24" t="str">
        <f>IFERROR(ROUND(VLOOKUP($C4940,基础资料!$B$5:$E$34,3,0)+SUMIF($C$5:$C4940,$C4940,$F$5:$F4940)-SUMIF($C$5:$C4940,$C4940,$G$5:$G4940),2),"")</f>
        <v/>
      </c>
      <c r="I4940" s="53"/>
      <c r="J4940" s="53"/>
      <c r="K4940" s="25" t="str">
        <f t="shared" si="77"/>
        <v/>
      </c>
      <c r="L4940" s="13" t="str">
        <f>IF($D4940="","",IFERROR(INDEX(类别属性,MATCH($D4940,类别表,0)),""))</f>
        <v/>
      </c>
      <c r="M4940" s="53"/>
      <c r="N4940" s="53"/>
      <c r="O4940" s="32"/>
      <c r="P4940" s="6" t="str">
        <f>IF($C4940="","",IF(ISNA(MATCH($C4940,账户表,0)),"※这个账户不在【基础资料】的账户档案里",IF($B4940="","※没填日期，这一笔不会进任何月份的报表",IF(NOT(ISNUMBER($B4940)),"※日期是文本不是日期（像 2026.6.28 这种），按日期取数的报表全会漏掉这一笔",IF(AND($F4940&lt;&gt;"",$G4940&lt;&gt;""),"※收入和支出不能同时填",IF(AND(N($F4940)=0,N($G4940)=0),"※收入和支出都没填",IF(OR(N($F4940)&lt;0,N($G4940)&lt;0),"※金额不能填负数，方向反了就换一列填",IF($D4940="","※没填收支类别，分类报表会漏掉这一笔",IF(ISNA(MATCH($D4940,类别表,0)),"※收支类别不在【基础资料】的清单里",IF(AND($L4940="内部转账",$M4940=""),"△内部转账要在「对方账户」写上另一头",IF(AND($L4940="内部转账",$M4940=$C4940),"※对方账户跟本账户是同一个",IF(AND($L4940&lt;&gt;"内部转账",$M4940&lt;&gt;""),"△填了对方账户，但类别不是内部转账",IF(YEAR($B4940)&lt;&gt;管理年度,"△不是管理年度的单据，按月的三张报表里看不到",IF($H4940&lt;0,"△这一笔之后该账户余额成负数了，核一下",""))))))))))))))</f>
        <v/>
      </c>
    </row>
    <row r="4941" ht="16.5" spans="1:16">
      <c r="A4941" s="4" t="str">
        <f>IF($C4941="","",COUNTA($C$5:$C4941))</f>
        <v/>
      </c>
      <c r="B4941" s="52"/>
      <c r="C4941" s="53"/>
      <c r="D4941" s="53"/>
      <c r="E4941" s="32"/>
      <c r="F4941" s="54"/>
      <c r="G4941" s="54"/>
      <c r="H4941" s="24" t="str">
        <f>IFERROR(ROUND(VLOOKUP($C4941,基础资料!$B$5:$E$34,3,0)+SUMIF($C$5:$C4941,$C4941,$F$5:$F4941)-SUMIF($C$5:$C4941,$C4941,$G$5:$G4941),2),"")</f>
        <v/>
      </c>
      <c r="I4941" s="53"/>
      <c r="J4941" s="53"/>
      <c r="K4941" s="25" t="str">
        <f t="shared" si="77"/>
        <v/>
      </c>
      <c r="L4941" s="13" t="str">
        <f>IF($D4941="","",IFERROR(INDEX(类别属性,MATCH($D4941,类别表,0)),""))</f>
        <v/>
      </c>
      <c r="M4941" s="53"/>
      <c r="N4941" s="53"/>
      <c r="O4941" s="32"/>
      <c r="P4941" s="6" t="str">
        <f>IF($C4941="","",IF(ISNA(MATCH($C4941,账户表,0)),"※这个账户不在【基础资料】的账户档案里",IF($B4941="","※没填日期，这一笔不会进任何月份的报表",IF(NOT(ISNUMBER($B4941)),"※日期是文本不是日期（像 2026.6.28 这种），按日期取数的报表全会漏掉这一笔",IF(AND($F4941&lt;&gt;"",$G4941&lt;&gt;""),"※收入和支出不能同时填",IF(AND(N($F4941)=0,N($G4941)=0),"※收入和支出都没填",IF(OR(N($F4941)&lt;0,N($G4941)&lt;0),"※金额不能填负数，方向反了就换一列填",IF($D4941="","※没填收支类别，分类报表会漏掉这一笔",IF(ISNA(MATCH($D4941,类别表,0)),"※收支类别不在【基础资料】的清单里",IF(AND($L4941="内部转账",$M4941=""),"△内部转账要在「对方账户」写上另一头",IF(AND($L4941="内部转账",$M4941=$C4941),"※对方账户跟本账户是同一个",IF(AND($L4941&lt;&gt;"内部转账",$M4941&lt;&gt;""),"△填了对方账户，但类别不是内部转账",IF(YEAR($B4941)&lt;&gt;管理年度,"△不是管理年度的单据，按月的三张报表里看不到",IF($H4941&lt;0,"△这一笔之后该账户余额成负数了，核一下",""))))))))))))))</f>
        <v/>
      </c>
    </row>
    <row r="4942" ht="16.5" spans="1:16">
      <c r="A4942" s="4" t="str">
        <f>IF($C4942="","",COUNTA($C$5:$C4942))</f>
        <v/>
      </c>
      <c r="B4942" s="52"/>
      <c r="C4942" s="53"/>
      <c r="D4942" s="53"/>
      <c r="E4942" s="32"/>
      <c r="F4942" s="54"/>
      <c r="G4942" s="54"/>
      <c r="H4942" s="24" t="str">
        <f>IFERROR(ROUND(VLOOKUP($C4942,基础资料!$B$5:$E$34,3,0)+SUMIF($C$5:$C4942,$C4942,$F$5:$F4942)-SUMIF($C$5:$C4942,$C4942,$G$5:$G4942),2),"")</f>
        <v/>
      </c>
      <c r="I4942" s="53"/>
      <c r="J4942" s="53"/>
      <c r="K4942" s="25" t="str">
        <f t="shared" si="77"/>
        <v/>
      </c>
      <c r="L4942" s="13" t="str">
        <f>IF($D4942="","",IFERROR(INDEX(类别属性,MATCH($D4942,类别表,0)),""))</f>
        <v/>
      </c>
      <c r="M4942" s="53"/>
      <c r="N4942" s="53"/>
      <c r="O4942" s="32"/>
      <c r="P4942" s="6" t="str">
        <f>IF($C4942="","",IF(ISNA(MATCH($C4942,账户表,0)),"※这个账户不在【基础资料】的账户档案里",IF($B4942="","※没填日期，这一笔不会进任何月份的报表",IF(NOT(ISNUMBER($B4942)),"※日期是文本不是日期（像 2026.6.28 这种），按日期取数的报表全会漏掉这一笔",IF(AND($F4942&lt;&gt;"",$G4942&lt;&gt;""),"※收入和支出不能同时填",IF(AND(N($F4942)=0,N($G4942)=0),"※收入和支出都没填",IF(OR(N($F4942)&lt;0,N($G4942)&lt;0),"※金额不能填负数，方向反了就换一列填",IF($D4942="","※没填收支类别，分类报表会漏掉这一笔",IF(ISNA(MATCH($D4942,类别表,0)),"※收支类别不在【基础资料】的清单里",IF(AND($L4942="内部转账",$M4942=""),"△内部转账要在「对方账户」写上另一头",IF(AND($L4942="内部转账",$M4942=$C4942),"※对方账户跟本账户是同一个",IF(AND($L4942&lt;&gt;"内部转账",$M4942&lt;&gt;""),"△填了对方账户，但类别不是内部转账",IF(YEAR($B4942)&lt;&gt;管理年度,"△不是管理年度的单据，按月的三张报表里看不到",IF($H4942&lt;0,"△这一笔之后该账户余额成负数了，核一下",""))))))))))))))</f>
        <v/>
      </c>
    </row>
    <row r="4943" ht="16.5" spans="1:16">
      <c r="A4943" s="4" t="str">
        <f>IF($C4943="","",COUNTA($C$5:$C4943))</f>
        <v/>
      </c>
      <c r="B4943" s="52"/>
      <c r="C4943" s="53"/>
      <c r="D4943" s="53"/>
      <c r="E4943" s="32"/>
      <c r="F4943" s="54"/>
      <c r="G4943" s="54"/>
      <c r="H4943" s="24" t="str">
        <f>IFERROR(ROUND(VLOOKUP($C4943,基础资料!$B$5:$E$34,3,0)+SUMIF($C$5:$C4943,$C4943,$F$5:$F4943)-SUMIF($C$5:$C4943,$C4943,$G$5:$G4943),2),"")</f>
        <v/>
      </c>
      <c r="I4943" s="53"/>
      <c r="J4943" s="53"/>
      <c r="K4943" s="25" t="str">
        <f t="shared" si="77"/>
        <v/>
      </c>
      <c r="L4943" s="13" t="str">
        <f>IF($D4943="","",IFERROR(INDEX(类别属性,MATCH($D4943,类别表,0)),""))</f>
        <v/>
      </c>
      <c r="M4943" s="53"/>
      <c r="N4943" s="53"/>
      <c r="O4943" s="32"/>
      <c r="P4943" s="6" t="str">
        <f>IF($C4943="","",IF(ISNA(MATCH($C4943,账户表,0)),"※这个账户不在【基础资料】的账户档案里",IF($B4943="","※没填日期，这一笔不会进任何月份的报表",IF(NOT(ISNUMBER($B4943)),"※日期是文本不是日期（像 2026.6.28 这种），按日期取数的报表全会漏掉这一笔",IF(AND($F4943&lt;&gt;"",$G4943&lt;&gt;""),"※收入和支出不能同时填",IF(AND(N($F4943)=0,N($G4943)=0),"※收入和支出都没填",IF(OR(N($F4943)&lt;0,N($G4943)&lt;0),"※金额不能填负数，方向反了就换一列填",IF($D4943="","※没填收支类别，分类报表会漏掉这一笔",IF(ISNA(MATCH($D4943,类别表,0)),"※收支类别不在【基础资料】的清单里",IF(AND($L4943="内部转账",$M4943=""),"△内部转账要在「对方账户」写上另一头",IF(AND($L4943="内部转账",$M4943=$C4943),"※对方账户跟本账户是同一个",IF(AND($L4943&lt;&gt;"内部转账",$M4943&lt;&gt;""),"△填了对方账户，但类别不是内部转账",IF(YEAR($B4943)&lt;&gt;管理年度,"△不是管理年度的单据，按月的三张报表里看不到",IF($H4943&lt;0,"△这一笔之后该账户余额成负数了，核一下",""))))))))))))))</f>
        <v/>
      </c>
    </row>
    <row r="4944" ht="16.5" spans="1:16">
      <c r="A4944" s="4" t="str">
        <f>IF($C4944="","",COUNTA($C$5:$C4944))</f>
        <v/>
      </c>
      <c r="B4944" s="52"/>
      <c r="C4944" s="53"/>
      <c r="D4944" s="53"/>
      <c r="E4944" s="32"/>
      <c r="F4944" s="54"/>
      <c r="G4944" s="54"/>
      <c r="H4944" s="24" t="str">
        <f>IFERROR(ROUND(VLOOKUP($C4944,基础资料!$B$5:$E$34,3,0)+SUMIF($C$5:$C4944,$C4944,$F$5:$F4944)-SUMIF($C$5:$C4944,$C4944,$G$5:$G4944),2),"")</f>
        <v/>
      </c>
      <c r="I4944" s="53"/>
      <c r="J4944" s="53"/>
      <c r="K4944" s="25" t="str">
        <f t="shared" si="77"/>
        <v/>
      </c>
      <c r="L4944" s="13" t="str">
        <f>IF($D4944="","",IFERROR(INDEX(类别属性,MATCH($D4944,类别表,0)),""))</f>
        <v/>
      </c>
      <c r="M4944" s="53"/>
      <c r="N4944" s="53"/>
      <c r="O4944" s="32"/>
      <c r="P4944" s="6" t="str">
        <f>IF($C4944="","",IF(ISNA(MATCH($C4944,账户表,0)),"※这个账户不在【基础资料】的账户档案里",IF($B4944="","※没填日期，这一笔不会进任何月份的报表",IF(NOT(ISNUMBER($B4944)),"※日期是文本不是日期（像 2026.6.28 这种），按日期取数的报表全会漏掉这一笔",IF(AND($F4944&lt;&gt;"",$G4944&lt;&gt;""),"※收入和支出不能同时填",IF(AND(N($F4944)=0,N($G4944)=0),"※收入和支出都没填",IF(OR(N($F4944)&lt;0,N($G4944)&lt;0),"※金额不能填负数，方向反了就换一列填",IF($D4944="","※没填收支类别，分类报表会漏掉这一笔",IF(ISNA(MATCH($D4944,类别表,0)),"※收支类别不在【基础资料】的清单里",IF(AND($L4944="内部转账",$M4944=""),"△内部转账要在「对方账户」写上另一头",IF(AND($L4944="内部转账",$M4944=$C4944),"※对方账户跟本账户是同一个",IF(AND($L4944&lt;&gt;"内部转账",$M4944&lt;&gt;""),"△填了对方账户，但类别不是内部转账",IF(YEAR($B4944)&lt;&gt;管理年度,"△不是管理年度的单据，按月的三张报表里看不到",IF($H4944&lt;0,"△这一笔之后该账户余额成负数了，核一下",""))))))))))))))</f>
        <v/>
      </c>
    </row>
    <row r="4945" ht="16.5" spans="1:16">
      <c r="A4945" s="4" t="str">
        <f>IF($C4945="","",COUNTA($C$5:$C4945))</f>
        <v/>
      </c>
      <c r="B4945" s="52"/>
      <c r="C4945" s="53"/>
      <c r="D4945" s="53"/>
      <c r="E4945" s="32"/>
      <c r="F4945" s="54"/>
      <c r="G4945" s="54"/>
      <c r="H4945" s="24" t="str">
        <f>IFERROR(ROUND(VLOOKUP($C4945,基础资料!$B$5:$E$34,3,0)+SUMIF($C$5:$C4945,$C4945,$F$5:$F4945)-SUMIF($C$5:$C4945,$C4945,$G$5:$G4945),2),"")</f>
        <v/>
      </c>
      <c r="I4945" s="53"/>
      <c r="J4945" s="53"/>
      <c r="K4945" s="25" t="str">
        <f t="shared" si="77"/>
        <v/>
      </c>
      <c r="L4945" s="13" t="str">
        <f>IF($D4945="","",IFERROR(INDEX(类别属性,MATCH($D4945,类别表,0)),""))</f>
        <v/>
      </c>
      <c r="M4945" s="53"/>
      <c r="N4945" s="53"/>
      <c r="O4945" s="32"/>
      <c r="P4945" s="6" t="str">
        <f>IF($C4945="","",IF(ISNA(MATCH($C4945,账户表,0)),"※这个账户不在【基础资料】的账户档案里",IF($B4945="","※没填日期，这一笔不会进任何月份的报表",IF(NOT(ISNUMBER($B4945)),"※日期是文本不是日期（像 2026.6.28 这种），按日期取数的报表全会漏掉这一笔",IF(AND($F4945&lt;&gt;"",$G4945&lt;&gt;""),"※收入和支出不能同时填",IF(AND(N($F4945)=0,N($G4945)=0),"※收入和支出都没填",IF(OR(N($F4945)&lt;0,N($G4945)&lt;0),"※金额不能填负数，方向反了就换一列填",IF($D4945="","※没填收支类别，分类报表会漏掉这一笔",IF(ISNA(MATCH($D4945,类别表,0)),"※收支类别不在【基础资料】的清单里",IF(AND($L4945="内部转账",$M4945=""),"△内部转账要在「对方账户」写上另一头",IF(AND($L4945="内部转账",$M4945=$C4945),"※对方账户跟本账户是同一个",IF(AND($L4945&lt;&gt;"内部转账",$M4945&lt;&gt;""),"△填了对方账户，但类别不是内部转账",IF(YEAR($B4945)&lt;&gt;管理年度,"△不是管理年度的单据，按月的三张报表里看不到",IF($H4945&lt;0,"△这一笔之后该账户余额成负数了，核一下",""))))))))))))))</f>
        <v/>
      </c>
    </row>
    <row r="4946" ht="16.5" spans="1:16">
      <c r="A4946" s="4" t="str">
        <f>IF($C4946="","",COUNTA($C$5:$C4946))</f>
        <v/>
      </c>
      <c r="B4946" s="52"/>
      <c r="C4946" s="53"/>
      <c r="D4946" s="53"/>
      <c r="E4946" s="32"/>
      <c r="F4946" s="54"/>
      <c r="G4946" s="54"/>
      <c r="H4946" s="24" t="str">
        <f>IFERROR(ROUND(VLOOKUP($C4946,基础资料!$B$5:$E$34,3,0)+SUMIF($C$5:$C4946,$C4946,$F$5:$F4946)-SUMIF($C$5:$C4946,$C4946,$G$5:$G4946),2),"")</f>
        <v/>
      </c>
      <c r="I4946" s="53"/>
      <c r="J4946" s="53"/>
      <c r="K4946" s="25" t="str">
        <f t="shared" si="77"/>
        <v/>
      </c>
      <c r="L4946" s="13" t="str">
        <f>IF($D4946="","",IFERROR(INDEX(类别属性,MATCH($D4946,类别表,0)),""))</f>
        <v/>
      </c>
      <c r="M4946" s="53"/>
      <c r="N4946" s="53"/>
      <c r="O4946" s="32"/>
      <c r="P4946" s="6" t="str">
        <f>IF($C4946="","",IF(ISNA(MATCH($C4946,账户表,0)),"※这个账户不在【基础资料】的账户档案里",IF($B4946="","※没填日期，这一笔不会进任何月份的报表",IF(NOT(ISNUMBER($B4946)),"※日期是文本不是日期（像 2026.6.28 这种），按日期取数的报表全会漏掉这一笔",IF(AND($F4946&lt;&gt;"",$G4946&lt;&gt;""),"※收入和支出不能同时填",IF(AND(N($F4946)=0,N($G4946)=0),"※收入和支出都没填",IF(OR(N($F4946)&lt;0,N($G4946)&lt;0),"※金额不能填负数，方向反了就换一列填",IF($D4946="","※没填收支类别，分类报表会漏掉这一笔",IF(ISNA(MATCH($D4946,类别表,0)),"※收支类别不在【基础资料】的清单里",IF(AND($L4946="内部转账",$M4946=""),"△内部转账要在「对方账户」写上另一头",IF(AND($L4946="内部转账",$M4946=$C4946),"※对方账户跟本账户是同一个",IF(AND($L4946&lt;&gt;"内部转账",$M4946&lt;&gt;""),"△填了对方账户，但类别不是内部转账",IF(YEAR($B4946)&lt;&gt;管理年度,"△不是管理年度的单据，按月的三张报表里看不到",IF($H4946&lt;0,"△这一笔之后该账户余额成负数了，核一下",""))))))))))))))</f>
        <v/>
      </c>
    </row>
    <row r="4947" ht="16.5" spans="1:16">
      <c r="A4947" s="4" t="str">
        <f>IF($C4947="","",COUNTA($C$5:$C4947))</f>
        <v/>
      </c>
      <c r="B4947" s="52"/>
      <c r="C4947" s="53"/>
      <c r="D4947" s="53"/>
      <c r="E4947" s="32"/>
      <c r="F4947" s="54"/>
      <c r="G4947" s="54"/>
      <c r="H4947" s="24" t="str">
        <f>IFERROR(ROUND(VLOOKUP($C4947,基础资料!$B$5:$E$34,3,0)+SUMIF($C$5:$C4947,$C4947,$F$5:$F4947)-SUMIF($C$5:$C4947,$C4947,$G$5:$G4947),2),"")</f>
        <v/>
      </c>
      <c r="I4947" s="53"/>
      <c r="J4947" s="53"/>
      <c r="K4947" s="25" t="str">
        <f t="shared" si="77"/>
        <v/>
      </c>
      <c r="L4947" s="13" t="str">
        <f>IF($D4947="","",IFERROR(INDEX(类别属性,MATCH($D4947,类别表,0)),""))</f>
        <v/>
      </c>
      <c r="M4947" s="53"/>
      <c r="N4947" s="53"/>
      <c r="O4947" s="32"/>
      <c r="P4947" s="6" t="str">
        <f>IF($C4947="","",IF(ISNA(MATCH($C4947,账户表,0)),"※这个账户不在【基础资料】的账户档案里",IF($B4947="","※没填日期，这一笔不会进任何月份的报表",IF(NOT(ISNUMBER($B4947)),"※日期是文本不是日期（像 2026.6.28 这种），按日期取数的报表全会漏掉这一笔",IF(AND($F4947&lt;&gt;"",$G4947&lt;&gt;""),"※收入和支出不能同时填",IF(AND(N($F4947)=0,N($G4947)=0),"※收入和支出都没填",IF(OR(N($F4947)&lt;0,N($G4947)&lt;0),"※金额不能填负数，方向反了就换一列填",IF($D4947="","※没填收支类别，分类报表会漏掉这一笔",IF(ISNA(MATCH($D4947,类别表,0)),"※收支类别不在【基础资料】的清单里",IF(AND($L4947="内部转账",$M4947=""),"△内部转账要在「对方账户」写上另一头",IF(AND($L4947="内部转账",$M4947=$C4947),"※对方账户跟本账户是同一个",IF(AND($L4947&lt;&gt;"内部转账",$M4947&lt;&gt;""),"△填了对方账户，但类别不是内部转账",IF(YEAR($B4947)&lt;&gt;管理年度,"△不是管理年度的单据，按月的三张报表里看不到",IF($H4947&lt;0,"△这一笔之后该账户余额成负数了，核一下",""))))))))))))))</f>
        <v/>
      </c>
    </row>
    <row r="4948" ht="16.5" spans="1:16">
      <c r="A4948" s="4" t="str">
        <f>IF($C4948="","",COUNTA($C$5:$C4948))</f>
        <v/>
      </c>
      <c r="B4948" s="52"/>
      <c r="C4948" s="53"/>
      <c r="D4948" s="53"/>
      <c r="E4948" s="32"/>
      <c r="F4948" s="54"/>
      <c r="G4948" s="54"/>
      <c r="H4948" s="24" t="str">
        <f>IFERROR(ROUND(VLOOKUP($C4948,基础资料!$B$5:$E$34,3,0)+SUMIF($C$5:$C4948,$C4948,$F$5:$F4948)-SUMIF($C$5:$C4948,$C4948,$G$5:$G4948),2),"")</f>
        <v/>
      </c>
      <c r="I4948" s="53"/>
      <c r="J4948" s="53"/>
      <c r="K4948" s="25" t="str">
        <f t="shared" si="77"/>
        <v/>
      </c>
      <c r="L4948" s="13" t="str">
        <f>IF($D4948="","",IFERROR(INDEX(类别属性,MATCH($D4948,类别表,0)),""))</f>
        <v/>
      </c>
      <c r="M4948" s="53"/>
      <c r="N4948" s="53"/>
      <c r="O4948" s="32"/>
      <c r="P4948" s="6" t="str">
        <f>IF($C4948="","",IF(ISNA(MATCH($C4948,账户表,0)),"※这个账户不在【基础资料】的账户档案里",IF($B4948="","※没填日期，这一笔不会进任何月份的报表",IF(NOT(ISNUMBER($B4948)),"※日期是文本不是日期（像 2026.6.28 这种），按日期取数的报表全会漏掉这一笔",IF(AND($F4948&lt;&gt;"",$G4948&lt;&gt;""),"※收入和支出不能同时填",IF(AND(N($F4948)=0,N($G4948)=0),"※收入和支出都没填",IF(OR(N($F4948)&lt;0,N($G4948)&lt;0),"※金额不能填负数，方向反了就换一列填",IF($D4948="","※没填收支类别，分类报表会漏掉这一笔",IF(ISNA(MATCH($D4948,类别表,0)),"※收支类别不在【基础资料】的清单里",IF(AND($L4948="内部转账",$M4948=""),"△内部转账要在「对方账户」写上另一头",IF(AND($L4948="内部转账",$M4948=$C4948),"※对方账户跟本账户是同一个",IF(AND($L4948&lt;&gt;"内部转账",$M4948&lt;&gt;""),"△填了对方账户，但类别不是内部转账",IF(YEAR($B4948)&lt;&gt;管理年度,"△不是管理年度的单据，按月的三张报表里看不到",IF($H4948&lt;0,"△这一笔之后该账户余额成负数了，核一下",""))))))))))))))</f>
        <v/>
      </c>
    </row>
    <row r="4949" ht="16.5" spans="1:16">
      <c r="A4949" s="4" t="str">
        <f>IF($C4949="","",COUNTA($C$5:$C4949))</f>
        <v/>
      </c>
      <c r="B4949" s="52"/>
      <c r="C4949" s="53"/>
      <c r="D4949" s="53"/>
      <c r="E4949" s="32"/>
      <c r="F4949" s="54"/>
      <c r="G4949" s="54"/>
      <c r="H4949" s="24" t="str">
        <f>IFERROR(ROUND(VLOOKUP($C4949,基础资料!$B$5:$E$34,3,0)+SUMIF($C$5:$C4949,$C4949,$F$5:$F4949)-SUMIF($C$5:$C4949,$C4949,$G$5:$G4949),2),"")</f>
        <v/>
      </c>
      <c r="I4949" s="53"/>
      <c r="J4949" s="53"/>
      <c r="K4949" s="25" t="str">
        <f t="shared" si="77"/>
        <v/>
      </c>
      <c r="L4949" s="13" t="str">
        <f>IF($D4949="","",IFERROR(INDEX(类别属性,MATCH($D4949,类别表,0)),""))</f>
        <v/>
      </c>
      <c r="M4949" s="53"/>
      <c r="N4949" s="53"/>
      <c r="O4949" s="32"/>
      <c r="P4949" s="6" t="str">
        <f>IF($C4949="","",IF(ISNA(MATCH($C4949,账户表,0)),"※这个账户不在【基础资料】的账户档案里",IF($B4949="","※没填日期，这一笔不会进任何月份的报表",IF(NOT(ISNUMBER($B4949)),"※日期是文本不是日期（像 2026.6.28 这种），按日期取数的报表全会漏掉这一笔",IF(AND($F4949&lt;&gt;"",$G4949&lt;&gt;""),"※收入和支出不能同时填",IF(AND(N($F4949)=0,N($G4949)=0),"※收入和支出都没填",IF(OR(N($F4949)&lt;0,N($G4949)&lt;0),"※金额不能填负数，方向反了就换一列填",IF($D4949="","※没填收支类别，分类报表会漏掉这一笔",IF(ISNA(MATCH($D4949,类别表,0)),"※收支类别不在【基础资料】的清单里",IF(AND($L4949="内部转账",$M4949=""),"△内部转账要在「对方账户」写上另一头",IF(AND($L4949="内部转账",$M4949=$C4949),"※对方账户跟本账户是同一个",IF(AND($L4949&lt;&gt;"内部转账",$M4949&lt;&gt;""),"△填了对方账户，但类别不是内部转账",IF(YEAR($B4949)&lt;&gt;管理年度,"△不是管理年度的单据，按月的三张报表里看不到",IF($H4949&lt;0,"△这一笔之后该账户余额成负数了，核一下",""))))))))))))))</f>
        <v/>
      </c>
    </row>
    <row r="4950" ht="16.5" spans="1:16">
      <c r="A4950" s="4" t="str">
        <f>IF($C4950="","",COUNTA($C$5:$C4950))</f>
        <v/>
      </c>
      <c r="B4950" s="52"/>
      <c r="C4950" s="53"/>
      <c r="D4950" s="53"/>
      <c r="E4950" s="32"/>
      <c r="F4950" s="54"/>
      <c r="G4950" s="54"/>
      <c r="H4950" s="24" t="str">
        <f>IFERROR(ROUND(VLOOKUP($C4950,基础资料!$B$5:$E$34,3,0)+SUMIF($C$5:$C4950,$C4950,$F$5:$F4950)-SUMIF($C$5:$C4950,$C4950,$G$5:$G4950),2),"")</f>
        <v/>
      </c>
      <c r="I4950" s="53"/>
      <c r="J4950" s="53"/>
      <c r="K4950" s="25" t="str">
        <f t="shared" si="77"/>
        <v/>
      </c>
      <c r="L4950" s="13" t="str">
        <f>IF($D4950="","",IFERROR(INDEX(类别属性,MATCH($D4950,类别表,0)),""))</f>
        <v/>
      </c>
      <c r="M4950" s="53"/>
      <c r="N4950" s="53"/>
      <c r="O4950" s="32"/>
      <c r="P4950" s="6" t="str">
        <f>IF($C4950="","",IF(ISNA(MATCH($C4950,账户表,0)),"※这个账户不在【基础资料】的账户档案里",IF($B4950="","※没填日期，这一笔不会进任何月份的报表",IF(NOT(ISNUMBER($B4950)),"※日期是文本不是日期（像 2026.6.28 这种），按日期取数的报表全会漏掉这一笔",IF(AND($F4950&lt;&gt;"",$G4950&lt;&gt;""),"※收入和支出不能同时填",IF(AND(N($F4950)=0,N($G4950)=0),"※收入和支出都没填",IF(OR(N($F4950)&lt;0,N($G4950)&lt;0),"※金额不能填负数，方向反了就换一列填",IF($D4950="","※没填收支类别，分类报表会漏掉这一笔",IF(ISNA(MATCH($D4950,类别表,0)),"※收支类别不在【基础资料】的清单里",IF(AND($L4950="内部转账",$M4950=""),"△内部转账要在「对方账户」写上另一头",IF(AND($L4950="内部转账",$M4950=$C4950),"※对方账户跟本账户是同一个",IF(AND($L4950&lt;&gt;"内部转账",$M4950&lt;&gt;""),"△填了对方账户，但类别不是内部转账",IF(YEAR($B4950)&lt;&gt;管理年度,"△不是管理年度的单据，按月的三张报表里看不到",IF($H4950&lt;0,"△这一笔之后该账户余额成负数了，核一下",""))))))))))))))</f>
        <v/>
      </c>
    </row>
    <row r="4951" ht="16.5" spans="1:16">
      <c r="A4951" s="4" t="str">
        <f>IF($C4951="","",COUNTA($C$5:$C4951))</f>
        <v/>
      </c>
      <c r="B4951" s="52"/>
      <c r="C4951" s="53"/>
      <c r="D4951" s="53"/>
      <c r="E4951" s="32"/>
      <c r="F4951" s="54"/>
      <c r="G4951" s="54"/>
      <c r="H4951" s="24" t="str">
        <f>IFERROR(ROUND(VLOOKUP($C4951,基础资料!$B$5:$E$34,3,0)+SUMIF($C$5:$C4951,$C4951,$F$5:$F4951)-SUMIF($C$5:$C4951,$C4951,$G$5:$G4951),2),"")</f>
        <v/>
      </c>
      <c r="I4951" s="53"/>
      <c r="J4951" s="53"/>
      <c r="K4951" s="25" t="str">
        <f t="shared" si="77"/>
        <v/>
      </c>
      <c r="L4951" s="13" t="str">
        <f>IF($D4951="","",IFERROR(INDEX(类别属性,MATCH($D4951,类别表,0)),""))</f>
        <v/>
      </c>
      <c r="M4951" s="53"/>
      <c r="N4951" s="53"/>
      <c r="O4951" s="32"/>
      <c r="P4951" s="6" t="str">
        <f>IF($C4951="","",IF(ISNA(MATCH($C4951,账户表,0)),"※这个账户不在【基础资料】的账户档案里",IF($B4951="","※没填日期，这一笔不会进任何月份的报表",IF(NOT(ISNUMBER($B4951)),"※日期是文本不是日期（像 2026.6.28 这种），按日期取数的报表全会漏掉这一笔",IF(AND($F4951&lt;&gt;"",$G4951&lt;&gt;""),"※收入和支出不能同时填",IF(AND(N($F4951)=0,N($G4951)=0),"※收入和支出都没填",IF(OR(N($F4951)&lt;0,N($G4951)&lt;0),"※金额不能填负数，方向反了就换一列填",IF($D4951="","※没填收支类别，分类报表会漏掉这一笔",IF(ISNA(MATCH($D4951,类别表,0)),"※收支类别不在【基础资料】的清单里",IF(AND($L4951="内部转账",$M4951=""),"△内部转账要在「对方账户」写上另一头",IF(AND($L4951="内部转账",$M4951=$C4951),"※对方账户跟本账户是同一个",IF(AND($L4951&lt;&gt;"内部转账",$M4951&lt;&gt;""),"△填了对方账户，但类别不是内部转账",IF(YEAR($B4951)&lt;&gt;管理年度,"△不是管理年度的单据，按月的三张报表里看不到",IF($H4951&lt;0,"△这一笔之后该账户余额成负数了，核一下",""))))))))))))))</f>
        <v/>
      </c>
    </row>
    <row r="4952" ht="16.5" spans="1:16">
      <c r="A4952" s="4" t="str">
        <f>IF($C4952="","",COUNTA($C$5:$C4952))</f>
        <v/>
      </c>
      <c r="B4952" s="52"/>
      <c r="C4952" s="53"/>
      <c r="D4952" s="53"/>
      <c r="E4952" s="32"/>
      <c r="F4952" s="54"/>
      <c r="G4952" s="54"/>
      <c r="H4952" s="24" t="str">
        <f>IFERROR(ROUND(VLOOKUP($C4952,基础资料!$B$5:$E$34,3,0)+SUMIF($C$5:$C4952,$C4952,$F$5:$F4952)-SUMIF($C$5:$C4952,$C4952,$G$5:$G4952),2),"")</f>
        <v/>
      </c>
      <c r="I4952" s="53"/>
      <c r="J4952" s="53"/>
      <c r="K4952" s="25" t="str">
        <f t="shared" si="77"/>
        <v/>
      </c>
      <c r="L4952" s="13" t="str">
        <f>IF($D4952="","",IFERROR(INDEX(类别属性,MATCH($D4952,类别表,0)),""))</f>
        <v/>
      </c>
      <c r="M4952" s="53"/>
      <c r="N4952" s="53"/>
      <c r="O4952" s="32"/>
      <c r="P4952" s="6" t="str">
        <f>IF($C4952="","",IF(ISNA(MATCH($C4952,账户表,0)),"※这个账户不在【基础资料】的账户档案里",IF($B4952="","※没填日期，这一笔不会进任何月份的报表",IF(NOT(ISNUMBER($B4952)),"※日期是文本不是日期（像 2026.6.28 这种），按日期取数的报表全会漏掉这一笔",IF(AND($F4952&lt;&gt;"",$G4952&lt;&gt;""),"※收入和支出不能同时填",IF(AND(N($F4952)=0,N($G4952)=0),"※收入和支出都没填",IF(OR(N($F4952)&lt;0,N($G4952)&lt;0),"※金额不能填负数，方向反了就换一列填",IF($D4952="","※没填收支类别，分类报表会漏掉这一笔",IF(ISNA(MATCH($D4952,类别表,0)),"※收支类别不在【基础资料】的清单里",IF(AND($L4952="内部转账",$M4952=""),"△内部转账要在「对方账户」写上另一头",IF(AND($L4952="内部转账",$M4952=$C4952),"※对方账户跟本账户是同一个",IF(AND($L4952&lt;&gt;"内部转账",$M4952&lt;&gt;""),"△填了对方账户，但类别不是内部转账",IF(YEAR($B4952)&lt;&gt;管理年度,"△不是管理年度的单据，按月的三张报表里看不到",IF($H4952&lt;0,"△这一笔之后该账户余额成负数了，核一下",""))))))))))))))</f>
        <v/>
      </c>
    </row>
    <row r="4953" ht="16.5" spans="1:16">
      <c r="A4953" s="4" t="str">
        <f>IF($C4953="","",COUNTA($C$5:$C4953))</f>
        <v/>
      </c>
      <c r="B4953" s="52"/>
      <c r="C4953" s="53"/>
      <c r="D4953" s="53"/>
      <c r="E4953" s="32"/>
      <c r="F4953" s="54"/>
      <c r="G4953" s="54"/>
      <c r="H4953" s="24" t="str">
        <f>IFERROR(ROUND(VLOOKUP($C4953,基础资料!$B$5:$E$34,3,0)+SUMIF($C$5:$C4953,$C4953,$F$5:$F4953)-SUMIF($C$5:$C4953,$C4953,$G$5:$G4953),2),"")</f>
        <v/>
      </c>
      <c r="I4953" s="53"/>
      <c r="J4953" s="53"/>
      <c r="K4953" s="25" t="str">
        <f t="shared" si="77"/>
        <v/>
      </c>
      <c r="L4953" s="13" t="str">
        <f>IF($D4953="","",IFERROR(INDEX(类别属性,MATCH($D4953,类别表,0)),""))</f>
        <v/>
      </c>
      <c r="M4953" s="53"/>
      <c r="N4953" s="53"/>
      <c r="O4953" s="32"/>
      <c r="P4953" s="6" t="str">
        <f>IF($C4953="","",IF(ISNA(MATCH($C4953,账户表,0)),"※这个账户不在【基础资料】的账户档案里",IF($B4953="","※没填日期，这一笔不会进任何月份的报表",IF(NOT(ISNUMBER($B4953)),"※日期是文本不是日期（像 2026.6.28 这种），按日期取数的报表全会漏掉这一笔",IF(AND($F4953&lt;&gt;"",$G4953&lt;&gt;""),"※收入和支出不能同时填",IF(AND(N($F4953)=0,N($G4953)=0),"※收入和支出都没填",IF(OR(N($F4953)&lt;0,N($G4953)&lt;0),"※金额不能填负数，方向反了就换一列填",IF($D4953="","※没填收支类别，分类报表会漏掉这一笔",IF(ISNA(MATCH($D4953,类别表,0)),"※收支类别不在【基础资料】的清单里",IF(AND($L4953="内部转账",$M4953=""),"△内部转账要在「对方账户」写上另一头",IF(AND($L4953="内部转账",$M4953=$C4953),"※对方账户跟本账户是同一个",IF(AND($L4953&lt;&gt;"内部转账",$M4953&lt;&gt;""),"△填了对方账户，但类别不是内部转账",IF(YEAR($B4953)&lt;&gt;管理年度,"△不是管理年度的单据，按月的三张报表里看不到",IF($H4953&lt;0,"△这一笔之后该账户余额成负数了，核一下",""))))))))))))))</f>
        <v/>
      </c>
    </row>
    <row r="4954" ht="16.5" spans="1:16">
      <c r="A4954" s="4" t="str">
        <f>IF($C4954="","",COUNTA($C$5:$C4954))</f>
        <v/>
      </c>
      <c r="B4954" s="52"/>
      <c r="C4954" s="53"/>
      <c r="D4954" s="53"/>
      <c r="E4954" s="32"/>
      <c r="F4954" s="54"/>
      <c r="G4954" s="54"/>
      <c r="H4954" s="24" t="str">
        <f>IFERROR(ROUND(VLOOKUP($C4954,基础资料!$B$5:$E$34,3,0)+SUMIF($C$5:$C4954,$C4954,$F$5:$F4954)-SUMIF($C$5:$C4954,$C4954,$G$5:$G4954),2),"")</f>
        <v/>
      </c>
      <c r="I4954" s="53"/>
      <c r="J4954" s="53"/>
      <c r="K4954" s="25" t="str">
        <f t="shared" si="77"/>
        <v/>
      </c>
      <c r="L4954" s="13" t="str">
        <f>IF($D4954="","",IFERROR(INDEX(类别属性,MATCH($D4954,类别表,0)),""))</f>
        <v/>
      </c>
      <c r="M4954" s="53"/>
      <c r="N4954" s="53"/>
      <c r="O4954" s="32"/>
      <c r="P4954" s="6" t="str">
        <f>IF($C4954="","",IF(ISNA(MATCH($C4954,账户表,0)),"※这个账户不在【基础资料】的账户档案里",IF($B4954="","※没填日期，这一笔不会进任何月份的报表",IF(NOT(ISNUMBER($B4954)),"※日期是文本不是日期（像 2026.6.28 这种），按日期取数的报表全会漏掉这一笔",IF(AND($F4954&lt;&gt;"",$G4954&lt;&gt;""),"※收入和支出不能同时填",IF(AND(N($F4954)=0,N($G4954)=0),"※收入和支出都没填",IF(OR(N($F4954)&lt;0,N($G4954)&lt;0),"※金额不能填负数，方向反了就换一列填",IF($D4954="","※没填收支类别，分类报表会漏掉这一笔",IF(ISNA(MATCH($D4954,类别表,0)),"※收支类别不在【基础资料】的清单里",IF(AND($L4954="内部转账",$M4954=""),"△内部转账要在「对方账户」写上另一头",IF(AND($L4954="内部转账",$M4954=$C4954),"※对方账户跟本账户是同一个",IF(AND($L4954&lt;&gt;"内部转账",$M4954&lt;&gt;""),"△填了对方账户，但类别不是内部转账",IF(YEAR($B4954)&lt;&gt;管理年度,"△不是管理年度的单据，按月的三张报表里看不到",IF($H4954&lt;0,"△这一笔之后该账户余额成负数了，核一下",""))))))))))))))</f>
        <v/>
      </c>
    </row>
    <row r="4955" ht="16.5" spans="1:16">
      <c r="A4955" s="4" t="str">
        <f>IF($C4955="","",COUNTA($C$5:$C4955))</f>
        <v/>
      </c>
      <c r="B4955" s="52"/>
      <c r="C4955" s="53"/>
      <c r="D4955" s="53"/>
      <c r="E4955" s="32"/>
      <c r="F4955" s="54"/>
      <c r="G4955" s="54"/>
      <c r="H4955" s="24" t="str">
        <f>IFERROR(ROUND(VLOOKUP($C4955,基础资料!$B$5:$E$34,3,0)+SUMIF($C$5:$C4955,$C4955,$F$5:$F4955)-SUMIF($C$5:$C4955,$C4955,$G$5:$G4955),2),"")</f>
        <v/>
      </c>
      <c r="I4955" s="53"/>
      <c r="J4955" s="53"/>
      <c r="K4955" s="25" t="str">
        <f t="shared" si="77"/>
        <v/>
      </c>
      <c r="L4955" s="13" t="str">
        <f>IF($D4955="","",IFERROR(INDEX(类别属性,MATCH($D4955,类别表,0)),""))</f>
        <v/>
      </c>
      <c r="M4955" s="53"/>
      <c r="N4955" s="53"/>
      <c r="O4955" s="32"/>
      <c r="P4955" s="6" t="str">
        <f>IF($C4955="","",IF(ISNA(MATCH($C4955,账户表,0)),"※这个账户不在【基础资料】的账户档案里",IF($B4955="","※没填日期，这一笔不会进任何月份的报表",IF(NOT(ISNUMBER($B4955)),"※日期是文本不是日期（像 2026.6.28 这种），按日期取数的报表全会漏掉这一笔",IF(AND($F4955&lt;&gt;"",$G4955&lt;&gt;""),"※收入和支出不能同时填",IF(AND(N($F4955)=0,N($G4955)=0),"※收入和支出都没填",IF(OR(N($F4955)&lt;0,N($G4955)&lt;0),"※金额不能填负数，方向反了就换一列填",IF($D4955="","※没填收支类别，分类报表会漏掉这一笔",IF(ISNA(MATCH($D4955,类别表,0)),"※收支类别不在【基础资料】的清单里",IF(AND($L4955="内部转账",$M4955=""),"△内部转账要在「对方账户」写上另一头",IF(AND($L4955="内部转账",$M4955=$C4955),"※对方账户跟本账户是同一个",IF(AND($L4955&lt;&gt;"内部转账",$M4955&lt;&gt;""),"△填了对方账户，但类别不是内部转账",IF(YEAR($B4955)&lt;&gt;管理年度,"△不是管理年度的单据，按月的三张报表里看不到",IF($H4955&lt;0,"△这一笔之后该账户余额成负数了，核一下",""))))))))))))))</f>
        <v/>
      </c>
    </row>
    <row r="4956" ht="16.5" spans="1:16">
      <c r="A4956" s="4" t="str">
        <f>IF($C4956="","",COUNTA($C$5:$C4956))</f>
        <v/>
      </c>
      <c r="B4956" s="52"/>
      <c r="C4956" s="53"/>
      <c r="D4956" s="53"/>
      <c r="E4956" s="32"/>
      <c r="F4956" s="54"/>
      <c r="G4956" s="54"/>
      <c r="H4956" s="24" t="str">
        <f>IFERROR(ROUND(VLOOKUP($C4956,基础资料!$B$5:$E$34,3,0)+SUMIF($C$5:$C4956,$C4956,$F$5:$F4956)-SUMIF($C$5:$C4956,$C4956,$G$5:$G4956),2),"")</f>
        <v/>
      </c>
      <c r="I4956" s="53"/>
      <c r="J4956" s="53"/>
      <c r="K4956" s="25" t="str">
        <f t="shared" si="77"/>
        <v/>
      </c>
      <c r="L4956" s="13" t="str">
        <f>IF($D4956="","",IFERROR(INDEX(类别属性,MATCH($D4956,类别表,0)),""))</f>
        <v/>
      </c>
      <c r="M4956" s="53"/>
      <c r="N4956" s="53"/>
      <c r="O4956" s="32"/>
      <c r="P4956" s="6" t="str">
        <f>IF($C4956="","",IF(ISNA(MATCH($C4956,账户表,0)),"※这个账户不在【基础资料】的账户档案里",IF($B4956="","※没填日期，这一笔不会进任何月份的报表",IF(NOT(ISNUMBER($B4956)),"※日期是文本不是日期（像 2026.6.28 这种），按日期取数的报表全会漏掉这一笔",IF(AND($F4956&lt;&gt;"",$G4956&lt;&gt;""),"※收入和支出不能同时填",IF(AND(N($F4956)=0,N($G4956)=0),"※收入和支出都没填",IF(OR(N($F4956)&lt;0,N($G4956)&lt;0),"※金额不能填负数，方向反了就换一列填",IF($D4956="","※没填收支类别，分类报表会漏掉这一笔",IF(ISNA(MATCH($D4956,类别表,0)),"※收支类别不在【基础资料】的清单里",IF(AND($L4956="内部转账",$M4956=""),"△内部转账要在「对方账户」写上另一头",IF(AND($L4956="内部转账",$M4956=$C4956),"※对方账户跟本账户是同一个",IF(AND($L4956&lt;&gt;"内部转账",$M4956&lt;&gt;""),"△填了对方账户，但类别不是内部转账",IF(YEAR($B4956)&lt;&gt;管理年度,"△不是管理年度的单据，按月的三张报表里看不到",IF($H4956&lt;0,"△这一笔之后该账户余额成负数了，核一下",""))))))))))))))</f>
        <v/>
      </c>
    </row>
    <row r="4957" ht="16.5" spans="1:16">
      <c r="A4957" s="4" t="str">
        <f>IF($C4957="","",COUNTA($C$5:$C4957))</f>
        <v/>
      </c>
      <c r="B4957" s="52"/>
      <c r="C4957" s="53"/>
      <c r="D4957" s="53"/>
      <c r="E4957" s="32"/>
      <c r="F4957" s="54"/>
      <c r="G4957" s="54"/>
      <c r="H4957" s="24" t="str">
        <f>IFERROR(ROUND(VLOOKUP($C4957,基础资料!$B$5:$E$34,3,0)+SUMIF($C$5:$C4957,$C4957,$F$5:$F4957)-SUMIF($C$5:$C4957,$C4957,$G$5:$G4957),2),"")</f>
        <v/>
      </c>
      <c r="I4957" s="53"/>
      <c r="J4957" s="53"/>
      <c r="K4957" s="25" t="str">
        <f t="shared" si="77"/>
        <v/>
      </c>
      <c r="L4957" s="13" t="str">
        <f>IF($D4957="","",IFERROR(INDEX(类别属性,MATCH($D4957,类别表,0)),""))</f>
        <v/>
      </c>
      <c r="M4957" s="53"/>
      <c r="N4957" s="53"/>
      <c r="O4957" s="32"/>
      <c r="P4957" s="6" t="str">
        <f>IF($C4957="","",IF(ISNA(MATCH($C4957,账户表,0)),"※这个账户不在【基础资料】的账户档案里",IF($B4957="","※没填日期，这一笔不会进任何月份的报表",IF(NOT(ISNUMBER($B4957)),"※日期是文本不是日期（像 2026.6.28 这种），按日期取数的报表全会漏掉这一笔",IF(AND($F4957&lt;&gt;"",$G4957&lt;&gt;""),"※收入和支出不能同时填",IF(AND(N($F4957)=0,N($G4957)=0),"※收入和支出都没填",IF(OR(N($F4957)&lt;0,N($G4957)&lt;0),"※金额不能填负数，方向反了就换一列填",IF($D4957="","※没填收支类别，分类报表会漏掉这一笔",IF(ISNA(MATCH($D4957,类别表,0)),"※收支类别不在【基础资料】的清单里",IF(AND($L4957="内部转账",$M4957=""),"△内部转账要在「对方账户」写上另一头",IF(AND($L4957="内部转账",$M4957=$C4957),"※对方账户跟本账户是同一个",IF(AND($L4957&lt;&gt;"内部转账",$M4957&lt;&gt;""),"△填了对方账户，但类别不是内部转账",IF(YEAR($B4957)&lt;&gt;管理年度,"△不是管理年度的单据，按月的三张报表里看不到",IF($H4957&lt;0,"△这一笔之后该账户余额成负数了，核一下",""))))))))))))))</f>
        <v/>
      </c>
    </row>
    <row r="4958" ht="16.5" spans="1:16">
      <c r="A4958" s="4" t="str">
        <f>IF($C4958="","",COUNTA($C$5:$C4958))</f>
        <v/>
      </c>
      <c r="B4958" s="52"/>
      <c r="C4958" s="53"/>
      <c r="D4958" s="53"/>
      <c r="E4958" s="32"/>
      <c r="F4958" s="54"/>
      <c r="G4958" s="54"/>
      <c r="H4958" s="24" t="str">
        <f>IFERROR(ROUND(VLOOKUP($C4958,基础资料!$B$5:$E$34,3,0)+SUMIF($C$5:$C4958,$C4958,$F$5:$F4958)-SUMIF($C$5:$C4958,$C4958,$G$5:$G4958),2),"")</f>
        <v/>
      </c>
      <c r="I4958" s="53"/>
      <c r="J4958" s="53"/>
      <c r="K4958" s="25" t="str">
        <f t="shared" si="77"/>
        <v/>
      </c>
      <c r="L4958" s="13" t="str">
        <f>IF($D4958="","",IFERROR(INDEX(类别属性,MATCH($D4958,类别表,0)),""))</f>
        <v/>
      </c>
      <c r="M4958" s="53"/>
      <c r="N4958" s="53"/>
      <c r="O4958" s="32"/>
      <c r="P4958" s="6" t="str">
        <f>IF($C4958="","",IF(ISNA(MATCH($C4958,账户表,0)),"※这个账户不在【基础资料】的账户档案里",IF($B4958="","※没填日期，这一笔不会进任何月份的报表",IF(NOT(ISNUMBER($B4958)),"※日期是文本不是日期（像 2026.6.28 这种），按日期取数的报表全会漏掉这一笔",IF(AND($F4958&lt;&gt;"",$G4958&lt;&gt;""),"※收入和支出不能同时填",IF(AND(N($F4958)=0,N($G4958)=0),"※收入和支出都没填",IF(OR(N($F4958)&lt;0,N($G4958)&lt;0),"※金额不能填负数，方向反了就换一列填",IF($D4958="","※没填收支类别，分类报表会漏掉这一笔",IF(ISNA(MATCH($D4958,类别表,0)),"※收支类别不在【基础资料】的清单里",IF(AND($L4958="内部转账",$M4958=""),"△内部转账要在「对方账户」写上另一头",IF(AND($L4958="内部转账",$M4958=$C4958),"※对方账户跟本账户是同一个",IF(AND($L4958&lt;&gt;"内部转账",$M4958&lt;&gt;""),"△填了对方账户，但类别不是内部转账",IF(YEAR($B4958)&lt;&gt;管理年度,"△不是管理年度的单据，按月的三张报表里看不到",IF($H4958&lt;0,"△这一笔之后该账户余额成负数了，核一下",""))))))))))))))</f>
        <v/>
      </c>
    </row>
    <row r="4959" ht="16.5" spans="1:16">
      <c r="A4959" s="4" t="str">
        <f>IF($C4959="","",COUNTA($C$5:$C4959))</f>
        <v/>
      </c>
      <c r="B4959" s="52"/>
      <c r="C4959" s="53"/>
      <c r="D4959" s="53"/>
      <c r="E4959" s="32"/>
      <c r="F4959" s="54"/>
      <c r="G4959" s="54"/>
      <c r="H4959" s="24" t="str">
        <f>IFERROR(ROUND(VLOOKUP($C4959,基础资料!$B$5:$E$34,3,0)+SUMIF($C$5:$C4959,$C4959,$F$5:$F4959)-SUMIF($C$5:$C4959,$C4959,$G$5:$G4959),2),"")</f>
        <v/>
      </c>
      <c r="I4959" s="53"/>
      <c r="J4959" s="53"/>
      <c r="K4959" s="25" t="str">
        <f t="shared" si="77"/>
        <v/>
      </c>
      <c r="L4959" s="13" t="str">
        <f>IF($D4959="","",IFERROR(INDEX(类别属性,MATCH($D4959,类别表,0)),""))</f>
        <v/>
      </c>
      <c r="M4959" s="53"/>
      <c r="N4959" s="53"/>
      <c r="O4959" s="32"/>
      <c r="P4959" s="6" t="str">
        <f>IF($C4959="","",IF(ISNA(MATCH($C4959,账户表,0)),"※这个账户不在【基础资料】的账户档案里",IF($B4959="","※没填日期，这一笔不会进任何月份的报表",IF(NOT(ISNUMBER($B4959)),"※日期是文本不是日期（像 2026.6.28 这种），按日期取数的报表全会漏掉这一笔",IF(AND($F4959&lt;&gt;"",$G4959&lt;&gt;""),"※收入和支出不能同时填",IF(AND(N($F4959)=0,N($G4959)=0),"※收入和支出都没填",IF(OR(N($F4959)&lt;0,N($G4959)&lt;0),"※金额不能填负数，方向反了就换一列填",IF($D4959="","※没填收支类别，分类报表会漏掉这一笔",IF(ISNA(MATCH($D4959,类别表,0)),"※收支类别不在【基础资料】的清单里",IF(AND($L4959="内部转账",$M4959=""),"△内部转账要在「对方账户」写上另一头",IF(AND($L4959="内部转账",$M4959=$C4959),"※对方账户跟本账户是同一个",IF(AND($L4959&lt;&gt;"内部转账",$M4959&lt;&gt;""),"△填了对方账户，但类别不是内部转账",IF(YEAR($B4959)&lt;&gt;管理年度,"△不是管理年度的单据，按月的三张报表里看不到",IF($H4959&lt;0,"△这一笔之后该账户余额成负数了，核一下",""))))))))))))))</f>
        <v/>
      </c>
    </row>
    <row r="4960" ht="16.5" spans="1:16">
      <c r="A4960" s="4" t="str">
        <f>IF($C4960="","",COUNTA($C$5:$C4960))</f>
        <v/>
      </c>
      <c r="B4960" s="52"/>
      <c r="C4960" s="53"/>
      <c r="D4960" s="53"/>
      <c r="E4960" s="32"/>
      <c r="F4960" s="54"/>
      <c r="G4960" s="54"/>
      <c r="H4960" s="24" t="str">
        <f>IFERROR(ROUND(VLOOKUP($C4960,基础资料!$B$5:$E$34,3,0)+SUMIF($C$5:$C4960,$C4960,$F$5:$F4960)-SUMIF($C$5:$C4960,$C4960,$G$5:$G4960),2),"")</f>
        <v/>
      </c>
      <c r="I4960" s="53"/>
      <c r="J4960" s="53"/>
      <c r="K4960" s="25" t="str">
        <f t="shared" si="77"/>
        <v/>
      </c>
      <c r="L4960" s="13" t="str">
        <f>IF($D4960="","",IFERROR(INDEX(类别属性,MATCH($D4960,类别表,0)),""))</f>
        <v/>
      </c>
      <c r="M4960" s="53"/>
      <c r="N4960" s="53"/>
      <c r="O4960" s="32"/>
      <c r="P4960" s="6" t="str">
        <f>IF($C4960="","",IF(ISNA(MATCH($C4960,账户表,0)),"※这个账户不在【基础资料】的账户档案里",IF($B4960="","※没填日期，这一笔不会进任何月份的报表",IF(NOT(ISNUMBER($B4960)),"※日期是文本不是日期（像 2026.6.28 这种），按日期取数的报表全会漏掉这一笔",IF(AND($F4960&lt;&gt;"",$G4960&lt;&gt;""),"※收入和支出不能同时填",IF(AND(N($F4960)=0,N($G4960)=0),"※收入和支出都没填",IF(OR(N($F4960)&lt;0,N($G4960)&lt;0),"※金额不能填负数，方向反了就换一列填",IF($D4960="","※没填收支类别，分类报表会漏掉这一笔",IF(ISNA(MATCH($D4960,类别表,0)),"※收支类别不在【基础资料】的清单里",IF(AND($L4960="内部转账",$M4960=""),"△内部转账要在「对方账户」写上另一头",IF(AND($L4960="内部转账",$M4960=$C4960),"※对方账户跟本账户是同一个",IF(AND($L4960&lt;&gt;"内部转账",$M4960&lt;&gt;""),"△填了对方账户，但类别不是内部转账",IF(YEAR($B4960)&lt;&gt;管理年度,"△不是管理年度的单据，按月的三张报表里看不到",IF($H4960&lt;0,"△这一笔之后该账户余额成负数了，核一下",""))))))))))))))</f>
        <v/>
      </c>
    </row>
    <row r="4961" ht="16.5" spans="1:16">
      <c r="A4961" s="4" t="str">
        <f>IF($C4961="","",COUNTA($C$5:$C4961))</f>
        <v/>
      </c>
      <c r="B4961" s="52"/>
      <c r="C4961" s="53"/>
      <c r="D4961" s="53"/>
      <c r="E4961" s="32"/>
      <c r="F4961" s="54"/>
      <c r="G4961" s="54"/>
      <c r="H4961" s="24" t="str">
        <f>IFERROR(ROUND(VLOOKUP($C4961,基础资料!$B$5:$E$34,3,0)+SUMIF($C$5:$C4961,$C4961,$F$5:$F4961)-SUMIF($C$5:$C4961,$C4961,$G$5:$G4961),2),"")</f>
        <v/>
      </c>
      <c r="I4961" s="53"/>
      <c r="J4961" s="53"/>
      <c r="K4961" s="25" t="str">
        <f t="shared" si="77"/>
        <v/>
      </c>
      <c r="L4961" s="13" t="str">
        <f>IF($D4961="","",IFERROR(INDEX(类别属性,MATCH($D4961,类别表,0)),""))</f>
        <v/>
      </c>
      <c r="M4961" s="53"/>
      <c r="N4961" s="53"/>
      <c r="O4961" s="32"/>
      <c r="P4961" s="6" t="str">
        <f>IF($C4961="","",IF(ISNA(MATCH($C4961,账户表,0)),"※这个账户不在【基础资料】的账户档案里",IF($B4961="","※没填日期，这一笔不会进任何月份的报表",IF(NOT(ISNUMBER($B4961)),"※日期是文本不是日期（像 2026.6.28 这种），按日期取数的报表全会漏掉这一笔",IF(AND($F4961&lt;&gt;"",$G4961&lt;&gt;""),"※收入和支出不能同时填",IF(AND(N($F4961)=0,N($G4961)=0),"※收入和支出都没填",IF(OR(N($F4961)&lt;0,N($G4961)&lt;0),"※金额不能填负数，方向反了就换一列填",IF($D4961="","※没填收支类别，分类报表会漏掉这一笔",IF(ISNA(MATCH($D4961,类别表,0)),"※收支类别不在【基础资料】的清单里",IF(AND($L4961="内部转账",$M4961=""),"△内部转账要在「对方账户」写上另一头",IF(AND($L4961="内部转账",$M4961=$C4961),"※对方账户跟本账户是同一个",IF(AND($L4961&lt;&gt;"内部转账",$M4961&lt;&gt;""),"△填了对方账户，但类别不是内部转账",IF(YEAR($B4961)&lt;&gt;管理年度,"△不是管理年度的单据，按月的三张报表里看不到",IF($H4961&lt;0,"△这一笔之后该账户余额成负数了，核一下",""))))))))))))))</f>
        <v/>
      </c>
    </row>
    <row r="4962" ht="16.5" spans="1:16">
      <c r="A4962" s="4" t="str">
        <f>IF($C4962="","",COUNTA($C$5:$C4962))</f>
        <v/>
      </c>
      <c r="B4962" s="52"/>
      <c r="C4962" s="53"/>
      <c r="D4962" s="53"/>
      <c r="E4962" s="32"/>
      <c r="F4962" s="54"/>
      <c r="G4962" s="54"/>
      <c r="H4962" s="24" t="str">
        <f>IFERROR(ROUND(VLOOKUP($C4962,基础资料!$B$5:$E$34,3,0)+SUMIF($C$5:$C4962,$C4962,$F$5:$F4962)-SUMIF($C$5:$C4962,$C4962,$G$5:$G4962),2),"")</f>
        <v/>
      </c>
      <c r="I4962" s="53"/>
      <c r="J4962" s="53"/>
      <c r="K4962" s="25" t="str">
        <f t="shared" si="77"/>
        <v/>
      </c>
      <c r="L4962" s="13" t="str">
        <f>IF($D4962="","",IFERROR(INDEX(类别属性,MATCH($D4962,类别表,0)),""))</f>
        <v/>
      </c>
      <c r="M4962" s="53"/>
      <c r="N4962" s="53"/>
      <c r="O4962" s="32"/>
      <c r="P4962" s="6" t="str">
        <f>IF($C4962="","",IF(ISNA(MATCH($C4962,账户表,0)),"※这个账户不在【基础资料】的账户档案里",IF($B4962="","※没填日期，这一笔不会进任何月份的报表",IF(NOT(ISNUMBER($B4962)),"※日期是文本不是日期（像 2026.6.28 这种），按日期取数的报表全会漏掉这一笔",IF(AND($F4962&lt;&gt;"",$G4962&lt;&gt;""),"※收入和支出不能同时填",IF(AND(N($F4962)=0,N($G4962)=0),"※收入和支出都没填",IF(OR(N($F4962)&lt;0,N($G4962)&lt;0),"※金额不能填负数，方向反了就换一列填",IF($D4962="","※没填收支类别，分类报表会漏掉这一笔",IF(ISNA(MATCH($D4962,类别表,0)),"※收支类别不在【基础资料】的清单里",IF(AND($L4962="内部转账",$M4962=""),"△内部转账要在「对方账户」写上另一头",IF(AND($L4962="内部转账",$M4962=$C4962),"※对方账户跟本账户是同一个",IF(AND($L4962&lt;&gt;"内部转账",$M4962&lt;&gt;""),"△填了对方账户，但类别不是内部转账",IF(YEAR($B4962)&lt;&gt;管理年度,"△不是管理年度的单据，按月的三张报表里看不到",IF($H4962&lt;0,"△这一笔之后该账户余额成负数了，核一下",""))))))))))))))</f>
        <v/>
      </c>
    </row>
    <row r="4963" ht="16.5" spans="1:16">
      <c r="A4963" s="4" t="str">
        <f>IF($C4963="","",COUNTA($C$5:$C4963))</f>
        <v/>
      </c>
      <c r="B4963" s="52"/>
      <c r="C4963" s="53"/>
      <c r="D4963" s="53"/>
      <c r="E4963" s="32"/>
      <c r="F4963" s="54"/>
      <c r="G4963" s="54"/>
      <c r="H4963" s="24" t="str">
        <f>IFERROR(ROUND(VLOOKUP($C4963,基础资料!$B$5:$E$34,3,0)+SUMIF($C$5:$C4963,$C4963,$F$5:$F4963)-SUMIF($C$5:$C4963,$C4963,$G$5:$G4963),2),"")</f>
        <v/>
      </c>
      <c r="I4963" s="53"/>
      <c r="J4963" s="53"/>
      <c r="K4963" s="25" t="str">
        <f t="shared" si="77"/>
        <v/>
      </c>
      <c r="L4963" s="13" t="str">
        <f>IF($D4963="","",IFERROR(INDEX(类别属性,MATCH($D4963,类别表,0)),""))</f>
        <v/>
      </c>
      <c r="M4963" s="53"/>
      <c r="N4963" s="53"/>
      <c r="O4963" s="32"/>
      <c r="P4963" s="6" t="str">
        <f>IF($C4963="","",IF(ISNA(MATCH($C4963,账户表,0)),"※这个账户不在【基础资料】的账户档案里",IF($B4963="","※没填日期，这一笔不会进任何月份的报表",IF(NOT(ISNUMBER($B4963)),"※日期是文本不是日期（像 2026.6.28 这种），按日期取数的报表全会漏掉这一笔",IF(AND($F4963&lt;&gt;"",$G4963&lt;&gt;""),"※收入和支出不能同时填",IF(AND(N($F4963)=0,N($G4963)=0),"※收入和支出都没填",IF(OR(N($F4963)&lt;0,N($G4963)&lt;0),"※金额不能填负数，方向反了就换一列填",IF($D4963="","※没填收支类别，分类报表会漏掉这一笔",IF(ISNA(MATCH($D4963,类别表,0)),"※收支类别不在【基础资料】的清单里",IF(AND($L4963="内部转账",$M4963=""),"△内部转账要在「对方账户」写上另一头",IF(AND($L4963="内部转账",$M4963=$C4963),"※对方账户跟本账户是同一个",IF(AND($L4963&lt;&gt;"内部转账",$M4963&lt;&gt;""),"△填了对方账户，但类别不是内部转账",IF(YEAR($B4963)&lt;&gt;管理年度,"△不是管理年度的单据，按月的三张报表里看不到",IF($H4963&lt;0,"△这一笔之后该账户余额成负数了，核一下",""))))))))))))))</f>
        <v/>
      </c>
    </row>
    <row r="4964" ht="16.5" spans="1:16">
      <c r="A4964" s="4" t="str">
        <f>IF($C4964="","",COUNTA($C$5:$C4964))</f>
        <v/>
      </c>
      <c r="B4964" s="52"/>
      <c r="C4964" s="53"/>
      <c r="D4964" s="53"/>
      <c r="E4964" s="32"/>
      <c r="F4964" s="54"/>
      <c r="G4964" s="54"/>
      <c r="H4964" s="24" t="str">
        <f>IFERROR(ROUND(VLOOKUP($C4964,基础资料!$B$5:$E$34,3,0)+SUMIF($C$5:$C4964,$C4964,$F$5:$F4964)-SUMIF($C$5:$C4964,$C4964,$G$5:$G4964),2),"")</f>
        <v/>
      </c>
      <c r="I4964" s="53"/>
      <c r="J4964" s="53"/>
      <c r="K4964" s="25" t="str">
        <f t="shared" si="77"/>
        <v/>
      </c>
      <c r="L4964" s="13" t="str">
        <f>IF($D4964="","",IFERROR(INDEX(类别属性,MATCH($D4964,类别表,0)),""))</f>
        <v/>
      </c>
      <c r="M4964" s="53"/>
      <c r="N4964" s="53"/>
      <c r="O4964" s="32"/>
      <c r="P4964" s="6" t="str">
        <f>IF($C4964="","",IF(ISNA(MATCH($C4964,账户表,0)),"※这个账户不在【基础资料】的账户档案里",IF($B4964="","※没填日期，这一笔不会进任何月份的报表",IF(NOT(ISNUMBER($B4964)),"※日期是文本不是日期（像 2026.6.28 这种），按日期取数的报表全会漏掉这一笔",IF(AND($F4964&lt;&gt;"",$G4964&lt;&gt;""),"※收入和支出不能同时填",IF(AND(N($F4964)=0,N($G4964)=0),"※收入和支出都没填",IF(OR(N($F4964)&lt;0,N($G4964)&lt;0),"※金额不能填负数，方向反了就换一列填",IF($D4964="","※没填收支类别，分类报表会漏掉这一笔",IF(ISNA(MATCH($D4964,类别表,0)),"※收支类别不在【基础资料】的清单里",IF(AND($L4964="内部转账",$M4964=""),"△内部转账要在「对方账户」写上另一头",IF(AND($L4964="内部转账",$M4964=$C4964),"※对方账户跟本账户是同一个",IF(AND($L4964&lt;&gt;"内部转账",$M4964&lt;&gt;""),"△填了对方账户，但类别不是内部转账",IF(YEAR($B4964)&lt;&gt;管理年度,"△不是管理年度的单据，按月的三张报表里看不到",IF($H4964&lt;0,"△这一笔之后该账户余额成负数了，核一下",""))))))))))))))</f>
        <v/>
      </c>
    </row>
    <row r="4965" ht="16.5" spans="1:16">
      <c r="A4965" s="4" t="str">
        <f>IF($C4965="","",COUNTA($C$5:$C4965))</f>
        <v/>
      </c>
      <c r="B4965" s="52"/>
      <c r="C4965" s="53"/>
      <c r="D4965" s="53"/>
      <c r="E4965" s="32"/>
      <c r="F4965" s="54"/>
      <c r="G4965" s="54"/>
      <c r="H4965" s="24" t="str">
        <f>IFERROR(ROUND(VLOOKUP($C4965,基础资料!$B$5:$E$34,3,0)+SUMIF($C$5:$C4965,$C4965,$F$5:$F4965)-SUMIF($C$5:$C4965,$C4965,$G$5:$G4965),2),"")</f>
        <v/>
      </c>
      <c r="I4965" s="53"/>
      <c r="J4965" s="53"/>
      <c r="K4965" s="25" t="str">
        <f t="shared" si="77"/>
        <v/>
      </c>
      <c r="L4965" s="13" t="str">
        <f>IF($D4965="","",IFERROR(INDEX(类别属性,MATCH($D4965,类别表,0)),""))</f>
        <v/>
      </c>
      <c r="M4965" s="53"/>
      <c r="N4965" s="53"/>
      <c r="O4965" s="32"/>
      <c r="P4965" s="6" t="str">
        <f>IF($C4965="","",IF(ISNA(MATCH($C4965,账户表,0)),"※这个账户不在【基础资料】的账户档案里",IF($B4965="","※没填日期，这一笔不会进任何月份的报表",IF(NOT(ISNUMBER($B4965)),"※日期是文本不是日期（像 2026.6.28 这种），按日期取数的报表全会漏掉这一笔",IF(AND($F4965&lt;&gt;"",$G4965&lt;&gt;""),"※收入和支出不能同时填",IF(AND(N($F4965)=0,N($G4965)=0),"※收入和支出都没填",IF(OR(N($F4965)&lt;0,N($G4965)&lt;0),"※金额不能填负数，方向反了就换一列填",IF($D4965="","※没填收支类别，分类报表会漏掉这一笔",IF(ISNA(MATCH($D4965,类别表,0)),"※收支类别不在【基础资料】的清单里",IF(AND($L4965="内部转账",$M4965=""),"△内部转账要在「对方账户」写上另一头",IF(AND($L4965="内部转账",$M4965=$C4965),"※对方账户跟本账户是同一个",IF(AND($L4965&lt;&gt;"内部转账",$M4965&lt;&gt;""),"△填了对方账户，但类别不是内部转账",IF(YEAR($B4965)&lt;&gt;管理年度,"△不是管理年度的单据，按月的三张报表里看不到",IF($H4965&lt;0,"△这一笔之后该账户余额成负数了，核一下",""))))))))))))))</f>
        <v/>
      </c>
    </row>
    <row r="4966" ht="16.5" spans="1:16">
      <c r="A4966" s="4" t="str">
        <f>IF($C4966="","",COUNTA($C$5:$C4966))</f>
        <v/>
      </c>
      <c r="B4966" s="52"/>
      <c r="C4966" s="53"/>
      <c r="D4966" s="53"/>
      <c r="E4966" s="32"/>
      <c r="F4966" s="54"/>
      <c r="G4966" s="54"/>
      <c r="H4966" s="24" t="str">
        <f>IFERROR(ROUND(VLOOKUP($C4966,基础资料!$B$5:$E$34,3,0)+SUMIF($C$5:$C4966,$C4966,$F$5:$F4966)-SUMIF($C$5:$C4966,$C4966,$G$5:$G4966),2),"")</f>
        <v/>
      </c>
      <c r="I4966" s="53"/>
      <c r="J4966" s="53"/>
      <c r="K4966" s="25" t="str">
        <f t="shared" si="77"/>
        <v/>
      </c>
      <c r="L4966" s="13" t="str">
        <f>IF($D4966="","",IFERROR(INDEX(类别属性,MATCH($D4966,类别表,0)),""))</f>
        <v/>
      </c>
      <c r="M4966" s="53"/>
      <c r="N4966" s="53"/>
      <c r="O4966" s="32"/>
      <c r="P4966" s="6" t="str">
        <f>IF($C4966="","",IF(ISNA(MATCH($C4966,账户表,0)),"※这个账户不在【基础资料】的账户档案里",IF($B4966="","※没填日期，这一笔不会进任何月份的报表",IF(NOT(ISNUMBER($B4966)),"※日期是文本不是日期（像 2026.6.28 这种），按日期取数的报表全会漏掉这一笔",IF(AND($F4966&lt;&gt;"",$G4966&lt;&gt;""),"※收入和支出不能同时填",IF(AND(N($F4966)=0,N($G4966)=0),"※收入和支出都没填",IF(OR(N($F4966)&lt;0,N($G4966)&lt;0),"※金额不能填负数，方向反了就换一列填",IF($D4966="","※没填收支类别，分类报表会漏掉这一笔",IF(ISNA(MATCH($D4966,类别表,0)),"※收支类别不在【基础资料】的清单里",IF(AND($L4966="内部转账",$M4966=""),"△内部转账要在「对方账户」写上另一头",IF(AND($L4966="内部转账",$M4966=$C4966),"※对方账户跟本账户是同一个",IF(AND($L4966&lt;&gt;"内部转账",$M4966&lt;&gt;""),"△填了对方账户，但类别不是内部转账",IF(YEAR($B4966)&lt;&gt;管理年度,"△不是管理年度的单据，按月的三张报表里看不到",IF($H4966&lt;0,"△这一笔之后该账户余额成负数了，核一下",""))))))))))))))</f>
        <v/>
      </c>
    </row>
    <row r="4967" ht="16.5" spans="1:16">
      <c r="A4967" s="4" t="str">
        <f>IF($C4967="","",COUNTA($C$5:$C4967))</f>
        <v/>
      </c>
      <c r="B4967" s="52"/>
      <c r="C4967" s="53"/>
      <c r="D4967" s="53"/>
      <c r="E4967" s="32"/>
      <c r="F4967" s="54"/>
      <c r="G4967" s="54"/>
      <c r="H4967" s="24" t="str">
        <f>IFERROR(ROUND(VLOOKUP($C4967,基础资料!$B$5:$E$34,3,0)+SUMIF($C$5:$C4967,$C4967,$F$5:$F4967)-SUMIF($C$5:$C4967,$C4967,$G$5:$G4967),2),"")</f>
        <v/>
      </c>
      <c r="I4967" s="53"/>
      <c r="J4967" s="53"/>
      <c r="K4967" s="25" t="str">
        <f t="shared" si="77"/>
        <v/>
      </c>
      <c r="L4967" s="13" t="str">
        <f>IF($D4967="","",IFERROR(INDEX(类别属性,MATCH($D4967,类别表,0)),""))</f>
        <v/>
      </c>
      <c r="M4967" s="53"/>
      <c r="N4967" s="53"/>
      <c r="O4967" s="32"/>
      <c r="P4967" s="6" t="str">
        <f>IF($C4967="","",IF(ISNA(MATCH($C4967,账户表,0)),"※这个账户不在【基础资料】的账户档案里",IF($B4967="","※没填日期，这一笔不会进任何月份的报表",IF(NOT(ISNUMBER($B4967)),"※日期是文本不是日期（像 2026.6.28 这种），按日期取数的报表全会漏掉这一笔",IF(AND($F4967&lt;&gt;"",$G4967&lt;&gt;""),"※收入和支出不能同时填",IF(AND(N($F4967)=0,N($G4967)=0),"※收入和支出都没填",IF(OR(N($F4967)&lt;0,N($G4967)&lt;0),"※金额不能填负数，方向反了就换一列填",IF($D4967="","※没填收支类别，分类报表会漏掉这一笔",IF(ISNA(MATCH($D4967,类别表,0)),"※收支类别不在【基础资料】的清单里",IF(AND($L4967="内部转账",$M4967=""),"△内部转账要在「对方账户」写上另一头",IF(AND($L4967="内部转账",$M4967=$C4967),"※对方账户跟本账户是同一个",IF(AND($L4967&lt;&gt;"内部转账",$M4967&lt;&gt;""),"△填了对方账户，但类别不是内部转账",IF(YEAR($B4967)&lt;&gt;管理年度,"△不是管理年度的单据，按月的三张报表里看不到",IF($H4967&lt;0,"△这一笔之后该账户余额成负数了，核一下",""))))))))))))))</f>
        <v/>
      </c>
    </row>
    <row r="4968" ht="16.5" spans="1:16">
      <c r="A4968" s="4" t="str">
        <f>IF($C4968="","",COUNTA($C$5:$C4968))</f>
        <v/>
      </c>
      <c r="B4968" s="52"/>
      <c r="C4968" s="53"/>
      <c r="D4968" s="53"/>
      <c r="E4968" s="32"/>
      <c r="F4968" s="54"/>
      <c r="G4968" s="54"/>
      <c r="H4968" s="24" t="str">
        <f>IFERROR(ROUND(VLOOKUP($C4968,基础资料!$B$5:$E$34,3,0)+SUMIF($C$5:$C4968,$C4968,$F$5:$F4968)-SUMIF($C$5:$C4968,$C4968,$G$5:$G4968),2),"")</f>
        <v/>
      </c>
      <c r="I4968" s="53"/>
      <c r="J4968" s="53"/>
      <c r="K4968" s="25" t="str">
        <f t="shared" si="77"/>
        <v/>
      </c>
      <c r="L4968" s="13" t="str">
        <f>IF($D4968="","",IFERROR(INDEX(类别属性,MATCH($D4968,类别表,0)),""))</f>
        <v/>
      </c>
      <c r="M4968" s="53"/>
      <c r="N4968" s="53"/>
      <c r="O4968" s="32"/>
      <c r="P4968" s="6" t="str">
        <f>IF($C4968="","",IF(ISNA(MATCH($C4968,账户表,0)),"※这个账户不在【基础资料】的账户档案里",IF($B4968="","※没填日期，这一笔不会进任何月份的报表",IF(NOT(ISNUMBER($B4968)),"※日期是文本不是日期（像 2026.6.28 这种），按日期取数的报表全会漏掉这一笔",IF(AND($F4968&lt;&gt;"",$G4968&lt;&gt;""),"※收入和支出不能同时填",IF(AND(N($F4968)=0,N($G4968)=0),"※收入和支出都没填",IF(OR(N($F4968)&lt;0,N($G4968)&lt;0),"※金额不能填负数，方向反了就换一列填",IF($D4968="","※没填收支类别，分类报表会漏掉这一笔",IF(ISNA(MATCH($D4968,类别表,0)),"※收支类别不在【基础资料】的清单里",IF(AND($L4968="内部转账",$M4968=""),"△内部转账要在「对方账户」写上另一头",IF(AND($L4968="内部转账",$M4968=$C4968),"※对方账户跟本账户是同一个",IF(AND($L4968&lt;&gt;"内部转账",$M4968&lt;&gt;""),"△填了对方账户，但类别不是内部转账",IF(YEAR($B4968)&lt;&gt;管理年度,"△不是管理年度的单据，按月的三张报表里看不到",IF($H4968&lt;0,"△这一笔之后该账户余额成负数了，核一下",""))))))))))))))</f>
        <v/>
      </c>
    </row>
    <row r="4969" ht="16.5" spans="1:16">
      <c r="A4969" s="4" t="str">
        <f>IF($C4969="","",COUNTA($C$5:$C4969))</f>
        <v/>
      </c>
      <c r="B4969" s="52"/>
      <c r="C4969" s="53"/>
      <c r="D4969" s="53"/>
      <c r="E4969" s="32"/>
      <c r="F4969" s="54"/>
      <c r="G4969" s="54"/>
      <c r="H4969" s="24" t="str">
        <f>IFERROR(ROUND(VLOOKUP($C4969,基础资料!$B$5:$E$34,3,0)+SUMIF($C$5:$C4969,$C4969,$F$5:$F4969)-SUMIF($C$5:$C4969,$C4969,$G$5:$G4969),2),"")</f>
        <v/>
      </c>
      <c r="I4969" s="53"/>
      <c r="J4969" s="53"/>
      <c r="K4969" s="25" t="str">
        <f t="shared" si="77"/>
        <v/>
      </c>
      <c r="L4969" s="13" t="str">
        <f>IF($D4969="","",IFERROR(INDEX(类别属性,MATCH($D4969,类别表,0)),""))</f>
        <v/>
      </c>
      <c r="M4969" s="53"/>
      <c r="N4969" s="53"/>
      <c r="O4969" s="32"/>
      <c r="P4969" s="6" t="str">
        <f>IF($C4969="","",IF(ISNA(MATCH($C4969,账户表,0)),"※这个账户不在【基础资料】的账户档案里",IF($B4969="","※没填日期，这一笔不会进任何月份的报表",IF(NOT(ISNUMBER($B4969)),"※日期是文本不是日期（像 2026.6.28 这种），按日期取数的报表全会漏掉这一笔",IF(AND($F4969&lt;&gt;"",$G4969&lt;&gt;""),"※收入和支出不能同时填",IF(AND(N($F4969)=0,N($G4969)=0),"※收入和支出都没填",IF(OR(N($F4969)&lt;0,N($G4969)&lt;0),"※金额不能填负数，方向反了就换一列填",IF($D4969="","※没填收支类别，分类报表会漏掉这一笔",IF(ISNA(MATCH($D4969,类别表,0)),"※收支类别不在【基础资料】的清单里",IF(AND($L4969="内部转账",$M4969=""),"△内部转账要在「对方账户」写上另一头",IF(AND($L4969="内部转账",$M4969=$C4969),"※对方账户跟本账户是同一个",IF(AND($L4969&lt;&gt;"内部转账",$M4969&lt;&gt;""),"△填了对方账户，但类别不是内部转账",IF(YEAR($B4969)&lt;&gt;管理年度,"△不是管理年度的单据，按月的三张报表里看不到",IF($H4969&lt;0,"△这一笔之后该账户余额成负数了，核一下",""))))))))))))))</f>
        <v/>
      </c>
    </row>
    <row r="4970" ht="16.5" spans="1:16">
      <c r="A4970" s="4" t="str">
        <f>IF($C4970="","",COUNTA($C$5:$C4970))</f>
        <v/>
      </c>
      <c r="B4970" s="52"/>
      <c r="C4970" s="53"/>
      <c r="D4970" s="53"/>
      <c r="E4970" s="32"/>
      <c r="F4970" s="54"/>
      <c r="G4970" s="54"/>
      <c r="H4970" s="24" t="str">
        <f>IFERROR(ROUND(VLOOKUP($C4970,基础资料!$B$5:$E$34,3,0)+SUMIF($C$5:$C4970,$C4970,$F$5:$F4970)-SUMIF($C$5:$C4970,$C4970,$G$5:$G4970),2),"")</f>
        <v/>
      </c>
      <c r="I4970" s="53"/>
      <c r="J4970" s="53"/>
      <c r="K4970" s="25" t="str">
        <f t="shared" si="77"/>
        <v/>
      </c>
      <c r="L4970" s="13" t="str">
        <f>IF($D4970="","",IFERROR(INDEX(类别属性,MATCH($D4970,类别表,0)),""))</f>
        <v/>
      </c>
      <c r="M4970" s="53"/>
      <c r="N4970" s="53"/>
      <c r="O4970" s="32"/>
      <c r="P4970" s="6" t="str">
        <f>IF($C4970="","",IF(ISNA(MATCH($C4970,账户表,0)),"※这个账户不在【基础资料】的账户档案里",IF($B4970="","※没填日期，这一笔不会进任何月份的报表",IF(NOT(ISNUMBER($B4970)),"※日期是文本不是日期（像 2026.6.28 这种），按日期取数的报表全会漏掉这一笔",IF(AND($F4970&lt;&gt;"",$G4970&lt;&gt;""),"※收入和支出不能同时填",IF(AND(N($F4970)=0,N($G4970)=0),"※收入和支出都没填",IF(OR(N($F4970)&lt;0,N($G4970)&lt;0),"※金额不能填负数，方向反了就换一列填",IF($D4970="","※没填收支类别，分类报表会漏掉这一笔",IF(ISNA(MATCH($D4970,类别表,0)),"※收支类别不在【基础资料】的清单里",IF(AND($L4970="内部转账",$M4970=""),"△内部转账要在「对方账户」写上另一头",IF(AND($L4970="内部转账",$M4970=$C4970),"※对方账户跟本账户是同一个",IF(AND($L4970&lt;&gt;"内部转账",$M4970&lt;&gt;""),"△填了对方账户，但类别不是内部转账",IF(YEAR($B4970)&lt;&gt;管理年度,"△不是管理年度的单据，按月的三张报表里看不到",IF($H4970&lt;0,"△这一笔之后该账户余额成负数了，核一下",""))))))))))))))</f>
        <v/>
      </c>
    </row>
    <row r="4971" ht="16.5" spans="1:16">
      <c r="A4971" s="4" t="str">
        <f>IF($C4971="","",COUNTA($C$5:$C4971))</f>
        <v/>
      </c>
      <c r="B4971" s="52"/>
      <c r="C4971" s="53"/>
      <c r="D4971" s="53"/>
      <c r="E4971" s="32"/>
      <c r="F4971" s="54"/>
      <c r="G4971" s="54"/>
      <c r="H4971" s="24" t="str">
        <f>IFERROR(ROUND(VLOOKUP($C4971,基础资料!$B$5:$E$34,3,0)+SUMIF($C$5:$C4971,$C4971,$F$5:$F4971)-SUMIF($C$5:$C4971,$C4971,$G$5:$G4971),2),"")</f>
        <v/>
      </c>
      <c r="I4971" s="53"/>
      <c r="J4971" s="53"/>
      <c r="K4971" s="25" t="str">
        <f t="shared" si="77"/>
        <v/>
      </c>
      <c r="L4971" s="13" t="str">
        <f>IF($D4971="","",IFERROR(INDEX(类别属性,MATCH($D4971,类别表,0)),""))</f>
        <v/>
      </c>
      <c r="M4971" s="53"/>
      <c r="N4971" s="53"/>
      <c r="O4971" s="32"/>
      <c r="P4971" s="6" t="str">
        <f>IF($C4971="","",IF(ISNA(MATCH($C4971,账户表,0)),"※这个账户不在【基础资料】的账户档案里",IF($B4971="","※没填日期，这一笔不会进任何月份的报表",IF(NOT(ISNUMBER($B4971)),"※日期是文本不是日期（像 2026.6.28 这种），按日期取数的报表全会漏掉这一笔",IF(AND($F4971&lt;&gt;"",$G4971&lt;&gt;""),"※收入和支出不能同时填",IF(AND(N($F4971)=0,N($G4971)=0),"※收入和支出都没填",IF(OR(N($F4971)&lt;0,N($G4971)&lt;0),"※金额不能填负数，方向反了就换一列填",IF($D4971="","※没填收支类别，分类报表会漏掉这一笔",IF(ISNA(MATCH($D4971,类别表,0)),"※收支类别不在【基础资料】的清单里",IF(AND($L4971="内部转账",$M4971=""),"△内部转账要在「对方账户」写上另一头",IF(AND($L4971="内部转账",$M4971=$C4971),"※对方账户跟本账户是同一个",IF(AND($L4971&lt;&gt;"内部转账",$M4971&lt;&gt;""),"△填了对方账户，但类别不是内部转账",IF(YEAR($B4971)&lt;&gt;管理年度,"△不是管理年度的单据，按月的三张报表里看不到",IF($H4971&lt;0,"△这一笔之后该账户余额成负数了，核一下",""))))))))))))))</f>
        <v/>
      </c>
    </row>
    <row r="4972" ht="16.5" spans="1:16">
      <c r="A4972" s="4" t="str">
        <f>IF($C4972="","",COUNTA($C$5:$C4972))</f>
        <v/>
      </c>
      <c r="B4972" s="52"/>
      <c r="C4972" s="53"/>
      <c r="D4972" s="53"/>
      <c r="E4972" s="32"/>
      <c r="F4972" s="54"/>
      <c r="G4972" s="54"/>
      <c r="H4972" s="24" t="str">
        <f>IFERROR(ROUND(VLOOKUP($C4972,基础资料!$B$5:$E$34,3,0)+SUMIF($C$5:$C4972,$C4972,$F$5:$F4972)-SUMIF($C$5:$C4972,$C4972,$G$5:$G4972),2),"")</f>
        <v/>
      </c>
      <c r="I4972" s="53"/>
      <c r="J4972" s="53"/>
      <c r="K4972" s="25" t="str">
        <f t="shared" si="77"/>
        <v/>
      </c>
      <c r="L4972" s="13" t="str">
        <f>IF($D4972="","",IFERROR(INDEX(类别属性,MATCH($D4972,类别表,0)),""))</f>
        <v/>
      </c>
      <c r="M4972" s="53"/>
      <c r="N4972" s="53"/>
      <c r="O4972" s="32"/>
      <c r="P4972" s="6" t="str">
        <f>IF($C4972="","",IF(ISNA(MATCH($C4972,账户表,0)),"※这个账户不在【基础资料】的账户档案里",IF($B4972="","※没填日期，这一笔不会进任何月份的报表",IF(NOT(ISNUMBER($B4972)),"※日期是文本不是日期（像 2026.6.28 这种），按日期取数的报表全会漏掉这一笔",IF(AND($F4972&lt;&gt;"",$G4972&lt;&gt;""),"※收入和支出不能同时填",IF(AND(N($F4972)=0,N($G4972)=0),"※收入和支出都没填",IF(OR(N($F4972)&lt;0,N($G4972)&lt;0),"※金额不能填负数，方向反了就换一列填",IF($D4972="","※没填收支类别，分类报表会漏掉这一笔",IF(ISNA(MATCH($D4972,类别表,0)),"※收支类别不在【基础资料】的清单里",IF(AND($L4972="内部转账",$M4972=""),"△内部转账要在「对方账户」写上另一头",IF(AND($L4972="内部转账",$M4972=$C4972),"※对方账户跟本账户是同一个",IF(AND($L4972&lt;&gt;"内部转账",$M4972&lt;&gt;""),"△填了对方账户，但类别不是内部转账",IF(YEAR($B4972)&lt;&gt;管理年度,"△不是管理年度的单据，按月的三张报表里看不到",IF($H4972&lt;0,"△这一笔之后该账户余额成负数了，核一下",""))))))))))))))</f>
        <v/>
      </c>
    </row>
    <row r="4973" ht="16.5" spans="1:16">
      <c r="A4973" s="4" t="str">
        <f>IF($C4973="","",COUNTA($C$5:$C4973))</f>
        <v/>
      </c>
      <c r="B4973" s="52"/>
      <c r="C4973" s="53"/>
      <c r="D4973" s="53"/>
      <c r="E4973" s="32"/>
      <c r="F4973" s="54"/>
      <c r="G4973" s="54"/>
      <c r="H4973" s="24" t="str">
        <f>IFERROR(ROUND(VLOOKUP($C4973,基础资料!$B$5:$E$34,3,0)+SUMIF($C$5:$C4973,$C4973,$F$5:$F4973)-SUMIF($C$5:$C4973,$C4973,$G$5:$G4973),2),"")</f>
        <v/>
      </c>
      <c r="I4973" s="53"/>
      <c r="J4973" s="53"/>
      <c r="K4973" s="25" t="str">
        <f t="shared" si="77"/>
        <v/>
      </c>
      <c r="L4973" s="13" t="str">
        <f>IF($D4973="","",IFERROR(INDEX(类别属性,MATCH($D4973,类别表,0)),""))</f>
        <v/>
      </c>
      <c r="M4973" s="53"/>
      <c r="N4973" s="53"/>
      <c r="O4973" s="32"/>
      <c r="P4973" s="6" t="str">
        <f>IF($C4973="","",IF(ISNA(MATCH($C4973,账户表,0)),"※这个账户不在【基础资料】的账户档案里",IF($B4973="","※没填日期，这一笔不会进任何月份的报表",IF(NOT(ISNUMBER($B4973)),"※日期是文本不是日期（像 2026.6.28 这种），按日期取数的报表全会漏掉这一笔",IF(AND($F4973&lt;&gt;"",$G4973&lt;&gt;""),"※收入和支出不能同时填",IF(AND(N($F4973)=0,N($G4973)=0),"※收入和支出都没填",IF(OR(N($F4973)&lt;0,N($G4973)&lt;0),"※金额不能填负数，方向反了就换一列填",IF($D4973="","※没填收支类别，分类报表会漏掉这一笔",IF(ISNA(MATCH($D4973,类别表,0)),"※收支类别不在【基础资料】的清单里",IF(AND($L4973="内部转账",$M4973=""),"△内部转账要在「对方账户」写上另一头",IF(AND($L4973="内部转账",$M4973=$C4973),"※对方账户跟本账户是同一个",IF(AND($L4973&lt;&gt;"内部转账",$M4973&lt;&gt;""),"△填了对方账户，但类别不是内部转账",IF(YEAR($B4973)&lt;&gt;管理年度,"△不是管理年度的单据，按月的三张报表里看不到",IF($H4973&lt;0,"△这一笔之后该账户余额成负数了，核一下",""))))))))))))))</f>
        <v/>
      </c>
    </row>
    <row r="4974" ht="16.5" spans="1:16">
      <c r="A4974" s="4" t="str">
        <f>IF($C4974="","",COUNTA($C$5:$C4974))</f>
        <v/>
      </c>
      <c r="B4974" s="52"/>
      <c r="C4974" s="53"/>
      <c r="D4974" s="53"/>
      <c r="E4974" s="32"/>
      <c r="F4974" s="54"/>
      <c r="G4974" s="54"/>
      <c r="H4974" s="24" t="str">
        <f>IFERROR(ROUND(VLOOKUP($C4974,基础资料!$B$5:$E$34,3,0)+SUMIF($C$5:$C4974,$C4974,$F$5:$F4974)-SUMIF($C$5:$C4974,$C4974,$G$5:$G4974),2),"")</f>
        <v/>
      </c>
      <c r="I4974" s="53"/>
      <c r="J4974" s="53"/>
      <c r="K4974" s="25" t="str">
        <f t="shared" si="77"/>
        <v/>
      </c>
      <c r="L4974" s="13" t="str">
        <f>IF($D4974="","",IFERROR(INDEX(类别属性,MATCH($D4974,类别表,0)),""))</f>
        <v/>
      </c>
      <c r="M4974" s="53"/>
      <c r="N4974" s="53"/>
      <c r="O4974" s="32"/>
      <c r="P4974" s="6" t="str">
        <f>IF($C4974="","",IF(ISNA(MATCH($C4974,账户表,0)),"※这个账户不在【基础资料】的账户档案里",IF($B4974="","※没填日期，这一笔不会进任何月份的报表",IF(NOT(ISNUMBER($B4974)),"※日期是文本不是日期（像 2026.6.28 这种），按日期取数的报表全会漏掉这一笔",IF(AND($F4974&lt;&gt;"",$G4974&lt;&gt;""),"※收入和支出不能同时填",IF(AND(N($F4974)=0,N($G4974)=0),"※收入和支出都没填",IF(OR(N($F4974)&lt;0,N($G4974)&lt;0),"※金额不能填负数，方向反了就换一列填",IF($D4974="","※没填收支类别，分类报表会漏掉这一笔",IF(ISNA(MATCH($D4974,类别表,0)),"※收支类别不在【基础资料】的清单里",IF(AND($L4974="内部转账",$M4974=""),"△内部转账要在「对方账户」写上另一头",IF(AND($L4974="内部转账",$M4974=$C4974),"※对方账户跟本账户是同一个",IF(AND($L4974&lt;&gt;"内部转账",$M4974&lt;&gt;""),"△填了对方账户，但类别不是内部转账",IF(YEAR($B4974)&lt;&gt;管理年度,"△不是管理年度的单据，按月的三张报表里看不到",IF($H4974&lt;0,"△这一笔之后该账户余额成负数了，核一下",""))))))))))))))</f>
        <v/>
      </c>
    </row>
    <row r="4975" ht="16.5" spans="1:16">
      <c r="A4975" s="4" t="str">
        <f>IF($C4975="","",COUNTA($C$5:$C4975))</f>
        <v/>
      </c>
      <c r="B4975" s="52"/>
      <c r="C4975" s="53"/>
      <c r="D4975" s="53"/>
      <c r="E4975" s="32"/>
      <c r="F4975" s="54"/>
      <c r="G4975" s="54"/>
      <c r="H4975" s="24" t="str">
        <f>IFERROR(ROUND(VLOOKUP($C4975,基础资料!$B$5:$E$34,3,0)+SUMIF($C$5:$C4975,$C4975,$F$5:$F4975)-SUMIF($C$5:$C4975,$C4975,$G$5:$G4975),2),"")</f>
        <v/>
      </c>
      <c r="I4975" s="53"/>
      <c r="J4975" s="53"/>
      <c r="K4975" s="25" t="str">
        <f t="shared" si="77"/>
        <v/>
      </c>
      <c r="L4975" s="13" t="str">
        <f>IF($D4975="","",IFERROR(INDEX(类别属性,MATCH($D4975,类别表,0)),""))</f>
        <v/>
      </c>
      <c r="M4975" s="53"/>
      <c r="N4975" s="53"/>
      <c r="O4975" s="32"/>
      <c r="P4975" s="6" t="str">
        <f>IF($C4975="","",IF(ISNA(MATCH($C4975,账户表,0)),"※这个账户不在【基础资料】的账户档案里",IF($B4975="","※没填日期，这一笔不会进任何月份的报表",IF(NOT(ISNUMBER($B4975)),"※日期是文本不是日期（像 2026.6.28 这种），按日期取数的报表全会漏掉这一笔",IF(AND($F4975&lt;&gt;"",$G4975&lt;&gt;""),"※收入和支出不能同时填",IF(AND(N($F4975)=0,N($G4975)=0),"※收入和支出都没填",IF(OR(N($F4975)&lt;0,N($G4975)&lt;0),"※金额不能填负数，方向反了就换一列填",IF($D4975="","※没填收支类别，分类报表会漏掉这一笔",IF(ISNA(MATCH($D4975,类别表,0)),"※收支类别不在【基础资料】的清单里",IF(AND($L4975="内部转账",$M4975=""),"△内部转账要在「对方账户」写上另一头",IF(AND($L4975="内部转账",$M4975=$C4975),"※对方账户跟本账户是同一个",IF(AND($L4975&lt;&gt;"内部转账",$M4975&lt;&gt;""),"△填了对方账户，但类别不是内部转账",IF(YEAR($B4975)&lt;&gt;管理年度,"△不是管理年度的单据，按月的三张报表里看不到",IF($H4975&lt;0,"△这一笔之后该账户余额成负数了，核一下",""))))))))))))))</f>
        <v/>
      </c>
    </row>
    <row r="4976" ht="16.5" spans="1:16">
      <c r="A4976" s="4" t="str">
        <f>IF($C4976="","",COUNTA($C$5:$C4976))</f>
        <v/>
      </c>
      <c r="B4976" s="52"/>
      <c r="C4976" s="53"/>
      <c r="D4976" s="53"/>
      <c r="E4976" s="32"/>
      <c r="F4976" s="54"/>
      <c r="G4976" s="54"/>
      <c r="H4976" s="24" t="str">
        <f>IFERROR(ROUND(VLOOKUP($C4976,基础资料!$B$5:$E$34,3,0)+SUMIF($C$5:$C4976,$C4976,$F$5:$F4976)-SUMIF($C$5:$C4976,$C4976,$G$5:$G4976),2),"")</f>
        <v/>
      </c>
      <c r="I4976" s="53"/>
      <c r="J4976" s="53"/>
      <c r="K4976" s="25" t="str">
        <f t="shared" si="77"/>
        <v/>
      </c>
      <c r="L4976" s="13" t="str">
        <f>IF($D4976="","",IFERROR(INDEX(类别属性,MATCH($D4976,类别表,0)),""))</f>
        <v/>
      </c>
      <c r="M4976" s="53"/>
      <c r="N4976" s="53"/>
      <c r="O4976" s="32"/>
      <c r="P4976" s="6" t="str">
        <f>IF($C4976="","",IF(ISNA(MATCH($C4976,账户表,0)),"※这个账户不在【基础资料】的账户档案里",IF($B4976="","※没填日期，这一笔不会进任何月份的报表",IF(NOT(ISNUMBER($B4976)),"※日期是文本不是日期（像 2026.6.28 这种），按日期取数的报表全会漏掉这一笔",IF(AND($F4976&lt;&gt;"",$G4976&lt;&gt;""),"※收入和支出不能同时填",IF(AND(N($F4976)=0,N($G4976)=0),"※收入和支出都没填",IF(OR(N($F4976)&lt;0,N($G4976)&lt;0),"※金额不能填负数，方向反了就换一列填",IF($D4976="","※没填收支类别，分类报表会漏掉这一笔",IF(ISNA(MATCH($D4976,类别表,0)),"※收支类别不在【基础资料】的清单里",IF(AND($L4976="内部转账",$M4976=""),"△内部转账要在「对方账户」写上另一头",IF(AND($L4976="内部转账",$M4976=$C4976),"※对方账户跟本账户是同一个",IF(AND($L4976&lt;&gt;"内部转账",$M4976&lt;&gt;""),"△填了对方账户，但类别不是内部转账",IF(YEAR($B4976)&lt;&gt;管理年度,"△不是管理年度的单据，按月的三张报表里看不到",IF($H4976&lt;0,"△这一笔之后该账户余额成负数了，核一下",""))))))))))))))</f>
        <v/>
      </c>
    </row>
    <row r="4977" ht="16.5" spans="1:16">
      <c r="A4977" s="4" t="str">
        <f>IF($C4977="","",COUNTA($C$5:$C4977))</f>
        <v/>
      </c>
      <c r="B4977" s="52"/>
      <c r="C4977" s="53"/>
      <c r="D4977" s="53"/>
      <c r="E4977" s="32"/>
      <c r="F4977" s="54"/>
      <c r="G4977" s="54"/>
      <c r="H4977" s="24" t="str">
        <f>IFERROR(ROUND(VLOOKUP($C4977,基础资料!$B$5:$E$34,3,0)+SUMIF($C$5:$C4977,$C4977,$F$5:$F4977)-SUMIF($C$5:$C4977,$C4977,$G$5:$G4977),2),"")</f>
        <v/>
      </c>
      <c r="I4977" s="53"/>
      <c r="J4977" s="53"/>
      <c r="K4977" s="25" t="str">
        <f t="shared" si="77"/>
        <v/>
      </c>
      <c r="L4977" s="13" t="str">
        <f>IF($D4977="","",IFERROR(INDEX(类别属性,MATCH($D4977,类别表,0)),""))</f>
        <v/>
      </c>
      <c r="M4977" s="53"/>
      <c r="N4977" s="53"/>
      <c r="O4977" s="32"/>
      <c r="P4977" s="6" t="str">
        <f>IF($C4977="","",IF(ISNA(MATCH($C4977,账户表,0)),"※这个账户不在【基础资料】的账户档案里",IF($B4977="","※没填日期，这一笔不会进任何月份的报表",IF(NOT(ISNUMBER($B4977)),"※日期是文本不是日期（像 2026.6.28 这种），按日期取数的报表全会漏掉这一笔",IF(AND($F4977&lt;&gt;"",$G4977&lt;&gt;""),"※收入和支出不能同时填",IF(AND(N($F4977)=0,N($G4977)=0),"※收入和支出都没填",IF(OR(N($F4977)&lt;0,N($G4977)&lt;0),"※金额不能填负数，方向反了就换一列填",IF($D4977="","※没填收支类别，分类报表会漏掉这一笔",IF(ISNA(MATCH($D4977,类别表,0)),"※收支类别不在【基础资料】的清单里",IF(AND($L4977="内部转账",$M4977=""),"△内部转账要在「对方账户」写上另一头",IF(AND($L4977="内部转账",$M4977=$C4977),"※对方账户跟本账户是同一个",IF(AND($L4977&lt;&gt;"内部转账",$M4977&lt;&gt;""),"△填了对方账户，但类别不是内部转账",IF(YEAR($B4977)&lt;&gt;管理年度,"△不是管理年度的单据，按月的三张报表里看不到",IF($H4977&lt;0,"△这一笔之后该账户余额成负数了，核一下",""))))))))))))))</f>
        <v/>
      </c>
    </row>
    <row r="4978" ht="16.5" spans="1:16">
      <c r="A4978" s="4" t="str">
        <f>IF($C4978="","",COUNTA($C$5:$C4978))</f>
        <v/>
      </c>
      <c r="B4978" s="52"/>
      <c r="C4978" s="53"/>
      <c r="D4978" s="53"/>
      <c r="E4978" s="32"/>
      <c r="F4978" s="54"/>
      <c r="G4978" s="54"/>
      <c r="H4978" s="24" t="str">
        <f>IFERROR(ROUND(VLOOKUP($C4978,基础资料!$B$5:$E$34,3,0)+SUMIF($C$5:$C4978,$C4978,$F$5:$F4978)-SUMIF($C$5:$C4978,$C4978,$G$5:$G4978),2),"")</f>
        <v/>
      </c>
      <c r="I4978" s="53"/>
      <c r="J4978" s="53"/>
      <c r="K4978" s="25" t="str">
        <f t="shared" si="77"/>
        <v/>
      </c>
      <c r="L4978" s="13" t="str">
        <f>IF($D4978="","",IFERROR(INDEX(类别属性,MATCH($D4978,类别表,0)),""))</f>
        <v/>
      </c>
      <c r="M4978" s="53"/>
      <c r="N4978" s="53"/>
      <c r="O4978" s="32"/>
      <c r="P4978" s="6" t="str">
        <f>IF($C4978="","",IF(ISNA(MATCH($C4978,账户表,0)),"※这个账户不在【基础资料】的账户档案里",IF($B4978="","※没填日期，这一笔不会进任何月份的报表",IF(NOT(ISNUMBER($B4978)),"※日期是文本不是日期（像 2026.6.28 这种），按日期取数的报表全会漏掉这一笔",IF(AND($F4978&lt;&gt;"",$G4978&lt;&gt;""),"※收入和支出不能同时填",IF(AND(N($F4978)=0,N($G4978)=0),"※收入和支出都没填",IF(OR(N($F4978)&lt;0,N($G4978)&lt;0),"※金额不能填负数，方向反了就换一列填",IF($D4978="","※没填收支类别，分类报表会漏掉这一笔",IF(ISNA(MATCH($D4978,类别表,0)),"※收支类别不在【基础资料】的清单里",IF(AND($L4978="内部转账",$M4978=""),"△内部转账要在「对方账户」写上另一头",IF(AND($L4978="内部转账",$M4978=$C4978),"※对方账户跟本账户是同一个",IF(AND($L4978&lt;&gt;"内部转账",$M4978&lt;&gt;""),"△填了对方账户，但类别不是内部转账",IF(YEAR($B4978)&lt;&gt;管理年度,"△不是管理年度的单据，按月的三张报表里看不到",IF($H4978&lt;0,"△这一笔之后该账户余额成负数了，核一下",""))))))))))))))</f>
        <v/>
      </c>
    </row>
    <row r="4979" ht="16.5" spans="1:16">
      <c r="A4979" s="4" t="str">
        <f>IF($C4979="","",COUNTA($C$5:$C4979))</f>
        <v/>
      </c>
      <c r="B4979" s="52"/>
      <c r="C4979" s="53"/>
      <c r="D4979" s="53"/>
      <c r="E4979" s="32"/>
      <c r="F4979" s="54"/>
      <c r="G4979" s="54"/>
      <c r="H4979" s="24" t="str">
        <f>IFERROR(ROUND(VLOOKUP($C4979,基础资料!$B$5:$E$34,3,0)+SUMIF($C$5:$C4979,$C4979,$F$5:$F4979)-SUMIF($C$5:$C4979,$C4979,$G$5:$G4979),2),"")</f>
        <v/>
      </c>
      <c r="I4979" s="53"/>
      <c r="J4979" s="53"/>
      <c r="K4979" s="25" t="str">
        <f t="shared" si="77"/>
        <v/>
      </c>
      <c r="L4979" s="13" t="str">
        <f>IF($D4979="","",IFERROR(INDEX(类别属性,MATCH($D4979,类别表,0)),""))</f>
        <v/>
      </c>
      <c r="M4979" s="53"/>
      <c r="N4979" s="53"/>
      <c r="O4979" s="32"/>
      <c r="P4979" s="6" t="str">
        <f>IF($C4979="","",IF(ISNA(MATCH($C4979,账户表,0)),"※这个账户不在【基础资料】的账户档案里",IF($B4979="","※没填日期，这一笔不会进任何月份的报表",IF(NOT(ISNUMBER($B4979)),"※日期是文本不是日期（像 2026.6.28 这种），按日期取数的报表全会漏掉这一笔",IF(AND($F4979&lt;&gt;"",$G4979&lt;&gt;""),"※收入和支出不能同时填",IF(AND(N($F4979)=0,N($G4979)=0),"※收入和支出都没填",IF(OR(N($F4979)&lt;0,N($G4979)&lt;0),"※金额不能填负数，方向反了就换一列填",IF($D4979="","※没填收支类别，分类报表会漏掉这一笔",IF(ISNA(MATCH($D4979,类别表,0)),"※收支类别不在【基础资料】的清单里",IF(AND($L4979="内部转账",$M4979=""),"△内部转账要在「对方账户」写上另一头",IF(AND($L4979="内部转账",$M4979=$C4979),"※对方账户跟本账户是同一个",IF(AND($L4979&lt;&gt;"内部转账",$M4979&lt;&gt;""),"△填了对方账户，但类别不是内部转账",IF(YEAR($B4979)&lt;&gt;管理年度,"△不是管理年度的单据，按月的三张报表里看不到",IF($H4979&lt;0,"△这一笔之后该账户余额成负数了，核一下",""))))))))))))))</f>
        <v/>
      </c>
    </row>
    <row r="4980" ht="16.5" spans="1:16">
      <c r="A4980" s="4" t="str">
        <f>IF($C4980="","",COUNTA($C$5:$C4980))</f>
        <v/>
      </c>
      <c r="B4980" s="52"/>
      <c r="C4980" s="53"/>
      <c r="D4980" s="53"/>
      <c r="E4980" s="32"/>
      <c r="F4980" s="54"/>
      <c r="G4980" s="54"/>
      <c r="H4980" s="24" t="str">
        <f>IFERROR(ROUND(VLOOKUP($C4980,基础资料!$B$5:$E$34,3,0)+SUMIF($C$5:$C4980,$C4980,$F$5:$F4980)-SUMIF($C$5:$C4980,$C4980,$G$5:$G4980),2),"")</f>
        <v/>
      </c>
      <c r="I4980" s="53"/>
      <c r="J4980" s="53"/>
      <c r="K4980" s="25" t="str">
        <f t="shared" si="77"/>
        <v/>
      </c>
      <c r="L4980" s="13" t="str">
        <f>IF($D4980="","",IFERROR(INDEX(类别属性,MATCH($D4980,类别表,0)),""))</f>
        <v/>
      </c>
      <c r="M4980" s="53"/>
      <c r="N4980" s="53"/>
      <c r="O4980" s="32"/>
      <c r="P4980" s="6" t="str">
        <f>IF($C4980="","",IF(ISNA(MATCH($C4980,账户表,0)),"※这个账户不在【基础资料】的账户档案里",IF($B4980="","※没填日期，这一笔不会进任何月份的报表",IF(NOT(ISNUMBER($B4980)),"※日期是文本不是日期（像 2026.6.28 这种），按日期取数的报表全会漏掉这一笔",IF(AND($F4980&lt;&gt;"",$G4980&lt;&gt;""),"※收入和支出不能同时填",IF(AND(N($F4980)=0,N($G4980)=0),"※收入和支出都没填",IF(OR(N($F4980)&lt;0,N($G4980)&lt;0),"※金额不能填负数，方向反了就换一列填",IF($D4980="","※没填收支类别，分类报表会漏掉这一笔",IF(ISNA(MATCH($D4980,类别表,0)),"※收支类别不在【基础资料】的清单里",IF(AND($L4980="内部转账",$M4980=""),"△内部转账要在「对方账户」写上另一头",IF(AND($L4980="内部转账",$M4980=$C4980),"※对方账户跟本账户是同一个",IF(AND($L4980&lt;&gt;"内部转账",$M4980&lt;&gt;""),"△填了对方账户，但类别不是内部转账",IF(YEAR($B4980)&lt;&gt;管理年度,"△不是管理年度的单据，按月的三张报表里看不到",IF($H4980&lt;0,"△这一笔之后该账户余额成负数了，核一下",""))))))))))))))</f>
        <v/>
      </c>
    </row>
    <row r="4981" ht="16.5" spans="1:16">
      <c r="A4981" s="4" t="str">
        <f>IF($C4981="","",COUNTA($C$5:$C4981))</f>
        <v/>
      </c>
      <c r="B4981" s="52"/>
      <c r="C4981" s="53"/>
      <c r="D4981" s="53"/>
      <c r="E4981" s="32"/>
      <c r="F4981" s="54"/>
      <c r="G4981" s="54"/>
      <c r="H4981" s="24" t="str">
        <f>IFERROR(ROUND(VLOOKUP($C4981,基础资料!$B$5:$E$34,3,0)+SUMIF($C$5:$C4981,$C4981,$F$5:$F4981)-SUMIF($C$5:$C4981,$C4981,$G$5:$G4981),2),"")</f>
        <v/>
      </c>
      <c r="I4981" s="53"/>
      <c r="J4981" s="53"/>
      <c r="K4981" s="25" t="str">
        <f t="shared" si="77"/>
        <v/>
      </c>
      <c r="L4981" s="13" t="str">
        <f>IF($D4981="","",IFERROR(INDEX(类别属性,MATCH($D4981,类别表,0)),""))</f>
        <v/>
      </c>
      <c r="M4981" s="53"/>
      <c r="N4981" s="53"/>
      <c r="O4981" s="32"/>
      <c r="P4981" s="6" t="str">
        <f>IF($C4981="","",IF(ISNA(MATCH($C4981,账户表,0)),"※这个账户不在【基础资料】的账户档案里",IF($B4981="","※没填日期，这一笔不会进任何月份的报表",IF(NOT(ISNUMBER($B4981)),"※日期是文本不是日期（像 2026.6.28 这种），按日期取数的报表全会漏掉这一笔",IF(AND($F4981&lt;&gt;"",$G4981&lt;&gt;""),"※收入和支出不能同时填",IF(AND(N($F4981)=0,N($G4981)=0),"※收入和支出都没填",IF(OR(N($F4981)&lt;0,N($G4981)&lt;0),"※金额不能填负数，方向反了就换一列填",IF($D4981="","※没填收支类别，分类报表会漏掉这一笔",IF(ISNA(MATCH($D4981,类别表,0)),"※收支类别不在【基础资料】的清单里",IF(AND($L4981="内部转账",$M4981=""),"△内部转账要在「对方账户」写上另一头",IF(AND($L4981="内部转账",$M4981=$C4981),"※对方账户跟本账户是同一个",IF(AND($L4981&lt;&gt;"内部转账",$M4981&lt;&gt;""),"△填了对方账户，但类别不是内部转账",IF(YEAR($B4981)&lt;&gt;管理年度,"△不是管理年度的单据，按月的三张报表里看不到",IF($H4981&lt;0,"△这一笔之后该账户余额成负数了，核一下",""))))))))))))))</f>
        <v/>
      </c>
    </row>
    <row r="4982" ht="16.5" spans="1:16">
      <c r="A4982" s="4" t="str">
        <f>IF($C4982="","",COUNTA($C$5:$C4982))</f>
        <v/>
      </c>
      <c r="B4982" s="52"/>
      <c r="C4982" s="53"/>
      <c r="D4982" s="53"/>
      <c r="E4982" s="32"/>
      <c r="F4982" s="54"/>
      <c r="G4982" s="54"/>
      <c r="H4982" s="24" t="str">
        <f>IFERROR(ROUND(VLOOKUP($C4982,基础资料!$B$5:$E$34,3,0)+SUMIF($C$5:$C4982,$C4982,$F$5:$F4982)-SUMIF($C$5:$C4982,$C4982,$G$5:$G4982),2),"")</f>
        <v/>
      </c>
      <c r="I4982" s="53"/>
      <c r="J4982" s="53"/>
      <c r="K4982" s="25" t="str">
        <f t="shared" si="77"/>
        <v/>
      </c>
      <c r="L4982" s="13" t="str">
        <f>IF($D4982="","",IFERROR(INDEX(类别属性,MATCH($D4982,类别表,0)),""))</f>
        <v/>
      </c>
      <c r="M4982" s="53"/>
      <c r="N4982" s="53"/>
      <c r="O4982" s="32"/>
      <c r="P4982" s="6" t="str">
        <f>IF($C4982="","",IF(ISNA(MATCH($C4982,账户表,0)),"※这个账户不在【基础资料】的账户档案里",IF($B4982="","※没填日期，这一笔不会进任何月份的报表",IF(NOT(ISNUMBER($B4982)),"※日期是文本不是日期（像 2026.6.28 这种），按日期取数的报表全会漏掉这一笔",IF(AND($F4982&lt;&gt;"",$G4982&lt;&gt;""),"※收入和支出不能同时填",IF(AND(N($F4982)=0,N($G4982)=0),"※收入和支出都没填",IF(OR(N($F4982)&lt;0,N($G4982)&lt;0),"※金额不能填负数，方向反了就换一列填",IF($D4982="","※没填收支类别，分类报表会漏掉这一笔",IF(ISNA(MATCH($D4982,类别表,0)),"※收支类别不在【基础资料】的清单里",IF(AND($L4982="内部转账",$M4982=""),"△内部转账要在「对方账户」写上另一头",IF(AND($L4982="内部转账",$M4982=$C4982),"※对方账户跟本账户是同一个",IF(AND($L4982&lt;&gt;"内部转账",$M4982&lt;&gt;""),"△填了对方账户，但类别不是内部转账",IF(YEAR($B4982)&lt;&gt;管理年度,"△不是管理年度的单据，按月的三张报表里看不到",IF($H4982&lt;0,"△这一笔之后该账户余额成负数了，核一下",""))))))))))))))</f>
        <v/>
      </c>
    </row>
    <row r="4983" ht="16.5" spans="1:16">
      <c r="A4983" s="4" t="str">
        <f>IF($C4983="","",COUNTA($C$5:$C4983))</f>
        <v/>
      </c>
      <c r="B4983" s="52"/>
      <c r="C4983" s="53"/>
      <c r="D4983" s="53"/>
      <c r="E4983" s="32"/>
      <c r="F4983" s="54"/>
      <c r="G4983" s="54"/>
      <c r="H4983" s="24" t="str">
        <f>IFERROR(ROUND(VLOOKUP($C4983,基础资料!$B$5:$E$34,3,0)+SUMIF($C$5:$C4983,$C4983,$F$5:$F4983)-SUMIF($C$5:$C4983,$C4983,$G$5:$G4983),2),"")</f>
        <v/>
      </c>
      <c r="I4983" s="53"/>
      <c r="J4983" s="53"/>
      <c r="K4983" s="25" t="str">
        <f t="shared" si="77"/>
        <v/>
      </c>
      <c r="L4983" s="13" t="str">
        <f>IF($D4983="","",IFERROR(INDEX(类别属性,MATCH($D4983,类别表,0)),""))</f>
        <v/>
      </c>
      <c r="M4983" s="53"/>
      <c r="N4983" s="53"/>
      <c r="O4983" s="32"/>
      <c r="P4983" s="6" t="str">
        <f>IF($C4983="","",IF(ISNA(MATCH($C4983,账户表,0)),"※这个账户不在【基础资料】的账户档案里",IF($B4983="","※没填日期，这一笔不会进任何月份的报表",IF(NOT(ISNUMBER($B4983)),"※日期是文本不是日期（像 2026.6.28 这种），按日期取数的报表全会漏掉这一笔",IF(AND($F4983&lt;&gt;"",$G4983&lt;&gt;""),"※收入和支出不能同时填",IF(AND(N($F4983)=0,N($G4983)=0),"※收入和支出都没填",IF(OR(N($F4983)&lt;0,N($G4983)&lt;0),"※金额不能填负数，方向反了就换一列填",IF($D4983="","※没填收支类别，分类报表会漏掉这一笔",IF(ISNA(MATCH($D4983,类别表,0)),"※收支类别不在【基础资料】的清单里",IF(AND($L4983="内部转账",$M4983=""),"△内部转账要在「对方账户」写上另一头",IF(AND($L4983="内部转账",$M4983=$C4983),"※对方账户跟本账户是同一个",IF(AND($L4983&lt;&gt;"内部转账",$M4983&lt;&gt;""),"△填了对方账户，但类别不是内部转账",IF(YEAR($B4983)&lt;&gt;管理年度,"△不是管理年度的单据，按月的三张报表里看不到",IF($H4983&lt;0,"△这一笔之后该账户余额成负数了，核一下",""))))))))))))))</f>
        <v/>
      </c>
    </row>
    <row r="4984" ht="16.5" spans="1:16">
      <c r="A4984" s="4" t="str">
        <f>IF($C4984="","",COUNTA($C$5:$C4984))</f>
        <v/>
      </c>
      <c r="B4984" s="52"/>
      <c r="C4984" s="53"/>
      <c r="D4984" s="53"/>
      <c r="E4984" s="32"/>
      <c r="F4984" s="54"/>
      <c r="G4984" s="54"/>
      <c r="H4984" s="24" t="str">
        <f>IFERROR(ROUND(VLOOKUP($C4984,基础资料!$B$5:$E$34,3,0)+SUMIF($C$5:$C4984,$C4984,$F$5:$F4984)-SUMIF($C$5:$C4984,$C4984,$G$5:$G4984),2),"")</f>
        <v/>
      </c>
      <c r="I4984" s="53"/>
      <c r="J4984" s="53"/>
      <c r="K4984" s="25" t="str">
        <f t="shared" si="77"/>
        <v/>
      </c>
      <c r="L4984" s="13" t="str">
        <f>IF($D4984="","",IFERROR(INDEX(类别属性,MATCH($D4984,类别表,0)),""))</f>
        <v/>
      </c>
      <c r="M4984" s="53"/>
      <c r="N4984" s="53"/>
      <c r="O4984" s="32"/>
      <c r="P4984" s="6" t="str">
        <f>IF($C4984="","",IF(ISNA(MATCH($C4984,账户表,0)),"※这个账户不在【基础资料】的账户档案里",IF($B4984="","※没填日期，这一笔不会进任何月份的报表",IF(NOT(ISNUMBER($B4984)),"※日期是文本不是日期（像 2026.6.28 这种），按日期取数的报表全会漏掉这一笔",IF(AND($F4984&lt;&gt;"",$G4984&lt;&gt;""),"※收入和支出不能同时填",IF(AND(N($F4984)=0,N($G4984)=0),"※收入和支出都没填",IF(OR(N($F4984)&lt;0,N($G4984)&lt;0),"※金额不能填负数，方向反了就换一列填",IF($D4984="","※没填收支类别，分类报表会漏掉这一笔",IF(ISNA(MATCH($D4984,类别表,0)),"※收支类别不在【基础资料】的清单里",IF(AND($L4984="内部转账",$M4984=""),"△内部转账要在「对方账户」写上另一头",IF(AND($L4984="内部转账",$M4984=$C4984),"※对方账户跟本账户是同一个",IF(AND($L4984&lt;&gt;"内部转账",$M4984&lt;&gt;""),"△填了对方账户，但类别不是内部转账",IF(YEAR($B4984)&lt;&gt;管理年度,"△不是管理年度的单据，按月的三张报表里看不到",IF($H4984&lt;0,"△这一笔之后该账户余额成负数了，核一下",""))))))))))))))</f>
        <v/>
      </c>
    </row>
    <row r="4985" ht="16.5" spans="1:16">
      <c r="A4985" s="4" t="str">
        <f>IF($C4985="","",COUNTA($C$5:$C4985))</f>
        <v/>
      </c>
      <c r="B4985" s="52"/>
      <c r="C4985" s="53"/>
      <c r="D4985" s="53"/>
      <c r="E4985" s="32"/>
      <c r="F4985" s="54"/>
      <c r="G4985" s="54"/>
      <c r="H4985" s="24" t="str">
        <f>IFERROR(ROUND(VLOOKUP($C4985,基础资料!$B$5:$E$34,3,0)+SUMIF($C$5:$C4985,$C4985,$F$5:$F4985)-SUMIF($C$5:$C4985,$C4985,$G$5:$G4985),2),"")</f>
        <v/>
      </c>
      <c r="I4985" s="53"/>
      <c r="J4985" s="53"/>
      <c r="K4985" s="25" t="str">
        <f t="shared" si="77"/>
        <v/>
      </c>
      <c r="L4985" s="13" t="str">
        <f>IF($D4985="","",IFERROR(INDEX(类别属性,MATCH($D4985,类别表,0)),""))</f>
        <v/>
      </c>
      <c r="M4985" s="53"/>
      <c r="N4985" s="53"/>
      <c r="O4985" s="32"/>
      <c r="P4985" s="6" t="str">
        <f>IF($C4985="","",IF(ISNA(MATCH($C4985,账户表,0)),"※这个账户不在【基础资料】的账户档案里",IF($B4985="","※没填日期，这一笔不会进任何月份的报表",IF(NOT(ISNUMBER($B4985)),"※日期是文本不是日期（像 2026.6.28 这种），按日期取数的报表全会漏掉这一笔",IF(AND($F4985&lt;&gt;"",$G4985&lt;&gt;""),"※收入和支出不能同时填",IF(AND(N($F4985)=0,N($G4985)=0),"※收入和支出都没填",IF(OR(N($F4985)&lt;0,N($G4985)&lt;0),"※金额不能填负数，方向反了就换一列填",IF($D4985="","※没填收支类别，分类报表会漏掉这一笔",IF(ISNA(MATCH($D4985,类别表,0)),"※收支类别不在【基础资料】的清单里",IF(AND($L4985="内部转账",$M4985=""),"△内部转账要在「对方账户」写上另一头",IF(AND($L4985="内部转账",$M4985=$C4985),"※对方账户跟本账户是同一个",IF(AND($L4985&lt;&gt;"内部转账",$M4985&lt;&gt;""),"△填了对方账户，但类别不是内部转账",IF(YEAR($B4985)&lt;&gt;管理年度,"△不是管理年度的单据，按月的三张报表里看不到",IF($H4985&lt;0,"△这一笔之后该账户余额成负数了，核一下",""))))))))))))))</f>
        <v/>
      </c>
    </row>
    <row r="4986" ht="16.5" spans="1:16">
      <c r="A4986" s="4" t="str">
        <f>IF($C4986="","",COUNTA($C$5:$C4986))</f>
        <v/>
      </c>
      <c r="B4986" s="52"/>
      <c r="C4986" s="53"/>
      <c r="D4986" s="53"/>
      <c r="E4986" s="32"/>
      <c r="F4986" s="54"/>
      <c r="G4986" s="54"/>
      <c r="H4986" s="24" t="str">
        <f>IFERROR(ROUND(VLOOKUP($C4986,基础资料!$B$5:$E$34,3,0)+SUMIF($C$5:$C4986,$C4986,$F$5:$F4986)-SUMIF($C$5:$C4986,$C4986,$G$5:$G4986),2),"")</f>
        <v/>
      </c>
      <c r="I4986" s="53"/>
      <c r="J4986" s="53"/>
      <c r="K4986" s="25" t="str">
        <f t="shared" si="77"/>
        <v/>
      </c>
      <c r="L4986" s="13" t="str">
        <f>IF($D4986="","",IFERROR(INDEX(类别属性,MATCH($D4986,类别表,0)),""))</f>
        <v/>
      </c>
      <c r="M4986" s="53"/>
      <c r="N4986" s="53"/>
      <c r="O4986" s="32"/>
      <c r="P4986" s="6" t="str">
        <f>IF($C4986="","",IF(ISNA(MATCH($C4986,账户表,0)),"※这个账户不在【基础资料】的账户档案里",IF($B4986="","※没填日期，这一笔不会进任何月份的报表",IF(NOT(ISNUMBER($B4986)),"※日期是文本不是日期（像 2026.6.28 这种），按日期取数的报表全会漏掉这一笔",IF(AND($F4986&lt;&gt;"",$G4986&lt;&gt;""),"※收入和支出不能同时填",IF(AND(N($F4986)=0,N($G4986)=0),"※收入和支出都没填",IF(OR(N($F4986)&lt;0,N($G4986)&lt;0),"※金额不能填负数，方向反了就换一列填",IF($D4986="","※没填收支类别，分类报表会漏掉这一笔",IF(ISNA(MATCH($D4986,类别表,0)),"※收支类别不在【基础资料】的清单里",IF(AND($L4986="内部转账",$M4986=""),"△内部转账要在「对方账户」写上另一头",IF(AND($L4986="内部转账",$M4986=$C4986),"※对方账户跟本账户是同一个",IF(AND($L4986&lt;&gt;"内部转账",$M4986&lt;&gt;""),"△填了对方账户，但类别不是内部转账",IF(YEAR($B4986)&lt;&gt;管理年度,"△不是管理年度的单据，按月的三张报表里看不到",IF($H4986&lt;0,"△这一笔之后该账户余额成负数了，核一下",""))))))))))))))</f>
        <v/>
      </c>
    </row>
    <row r="4987" ht="16.5" spans="1:16">
      <c r="A4987" s="4" t="str">
        <f>IF($C4987="","",COUNTA($C$5:$C4987))</f>
        <v/>
      </c>
      <c r="B4987" s="52"/>
      <c r="C4987" s="53"/>
      <c r="D4987" s="53"/>
      <c r="E4987" s="32"/>
      <c r="F4987" s="54"/>
      <c r="G4987" s="54"/>
      <c r="H4987" s="24" t="str">
        <f>IFERROR(ROUND(VLOOKUP($C4987,基础资料!$B$5:$E$34,3,0)+SUMIF($C$5:$C4987,$C4987,$F$5:$F4987)-SUMIF($C$5:$C4987,$C4987,$G$5:$G4987),2),"")</f>
        <v/>
      </c>
      <c r="I4987" s="53"/>
      <c r="J4987" s="53"/>
      <c r="K4987" s="25" t="str">
        <f t="shared" si="77"/>
        <v/>
      </c>
      <c r="L4987" s="13" t="str">
        <f>IF($D4987="","",IFERROR(INDEX(类别属性,MATCH($D4987,类别表,0)),""))</f>
        <v/>
      </c>
      <c r="M4987" s="53"/>
      <c r="N4987" s="53"/>
      <c r="O4987" s="32"/>
      <c r="P4987" s="6" t="str">
        <f>IF($C4987="","",IF(ISNA(MATCH($C4987,账户表,0)),"※这个账户不在【基础资料】的账户档案里",IF($B4987="","※没填日期，这一笔不会进任何月份的报表",IF(NOT(ISNUMBER($B4987)),"※日期是文本不是日期（像 2026.6.28 这种），按日期取数的报表全会漏掉这一笔",IF(AND($F4987&lt;&gt;"",$G4987&lt;&gt;""),"※收入和支出不能同时填",IF(AND(N($F4987)=0,N($G4987)=0),"※收入和支出都没填",IF(OR(N($F4987)&lt;0,N($G4987)&lt;0),"※金额不能填负数，方向反了就换一列填",IF($D4987="","※没填收支类别，分类报表会漏掉这一笔",IF(ISNA(MATCH($D4987,类别表,0)),"※收支类别不在【基础资料】的清单里",IF(AND($L4987="内部转账",$M4987=""),"△内部转账要在「对方账户」写上另一头",IF(AND($L4987="内部转账",$M4987=$C4987),"※对方账户跟本账户是同一个",IF(AND($L4987&lt;&gt;"内部转账",$M4987&lt;&gt;""),"△填了对方账户，但类别不是内部转账",IF(YEAR($B4987)&lt;&gt;管理年度,"△不是管理年度的单据，按月的三张报表里看不到",IF($H4987&lt;0,"△这一笔之后该账户余额成负数了，核一下",""))))))))))))))</f>
        <v/>
      </c>
    </row>
    <row r="4988" ht="16.5" spans="1:16">
      <c r="A4988" s="4" t="str">
        <f>IF($C4988="","",COUNTA($C$5:$C4988))</f>
        <v/>
      </c>
      <c r="B4988" s="52"/>
      <c r="C4988" s="53"/>
      <c r="D4988" s="53"/>
      <c r="E4988" s="32"/>
      <c r="F4988" s="54"/>
      <c r="G4988" s="54"/>
      <c r="H4988" s="24" t="str">
        <f>IFERROR(ROUND(VLOOKUP($C4988,基础资料!$B$5:$E$34,3,0)+SUMIF($C$5:$C4988,$C4988,$F$5:$F4988)-SUMIF($C$5:$C4988,$C4988,$G$5:$G4988),2),"")</f>
        <v/>
      </c>
      <c r="I4988" s="53"/>
      <c r="J4988" s="53"/>
      <c r="K4988" s="25" t="str">
        <f t="shared" si="77"/>
        <v/>
      </c>
      <c r="L4988" s="13" t="str">
        <f>IF($D4988="","",IFERROR(INDEX(类别属性,MATCH($D4988,类别表,0)),""))</f>
        <v/>
      </c>
      <c r="M4988" s="53"/>
      <c r="N4988" s="53"/>
      <c r="O4988" s="32"/>
      <c r="P4988" s="6" t="str">
        <f>IF($C4988="","",IF(ISNA(MATCH($C4988,账户表,0)),"※这个账户不在【基础资料】的账户档案里",IF($B4988="","※没填日期，这一笔不会进任何月份的报表",IF(NOT(ISNUMBER($B4988)),"※日期是文本不是日期（像 2026.6.28 这种），按日期取数的报表全会漏掉这一笔",IF(AND($F4988&lt;&gt;"",$G4988&lt;&gt;""),"※收入和支出不能同时填",IF(AND(N($F4988)=0,N($G4988)=0),"※收入和支出都没填",IF(OR(N($F4988)&lt;0,N($G4988)&lt;0),"※金额不能填负数，方向反了就换一列填",IF($D4988="","※没填收支类别，分类报表会漏掉这一笔",IF(ISNA(MATCH($D4988,类别表,0)),"※收支类别不在【基础资料】的清单里",IF(AND($L4988="内部转账",$M4988=""),"△内部转账要在「对方账户」写上另一头",IF(AND($L4988="内部转账",$M4988=$C4988),"※对方账户跟本账户是同一个",IF(AND($L4988&lt;&gt;"内部转账",$M4988&lt;&gt;""),"△填了对方账户，但类别不是内部转账",IF(YEAR($B4988)&lt;&gt;管理年度,"△不是管理年度的单据，按月的三张报表里看不到",IF($H4988&lt;0,"△这一笔之后该账户余额成负数了，核一下",""))))))))))))))</f>
        <v/>
      </c>
    </row>
    <row r="4989" ht="16.5" spans="1:16">
      <c r="A4989" s="4" t="str">
        <f>IF($C4989="","",COUNTA($C$5:$C4989))</f>
        <v/>
      </c>
      <c r="B4989" s="52"/>
      <c r="C4989" s="53"/>
      <c r="D4989" s="53"/>
      <c r="E4989" s="32"/>
      <c r="F4989" s="54"/>
      <c r="G4989" s="54"/>
      <c r="H4989" s="24" t="str">
        <f>IFERROR(ROUND(VLOOKUP($C4989,基础资料!$B$5:$E$34,3,0)+SUMIF($C$5:$C4989,$C4989,$F$5:$F4989)-SUMIF($C$5:$C4989,$C4989,$G$5:$G4989),2),"")</f>
        <v/>
      </c>
      <c r="I4989" s="53"/>
      <c r="J4989" s="53"/>
      <c r="K4989" s="25" t="str">
        <f t="shared" si="77"/>
        <v/>
      </c>
      <c r="L4989" s="13" t="str">
        <f>IF($D4989="","",IFERROR(INDEX(类别属性,MATCH($D4989,类别表,0)),""))</f>
        <v/>
      </c>
      <c r="M4989" s="53"/>
      <c r="N4989" s="53"/>
      <c r="O4989" s="32"/>
      <c r="P4989" s="6" t="str">
        <f>IF($C4989="","",IF(ISNA(MATCH($C4989,账户表,0)),"※这个账户不在【基础资料】的账户档案里",IF($B4989="","※没填日期，这一笔不会进任何月份的报表",IF(NOT(ISNUMBER($B4989)),"※日期是文本不是日期（像 2026.6.28 这种），按日期取数的报表全会漏掉这一笔",IF(AND($F4989&lt;&gt;"",$G4989&lt;&gt;""),"※收入和支出不能同时填",IF(AND(N($F4989)=0,N($G4989)=0),"※收入和支出都没填",IF(OR(N($F4989)&lt;0,N($G4989)&lt;0),"※金额不能填负数，方向反了就换一列填",IF($D4989="","※没填收支类别，分类报表会漏掉这一笔",IF(ISNA(MATCH($D4989,类别表,0)),"※收支类别不在【基础资料】的清单里",IF(AND($L4989="内部转账",$M4989=""),"△内部转账要在「对方账户」写上另一头",IF(AND($L4989="内部转账",$M4989=$C4989),"※对方账户跟本账户是同一个",IF(AND($L4989&lt;&gt;"内部转账",$M4989&lt;&gt;""),"△填了对方账户，但类别不是内部转账",IF(YEAR($B4989)&lt;&gt;管理年度,"△不是管理年度的单据，按月的三张报表里看不到",IF($H4989&lt;0,"△这一笔之后该账户余额成负数了，核一下",""))))))))))))))</f>
        <v/>
      </c>
    </row>
    <row r="4990" ht="16.5" spans="1:16">
      <c r="A4990" s="4" t="str">
        <f>IF($C4990="","",COUNTA($C$5:$C4990))</f>
        <v/>
      </c>
      <c r="B4990" s="52"/>
      <c r="C4990" s="53"/>
      <c r="D4990" s="53"/>
      <c r="E4990" s="32"/>
      <c r="F4990" s="54"/>
      <c r="G4990" s="54"/>
      <c r="H4990" s="24" t="str">
        <f>IFERROR(ROUND(VLOOKUP($C4990,基础资料!$B$5:$E$34,3,0)+SUMIF($C$5:$C4990,$C4990,$F$5:$F4990)-SUMIF($C$5:$C4990,$C4990,$G$5:$G4990),2),"")</f>
        <v/>
      </c>
      <c r="I4990" s="53"/>
      <c r="J4990" s="53"/>
      <c r="K4990" s="25" t="str">
        <f t="shared" si="77"/>
        <v/>
      </c>
      <c r="L4990" s="13" t="str">
        <f>IF($D4990="","",IFERROR(INDEX(类别属性,MATCH($D4990,类别表,0)),""))</f>
        <v/>
      </c>
      <c r="M4990" s="53"/>
      <c r="N4990" s="53"/>
      <c r="O4990" s="32"/>
      <c r="P4990" s="6" t="str">
        <f>IF($C4990="","",IF(ISNA(MATCH($C4990,账户表,0)),"※这个账户不在【基础资料】的账户档案里",IF($B4990="","※没填日期，这一笔不会进任何月份的报表",IF(NOT(ISNUMBER($B4990)),"※日期是文本不是日期（像 2026.6.28 这种），按日期取数的报表全会漏掉这一笔",IF(AND($F4990&lt;&gt;"",$G4990&lt;&gt;""),"※收入和支出不能同时填",IF(AND(N($F4990)=0,N($G4990)=0),"※收入和支出都没填",IF(OR(N($F4990)&lt;0,N($G4990)&lt;0),"※金额不能填负数，方向反了就换一列填",IF($D4990="","※没填收支类别，分类报表会漏掉这一笔",IF(ISNA(MATCH($D4990,类别表,0)),"※收支类别不在【基础资料】的清单里",IF(AND($L4990="内部转账",$M4990=""),"△内部转账要在「对方账户」写上另一头",IF(AND($L4990="内部转账",$M4990=$C4990),"※对方账户跟本账户是同一个",IF(AND($L4990&lt;&gt;"内部转账",$M4990&lt;&gt;""),"△填了对方账户，但类别不是内部转账",IF(YEAR($B4990)&lt;&gt;管理年度,"△不是管理年度的单据，按月的三张报表里看不到",IF($H4990&lt;0,"△这一笔之后该账户余额成负数了，核一下",""))))))))))))))</f>
        <v/>
      </c>
    </row>
    <row r="4991" ht="16.5" spans="1:16">
      <c r="A4991" s="4" t="str">
        <f>IF($C4991="","",COUNTA($C$5:$C4991))</f>
        <v/>
      </c>
      <c r="B4991" s="52"/>
      <c r="C4991" s="53"/>
      <c r="D4991" s="53"/>
      <c r="E4991" s="32"/>
      <c r="F4991" s="54"/>
      <c r="G4991" s="54"/>
      <c r="H4991" s="24" t="str">
        <f>IFERROR(ROUND(VLOOKUP($C4991,基础资料!$B$5:$E$34,3,0)+SUMIF($C$5:$C4991,$C4991,$F$5:$F4991)-SUMIF($C$5:$C4991,$C4991,$G$5:$G4991),2),"")</f>
        <v/>
      </c>
      <c r="I4991" s="53"/>
      <c r="J4991" s="53"/>
      <c r="K4991" s="25" t="str">
        <f t="shared" si="77"/>
        <v/>
      </c>
      <c r="L4991" s="13" t="str">
        <f>IF($D4991="","",IFERROR(INDEX(类别属性,MATCH($D4991,类别表,0)),""))</f>
        <v/>
      </c>
      <c r="M4991" s="53"/>
      <c r="N4991" s="53"/>
      <c r="O4991" s="32"/>
      <c r="P4991" s="6" t="str">
        <f>IF($C4991="","",IF(ISNA(MATCH($C4991,账户表,0)),"※这个账户不在【基础资料】的账户档案里",IF($B4991="","※没填日期，这一笔不会进任何月份的报表",IF(NOT(ISNUMBER($B4991)),"※日期是文本不是日期（像 2026.6.28 这种），按日期取数的报表全会漏掉这一笔",IF(AND($F4991&lt;&gt;"",$G4991&lt;&gt;""),"※收入和支出不能同时填",IF(AND(N($F4991)=0,N($G4991)=0),"※收入和支出都没填",IF(OR(N($F4991)&lt;0,N($G4991)&lt;0),"※金额不能填负数，方向反了就换一列填",IF($D4991="","※没填收支类别，分类报表会漏掉这一笔",IF(ISNA(MATCH($D4991,类别表,0)),"※收支类别不在【基础资料】的清单里",IF(AND($L4991="内部转账",$M4991=""),"△内部转账要在「对方账户」写上另一头",IF(AND($L4991="内部转账",$M4991=$C4991),"※对方账户跟本账户是同一个",IF(AND($L4991&lt;&gt;"内部转账",$M4991&lt;&gt;""),"△填了对方账户，但类别不是内部转账",IF(YEAR($B4991)&lt;&gt;管理年度,"△不是管理年度的单据，按月的三张报表里看不到",IF($H4991&lt;0,"△这一笔之后该账户余额成负数了，核一下",""))))))))))))))</f>
        <v/>
      </c>
    </row>
    <row r="4992" ht="16.5" spans="1:16">
      <c r="A4992" s="4" t="str">
        <f>IF($C4992="","",COUNTA($C$5:$C4992))</f>
        <v/>
      </c>
      <c r="B4992" s="52"/>
      <c r="C4992" s="53"/>
      <c r="D4992" s="53"/>
      <c r="E4992" s="32"/>
      <c r="F4992" s="54"/>
      <c r="G4992" s="54"/>
      <c r="H4992" s="24" t="str">
        <f>IFERROR(ROUND(VLOOKUP($C4992,基础资料!$B$5:$E$34,3,0)+SUMIF($C$5:$C4992,$C4992,$F$5:$F4992)-SUMIF($C$5:$C4992,$C4992,$G$5:$G4992),2),"")</f>
        <v/>
      </c>
      <c r="I4992" s="53"/>
      <c r="J4992" s="53"/>
      <c r="K4992" s="25" t="str">
        <f t="shared" si="77"/>
        <v/>
      </c>
      <c r="L4992" s="13" t="str">
        <f>IF($D4992="","",IFERROR(INDEX(类别属性,MATCH($D4992,类别表,0)),""))</f>
        <v/>
      </c>
      <c r="M4992" s="53"/>
      <c r="N4992" s="53"/>
      <c r="O4992" s="32"/>
      <c r="P4992" s="6" t="str">
        <f>IF($C4992="","",IF(ISNA(MATCH($C4992,账户表,0)),"※这个账户不在【基础资料】的账户档案里",IF($B4992="","※没填日期，这一笔不会进任何月份的报表",IF(NOT(ISNUMBER($B4992)),"※日期是文本不是日期（像 2026.6.28 这种），按日期取数的报表全会漏掉这一笔",IF(AND($F4992&lt;&gt;"",$G4992&lt;&gt;""),"※收入和支出不能同时填",IF(AND(N($F4992)=0,N($G4992)=0),"※收入和支出都没填",IF(OR(N($F4992)&lt;0,N($G4992)&lt;0),"※金额不能填负数，方向反了就换一列填",IF($D4992="","※没填收支类别，分类报表会漏掉这一笔",IF(ISNA(MATCH($D4992,类别表,0)),"※收支类别不在【基础资料】的清单里",IF(AND($L4992="内部转账",$M4992=""),"△内部转账要在「对方账户」写上另一头",IF(AND($L4992="内部转账",$M4992=$C4992),"※对方账户跟本账户是同一个",IF(AND($L4992&lt;&gt;"内部转账",$M4992&lt;&gt;""),"△填了对方账户，但类别不是内部转账",IF(YEAR($B4992)&lt;&gt;管理年度,"△不是管理年度的单据，按月的三张报表里看不到",IF($H4992&lt;0,"△这一笔之后该账户余额成负数了，核一下",""))))))))))))))</f>
        <v/>
      </c>
    </row>
    <row r="4993" ht="16.5" spans="1:16">
      <c r="A4993" s="4" t="str">
        <f>IF($C4993="","",COUNTA($C$5:$C4993))</f>
        <v/>
      </c>
      <c r="B4993" s="52"/>
      <c r="C4993" s="53"/>
      <c r="D4993" s="53"/>
      <c r="E4993" s="32"/>
      <c r="F4993" s="54"/>
      <c r="G4993" s="54"/>
      <c r="H4993" s="24" t="str">
        <f>IFERROR(ROUND(VLOOKUP($C4993,基础资料!$B$5:$E$34,3,0)+SUMIF($C$5:$C4993,$C4993,$F$5:$F4993)-SUMIF($C$5:$C4993,$C4993,$G$5:$G4993),2),"")</f>
        <v/>
      </c>
      <c r="I4993" s="53"/>
      <c r="J4993" s="53"/>
      <c r="K4993" s="25" t="str">
        <f t="shared" si="77"/>
        <v/>
      </c>
      <c r="L4993" s="13" t="str">
        <f>IF($D4993="","",IFERROR(INDEX(类别属性,MATCH($D4993,类别表,0)),""))</f>
        <v/>
      </c>
      <c r="M4993" s="53"/>
      <c r="N4993" s="53"/>
      <c r="O4993" s="32"/>
      <c r="P4993" s="6" t="str">
        <f>IF($C4993="","",IF(ISNA(MATCH($C4993,账户表,0)),"※这个账户不在【基础资料】的账户档案里",IF($B4993="","※没填日期，这一笔不会进任何月份的报表",IF(NOT(ISNUMBER($B4993)),"※日期是文本不是日期（像 2026.6.28 这种），按日期取数的报表全会漏掉这一笔",IF(AND($F4993&lt;&gt;"",$G4993&lt;&gt;""),"※收入和支出不能同时填",IF(AND(N($F4993)=0,N($G4993)=0),"※收入和支出都没填",IF(OR(N($F4993)&lt;0,N($G4993)&lt;0),"※金额不能填负数，方向反了就换一列填",IF($D4993="","※没填收支类别，分类报表会漏掉这一笔",IF(ISNA(MATCH($D4993,类别表,0)),"※收支类别不在【基础资料】的清单里",IF(AND($L4993="内部转账",$M4993=""),"△内部转账要在「对方账户」写上另一头",IF(AND($L4993="内部转账",$M4993=$C4993),"※对方账户跟本账户是同一个",IF(AND($L4993&lt;&gt;"内部转账",$M4993&lt;&gt;""),"△填了对方账户，但类别不是内部转账",IF(YEAR($B4993)&lt;&gt;管理年度,"△不是管理年度的单据，按月的三张报表里看不到",IF($H4993&lt;0,"△这一笔之后该账户余额成负数了，核一下",""))))))))))))))</f>
        <v/>
      </c>
    </row>
    <row r="4994" ht="16.5" spans="1:16">
      <c r="A4994" s="4" t="str">
        <f>IF($C4994="","",COUNTA($C$5:$C4994))</f>
        <v/>
      </c>
      <c r="B4994" s="52"/>
      <c r="C4994" s="53"/>
      <c r="D4994" s="53"/>
      <c r="E4994" s="32"/>
      <c r="F4994" s="54"/>
      <c r="G4994" s="54"/>
      <c r="H4994" s="24" t="str">
        <f>IFERROR(ROUND(VLOOKUP($C4994,基础资料!$B$5:$E$34,3,0)+SUMIF($C$5:$C4994,$C4994,$F$5:$F4994)-SUMIF($C$5:$C4994,$C4994,$G$5:$G4994),2),"")</f>
        <v/>
      </c>
      <c r="I4994" s="53"/>
      <c r="J4994" s="53"/>
      <c r="K4994" s="25" t="str">
        <f t="shared" si="77"/>
        <v/>
      </c>
      <c r="L4994" s="13" t="str">
        <f>IF($D4994="","",IFERROR(INDEX(类别属性,MATCH($D4994,类别表,0)),""))</f>
        <v/>
      </c>
      <c r="M4994" s="53"/>
      <c r="N4994" s="53"/>
      <c r="O4994" s="32"/>
      <c r="P4994" s="6" t="str">
        <f>IF($C4994="","",IF(ISNA(MATCH($C4994,账户表,0)),"※这个账户不在【基础资料】的账户档案里",IF($B4994="","※没填日期，这一笔不会进任何月份的报表",IF(NOT(ISNUMBER($B4994)),"※日期是文本不是日期（像 2026.6.28 这种），按日期取数的报表全会漏掉这一笔",IF(AND($F4994&lt;&gt;"",$G4994&lt;&gt;""),"※收入和支出不能同时填",IF(AND(N($F4994)=0,N($G4994)=0),"※收入和支出都没填",IF(OR(N($F4994)&lt;0,N($G4994)&lt;0),"※金额不能填负数，方向反了就换一列填",IF($D4994="","※没填收支类别，分类报表会漏掉这一笔",IF(ISNA(MATCH($D4994,类别表,0)),"※收支类别不在【基础资料】的清单里",IF(AND($L4994="内部转账",$M4994=""),"△内部转账要在「对方账户」写上另一头",IF(AND($L4994="内部转账",$M4994=$C4994),"※对方账户跟本账户是同一个",IF(AND($L4994&lt;&gt;"内部转账",$M4994&lt;&gt;""),"△填了对方账户，但类别不是内部转账",IF(YEAR($B4994)&lt;&gt;管理年度,"△不是管理年度的单据，按月的三张报表里看不到",IF($H4994&lt;0,"△这一笔之后该账户余额成负数了，核一下",""))))))))))))))</f>
        <v/>
      </c>
    </row>
    <row r="4995" ht="16.5" spans="1:16">
      <c r="A4995" s="4" t="str">
        <f>IF($C4995="","",COUNTA($C$5:$C4995))</f>
        <v/>
      </c>
      <c r="B4995" s="52"/>
      <c r="C4995" s="53"/>
      <c r="D4995" s="53"/>
      <c r="E4995" s="32"/>
      <c r="F4995" s="54"/>
      <c r="G4995" s="54"/>
      <c r="H4995" s="24" t="str">
        <f>IFERROR(ROUND(VLOOKUP($C4995,基础资料!$B$5:$E$34,3,0)+SUMIF($C$5:$C4995,$C4995,$F$5:$F4995)-SUMIF($C$5:$C4995,$C4995,$G$5:$G4995),2),"")</f>
        <v/>
      </c>
      <c r="I4995" s="53"/>
      <c r="J4995" s="53"/>
      <c r="K4995" s="25" t="str">
        <f t="shared" si="77"/>
        <v/>
      </c>
      <c r="L4995" s="13" t="str">
        <f>IF($D4995="","",IFERROR(INDEX(类别属性,MATCH($D4995,类别表,0)),""))</f>
        <v/>
      </c>
      <c r="M4995" s="53"/>
      <c r="N4995" s="53"/>
      <c r="O4995" s="32"/>
      <c r="P4995" s="6" t="str">
        <f>IF($C4995="","",IF(ISNA(MATCH($C4995,账户表,0)),"※这个账户不在【基础资料】的账户档案里",IF($B4995="","※没填日期，这一笔不会进任何月份的报表",IF(NOT(ISNUMBER($B4995)),"※日期是文本不是日期（像 2026.6.28 这种），按日期取数的报表全会漏掉这一笔",IF(AND($F4995&lt;&gt;"",$G4995&lt;&gt;""),"※收入和支出不能同时填",IF(AND(N($F4995)=0,N($G4995)=0),"※收入和支出都没填",IF(OR(N($F4995)&lt;0,N($G4995)&lt;0),"※金额不能填负数，方向反了就换一列填",IF($D4995="","※没填收支类别，分类报表会漏掉这一笔",IF(ISNA(MATCH($D4995,类别表,0)),"※收支类别不在【基础资料】的清单里",IF(AND($L4995="内部转账",$M4995=""),"△内部转账要在「对方账户」写上另一头",IF(AND($L4995="内部转账",$M4995=$C4995),"※对方账户跟本账户是同一个",IF(AND($L4995&lt;&gt;"内部转账",$M4995&lt;&gt;""),"△填了对方账户，但类别不是内部转账",IF(YEAR($B4995)&lt;&gt;管理年度,"△不是管理年度的单据，按月的三张报表里看不到",IF($H4995&lt;0,"△这一笔之后该账户余额成负数了，核一下",""))))))))))))))</f>
        <v/>
      </c>
    </row>
    <row r="4996" ht="16.5" spans="1:16">
      <c r="A4996" s="4" t="str">
        <f>IF($C4996="","",COUNTA($C$5:$C4996))</f>
        <v/>
      </c>
      <c r="B4996" s="52"/>
      <c r="C4996" s="53"/>
      <c r="D4996" s="53"/>
      <c r="E4996" s="32"/>
      <c r="F4996" s="54"/>
      <c r="G4996" s="54"/>
      <c r="H4996" s="24" t="str">
        <f>IFERROR(ROUND(VLOOKUP($C4996,基础资料!$B$5:$E$34,3,0)+SUMIF($C$5:$C4996,$C4996,$F$5:$F4996)-SUMIF($C$5:$C4996,$C4996,$G$5:$G4996),2),"")</f>
        <v/>
      </c>
      <c r="I4996" s="53"/>
      <c r="J4996" s="53"/>
      <c r="K4996" s="25" t="str">
        <f t="shared" si="77"/>
        <v/>
      </c>
      <c r="L4996" s="13" t="str">
        <f>IF($D4996="","",IFERROR(INDEX(类别属性,MATCH($D4996,类别表,0)),""))</f>
        <v/>
      </c>
      <c r="M4996" s="53"/>
      <c r="N4996" s="53"/>
      <c r="O4996" s="32"/>
      <c r="P4996" s="6" t="str">
        <f>IF($C4996="","",IF(ISNA(MATCH($C4996,账户表,0)),"※这个账户不在【基础资料】的账户档案里",IF($B4996="","※没填日期，这一笔不会进任何月份的报表",IF(NOT(ISNUMBER($B4996)),"※日期是文本不是日期（像 2026.6.28 这种），按日期取数的报表全会漏掉这一笔",IF(AND($F4996&lt;&gt;"",$G4996&lt;&gt;""),"※收入和支出不能同时填",IF(AND(N($F4996)=0,N($G4996)=0),"※收入和支出都没填",IF(OR(N($F4996)&lt;0,N($G4996)&lt;0),"※金额不能填负数，方向反了就换一列填",IF($D4996="","※没填收支类别，分类报表会漏掉这一笔",IF(ISNA(MATCH($D4996,类别表,0)),"※收支类别不在【基础资料】的清单里",IF(AND($L4996="内部转账",$M4996=""),"△内部转账要在「对方账户」写上另一头",IF(AND($L4996="内部转账",$M4996=$C4996),"※对方账户跟本账户是同一个",IF(AND($L4996&lt;&gt;"内部转账",$M4996&lt;&gt;""),"△填了对方账户，但类别不是内部转账",IF(YEAR($B4996)&lt;&gt;管理年度,"△不是管理年度的单据，按月的三张报表里看不到",IF($H4996&lt;0,"△这一笔之后该账户余额成负数了，核一下",""))))))))))))))</f>
        <v/>
      </c>
    </row>
    <row r="4997" ht="16.5" spans="1:16">
      <c r="A4997" s="4" t="str">
        <f>IF($C4997="","",COUNTA($C$5:$C4997))</f>
        <v/>
      </c>
      <c r="B4997" s="52"/>
      <c r="C4997" s="53"/>
      <c r="D4997" s="53"/>
      <c r="E4997" s="32"/>
      <c r="F4997" s="54"/>
      <c r="G4997" s="54"/>
      <c r="H4997" s="24" t="str">
        <f>IFERROR(ROUND(VLOOKUP($C4997,基础资料!$B$5:$E$34,3,0)+SUMIF($C$5:$C4997,$C4997,$F$5:$F4997)-SUMIF($C$5:$C4997,$C4997,$G$5:$G4997),2),"")</f>
        <v/>
      </c>
      <c r="I4997" s="53"/>
      <c r="J4997" s="53"/>
      <c r="K4997" s="25" t="str">
        <f t="shared" ref="K4997:K5060" si="78">IF(OR($B4997="",NOT(ISNUMBER($B4997))),"",--TEXT($B4997,"yyyymm"))</f>
        <v/>
      </c>
      <c r="L4997" s="13" t="str">
        <f>IF($D4997="","",IFERROR(INDEX(类别属性,MATCH($D4997,类别表,0)),""))</f>
        <v/>
      </c>
      <c r="M4997" s="53"/>
      <c r="N4997" s="53"/>
      <c r="O4997" s="32"/>
      <c r="P4997" s="6" t="str">
        <f>IF($C4997="","",IF(ISNA(MATCH($C4997,账户表,0)),"※这个账户不在【基础资料】的账户档案里",IF($B4997="","※没填日期，这一笔不会进任何月份的报表",IF(NOT(ISNUMBER($B4997)),"※日期是文本不是日期（像 2026.6.28 这种），按日期取数的报表全会漏掉这一笔",IF(AND($F4997&lt;&gt;"",$G4997&lt;&gt;""),"※收入和支出不能同时填",IF(AND(N($F4997)=0,N($G4997)=0),"※收入和支出都没填",IF(OR(N($F4997)&lt;0,N($G4997)&lt;0),"※金额不能填负数，方向反了就换一列填",IF($D4997="","※没填收支类别，分类报表会漏掉这一笔",IF(ISNA(MATCH($D4997,类别表,0)),"※收支类别不在【基础资料】的清单里",IF(AND($L4997="内部转账",$M4997=""),"△内部转账要在「对方账户」写上另一头",IF(AND($L4997="内部转账",$M4997=$C4997),"※对方账户跟本账户是同一个",IF(AND($L4997&lt;&gt;"内部转账",$M4997&lt;&gt;""),"△填了对方账户，但类别不是内部转账",IF(YEAR($B4997)&lt;&gt;管理年度,"△不是管理年度的单据，按月的三张报表里看不到",IF($H4997&lt;0,"△这一笔之后该账户余额成负数了，核一下",""))))))))))))))</f>
        <v/>
      </c>
    </row>
    <row r="4998" ht="16.5" spans="1:16">
      <c r="A4998" s="4" t="str">
        <f>IF($C4998="","",COUNTA($C$5:$C4998))</f>
        <v/>
      </c>
      <c r="B4998" s="52"/>
      <c r="C4998" s="53"/>
      <c r="D4998" s="53"/>
      <c r="E4998" s="32"/>
      <c r="F4998" s="54"/>
      <c r="G4998" s="54"/>
      <c r="H4998" s="24" t="str">
        <f>IFERROR(ROUND(VLOOKUP($C4998,基础资料!$B$5:$E$34,3,0)+SUMIF($C$5:$C4998,$C4998,$F$5:$F4998)-SUMIF($C$5:$C4998,$C4998,$G$5:$G4998),2),"")</f>
        <v/>
      </c>
      <c r="I4998" s="53"/>
      <c r="J4998" s="53"/>
      <c r="K4998" s="25" t="str">
        <f t="shared" si="78"/>
        <v/>
      </c>
      <c r="L4998" s="13" t="str">
        <f>IF($D4998="","",IFERROR(INDEX(类别属性,MATCH($D4998,类别表,0)),""))</f>
        <v/>
      </c>
      <c r="M4998" s="53"/>
      <c r="N4998" s="53"/>
      <c r="O4998" s="32"/>
      <c r="P4998" s="6" t="str">
        <f>IF($C4998="","",IF(ISNA(MATCH($C4998,账户表,0)),"※这个账户不在【基础资料】的账户档案里",IF($B4998="","※没填日期，这一笔不会进任何月份的报表",IF(NOT(ISNUMBER($B4998)),"※日期是文本不是日期（像 2026.6.28 这种），按日期取数的报表全会漏掉这一笔",IF(AND($F4998&lt;&gt;"",$G4998&lt;&gt;""),"※收入和支出不能同时填",IF(AND(N($F4998)=0,N($G4998)=0),"※收入和支出都没填",IF(OR(N($F4998)&lt;0,N($G4998)&lt;0),"※金额不能填负数，方向反了就换一列填",IF($D4998="","※没填收支类别，分类报表会漏掉这一笔",IF(ISNA(MATCH($D4998,类别表,0)),"※收支类别不在【基础资料】的清单里",IF(AND($L4998="内部转账",$M4998=""),"△内部转账要在「对方账户」写上另一头",IF(AND($L4998="内部转账",$M4998=$C4998),"※对方账户跟本账户是同一个",IF(AND($L4998&lt;&gt;"内部转账",$M4998&lt;&gt;""),"△填了对方账户，但类别不是内部转账",IF(YEAR($B4998)&lt;&gt;管理年度,"△不是管理年度的单据，按月的三张报表里看不到",IF($H4998&lt;0,"△这一笔之后该账户余额成负数了，核一下",""))))))))))))))</f>
        <v/>
      </c>
    </row>
    <row r="4999" ht="16.5" spans="1:16">
      <c r="A4999" s="4" t="str">
        <f>IF($C4999="","",COUNTA($C$5:$C4999))</f>
        <v/>
      </c>
      <c r="B4999" s="52"/>
      <c r="C4999" s="53"/>
      <c r="D4999" s="53"/>
      <c r="E4999" s="32"/>
      <c r="F4999" s="54"/>
      <c r="G4999" s="54"/>
      <c r="H4999" s="24" t="str">
        <f>IFERROR(ROUND(VLOOKUP($C4999,基础资料!$B$5:$E$34,3,0)+SUMIF($C$5:$C4999,$C4999,$F$5:$F4999)-SUMIF($C$5:$C4999,$C4999,$G$5:$G4999),2),"")</f>
        <v/>
      </c>
      <c r="I4999" s="53"/>
      <c r="J4999" s="53"/>
      <c r="K4999" s="25" t="str">
        <f t="shared" si="78"/>
        <v/>
      </c>
      <c r="L4999" s="13" t="str">
        <f>IF($D4999="","",IFERROR(INDEX(类别属性,MATCH($D4999,类别表,0)),""))</f>
        <v/>
      </c>
      <c r="M4999" s="53"/>
      <c r="N4999" s="53"/>
      <c r="O4999" s="32"/>
      <c r="P4999" s="6" t="str">
        <f>IF($C4999="","",IF(ISNA(MATCH($C4999,账户表,0)),"※这个账户不在【基础资料】的账户档案里",IF($B4999="","※没填日期，这一笔不会进任何月份的报表",IF(NOT(ISNUMBER($B4999)),"※日期是文本不是日期（像 2026.6.28 这种），按日期取数的报表全会漏掉这一笔",IF(AND($F4999&lt;&gt;"",$G4999&lt;&gt;""),"※收入和支出不能同时填",IF(AND(N($F4999)=0,N($G4999)=0),"※收入和支出都没填",IF(OR(N($F4999)&lt;0,N($G4999)&lt;0),"※金额不能填负数，方向反了就换一列填",IF($D4999="","※没填收支类别，分类报表会漏掉这一笔",IF(ISNA(MATCH($D4999,类别表,0)),"※收支类别不在【基础资料】的清单里",IF(AND($L4999="内部转账",$M4999=""),"△内部转账要在「对方账户」写上另一头",IF(AND($L4999="内部转账",$M4999=$C4999),"※对方账户跟本账户是同一个",IF(AND($L4999&lt;&gt;"内部转账",$M4999&lt;&gt;""),"△填了对方账户，但类别不是内部转账",IF(YEAR($B4999)&lt;&gt;管理年度,"△不是管理年度的单据，按月的三张报表里看不到",IF($H4999&lt;0,"△这一笔之后该账户余额成负数了，核一下",""))))))))))))))</f>
        <v/>
      </c>
    </row>
    <row r="5000" ht="16.5" spans="1:16">
      <c r="A5000" s="4" t="str">
        <f>IF($C5000="","",COUNTA($C$5:$C5000))</f>
        <v/>
      </c>
      <c r="B5000" s="52"/>
      <c r="C5000" s="53"/>
      <c r="D5000" s="53"/>
      <c r="E5000" s="32"/>
      <c r="F5000" s="54"/>
      <c r="G5000" s="54"/>
      <c r="H5000" s="24" t="str">
        <f>IFERROR(ROUND(VLOOKUP($C5000,基础资料!$B$5:$E$34,3,0)+SUMIF($C$5:$C5000,$C5000,$F$5:$F5000)-SUMIF($C$5:$C5000,$C5000,$G$5:$G5000),2),"")</f>
        <v/>
      </c>
      <c r="I5000" s="53"/>
      <c r="J5000" s="53"/>
      <c r="K5000" s="25" t="str">
        <f t="shared" si="78"/>
        <v/>
      </c>
      <c r="L5000" s="13" t="str">
        <f>IF($D5000="","",IFERROR(INDEX(类别属性,MATCH($D5000,类别表,0)),""))</f>
        <v/>
      </c>
      <c r="M5000" s="53"/>
      <c r="N5000" s="53"/>
      <c r="O5000" s="32"/>
      <c r="P5000" s="6" t="str">
        <f>IF($C5000="","",IF(ISNA(MATCH($C5000,账户表,0)),"※这个账户不在【基础资料】的账户档案里",IF($B5000="","※没填日期，这一笔不会进任何月份的报表",IF(NOT(ISNUMBER($B5000)),"※日期是文本不是日期（像 2026.6.28 这种），按日期取数的报表全会漏掉这一笔",IF(AND($F5000&lt;&gt;"",$G5000&lt;&gt;""),"※收入和支出不能同时填",IF(AND(N($F5000)=0,N($G5000)=0),"※收入和支出都没填",IF(OR(N($F5000)&lt;0,N($G5000)&lt;0),"※金额不能填负数，方向反了就换一列填",IF($D5000="","※没填收支类别，分类报表会漏掉这一笔",IF(ISNA(MATCH($D5000,类别表,0)),"※收支类别不在【基础资料】的清单里",IF(AND($L5000="内部转账",$M5000=""),"△内部转账要在「对方账户」写上另一头",IF(AND($L5000="内部转账",$M5000=$C5000),"※对方账户跟本账户是同一个",IF(AND($L5000&lt;&gt;"内部转账",$M5000&lt;&gt;""),"△填了对方账户，但类别不是内部转账",IF(YEAR($B5000)&lt;&gt;管理年度,"△不是管理年度的单据，按月的三张报表里看不到",IF($H5000&lt;0,"△这一笔之后该账户余额成负数了，核一下",""))))))))))))))</f>
        <v/>
      </c>
    </row>
    <row r="5001" ht="16.5" spans="1:16">
      <c r="A5001" s="4" t="str">
        <f>IF($C5001="","",COUNTA($C$5:$C5001))</f>
        <v/>
      </c>
      <c r="B5001" s="52"/>
      <c r="C5001" s="53"/>
      <c r="D5001" s="53"/>
      <c r="E5001" s="32"/>
      <c r="F5001" s="54"/>
      <c r="G5001" s="54"/>
      <c r="H5001" s="24" t="str">
        <f>IFERROR(ROUND(VLOOKUP($C5001,基础资料!$B$5:$E$34,3,0)+SUMIF($C$5:$C5001,$C5001,$F$5:$F5001)-SUMIF($C$5:$C5001,$C5001,$G$5:$G5001),2),"")</f>
        <v/>
      </c>
      <c r="I5001" s="53"/>
      <c r="J5001" s="53"/>
      <c r="K5001" s="25" t="str">
        <f t="shared" si="78"/>
        <v/>
      </c>
      <c r="L5001" s="13" t="str">
        <f>IF($D5001="","",IFERROR(INDEX(类别属性,MATCH($D5001,类别表,0)),""))</f>
        <v/>
      </c>
      <c r="M5001" s="53"/>
      <c r="N5001" s="53"/>
      <c r="O5001" s="32"/>
      <c r="P5001" s="6" t="str">
        <f>IF($C5001="","",IF(ISNA(MATCH($C5001,账户表,0)),"※这个账户不在【基础资料】的账户档案里",IF($B5001="","※没填日期，这一笔不会进任何月份的报表",IF(NOT(ISNUMBER($B5001)),"※日期是文本不是日期（像 2026.6.28 这种），按日期取数的报表全会漏掉这一笔",IF(AND($F5001&lt;&gt;"",$G5001&lt;&gt;""),"※收入和支出不能同时填",IF(AND(N($F5001)=0,N($G5001)=0),"※收入和支出都没填",IF(OR(N($F5001)&lt;0,N($G5001)&lt;0),"※金额不能填负数，方向反了就换一列填",IF($D5001="","※没填收支类别，分类报表会漏掉这一笔",IF(ISNA(MATCH($D5001,类别表,0)),"※收支类别不在【基础资料】的清单里",IF(AND($L5001="内部转账",$M5001=""),"△内部转账要在「对方账户」写上另一头",IF(AND($L5001="内部转账",$M5001=$C5001),"※对方账户跟本账户是同一个",IF(AND($L5001&lt;&gt;"内部转账",$M5001&lt;&gt;""),"△填了对方账户，但类别不是内部转账",IF(YEAR($B5001)&lt;&gt;管理年度,"△不是管理年度的单据，按月的三张报表里看不到",IF($H5001&lt;0,"△这一笔之后该账户余额成负数了，核一下",""))))))))))))))</f>
        <v/>
      </c>
    </row>
    <row r="5002" ht="16.5" spans="1:16">
      <c r="A5002" s="4" t="str">
        <f>IF($C5002="","",COUNTA($C$5:$C5002))</f>
        <v/>
      </c>
      <c r="B5002" s="52"/>
      <c r="C5002" s="53"/>
      <c r="D5002" s="53"/>
      <c r="E5002" s="32"/>
      <c r="F5002" s="54"/>
      <c r="G5002" s="54"/>
      <c r="H5002" s="24" t="str">
        <f>IFERROR(ROUND(VLOOKUP($C5002,基础资料!$B$5:$E$34,3,0)+SUMIF($C$5:$C5002,$C5002,$F$5:$F5002)-SUMIF($C$5:$C5002,$C5002,$G$5:$G5002),2),"")</f>
        <v/>
      </c>
      <c r="I5002" s="53"/>
      <c r="J5002" s="53"/>
      <c r="K5002" s="25" t="str">
        <f t="shared" si="78"/>
        <v/>
      </c>
      <c r="L5002" s="13" t="str">
        <f>IF($D5002="","",IFERROR(INDEX(类别属性,MATCH($D5002,类别表,0)),""))</f>
        <v/>
      </c>
      <c r="M5002" s="53"/>
      <c r="N5002" s="53"/>
      <c r="O5002" s="32"/>
      <c r="P5002" s="6" t="str">
        <f>IF($C5002="","",IF(ISNA(MATCH($C5002,账户表,0)),"※这个账户不在【基础资料】的账户档案里",IF($B5002="","※没填日期，这一笔不会进任何月份的报表",IF(NOT(ISNUMBER($B5002)),"※日期是文本不是日期（像 2026.6.28 这种），按日期取数的报表全会漏掉这一笔",IF(AND($F5002&lt;&gt;"",$G5002&lt;&gt;""),"※收入和支出不能同时填",IF(AND(N($F5002)=0,N($G5002)=0),"※收入和支出都没填",IF(OR(N($F5002)&lt;0,N($G5002)&lt;0),"※金额不能填负数，方向反了就换一列填",IF($D5002="","※没填收支类别，分类报表会漏掉这一笔",IF(ISNA(MATCH($D5002,类别表,0)),"※收支类别不在【基础资料】的清单里",IF(AND($L5002="内部转账",$M5002=""),"△内部转账要在「对方账户」写上另一头",IF(AND($L5002="内部转账",$M5002=$C5002),"※对方账户跟本账户是同一个",IF(AND($L5002&lt;&gt;"内部转账",$M5002&lt;&gt;""),"△填了对方账户，但类别不是内部转账",IF(YEAR($B5002)&lt;&gt;管理年度,"△不是管理年度的单据，按月的三张报表里看不到",IF($H5002&lt;0,"△这一笔之后该账户余额成负数了，核一下",""))))))))))))))</f>
        <v/>
      </c>
    </row>
    <row r="5003" ht="16.5" spans="1:16">
      <c r="A5003" s="4" t="str">
        <f>IF($C5003="","",COUNTA($C$5:$C5003))</f>
        <v/>
      </c>
      <c r="B5003" s="52"/>
      <c r="C5003" s="53"/>
      <c r="D5003" s="53"/>
      <c r="E5003" s="32"/>
      <c r="F5003" s="54"/>
      <c r="G5003" s="54"/>
      <c r="H5003" s="24" t="str">
        <f>IFERROR(ROUND(VLOOKUP($C5003,基础资料!$B$5:$E$34,3,0)+SUMIF($C$5:$C5003,$C5003,$F$5:$F5003)-SUMIF($C$5:$C5003,$C5003,$G$5:$G5003),2),"")</f>
        <v/>
      </c>
      <c r="I5003" s="53"/>
      <c r="J5003" s="53"/>
      <c r="K5003" s="25" t="str">
        <f t="shared" si="78"/>
        <v/>
      </c>
      <c r="L5003" s="13" t="str">
        <f>IF($D5003="","",IFERROR(INDEX(类别属性,MATCH($D5003,类别表,0)),""))</f>
        <v/>
      </c>
      <c r="M5003" s="53"/>
      <c r="N5003" s="53"/>
      <c r="O5003" s="32"/>
      <c r="P5003" s="6" t="str">
        <f>IF($C5003="","",IF(ISNA(MATCH($C5003,账户表,0)),"※这个账户不在【基础资料】的账户档案里",IF($B5003="","※没填日期，这一笔不会进任何月份的报表",IF(NOT(ISNUMBER($B5003)),"※日期是文本不是日期（像 2026.6.28 这种），按日期取数的报表全会漏掉这一笔",IF(AND($F5003&lt;&gt;"",$G5003&lt;&gt;""),"※收入和支出不能同时填",IF(AND(N($F5003)=0,N($G5003)=0),"※收入和支出都没填",IF(OR(N($F5003)&lt;0,N($G5003)&lt;0),"※金额不能填负数，方向反了就换一列填",IF($D5003="","※没填收支类别，分类报表会漏掉这一笔",IF(ISNA(MATCH($D5003,类别表,0)),"※收支类别不在【基础资料】的清单里",IF(AND($L5003="内部转账",$M5003=""),"△内部转账要在「对方账户」写上另一头",IF(AND($L5003="内部转账",$M5003=$C5003),"※对方账户跟本账户是同一个",IF(AND($L5003&lt;&gt;"内部转账",$M5003&lt;&gt;""),"△填了对方账户，但类别不是内部转账",IF(YEAR($B5003)&lt;&gt;管理年度,"△不是管理年度的单据，按月的三张报表里看不到",IF($H5003&lt;0,"△这一笔之后该账户余额成负数了，核一下",""))))))))))))))</f>
        <v/>
      </c>
    </row>
    <row r="5004" ht="16.5" spans="1:16">
      <c r="A5004" s="4" t="str">
        <f>IF($C5004="","",COUNTA($C$5:$C5004))</f>
        <v/>
      </c>
      <c r="B5004" s="52"/>
      <c r="C5004" s="53"/>
      <c r="D5004" s="53"/>
      <c r="E5004" s="32"/>
      <c r="F5004" s="54"/>
      <c r="G5004" s="54"/>
      <c r="H5004" s="24" t="str">
        <f>IFERROR(ROUND(VLOOKUP($C5004,基础资料!$B$5:$E$34,3,0)+SUMIF($C$5:$C5004,$C5004,$F$5:$F5004)-SUMIF($C$5:$C5004,$C5004,$G$5:$G5004),2),"")</f>
        <v/>
      </c>
      <c r="I5004" s="53"/>
      <c r="J5004" s="53"/>
      <c r="K5004" s="25" t="str">
        <f t="shared" si="78"/>
        <v/>
      </c>
      <c r="L5004" s="13" t="str">
        <f>IF($D5004="","",IFERROR(INDEX(类别属性,MATCH($D5004,类别表,0)),""))</f>
        <v/>
      </c>
      <c r="M5004" s="53"/>
      <c r="N5004" s="53"/>
      <c r="O5004" s="32"/>
      <c r="P5004" s="6" t="str">
        <f>IF($C5004="","",IF(ISNA(MATCH($C5004,账户表,0)),"※这个账户不在【基础资料】的账户档案里",IF($B5004="","※没填日期，这一笔不会进任何月份的报表",IF(NOT(ISNUMBER($B5004)),"※日期是文本不是日期（像 2026.6.28 这种），按日期取数的报表全会漏掉这一笔",IF(AND($F5004&lt;&gt;"",$G5004&lt;&gt;""),"※收入和支出不能同时填",IF(AND(N($F5004)=0,N($G5004)=0),"※收入和支出都没填",IF(OR(N($F5004)&lt;0,N($G5004)&lt;0),"※金额不能填负数，方向反了就换一列填",IF($D5004="","※没填收支类别，分类报表会漏掉这一笔",IF(ISNA(MATCH($D5004,类别表,0)),"※收支类别不在【基础资料】的清单里",IF(AND($L5004="内部转账",$M5004=""),"△内部转账要在「对方账户」写上另一头",IF(AND($L5004="内部转账",$M5004=$C5004),"※对方账户跟本账户是同一个",IF(AND($L5004&lt;&gt;"内部转账",$M5004&lt;&gt;""),"△填了对方账户，但类别不是内部转账",IF(YEAR($B5004)&lt;&gt;管理年度,"△不是管理年度的单据，按月的三张报表里看不到",IF($H5004&lt;0,"△这一笔之后该账户余额成负数了，核一下",""))))))))))))))</f>
        <v/>
      </c>
    </row>
    <row r="5005" ht="16.5" spans="1:16">
      <c r="A5005" s="4" t="str">
        <f>IF($C5005="","",COUNTA($C$5:$C5005))</f>
        <v/>
      </c>
      <c r="B5005" s="52"/>
      <c r="C5005" s="53"/>
      <c r="D5005" s="53"/>
      <c r="E5005" s="32"/>
      <c r="F5005" s="54"/>
      <c r="G5005" s="54"/>
      <c r="H5005" s="24" t="str">
        <f>IFERROR(ROUND(VLOOKUP($C5005,基础资料!$B$5:$E$34,3,0)+SUMIF($C$5:$C5005,$C5005,$F$5:$F5005)-SUMIF($C$5:$C5005,$C5005,$G$5:$G5005),2),"")</f>
        <v/>
      </c>
      <c r="I5005" s="53"/>
      <c r="J5005" s="53"/>
      <c r="K5005" s="25" t="str">
        <f t="shared" si="78"/>
        <v/>
      </c>
      <c r="L5005" s="13" t="str">
        <f>IF($D5005="","",IFERROR(INDEX(类别属性,MATCH($D5005,类别表,0)),""))</f>
        <v/>
      </c>
      <c r="M5005" s="53"/>
      <c r="N5005" s="53"/>
      <c r="O5005" s="32"/>
      <c r="P5005" s="6" t="str">
        <f>IF($C5005="","",IF(ISNA(MATCH($C5005,账户表,0)),"※这个账户不在【基础资料】的账户档案里",IF($B5005="","※没填日期，这一笔不会进任何月份的报表",IF(NOT(ISNUMBER($B5005)),"※日期是文本不是日期（像 2026.6.28 这种），按日期取数的报表全会漏掉这一笔",IF(AND($F5005&lt;&gt;"",$G5005&lt;&gt;""),"※收入和支出不能同时填",IF(AND(N($F5005)=0,N($G5005)=0),"※收入和支出都没填",IF(OR(N($F5005)&lt;0,N($G5005)&lt;0),"※金额不能填负数，方向反了就换一列填",IF($D5005="","※没填收支类别，分类报表会漏掉这一笔",IF(ISNA(MATCH($D5005,类别表,0)),"※收支类别不在【基础资料】的清单里",IF(AND($L5005="内部转账",$M5005=""),"△内部转账要在「对方账户」写上另一头",IF(AND($L5005="内部转账",$M5005=$C5005),"※对方账户跟本账户是同一个",IF(AND($L5005&lt;&gt;"内部转账",$M5005&lt;&gt;""),"△填了对方账户，但类别不是内部转账",IF(YEAR($B5005)&lt;&gt;管理年度,"△不是管理年度的单据，按月的三张报表里看不到",IF($H5005&lt;0,"△这一笔之后该账户余额成负数了，核一下",""))))))))))))))</f>
        <v/>
      </c>
    </row>
    <row r="5006" ht="16.5" spans="1:16">
      <c r="A5006" s="4" t="str">
        <f>IF($C5006="","",COUNTA($C$5:$C5006))</f>
        <v/>
      </c>
      <c r="B5006" s="52"/>
      <c r="C5006" s="53"/>
      <c r="D5006" s="53"/>
      <c r="E5006" s="32"/>
      <c r="F5006" s="54"/>
      <c r="G5006" s="54"/>
      <c r="H5006" s="24" t="str">
        <f>IFERROR(ROUND(VLOOKUP($C5006,基础资料!$B$5:$E$34,3,0)+SUMIF($C$5:$C5006,$C5006,$F$5:$F5006)-SUMIF($C$5:$C5006,$C5006,$G$5:$G5006),2),"")</f>
        <v/>
      </c>
      <c r="I5006" s="53"/>
      <c r="J5006" s="53"/>
      <c r="K5006" s="25" t="str">
        <f t="shared" si="78"/>
        <v/>
      </c>
      <c r="L5006" s="13" t="str">
        <f>IF($D5006="","",IFERROR(INDEX(类别属性,MATCH($D5006,类别表,0)),""))</f>
        <v/>
      </c>
      <c r="M5006" s="53"/>
      <c r="N5006" s="53"/>
      <c r="O5006" s="32"/>
      <c r="P5006" s="6" t="str">
        <f>IF($C5006="","",IF(ISNA(MATCH($C5006,账户表,0)),"※这个账户不在【基础资料】的账户档案里",IF($B5006="","※没填日期，这一笔不会进任何月份的报表",IF(NOT(ISNUMBER($B5006)),"※日期是文本不是日期（像 2026.6.28 这种），按日期取数的报表全会漏掉这一笔",IF(AND($F5006&lt;&gt;"",$G5006&lt;&gt;""),"※收入和支出不能同时填",IF(AND(N($F5006)=0,N($G5006)=0),"※收入和支出都没填",IF(OR(N($F5006)&lt;0,N($G5006)&lt;0),"※金额不能填负数，方向反了就换一列填",IF($D5006="","※没填收支类别，分类报表会漏掉这一笔",IF(ISNA(MATCH($D5006,类别表,0)),"※收支类别不在【基础资料】的清单里",IF(AND($L5006="内部转账",$M5006=""),"△内部转账要在「对方账户」写上另一头",IF(AND($L5006="内部转账",$M5006=$C5006),"※对方账户跟本账户是同一个",IF(AND($L5006&lt;&gt;"内部转账",$M5006&lt;&gt;""),"△填了对方账户，但类别不是内部转账",IF(YEAR($B5006)&lt;&gt;管理年度,"△不是管理年度的单据，按月的三张报表里看不到",IF($H5006&lt;0,"△这一笔之后该账户余额成负数了，核一下",""))))))))))))))</f>
        <v/>
      </c>
    </row>
    <row r="5007" ht="16.5" spans="1:16">
      <c r="A5007" s="4" t="str">
        <f>IF($C5007="","",COUNTA($C$5:$C5007))</f>
        <v/>
      </c>
      <c r="B5007" s="52"/>
      <c r="C5007" s="53"/>
      <c r="D5007" s="53"/>
      <c r="E5007" s="32"/>
      <c r="F5007" s="54"/>
      <c r="G5007" s="54"/>
      <c r="H5007" s="24" t="str">
        <f>IFERROR(ROUND(VLOOKUP($C5007,基础资料!$B$5:$E$34,3,0)+SUMIF($C$5:$C5007,$C5007,$F$5:$F5007)-SUMIF($C$5:$C5007,$C5007,$G$5:$G5007),2),"")</f>
        <v/>
      </c>
      <c r="I5007" s="53"/>
      <c r="J5007" s="53"/>
      <c r="K5007" s="25" t="str">
        <f t="shared" si="78"/>
        <v/>
      </c>
      <c r="L5007" s="13" t="str">
        <f>IF($D5007="","",IFERROR(INDEX(类别属性,MATCH($D5007,类别表,0)),""))</f>
        <v/>
      </c>
      <c r="M5007" s="53"/>
      <c r="N5007" s="53"/>
      <c r="O5007" s="32"/>
      <c r="P5007" s="6" t="str">
        <f>IF($C5007="","",IF(ISNA(MATCH($C5007,账户表,0)),"※这个账户不在【基础资料】的账户档案里",IF($B5007="","※没填日期，这一笔不会进任何月份的报表",IF(NOT(ISNUMBER($B5007)),"※日期是文本不是日期（像 2026.6.28 这种），按日期取数的报表全会漏掉这一笔",IF(AND($F5007&lt;&gt;"",$G5007&lt;&gt;""),"※收入和支出不能同时填",IF(AND(N($F5007)=0,N($G5007)=0),"※收入和支出都没填",IF(OR(N($F5007)&lt;0,N($G5007)&lt;0),"※金额不能填负数，方向反了就换一列填",IF($D5007="","※没填收支类别，分类报表会漏掉这一笔",IF(ISNA(MATCH($D5007,类别表,0)),"※收支类别不在【基础资料】的清单里",IF(AND($L5007="内部转账",$M5007=""),"△内部转账要在「对方账户」写上另一头",IF(AND($L5007="内部转账",$M5007=$C5007),"※对方账户跟本账户是同一个",IF(AND($L5007&lt;&gt;"内部转账",$M5007&lt;&gt;""),"△填了对方账户，但类别不是内部转账",IF(YEAR($B5007)&lt;&gt;管理年度,"△不是管理年度的单据，按月的三张报表里看不到",IF($H5007&lt;0,"△这一笔之后该账户余额成负数了，核一下",""))))))))))))))</f>
        <v/>
      </c>
    </row>
    <row r="5008" ht="16.5" spans="1:16">
      <c r="A5008" s="4" t="str">
        <f>IF($C5008="","",COUNTA($C$5:$C5008))</f>
        <v/>
      </c>
      <c r="B5008" s="52"/>
      <c r="C5008" s="53"/>
      <c r="D5008" s="53"/>
      <c r="E5008" s="32"/>
      <c r="F5008" s="54"/>
      <c r="G5008" s="54"/>
      <c r="H5008" s="24" t="str">
        <f>IFERROR(ROUND(VLOOKUP($C5008,基础资料!$B$5:$E$34,3,0)+SUMIF($C$5:$C5008,$C5008,$F$5:$F5008)-SUMIF($C$5:$C5008,$C5008,$G$5:$G5008),2),"")</f>
        <v/>
      </c>
      <c r="I5008" s="53"/>
      <c r="J5008" s="53"/>
      <c r="K5008" s="25" t="str">
        <f t="shared" si="78"/>
        <v/>
      </c>
      <c r="L5008" s="13" t="str">
        <f>IF($D5008="","",IFERROR(INDEX(类别属性,MATCH($D5008,类别表,0)),""))</f>
        <v/>
      </c>
      <c r="M5008" s="53"/>
      <c r="N5008" s="53"/>
      <c r="O5008" s="32"/>
      <c r="P5008" s="6" t="str">
        <f>IF($C5008="","",IF(ISNA(MATCH($C5008,账户表,0)),"※这个账户不在【基础资料】的账户档案里",IF($B5008="","※没填日期，这一笔不会进任何月份的报表",IF(NOT(ISNUMBER($B5008)),"※日期是文本不是日期（像 2026.6.28 这种），按日期取数的报表全会漏掉这一笔",IF(AND($F5008&lt;&gt;"",$G5008&lt;&gt;""),"※收入和支出不能同时填",IF(AND(N($F5008)=0,N($G5008)=0),"※收入和支出都没填",IF(OR(N($F5008)&lt;0,N($G5008)&lt;0),"※金额不能填负数，方向反了就换一列填",IF($D5008="","※没填收支类别，分类报表会漏掉这一笔",IF(ISNA(MATCH($D5008,类别表,0)),"※收支类别不在【基础资料】的清单里",IF(AND($L5008="内部转账",$M5008=""),"△内部转账要在「对方账户」写上另一头",IF(AND($L5008="内部转账",$M5008=$C5008),"※对方账户跟本账户是同一个",IF(AND($L5008&lt;&gt;"内部转账",$M5008&lt;&gt;""),"△填了对方账户，但类别不是内部转账",IF(YEAR($B5008)&lt;&gt;管理年度,"△不是管理年度的单据，按月的三张报表里看不到",IF($H5008&lt;0,"△这一笔之后该账户余额成负数了，核一下",""))))))))))))))</f>
        <v/>
      </c>
    </row>
    <row r="5009" ht="16.5" spans="1:16">
      <c r="A5009" s="4" t="str">
        <f>IF($C5009="","",COUNTA($C$5:$C5009))</f>
        <v/>
      </c>
      <c r="B5009" s="52"/>
      <c r="C5009" s="53"/>
      <c r="D5009" s="53"/>
      <c r="E5009" s="32"/>
      <c r="F5009" s="54"/>
      <c r="G5009" s="54"/>
      <c r="H5009" s="24" t="str">
        <f>IFERROR(ROUND(VLOOKUP($C5009,基础资料!$B$5:$E$34,3,0)+SUMIF($C$5:$C5009,$C5009,$F$5:$F5009)-SUMIF($C$5:$C5009,$C5009,$G$5:$G5009),2),"")</f>
        <v/>
      </c>
      <c r="I5009" s="53"/>
      <c r="J5009" s="53"/>
      <c r="K5009" s="25" t="str">
        <f t="shared" si="78"/>
        <v/>
      </c>
      <c r="L5009" s="13" t="str">
        <f>IF($D5009="","",IFERROR(INDEX(类别属性,MATCH($D5009,类别表,0)),""))</f>
        <v/>
      </c>
      <c r="M5009" s="53"/>
      <c r="N5009" s="53"/>
      <c r="O5009" s="32"/>
      <c r="P5009" s="6" t="str">
        <f>IF($C5009="","",IF(ISNA(MATCH($C5009,账户表,0)),"※这个账户不在【基础资料】的账户档案里",IF($B5009="","※没填日期，这一笔不会进任何月份的报表",IF(NOT(ISNUMBER($B5009)),"※日期是文本不是日期（像 2026.6.28 这种），按日期取数的报表全会漏掉这一笔",IF(AND($F5009&lt;&gt;"",$G5009&lt;&gt;""),"※收入和支出不能同时填",IF(AND(N($F5009)=0,N($G5009)=0),"※收入和支出都没填",IF(OR(N($F5009)&lt;0,N($G5009)&lt;0),"※金额不能填负数，方向反了就换一列填",IF($D5009="","※没填收支类别，分类报表会漏掉这一笔",IF(ISNA(MATCH($D5009,类别表,0)),"※收支类别不在【基础资料】的清单里",IF(AND($L5009="内部转账",$M5009=""),"△内部转账要在「对方账户」写上另一头",IF(AND($L5009="内部转账",$M5009=$C5009),"※对方账户跟本账户是同一个",IF(AND($L5009&lt;&gt;"内部转账",$M5009&lt;&gt;""),"△填了对方账户，但类别不是内部转账",IF(YEAR($B5009)&lt;&gt;管理年度,"△不是管理年度的单据，按月的三张报表里看不到",IF($H5009&lt;0,"△这一笔之后该账户余额成负数了，核一下",""))))))))))))))</f>
        <v/>
      </c>
    </row>
    <row r="5010" ht="16.5" spans="1:16">
      <c r="A5010" s="4" t="str">
        <f>IF($C5010="","",COUNTA($C$5:$C5010))</f>
        <v/>
      </c>
      <c r="B5010" s="52"/>
      <c r="C5010" s="53"/>
      <c r="D5010" s="53"/>
      <c r="E5010" s="32"/>
      <c r="F5010" s="54"/>
      <c r="G5010" s="54"/>
      <c r="H5010" s="24" t="str">
        <f>IFERROR(ROUND(VLOOKUP($C5010,基础资料!$B$5:$E$34,3,0)+SUMIF($C$5:$C5010,$C5010,$F$5:$F5010)-SUMIF($C$5:$C5010,$C5010,$G$5:$G5010),2),"")</f>
        <v/>
      </c>
      <c r="I5010" s="53"/>
      <c r="J5010" s="53"/>
      <c r="K5010" s="25" t="str">
        <f t="shared" si="78"/>
        <v/>
      </c>
      <c r="L5010" s="13" t="str">
        <f>IF($D5010="","",IFERROR(INDEX(类别属性,MATCH($D5010,类别表,0)),""))</f>
        <v/>
      </c>
      <c r="M5010" s="53"/>
      <c r="N5010" s="53"/>
      <c r="O5010" s="32"/>
      <c r="P5010" s="6" t="str">
        <f>IF($C5010="","",IF(ISNA(MATCH($C5010,账户表,0)),"※这个账户不在【基础资料】的账户档案里",IF($B5010="","※没填日期，这一笔不会进任何月份的报表",IF(NOT(ISNUMBER($B5010)),"※日期是文本不是日期（像 2026.6.28 这种），按日期取数的报表全会漏掉这一笔",IF(AND($F5010&lt;&gt;"",$G5010&lt;&gt;""),"※收入和支出不能同时填",IF(AND(N($F5010)=0,N($G5010)=0),"※收入和支出都没填",IF(OR(N($F5010)&lt;0,N($G5010)&lt;0),"※金额不能填负数，方向反了就换一列填",IF($D5010="","※没填收支类别，分类报表会漏掉这一笔",IF(ISNA(MATCH($D5010,类别表,0)),"※收支类别不在【基础资料】的清单里",IF(AND($L5010="内部转账",$M5010=""),"△内部转账要在「对方账户」写上另一头",IF(AND($L5010="内部转账",$M5010=$C5010),"※对方账户跟本账户是同一个",IF(AND($L5010&lt;&gt;"内部转账",$M5010&lt;&gt;""),"△填了对方账户，但类别不是内部转账",IF(YEAR($B5010)&lt;&gt;管理年度,"△不是管理年度的单据，按月的三张报表里看不到",IF($H5010&lt;0,"△这一笔之后该账户余额成负数了，核一下",""))))))))))))))</f>
        <v/>
      </c>
    </row>
    <row r="5011" ht="16.5" spans="1:16">
      <c r="A5011" s="4" t="str">
        <f>IF($C5011="","",COUNTA($C$5:$C5011))</f>
        <v/>
      </c>
      <c r="B5011" s="52"/>
      <c r="C5011" s="53"/>
      <c r="D5011" s="53"/>
      <c r="E5011" s="32"/>
      <c r="F5011" s="54"/>
      <c r="G5011" s="54"/>
      <c r="H5011" s="24" t="str">
        <f>IFERROR(ROUND(VLOOKUP($C5011,基础资料!$B$5:$E$34,3,0)+SUMIF($C$5:$C5011,$C5011,$F$5:$F5011)-SUMIF($C$5:$C5011,$C5011,$G$5:$G5011),2),"")</f>
        <v/>
      </c>
      <c r="I5011" s="53"/>
      <c r="J5011" s="53"/>
      <c r="K5011" s="25" t="str">
        <f t="shared" si="78"/>
        <v/>
      </c>
      <c r="L5011" s="13" t="str">
        <f>IF($D5011="","",IFERROR(INDEX(类别属性,MATCH($D5011,类别表,0)),""))</f>
        <v/>
      </c>
      <c r="M5011" s="53"/>
      <c r="N5011" s="53"/>
      <c r="O5011" s="32"/>
      <c r="P5011" s="6" t="str">
        <f>IF($C5011="","",IF(ISNA(MATCH($C5011,账户表,0)),"※这个账户不在【基础资料】的账户档案里",IF($B5011="","※没填日期，这一笔不会进任何月份的报表",IF(NOT(ISNUMBER($B5011)),"※日期是文本不是日期（像 2026.6.28 这种），按日期取数的报表全会漏掉这一笔",IF(AND($F5011&lt;&gt;"",$G5011&lt;&gt;""),"※收入和支出不能同时填",IF(AND(N($F5011)=0,N($G5011)=0),"※收入和支出都没填",IF(OR(N($F5011)&lt;0,N($G5011)&lt;0),"※金额不能填负数，方向反了就换一列填",IF($D5011="","※没填收支类别，分类报表会漏掉这一笔",IF(ISNA(MATCH($D5011,类别表,0)),"※收支类别不在【基础资料】的清单里",IF(AND($L5011="内部转账",$M5011=""),"△内部转账要在「对方账户」写上另一头",IF(AND($L5011="内部转账",$M5011=$C5011),"※对方账户跟本账户是同一个",IF(AND($L5011&lt;&gt;"内部转账",$M5011&lt;&gt;""),"△填了对方账户，但类别不是内部转账",IF(YEAR($B5011)&lt;&gt;管理年度,"△不是管理年度的单据，按月的三张报表里看不到",IF($H5011&lt;0,"△这一笔之后该账户余额成负数了，核一下",""))))))))))))))</f>
        <v/>
      </c>
    </row>
    <row r="5012" ht="16.5" spans="1:16">
      <c r="A5012" s="4" t="str">
        <f>IF($C5012="","",COUNTA($C$5:$C5012))</f>
        <v/>
      </c>
      <c r="B5012" s="52"/>
      <c r="C5012" s="53"/>
      <c r="D5012" s="53"/>
      <c r="E5012" s="32"/>
      <c r="F5012" s="54"/>
      <c r="G5012" s="54"/>
      <c r="H5012" s="24" t="str">
        <f>IFERROR(ROUND(VLOOKUP($C5012,基础资料!$B$5:$E$34,3,0)+SUMIF($C$5:$C5012,$C5012,$F$5:$F5012)-SUMIF($C$5:$C5012,$C5012,$G$5:$G5012),2),"")</f>
        <v/>
      </c>
      <c r="I5012" s="53"/>
      <c r="J5012" s="53"/>
      <c r="K5012" s="25" t="str">
        <f t="shared" si="78"/>
        <v/>
      </c>
      <c r="L5012" s="13" t="str">
        <f>IF($D5012="","",IFERROR(INDEX(类别属性,MATCH($D5012,类别表,0)),""))</f>
        <v/>
      </c>
      <c r="M5012" s="53"/>
      <c r="N5012" s="53"/>
      <c r="O5012" s="32"/>
      <c r="P5012" s="6" t="str">
        <f>IF($C5012="","",IF(ISNA(MATCH($C5012,账户表,0)),"※这个账户不在【基础资料】的账户档案里",IF($B5012="","※没填日期，这一笔不会进任何月份的报表",IF(NOT(ISNUMBER($B5012)),"※日期是文本不是日期（像 2026.6.28 这种），按日期取数的报表全会漏掉这一笔",IF(AND($F5012&lt;&gt;"",$G5012&lt;&gt;""),"※收入和支出不能同时填",IF(AND(N($F5012)=0,N($G5012)=0),"※收入和支出都没填",IF(OR(N($F5012)&lt;0,N($G5012)&lt;0),"※金额不能填负数，方向反了就换一列填",IF($D5012="","※没填收支类别，分类报表会漏掉这一笔",IF(ISNA(MATCH($D5012,类别表,0)),"※收支类别不在【基础资料】的清单里",IF(AND($L5012="内部转账",$M5012=""),"△内部转账要在「对方账户」写上另一头",IF(AND($L5012="内部转账",$M5012=$C5012),"※对方账户跟本账户是同一个",IF(AND($L5012&lt;&gt;"内部转账",$M5012&lt;&gt;""),"△填了对方账户，但类别不是内部转账",IF(YEAR($B5012)&lt;&gt;管理年度,"△不是管理年度的单据，按月的三张报表里看不到",IF($H5012&lt;0,"△这一笔之后该账户余额成负数了，核一下",""))))))))))))))</f>
        <v/>
      </c>
    </row>
    <row r="5013" ht="16.5" spans="1:16">
      <c r="A5013" s="4" t="str">
        <f>IF($C5013="","",COUNTA($C$5:$C5013))</f>
        <v/>
      </c>
      <c r="B5013" s="52"/>
      <c r="C5013" s="53"/>
      <c r="D5013" s="53"/>
      <c r="E5013" s="32"/>
      <c r="F5013" s="54"/>
      <c r="G5013" s="54"/>
      <c r="H5013" s="24" t="str">
        <f>IFERROR(ROUND(VLOOKUP($C5013,基础资料!$B$5:$E$34,3,0)+SUMIF($C$5:$C5013,$C5013,$F$5:$F5013)-SUMIF($C$5:$C5013,$C5013,$G$5:$G5013),2),"")</f>
        <v/>
      </c>
      <c r="I5013" s="53"/>
      <c r="J5013" s="53"/>
      <c r="K5013" s="25" t="str">
        <f t="shared" si="78"/>
        <v/>
      </c>
      <c r="L5013" s="13" t="str">
        <f>IF($D5013="","",IFERROR(INDEX(类别属性,MATCH($D5013,类别表,0)),""))</f>
        <v/>
      </c>
      <c r="M5013" s="53"/>
      <c r="N5013" s="53"/>
      <c r="O5013" s="32"/>
      <c r="P5013" s="6" t="str">
        <f>IF($C5013="","",IF(ISNA(MATCH($C5013,账户表,0)),"※这个账户不在【基础资料】的账户档案里",IF($B5013="","※没填日期，这一笔不会进任何月份的报表",IF(NOT(ISNUMBER($B5013)),"※日期是文本不是日期（像 2026.6.28 这种），按日期取数的报表全会漏掉这一笔",IF(AND($F5013&lt;&gt;"",$G5013&lt;&gt;""),"※收入和支出不能同时填",IF(AND(N($F5013)=0,N($G5013)=0),"※收入和支出都没填",IF(OR(N($F5013)&lt;0,N($G5013)&lt;0),"※金额不能填负数，方向反了就换一列填",IF($D5013="","※没填收支类别，分类报表会漏掉这一笔",IF(ISNA(MATCH($D5013,类别表,0)),"※收支类别不在【基础资料】的清单里",IF(AND($L5013="内部转账",$M5013=""),"△内部转账要在「对方账户」写上另一头",IF(AND($L5013="内部转账",$M5013=$C5013),"※对方账户跟本账户是同一个",IF(AND($L5013&lt;&gt;"内部转账",$M5013&lt;&gt;""),"△填了对方账户，但类别不是内部转账",IF(YEAR($B5013)&lt;&gt;管理年度,"△不是管理年度的单据，按月的三张报表里看不到",IF($H5013&lt;0,"△这一笔之后该账户余额成负数了，核一下",""))))))))))))))</f>
        <v/>
      </c>
    </row>
    <row r="5014" ht="16.5" spans="1:16">
      <c r="A5014" s="4" t="str">
        <f>IF($C5014="","",COUNTA($C$5:$C5014))</f>
        <v/>
      </c>
      <c r="B5014" s="52"/>
      <c r="C5014" s="53"/>
      <c r="D5014" s="53"/>
      <c r="E5014" s="32"/>
      <c r="F5014" s="54"/>
      <c r="G5014" s="54"/>
      <c r="H5014" s="24" t="str">
        <f>IFERROR(ROUND(VLOOKUP($C5014,基础资料!$B$5:$E$34,3,0)+SUMIF($C$5:$C5014,$C5014,$F$5:$F5014)-SUMIF($C$5:$C5014,$C5014,$G$5:$G5014),2),"")</f>
        <v/>
      </c>
      <c r="I5014" s="53"/>
      <c r="J5014" s="53"/>
      <c r="K5014" s="25" t="str">
        <f t="shared" si="78"/>
        <v/>
      </c>
      <c r="L5014" s="13" t="str">
        <f>IF($D5014="","",IFERROR(INDEX(类别属性,MATCH($D5014,类别表,0)),""))</f>
        <v/>
      </c>
      <c r="M5014" s="53"/>
      <c r="N5014" s="53"/>
      <c r="O5014" s="32"/>
      <c r="P5014" s="6" t="str">
        <f>IF($C5014="","",IF(ISNA(MATCH($C5014,账户表,0)),"※这个账户不在【基础资料】的账户档案里",IF($B5014="","※没填日期，这一笔不会进任何月份的报表",IF(NOT(ISNUMBER($B5014)),"※日期是文本不是日期（像 2026.6.28 这种），按日期取数的报表全会漏掉这一笔",IF(AND($F5014&lt;&gt;"",$G5014&lt;&gt;""),"※收入和支出不能同时填",IF(AND(N($F5014)=0,N($G5014)=0),"※收入和支出都没填",IF(OR(N($F5014)&lt;0,N($G5014)&lt;0),"※金额不能填负数，方向反了就换一列填",IF($D5014="","※没填收支类别，分类报表会漏掉这一笔",IF(ISNA(MATCH($D5014,类别表,0)),"※收支类别不在【基础资料】的清单里",IF(AND($L5014="内部转账",$M5014=""),"△内部转账要在「对方账户」写上另一头",IF(AND($L5014="内部转账",$M5014=$C5014),"※对方账户跟本账户是同一个",IF(AND($L5014&lt;&gt;"内部转账",$M5014&lt;&gt;""),"△填了对方账户，但类别不是内部转账",IF(YEAR($B5014)&lt;&gt;管理年度,"△不是管理年度的单据，按月的三张报表里看不到",IF($H5014&lt;0,"△这一笔之后该账户余额成负数了，核一下",""))))))))))))))</f>
        <v/>
      </c>
    </row>
    <row r="5015" ht="16.5" spans="1:16">
      <c r="A5015" s="4" t="str">
        <f>IF($C5015="","",COUNTA($C$5:$C5015))</f>
        <v/>
      </c>
      <c r="B5015" s="52"/>
      <c r="C5015" s="53"/>
      <c r="D5015" s="53"/>
      <c r="E5015" s="32"/>
      <c r="F5015" s="54"/>
      <c r="G5015" s="54"/>
      <c r="H5015" s="24" t="str">
        <f>IFERROR(ROUND(VLOOKUP($C5015,基础资料!$B$5:$E$34,3,0)+SUMIF($C$5:$C5015,$C5015,$F$5:$F5015)-SUMIF($C$5:$C5015,$C5015,$G$5:$G5015),2),"")</f>
        <v/>
      </c>
      <c r="I5015" s="53"/>
      <c r="J5015" s="53"/>
      <c r="K5015" s="25" t="str">
        <f t="shared" si="78"/>
        <v/>
      </c>
      <c r="L5015" s="13" t="str">
        <f>IF($D5015="","",IFERROR(INDEX(类别属性,MATCH($D5015,类别表,0)),""))</f>
        <v/>
      </c>
      <c r="M5015" s="53"/>
      <c r="N5015" s="53"/>
      <c r="O5015" s="32"/>
      <c r="P5015" s="6" t="str">
        <f>IF($C5015="","",IF(ISNA(MATCH($C5015,账户表,0)),"※这个账户不在【基础资料】的账户档案里",IF($B5015="","※没填日期，这一笔不会进任何月份的报表",IF(NOT(ISNUMBER($B5015)),"※日期是文本不是日期（像 2026.6.28 这种），按日期取数的报表全会漏掉这一笔",IF(AND($F5015&lt;&gt;"",$G5015&lt;&gt;""),"※收入和支出不能同时填",IF(AND(N($F5015)=0,N($G5015)=0),"※收入和支出都没填",IF(OR(N($F5015)&lt;0,N($G5015)&lt;0),"※金额不能填负数，方向反了就换一列填",IF($D5015="","※没填收支类别，分类报表会漏掉这一笔",IF(ISNA(MATCH($D5015,类别表,0)),"※收支类别不在【基础资料】的清单里",IF(AND($L5015="内部转账",$M5015=""),"△内部转账要在「对方账户」写上另一头",IF(AND($L5015="内部转账",$M5015=$C5015),"※对方账户跟本账户是同一个",IF(AND($L5015&lt;&gt;"内部转账",$M5015&lt;&gt;""),"△填了对方账户，但类别不是内部转账",IF(YEAR($B5015)&lt;&gt;管理年度,"△不是管理年度的单据，按月的三张报表里看不到",IF($H5015&lt;0,"△这一笔之后该账户余额成负数了，核一下",""))))))))))))))</f>
        <v/>
      </c>
    </row>
    <row r="5016" ht="16.5" spans="1:16">
      <c r="A5016" s="4" t="str">
        <f>IF($C5016="","",COUNTA($C$5:$C5016))</f>
        <v/>
      </c>
      <c r="B5016" s="52"/>
      <c r="C5016" s="53"/>
      <c r="D5016" s="53"/>
      <c r="E5016" s="32"/>
      <c r="F5016" s="54"/>
      <c r="G5016" s="54"/>
      <c r="H5016" s="24" t="str">
        <f>IFERROR(ROUND(VLOOKUP($C5016,基础资料!$B$5:$E$34,3,0)+SUMIF($C$5:$C5016,$C5016,$F$5:$F5016)-SUMIF($C$5:$C5016,$C5016,$G$5:$G5016),2),"")</f>
        <v/>
      </c>
      <c r="I5016" s="53"/>
      <c r="J5016" s="53"/>
      <c r="K5016" s="25" t="str">
        <f t="shared" si="78"/>
        <v/>
      </c>
      <c r="L5016" s="13" t="str">
        <f>IF($D5016="","",IFERROR(INDEX(类别属性,MATCH($D5016,类别表,0)),""))</f>
        <v/>
      </c>
      <c r="M5016" s="53"/>
      <c r="N5016" s="53"/>
      <c r="O5016" s="32"/>
      <c r="P5016" s="6" t="str">
        <f>IF($C5016="","",IF(ISNA(MATCH($C5016,账户表,0)),"※这个账户不在【基础资料】的账户档案里",IF($B5016="","※没填日期，这一笔不会进任何月份的报表",IF(NOT(ISNUMBER($B5016)),"※日期是文本不是日期（像 2026.6.28 这种），按日期取数的报表全会漏掉这一笔",IF(AND($F5016&lt;&gt;"",$G5016&lt;&gt;""),"※收入和支出不能同时填",IF(AND(N($F5016)=0,N($G5016)=0),"※收入和支出都没填",IF(OR(N($F5016)&lt;0,N($G5016)&lt;0),"※金额不能填负数，方向反了就换一列填",IF($D5016="","※没填收支类别，分类报表会漏掉这一笔",IF(ISNA(MATCH($D5016,类别表,0)),"※收支类别不在【基础资料】的清单里",IF(AND($L5016="内部转账",$M5016=""),"△内部转账要在「对方账户」写上另一头",IF(AND($L5016="内部转账",$M5016=$C5016),"※对方账户跟本账户是同一个",IF(AND($L5016&lt;&gt;"内部转账",$M5016&lt;&gt;""),"△填了对方账户，但类别不是内部转账",IF(YEAR($B5016)&lt;&gt;管理年度,"△不是管理年度的单据，按月的三张报表里看不到",IF($H5016&lt;0,"△这一笔之后该账户余额成负数了，核一下",""))))))))))))))</f>
        <v/>
      </c>
    </row>
    <row r="5017" ht="16.5" spans="1:16">
      <c r="A5017" s="4" t="str">
        <f>IF($C5017="","",COUNTA($C$5:$C5017))</f>
        <v/>
      </c>
      <c r="B5017" s="52"/>
      <c r="C5017" s="53"/>
      <c r="D5017" s="53"/>
      <c r="E5017" s="32"/>
      <c r="F5017" s="54"/>
      <c r="G5017" s="54"/>
      <c r="H5017" s="24" t="str">
        <f>IFERROR(ROUND(VLOOKUP($C5017,基础资料!$B$5:$E$34,3,0)+SUMIF($C$5:$C5017,$C5017,$F$5:$F5017)-SUMIF($C$5:$C5017,$C5017,$G$5:$G5017),2),"")</f>
        <v/>
      </c>
      <c r="I5017" s="53"/>
      <c r="J5017" s="53"/>
      <c r="K5017" s="25" t="str">
        <f t="shared" si="78"/>
        <v/>
      </c>
      <c r="L5017" s="13" t="str">
        <f>IF($D5017="","",IFERROR(INDEX(类别属性,MATCH($D5017,类别表,0)),""))</f>
        <v/>
      </c>
      <c r="M5017" s="53"/>
      <c r="N5017" s="53"/>
      <c r="O5017" s="32"/>
      <c r="P5017" s="6" t="str">
        <f>IF($C5017="","",IF(ISNA(MATCH($C5017,账户表,0)),"※这个账户不在【基础资料】的账户档案里",IF($B5017="","※没填日期，这一笔不会进任何月份的报表",IF(NOT(ISNUMBER($B5017)),"※日期是文本不是日期（像 2026.6.28 这种），按日期取数的报表全会漏掉这一笔",IF(AND($F5017&lt;&gt;"",$G5017&lt;&gt;""),"※收入和支出不能同时填",IF(AND(N($F5017)=0,N($G5017)=0),"※收入和支出都没填",IF(OR(N($F5017)&lt;0,N($G5017)&lt;0),"※金额不能填负数，方向反了就换一列填",IF($D5017="","※没填收支类别，分类报表会漏掉这一笔",IF(ISNA(MATCH($D5017,类别表,0)),"※收支类别不在【基础资料】的清单里",IF(AND($L5017="内部转账",$M5017=""),"△内部转账要在「对方账户」写上另一头",IF(AND($L5017="内部转账",$M5017=$C5017),"※对方账户跟本账户是同一个",IF(AND($L5017&lt;&gt;"内部转账",$M5017&lt;&gt;""),"△填了对方账户，但类别不是内部转账",IF(YEAR($B5017)&lt;&gt;管理年度,"△不是管理年度的单据，按月的三张报表里看不到",IF($H5017&lt;0,"△这一笔之后该账户余额成负数了，核一下",""))))))))))))))</f>
        <v/>
      </c>
    </row>
    <row r="5018" ht="16.5" spans="1:16">
      <c r="A5018" s="4" t="str">
        <f>IF($C5018="","",COUNTA($C$5:$C5018))</f>
        <v/>
      </c>
      <c r="B5018" s="52"/>
      <c r="C5018" s="53"/>
      <c r="D5018" s="53"/>
      <c r="E5018" s="32"/>
      <c r="F5018" s="54"/>
      <c r="G5018" s="54"/>
      <c r="H5018" s="24" t="str">
        <f>IFERROR(ROUND(VLOOKUP($C5018,基础资料!$B$5:$E$34,3,0)+SUMIF($C$5:$C5018,$C5018,$F$5:$F5018)-SUMIF($C$5:$C5018,$C5018,$G$5:$G5018),2),"")</f>
        <v/>
      </c>
      <c r="I5018" s="53"/>
      <c r="J5018" s="53"/>
      <c r="K5018" s="25" t="str">
        <f t="shared" si="78"/>
        <v/>
      </c>
      <c r="L5018" s="13" t="str">
        <f>IF($D5018="","",IFERROR(INDEX(类别属性,MATCH($D5018,类别表,0)),""))</f>
        <v/>
      </c>
      <c r="M5018" s="53"/>
      <c r="N5018" s="53"/>
      <c r="O5018" s="32"/>
      <c r="P5018" s="6" t="str">
        <f>IF($C5018="","",IF(ISNA(MATCH($C5018,账户表,0)),"※这个账户不在【基础资料】的账户档案里",IF($B5018="","※没填日期，这一笔不会进任何月份的报表",IF(NOT(ISNUMBER($B5018)),"※日期是文本不是日期（像 2026.6.28 这种），按日期取数的报表全会漏掉这一笔",IF(AND($F5018&lt;&gt;"",$G5018&lt;&gt;""),"※收入和支出不能同时填",IF(AND(N($F5018)=0,N($G5018)=0),"※收入和支出都没填",IF(OR(N($F5018)&lt;0,N($G5018)&lt;0),"※金额不能填负数，方向反了就换一列填",IF($D5018="","※没填收支类别，分类报表会漏掉这一笔",IF(ISNA(MATCH($D5018,类别表,0)),"※收支类别不在【基础资料】的清单里",IF(AND($L5018="内部转账",$M5018=""),"△内部转账要在「对方账户」写上另一头",IF(AND($L5018="内部转账",$M5018=$C5018),"※对方账户跟本账户是同一个",IF(AND($L5018&lt;&gt;"内部转账",$M5018&lt;&gt;""),"△填了对方账户，但类别不是内部转账",IF(YEAR($B5018)&lt;&gt;管理年度,"△不是管理年度的单据，按月的三张报表里看不到",IF($H5018&lt;0,"△这一笔之后该账户余额成负数了，核一下",""))))))))))))))</f>
        <v/>
      </c>
    </row>
    <row r="5019" ht="16.5" spans="1:16">
      <c r="A5019" s="4" t="str">
        <f>IF($C5019="","",COUNTA($C$5:$C5019))</f>
        <v/>
      </c>
      <c r="B5019" s="52"/>
      <c r="C5019" s="53"/>
      <c r="D5019" s="53"/>
      <c r="E5019" s="32"/>
      <c r="F5019" s="54"/>
      <c r="G5019" s="54"/>
      <c r="H5019" s="24" t="str">
        <f>IFERROR(ROUND(VLOOKUP($C5019,基础资料!$B$5:$E$34,3,0)+SUMIF($C$5:$C5019,$C5019,$F$5:$F5019)-SUMIF($C$5:$C5019,$C5019,$G$5:$G5019),2),"")</f>
        <v/>
      </c>
      <c r="I5019" s="53"/>
      <c r="J5019" s="53"/>
      <c r="K5019" s="25" t="str">
        <f t="shared" si="78"/>
        <v/>
      </c>
      <c r="L5019" s="13" t="str">
        <f>IF($D5019="","",IFERROR(INDEX(类别属性,MATCH($D5019,类别表,0)),""))</f>
        <v/>
      </c>
      <c r="M5019" s="53"/>
      <c r="N5019" s="53"/>
      <c r="O5019" s="32"/>
      <c r="P5019" s="6" t="str">
        <f>IF($C5019="","",IF(ISNA(MATCH($C5019,账户表,0)),"※这个账户不在【基础资料】的账户档案里",IF($B5019="","※没填日期，这一笔不会进任何月份的报表",IF(NOT(ISNUMBER($B5019)),"※日期是文本不是日期（像 2026.6.28 这种），按日期取数的报表全会漏掉这一笔",IF(AND($F5019&lt;&gt;"",$G5019&lt;&gt;""),"※收入和支出不能同时填",IF(AND(N($F5019)=0,N($G5019)=0),"※收入和支出都没填",IF(OR(N($F5019)&lt;0,N($G5019)&lt;0),"※金额不能填负数，方向反了就换一列填",IF($D5019="","※没填收支类别，分类报表会漏掉这一笔",IF(ISNA(MATCH($D5019,类别表,0)),"※收支类别不在【基础资料】的清单里",IF(AND($L5019="内部转账",$M5019=""),"△内部转账要在「对方账户」写上另一头",IF(AND($L5019="内部转账",$M5019=$C5019),"※对方账户跟本账户是同一个",IF(AND($L5019&lt;&gt;"内部转账",$M5019&lt;&gt;""),"△填了对方账户，但类别不是内部转账",IF(YEAR($B5019)&lt;&gt;管理年度,"△不是管理年度的单据，按月的三张报表里看不到",IF($H5019&lt;0,"△这一笔之后该账户余额成负数了，核一下",""))))))))))))))</f>
        <v/>
      </c>
    </row>
    <row r="5020" ht="16.5" spans="1:16">
      <c r="A5020" s="4" t="str">
        <f>IF($C5020="","",COUNTA($C$5:$C5020))</f>
        <v/>
      </c>
      <c r="B5020" s="52"/>
      <c r="C5020" s="53"/>
      <c r="D5020" s="53"/>
      <c r="E5020" s="32"/>
      <c r="F5020" s="54"/>
      <c r="G5020" s="54"/>
      <c r="H5020" s="24" t="str">
        <f>IFERROR(ROUND(VLOOKUP($C5020,基础资料!$B$5:$E$34,3,0)+SUMIF($C$5:$C5020,$C5020,$F$5:$F5020)-SUMIF($C$5:$C5020,$C5020,$G$5:$G5020),2),"")</f>
        <v/>
      </c>
      <c r="I5020" s="53"/>
      <c r="J5020" s="53"/>
      <c r="K5020" s="25" t="str">
        <f t="shared" si="78"/>
        <v/>
      </c>
      <c r="L5020" s="13" t="str">
        <f>IF($D5020="","",IFERROR(INDEX(类别属性,MATCH($D5020,类别表,0)),""))</f>
        <v/>
      </c>
      <c r="M5020" s="53"/>
      <c r="N5020" s="53"/>
      <c r="O5020" s="32"/>
      <c r="P5020" s="6" t="str">
        <f>IF($C5020="","",IF(ISNA(MATCH($C5020,账户表,0)),"※这个账户不在【基础资料】的账户档案里",IF($B5020="","※没填日期，这一笔不会进任何月份的报表",IF(NOT(ISNUMBER($B5020)),"※日期是文本不是日期（像 2026.6.28 这种），按日期取数的报表全会漏掉这一笔",IF(AND($F5020&lt;&gt;"",$G5020&lt;&gt;""),"※收入和支出不能同时填",IF(AND(N($F5020)=0,N($G5020)=0),"※收入和支出都没填",IF(OR(N($F5020)&lt;0,N($G5020)&lt;0),"※金额不能填负数，方向反了就换一列填",IF($D5020="","※没填收支类别，分类报表会漏掉这一笔",IF(ISNA(MATCH($D5020,类别表,0)),"※收支类别不在【基础资料】的清单里",IF(AND($L5020="内部转账",$M5020=""),"△内部转账要在「对方账户」写上另一头",IF(AND($L5020="内部转账",$M5020=$C5020),"※对方账户跟本账户是同一个",IF(AND($L5020&lt;&gt;"内部转账",$M5020&lt;&gt;""),"△填了对方账户，但类别不是内部转账",IF(YEAR($B5020)&lt;&gt;管理年度,"△不是管理年度的单据，按月的三张报表里看不到",IF($H5020&lt;0,"△这一笔之后该账户余额成负数了，核一下",""))))))))))))))</f>
        <v/>
      </c>
    </row>
    <row r="5021" ht="16.5" spans="1:16">
      <c r="A5021" s="4" t="str">
        <f>IF($C5021="","",COUNTA($C$5:$C5021))</f>
        <v/>
      </c>
      <c r="B5021" s="52"/>
      <c r="C5021" s="53"/>
      <c r="D5021" s="53"/>
      <c r="E5021" s="32"/>
      <c r="F5021" s="54"/>
      <c r="G5021" s="54"/>
      <c r="H5021" s="24" t="str">
        <f>IFERROR(ROUND(VLOOKUP($C5021,基础资料!$B$5:$E$34,3,0)+SUMIF($C$5:$C5021,$C5021,$F$5:$F5021)-SUMIF($C$5:$C5021,$C5021,$G$5:$G5021),2),"")</f>
        <v/>
      </c>
      <c r="I5021" s="53"/>
      <c r="J5021" s="53"/>
      <c r="K5021" s="25" t="str">
        <f t="shared" si="78"/>
        <v/>
      </c>
      <c r="L5021" s="13" t="str">
        <f>IF($D5021="","",IFERROR(INDEX(类别属性,MATCH($D5021,类别表,0)),""))</f>
        <v/>
      </c>
      <c r="M5021" s="53"/>
      <c r="N5021" s="53"/>
      <c r="O5021" s="32"/>
      <c r="P5021" s="6" t="str">
        <f>IF($C5021="","",IF(ISNA(MATCH($C5021,账户表,0)),"※这个账户不在【基础资料】的账户档案里",IF($B5021="","※没填日期，这一笔不会进任何月份的报表",IF(NOT(ISNUMBER($B5021)),"※日期是文本不是日期（像 2026.6.28 这种），按日期取数的报表全会漏掉这一笔",IF(AND($F5021&lt;&gt;"",$G5021&lt;&gt;""),"※收入和支出不能同时填",IF(AND(N($F5021)=0,N($G5021)=0),"※收入和支出都没填",IF(OR(N($F5021)&lt;0,N($G5021)&lt;0),"※金额不能填负数，方向反了就换一列填",IF($D5021="","※没填收支类别，分类报表会漏掉这一笔",IF(ISNA(MATCH($D5021,类别表,0)),"※收支类别不在【基础资料】的清单里",IF(AND($L5021="内部转账",$M5021=""),"△内部转账要在「对方账户」写上另一头",IF(AND($L5021="内部转账",$M5021=$C5021),"※对方账户跟本账户是同一个",IF(AND($L5021&lt;&gt;"内部转账",$M5021&lt;&gt;""),"△填了对方账户，但类别不是内部转账",IF(YEAR($B5021)&lt;&gt;管理年度,"△不是管理年度的单据，按月的三张报表里看不到",IF($H5021&lt;0,"△这一笔之后该账户余额成负数了，核一下",""))))))))))))))</f>
        <v/>
      </c>
    </row>
    <row r="5022" ht="16.5" spans="1:16">
      <c r="A5022" s="4" t="str">
        <f>IF($C5022="","",COUNTA($C$5:$C5022))</f>
        <v/>
      </c>
      <c r="B5022" s="52"/>
      <c r="C5022" s="53"/>
      <c r="D5022" s="53"/>
      <c r="E5022" s="32"/>
      <c r="F5022" s="54"/>
      <c r="G5022" s="54"/>
      <c r="H5022" s="24" t="str">
        <f>IFERROR(ROUND(VLOOKUP($C5022,基础资料!$B$5:$E$34,3,0)+SUMIF($C$5:$C5022,$C5022,$F$5:$F5022)-SUMIF($C$5:$C5022,$C5022,$G$5:$G5022),2),"")</f>
        <v/>
      </c>
      <c r="I5022" s="53"/>
      <c r="J5022" s="53"/>
      <c r="K5022" s="25" t="str">
        <f t="shared" si="78"/>
        <v/>
      </c>
      <c r="L5022" s="13" t="str">
        <f>IF($D5022="","",IFERROR(INDEX(类别属性,MATCH($D5022,类别表,0)),""))</f>
        <v/>
      </c>
      <c r="M5022" s="53"/>
      <c r="N5022" s="53"/>
      <c r="O5022" s="32"/>
      <c r="P5022" s="6" t="str">
        <f>IF($C5022="","",IF(ISNA(MATCH($C5022,账户表,0)),"※这个账户不在【基础资料】的账户档案里",IF($B5022="","※没填日期，这一笔不会进任何月份的报表",IF(NOT(ISNUMBER($B5022)),"※日期是文本不是日期（像 2026.6.28 这种），按日期取数的报表全会漏掉这一笔",IF(AND($F5022&lt;&gt;"",$G5022&lt;&gt;""),"※收入和支出不能同时填",IF(AND(N($F5022)=0,N($G5022)=0),"※收入和支出都没填",IF(OR(N($F5022)&lt;0,N($G5022)&lt;0),"※金额不能填负数，方向反了就换一列填",IF($D5022="","※没填收支类别，分类报表会漏掉这一笔",IF(ISNA(MATCH($D5022,类别表,0)),"※收支类别不在【基础资料】的清单里",IF(AND($L5022="内部转账",$M5022=""),"△内部转账要在「对方账户」写上另一头",IF(AND($L5022="内部转账",$M5022=$C5022),"※对方账户跟本账户是同一个",IF(AND($L5022&lt;&gt;"内部转账",$M5022&lt;&gt;""),"△填了对方账户，但类别不是内部转账",IF(YEAR($B5022)&lt;&gt;管理年度,"△不是管理年度的单据，按月的三张报表里看不到",IF($H5022&lt;0,"△这一笔之后该账户余额成负数了，核一下",""))))))))))))))</f>
        <v/>
      </c>
    </row>
    <row r="5023" ht="16.5" spans="1:16">
      <c r="A5023" s="4" t="str">
        <f>IF($C5023="","",COUNTA($C$5:$C5023))</f>
        <v/>
      </c>
      <c r="B5023" s="52"/>
      <c r="C5023" s="53"/>
      <c r="D5023" s="53"/>
      <c r="E5023" s="32"/>
      <c r="F5023" s="54"/>
      <c r="G5023" s="54"/>
      <c r="H5023" s="24" t="str">
        <f>IFERROR(ROUND(VLOOKUP($C5023,基础资料!$B$5:$E$34,3,0)+SUMIF($C$5:$C5023,$C5023,$F$5:$F5023)-SUMIF($C$5:$C5023,$C5023,$G$5:$G5023),2),"")</f>
        <v/>
      </c>
      <c r="I5023" s="53"/>
      <c r="J5023" s="53"/>
      <c r="K5023" s="25" t="str">
        <f t="shared" si="78"/>
        <v/>
      </c>
      <c r="L5023" s="13" t="str">
        <f>IF($D5023="","",IFERROR(INDEX(类别属性,MATCH($D5023,类别表,0)),""))</f>
        <v/>
      </c>
      <c r="M5023" s="53"/>
      <c r="N5023" s="53"/>
      <c r="O5023" s="32"/>
      <c r="P5023" s="6" t="str">
        <f>IF($C5023="","",IF(ISNA(MATCH($C5023,账户表,0)),"※这个账户不在【基础资料】的账户档案里",IF($B5023="","※没填日期，这一笔不会进任何月份的报表",IF(NOT(ISNUMBER($B5023)),"※日期是文本不是日期（像 2026.6.28 这种），按日期取数的报表全会漏掉这一笔",IF(AND($F5023&lt;&gt;"",$G5023&lt;&gt;""),"※收入和支出不能同时填",IF(AND(N($F5023)=0,N($G5023)=0),"※收入和支出都没填",IF(OR(N($F5023)&lt;0,N($G5023)&lt;0),"※金额不能填负数，方向反了就换一列填",IF($D5023="","※没填收支类别，分类报表会漏掉这一笔",IF(ISNA(MATCH($D5023,类别表,0)),"※收支类别不在【基础资料】的清单里",IF(AND($L5023="内部转账",$M5023=""),"△内部转账要在「对方账户」写上另一头",IF(AND($L5023="内部转账",$M5023=$C5023),"※对方账户跟本账户是同一个",IF(AND($L5023&lt;&gt;"内部转账",$M5023&lt;&gt;""),"△填了对方账户，但类别不是内部转账",IF(YEAR($B5023)&lt;&gt;管理年度,"△不是管理年度的单据，按月的三张报表里看不到",IF($H5023&lt;0,"△这一笔之后该账户余额成负数了，核一下",""))))))))))))))</f>
        <v/>
      </c>
    </row>
    <row r="5024" ht="16.5" spans="1:16">
      <c r="A5024" s="4" t="str">
        <f>IF($C5024="","",COUNTA($C$5:$C5024))</f>
        <v/>
      </c>
      <c r="B5024" s="52"/>
      <c r="C5024" s="53"/>
      <c r="D5024" s="53"/>
      <c r="E5024" s="32"/>
      <c r="F5024" s="54"/>
      <c r="G5024" s="54"/>
      <c r="H5024" s="24" t="str">
        <f>IFERROR(ROUND(VLOOKUP($C5024,基础资料!$B$5:$E$34,3,0)+SUMIF($C$5:$C5024,$C5024,$F$5:$F5024)-SUMIF($C$5:$C5024,$C5024,$G$5:$G5024),2),"")</f>
        <v/>
      </c>
      <c r="I5024" s="53"/>
      <c r="J5024" s="53"/>
      <c r="K5024" s="25" t="str">
        <f t="shared" si="78"/>
        <v/>
      </c>
      <c r="L5024" s="13" t="str">
        <f>IF($D5024="","",IFERROR(INDEX(类别属性,MATCH($D5024,类别表,0)),""))</f>
        <v/>
      </c>
      <c r="M5024" s="53"/>
      <c r="N5024" s="53"/>
      <c r="O5024" s="32"/>
      <c r="P5024" s="6" t="str">
        <f>IF($C5024="","",IF(ISNA(MATCH($C5024,账户表,0)),"※这个账户不在【基础资料】的账户档案里",IF($B5024="","※没填日期，这一笔不会进任何月份的报表",IF(NOT(ISNUMBER($B5024)),"※日期是文本不是日期（像 2026.6.28 这种），按日期取数的报表全会漏掉这一笔",IF(AND($F5024&lt;&gt;"",$G5024&lt;&gt;""),"※收入和支出不能同时填",IF(AND(N($F5024)=0,N($G5024)=0),"※收入和支出都没填",IF(OR(N($F5024)&lt;0,N($G5024)&lt;0),"※金额不能填负数，方向反了就换一列填",IF($D5024="","※没填收支类别，分类报表会漏掉这一笔",IF(ISNA(MATCH($D5024,类别表,0)),"※收支类别不在【基础资料】的清单里",IF(AND($L5024="内部转账",$M5024=""),"△内部转账要在「对方账户」写上另一头",IF(AND($L5024="内部转账",$M5024=$C5024),"※对方账户跟本账户是同一个",IF(AND($L5024&lt;&gt;"内部转账",$M5024&lt;&gt;""),"△填了对方账户，但类别不是内部转账",IF(YEAR($B5024)&lt;&gt;管理年度,"△不是管理年度的单据，按月的三张报表里看不到",IF($H5024&lt;0,"△这一笔之后该账户余额成负数了，核一下",""))))))))))))))</f>
        <v/>
      </c>
    </row>
    <row r="5025" ht="16.5" spans="1:16">
      <c r="A5025" s="4" t="str">
        <f>IF($C5025="","",COUNTA($C$5:$C5025))</f>
        <v/>
      </c>
      <c r="B5025" s="52"/>
      <c r="C5025" s="53"/>
      <c r="D5025" s="53"/>
      <c r="E5025" s="32"/>
      <c r="F5025" s="54"/>
      <c r="G5025" s="54"/>
      <c r="H5025" s="24" t="str">
        <f>IFERROR(ROUND(VLOOKUP($C5025,基础资料!$B$5:$E$34,3,0)+SUMIF($C$5:$C5025,$C5025,$F$5:$F5025)-SUMIF($C$5:$C5025,$C5025,$G$5:$G5025),2),"")</f>
        <v/>
      </c>
      <c r="I5025" s="53"/>
      <c r="J5025" s="53"/>
      <c r="K5025" s="25" t="str">
        <f t="shared" si="78"/>
        <v/>
      </c>
      <c r="L5025" s="13" t="str">
        <f>IF($D5025="","",IFERROR(INDEX(类别属性,MATCH($D5025,类别表,0)),""))</f>
        <v/>
      </c>
      <c r="M5025" s="53"/>
      <c r="N5025" s="53"/>
      <c r="O5025" s="32"/>
      <c r="P5025" s="6" t="str">
        <f>IF($C5025="","",IF(ISNA(MATCH($C5025,账户表,0)),"※这个账户不在【基础资料】的账户档案里",IF($B5025="","※没填日期，这一笔不会进任何月份的报表",IF(NOT(ISNUMBER($B5025)),"※日期是文本不是日期（像 2026.6.28 这种），按日期取数的报表全会漏掉这一笔",IF(AND($F5025&lt;&gt;"",$G5025&lt;&gt;""),"※收入和支出不能同时填",IF(AND(N($F5025)=0,N($G5025)=0),"※收入和支出都没填",IF(OR(N($F5025)&lt;0,N($G5025)&lt;0),"※金额不能填负数，方向反了就换一列填",IF($D5025="","※没填收支类别，分类报表会漏掉这一笔",IF(ISNA(MATCH($D5025,类别表,0)),"※收支类别不在【基础资料】的清单里",IF(AND($L5025="内部转账",$M5025=""),"△内部转账要在「对方账户」写上另一头",IF(AND($L5025="内部转账",$M5025=$C5025),"※对方账户跟本账户是同一个",IF(AND($L5025&lt;&gt;"内部转账",$M5025&lt;&gt;""),"△填了对方账户，但类别不是内部转账",IF(YEAR($B5025)&lt;&gt;管理年度,"△不是管理年度的单据，按月的三张报表里看不到",IF($H5025&lt;0,"△这一笔之后该账户余额成负数了，核一下",""))))))))))))))</f>
        <v/>
      </c>
    </row>
    <row r="5026" ht="16.5" spans="1:16">
      <c r="A5026" s="4" t="str">
        <f>IF($C5026="","",COUNTA($C$5:$C5026))</f>
        <v/>
      </c>
      <c r="B5026" s="52"/>
      <c r="C5026" s="53"/>
      <c r="D5026" s="53"/>
      <c r="E5026" s="32"/>
      <c r="F5026" s="54"/>
      <c r="G5026" s="54"/>
      <c r="H5026" s="24" t="str">
        <f>IFERROR(ROUND(VLOOKUP($C5026,基础资料!$B$5:$E$34,3,0)+SUMIF($C$5:$C5026,$C5026,$F$5:$F5026)-SUMIF($C$5:$C5026,$C5026,$G$5:$G5026),2),"")</f>
        <v/>
      </c>
      <c r="I5026" s="53"/>
      <c r="J5026" s="53"/>
      <c r="K5026" s="25" t="str">
        <f t="shared" si="78"/>
        <v/>
      </c>
      <c r="L5026" s="13" t="str">
        <f>IF($D5026="","",IFERROR(INDEX(类别属性,MATCH($D5026,类别表,0)),""))</f>
        <v/>
      </c>
      <c r="M5026" s="53"/>
      <c r="N5026" s="53"/>
      <c r="O5026" s="32"/>
      <c r="P5026" s="6" t="str">
        <f>IF($C5026="","",IF(ISNA(MATCH($C5026,账户表,0)),"※这个账户不在【基础资料】的账户档案里",IF($B5026="","※没填日期，这一笔不会进任何月份的报表",IF(NOT(ISNUMBER($B5026)),"※日期是文本不是日期（像 2026.6.28 这种），按日期取数的报表全会漏掉这一笔",IF(AND($F5026&lt;&gt;"",$G5026&lt;&gt;""),"※收入和支出不能同时填",IF(AND(N($F5026)=0,N($G5026)=0),"※收入和支出都没填",IF(OR(N($F5026)&lt;0,N($G5026)&lt;0),"※金额不能填负数，方向反了就换一列填",IF($D5026="","※没填收支类别，分类报表会漏掉这一笔",IF(ISNA(MATCH($D5026,类别表,0)),"※收支类别不在【基础资料】的清单里",IF(AND($L5026="内部转账",$M5026=""),"△内部转账要在「对方账户」写上另一头",IF(AND($L5026="内部转账",$M5026=$C5026),"※对方账户跟本账户是同一个",IF(AND($L5026&lt;&gt;"内部转账",$M5026&lt;&gt;""),"△填了对方账户，但类别不是内部转账",IF(YEAR($B5026)&lt;&gt;管理年度,"△不是管理年度的单据，按月的三张报表里看不到",IF($H5026&lt;0,"△这一笔之后该账户余额成负数了，核一下",""))))))))))))))</f>
        <v/>
      </c>
    </row>
    <row r="5027" ht="16.5" spans="1:16">
      <c r="A5027" s="4" t="str">
        <f>IF($C5027="","",COUNTA($C$5:$C5027))</f>
        <v/>
      </c>
      <c r="B5027" s="52"/>
      <c r="C5027" s="53"/>
      <c r="D5027" s="53"/>
      <c r="E5027" s="32"/>
      <c r="F5027" s="54"/>
      <c r="G5027" s="54"/>
      <c r="H5027" s="24" t="str">
        <f>IFERROR(ROUND(VLOOKUP($C5027,基础资料!$B$5:$E$34,3,0)+SUMIF($C$5:$C5027,$C5027,$F$5:$F5027)-SUMIF($C$5:$C5027,$C5027,$G$5:$G5027),2),"")</f>
        <v/>
      </c>
      <c r="I5027" s="53"/>
      <c r="J5027" s="53"/>
      <c r="K5027" s="25" t="str">
        <f t="shared" si="78"/>
        <v/>
      </c>
      <c r="L5027" s="13" t="str">
        <f>IF($D5027="","",IFERROR(INDEX(类别属性,MATCH($D5027,类别表,0)),""))</f>
        <v/>
      </c>
      <c r="M5027" s="53"/>
      <c r="N5027" s="53"/>
      <c r="O5027" s="32"/>
      <c r="P5027" s="6" t="str">
        <f>IF($C5027="","",IF(ISNA(MATCH($C5027,账户表,0)),"※这个账户不在【基础资料】的账户档案里",IF($B5027="","※没填日期，这一笔不会进任何月份的报表",IF(NOT(ISNUMBER($B5027)),"※日期是文本不是日期（像 2026.6.28 这种），按日期取数的报表全会漏掉这一笔",IF(AND($F5027&lt;&gt;"",$G5027&lt;&gt;""),"※收入和支出不能同时填",IF(AND(N($F5027)=0,N($G5027)=0),"※收入和支出都没填",IF(OR(N($F5027)&lt;0,N($G5027)&lt;0),"※金额不能填负数，方向反了就换一列填",IF($D5027="","※没填收支类别，分类报表会漏掉这一笔",IF(ISNA(MATCH($D5027,类别表,0)),"※收支类别不在【基础资料】的清单里",IF(AND($L5027="内部转账",$M5027=""),"△内部转账要在「对方账户」写上另一头",IF(AND($L5027="内部转账",$M5027=$C5027),"※对方账户跟本账户是同一个",IF(AND($L5027&lt;&gt;"内部转账",$M5027&lt;&gt;""),"△填了对方账户，但类别不是内部转账",IF(YEAR($B5027)&lt;&gt;管理年度,"△不是管理年度的单据，按月的三张报表里看不到",IF($H5027&lt;0,"△这一笔之后该账户余额成负数了，核一下",""))))))))))))))</f>
        <v/>
      </c>
    </row>
    <row r="5028" ht="16.5" spans="1:16">
      <c r="A5028" s="4" t="str">
        <f>IF($C5028="","",COUNTA($C$5:$C5028))</f>
        <v/>
      </c>
      <c r="B5028" s="52"/>
      <c r="C5028" s="53"/>
      <c r="D5028" s="53"/>
      <c r="E5028" s="32"/>
      <c r="F5028" s="54"/>
      <c r="G5028" s="54"/>
      <c r="H5028" s="24" t="str">
        <f>IFERROR(ROUND(VLOOKUP($C5028,基础资料!$B$5:$E$34,3,0)+SUMIF($C$5:$C5028,$C5028,$F$5:$F5028)-SUMIF($C$5:$C5028,$C5028,$G$5:$G5028),2),"")</f>
        <v/>
      </c>
      <c r="I5028" s="53"/>
      <c r="J5028" s="53"/>
      <c r="K5028" s="25" t="str">
        <f t="shared" si="78"/>
        <v/>
      </c>
      <c r="L5028" s="13" t="str">
        <f>IF($D5028="","",IFERROR(INDEX(类别属性,MATCH($D5028,类别表,0)),""))</f>
        <v/>
      </c>
      <c r="M5028" s="53"/>
      <c r="N5028" s="53"/>
      <c r="O5028" s="32"/>
      <c r="P5028" s="6" t="str">
        <f>IF($C5028="","",IF(ISNA(MATCH($C5028,账户表,0)),"※这个账户不在【基础资料】的账户档案里",IF($B5028="","※没填日期，这一笔不会进任何月份的报表",IF(NOT(ISNUMBER($B5028)),"※日期是文本不是日期（像 2026.6.28 这种），按日期取数的报表全会漏掉这一笔",IF(AND($F5028&lt;&gt;"",$G5028&lt;&gt;""),"※收入和支出不能同时填",IF(AND(N($F5028)=0,N($G5028)=0),"※收入和支出都没填",IF(OR(N($F5028)&lt;0,N($G5028)&lt;0),"※金额不能填负数，方向反了就换一列填",IF($D5028="","※没填收支类别，分类报表会漏掉这一笔",IF(ISNA(MATCH($D5028,类别表,0)),"※收支类别不在【基础资料】的清单里",IF(AND($L5028="内部转账",$M5028=""),"△内部转账要在「对方账户」写上另一头",IF(AND($L5028="内部转账",$M5028=$C5028),"※对方账户跟本账户是同一个",IF(AND($L5028&lt;&gt;"内部转账",$M5028&lt;&gt;""),"△填了对方账户，但类别不是内部转账",IF(YEAR($B5028)&lt;&gt;管理年度,"△不是管理年度的单据，按月的三张报表里看不到",IF($H5028&lt;0,"△这一笔之后该账户余额成负数了，核一下",""))))))))))))))</f>
        <v/>
      </c>
    </row>
    <row r="5029" ht="16.5" spans="1:16">
      <c r="A5029" s="4" t="str">
        <f>IF($C5029="","",COUNTA($C$5:$C5029))</f>
        <v/>
      </c>
      <c r="B5029" s="52"/>
      <c r="C5029" s="53"/>
      <c r="D5029" s="53"/>
      <c r="E5029" s="32"/>
      <c r="F5029" s="54"/>
      <c r="G5029" s="54"/>
      <c r="H5029" s="24" t="str">
        <f>IFERROR(ROUND(VLOOKUP($C5029,基础资料!$B$5:$E$34,3,0)+SUMIF($C$5:$C5029,$C5029,$F$5:$F5029)-SUMIF($C$5:$C5029,$C5029,$G$5:$G5029),2),"")</f>
        <v/>
      </c>
      <c r="I5029" s="53"/>
      <c r="J5029" s="53"/>
      <c r="K5029" s="25" t="str">
        <f t="shared" si="78"/>
        <v/>
      </c>
      <c r="L5029" s="13" t="str">
        <f>IF($D5029="","",IFERROR(INDEX(类别属性,MATCH($D5029,类别表,0)),""))</f>
        <v/>
      </c>
      <c r="M5029" s="53"/>
      <c r="N5029" s="53"/>
      <c r="O5029" s="32"/>
      <c r="P5029" s="6" t="str">
        <f>IF($C5029="","",IF(ISNA(MATCH($C5029,账户表,0)),"※这个账户不在【基础资料】的账户档案里",IF($B5029="","※没填日期，这一笔不会进任何月份的报表",IF(NOT(ISNUMBER($B5029)),"※日期是文本不是日期（像 2026.6.28 这种），按日期取数的报表全会漏掉这一笔",IF(AND($F5029&lt;&gt;"",$G5029&lt;&gt;""),"※收入和支出不能同时填",IF(AND(N($F5029)=0,N($G5029)=0),"※收入和支出都没填",IF(OR(N($F5029)&lt;0,N($G5029)&lt;0),"※金额不能填负数，方向反了就换一列填",IF($D5029="","※没填收支类别，分类报表会漏掉这一笔",IF(ISNA(MATCH($D5029,类别表,0)),"※收支类别不在【基础资料】的清单里",IF(AND($L5029="内部转账",$M5029=""),"△内部转账要在「对方账户」写上另一头",IF(AND($L5029="内部转账",$M5029=$C5029),"※对方账户跟本账户是同一个",IF(AND($L5029&lt;&gt;"内部转账",$M5029&lt;&gt;""),"△填了对方账户，但类别不是内部转账",IF(YEAR($B5029)&lt;&gt;管理年度,"△不是管理年度的单据，按月的三张报表里看不到",IF($H5029&lt;0,"△这一笔之后该账户余额成负数了，核一下",""))))))))))))))</f>
        <v/>
      </c>
    </row>
    <row r="5030" ht="16.5" spans="1:16">
      <c r="A5030" s="4" t="str">
        <f>IF($C5030="","",COUNTA($C$5:$C5030))</f>
        <v/>
      </c>
      <c r="B5030" s="52"/>
      <c r="C5030" s="53"/>
      <c r="D5030" s="53"/>
      <c r="E5030" s="32"/>
      <c r="F5030" s="54"/>
      <c r="G5030" s="54"/>
      <c r="H5030" s="24" t="str">
        <f>IFERROR(ROUND(VLOOKUP($C5030,基础资料!$B$5:$E$34,3,0)+SUMIF($C$5:$C5030,$C5030,$F$5:$F5030)-SUMIF($C$5:$C5030,$C5030,$G$5:$G5030),2),"")</f>
        <v/>
      </c>
      <c r="I5030" s="53"/>
      <c r="J5030" s="53"/>
      <c r="K5030" s="25" t="str">
        <f t="shared" si="78"/>
        <v/>
      </c>
      <c r="L5030" s="13" t="str">
        <f>IF($D5030="","",IFERROR(INDEX(类别属性,MATCH($D5030,类别表,0)),""))</f>
        <v/>
      </c>
      <c r="M5030" s="53"/>
      <c r="N5030" s="53"/>
      <c r="O5030" s="32"/>
      <c r="P5030" s="6" t="str">
        <f>IF($C5030="","",IF(ISNA(MATCH($C5030,账户表,0)),"※这个账户不在【基础资料】的账户档案里",IF($B5030="","※没填日期，这一笔不会进任何月份的报表",IF(NOT(ISNUMBER($B5030)),"※日期是文本不是日期（像 2026.6.28 这种），按日期取数的报表全会漏掉这一笔",IF(AND($F5030&lt;&gt;"",$G5030&lt;&gt;""),"※收入和支出不能同时填",IF(AND(N($F5030)=0,N($G5030)=0),"※收入和支出都没填",IF(OR(N($F5030)&lt;0,N($G5030)&lt;0),"※金额不能填负数，方向反了就换一列填",IF($D5030="","※没填收支类别，分类报表会漏掉这一笔",IF(ISNA(MATCH($D5030,类别表,0)),"※收支类别不在【基础资料】的清单里",IF(AND($L5030="内部转账",$M5030=""),"△内部转账要在「对方账户」写上另一头",IF(AND($L5030="内部转账",$M5030=$C5030),"※对方账户跟本账户是同一个",IF(AND($L5030&lt;&gt;"内部转账",$M5030&lt;&gt;""),"△填了对方账户，但类别不是内部转账",IF(YEAR($B5030)&lt;&gt;管理年度,"△不是管理年度的单据，按月的三张报表里看不到",IF($H5030&lt;0,"△这一笔之后该账户余额成负数了，核一下",""))))))))))))))</f>
        <v/>
      </c>
    </row>
    <row r="5031" ht="16.5" spans="1:16">
      <c r="A5031" s="4" t="str">
        <f>IF($C5031="","",COUNTA($C$5:$C5031))</f>
        <v/>
      </c>
      <c r="B5031" s="52"/>
      <c r="C5031" s="53"/>
      <c r="D5031" s="53"/>
      <c r="E5031" s="32"/>
      <c r="F5031" s="54"/>
      <c r="G5031" s="54"/>
      <c r="H5031" s="24" t="str">
        <f>IFERROR(ROUND(VLOOKUP($C5031,基础资料!$B$5:$E$34,3,0)+SUMIF($C$5:$C5031,$C5031,$F$5:$F5031)-SUMIF($C$5:$C5031,$C5031,$G$5:$G5031),2),"")</f>
        <v/>
      </c>
      <c r="I5031" s="53"/>
      <c r="J5031" s="53"/>
      <c r="K5031" s="25" t="str">
        <f t="shared" si="78"/>
        <v/>
      </c>
      <c r="L5031" s="13" t="str">
        <f>IF($D5031="","",IFERROR(INDEX(类别属性,MATCH($D5031,类别表,0)),""))</f>
        <v/>
      </c>
      <c r="M5031" s="53"/>
      <c r="N5031" s="53"/>
      <c r="O5031" s="32"/>
      <c r="P5031" s="6" t="str">
        <f>IF($C5031="","",IF(ISNA(MATCH($C5031,账户表,0)),"※这个账户不在【基础资料】的账户档案里",IF($B5031="","※没填日期，这一笔不会进任何月份的报表",IF(NOT(ISNUMBER($B5031)),"※日期是文本不是日期（像 2026.6.28 这种），按日期取数的报表全会漏掉这一笔",IF(AND($F5031&lt;&gt;"",$G5031&lt;&gt;""),"※收入和支出不能同时填",IF(AND(N($F5031)=0,N($G5031)=0),"※收入和支出都没填",IF(OR(N($F5031)&lt;0,N($G5031)&lt;0),"※金额不能填负数，方向反了就换一列填",IF($D5031="","※没填收支类别，分类报表会漏掉这一笔",IF(ISNA(MATCH($D5031,类别表,0)),"※收支类别不在【基础资料】的清单里",IF(AND($L5031="内部转账",$M5031=""),"△内部转账要在「对方账户」写上另一头",IF(AND($L5031="内部转账",$M5031=$C5031),"※对方账户跟本账户是同一个",IF(AND($L5031&lt;&gt;"内部转账",$M5031&lt;&gt;""),"△填了对方账户，但类别不是内部转账",IF(YEAR($B5031)&lt;&gt;管理年度,"△不是管理年度的单据，按月的三张报表里看不到",IF($H5031&lt;0,"△这一笔之后该账户余额成负数了，核一下",""))))))))))))))</f>
        <v/>
      </c>
    </row>
    <row r="5032" ht="16.5" spans="1:16">
      <c r="A5032" s="4" t="str">
        <f>IF($C5032="","",COUNTA($C$5:$C5032))</f>
        <v/>
      </c>
      <c r="B5032" s="52"/>
      <c r="C5032" s="53"/>
      <c r="D5032" s="53"/>
      <c r="E5032" s="32"/>
      <c r="F5032" s="54"/>
      <c r="G5032" s="54"/>
      <c r="H5032" s="24" t="str">
        <f>IFERROR(ROUND(VLOOKUP($C5032,基础资料!$B$5:$E$34,3,0)+SUMIF($C$5:$C5032,$C5032,$F$5:$F5032)-SUMIF($C$5:$C5032,$C5032,$G$5:$G5032),2),"")</f>
        <v/>
      </c>
      <c r="I5032" s="53"/>
      <c r="J5032" s="53"/>
      <c r="K5032" s="25" t="str">
        <f t="shared" si="78"/>
        <v/>
      </c>
      <c r="L5032" s="13" t="str">
        <f>IF($D5032="","",IFERROR(INDEX(类别属性,MATCH($D5032,类别表,0)),""))</f>
        <v/>
      </c>
      <c r="M5032" s="53"/>
      <c r="N5032" s="53"/>
      <c r="O5032" s="32"/>
      <c r="P5032" s="6" t="str">
        <f>IF($C5032="","",IF(ISNA(MATCH($C5032,账户表,0)),"※这个账户不在【基础资料】的账户档案里",IF($B5032="","※没填日期，这一笔不会进任何月份的报表",IF(NOT(ISNUMBER($B5032)),"※日期是文本不是日期（像 2026.6.28 这种），按日期取数的报表全会漏掉这一笔",IF(AND($F5032&lt;&gt;"",$G5032&lt;&gt;""),"※收入和支出不能同时填",IF(AND(N($F5032)=0,N($G5032)=0),"※收入和支出都没填",IF(OR(N($F5032)&lt;0,N($G5032)&lt;0),"※金额不能填负数，方向反了就换一列填",IF($D5032="","※没填收支类别，分类报表会漏掉这一笔",IF(ISNA(MATCH($D5032,类别表,0)),"※收支类别不在【基础资料】的清单里",IF(AND($L5032="内部转账",$M5032=""),"△内部转账要在「对方账户」写上另一头",IF(AND($L5032="内部转账",$M5032=$C5032),"※对方账户跟本账户是同一个",IF(AND($L5032&lt;&gt;"内部转账",$M5032&lt;&gt;""),"△填了对方账户，但类别不是内部转账",IF(YEAR($B5032)&lt;&gt;管理年度,"△不是管理年度的单据，按月的三张报表里看不到",IF($H5032&lt;0,"△这一笔之后该账户余额成负数了，核一下",""))))))))))))))</f>
        <v/>
      </c>
    </row>
    <row r="5033" ht="16.5" spans="1:16">
      <c r="A5033" s="4" t="str">
        <f>IF($C5033="","",COUNTA($C$5:$C5033))</f>
        <v/>
      </c>
      <c r="B5033" s="52"/>
      <c r="C5033" s="53"/>
      <c r="D5033" s="53"/>
      <c r="E5033" s="32"/>
      <c r="F5033" s="54"/>
      <c r="G5033" s="54"/>
      <c r="H5033" s="24" t="str">
        <f>IFERROR(ROUND(VLOOKUP($C5033,基础资料!$B$5:$E$34,3,0)+SUMIF($C$5:$C5033,$C5033,$F$5:$F5033)-SUMIF($C$5:$C5033,$C5033,$G$5:$G5033),2),"")</f>
        <v/>
      </c>
      <c r="I5033" s="53"/>
      <c r="J5033" s="53"/>
      <c r="K5033" s="25" t="str">
        <f t="shared" si="78"/>
        <v/>
      </c>
      <c r="L5033" s="13" t="str">
        <f>IF($D5033="","",IFERROR(INDEX(类别属性,MATCH($D5033,类别表,0)),""))</f>
        <v/>
      </c>
      <c r="M5033" s="53"/>
      <c r="N5033" s="53"/>
      <c r="O5033" s="32"/>
      <c r="P5033" s="6" t="str">
        <f>IF($C5033="","",IF(ISNA(MATCH($C5033,账户表,0)),"※这个账户不在【基础资料】的账户档案里",IF($B5033="","※没填日期，这一笔不会进任何月份的报表",IF(NOT(ISNUMBER($B5033)),"※日期是文本不是日期（像 2026.6.28 这种），按日期取数的报表全会漏掉这一笔",IF(AND($F5033&lt;&gt;"",$G5033&lt;&gt;""),"※收入和支出不能同时填",IF(AND(N($F5033)=0,N($G5033)=0),"※收入和支出都没填",IF(OR(N($F5033)&lt;0,N($G5033)&lt;0),"※金额不能填负数，方向反了就换一列填",IF($D5033="","※没填收支类别，分类报表会漏掉这一笔",IF(ISNA(MATCH($D5033,类别表,0)),"※收支类别不在【基础资料】的清单里",IF(AND($L5033="内部转账",$M5033=""),"△内部转账要在「对方账户」写上另一头",IF(AND($L5033="内部转账",$M5033=$C5033),"※对方账户跟本账户是同一个",IF(AND($L5033&lt;&gt;"内部转账",$M5033&lt;&gt;""),"△填了对方账户，但类别不是内部转账",IF(YEAR($B5033)&lt;&gt;管理年度,"△不是管理年度的单据，按月的三张报表里看不到",IF($H5033&lt;0,"△这一笔之后该账户余额成负数了，核一下",""))))))))))))))</f>
        <v/>
      </c>
    </row>
    <row r="5034" ht="16.5" spans="1:16">
      <c r="A5034" s="4" t="str">
        <f>IF($C5034="","",COUNTA($C$5:$C5034))</f>
        <v/>
      </c>
      <c r="B5034" s="52"/>
      <c r="C5034" s="53"/>
      <c r="D5034" s="53"/>
      <c r="E5034" s="32"/>
      <c r="F5034" s="54"/>
      <c r="G5034" s="54"/>
      <c r="H5034" s="24" t="str">
        <f>IFERROR(ROUND(VLOOKUP($C5034,基础资料!$B$5:$E$34,3,0)+SUMIF($C$5:$C5034,$C5034,$F$5:$F5034)-SUMIF($C$5:$C5034,$C5034,$G$5:$G5034),2),"")</f>
        <v/>
      </c>
      <c r="I5034" s="53"/>
      <c r="J5034" s="53"/>
      <c r="K5034" s="25" t="str">
        <f t="shared" si="78"/>
        <v/>
      </c>
      <c r="L5034" s="13" t="str">
        <f>IF($D5034="","",IFERROR(INDEX(类别属性,MATCH($D5034,类别表,0)),""))</f>
        <v/>
      </c>
      <c r="M5034" s="53"/>
      <c r="N5034" s="53"/>
      <c r="O5034" s="32"/>
      <c r="P5034" s="6" t="str">
        <f>IF($C5034="","",IF(ISNA(MATCH($C5034,账户表,0)),"※这个账户不在【基础资料】的账户档案里",IF($B5034="","※没填日期，这一笔不会进任何月份的报表",IF(NOT(ISNUMBER($B5034)),"※日期是文本不是日期（像 2026.6.28 这种），按日期取数的报表全会漏掉这一笔",IF(AND($F5034&lt;&gt;"",$G5034&lt;&gt;""),"※收入和支出不能同时填",IF(AND(N($F5034)=0,N($G5034)=0),"※收入和支出都没填",IF(OR(N($F5034)&lt;0,N($G5034)&lt;0),"※金额不能填负数，方向反了就换一列填",IF($D5034="","※没填收支类别，分类报表会漏掉这一笔",IF(ISNA(MATCH($D5034,类别表,0)),"※收支类别不在【基础资料】的清单里",IF(AND($L5034="内部转账",$M5034=""),"△内部转账要在「对方账户」写上另一头",IF(AND($L5034="内部转账",$M5034=$C5034),"※对方账户跟本账户是同一个",IF(AND($L5034&lt;&gt;"内部转账",$M5034&lt;&gt;""),"△填了对方账户，但类别不是内部转账",IF(YEAR($B5034)&lt;&gt;管理年度,"△不是管理年度的单据，按月的三张报表里看不到",IF($H5034&lt;0,"△这一笔之后该账户余额成负数了，核一下",""))))))))))))))</f>
        <v/>
      </c>
    </row>
    <row r="5035" ht="16.5" spans="1:16">
      <c r="A5035" s="4" t="str">
        <f>IF($C5035="","",COUNTA($C$5:$C5035))</f>
        <v/>
      </c>
      <c r="B5035" s="52"/>
      <c r="C5035" s="53"/>
      <c r="D5035" s="53"/>
      <c r="E5035" s="32"/>
      <c r="F5035" s="54"/>
      <c r="G5035" s="54"/>
      <c r="H5035" s="24" t="str">
        <f>IFERROR(ROUND(VLOOKUP($C5035,基础资料!$B$5:$E$34,3,0)+SUMIF($C$5:$C5035,$C5035,$F$5:$F5035)-SUMIF($C$5:$C5035,$C5035,$G$5:$G5035),2),"")</f>
        <v/>
      </c>
      <c r="I5035" s="53"/>
      <c r="J5035" s="53"/>
      <c r="K5035" s="25" t="str">
        <f t="shared" si="78"/>
        <v/>
      </c>
      <c r="L5035" s="13" t="str">
        <f>IF($D5035="","",IFERROR(INDEX(类别属性,MATCH($D5035,类别表,0)),""))</f>
        <v/>
      </c>
      <c r="M5035" s="53"/>
      <c r="N5035" s="53"/>
      <c r="O5035" s="32"/>
      <c r="P5035" s="6" t="str">
        <f>IF($C5035="","",IF(ISNA(MATCH($C5035,账户表,0)),"※这个账户不在【基础资料】的账户档案里",IF($B5035="","※没填日期，这一笔不会进任何月份的报表",IF(NOT(ISNUMBER($B5035)),"※日期是文本不是日期（像 2026.6.28 这种），按日期取数的报表全会漏掉这一笔",IF(AND($F5035&lt;&gt;"",$G5035&lt;&gt;""),"※收入和支出不能同时填",IF(AND(N($F5035)=0,N($G5035)=0),"※收入和支出都没填",IF(OR(N($F5035)&lt;0,N($G5035)&lt;0),"※金额不能填负数，方向反了就换一列填",IF($D5035="","※没填收支类别，分类报表会漏掉这一笔",IF(ISNA(MATCH($D5035,类别表,0)),"※收支类别不在【基础资料】的清单里",IF(AND($L5035="内部转账",$M5035=""),"△内部转账要在「对方账户」写上另一头",IF(AND($L5035="内部转账",$M5035=$C5035),"※对方账户跟本账户是同一个",IF(AND($L5035&lt;&gt;"内部转账",$M5035&lt;&gt;""),"△填了对方账户，但类别不是内部转账",IF(YEAR($B5035)&lt;&gt;管理年度,"△不是管理年度的单据，按月的三张报表里看不到",IF($H5035&lt;0,"△这一笔之后该账户余额成负数了，核一下",""))))))))))))))</f>
        <v/>
      </c>
    </row>
    <row r="5036" ht="16.5" spans="1:16">
      <c r="A5036" s="4" t="str">
        <f>IF($C5036="","",COUNTA($C$5:$C5036))</f>
        <v/>
      </c>
      <c r="B5036" s="52"/>
      <c r="C5036" s="53"/>
      <c r="D5036" s="53"/>
      <c r="E5036" s="32"/>
      <c r="F5036" s="54"/>
      <c r="G5036" s="54"/>
      <c r="H5036" s="24" t="str">
        <f>IFERROR(ROUND(VLOOKUP($C5036,基础资料!$B$5:$E$34,3,0)+SUMIF($C$5:$C5036,$C5036,$F$5:$F5036)-SUMIF($C$5:$C5036,$C5036,$G$5:$G5036),2),"")</f>
        <v/>
      </c>
      <c r="I5036" s="53"/>
      <c r="J5036" s="53"/>
      <c r="K5036" s="25" t="str">
        <f t="shared" si="78"/>
        <v/>
      </c>
      <c r="L5036" s="13" t="str">
        <f>IF($D5036="","",IFERROR(INDEX(类别属性,MATCH($D5036,类别表,0)),""))</f>
        <v/>
      </c>
      <c r="M5036" s="53"/>
      <c r="N5036" s="53"/>
      <c r="O5036" s="32"/>
      <c r="P5036" s="6" t="str">
        <f>IF($C5036="","",IF(ISNA(MATCH($C5036,账户表,0)),"※这个账户不在【基础资料】的账户档案里",IF($B5036="","※没填日期，这一笔不会进任何月份的报表",IF(NOT(ISNUMBER($B5036)),"※日期是文本不是日期（像 2026.6.28 这种），按日期取数的报表全会漏掉这一笔",IF(AND($F5036&lt;&gt;"",$G5036&lt;&gt;""),"※收入和支出不能同时填",IF(AND(N($F5036)=0,N($G5036)=0),"※收入和支出都没填",IF(OR(N($F5036)&lt;0,N($G5036)&lt;0),"※金额不能填负数，方向反了就换一列填",IF($D5036="","※没填收支类别，分类报表会漏掉这一笔",IF(ISNA(MATCH($D5036,类别表,0)),"※收支类别不在【基础资料】的清单里",IF(AND($L5036="内部转账",$M5036=""),"△内部转账要在「对方账户」写上另一头",IF(AND($L5036="内部转账",$M5036=$C5036),"※对方账户跟本账户是同一个",IF(AND($L5036&lt;&gt;"内部转账",$M5036&lt;&gt;""),"△填了对方账户，但类别不是内部转账",IF(YEAR($B5036)&lt;&gt;管理年度,"△不是管理年度的单据，按月的三张报表里看不到",IF($H5036&lt;0,"△这一笔之后该账户余额成负数了，核一下",""))))))))))))))</f>
        <v/>
      </c>
    </row>
    <row r="5037" ht="16.5" spans="1:16">
      <c r="A5037" s="4" t="str">
        <f>IF($C5037="","",COUNTA($C$5:$C5037))</f>
        <v/>
      </c>
      <c r="B5037" s="52"/>
      <c r="C5037" s="53"/>
      <c r="D5037" s="53"/>
      <c r="E5037" s="32"/>
      <c r="F5037" s="54"/>
      <c r="G5037" s="54"/>
      <c r="H5037" s="24" t="str">
        <f>IFERROR(ROUND(VLOOKUP($C5037,基础资料!$B$5:$E$34,3,0)+SUMIF($C$5:$C5037,$C5037,$F$5:$F5037)-SUMIF($C$5:$C5037,$C5037,$G$5:$G5037),2),"")</f>
        <v/>
      </c>
      <c r="I5037" s="53"/>
      <c r="J5037" s="53"/>
      <c r="K5037" s="25" t="str">
        <f t="shared" si="78"/>
        <v/>
      </c>
      <c r="L5037" s="13" t="str">
        <f>IF($D5037="","",IFERROR(INDEX(类别属性,MATCH($D5037,类别表,0)),""))</f>
        <v/>
      </c>
      <c r="M5037" s="53"/>
      <c r="N5037" s="53"/>
      <c r="O5037" s="32"/>
      <c r="P5037" s="6" t="str">
        <f>IF($C5037="","",IF(ISNA(MATCH($C5037,账户表,0)),"※这个账户不在【基础资料】的账户档案里",IF($B5037="","※没填日期，这一笔不会进任何月份的报表",IF(NOT(ISNUMBER($B5037)),"※日期是文本不是日期（像 2026.6.28 这种），按日期取数的报表全会漏掉这一笔",IF(AND($F5037&lt;&gt;"",$G5037&lt;&gt;""),"※收入和支出不能同时填",IF(AND(N($F5037)=0,N($G5037)=0),"※收入和支出都没填",IF(OR(N($F5037)&lt;0,N($G5037)&lt;0),"※金额不能填负数，方向反了就换一列填",IF($D5037="","※没填收支类别，分类报表会漏掉这一笔",IF(ISNA(MATCH($D5037,类别表,0)),"※收支类别不在【基础资料】的清单里",IF(AND($L5037="内部转账",$M5037=""),"△内部转账要在「对方账户」写上另一头",IF(AND($L5037="内部转账",$M5037=$C5037),"※对方账户跟本账户是同一个",IF(AND($L5037&lt;&gt;"内部转账",$M5037&lt;&gt;""),"△填了对方账户，但类别不是内部转账",IF(YEAR($B5037)&lt;&gt;管理年度,"△不是管理年度的单据，按月的三张报表里看不到",IF($H5037&lt;0,"△这一笔之后该账户余额成负数了，核一下",""))))))))))))))</f>
        <v/>
      </c>
    </row>
    <row r="5038" ht="16.5" spans="1:16">
      <c r="A5038" s="4" t="str">
        <f>IF($C5038="","",COUNTA($C$5:$C5038))</f>
        <v/>
      </c>
      <c r="B5038" s="52"/>
      <c r="C5038" s="53"/>
      <c r="D5038" s="53"/>
      <c r="E5038" s="32"/>
      <c r="F5038" s="54"/>
      <c r="G5038" s="54"/>
      <c r="H5038" s="24" t="str">
        <f>IFERROR(ROUND(VLOOKUP($C5038,基础资料!$B$5:$E$34,3,0)+SUMIF($C$5:$C5038,$C5038,$F$5:$F5038)-SUMIF($C$5:$C5038,$C5038,$G$5:$G5038),2),"")</f>
        <v/>
      </c>
      <c r="I5038" s="53"/>
      <c r="J5038" s="53"/>
      <c r="K5038" s="25" t="str">
        <f t="shared" si="78"/>
        <v/>
      </c>
      <c r="L5038" s="13" t="str">
        <f>IF($D5038="","",IFERROR(INDEX(类别属性,MATCH($D5038,类别表,0)),""))</f>
        <v/>
      </c>
      <c r="M5038" s="53"/>
      <c r="N5038" s="53"/>
      <c r="O5038" s="32"/>
      <c r="P5038" s="6" t="str">
        <f>IF($C5038="","",IF(ISNA(MATCH($C5038,账户表,0)),"※这个账户不在【基础资料】的账户档案里",IF($B5038="","※没填日期，这一笔不会进任何月份的报表",IF(NOT(ISNUMBER($B5038)),"※日期是文本不是日期（像 2026.6.28 这种），按日期取数的报表全会漏掉这一笔",IF(AND($F5038&lt;&gt;"",$G5038&lt;&gt;""),"※收入和支出不能同时填",IF(AND(N($F5038)=0,N($G5038)=0),"※收入和支出都没填",IF(OR(N($F5038)&lt;0,N($G5038)&lt;0),"※金额不能填负数，方向反了就换一列填",IF($D5038="","※没填收支类别，分类报表会漏掉这一笔",IF(ISNA(MATCH($D5038,类别表,0)),"※收支类别不在【基础资料】的清单里",IF(AND($L5038="内部转账",$M5038=""),"△内部转账要在「对方账户」写上另一头",IF(AND($L5038="内部转账",$M5038=$C5038),"※对方账户跟本账户是同一个",IF(AND($L5038&lt;&gt;"内部转账",$M5038&lt;&gt;""),"△填了对方账户，但类别不是内部转账",IF(YEAR($B5038)&lt;&gt;管理年度,"△不是管理年度的单据，按月的三张报表里看不到",IF($H5038&lt;0,"△这一笔之后该账户余额成负数了，核一下",""))))))))))))))</f>
        <v/>
      </c>
    </row>
    <row r="5039" ht="16.5" spans="1:16">
      <c r="A5039" s="4" t="str">
        <f>IF($C5039="","",COUNTA($C$5:$C5039))</f>
        <v/>
      </c>
      <c r="B5039" s="52"/>
      <c r="C5039" s="53"/>
      <c r="D5039" s="53"/>
      <c r="E5039" s="32"/>
      <c r="F5039" s="54"/>
      <c r="G5039" s="54"/>
      <c r="H5039" s="24" t="str">
        <f>IFERROR(ROUND(VLOOKUP($C5039,基础资料!$B$5:$E$34,3,0)+SUMIF($C$5:$C5039,$C5039,$F$5:$F5039)-SUMIF($C$5:$C5039,$C5039,$G$5:$G5039),2),"")</f>
        <v/>
      </c>
      <c r="I5039" s="53"/>
      <c r="J5039" s="53"/>
      <c r="K5039" s="25" t="str">
        <f t="shared" si="78"/>
        <v/>
      </c>
      <c r="L5039" s="13" t="str">
        <f>IF($D5039="","",IFERROR(INDEX(类别属性,MATCH($D5039,类别表,0)),""))</f>
        <v/>
      </c>
      <c r="M5039" s="53"/>
      <c r="N5039" s="53"/>
      <c r="O5039" s="32"/>
      <c r="P5039" s="6" t="str">
        <f>IF($C5039="","",IF(ISNA(MATCH($C5039,账户表,0)),"※这个账户不在【基础资料】的账户档案里",IF($B5039="","※没填日期，这一笔不会进任何月份的报表",IF(NOT(ISNUMBER($B5039)),"※日期是文本不是日期（像 2026.6.28 这种），按日期取数的报表全会漏掉这一笔",IF(AND($F5039&lt;&gt;"",$G5039&lt;&gt;""),"※收入和支出不能同时填",IF(AND(N($F5039)=0,N($G5039)=0),"※收入和支出都没填",IF(OR(N($F5039)&lt;0,N($G5039)&lt;0),"※金额不能填负数，方向反了就换一列填",IF($D5039="","※没填收支类别，分类报表会漏掉这一笔",IF(ISNA(MATCH($D5039,类别表,0)),"※收支类别不在【基础资料】的清单里",IF(AND($L5039="内部转账",$M5039=""),"△内部转账要在「对方账户」写上另一头",IF(AND($L5039="内部转账",$M5039=$C5039),"※对方账户跟本账户是同一个",IF(AND($L5039&lt;&gt;"内部转账",$M5039&lt;&gt;""),"△填了对方账户，但类别不是内部转账",IF(YEAR($B5039)&lt;&gt;管理年度,"△不是管理年度的单据，按月的三张报表里看不到",IF($H5039&lt;0,"△这一笔之后该账户余额成负数了，核一下",""))))))))))))))</f>
        <v/>
      </c>
    </row>
    <row r="5040" ht="16.5" spans="1:16">
      <c r="A5040" s="4" t="str">
        <f>IF($C5040="","",COUNTA($C$5:$C5040))</f>
        <v/>
      </c>
      <c r="B5040" s="52"/>
      <c r="C5040" s="53"/>
      <c r="D5040" s="53"/>
      <c r="E5040" s="32"/>
      <c r="F5040" s="54"/>
      <c r="G5040" s="54"/>
      <c r="H5040" s="24" t="str">
        <f>IFERROR(ROUND(VLOOKUP($C5040,基础资料!$B$5:$E$34,3,0)+SUMIF($C$5:$C5040,$C5040,$F$5:$F5040)-SUMIF($C$5:$C5040,$C5040,$G$5:$G5040),2),"")</f>
        <v/>
      </c>
      <c r="I5040" s="53"/>
      <c r="J5040" s="53"/>
      <c r="K5040" s="25" t="str">
        <f t="shared" si="78"/>
        <v/>
      </c>
      <c r="L5040" s="13" t="str">
        <f>IF($D5040="","",IFERROR(INDEX(类别属性,MATCH($D5040,类别表,0)),""))</f>
        <v/>
      </c>
      <c r="M5040" s="53"/>
      <c r="N5040" s="53"/>
      <c r="O5040" s="32"/>
      <c r="P5040" s="6" t="str">
        <f>IF($C5040="","",IF(ISNA(MATCH($C5040,账户表,0)),"※这个账户不在【基础资料】的账户档案里",IF($B5040="","※没填日期，这一笔不会进任何月份的报表",IF(NOT(ISNUMBER($B5040)),"※日期是文本不是日期（像 2026.6.28 这种），按日期取数的报表全会漏掉这一笔",IF(AND($F5040&lt;&gt;"",$G5040&lt;&gt;""),"※收入和支出不能同时填",IF(AND(N($F5040)=0,N($G5040)=0),"※收入和支出都没填",IF(OR(N($F5040)&lt;0,N($G5040)&lt;0),"※金额不能填负数，方向反了就换一列填",IF($D5040="","※没填收支类别，分类报表会漏掉这一笔",IF(ISNA(MATCH($D5040,类别表,0)),"※收支类别不在【基础资料】的清单里",IF(AND($L5040="内部转账",$M5040=""),"△内部转账要在「对方账户」写上另一头",IF(AND($L5040="内部转账",$M5040=$C5040),"※对方账户跟本账户是同一个",IF(AND($L5040&lt;&gt;"内部转账",$M5040&lt;&gt;""),"△填了对方账户，但类别不是内部转账",IF(YEAR($B5040)&lt;&gt;管理年度,"△不是管理年度的单据，按月的三张报表里看不到",IF($H5040&lt;0,"△这一笔之后该账户余额成负数了，核一下",""))))))))))))))</f>
        <v/>
      </c>
    </row>
    <row r="5041" ht="16.5" spans="1:16">
      <c r="A5041" s="4" t="str">
        <f>IF($C5041="","",COUNTA($C$5:$C5041))</f>
        <v/>
      </c>
      <c r="B5041" s="52"/>
      <c r="C5041" s="53"/>
      <c r="D5041" s="53"/>
      <c r="E5041" s="32"/>
      <c r="F5041" s="54"/>
      <c r="G5041" s="54"/>
      <c r="H5041" s="24" t="str">
        <f>IFERROR(ROUND(VLOOKUP($C5041,基础资料!$B$5:$E$34,3,0)+SUMIF($C$5:$C5041,$C5041,$F$5:$F5041)-SUMIF($C$5:$C5041,$C5041,$G$5:$G5041),2),"")</f>
        <v/>
      </c>
      <c r="I5041" s="53"/>
      <c r="J5041" s="53"/>
      <c r="K5041" s="25" t="str">
        <f t="shared" si="78"/>
        <v/>
      </c>
      <c r="L5041" s="13" t="str">
        <f>IF($D5041="","",IFERROR(INDEX(类别属性,MATCH($D5041,类别表,0)),""))</f>
        <v/>
      </c>
      <c r="M5041" s="53"/>
      <c r="N5041" s="53"/>
      <c r="O5041" s="32"/>
      <c r="P5041" s="6" t="str">
        <f>IF($C5041="","",IF(ISNA(MATCH($C5041,账户表,0)),"※这个账户不在【基础资料】的账户档案里",IF($B5041="","※没填日期，这一笔不会进任何月份的报表",IF(NOT(ISNUMBER($B5041)),"※日期是文本不是日期（像 2026.6.28 这种），按日期取数的报表全会漏掉这一笔",IF(AND($F5041&lt;&gt;"",$G5041&lt;&gt;""),"※收入和支出不能同时填",IF(AND(N($F5041)=0,N($G5041)=0),"※收入和支出都没填",IF(OR(N($F5041)&lt;0,N($G5041)&lt;0),"※金额不能填负数，方向反了就换一列填",IF($D5041="","※没填收支类别，分类报表会漏掉这一笔",IF(ISNA(MATCH($D5041,类别表,0)),"※收支类别不在【基础资料】的清单里",IF(AND($L5041="内部转账",$M5041=""),"△内部转账要在「对方账户」写上另一头",IF(AND($L5041="内部转账",$M5041=$C5041),"※对方账户跟本账户是同一个",IF(AND($L5041&lt;&gt;"内部转账",$M5041&lt;&gt;""),"△填了对方账户，但类别不是内部转账",IF(YEAR($B5041)&lt;&gt;管理年度,"△不是管理年度的单据，按月的三张报表里看不到",IF($H5041&lt;0,"△这一笔之后该账户余额成负数了，核一下",""))))))))))))))</f>
        <v/>
      </c>
    </row>
    <row r="5042" ht="16.5" spans="1:16">
      <c r="A5042" s="4" t="str">
        <f>IF($C5042="","",COUNTA($C$5:$C5042))</f>
        <v/>
      </c>
      <c r="B5042" s="52"/>
      <c r="C5042" s="53"/>
      <c r="D5042" s="53"/>
      <c r="E5042" s="32"/>
      <c r="F5042" s="54"/>
      <c r="G5042" s="54"/>
      <c r="H5042" s="24" t="str">
        <f>IFERROR(ROUND(VLOOKUP($C5042,基础资料!$B$5:$E$34,3,0)+SUMIF($C$5:$C5042,$C5042,$F$5:$F5042)-SUMIF($C$5:$C5042,$C5042,$G$5:$G5042),2),"")</f>
        <v/>
      </c>
      <c r="I5042" s="53"/>
      <c r="J5042" s="53"/>
      <c r="K5042" s="25" t="str">
        <f t="shared" si="78"/>
        <v/>
      </c>
      <c r="L5042" s="13" t="str">
        <f>IF($D5042="","",IFERROR(INDEX(类别属性,MATCH($D5042,类别表,0)),""))</f>
        <v/>
      </c>
      <c r="M5042" s="53"/>
      <c r="N5042" s="53"/>
      <c r="O5042" s="32"/>
      <c r="P5042" s="6" t="str">
        <f>IF($C5042="","",IF(ISNA(MATCH($C5042,账户表,0)),"※这个账户不在【基础资料】的账户档案里",IF($B5042="","※没填日期，这一笔不会进任何月份的报表",IF(NOT(ISNUMBER($B5042)),"※日期是文本不是日期（像 2026.6.28 这种），按日期取数的报表全会漏掉这一笔",IF(AND($F5042&lt;&gt;"",$G5042&lt;&gt;""),"※收入和支出不能同时填",IF(AND(N($F5042)=0,N($G5042)=0),"※收入和支出都没填",IF(OR(N($F5042)&lt;0,N($G5042)&lt;0),"※金额不能填负数，方向反了就换一列填",IF($D5042="","※没填收支类别，分类报表会漏掉这一笔",IF(ISNA(MATCH($D5042,类别表,0)),"※收支类别不在【基础资料】的清单里",IF(AND($L5042="内部转账",$M5042=""),"△内部转账要在「对方账户」写上另一头",IF(AND($L5042="内部转账",$M5042=$C5042),"※对方账户跟本账户是同一个",IF(AND($L5042&lt;&gt;"内部转账",$M5042&lt;&gt;""),"△填了对方账户，但类别不是内部转账",IF(YEAR($B5042)&lt;&gt;管理年度,"△不是管理年度的单据，按月的三张报表里看不到",IF($H5042&lt;0,"△这一笔之后该账户余额成负数了，核一下",""))))))))))))))</f>
        <v/>
      </c>
    </row>
    <row r="5043" ht="16.5" spans="1:16">
      <c r="A5043" s="4" t="str">
        <f>IF($C5043="","",COUNTA($C$5:$C5043))</f>
        <v/>
      </c>
      <c r="B5043" s="52"/>
      <c r="C5043" s="53"/>
      <c r="D5043" s="53"/>
      <c r="E5043" s="32"/>
      <c r="F5043" s="54"/>
      <c r="G5043" s="54"/>
      <c r="H5043" s="24" t="str">
        <f>IFERROR(ROUND(VLOOKUP($C5043,基础资料!$B$5:$E$34,3,0)+SUMIF($C$5:$C5043,$C5043,$F$5:$F5043)-SUMIF($C$5:$C5043,$C5043,$G$5:$G5043),2),"")</f>
        <v/>
      </c>
      <c r="I5043" s="53"/>
      <c r="J5043" s="53"/>
      <c r="K5043" s="25" t="str">
        <f t="shared" si="78"/>
        <v/>
      </c>
      <c r="L5043" s="13" t="str">
        <f>IF($D5043="","",IFERROR(INDEX(类别属性,MATCH($D5043,类别表,0)),""))</f>
        <v/>
      </c>
      <c r="M5043" s="53"/>
      <c r="N5043" s="53"/>
      <c r="O5043" s="32"/>
      <c r="P5043" s="6" t="str">
        <f>IF($C5043="","",IF(ISNA(MATCH($C5043,账户表,0)),"※这个账户不在【基础资料】的账户档案里",IF($B5043="","※没填日期，这一笔不会进任何月份的报表",IF(NOT(ISNUMBER($B5043)),"※日期是文本不是日期（像 2026.6.28 这种），按日期取数的报表全会漏掉这一笔",IF(AND($F5043&lt;&gt;"",$G5043&lt;&gt;""),"※收入和支出不能同时填",IF(AND(N($F5043)=0,N($G5043)=0),"※收入和支出都没填",IF(OR(N($F5043)&lt;0,N($G5043)&lt;0),"※金额不能填负数，方向反了就换一列填",IF($D5043="","※没填收支类别，分类报表会漏掉这一笔",IF(ISNA(MATCH($D5043,类别表,0)),"※收支类别不在【基础资料】的清单里",IF(AND($L5043="内部转账",$M5043=""),"△内部转账要在「对方账户」写上另一头",IF(AND($L5043="内部转账",$M5043=$C5043),"※对方账户跟本账户是同一个",IF(AND($L5043&lt;&gt;"内部转账",$M5043&lt;&gt;""),"△填了对方账户，但类别不是内部转账",IF(YEAR($B5043)&lt;&gt;管理年度,"△不是管理年度的单据，按月的三张报表里看不到",IF($H5043&lt;0,"△这一笔之后该账户余额成负数了，核一下",""))))))))))))))</f>
        <v/>
      </c>
    </row>
    <row r="5044" ht="16.5" spans="1:16">
      <c r="A5044" s="4" t="str">
        <f>IF($C5044="","",COUNTA($C$5:$C5044))</f>
        <v/>
      </c>
      <c r="B5044" s="52"/>
      <c r="C5044" s="53"/>
      <c r="D5044" s="53"/>
      <c r="E5044" s="32"/>
      <c r="F5044" s="54"/>
      <c r="G5044" s="54"/>
      <c r="H5044" s="24" t="str">
        <f>IFERROR(ROUND(VLOOKUP($C5044,基础资料!$B$5:$E$34,3,0)+SUMIF($C$5:$C5044,$C5044,$F$5:$F5044)-SUMIF($C$5:$C5044,$C5044,$G$5:$G5044),2),"")</f>
        <v/>
      </c>
      <c r="I5044" s="53"/>
      <c r="J5044" s="53"/>
      <c r="K5044" s="25" t="str">
        <f t="shared" si="78"/>
        <v/>
      </c>
      <c r="L5044" s="13" t="str">
        <f>IF($D5044="","",IFERROR(INDEX(类别属性,MATCH($D5044,类别表,0)),""))</f>
        <v/>
      </c>
      <c r="M5044" s="53"/>
      <c r="N5044" s="53"/>
      <c r="O5044" s="32"/>
      <c r="P5044" s="6" t="str">
        <f>IF($C5044="","",IF(ISNA(MATCH($C5044,账户表,0)),"※这个账户不在【基础资料】的账户档案里",IF($B5044="","※没填日期，这一笔不会进任何月份的报表",IF(NOT(ISNUMBER($B5044)),"※日期是文本不是日期（像 2026.6.28 这种），按日期取数的报表全会漏掉这一笔",IF(AND($F5044&lt;&gt;"",$G5044&lt;&gt;""),"※收入和支出不能同时填",IF(AND(N($F5044)=0,N($G5044)=0),"※收入和支出都没填",IF(OR(N($F5044)&lt;0,N($G5044)&lt;0),"※金额不能填负数，方向反了就换一列填",IF($D5044="","※没填收支类别，分类报表会漏掉这一笔",IF(ISNA(MATCH($D5044,类别表,0)),"※收支类别不在【基础资料】的清单里",IF(AND($L5044="内部转账",$M5044=""),"△内部转账要在「对方账户」写上另一头",IF(AND($L5044="内部转账",$M5044=$C5044),"※对方账户跟本账户是同一个",IF(AND($L5044&lt;&gt;"内部转账",$M5044&lt;&gt;""),"△填了对方账户，但类别不是内部转账",IF(YEAR($B5044)&lt;&gt;管理年度,"△不是管理年度的单据，按月的三张报表里看不到",IF($H5044&lt;0,"△这一笔之后该账户余额成负数了，核一下",""))))))))))))))</f>
        <v/>
      </c>
    </row>
    <row r="5045" ht="16.5" spans="1:16">
      <c r="A5045" s="4" t="str">
        <f>IF($C5045="","",COUNTA($C$5:$C5045))</f>
        <v/>
      </c>
      <c r="B5045" s="52"/>
      <c r="C5045" s="53"/>
      <c r="D5045" s="53"/>
      <c r="E5045" s="32"/>
      <c r="F5045" s="54"/>
      <c r="G5045" s="54"/>
      <c r="H5045" s="24" t="str">
        <f>IFERROR(ROUND(VLOOKUP($C5045,基础资料!$B$5:$E$34,3,0)+SUMIF($C$5:$C5045,$C5045,$F$5:$F5045)-SUMIF($C$5:$C5045,$C5045,$G$5:$G5045),2),"")</f>
        <v/>
      </c>
      <c r="I5045" s="53"/>
      <c r="J5045" s="53"/>
      <c r="K5045" s="25" t="str">
        <f t="shared" si="78"/>
        <v/>
      </c>
      <c r="L5045" s="13" t="str">
        <f>IF($D5045="","",IFERROR(INDEX(类别属性,MATCH($D5045,类别表,0)),""))</f>
        <v/>
      </c>
      <c r="M5045" s="53"/>
      <c r="N5045" s="53"/>
      <c r="O5045" s="32"/>
      <c r="P5045" s="6" t="str">
        <f>IF($C5045="","",IF(ISNA(MATCH($C5045,账户表,0)),"※这个账户不在【基础资料】的账户档案里",IF($B5045="","※没填日期，这一笔不会进任何月份的报表",IF(NOT(ISNUMBER($B5045)),"※日期是文本不是日期（像 2026.6.28 这种），按日期取数的报表全会漏掉这一笔",IF(AND($F5045&lt;&gt;"",$G5045&lt;&gt;""),"※收入和支出不能同时填",IF(AND(N($F5045)=0,N($G5045)=0),"※收入和支出都没填",IF(OR(N($F5045)&lt;0,N($G5045)&lt;0),"※金额不能填负数，方向反了就换一列填",IF($D5045="","※没填收支类别，分类报表会漏掉这一笔",IF(ISNA(MATCH($D5045,类别表,0)),"※收支类别不在【基础资料】的清单里",IF(AND($L5045="内部转账",$M5045=""),"△内部转账要在「对方账户」写上另一头",IF(AND($L5045="内部转账",$M5045=$C5045),"※对方账户跟本账户是同一个",IF(AND($L5045&lt;&gt;"内部转账",$M5045&lt;&gt;""),"△填了对方账户，但类别不是内部转账",IF(YEAR($B5045)&lt;&gt;管理年度,"△不是管理年度的单据，按月的三张报表里看不到",IF($H5045&lt;0,"△这一笔之后该账户余额成负数了，核一下",""))))))))))))))</f>
        <v/>
      </c>
    </row>
    <row r="5046" ht="16.5" spans="1:16">
      <c r="A5046" s="4" t="str">
        <f>IF($C5046="","",COUNTA($C$5:$C5046))</f>
        <v/>
      </c>
      <c r="B5046" s="52"/>
      <c r="C5046" s="53"/>
      <c r="D5046" s="53"/>
      <c r="E5046" s="32"/>
      <c r="F5046" s="54"/>
      <c r="G5046" s="54"/>
      <c r="H5046" s="24" t="str">
        <f>IFERROR(ROUND(VLOOKUP($C5046,基础资料!$B$5:$E$34,3,0)+SUMIF($C$5:$C5046,$C5046,$F$5:$F5046)-SUMIF($C$5:$C5046,$C5046,$G$5:$G5046),2),"")</f>
        <v/>
      </c>
      <c r="I5046" s="53"/>
      <c r="J5046" s="53"/>
      <c r="K5046" s="25" t="str">
        <f t="shared" si="78"/>
        <v/>
      </c>
      <c r="L5046" s="13" t="str">
        <f>IF($D5046="","",IFERROR(INDEX(类别属性,MATCH($D5046,类别表,0)),""))</f>
        <v/>
      </c>
      <c r="M5046" s="53"/>
      <c r="N5046" s="53"/>
      <c r="O5046" s="32"/>
      <c r="P5046" s="6" t="str">
        <f>IF($C5046="","",IF(ISNA(MATCH($C5046,账户表,0)),"※这个账户不在【基础资料】的账户档案里",IF($B5046="","※没填日期，这一笔不会进任何月份的报表",IF(NOT(ISNUMBER($B5046)),"※日期是文本不是日期（像 2026.6.28 这种），按日期取数的报表全会漏掉这一笔",IF(AND($F5046&lt;&gt;"",$G5046&lt;&gt;""),"※收入和支出不能同时填",IF(AND(N($F5046)=0,N($G5046)=0),"※收入和支出都没填",IF(OR(N($F5046)&lt;0,N($G5046)&lt;0),"※金额不能填负数，方向反了就换一列填",IF($D5046="","※没填收支类别，分类报表会漏掉这一笔",IF(ISNA(MATCH($D5046,类别表,0)),"※收支类别不在【基础资料】的清单里",IF(AND($L5046="内部转账",$M5046=""),"△内部转账要在「对方账户」写上另一头",IF(AND($L5046="内部转账",$M5046=$C5046),"※对方账户跟本账户是同一个",IF(AND($L5046&lt;&gt;"内部转账",$M5046&lt;&gt;""),"△填了对方账户，但类别不是内部转账",IF(YEAR($B5046)&lt;&gt;管理年度,"△不是管理年度的单据，按月的三张报表里看不到",IF($H5046&lt;0,"△这一笔之后该账户余额成负数了，核一下",""))))))))))))))</f>
        <v/>
      </c>
    </row>
    <row r="5047" ht="16.5" spans="1:16">
      <c r="A5047" s="4" t="str">
        <f>IF($C5047="","",COUNTA($C$5:$C5047))</f>
        <v/>
      </c>
      <c r="B5047" s="52"/>
      <c r="C5047" s="53"/>
      <c r="D5047" s="53"/>
      <c r="E5047" s="32"/>
      <c r="F5047" s="54"/>
      <c r="G5047" s="54"/>
      <c r="H5047" s="24" t="str">
        <f>IFERROR(ROUND(VLOOKUP($C5047,基础资料!$B$5:$E$34,3,0)+SUMIF($C$5:$C5047,$C5047,$F$5:$F5047)-SUMIF($C$5:$C5047,$C5047,$G$5:$G5047),2),"")</f>
        <v/>
      </c>
      <c r="I5047" s="53"/>
      <c r="J5047" s="53"/>
      <c r="K5047" s="25" t="str">
        <f t="shared" si="78"/>
        <v/>
      </c>
      <c r="L5047" s="13" t="str">
        <f>IF($D5047="","",IFERROR(INDEX(类别属性,MATCH($D5047,类别表,0)),""))</f>
        <v/>
      </c>
      <c r="M5047" s="53"/>
      <c r="N5047" s="53"/>
      <c r="O5047" s="32"/>
      <c r="P5047" s="6" t="str">
        <f>IF($C5047="","",IF(ISNA(MATCH($C5047,账户表,0)),"※这个账户不在【基础资料】的账户档案里",IF($B5047="","※没填日期，这一笔不会进任何月份的报表",IF(NOT(ISNUMBER($B5047)),"※日期是文本不是日期（像 2026.6.28 这种），按日期取数的报表全会漏掉这一笔",IF(AND($F5047&lt;&gt;"",$G5047&lt;&gt;""),"※收入和支出不能同时填",IF(AND(N($F5047)=0,N($G5047)=0),"※收入和支出都没填",IF(OR(N($F5047)&lt;0,N($G5047)&lt;0),"※金额不能填负数，方向反了就换一列填",IF($D5047="","※没填收支类别，分类报表会漏掉这一笔",IF(ISNA(MATCH($D5047,类别表,0)),"※收支类别不在【基础资料】的清单里",IF(AND($L5047="内部转账",$M5047=""),"△内部转账要在「对方账户」写上另一头",IF(AND($L5047="内部转账",$M5047=$C5047),"※对方账户跟本账户是同一个",IF(AND($L5047&lt;&gt;"内部转账",$M5047&lt;&gt;""),"△填了对方账户，但类别不是内部转账",IF(YEAR($B5047)&lt;&gt;管理年度,"△不是管理年度的单据，按月的三张报表里看不到",IF($H5047&lt;0,"△这一笔之后该账户余额成负数了，核一下",""))))))))))))))</f>
        <v/>
      </c>
    </row>
    <row r="5048" ht="16.5" spans="1:16">
      <c r="A5048" s="4" t="str">
        <f>IF($C5048="","",COUNTA($C$5:$C5048))</f>
        <v/>
      </c>
      <c r="B5048" s="52"/>
      <c r="C5048" s="53"/>
      <c r="D5048" s="53"/>
      <c r="E5048" s="32"/>
      <c r="F5048" s="54"/>
      <c r="G5048" s="54"/>
      <c r="H5048" s="24" t="str">
        <f>IFERROR(ROUND(VLOOKUP($C5048,基础资料!$B$5:$E$34,3,0)+SUMIF($C$5:$C5048,$C5048,$F$5:$F5048)-SUMIF($C$5:$C5048,$C5048,$G$5:$G5048),2),"")</f>
        <v/>
      </c>
      <c r="I5048" s="53"/>
      <c r="J5048" s="53"/>
      <c r="K5048" s="25" t="str">
        <f t="shared" si="78"/>
        <v/>
      </c>
      <c r="L5048" s="13" t="str">
        <f>IF($D5048="","",IFERROR(INDEX(类别属性,MATCH($D5048,类别表,0)),""))</f>
        <v/>
      </c>
      <c r="M5048" s="53"/>
      <c r="N5048" s="53"/>
      <c r="O5048" s="32"/>
      <c r="P5048" s="6" t="str">
        <f>IF($C5048="","",IF(ISNA(MATCH($C5048,账户表,0)),"※这个账户不在【基础资料】的账户档案里",IF($B5048="","※没填日期，这一笔不会进任何月份的报表",IF(NOT(ISNUMBER($B5048)),"※日期是文本不是日期（像 2026.6.28 这种），按日期取数的报表全会漏掉这一笔",IF(AND($F5048&lt;&gt;"",$G5048&lt;&gt;""),"※收入和支出不能同时填",IF(AND(N($F5048)=0,N($G5048)=0),"※收入和支出都没填",IF(OR(N($F5048)&lt;0,N($G5048)&lt;0),"※金额不能填负数，方向反了就换一列填",IF($D5048="","※没填收支类别，分类报表会漏掉这一笔",IF(ISNA(MATCH($D5048,类别表,0)),"※收支类别不在【基础资料】的清单里",IF(AND($L5048="内部转账",$M5048=""),"△内部转账要在「对方账户」写上另一头",IF(AND($L5048="内部转账",$M5048=$C5048),"※对方账户跟本账户是同一个",IF(AND($L5048&lt;&gt;"内部转账",$M5048&lt;&gt;""),"△填了对方账户，但类别不是内部转账",IF(YEAR($B5048)&lt;&gt;管理年度,"△不是管理年度的单据，按月的三张报表里看不到",IF($H5048&lt;0,"△这一笔之后该账户余额成负数了，核一下",""))))))))))))))</f>
        <v/>
      </c>
    </row>
    <row r="5049" ht="16.5" spans="1:16">
      <c r="A5049" s="4" t="str">
        <f>IF($C5049="","",COUNTA($C$5:$C5049))</f>
        <v/>
      </c>
      <c r="B5049" s="52"/>
      <c r="C5049" s="53"/>
      <c r="D5049" s="53"/>
      <c r="E5049" s="32"/>
      <c r="F5049" s="54"/>
      <c r="G5049" s="54"/>
      <c r="H5049" s="24" t="str">
        <f>IFERROR(ROUND(VLOOKUP($C5049,基础资料!$B$5:$E$34,3,0)+SUMIF($C$5:$C5049,$C5049,$F$5:$F5049)-SUMIF($C$5:$C5049,$C5049,$G$5:$G5049),2),"")</f>
        <v/>
      </c>
      <c r="I5049" s="53"/>
      <c r="J5049" s="53"/>
      <c r="K5049" s="25" t="str">
        <f t="shared" si="78"/>
        <v/>
      </c>
      <c r="L5049" s="13" t="str">
        <f>IF($D5049="","",IFERROR(INDEX(类别属性,MATCH($D5049,类别表,0)),""))</f>
        <v/>
      </c>
      <c r="M5049" s="53"/>
      <c r="N5049" s="53"/>
      <c r="O5049" s="32"/>
      <c r="P5049" s="6" t="str">
        <f>IF($C5049="","",IF(ISNA(MATCH($C5049,账户表,0)),"※这个账户不在【基础资料】的账户档案里",IF($B5049="","※没填日期，这一笔不会进任何月份的报表",IF(NOT(ISNUMBER($B5049)),"※日期是文本不是日期（像 2026.6.28 这种），按日期取数的报表全会漏掉这一笔",IF(AND($F5049&lt;&gt;"",$G5049&lt;&gt;""),"※收入和支出不能同时填",IF(AND(N($F5049)=0,N($G5049)=0),"※收入和支出都没填",IF(OR(N($F5049)&lt;0,N($G5049)&lt;0),"※金额不能填负数，方向反了就换一列填",IF($D5049="","※没填收支类别，分类报表会漏掉这一笔",IF(ISNA(MATCH($D5049,类别表,0)),"※收支类别不在【基础资料】的清单里",IF(AND($L5049="内部转账",$M5049=""),"△内部转账要在「对方账户」写上另一头",IF(AND($L5049="内部转账",$M5049=$C5049),"※对方账户跟本账户是同一个",IF(AND($L5049&lt;&gt;"内部转账",$M5049&lt;&gt;""),"△填了对方账户，但类别不是内部转账",IF(YEAR($B5049)&lt;&gt;管理年度,"△不是管理年度的单据，按月的三张报表里看不到",IF($H5049&lt;0,"△这一笔之后该账户余额成负数了，核一下",""))))))))))))))</f>
        <v/>
      </c>
    </row>
    <row r="5050" ht="16.5" spans="1:16">
      <c r="A5050" s="4" t="str">
        <f>IF($C5050="","",COUNTA($C$5:$C5050))</f>
        <v/>
      </c>
      <c r="B5050" s="52"/>
      <c r="C5050" s="53"/>
      <c r="D5050" s="53"/>
      <c r="E5050" s="32"/>
      <c r="F5050" s="54"/>
      <c r="G5050" s="54"/>
      <c r="H5050" s="24" t="str">
        <f>IFERROR(ROUND(VLOOKUP($C5050,基础资料!$B$5:$E$34,3,0)+SUMIF($C$5:$C5050,$C5050,$F$5:$F5050)-SUMIF($C$5:$C5050,$C5050,$G$5:$G5050),2),"")</f>
        <v/>
      </c>
      <c r="I5050" s="53"/>
      <c r="J5050" s="53"/>
      <c r="K5050" s="25" t="str">
        <f t="shared" si="78"/>
        <v/>
      </c>
      <c r="L5050" s="13" t="str">
        <f>IF($D5050="","",IFERROR(INDEX(类别属性,MATCH($D5050,类别表,0)),""))</f>
        <v/>
      </c>
      <c r="M5050" s="53"/>
      <c r="N5050" s="53"/>
      <c r="O5050" s="32"/>
      <c r="P5050" s="6" t="str">
        <f>IF($C5050="","",IF(ISNA(MATCH($C5050,账户表,0)),"※这个账户不在【基础资料】的账户档案里",IF($B5050="","※没填日期，这一笔不会进任何月份的报表",IF(NOT(ISNUMBER($B5050)),"※日期是文本不是日期（像 2026.6.28 这种），按日期取数的报表全会漏掉这一笔",IF(AND($F5050&lt;&gt;"",$G5050&lt;&gt;""),"※收入和支出不能同时填",IF(AND(N($F5050)=0,N($G5050)=0),"※收入和支出都没填",IF(OR(N($F5050)&lt;0,N($G5050)&lt;0),"※金额不能填负数，方向反了就换一列填",IF($D5050="","※没填收支类别，分类报表会漏掉这一笔",IF(ISNA(MATCH($D5050,类别表,0)),"※收支类别不在【基础资料】的清单里",IF(AND($L5050="内部转账",$M5050=""),"△内部转账要在「对方账户」写上另一头",IF(AND($L5050="内部转账",$M5050=$C5050),"※对方账户跟本账户是同一个",IF(AND($L5050&lt;&gt;"内部转账",$M5050&lt;&gt;""),"△填了对方账户，但类别不是内部转账",IF(YEAR($B5050)&lt;&gt;管理年度,"△不是管理年度的单据，按月的三张报表里看不到",IF($H5050&lt;0,"△这一笔之后该账户余额成负数了，核一下",""))))))))))))))</f>
        <v/>
      </c>
    </row>
    <row r="5051" ht="16.5" spans="1:16">
      <c r="A5051" s="4" t="str">
        <f>IF($C5051="","",COUNTA($C$5:$C5051))</f>
        <v/>
      </c>
      <c r="B5051" s="52"/>
      <c r="C5051" s="53"/>
      <c r="D5051" s="53"/>
      <c r="E5051" s="32"/>
      <c r="F5051" s="54"/>
      <c r="G5051" s="54"/>
      <c r="H5051" s="24" t="str">
        <f>IFERROR(ROUND(VLOOKUP($C5051,基础资料!$B$5:$E$34,3,0)+SUMIF($C$5:$C5051,$C5051,$F$5:$F5051)-SUMIF($C$5:$C5051,$C5051,$G$5:$G5051),2),"")</f>
        <v/>
      </c>
      <c r="I5051" s="53"/>
      <c r="J5051" s="53"/>
      <c r="K5051" s="25" t="str">
        <f t="shared" si="78"/>
        <v/>
      </c>
      <c r="L5051" s="13" t="str">
        <f>IF($D5051="","",IFERROR(INDEX(类别属性,MATCH($D5051,类别表,0)),""))</f>
        <v/>
      </c>
      <c r="M5051" s="53"/>
      <c r="N5051" s="53"/>
      <c r="O5051" s="32"/>
      <c r="P5051" s="6" t="str">
        <f>IF($C5051="","",IF(ISNA(MATCH($C5051,账户表,0)),"※这个账户不在【基础资料】的账户档案里",IF($B5051="","※没填日期，这一笔不会进任何月份的报表",IF(NOT(ISNUMBER($B5051)),"※日期是文本不是日期（像 2026.6.28 这种），按日期取数的报表全会漏掉这一笔",IF(AND($F5051&lt;&gt;"",$G5051&lt;&gt;""),"※收入和支出不能同时填",IF(AND(N($F5051)=0,N($G5051)=0),"※收入和支出都没填",IF(OR(N($F5051)&lt;0,N($G5051)&lt;0),"※金额不能填负数，方向反了就换一列填",IF($D5051="","※没填收支类别，分类报表会漏掉这一笔",IF(ISNA(MATCH($D5051,类别表,0)),"※收支类别不在【基础资料】的清单里",IF(AND($L5051="内部转账",$M5051=""),"△内部转账要在「对方账户」写上另一头",IF(AND($L5051="内部转账",$M5051=$C5051),"※对方账户跟本账户是同一个",IF(AND($L5051&lt;&gt;"内部转账",$M5051&lt;&gt;""),"△填了对方账户，但类别不是内部转账",IF(YEAR($B5051)&lt;&gt;管理年度,"△不是管理年度的单据，按月的三张报表里看不到",IF($H5051&lt;0,"△这一笔之后该账户余额成负数了，核一下",""))))))))))))))</f>
        <v/>
      </c>
    </row>
    <row r="5052" ht="16.5" spans="1:16">
      <c r="A5052" s="4" t="str">
        <f>IF($C5052="","",COUNTA($C$5:$C5052))</f>
        <v/>
      </c>
      <c r="B5052" s="52"/>
      <c r="C5052" s="53"/>
      <c r="D5052" s="53"/>
      <c r="E5052" s="32"/>
      <c r="F5052" s="54"/>
      <c r="G5052" s="54"/>
      <c r="H5052" s="24" t="str">
        <f>IFERROR(ROUND(VLOOKUP($C5052,基础资料!$B$5:$E$34,3,0)+SUMIF($C$5:$C5052,$C5052,$F$5:$F5052)-SUMIF($C$5:$C5052,$C5052,$G$5:$G5052),2),"")</f>
        <v/>
      </c>
      <c r="I5052" s="53"/>
      <c r="J5052" s="53"/>
      <c r="K5052" s="25" t="str">
        <f t="shared" si="78"/>
        <v/>
      </c>
      <c r="L5052" s="13" t="str">
        <f>IF($D5052="","",IFERROR(INDEX(类别属性,MATCH($D5052,类别表,0)),""))</f>
        <v/>
      </c>
      <c r="M5052" s="53"/>
      <c r="N5052" s="53"/>
      <c r="O5052" s="32"/>
      <c r="P5052" s="6" t="str">
        <f>IF($C5052="","",IF(ISNA(MATCH($C5052,账户表,0)),"※这个账户不在【基础资料】的账户档案里",IF($B5052="","※没填日期，这一笔不会进任何月份的报表",IF(NOT(ISNUMBER($B5052)),"※日期是文本不是日期（像 2026.6.28 这种），按日期取数的报表全会漏掉这一笔",IF(AND($F5052&lt;&gt;"",$G5052&lt;&gt;""),"※收入和支出不能同时填",IF(AND(N($F5052)=0,N($G5052)=0),"※收入和支出都没填",IF(OR(N($F5052)&lt;0,N($G5052)&lt;0),"※金额不能填负数，方向反了就换一列填",IF($D5052="","※没填收支类别，分类报表会漏掉这一笔",IF(ISNA(MATCH($D5052,类别表,0)),"※收支类别不在【基础资料】的清单里",IF(AND($L5052="内部转账",$M5052=""),"△内部转账要在「对方账户」写上另一头",IF(AND($L5052="内部转账",$M5052=$C5052),"※对方账户跟本账户是同一个",IF(AND($L5052&lt;&gt;"内部转账",$M5052&lt;&gt;""),"△填了对方账户，但类别不是内部转账",IF(YEAR($B5052)&lt;&gt;管理年度,"△不是管理年度的单据，按月的三张报表里看不到",IF($H5052&lt;0,"△这一笔之后该账户余额成负数了，核一下",""))))))))))))))</f>
        <v/>
      </c>
    </row>
    <row r="5053" ht="16.5" spans="1:16">
      <c r="A5053" s="4" t="str">
        <f>IF($C5053="","",COUNTA($C$5:$C5053))</f>
        <v/>
      </c>
      <c r="B5053" s="52"/>
      <c r="C5053" s="53"/>
      <c r="D5053" s="53"/>
      <c r="E5053" s="32"/>
      <c r="F5053" s="54"/>
      <c r="G5053" s="54"/>
      <c r="H5053" s="24" t="str">
        <f>IFERROR(ROUND(VLOOKUP($C5053,基础资料!$B$5:$E$34,3,0)+SUMIF($C$5:$C5053,$C5053,$F$5:$F5053)-SUMIF($C$5:$C5053,$C5053,$G$5:$G5053),2),"")</f>
        <v/>
      </c>
      <c r="I5053" s="53"/>
      <c r="J5053" s="53"/>
      <c r="K5053" s="25" t="str">
        <f t="shared" si="78"/>
        <v/>
      </c>
      <c r="L5053" s="13" t="str">
        <f>IF($D5053="","",IFERROR(INDEX(类别属性,MATCH($D5053,类别表,0)),""))</f>
        <v/>
      </c>
      <c r="M5053" s="53"/>
      <c r="N5053" s="53"/>
      <c r="O5053" s="32"/>
      <c r="P5053" s="6" t="str">
        <f>IF($C5053="","",IF(ISNA(MATCH($C5053,账户表,0)),"※这个账户不在【基础资料】的账户档案里",IF($B5053="","※没填日期，这一笔不会进任何月份的报表",IF(NOT(ISNUMBER($B5053)),"※日期是文本不是日期（像 2026.6.28 这种），按日期取数的报表全会漏掉这一笔",IF(AND($F5053&lt;&gt;"",$G5053&lt;&gt;""),"※收入和支出不能同时填",IF(AND(N($F5053)=0,N($G5053)=0),"※收入和支出都没填",IF(OR(N($F5053)&lt;0,N($G5053)&lt;0),"※金额不能填负数，方向反了就换一列填",IF($D5053="","※没填收支类别，分类报表会漏掉这一笔",IF(ISNA(MATCH($D5053,类别表,0)),"※收支类别不在【基础资料】的清单里",IF(AND($L5053="内部转账",$M5053=""),"△内部转账要在「对方账户」写上另一头",IF(AND($L5053="内部转账",$M5053=$C5053),"※对方账户跟本账户是同一个",IF(AND($L5053&lt;&gt;"内部转账",$M5053&lt;&gt;""),"△填了对方账户，但类别不是内部转账",IF(YEAR($B5053)&lt;&gt;管理年度,"△不是管理年度的单据，按月的三张报表里看不到",IF($H5053&lt;0,"△这一笔之后该账户余额成负数了，核一下",""))))))))))))))</f>
        <v/>
      </c>
    </row>
    <row r="5054" ht="16.5" spans="1:16">
      <c r="A5054" s="4" t="str">
        <f>IF($C5054="","",COUNTA($C$5:$C5054))</f>
        <v/>
      </c>
      <c r="B5054" s="52"/>
      <c r="C5054" s="53"/>
      <c r="D5054" s="53"/>
      <c r="E5054" s="32"/>
      <c r="F5054" s="54"/>
      <c r="G5054" s="54"/>
      <c r="H5054" s="24" t="str">
        <f>IFERROR(ROUND(VLOOKUP($C5054,基础资料!$B$5:$E$34,3,0)+SUMIF($C$5:$C5054,$C5054,$F$5:$F5054)-SUMIF($C$5:$C5054,$C5054,$G$5:$G5054),2),"")</f>
        <v/>
      </c>
      <c r="I5054" s="53"/>
      <c r="J5054" s="53"/>
      <c r="K5054" s="25" t="str">
        <f t="shared" si="78"/>
        <v/>
      </c>
      <c r="L5054" s="13" t="str">
        <f>IF($D5054="","",IFERROR(INDEX(类别属性,MATCH($D5054,类别表,0)),""))</f>
        <v/>
      </c>
      <c r="M5054" s="53"/>
      <c r="N5054" s="53"/>
      <c r="O5054" s="32"/>
      <c r="P5054" s="6" t="str">
        <f>IF($C5054="","",IF(ISNA(MATCH($C5054,账户表,0)),"※这个账户不在【基础资料】的账户档案里",IF($B5054="","※没填日期，这一笔不会进任何月份的报表",IF(NOT(ISNUMBER($B5054)),"※日期是文本不是日期（像 2026.6.28 这种），按日期取数的报表全会漏掉这一笔",IF(AND($F5054&lt;&gt;"",$G5054&lt;&gt;""),"※收入和支出不能同时填",IF(AND(N($F5054)=0,N($G5054)=0),"※收入和支出都没填",IF(OR(N($F5054)&lt;0,N($G5054)&lt;0),"※金额不能填负数，方向反了就换一列填",IF($D5054="","※没填收支类别，分类报表会漏掉这一笔",IF(ISNA(MATCH($D5054,类别表,0)),"※收支类别不在【基础资料】的清单里",IF(AND($L5054="内部转账",$M5054=""),"△内部转账要在「对方账户」写上另一头",IF(AND($L5054="内部转账",$M5054=$C5054),"※对方账户跟本账户是同一个",IF(AND($L5054&lt;&gt;"内部转账",$M5054&lt;&gt;""),"△填了对方账户，但类别不是内部转账",IF(YEAR($B5054)&lt;&gt;管理年度,"△不是管理年度的单据，按月的三张报表里看不到",IF($H5054&lt;0,"△这一笔之后该账户余额成负数了，核一下",""))))))))))))))</f>
        <v/>
      </c>
    </row>
    <row r="5055" ht="16.5" spans="1:16">
      <c r="A5055" s="4" t="str">
        <f>IF($C5055="","",COUNTA($C$5:$C5055))</f>
        <v/>
      </c>
      <c r="B5055" s="52"/>
      <c r="C5055" s="53"/>
      <c r="D5055" s="53"/>
      <c r="E5055" s="32"/>
      <c r="F5055" s="54"/>
      <c r="G5055" s="54"/>
      <c r="H5055" s="24" t="str">
        <f>IFERROR(ROUND(VLOOKUP($C5055,基础资料!$B$5:$E$34,3,0)+SUMIF($C$5:$C5055,$C5055,$F$5:$F5055)-SUMIF($C$5:$C5055,$C5055,$G$5:$G5055),2),"")</f>
        <v/>
      </c>
      <c r="I5055" s="53"/>
      <c r="J5055" s="53"/>
      <c r="K5055" s="25" t="str">
        <f t="shared" si="78"/>
        <v/>
      </c>
      <c r="L5055" s="13" t="str">
        <f>IF($D5055="","",IFERROR(INDEX(类别属性,MATCH($D5055,类别表,0)),""))</f>
        <v/>
      </c>
      <c r="M5055" s="53"/>
      <c r="N5055" s="53"/>
      <c r="O5055" s="32"/>
      <c r="P5055" s="6" t="str">
        <f>IF($C5055="","",IF(ISNA(MATCH($C5055,账户表,0)),"※这个账户不在【基础资料】的账户档案里",IF($B5055="","※没填日期，这一笔不会进任何月份的报表",IF(NOT(ISNUMBER($B5055)),"※日期是文本不是日期（像 2026.6.28 这种），按日期取数的报表全会漏掉这一笔",IF(AND($F5055&lt;&gt;"",$G5055&lt;&gt;""),"※收入和支出不能同时填",IF(AND(N($F5055)=0,N($G5055)=0),"※收入和支出都没填",IF(OR(N($F5055)&lt;0,N($G5055)&lt;0),"※金额不能填负数，方向反了就换一列填",IF($D5055="","※没填收支类别，分类报表会漏掉这一笔",IF(ISNA(MATCH($D5055,类别表,0)),"※收支类别不在【基础资料】的清单里",IF(AND($L5055="内部转账",$M5055=""),"△内部转账要在「对方账户」写上另一头",IF(AND($L5055="内部转账",$M5055=$C5055),"※对方账户跟本账户是同一个",IF(AND($L5055&lt;&gt;"内部转账",$M5055&lt;&gt;""),"△填了对方账户，但类别不是内部转账",IF(YEAR($B5055)&lt;&gt;管理年度,"△不是管理年度的单据，按月的三张报表里看不到",IF($H5055&lt;0,"△这一笔之后该账户余额成负数了，核一下",""))))))))))))))</f>
        <v/>
      </c>
    </row>
    <row r="5056" ht="16.5" spans="1:16">
      <c r="A5056" s="4" t="str">
        <f>IF($C5056="","",COUNTA($C$5:$C5056))</f>
        <v/>
      </c>
      <c r="B5056" s="52"/>
      <c r="C5056" s="53"/>
      <c r="D5056" s="53"/>
      <c r="E5056" s="32"/>
      <c r="F5056" s="54"/>
      <c r="G5056" s="54"/>
      <c r="H5056" s="24" t="str">
        <f>IFERROR(ROUND(VLOOKUP($C5056,基础资料!$B$5:$E$34,3,0)+SUMIF($C$5:$C5056,$C5056,$F$5:$F5056)-SUMIF($C$5:$C5056,$C5056,$G$5:$G5056),2),"")</f>
        <v/>
      </c>
      <c r="I5056" s="53"/>
      <c r="J5056" s="53"/>
      <c r="K5056" s="25" t="str">
        <f t="shared" si="78"/>
        <v/>
      </c>
      <c r="L5056" s="13" t="str">
        <f>IF($D5056="","",IFERROR(INDEX(类别属性,MATCH($D5056,类别表,0)),""))</f>
        <v/>
      </c>
      <c r="M5056" s="53"/>
      <c r="N5056" s="53"/>
      <c r="O5056" s="32"/>
      <c r="P5056" s="6" t="str">
        <f>IF($C5056="","",IF(ISNA(MATCH($C5056,账户表,0)),"※这个账户不在【基础资料】的账户档案里",IF($B5056="","※没填日期，这一笔不会进任何月份的报表",IF(NOT(ISNUMBER($B5056)),"※日期是文本不是日期（像 2026.6.28 这种），按日期取数的报表全会漏掉这一笔",IF(AND($F5056&lt;&gt;"",$G5056&lt;&gt;""),"※收入和支出不能同时填",IF(AND(N($F5056)=0,N($G5056)=0),"※收入和支出都没填",IF(OR(N($F5056)&lt;0,N($G5056)&lt;0),"※金额不能填负数，方向反了就换一列填",IF($D5056="","※没填收支类别，分类报表会漏掉这一笔",IF(ISNA(MATCH($D5056,类别表,0)),"※收支类别不在【基础资料】的清单里",IF(AND($L5056="内部转账",$M5056=""),"△内部转账要在「对方账户」写上另一头",IF(AND($L5056="内部转账",$M5056=$C5056),"※对方账户跟本账户是同一个",IF(AND($L5056&lt;&gt;"内部转账",$M5056&lt;&gt;""),"△填了对方账户，但类别不是内部转账",IF(YEAR($B5056)&lt;&gt;管理年度,"△不是管理年度的单据，按月的三张报表里看不到",IF($H5056&lt;0,"△这一笔之后该账户余额成负数了，核一下",""))))))))))))))</f>
        <v/>
      </c>
    </row>
    <row r="5057" ht="16.5" spans="1:16">
      <c r="A5057" s="4" t="str">
        <f>IF($C5057="","",COUNTA($C$5:$C5057))</f>
        <v/>
      </c>
      <c r="B5057" s="52"/>
      <c r="C5057" s="53"/>
      <c r="D5057" s="53"/>
      <c r="E5057" s="32"/>
      <c r="F5057" s="54"/>
      <c r="G5057" s="54"/>
      <c r="H5057" s="24" t="str">
        <f>IFERROR(ROUND(VLOOKUP($C5057,基础资料!$B$5:$E$34,3,0)+SUMIF($C$5:$C5057,$C5057,$F$5:$F5057)-SUMIF($C$5:$C5057,$C5057,$G$5:$G5057),2),"")</f>
        <v/>
      </c>
      <c r="I5057" s="53"/>
      <c r="J5057" s="53"/>
      <c r="K5057" s="25" t="str">
        <f t="shared" si="78"/>
        <v/>
      </c>
      <c r="L5057" s="13" t="str">
        <f>IF($D5057="","",IFERROR(INDEX(类别属性,MATCH($D5057,类别表,0)),""))</f>
        <v/>
      </c>
      <c r="M5057" s="53"/>
      <c r="N5057" s="53"/>
      <c r="O5057" s="32"/>
      <c r="P5057" s="6" t="str">
        <f>IF($C5057="","",IF(ISNA(MATCH($C5057,账户表,0)),"※这个账户不在【基础资料】的账户档案里",IF($B5057="","※没填日期，这一笔不会进任何月份的报表",IF(NOT(ISNUMBER($B5057)),"※日期是文本不是日期（像 2026.6.28 这种），按日期取数的报表全会漏掉这一笔",IF(AND($F5057&lt;&gt;"",$G5057&lt;&gt;""),"※收入和支出不能同时填",IF(AND(N($F5057)=0,N($G5057)=0),"※收入和支出都没填",IF(OR(N($F5057)&lt;0,N($G5057)&lt;0),"※金额不能填负数，方向反了就换一列填",IF($D5057="","※没填收支类别，分类报表会漏掉这一笔",IF(ISNA(MATCH($D5057,类别表,0)),"※收支类别不在【基础资料】的清单里",IF(AND($L5057="内部转账",$M5057=""),"△内部转账要在「对方账户」写上另一头",IF(AND($L5057="内部转账",$M5057=$C5057),"※对方账户跟本账户是同一个",IF(AND($L5057&lt;&gt;"内部转账",$M5057&lt;&gt;""),"△填了对方账户，但类别不是内部转账",IF(YEAR($B5057)&lt;&gt;管理年度,"△不是管理年度的单据，按月的三张报表里看不到",IF($H5057&lt;0,"△这一笔之后该账户余额成负数了，核一下",""))))))))))))))</f>
        <v/>
      </c>
    </row>
    <row r="5058" ht="16.5" spans="1:16">
      <c r="A5058" s="4" t="str">
        <f>IF($C5058="","",COUNTA($C$5:$C5058))</f>
        <v/>
      </c>
      <c r="B5058" s="52"/>
      <c r="C5058" s="53"/>
      <c r="D5058" s="53"/>
      <c r="E5058" s="32"/>
      <c r="F5058" s="54"/>
      <c r="G5058" s="54"/>
      <c r="H5058" s="24" t="str">
        <f>IFERROR(ROUND(VLOOKUP($C5058,基础资料!$B$5:$E$34,3,0)+SUMIF($C$5:$C5058,$C5058,$F$5:$F5058)-SUMIF($C$5:$C5058,$C5058,$G$5:$G5058),2),"")</f>
        <v/>
      </c>
      <c r="I5058" s="53"/>
      <c r="J5058" s="53"/>
      <c r="K5058" s="25" t="str">
        <f t="shared" si="78"/>
        <v/>
      </c>
      <c r="L5058" s="13" t="str">
        <f>IF($D5058="","",IFERROR(INDEX(类别属性,MATCH($D5058,类别表,0)),""))</f>
        <v/>
      </c>
      <c r="M5058" s="53"/>
      <c r="N5058" s="53"/>
      <c r="O5058" s="32"/>
      <c r="P5058" s="6" t="str">
        <f>IF($C5058="","",IF(ISNA(MATCH($C5058,账户表,0)),"※这个账户不在【基础资料】的账户档案里",IF($B5058="","※没填日期，这一笔不会进任何月份的报表",IF(NOT(ISNUMBER($B5058)),"※日期是文本不是日期（像 2026.6.28 这种），按日期取数的报表全会漏掉这一笔",IF(AND($F5058&lt;&gt;"",$G5058&lt;&gt;""),"※收入和支出不能同时填",IF(AND(N($F5058)=0,N($G5058)=0),"※收入和支出都没填",IF(OR(N($F5058)&lt;0,N($G5058)&lt;0),"※金额不能填负数，方向反了就换一列填",IF($D5058="","※没填收支类别，分类报表会漏掉这一笔",IF(ISNA(MATCH($D5058,类别表,0)),"※收支类别不在【基础资料】的清单里",IF(AND($L5058="内部转账",$M5058=""),"△内部转账要在「对方账户」写上另一头",IF(AND($L5058="内部转账",$M5058=$C5058),"※对方账户跟本账户是同一个",IF(AND($L5058&lt;&gt;"内部转账",$M5058&lt;&gt;""),"△填了对方账户，但类别不是内部转账",IF(YEAR($B5058)&lt;&gt;管理年度,"△不是管理年度的单据，按月的三张报表里看不到",IF($H5058&lt;0,"△这一笔之后该账户余额成负数了，核一下",""))))))))))))))</f>
        <v/>
      </c>
    </row>
    <row r="5059" ht="16.5" spans="1:16">
      <c r="A5059" s="4" t="str">
        <f>IF($C5059="","",COUNTA($C$5:$C5059))</f>
        <v/>
      </c>
      <c r="B5059" s="52"/>
      <c r="C5059" s="53"/>
      <c r="D5059" s="53"/>
      <c r="E5059" s="32"/>
      <c r="F5059" s="54"/>
      <c r="G5059" s="54"/>
      <c r="H5059" s="24" t="str">
        <f>IFERROR(ROUND(VLOOKUP($C5059,基础资料!$B$5:$E$34,3,0)+SUMIF($C$5:$C5059,$C5059,$F$5:$F5059)-SUMIF($C$5:$C5059,$C5059,$G$5:$G5059),2),"")</f>
        <v/>
      </c>
      <c r="I5059" s="53"/>
      <c r="J5059" s="53"/>
      <c r="K5059" s="25" t="str">
        <f t="shared" si="78"/>
        <v/>
      </c>
      <c r="L5059" s="13" t="str">
        <f>IF($D5059="","",IFERROR(INDEX(类别属性,MATCH($D5059,类别表,0)),""))</f>
        <v/>
      </c>
      <c r="M5059" s="53"/>
      <c r="N5059" s="53"/>
      <c r="O5059" s="32"/>
      <c r="P5059" s="6" t="str">
        <f>IF($C5059="","",IF(ISNA(MATCH($C5059,账户表,0)),"※这个账户不在【基础资料】的账户档案里",IF($B5059="","※没填日期，这一笔不会进任何月份的报表",IF(NOT(ISNUMBER($B5059)),"※日期是文本不是日期（像 2026.6.28 这种），按日期取数的报表全会漏掉这一笔",IF(AND($F5059&lt;&gt;"",$G5059&lt;&gt;""),"※收入和支出不能同时填",IF(AND(N($F5059)=0,N($G5059)=0),"※收入和支出都没填",IF(OR(N($F5059)&lt;0,N($G5059)&lt;0),"※金额不能填负数，方向反了就换一列填",IF($D5059="","※没填收支类别，分类报表会漏掉这一笔",IF(ISNA(MATCH($D5059,类别表,0)),"※收支类别不在【基础资料】的清单里",IF(AND($L5059="内部转账",$M5059=""),"△内部转账要在「对方账户」写上另一头",IF(AND($L5059="内部转账",$M5059=$C5059),"※对方账户跟本账户是同一个",IF(AND($L5059&lt;&gt;"内部转账",$M5059&lt;&gt;""),"△填了对方账户，但类别不是内部转账",IF(YEAR($B5059)&lt;&gt;管理年度,"△不是管理年度的单据，按月的三张报表里看不到",IF($H5059&lt;0,"△这一笔之后该账户余额成负数了，核一下",""))))))))))))))</f>
        <v/>
      </c>
    </row>
    <row r="5060" ht="16.5" spans="1:16">
      <c r="A5060" s="4" t="str">
        <f>IF($C5060="","",COUNTA($C$5:$C5060))</f>
        <v/>
      </c>
      <c r="B5060" s="52"/>
      <c r="C5060" s="53"/>
      <c r="D5060" s="53"/>
      <c r="E5060" s="32"/>
      <c r="F5060" s="54"/>
      <c r="G5060" s="54"/>
      <c r="H5060" s="24" t="str">
        <f>IFERROR(ROUND(VLOOKUP($C5060,基础资料!$B$5:$E$34,3,0)+SUMIF($C$5:$C5060,$C5060,$F$5:$F5060)-SUMIF($C$5:$C5060,$C5060,$G$5:$G5060),2),"")</f>
        <v/>
      </c>
      <c r="I5060" s="53"/>
      <c r="J5060" s="53"/>
      <c r="K5060" s="25" t="str">
        <f t="shared" si="78"/>
        <v/>
      </c>
      <c r="L5060" s="13" t="str">
        <f>IF($D5060="","",IFERROR(INDEX(类别属性,MATCH($D5060,类别表,0)),""))</f>
        <v/>
      </c>
      <c r="M5060" s="53"/>
      <c r="N5060" s="53"/>
      <c r="O5060" s="32"/>
      <c r="P5060" s="6" t="str">
        <f>IF($C5060="","",IF(ISNA(MATCH($C5060,账户表,0)),"※这个账户不在【基础资料】的账户档案里",IF($B5060="","※没填日期，这一笔不会进任何月份的报表",IF(NOT(ISNUMBER($B5060)),"※日期是文本不是日期（像 2026.6.28 这种），按日期取数的报表全会漏掉这一笔",IF(AND($F5060&lt;&gt;"",$G5060&lt;&gt;""),"※收入和支出不能同时填",IF(AND(N($F5060)=0,N($G5060)=0),"※收入和支出都没填",IF(OR(N($F5060)&lt;0,N($G5060)&lt;0),"※金额不能填负数，方向反了就换一列填",IF($D5060="","※没填收支类别，分类报表会漏掉这一笔",IF(ISNA(MATCH($D5060,类别表,0)),"※收支类别不在【基础资料】的清单里",IF(AND($L5060="内部转账",$M5060=""),"△内部转账要在「对方账户」写上另一头",IF(AND($L5060="内部转账",$M5060=$C5060),"※对方账户跟本账户是同一个",IF(AND($L5060&lt;&gt;"内部转账",$M5060&lt;&gt;""),"△填了对方账户，但类别不是内部转账",IF(YEAR($B5060)&lt;&gt;管理年度,"△不是管理年度的单据，按月的三张报表里看不到",IF($H5060&lt;0,"△这一笔之后该账户余额成负数了，核一下",""))))))))))))))</f>
        <v/>
      </c>
    </row>
    <row r="5061" ht="16.5" spans="1:16">
      <c r="A5061" s="4" t="str">
        <f>IF($C5061="","",COUNTA($C$5:$C5061))</f>
        <v/>
      </c>
      <c r="B5061" s="52"/>
      <c r="C5061" s="53"/>
      <c r="D5061" s="53"/>
      <c r="E5061" s="32"/>
      <c r="F5061" s="54"/>
      <c r="G5061" s="54"/>
      <c r="H5061" s="24" t="str">
        <f>IFERROR(ROUND(VLOOKUP($C5061,基础资料!$B$5:$E$34,3,0)+SUMIF($C$5:$C5061,$C5061,$F$5:$F5061)-SUMIF($C$5:$C5061,$C5061,$G$5:$G5061),2),"")</f>
        <v/>
      </c>
      <c r="I5061" s="53"/>
      <c r="J5061" s="53"/>
      <c r="K5061" s="25" t="str">
        <f t="shared" ref="K5061:K5071" si="79">IF(OR($B5061="",NOT(ISNUMBER($B5061))),"",--TEXT($B5061,"yyyymm"))</f>
        <v/>
      </c>
      <c r="L5061" s="13" t="str">
        <f>IF($D5061="","",IFERROR(INDEX(类别属性,MATCH($D5061,类别表,0)),""))</f>
        <v/>
      </c>
      <c r="M5061" s="53"/>
      <c r="N5061" s="53"/>
      <c r="O5061" s="32"/>
      <c r="P5061" s="6" t="str">
        <f>IF($C5061="","",IF(ISNA(MATCH($C5061,账户表,0)),"※这个账户不在【基础资料】的账户档案里",IF($B5061="","※没填日期，这一笔不会进任何月份的报表",IF(NOT(ISNUMBER($B5061)),"※日期是文本不是日期（像 2026.6.28 这种），按日期取数的报表全会漏掉这一笔",IF(AND($F5061&lt;&gt;"",$G5061&lt;&gt;""),"※收入和支出不能同时填",IF(AND(N($F5061)=0,N($G5061)=0),"※收入和支出都没填",IF(OR(N($F5061)&lt;0,N($G5061)&lt;0),"※金额不能填负数，方向反了就换一列填",IF($D5061="","※没填收支类别，分类报表会漏掉这一笔",IF(ISNA(MATCH($D5061,类别表,0)),"※收支类别不在【基础资料】的清单里",IF(AND($L5061="内部转账",$M5061=""),"△内部转账要在「对方账户」写上另一头",IF(AND($L5061="内部转账",$M5061=$C5061),"※对方账户跟本账户是同一个",IF(AND($L5061&lt;&gt;"内部转账",$M5061&lt;&gt;""),"△填了对方账户，但类别不是内部转账",IF(YEAR($B5061)&lt;&gt;管理年度,"△不是管理年度的单据，按月的三张报表里看不到",IF($H5061&lt;0,"△这一笔之后该账户余额成负数了，核一下",""))))))))))))))</f>
        <v/>
      </c>
    </row>
    <row r="5062" ht="16.5" spans="1:16">
      <c r="A5062" s="4" t="str">
        <f>IF($C5062="","",COUNTA($C$5:$C5062))</f>
        <v/>
      </c>
      <c r="B5062" s="52"/>
      <c r="C5062" s="53"/>
      <c r="D5062" s="53"/>
      <c r="E5062" s="32"/>
      <c r="F5062" s="54"/>
      <c r="G5062" s="54"/>
      <c r="H5062" s="24" t="str">
        <f>IFERROR(ROUND(VLOOKUP($C5062,基础资料!$B$5:$E$34,3,0)+SUMIF($C$5:$C5062,$C5062,$F$5:$F5062)-SUMIF($C$5:$C5062,$C5062,$G$5:$G5062),2),"")</f>
        <v/>
      </c>
      <c r="I5062" s="53"/>
      <c r="J5062" s="53"/>
      <c r="K5062" s="25" t="str">
        <f t="shared" si="79"/>
        <v/>
      </c>
      <c r="L5062" s="13" t="str">
        <f>IF($D5062="","",IFERROR(INDEX(类别属性,MATCH($D5062,类别表,0)),""))</f>
        <v/>
      </c>
      <c r="M5062" s="53"/>
      <c r="N5062" s="53"/>
      <c r="O5062" s="32"/>
      <c r="P5062" s="6" t="str">
        <f>IF($C5062="","",IF(ISNA(MATCH($C5062,账户表,0)),"※这个账户不在【基础资料】的账户档案里",IF($B5062="","※没填日期，这一笔不会进任何月份的报表",IF(NOT(ISNUMBER($B5062)),"※日期是文本不是日期（像 2026.6.28 这种），按日期取数的报表全会漏掉这一笔",IF(AND($F5062&lt;&gt;"",$G5062&lt;&gt;""),"※收入和支出不能同时填",IF(AND(N($F5062)=0,N($G5062)=0),"※收入和支出都没填",IF(OR(N($F5062)&lt;0,N($G5062)&lt;0),"※金额不能填负数，方向反了就换一列填",IF($D5062="","※没填收支类别，分类报表会漏掉这一笔",IF(ISNA(MATCH($D5062,类别表,0)),"※收支类别不在【基础资料】的清单里",IF(AND($L5062="内部转账",$M5062=""),"△内部转账要在「对方账户」写上另一头",IF(AND($L5062="内部转账",$M5062=$C5062),"※对方账户跟本账户是同一个",IF(AND($L5062&lt;&gt;"内部转账",$M5062&lt;&gt;""),"△填了对方账户，但类别不是内部转账",IF(YEAR($B5062)&lt;&gt;管理年度,"△不是管理年度的单据，按月的三张报表里看不到",IF($H5062&lt;0,"△这一笔之后该账户余额成负数了，核一下",""))))))))))))))</f>
        <v/>
      </c>
    </row>
    <row r="5063" ht="16.5" spans="1:16">
      <c r="A5063" s="4" t="str">
        <f>IF($C5063="","",COUNTA($C$5:$C5063))</f>
        <v/>
      </c>
      <c r="B5063" s="52"/>
      <c r="C5063" s="53"/>
      <c r="D5063" s="53"/>
      <c r="E5063" s="32"/>
      <c r="F5063" s="54"/>
      <c r="G5063" s="54"/>
      <c r="H5063" s="24" t="str">
        <f>IFERROR(ROUND(VLOOKUP($C5063,基础资料!$B$5:$E$34,3,0)+SUMIF($C$5:$C5063,$C5063,$F$5:$F5063)-SUMIF($C$5:$C5063,$C5063,$G$5:$G5063),2),"")</f>
        <v/>
      </c>
      <c r="I5063" s="53"/>
      <c r="J5063" s="53"/>
      <c r="K5063" s="25" t="str">
        <f t="shared" si="79"/>
        <v/>
      </c>
      <c r="L5063" s="13" t="str">
        <f>IF($D5063="","",IFERROR(INDEX(类别属性,MATCH($D5063,类别表,0)),""))</f>
        <v/>
      </c>
      <c r="M5063" s="53"/>
      <c r="N5063" s="53"/>
      <c r="O5063" s="32"/>
      <c r="P5063" s="6" t="str">
        <f>IF($C5063="","",IF(ISNA(MATCH($C5063,账户表,0)),"※这个账户不在【基础资料】的账户档案里",IF($B5063="","※没填日期，这一笔不会进任何月份的报表",IF(NOT(ISNUMBER($B5063)),"※日期是文本不是日期（像 2026.6.28 这种），按日期取数的报表全会漏掉这一笔",IF(AND($F5063&lt;&gt;"",$G5063&lt;&gt;""),"※收入和支出不能同时填",IF(AND(N($F5063)=0,N($G5063)=0),"※收入和支出都没填",IF(OR(N($F5063)&lt;0,N($G5063)&lt;0),"※金额不能填负数，方向反了就换一列填",IF($D5063="","※没填收支类别，分类报表会漏掉这一笔",IF(ISNA(MATCH($D5063,类别表,0)),"※收支类别不在【基础资料】的清单里",IF(AND($L5063="内部转账",$M5063=""),"△内部转账要在「对方账户」写上另一头",IF(AND($L5063="内部转账",$M5063=$C5063),"※对方账户跟本账户是同一个",IF(AND($L5063&lt;&gt;"内部转账",$M5063&lt;&gt;""),"△填了对方账户，但类别不是内部转账",IF(YEAR($B5063)&lt;&gt;管理年度,"△不是管理年度的单据，按月的三张报表里看不到",IF($H5063&lt;0,"△这一笔之后该账户余额成负数了，核一下",""))))))))))))))</f>
        <v/>
      </c>
    </row>
    <row r="5064" ht="16.5" spans="1:16">
      <c r="A5064" s="4" t="str">
        <f>IF($C5064="","",COUNTA($C$5:$C5064))</f>
        <v/>
      </c>
      <c r="B5064" s="52"/>
      <c r="C5064" s="53"/>
      <c r="D5064" s="53"/>
      <c r="E5064" s="32"/>
      <c r="F5064" s="54"/>
      <c r="G5064" s="54"/>
      <c r="H5064" s="24" t="str">
        <f>IFERROR(ROUND(VLOOKUP($C5064,基础资料!$B$5:$E$34,3,0)+SUMIF($C$5:$C5064,$C5064,$F$5:$F5064)-SUMIF($C$5:$C5064,$C5064,$G$5:$G5064),2),"")</f>
        <v/>
      </c>
      <c r="I5064" s="53"/>
      <c r="J5064" s="53"/>
      <c r="K5064" s="25" t="str">
        <f t="shared" si="79"/>
        <v/>
      </c>
      <c r="L5064" s="13" t="str">
        <f>IF($D5064="","",IFERROR(INDEX(类别属性,MATCH($D5064,类别表,0)),""))</f>
        <v/>
      </c>
      <c r="M5064" s="53"/>
      <c r="N5064" s="53"/>
      <c r="O5064" s="32"/>
      <c r="P5064" s="6" t="str">
        <f>IF($C5064="","",IF(ISNA(MATCH($C5064,账户表,0)),"※这个账户不在【基础资料】的账户档案里",IF($B5064="","※没填日期，这一笔不会进任何月份的报表",IF(NOT(ISNUMBER($B5064)),"※日期是文本不是日期（像 2026.6.28 这种），按日期取数的报表全会漏掉这一笔",IF(AND($F5064&lt;&gt;"",$G5064&lt;&gt;""),"※收入和支出不能同时填",IF(AND(N($F5064)=0,N($G5064)=0),"※收入和支出都没填",IF(OR(N($F5064)&lt;0,N($G5064)&lt;0),"※金额不能填负数，方向反了就换一列填",IF($D5064="","※没填收支类别，分类报表会漏掉这一笔",IF(ISNA(MATCH($D5064,类别表,0)),"※收支类别不在【基础资料】的清单里",IF(AND($L5064="内部转账",$M5064=""),"△内部转账要在「对方账户」写上另一头",IF(AND($L5064="内部转账",$M5064=$C5064),"※对方账户跟本账户是同一个",IF(AND($L5064&lt;&gt;"内部转账",$M5064&lt;&gt;""),"△填了对方账户，但类别不是内部转账",IF(YEAR($B5064)&lt;&gt;管理年度,"△不是管理年度的单据，按月的三张报表里看不到",IF($H5064&lt;0,"△这一笔之后该账户余额成负数了，核一下",""))))))))))))))</f>
        <v/>
      </c>
    </row>
    <row r="5065" ht="16.5" spans="1:16">
      <c r="A5065" s="4" t="str">
        <f>IF($C5065="","",COUNTA($C$5:$C5065))</f>
        <v/>
      </c>
      <c r="B5065" s="52"/>
      <c r="C5065" s="53"/>
      <c r="D5065" s="53"/>
      <c r="E5065" s="32"/>
      <c r="F5065" s="54"/>
      <c r="G5065" s="54"/>
      <c r="H5065" s="24" t="str">
        <f>IFERROR(ROUND(VLOOKUP($C5065,基础资料!$B$5:$E$34,3,0)+SUMIF($C$5:$C5065,$C5065,$F$5:$F5065)-SUMIF($C$5:$C5065,$C5065,$G$5:$G5065),2),"")</f>
        <v/>
      </c>
      <c r="I5065" s="53"/>
      <c r="J5065" s="53"/>
      <c r="K5065" s="25" t="str">
        <f t="shared" si="79"/>
        <v/>
      </c>
      <c r="L5065" s="13" t="str">
        <f>IF($D5065="","",IFERROR(INDEX(类别属性,MATCH($D5065,类别表,0)),""))</f>
        <v/>
      </c>
      <c r="M5065" s="53"/>
      <c r="N5065" s="53"/>
      <c r="O5065" s="32"/>
      <c r="P5065" s="6" t="str">
        <f>IF($C5065="","",IF(ISNA(MATCH($C5065,账户表,0)),"※这个账户不在【基础资料】的账户档案里",IF($B5065="","※没填日期，这一笔不会进任何月份的报表",IF(NOT(ISNUMBER($B5065)),"※日期是文本不是日期（像 2026.6.28 这种），按日期取数的报表全会漏掉这一笔",IF(AND($F5065&lt;&gt;"",$G5065&lt;&gt;""),"※收入和支出不能同时填",IF(AND(N($F5065)=0,N($G5065)=0),"※收入和支出都没填",IF(OR(N($F5065)&lt;0,N($G5065)&lt;0),"※金额不能填负数，方向反了就换一列填",IF($D5065="","※没填收支类别，分类报表会漏掉这一笔",IF(ISNA(MATCH($D5065,类别表,0)),"※收支类别不在【基础资料】的清单里",IF(AND($L5065="内部转账",$M5065=""),"△内部转账要在「对方账户」写上另一头",IF(AND($L5065="内部转账",$M5065=$C5065),"※对方账户跟本账户是同一个",IF(AND($L5065&lt;&gt;"内部转账",$M5065&lt;&gt;""),"△填了对方账户，但类别不是内部转账",IF(YEAR($B5065)&lt;&gt;管理年度,"△不是管理年度的单据，按月的三张报表里看不到",IF($H5065&lt;0,"△这一笔之后该账户余额成负数了，核一下",""))))))))))))))</f>
        <v/>
      </c>
    </row>
    <row r="5066" ht="16.5" spans="1:16">
      <c r="A5066" s="4" t="str">
        <f>IF($C5066="","",COUNTA($C$5:$C5066))</f>
        <v/>
      </c>
      <c r="B5066" s="52"/>
      <c r="C5066" s="53"/>
      <c r="D5066" s="53"/>
      <c r="E5066" s="32"/>
      <c r="F5066" s="54"/>
      <c r="G5066" s="54"/>
      <c r="H5066" s="24" t="str">
        <f>IFERROR(ROUND(VLOOKUP($C5066,基础资料!$B$5:$E$34,3,0)+SUMIF($C$5:$C5066,$C5066,$F$5:$F5066)-SUMIF($C$5:$C5066,$C5066,$G$5:$G5066),2),"")</f>
        <v/>
      </c>
      <c r="I5066" s="53"/>
      <c r="J5066" s="53"/>
      <c r="K5066" s="25" t="str">
        <f t="shared" si="79"/>
        <v/>
      </c>
      <c r="L5066" s="13" t="str">
        <f>IF($D5066="","",IFERROR(INDEX(类别属性,MATCH($D5066,类别表,0)),""))</f>
        <v/>
      </c>
      <c r="M5066" s="53"/>
      <c r="N5066" s="53"/>
      <c r="O5066" s="32"/>
      <c r="P5066" s="6" t="str">
        <f>IF($C5066="","",IF(ISNA(MATCH($C5066,账户表,0)),"※这个账户不在【基础资料】的账户档案里",IF($B5066="","※没填日期，这一笔不会进任何月份的报表",IF(NOT(ISNUMBER($B5066)),"※日期是文本不是日期（像 2026.6.28 这种），按日期取数的报表全会漏掉这一笔",IF(AND($F5066&lt;&gt;"",$G5066&lt;&gt;""),"※收入和支出不能同时填",IF(AND(N($F5066)=0,N($G5066)=0),"※收入和支出都没填",IF(OR(N($F5066)&lt;0,N($G5066)&lt;0),"※金额不能填负数，方向反了就换一列填",IF($D5066="","※没填收支类别，分类报表会漏掉这一笔",IF(ISNA(MATCH($D5066,类别表,0)),"※收支类别不在【基础资料】的清单里",IF(AND($L5066="内部转账",$M5066=""),"△内部转账要在「对方账户」写上另一头",IF(AND($L5066="内部转账",$M5066=$C5066),"※对方账户跟本账户是同一个",IF(AND($L5066&lt;&gt;"内部转账",$M5066&lt;&gt;""),"△填了对方账户，但类别不是内部转账",IF(YEAR($B5066)&lt;&gt;管理年度,"△不是管理年度的单据，按月的三张报表里看不到",IF($H5066&lt;0,"△这一笔之后该账户余额成负数了，核一下",""))))))))))))))</f>
        <v/>
      </c>
    </row>
    <row r="5067" ht="16.5" spans="1:16">
      <c r="A5067" s="4" t="str">
        <f>IF($C5067="","",COUNTA($C$5:$C5067))</f>
        <v/>
      </c>
      <c r="B5067" s="52"/>
      <c r="C5067" s="53"/>
      <c r="D5067" s="53"/>
      <c r="E5067" s="32"/>
      <c r="F5067" s="54"/>
      <c r="G5067" s="54"/>
      <c r="H5067" s="24" t="str">
        <f>IFERROR(ROUND(VLOOKUP($C5067,基础资料!$B$5:$E$34,3,0)+SUMIF($C$5:$C5067,$C5067,$F$5:$F5067)-SUMIF($C$5:$C5067,$C5067,$G$5:$G5067),2),"")</f>
        <v/>
      </c>
      <c r="I5067" s="53"/>
      <c r="J5067" s="53"/>
      <c r="K5067" s="25" t="str">
        <f t="shared" si="79"/>
        <v/>
      </c>
      <c r="L5067" s="13" t="str">
        <f>IF($D5067="","",IFERROR(INDEX(类别属性,MATCH($D5067,类别表,0)),""))</f>
        <v/>
      </c>
      <c r="M5067" s="53"/>
      <c r="N5067" s="53"/>
      <c r="O5067" s="32"/>
      <c r="P5067" s="6" t="str">
        <f>IF($C5067="","",IF(ISNA(MATCH($C5067,账户表,0)),"※这个账户不在【基础资料】的账户档案里",IF($B5067="","※没填日期，这一笔不会进任何月份的报表",IF(NOT(ISNUMBER($B5067)),"※日期是文本不是日期（像 2026.6.28 这种），按日期取数的报表全会漏掉这一笔",IF(AND($F5067&lt;&gt;"",$G5067&lt;&gt;""),"※收入和支出不能同时填",IF(AND(N($F5067)=0,N($G5067)=0),"※收入和支出都没填",IF(OR(N($F5067)&lt;0,N($G5067)&lt;0),"※金额不能填负数，方向反了就换一列填",IF($D5067="","※没填收支类别，分类报表会漏掉这一笔",IF(ISNA(MATCH($D5067,类别表,0)),"※收支类别不在【基础资料】的清单里",IF(AND($L5067="内部转账",$M5067=""),"△内部转账要在「对方账户」写上另一头",IF(AND($L5067="内部转账",$M5067=$C5067),"※对方账户跟本账户是同一个",IF(AND($L5067&lt;&gt;"内部转账",$M5067&lt;&gt;""),"△填了对方账户，但类别不是内部转账",IF(YEAR($B5067)&lt;&gt;管理年度,"△不是管理年度的单据，按月的三张报表里看不到",IF($H5067&lt;0,"△这一笔之后该账户余额成负数了，核一下",""))))))))))))))</f>
        <v/>
      </c>
    </row>
    <row r="5068" ht="16.5" spans="1:16">
      <c r="A5068" s="4" t="str">
        <f>IF($C5068="","",COUNTA($C$5:$C5068))</f>
        <v/>
      </c>
      <c r="B5068" s="52"/>
      <c r="C5068" s="53"/>
      <c r="D5068" s="53"/>
      <c r="E5068" s="32"/>
      <c r="F5068" s="54"/>
      <c r="G5068" s="54"/>
      <c r="H5068" s="24" t="str">
        <f>IFERROR(ROUND(VLOOKUP($C5068,基础资料!$B$5:$E$34,3,0)+SUMIF($C$5:$C5068,$C5068,$F$5:$F5068)-SUMIF($C$5:$C5068,$C5068,$G$5:$G5068),2),"")</f>
        <v/>
      </c>
      <c r="I5068" s="53"/>
      <c r="J5068" s="53"/>
      <c r="K5068" s="25" t="str">
        <f t="shared" si="79"/>
        <v/>
      </c>
      <c r="L5068" s="13" t="str">
        <f>IF($D5068="","",IFERROR(INDEX(类别属性,MATCH($D5068,类别表,0)),""))</f>
        <v/>
      </c>
      <c r="M5068" s="53"/>
      <c r="N5068" s="53"/>
      <c r="O5068" s="32"/>
      <c r="P5068" s="6" t="str">
        <f>IF($C5068="","",IF(ISNA(MATCH($C5068,账户表,0)),"※这个账户不在【基础资料】的账户档案里",IF($B5068="","※没填日期，这一笔不会进任何月份的报表",IF(NOT(ISNUMBER($B5068)),"※日期是文本不是日期（像 2026.6.28 这种），按日期取数的报表全会漏掉这一笔",IF(AND($F5068&lt;&gt;"",$G5068&lt;&gt;""),"※收入和支出不能同时填",IF(AND(N($F5068)=0,N($G5068)=0),"※收入和支出都没填",IF(OR(N($F5068)&lt;0,N($G5068)&lt;0),"※金额不能填负数，方向反了就换一列填",IF($D5068="","※没填收支类别，分类报表会漏掉这一笔",IF(ISNA(MATCH($D5068,类别表,0)),"※收支类别不在【基础资料】的清单里",IF(AND($L5068="内部转账",$M5068=""),"△内部转账要在「对方账户」写上另一头",IF(AND($L5068="内部转账",$M5068=$C5068),"※对方账户跟本账户是同一个",IF(AND($L5068&lt;&gt;"内部转账",$M5068&lt;&gt;""),"△填了对方账户，但类别不是内部转账",IF(YEAR($B5068)&lt;&gt;管理年度,"△不是管理年度的单据，按月的三张报表里看不到",IF($H5068&lt;0,"△这一笔之后该账户余额成负数了，核一下",""))))))))))))))</f>
        <v/>
      </c>
    </row>
    <row r="5069" ht="16.5" spans="1:16">
      <c r="A5069" s="4" t="str">
        <f>IF($C5069="","",COUNTA($C$5:$C5069))</f>
        <v/>
      </c>
      <c r="B5069" s="52"/>
      <c r="C5069" s="53"/>
      <c r="D5069" s="53"/>
      <c r="E5069" s="32"/>
      <c r="F5069" s="54"/>
      <c r="G5069" s="54"/>
      <c r="H5069" s="24" t="str">
        <f>IFERROR(ROUND(VLOOKUP($C5069,基础资料!$B$5:$E$34,3,0)+SUMIF($C$5:$C5069,$C5069,$F$5:$F5069)-SUMIF($C$5:$C5069,$C5069,$G$5:$G5069),2),"")</f>
        <v/>
      </c>
      <c r="I5069" s="53"/>
      <c r="J5069" s="53"/>
      <c r="K5069" s="25" t="str">
        <f t="shared" si="79"/>
        <v/>
      </c>
      <c r="L5069" s="13" t="str">
        <f>IF($D5069="","",IFERROR(INDEX(类别属性,MATCH($D5069,类别表,0)),""))</f>
        <v/>
      </c>
      <c r="M5069" s="53"/>
      <c r="N5069" s="53"/>
      <c r="O5069" s="32"/>
      <c r="P5069" s="6" t="str">
        <f>IF($C5069="","",IF(ISNA(MATCH($C5069,账户表,0)),"※这个账户不在【基础资料】的账户档案里",IF($B5069="","※没填日期，这一笔不会进任何月份的报表",IF(NOT(ISNUMBER($B5069)),"※日期是文本不是日期（像 2026.6.28 这种），按日期取数的报表全会漏掉这一笔",IF(AND($F5069&lt;&gt;"",$G5069&lt;&gt;""),"※收入和支出不能同时填",IF(AND(N($F5069)=0,N($G5069)=0),"※收入和支出都没填",IF(OR(N($F5069)&lt;0,N($G5069)&lt;0),"※金额不能填负数，方向反了就换一列填",IF($D5069="","※没填收支类别，分类报表会漏掉这一笔",IF(ISNA(MATCH($D5069,类别表,0)),"※收支类别不在【基础资料】的清单里",IF(AND($L5069="内部转账",$M5069=""),"△内部转账要在「对方账户」写上另一头",IF(AND($L5069="内部转账",$M5069=$C5069),"※对方账户跟本账户是同一个",IF(AND($L5069&lt;&gt;"内部转账",$M5069&lt;&gt;""),"△填了对方账户，但类别不是内部转账",IF(YEAR($B5069)&lt;&gt;管理年度,"△不是管理年度的单据，按月的三张报表里看不到",IF($H5069&lt;0,"△这一笔之后该账户余额成负数了，核一下",""))))))))))))))</f>
        <v/>
      </c>
    </row>
    <row r="5070" ht="16.5" spans="1:16">
      <c r="A5070" s="4" t="str">
        <f>IF($C5070="","",COUNTA($C$5:$C5070))</f>
        <v/>
      </c>
      <c r="B5070" s="52"/>
      <c r="C5070" s="53"/>
      <c r="D5070" s="53"/>
      <c r="E5070" s="32"/>
      <c r="F5070" s="54"/>
      <c r="G5070" s="54"/>
      <c r="H5070" s="24" t="str">
        <f>IFERROR(ROUND(VLOOKUP($C5070,基础资料!$B$5:$E$34,3,0)+SUMIF($C$5:$C5070,$C5070,$F$5:$F5070)-SUMIF($C$5:$C5070,$C5070,$G$5:$G5070),2),"")</f>
        <v/>
      </c>
      <c r="I5070" s="53"/>
      <c r="J5070" s="53"/>
      <c r="K5070" s="25" t="str">
        <f t="shared" si="79"/>
        <v/>
      </c>
      <c r="L5070" s="13" t="str">
        <f>IF($D5070="","",IFERROR(INDEX(类别属性,MATCH($D5070,类别表,0)),""))</f>
        <v/>
      </c>
      <c r="M5070" s="53"/>
      <c r="N5070" s="53"/>
      <c r="O5070" s="32"/>
      <c r="P5070" s="6" t="str">
        <f>IF($C5070="","",IF(ISNA(MATCH($C5070,账户表,0)),"※这个账户不在【基础资料】的账户档案里",IF($B5070="","※没填日期，这一笔不会进任何月份的报表",IF(NOT(ISNUMBER($B5070)),"※日期是文本不是日期（像 2026.6.28 这种），按日期取数的报表全会漏掉这一笔",IF(AND($F5070&lt;&gt;"",$G5070&lt;&gt;""),"※收入和支出不能同时填",IF(AND(N($F5070)=0,N($G5070)=0),"※收入和支出都没填",IF(OR(N($F5070)&lt;0,N($G5070)&lt;0),"※金额不能填负数，方向反了就换一列填",IF($D5070="","※没填收支类别，分类报表会漏掉这一笔",IF(ISNA(MATCH($D5070,类别表,0)),"※收支类别不在【基础资料】的清单里",IF(AND($L5070="内部转账",$M5070=""),"△内部转账要在「对方账户」写上另一头",IF(AND($L5070="内部转账",$M5070=$C5070),"※对方账户跟本账户是同一个",IF(AND($L5070&lt;&gt;"内部转账",$M5070&lt;&gt;""),"△填了对方账户，但类别不是内部转账",IF(YEAR($B5070)&lt;&gt;管理年度,"△不是管理年度的单据，按月的三张报表里看不到",IF($H5070&lt;0,"△这一笔之后该账户余额成负数了，核一下",""))))))))))))))</f>
        <v/>
      </c>
    </row>
    <row r="5071" ht="16.5" spans="1:16">
      <c r="A5071" s="4" t="str">
        <f>IF($C5071="","",COUNTA($C$5:$C5071))</f>
        <v/>
      </c>
      <c r="B5071" s="52"/>
      <c r="C5071" s="53"/>
      <c r="D5071" s="53"/>
      <c r="E5071" s="32"/>
      <c r="F5071" s="54"/>
      <c r="G5071" s="54"/>
      <c r="H5071" s="24" t="str">
        <f>IFERROR(ROUND(VLOOKUP($C5071,基础资料!$B$5:$E$34,3,0)+SUMIF($C$5:$C5071,$C5071,$F$5:$F5071)-SUMIF($C$5:$C5071,$C5071,$G$5:$G5071),2),"")</f>
        <v/>
      </c>
      <c r="I5071" s="53"/>
      <c r="J5071" s="53"/>
      <c r="K5071" s="25" t="str">
        <f t="shared" si="79"/>
        <v/>
      </c>
      <c r="L5071" s="13" t="str">
        <f>IF($D5071="","",IFERROR(INDEX(类别属性,MATCH($D5071,类别表,0)),""))</f>
        <v/>
      </c>
      <c r="M5071" s="53"/>
      <c r="N5071" s="53"/>
      <c r="O5071" s="32"/>
      <c r="P5071" s="6" t="str">
        <f>IF($C5071="","",IF(ISNA(MATCH($C5071,账户表,0)),"※这个账户不在【基础资料】的账户档案里",IF($B5071="","※没填日期，这一笔不会进任何月份的报表",IF(NOT(ISNUMBER($B5071)),"※日期是文本不是日期（像 2026.6.28 这种），按日期取数的报表全会漏掉这一笔",IF(AND($F5071&lt;&gt;"",$G5071&lt;&gt;""),"※收入和支出不能同时填",IF(AND(N($F5071)=0,N($G5071)=0),"※收入和支出都没填",IF(OR(N($F5071)&lt;0,N($G5071)&lt;0),"※金额不能填负数，方向反了就换一列填",IF($D5071="","※没填收支类别，分类报表会漏掉这一笔",IF(ISNA(MATCH($D5071,类别表,0)),"※收支类别不在【基础资料】的清单里",IF(AND($L5071="内部转账",$M5071=""),"△内部转账要在「对方账户」写上另一头",IF(AND($L5071="内部转账",$M5071=$C5071),"※对方账户跟本账户是同一个",IF(AND($L5071&lt;&gt;"内部转账",$M5071&lt;&gt;""),"△填了对方账户，但类别不是内部转账",IF(YEAR($B5071)&lt;&gt;管理年度,"△不是管理年度的单据，按月的三张报表里看不到",IF($H5071&lt;0,"△这一笔之后该账户余额成负数了，核一下",""))))))))))))))</f>
        <v/>
      </c>
    </row>
  </sheetData>
  <autoFilter xmlns:etc="http://www.wps.cn/officeDocument/2017/etCustomData" ref="A4:P5004" etc:filterBottomFollowUsedRange="0">
    <extLst/>
  </autoFilter>
  <mergeCells count="3">
    <mergeCell ref="A1:P1"/>
    <mergeCell ref="A2:P2"/>
    <mergeCell ref="M3:P3"/>
  </mergeCells>
  <conditionalFormatting sqref="P5005">
    <cfRule type="expression" dxfId="1" priority="134">
      <formula>LEFT(P5005,1)="△"</formula>
    </cfRule>
    <cfRule type="expression" dxfId="0" priority="67">
      <formula>LEFT(P5005,1)="※"</formula>
    </cfRule>
  </conditionalFormatting>
  <conditionalFormatting sqref="P5006">
    <cfRule type="expression" dxfId="1" priority="133">
      <formula>LEFT(P5006,1)="△"</formula>
    </cfRule>
    <cfRule type="expression" dxfId="0" priority="66">
      <formula>LEFT(P5006,1)="※"</formula>
    </cfRule>
  </conditionalFormatting>
  <conditionalFormatting sqref="P5007">
    <cfRule type="expression" dxfId="1" priority="132">
      <formula>LEFT(P5007,1)="△"</formula>
    </cfRule>
    <cfRule type="expression" dxfId="0" priority="65">
      <formula>LEFT(P5007,1)="※"</formula>
    </cfRule>
  </conditionalFormatting>
  <conditionalFormatting sqref="P5008">
    <cfRule type="expression" dxfId="1" priority="131">
      <formula>LEFT(P5008,1)="△"</formula>
    </cfRule>
    <cfRule type="expression" dxfId="0" priority="64">
      <formula>LEFT(P5008,1)="※"</formula>
    </cfRule>
  </conditionalFormatting>
  <conditionalFormatting sqref="P5009">
    <cfRule type="expression" dxfId="1" priority="130">
      <formula>LEFT(P5009,1)="△"</formula>
    </cfRule>
    <cfRule type="expression" dxfId="0" priority="63">
      <formula>LEFT(P5009,1)="※"</formula>
    </cfRule>
  </conditionalFormatting>
  <conditionalFormatting sqref="P5010">
    <cfRule type="expression" dxfId="1" priority="129">
      <formula>LEFT(P5010,1)="△"</formula>
    </cfRule>
    <cfRule type="expression" dxfId="0" priority="62">
      <formula>LEFT(P5010,1)="※"</formula>
    </cfRule>
  </conditionalFormatting>
  <conditionalFormatting sqref="P5011">
    <cfRule type="expression" dxfId="1" priority="128">
      <formula>LEFT(P5011,1)="△"</formula>
    </cfRule>
    <cfRule type="expression" dxfId="0" priority="61">
      <formula>LEFT(P5011,1)="※"</formula>
    </cfRule>
  </conditionalFormatting>
  <conditionalFormatting sqref="P5012">
    <cfRule type="expression" dxfId="1" priority="127">
      <formula>LEFT(P5012,1)="△"</formula>
    </cfRule>
    <cfRule type="expression" dxfId="0" priority="60">
      <formula>LEFT(P5012,1)="※"</formula>
    </cfRule>
  </conditionalFormatting>
  <conditionalFormatting sqref="P5013">
    <cfRule type="expression" dxfId="1" priority="126">
      <formula>LEFT(P5013,1)="△"</formula>
    </cfRule>
    <cfRule type="expression" dxfId="0" priority="59">
      <formula>LEFT(P5013,1)="※"</formula>
    </cfRule>
  </conditionalFormatting>
  <conditionalFormatting sqref="P5014">
    <cfRule type="expression" dxfId="1" priority="125">
      <formula>LEFT(P5014,1)="△"</formula>
    </cfRule>
    <cfRule type="expression" dxfId="0" priority="58">
      <formula>LEFT(P5014,1)="※"</formula>
    </cfRule>
  </conditionalFormatting>
  <conditionalFormatting sqref="P5015">
    <cfRule type="expression" dxfId="1" priority="124">
      <formula>LEFT(P5015,1)="△"</formula>
    </cfRule>
    <cfRule type="expression" dxfId="0" priority="57">
      <formula>LEFT(P5015,1)="※"</formula>
    </cfRule>
  </conditionalFormatting>
  <conditionalFormatting sqref="P5016">
    <cfRule type="expression" dxfId="1" priority="123">
      <formula>LEFT(P5016,1)="△"</formula>
    </cfRule>
    <cfRule type="expression" dxfId="0" priority="56">
      <formula>LEFT(P5016,1)="※"</formula>
    </cfRule>
  </conditionalFormatting>
  <conditionalFormatting sqref="P5017">
    <cfRule type="expression" dxfId="1" priority="122">
      <formula>LEFT(P5017,1)="△"</formula>
    </cfRule>
    <cfRule type="expression" dxfId="0" priority="55">
      <formula>LEFT(P5017,1)="※"</formula>
    </cfRule>
  </conditionalFormatting>
  <conditionalFormatting sqref="P5018">
    <cfRule type="expression" dxfId="1" priority="121">
      <formula>LEFT(P5018,1)="△"</formula>
    </cfRule>
    <cfRule type="expression" dxfId="0" priority="54">
      <formula>LEFT(P5018,1)="※"</formula>
    </cfRule>
  </conditionalFormatting>
  <conditionalFormatting sqref="P5019">
    <cfRule type="expression" dxfId="1" priority="120">
      <formula>LEFT(P5019,1)="△"</formula>
    </cfRule>
    <cfRule type="expression" dxfId="0" priority="53">
      <formula>LEFT(P5019,1)="※"</formula>
    </cfRule>
  </conditionalFormatting>
  <conditionalFormatting sqref="P5020">
    <cfRule type="expression" dxfId="1" priority="119">
      <formula>LEFT(P5020,1)="△"</formula>
    </cfRule>
    <cfRule type="expression" dxfId="0" priority="52">
      <formula>LEFT(P5020,1)="※"</formula>
    </cfRule>
  </conditionalFormatting>
  <conditionalFormatting sqref="P5021">
    <cfRule type="expression" dxfId="1" priority="118">
      <formula>LEFT(P5021,1)="△"</formula>
    </cfRule>
    <cfRule type="expression" dxfId="0" priority="51">
      <formula>LEFT(P5021,1)="※"</formula>
    </cfRule>
  </conditionalFormatting>
  <conditionalFormatting sqref="P5022">
    <cfRule type="expression" dxfId="1" priority="117">
      <formula>LEFT(P5022,1)="△"</formula>
    </cfRule>
    <cfRule type="expression" dxfId="0" priority="50">
      <formula>LEFT(P5022,1)="※"</formula>
    </cfRule>
  </conditionalFormatting>
  <conditionalFormatting sqref="P5023">
    <cfRule type="expression" dxfId="1" priority="116">
      <formula>LEFT(P5023,1)="△"</formula>
    </cfRule>
    <cfRule type="expression" dxfId="0" priority="49">
      <formula>LEFT(P5023,1)="※"</formula>
    </cfRule>
  </conditionalFormatting>
  <conditionalFormatting sqref="P5024">
    <cfRule type="expression" dxfId="1" priority="115">
      <formula>LEFT(P5024,1)="△"</formula>
    </cfRule>
    <cfRule type="expression" dxfId="0" priority="48">
      <formula>LEFT(P5024,1)="※"</formula>
    </cfRule>
  </conditionalFormatting>
  <conditionalFormatting sqref="P5025">
    <cfRule type="expression" dxfId="1" priority="114">
      <formula>LEFT(P5025,1)="△"</formula>
    </cfRule>
    <cfRule type="expression" dxfId="0" priority="47">
      <formula>LEFT(P5025,1)="※"</formula>
    </cfRule>
  </conditionalFormatting>
  <conditionalFormatting sqref="P5026">
    <cfRule type="expression" dxfId="1" priority="113">
      <formula>LEFT(P5026,1)="△"</formula>
    </cfRule>
    <cfRule type="expression" dxfId="0" priority="46">
      <formula>LEFT(P5026,1)="※"</formula>
    </cfRule>
  </conditionalFormatting>
  <conditionalFormatting sqref="P5027">
    <cfRule type="expression" dxfId="1" priority="112">
      <formula>LEFT(P5027,1)="△"</formula>
    </cfRule>
    <cfRule type="expression" dxfId="0" priority="45">
      <formula>LEFT(P5027,1)="※"</formula>
    </cfRule>
  </conditionalFormatting>
  <conditionalFormatting sqref="P5028">
    <cfRule type="expression" dxfId="1" priority="111">
      <formula>LEFT(P5028,1)="△"</formula>
    </cfRule>
    <cfRule type="expression" dxfId="0" priority="44">
      <formula>LEFT(P5028,1)="※"</formula>
    </cfRule>
  </conditionalFormatting>
  <conditionalFormatting sqref="P5029">
    <cfRule type="expression" dxfId="1" priority="110">
      <formula>LEFT(P5029,1)="△"</formula>
    </cfRule>
    <cfRule type="expression" dxfId="0" priority="43">
      <formula>LEFT(P5029,1)="※"</formula>
    </cfRule>
  </conditionalFormatting>
  <conditionalFormatting sqref="P5030">
    <cfRule type="expression" dxfId="1" priority="109">
      <formula>LEFT(P5030,1)="△"</formula>
    </cfRule>
    <cfRule type="expression" dxfId="0" priority="42">
      <formula>LEFT(P5030,1)="※"</formula>
    </cfRule>
  </conditionalFormatting>
  <conditionalFormatting sqref="P5031">
    <cfRule type="expression" dxfId="1" priority="108">
      <formula>LEFT(P5031,1)="△"</formula>
    </cfRule>
    <cfRule type="expression" dxfId="0" priority="41">
      <formula>LEFT(P5031,1)="※"</formula>
    </cfRule>
  </conditionalFormatting>
  <conditionalFormatting sqref="P5032">
    <cfRule type="expression" dxfId="1" priority="107">
      <formula>LEFT(P5032,1)="△"</formula>
    </cfRule>
    <cfRule type="expression" dxfId="0" priority="40">
      <formula>LEFT(P5032,1)="※"</formula>
    </cfRule>
  </conditionalFormatting>
  <conditionalFormatting sqref="P5033">
    <cfRule type="expression" dxfId="1" priority="106">
      <formula>LEFT(P5033,1)="△"</formula>
    </cfRule>
    <cfRule type="expression" dxfId="0" priority="39">
      <formula>LEFT(P5033,1)="※"</formula>
    </cfRule>
  </conditionalFormatting>
  <conditionalFormatting sqref="P5034">
    <cfRule type="expression" dxfId="1" priority="105">
      <formula>LEFT(P5034,1)="△"</formula>
    </cfRule>
    <cfRule type="expression" dxfId="0" priority="38">
      <formula>LEFT(P5034,1)="※"</formula>
    </cfRule>
  </conditionalFormatting>
  <conditionalFormatting sqref="P5035">
    <cfRule type="expression" dxfId="1" priority="104">
      <formula>LEFT(P5035,1)="△"</formula>
    </cfRule>
    <cfRule type="expression" dxfId="0" priority="37">
      <formula>LEFT(P5035,1)="※"</formula>
    </cfRule>
  </conditionalFormatting>
  <conditionalFormatting sqref="P5036">
    <cfRule type="expression" dxfId="1" priority="103">
      <formula>LEFT(P5036,1)="△"</formula>
    </cfRule>
    <cfRule type="expression" dxfId="0" priority="36">
      <formula>LEFT(P5036,1)="※"</formula>
    </cfRule>
  </conditionalFormatting>
  <conditionalFormatting sqref="P5037">
    <cfRule type="expression" dxfId="1" priority="102">
      <formula>LEFT(P5037,1)="△"</formula>
    </cfRule>
    <cfRule type="expression" dxfId="0" priority="35">
      <formula>LEFT(P5037,1)="※"</formula>
    </cfRule>
  </conditionalFormatting>
  <conditionalFormatting sqref="P5038">
    <cfRule type="expression" dxfId="1" priority="101">
      <formula>LEFT(P5038,1)="△"</formula>
    </cfRule>
    <cfRule type="expression" dxfId="0" priority="34">
      <formula>LEFT(P5038,1)="※"</formula>
    </cfRule>
  </conditionalFormatting>
  <conditionalFormatting sqref="P5039">
    <cfRule type="expression" dxfId="1" priority="100">
      <formula>LEFT(P5039,1)="△"</formula>
    </cfRule>
    <cfRule type="expression" dxfId="0" priority="33">
      <formula>LEFT(P5039,1)="※"</formula>
    </cfRule>
  </conditionalFormatting>
  <conditionalFormatting sqref="P5040">
    <cfRule type="expression" dxfId="1" priority="99">
      <formula>LEFT(P5040,1)="△"</formula>
    </cfRule>
    <cfRule type="expression" dxfId="0" priority="32">
      <formula>LEFT(P5040,1)="※"</formula>
    </cfRule>
  </conditionalFormatting>
  <conditionalFormatting sqref="P5041">
    <cfRule type="expression" dxfId="1" priority="98">
      <formula>LEFT(P5041,1)="△"</formula>
    </cfRule>
    <cfRule type="expression" dxfId="0" priority="31">
      <formula>LEFT(P5041,1)="※"</formula>
    </cfRule>
  </conditionalFormatting>
  <conditionalFormatting sqref="P5042">
    <cfRule type="expression" dxfId="1" priority="97">
      <formula>LEFT(P5042,1)="△"</formula>
    </cfRule>
    <cfRule type="expression" dxfId="0" priority="30">
      <formula>LEFT(P5042,1)="※"</formula>
    </cfRule>
  </conditionalFormatting>
  <conditionalFormatting sqref="P5043">
    <cfRule type="expression" dxfId="1" priority="96">
      <formula>LEFT(P5043,1)="△"</formula>
    </cfRule>
    <cfRule type="expression" dxfId="0" priority="29">
      <formula>LEFT(P5043,1)="※"</formula>
    </cfRule>
  </conditionalFormatting>
  <conditionalFormatting sqref="P5044">
    <cfRule type="expression" dxfId="1" priority="95">
      <formula>LEFT(P5044,1)="△"</formula>
    </cfRule>
    <cfRule type="expression" dxfId="0" priority="28">
      <formula>LEFT(P5044,1)="※"</formula>
    </cfRule>
  </conditionalFormatting>
  <conditionalFormatting sqref="P5045">
    <cfRule type="expression" dxfId="1" priority="94">
      <formula>LEFT(P5045,1)="△"</formula>
    </cfRule>
    <cfRule type="expression" dxfId="0" priority="27">
      <formula>LEFT(P5045,1)="※"</formula>
    </cfRule>
  </conditionalFormatting>
  <conditionalFormatting sqref="P5046">
    <cfRule type="expression" dxfId="1" priority="93">
      <formula>LEFT(P5046,1)="△"</formula>
    </cfRule>
    <cfRule type="expression" dxfId="0" priority="26">
      <formula>LEFT(P5046,1)="※"</formula>
    </cfRule>
  </conditionalFormatting>
  <conditionalFormatting sqref="P5047">
    <cfRule type="expression" dxfId="1" priority="92">
      <formula>LEFT(P5047,1)="△"</formula>
    </cfRule>
    <cfRule type="expression" dxfId="0" priority="25">
      <formula>LEFT(P5047,1)="※"</formula>
    </cfRule>
  </conditionalFormatting>
  <conditionalFormatting sqref="P5048">
    <cfRule type="expression" dxfId="1" priority="91">
      <formula>LEFT(P5048,1)="△"</formula>
    </cfRule>
    <cfRule type="expression" dxfId="0" priority="24">
      <formula>LEFT(P5048,1)="※"</formula>
    </cfRule>
  </conditionalFormatting>
  <conditionalFormatting sqref="P5049">
    <cfRule type="expression" dxfId="1" priority="90">
      <formula>LEFT(P5049,1)="△"</formula>
    </cfRule>
    <cfRule type="expression" dxfId="0" priority="23">
      <formula>LEFT(P5049,1)="※"</formula>
    </cfRule>
  </conditionalFormatting>
  <conditionalFormatting sqref="P5050">
    <cfRule type="expression" dxfId="1" priority="89">
      <formula>LEFT(P5050,1)="△"</formula>
    </cfRule>
    <cfRule type="expression" dxfId="0" priority="22">
      <formula>LEFT(P5050,1)="※"</formula>
    </cfRule>
  </conditionalFormatting>
  <conditionalFormatting sqref="P5051">
    <cfRule type="expression" dxfId="1" priority="88">
      <formula>LEFT(P5051,1)="△"</formula>
    </cfRule>
    <cfRule type="expression" dxfId="0" priority="21">
      <formula>LEFT(P5051,1)="※"</formula>
    </cfRule>
  </conditionalFormatting>
  <conditionalFormatting sqref="P5052">
    <cfRule type="expression" dxfId="1" priority="87">
      <formula>LEFT(P5052,1)="△"</formula>
    </cfRule>
    <cfRule type="expression" dxfId="0" priority="20">
      <formula>LEFT(P5052,1)="※"</formula>
    </cfRule>
  </conditionalFormatting>
  <conditionalFormatting sqref="P5053">
    <cfRule type="expression" dxfId="1" priority="86">
      <formula>LEFT(P5053,1)="△"</formula>
    </cfRule>
    <cfRule type="expression" dxfId="0" priority="19">
      <formula>LEFT(P5053,1)="※"</formula>
    </cfRule>
  </conditionalFormatting>
  <conditionalFormatting sqref="P5054">
    <cfRule type="expression" dxfId="1" priority="85">
      <formula>LEFT(P5054,1)="△"</formula>
    </cfRule>
    <cfRule type="expression" dxfId="0" priority="18">
      <formula>LEFT(P5054,1)="※"</formula>
    </cfRule>
  </conditionalFormatting>
  <conditionalFormatting sqref="P5055">
    <cfRule type="expression" dxfId="1" priority="84">
      <formula>LEFT(P5055,1)="△"</formula>
    </cfRule>
    <cfRule type="expression" dxfId="0" priority="17">
      <formula>LEFT(P5055,1)="※"</formula>
    </cfRule>
  </conditionalFormatting>
  <conditionalFormatting sqref="P5056">
    <cfRule type="expression" dxfId="1" priority="83">
      <formula>LEFT(P5056,1)="△"</formula>
    </cfRule>
    <cfRule type="expression" dxfId="0" priority="16">
      <formula>LEFT(P5056,1)="※"</formula>
    </cfRule>
  </conditionalFormatting>
  <conditionalFormatting sqref="P5057">
    <cfRule type="expression" dxfId="1" priority="82">
      <formula>LEFT(P5057,1)="△"</formula>
    </cfRule>
    <cfRule type="expression" dxfId="0" priority="15">
      <formula>LEFT(P5057,1)="※"</formula>
    </cfRule>
  </conditionalFormatting>
  <conditionalFormatting sqref="P5058">
    <cfRule type="expression" dxfId="1" priority="81">
      <formula>LEFT(P5058,1)="△"</formula>
    </cfRule>
    <cfRule type="expression" dxfId="0" priority="14">
      <formula>LEFT(P5058,1)="※"</formula>
    </cfRule>
  </conditionalFormatting>
  <conditionalFormatting sqref="P5059">
    <cfRule type="expression" dxfId="1" priority="80">
      <formula>LEFT(P5059,1)="△"</formula>
    </cfRule>
    <cfRule type="expression" dxfId="0" priority="13">
      <formula>LEFT(P5059,1)="※"</formula>
    </cfRule>
  </conditionalFormatting>
  <conditionalFormatting sqref="P5060">
    <cfRule type="expression" dxfId="1" priority="79">
      <formula>LEFT(P5060,1)="△"</formula>
    </cfRule>
    <cfRule type="expression" dxfId="0" priority="12">
      <formula>LEFT(P5060,1)="※"</formula>
    </cfRule>
  </conditionalFormatting>
  <conditionalFormatting sqref="P5061">
    <cfRule type="expression" dxfId="1" priority="78">
      <formula>LEFT(P5061,1)="△"</formula>
    </cfRule>
    <cfRule type="expression" dxfId="0" priority="11">
      <formula>LEFT(P5061,1)="※"</formula>
    </cfRule>
  </conditionalFormatting>
  <conditionalFormatting sqref="P5062">
    <cfRule type="expression" dxfId="1" priority="77">
      <formula>LEFT(P5062,1)="△"</formula>
    </cfRule>
    <cfRule type="expression" dxfId="0" priority="10">
      <formula>LEFT(P5062,1)="※"</formula>
    </cfRule>
  </conditionalFormatting>
  <conditionalFormatting sqref="P5063">
    <cfRule type="expression" dxfId="1" priority="76">
      <formula>LEFT(P5063,1)="△"</formula>
    </cfRule>
    <cfRule type="expression" dxfId="0" priority="9">
      <formula>LEFT(P5063,1)="※"</formula>
    </cfRule>
  </conditionalFormatting>
  <conditionalFormatting sqref="P5064">
    <cfRule type="expression" dxfId="1" priority="75">
      <formula>LEFT(P5064,1)="△"</formula>
    </cfRule>
    <cfRule type="expression" dxfId="0" priority="8">
      <formula>LEFT(P5064,1)="※"</formula>
    </cfRule>
  </conditionalFormatting>
  <conditionalFormatting sqref="P5065">
    <cfRule type="expression" dxfId="1" priority="74">
      <formula>LEFT(P5065,1)="△"</formula>
    </cfRule>
    <cfRule type="expression" dxfId="0" priority="7">
      <formula>LEFT(P5065,1)="※"</formula>
    </cfRule>
  </conditionalFormatting>
  <conditionalFormatting sqref="P5066">
    <cfRule type="expression" dxfId="1" priority="73">
      <formula>LEFT(P5066,1)="△"</formula>
    </cfRule>
    <cfRule type="expression" dxfId="0" priority="6">
      <formula>LEFT(P5066,1)="※"</formula>
    </cfRule>
  </conditionalFormatting>
  <conditionalFormatting sqref="P5067">
    <cfRule type="expression" dxfId="1" priority="72">
      <formula>LEFT(P5067,1)="△"</formula>
    </cfRule>
    <cfRule type="expression" dxfId="0" priority="5">
      <formula>LEFT(P5067,1)="※"</formula>
    </cfRule>
  </conditionalFormatting>
  <conditionalFormatting sqref="P5068">
    <cfRule type="expression" dxfId="1" priority="71">
      <formula>LEFT(P5068,1)="△"</formula>
    </cfRule>
    <cfRule type="expression" dxfId="0" priority="4">
      <formula>LEFT(P5068,1)="※"</formula>
    </cfRule>
  </conditionalFormatting>
  <conditionalFormatting sqref="P5069">
    <cfRule type="expression" dxfId="1" priority="70">
      <formula>LEFT(P5069,1)="△"</formula>
    </cfRule>
    <cfRule type="expression" dxfId="0" priority="3">
      <formula>LEFT(P5069,1)="※"</formula>
    </cfRule>
  </conditionalFormatting>
  <conditionalFormatting sqref="P5070">
    <cfRule type="expression" dxfId="1" priority="69">
      <formula>LEFT(P5070,1)="△"</formula>
    </cfRule>
    <cfRule type="expression" dxfId="0" priority="2">
      <formula>LEFT(P5070,1)="※"</formula>
    </cfRule>
  </conditionalFormatting>
  <conditionalFormatting sqref="P5071">
    <cfRule type="expression" dxfId="1" priority="68">
      <formula>LEFT(P5071,1)="△"</formula>
    </cfRule>
    <cfRule type="expression" dxfId="0" priority="1">
      <formula>LEFT(P5071,1)="※"</formula>
    </cfRule>
  </conditionalFormatting>
  <conditionalFormatting sqref="H5:H5071">
    <cfRule type="expression" dxfId="2" priority="271">
      <formula>N(H5)&lt;0</formula>
    </cfRule>
  </conditionalFormatting>
  <conditionalFormatting sqref="P5:P5004">
    <cfRule type="expression" dxfId="0" priority="269">
      <formula>LEFT(P5,1)="※"</formula>
    </cfRule>
    <cfRule type="expression" dxfId="1" priority="270">
      <formula>LEFT(P5,1)="△"</formula>
    </cfRule>
  </conditionalFormatting>
  <conditionalFormatting sqref="A5:P5004 H5005:H5071">
    <cfRule type="expression" dxfId="3" priority="272">
      <formula>$C5&lt;&gt;""</formula>
    </cfRule>
  </conditionalFormatting>
  <conditionalFormatting sqref="A5005:G5005 I5005:P5005">
    <cfRule type="expression" dxfId="3" priority="268">
      <formula>$C5005&lt;&gt;""</formula>
    </cfRule>
  </conditionalFormatting>
  <conditionalFormatting sqref="A5006:G5006 I5006:P5006">
    <cfRule type="expression" dxfId="3" priority="267">
      <formula>$C5006&lt;&gt;""</formula>
    </cfRule>
  </conditionalFormatting>
  <conditionalFormatting sqref="A5007:G5007 I5007:P5007">
    <cfRule type="expression" dxfId="3" priority="266">
      <formula>$C5007&lt;&gt;""</formula>
    </cfRule>
  </conditionalFormatting>
  <conditionalFormatting sqref="A5008:G5008 I5008:P5008">
    <cfRule type="expression" dxfId="3" priority="265">
      <formula>$C5008&lt;&gt;""</formula>
    </cfRule>
  </conditionalFormatting>
  <conditionalFormatting sqref="A5009:G5009 I5009:P5009">
    <cfRule type="expression" dxfId="3" priority="264">
      <formula>$C5009&lt;&gt;""</formula>
    </cfRule>
  </conditionalFormatting>
  <conditionalFormatting sqref="A5010:G5010 I5010:P5010">
    <cfRule type="expression" dxfId="3" priority="263">
      <formula>$C5010&lt;&gt;""</formula>
    </cfRule>
  </conditionalFormatting>
  <conditionalFormatting sqref="A5011:G5011 I5011:P5011">
    <cfRule type="expression" dxfId="3" priority="262">
      <formula>$C5011&lt;&gt;""</formula>
    </cfRule>
  </conditionalFormatting>
  <conditionalFormatting sqref="A5012:G5012 I5012:P5012">
    <cfRule type="expression" dxfId="3" priority="261">
      <formula>$C5012&lt;&gt;""</formula>
    </cfRule>
  </conditionalFormatting>
  <conditionalFormatting sqref="A5013:G5013 I5013:P5013">
    <cfRule type="expression" dxfId="3" priority="260">
      <formula>$C5013&lt;&gt;""</formula>
    </cfRule>
  </conditionalFormatting>
  <conditionalFormatting sqref="A5014:G5014 I5014:P5014">
    <cfRule type="expression" dxfId="3" priority="259">
      <formula>$C5014&lt;&gt;""</formula>
    </cfRule>
  </conditionalFormatting>
  <conditionalFormatting sqref="A5015:G5015 I5015:P5015">
    <cfRule type="expression" dxfId="3" priority="258">
      <formula>$C5015&lt;&gt;""</formula>
    </cfRule>
  </conditionalFormatting>
  <conditionalFormatting sqref="A5016:G5016 I5016:P5016">
    <cfRule type="expression" dxfId="3" priority="257">
      <formula>$C5016&lt;&gt;""</formula>
    </cfRule>
  </conditionalFormatting>
  <conditionalFormatting sqref="A5017:G5017 I5017:P5017">
    <cfRule type="expression" dxfId="3" priority="256">
      <formula>$C5017&lt;&gt;""</formula>
    </cfRule>
  </conditionalFormatting>
  <conditionalFormatting sqref="A5018:G5018 I5018:P5018">
    <cfRule type="expression" dxfId="3" priority="255">
      <formula>$C5018&lt;&gt;""</formula>
    </cfRule>
  </conditionalFormatting>
  <conditionalFormatting sqref="A5019:G5019 I5019:P5019">
    <cfRule type="expression" dxfId="3" priority="254">
      <formula>$C5019&lt;&gt;""</formula>
    </cfRule>
  </conditionalFormatting>
  <conditionalFormatting sqref="A5020:G5020 I5020:P5020">
    <cfRule type="expression" dxfId="3" priority="253">
      <formula>$C5020&lt;&gt;""</formula>
    </cfRule>
  </conditionalFormatting>
  <conditionalFormatting sqref="A5021:G5021 I5021:P5021">
    <cfRule type="expression" dxfId="3" priority="252">
      <formula>$C5021&lt;&gt;""</formula>
    </cfRule>
  </conditionalFormatting>
  <conditionalFormatting sqref="A5022:G5022 I5022:P5022">
    <cfRule type="expression" dxfId="3" priority="251">
      <formula>$C5022&lt;&gt;""</formula>
    </cfRule>
  </conditionalFormatting>
  <conditionalFormatting sqref="A5023:G5023 I5023:P5023">
    <cfRule type="expression" dxfId="3" priority="250">
      <formula>$C5023&lt;&gt;""</formula>
    </cfRule>
  </conditionalFormatting>
  <conditionalFormatting sqref="A5024:G5024 I5024:P5024">
    <cfRule type="expression" dxfId="3" priority="249">
      <formula>$C5024&lt;&gt;""</formula>
    </cfRule>
  </conditionalFormatting>
  <conditionalFormatting sqref="A5025:G5025 I5025:P5025">
    <cfRule type="expression" dxfId="3" priority="248">
      <formula>$C5025&lt;&gt;""</formula>
    </cfRule>
  </conditionalFormatting>
  <conditionalFormatting sqref="A5026:G5026 I5026:P5026">
    <cfRule type="expression" dxfId="3" priority="247">
      <formula>$C5026&lt;&gt;""</formula>
    </cfRule>
  </conditionalFormatting>
  <conditionalFormatting sqref="A5027:G5027 I5027:P5027">
    <cfRule type="expression" dxfId="3" priority="246">
      <formula>$C5027&lt;&gt;""</formula>
    </cfRule>
  </conditionalFormatting>
  <conditionalFormatting sqref="A5028:G5028 I5028:P5028">
    <cfRule type="expression" dxfId="3" priority="245">
      <formula>$C5028&lt;&gt;""</formula>
    </cfRule>
  </conditionalFormatting>
  <conditionalFormatting sqref="A5029:G5029 I5029:P5029">
    <cfRule type="expression" dxfId="3" priority="244">
      <formula>$C5029&lt;&gt;""</formula>
    </cfRule>
  </conditionalFormatting>
  <conditionalFormatting sqref="A5030:G5030 I5030:P5030">
    <cfRule type="expression" dxfId="3" priority="243">
      <formula>$C5030&lt;&gt;""</formula>
    </cfRule>
  </conditionalFormatting>
  <conditionalFormatting sqref="A5031:G5031 I5031:P5031">
    <cfRule type="expression" dxfId="3" priority="242">
      <formula>$C5031&lt;&gt;""</formula>
    </cfRule>
  </conditionalFormatting>
  <conditionalFormatting sqref="A5032:G5032 I5032:P5032">
    <cfRule type="expression" dxfId="3" priority="241">
      <formula>$C5032&lt;&gt;""</formula>
    </cfRule>
  </conditionalFormatting>
  <conditionalFormatting sqref="A5033:G5033 I5033:P5033">
    <cfRule type="expression" dxfId="3" priority="240">
      <formula>$C5033&lt;&gt;""</formula>
    </cfRule>
  </conditionalFormatting>
  <conditionalFormatting sqref="A5034:G5034 I5034:P5034">
    <cfRule type="expression" dxfId="3" priority="239">
      <formula>$C5034&lt;&gt;""</formula>
    </cfRule>
  </conditionalFormatting>
  <conditionalFormatting sqref="A5035:G5035 I5035:P5035">
    <cfRule type="expression" dxfId="3" priority="238">
      <formula>$C5035&lt;&gt;""</formula>
    </cfRule>
  </conditionalFormatting>
  <conditionalFormatting sqref="A5036:G5036 I5036:P5036">
    <cfRule type="expression" dxfId="3" priority="237">
      <formula>$C5036&lt;&gt;""</formula>
    </cfRule>
  </conditionalFormatting>
  <conditionalFormatting sqref="A5037:G5037 I5037:P5037">
    <cfRule type="expression" dxfId="3" priority="236">
      <formula>$C5037&lt;&gt;""</formula>
    </cfRule>
  </conditionalFormatting>
  <conditionalFormatting sqref="A5038:G5038 I5038:P5038">
    <cfRule type="expression" dxfId="3" priority="235">
      <formula>$C5038&lt;&gt;""</formula>
    </cfRule>
  </conditionalFormatting>
  <conditionalFormatting sqref="A5039:G5039 I5039:P5039">
    <cfRule type="expression" dxfId="3" priority="234">
      <formula>$C5039&lt;&gt;""</formula>
    </cfRule>
  </conditionalFormatting>
  <conditionalFormatting sqref="A5040:G5040 I5040:P5040">
    <cfRule type="expression" dxfId="3" priority="233">
      <formula>$C5040&lt;&gt;""</formula>
    </cfRule>
  </conditionalFormatting>
  <conditionalFormatting sqref="A5041:G5041 I5041:P5041">
    <cfRule type="expression" dxfId="3" priority="232">
      <formula>$C5041&lt;&gt;""</formula>
    </cfRule>
  </conditionalFormatting>
  <conditionalFormatting sqref="A5042:G5042 I5042:P5042">
    <cfRule type="expression" dxfId="3" priority="231">
      <formula>$C5042&lt;&gt;""</formula>
    </cfRule>
  </conditionalFormatting>
  <conditionalFormatting sqref="A5043:G5043 I5043:P5043">
    <cfRule type="expression" dxfId="3" priority="230">
      <formula>$C5043&lt;&gt;""</formula>
    </cfRule>
  </conditionalFormatting>
  <conditionalFormatting sqref="A5044:G5044 I5044:P5044">
    <cfRule type="expression" dxfId="3" priority="229">
      <formula>$C5044&lt;&gt;""</formula>
    </cfRule>
  </conditionalFormatting>
  <conditionalFormatting sqref="A5045:G5045 I5045:P5045">
    <cfRule type="expression" dxfId="3" priority="228">
      <formula>$C5045&lt;&gt;""</formula>
    </cfRule>
  </conditionalFormatting>
  <conditionalFormatting sqref="A5046:G5046 I5046:P5046">
    <cfRule type="expression" dxfId="3" priority="227">
      <formula>$C5046&lt;&gt;""</formula>
    </cfRule>
  </conditionalFormatting>
  <conditionalFormatting sqref="A5047:G5047 I5047:P5047">
    <cfRule type="expression" dxfId="3" priority="226">
      <formula>$C5047&lt;&gt;""</formula>
    </cfRule>
  </conditionalFormatting>
  <conditionalFormatting sqref="A5048:G5048 I5048:P5048">
    <cfRule type="expression" dxfId="3" priority="225">
      <formula>$C5048&lt;&gt;""</formula>
    </cfRule>
  </conditionalFormatting>
  <conditionalFormatting sqref="A5049:G5049 I5049:P5049">
    <cfRule type="expression" dxfId="3" priority="224">
      <formula>$C5049&lt;&gt;""</formula>
    </cfRule>
  </conditionalFormatting>
  <conditionalFormatting sqref="A5050:G5050 I5050:P5050">
    <cfRule type="expression" dxfId="3" priority="223">
      <formula>$C5050&lt;&gt;""</formula>
    </cfRule>
  </conditionalFormatting>
  <conditionalFormatting sqref="A5051:G5051 I5051:P5051">
    <cfRule type="expression" dxfId="3" priority="222">
      <formula>$C5051&lt;&gt;""</formula>
    </cfRule>
  </conditionalFormatting>
  <conditionalFormatting sqref="A5052:G5052 I5052:P5052">
    <cfRule type="expression" dxfId="3" priority="221">
      <formula>$C5052&lt;&gt;""</formula>
    </cfRule>
  </conditionalFormatting>
  <conditionalFormatting sqref="A5053:G5053 I5053:P5053">
    <cfRule type="expression" dxfId="3" priority="220">
      <formula>$C5053&lt;&gt;""</formula>
    </cfRule>
  </conditionalFormatting>
  <conditionalFormatting sqref="A5054:G5054 I5054:P5054">
    <cfRule type="expression" dxfId="3" priority="219">
      <formula>$C5054&lt;&gt;""</formula>
    </cfRule>
  </conditionalFormatting>
  <conditionalFormatting sqref="A5055:G5055 I5055:P5055">
    <cfRule type="expression" dxfId="3" priority="218">
      <formula>$C5055&lt;&gt;""</formula>
    </cfRule>
  </conditionalFormatting>
  <conditionalFormatting sqref="A5056:G5056 I5056:P5056">
    <cfRule type="expression" dxfId="3" priority="217">
      <formula>$C5056&lt;&gt;""</formula>
    </cfRule>
  </conditionalFormatting>
  <conditionalFormatting sqref="A5057:G5057 I5057:P5057">
    <cfRule type="expression" dxfId="3" priority="216">
      <formula>$C5057&lt;&gt;""</formula>
    </cfRule>
  </conditionalFormatting>
  <conditionalFormatting sqref="A5058:G5058 I5058:P5058">
    <cfRule type="expression" dxfId="3" priority="215">
      <formula>$C5058&lt;&gt;""</formula>
    </cfRule>
  </conditionalFormatting>
  <conditionalFormatting sqref="A5059:G5059 I5059:P5059">
    <cfRule type="expression" dxfId="3" priority="214">
      <formula>$C5059&lt;&gt;""</formula>
    </cfRule>
  </conditionalFormatting>
  <conditionalFormatting sqref="A5060:G5060 I5060:P5060">
    <cfRule type="expression" dxfId="3" priority="213">
      <formula>$C5060&lt;&gt;""</formula>
    </cfRule>
  </conditionalFormatting>
  <conditionalFormatting sqref="A5061:G5061 I5061:P5061">
    <cfRule type="expression" dxfId="3" priority="212">
      <formula>$C5061&lt;&gt;""</formula>
    </cfRule>
  </conditionalFormatting>
  <conditionalFormatting sqref="A5062:G5062 I5062:P5062">
    <cfRule type="expression" dxfId="3" priority="211">
      <formula>$C5062&lt;&gt;""</formula>
    </cfRule>
  </conditionalFormatting>
  <conditionalFormatting sqref="A5063:G5063 I5063:P5063">
    <cfRule type="expression" dxfId="3" priority="210">
      <formula>$C5063&lt;&gt;""</formula>
    </cfRule>
  </conditionalFormatting>
  <conditionalFormatting sqref="A5064:G5064 I5064:P5064">
    <cfRule type="expression" dxfId="3" priority="209">
      <formula>$C5064&lt;&gt;""</formula>
    </cfRule>
  </conditionalFormatting>
  <conditionalFormatting sqref="A5065:G5065 I5065:P5065">
    <cfRule type="expression" dxfId="3" priority="208">
      <formula>$C5065&lt;&gt;""</formula>
    </cfRule>
  </conditionalFormatting>
  <conditionalFormatting sqref="A5066:G5066 I5066:P5066">
    <cfRule type="expression" dxfId="3" priority="207">
      <formula>$C5066&lt;&gt;""</formula>
    </cfRule>
  </conditionalFormatting>
  <conditionalFormatting sqref="A5067:G5067 I5067:P5067">
    <cfRule type="expression" dxfId="3" priority="206">
      <formula>$C5067&lt;&gt;""</formula>
    </cfRule>
  </conditionalFormatting>
  <conditionalFormatting sqref="A5068:G5068 I5068:P5068">
    <cfRule type="expression" dxfId="3" priority="205">
      <formula>$C5068&lt;&gt;""</formula>
    </cfRule>
  </conditionalFormatting>
  <conditionalFormatting sqref="A5069:G5069 I5069:P5069">
    <cfRule type="expression" dxfId="3" priority="204">
      <formula>$C5069&lt;&gt;""</formula>
    </cfRule>
  </conditionalFormatting>
  <conditionalFormatting sqref="A5070:G5070 I5070:P5070">
    <cfRule type="expression" dxfId="3" priority="203">
      <formula>$C5070&lt;&gt;""</formula>
    </cfRule>
  </conditionalFormatting>
  <conditionalFormatting sqref="A5071:G5071 I5071:P5071">
    <cfRule type="expression" dxfId="3" priority="202">
      <formula>$C5071&lt;&gt;""</formula>
    </cfRule>
  </conditionalFormatting>
  <dataValidations count="6">
    <dataValidation type="list" allowBlank="1" showErrorMessage="1" errorTitle="不在清单里" error="先去【基础资料】把它加上，或者选一个已有的。" sqref="C30 C5005 C5006 C5007 C5008 C5009 C5010 C5011 C5012 C5013 C5014 C5015 C5016 C5017 C5018 C5019 C5020 C5021 C5022 C5023 C5024 C5025 C5026 C5027 C5028 C5029 C5030 C5031 C5032 C5033 C5034 C5035 C5036 C5037 C5038 C5039 C5040 C5041 C5042 C5043 C5044 C5045 C5046 C5047 C5048 C5049 C5050 C5051 C5052 C5053 C5054 C5055 C5056 C5057 C5058 C5059 C5060 C5061 C5062 C5063 C5064 C5065 C5066 C5067 C5068 C5069 C5070 C5071 C5:C29 C31:C5004">
      <formula1>账户表</formula1>
    </dataValidation>
    <dataValidation type="list" allowBlank="1" showErrorMessage="1" errorTitle="不在清单里" error="先去【基础资料】把它加上，或者选一个已有的。" sqref="D30 D5005 D5006 D5007 D5008 D5009 D5010 D5011 D5012 D5013 D5014 D5015 D5016 D5017 D5018 D5019 D5020 D5021 D5022 D5023 D5024 D5025 D5026 D5027 D5028 D5029 D5030 D5031 D5032 D5033 D5034 D5035 D5036 D5037 D5038 D5039 D5040 D5041 D5042 D5043 D5044 D5045 D5046 D5047 D5048 D5049 D5050 D5051 D5052 D5053 D5054 D5055 D5056 D5057 D5058 D5059 D5060 D5061 D5062 D5063 D5064 D5065 D5066 D5067 D5068 D5069 D5070 D5071 D5:D29 D31:D5004">
      <formula1>类别表</formula1>
    </dataValidation>
    <dataValidation type="list" allowBlank="1" showErrorMessage="1" errorTitle="不在清单里" error="先去【基础资料】把它加上，或者选一个已有的。" sqref="I5005 I5006 I5007 I5008 I5009 I5010 I5011 I5012 I5013 I5014 I5015 I5016 I5017 I5018 I5019 I5020 I5021 I5022 I5023 I5024 I5025 I5026 I5027 I5028 I5029 I5030 I5031 I5032 I5033 I5034 I5035 I5036 I5037 I5038 I5039 I5040 I5041 I5042 I5043 I5044 I5045 I5046 I5047 I5048 I5049 I5050 I5051 I5052 I5053 I5054 I5055 I5056 I5057 I5058 I5059 I5060 I5061 I5062 I5063 I5064 I5065 I5066 I5067 I5068 I5069 I5070 I5071 I5:I5004" errorStyle="warning">
      <formula1>客户表</formula1>
    </dataValidation>
    <dataValidation type="list" allowBlank="1" showErrorMessage="1" errorTitle="不在清单里" error="先去【基础资料】把它加上，或者选一个已有的。" sqref="J5005 J5006 J5007 J5008 J5009 J5010 J5011 J5012 J5013 J5014 J5015 J5016 J5017 J5018 J5019 J5020 J5021 J5022 J5023 J5024 J5025 J5026 J5027 J5028 J5029 J5030 J5031 J5032 J5033 J5034 J5035 J5036 J5037 J5038 J5039 J5040 J5041 J5042 J5043 J5044 J5045 J5046 J5047 J5048 J5049 J5050 J5051 J5052 J5053 J5054 J5055 J5056 J5057 J5058 J5059 J5060 J5061 J5062 J5063 J5064 J5065 J5066 J5067 J5068 J5069 J5070 J5071 J5:J5004" errorStyle="warning">
      <formula1>供应商表</formula1>
    </dataValidation>
    <dataValidation type="list" allowBlank="1" showErrorMessage="1" errorTitle="不在清单里" error="先去【基础资料】把它加上，或者选一个已有的。" sqref="M5005 M5006 M5007 M5008 M5009 M5010 M5011 M5012 M5013 M5014 M5015 M5016 M5017 M5018 M5019 M5020 M5021 M5022 M5023 M5024 M5025 M5026 M5027 M5028 M5029 M5030 M5031 M5032 M5033 M5034 M5035 M5036 M5037 M5038 M5039 M5040 M5041 M5042 M5043 M5044 M5045 M5046 M5047 M5048 M5049 M5050 M5051 M5052 M5053 M5054 M5055 M5056 M5057 M5058 M5059 M5060 M5061 M5062 M5063 M5064 M5065 M5066 M5067 M5068 M5069 M5070 M5071 M5:M5004" errorStyle="warning">
      <formula1>账户表</formula1>
    </dataValidation>
    <dataValidation type="list" allowBlank="1" showErrorMessage="1" errorTitle="不在清单里" error="先去【基础资料】把它加上，或者选一个已有的。" sqref="N5005 N5006 N5007 N5008 N5009 N5010 N5011 N5012 N5013 N5014 N5015 N5016 N5017 N5018 N5019 N5020 N5021 N5022 N5023 N5024 N5025 N5026 N5027 N5028 N5029 N5030 N5031 N5032 N5033 N5034 N5035 N5036 N5037 N5038 N5039 N5040 N5041 N5042 N5043 N5044 N5045 N5046 N5047 N5048 N5049 N5050 N5051 N5052 N5053 N5054 N5055 N5056 N5057 N5058 N5059 N5060 N5061 N5062 N5063 N5064 N5065 N5066 N5067 N5068 N5069 N5070 N5071 N5:N5004" errorStyle="warning">
      <formula1>项目表</formula1>
    </dataValidation>
  </dataValidations>
  <pageMargins left="0.75" right="0.75" top="1" bottom="1" header="0.5" footer="0.5"/>
  <pageSetup paperSize="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375623"/>
    <pageSetUpPr fitToPage="1"/>
  </sheetPr>
  <dimension ref="A1:BO73"/>
  <sheetViews>
    <sheetView showGridLines="0" workbookViewId="0">
      <pane xSplit="2" ySplit="7" topLeftCell="C40" activePane="bottomRight" state="frozen"/>
      <selection/>
      <selection pane="topRight"/>
      <selection pane="bottomLeft"/>
      <selection pane="bottomRight" activeCell="F49" sqref="F49"/>
    </sheetView>
  </sheetViews>
  <sheetFormatPr defaultColWidth="9" defaultRowHeight="13.5"/>
  <cols>
    <col min="1" max="1" width="6" customWidth="1"/>
    <col min="2" max="6" width="14" customWidth="1"/>
    <col min="7" max="7" width="12" customWidth="1"/>
    <col min="8" max="8" width="10.125" customWidth="1"/>
    <col min="9" max="12" width="14" customWidth="1"/>
    <col min="13" max="14" width="13" customWidth="1"/>
    <col min="15" max="15" width="14" customWidth="1"/>
    <col min="16" max="64" width="12" customWidth="1"/>
    <col min="65" max="67" width="14" customWidth="1"/>
  </cols>
  <sheetData>
    <row r="1" ht="30" customHeight="1" spans="1:67">
      <c r="A1" s="1" t="s">
        <v>185</v>
      </c>
    </row>
    <row r="2" ht="24" customHeight="1" spans="1:67">
      <c r="A2" s="2" t="s">
        <v>186</v>
      </c>
    </row>
    <row r="3" ht="33" spans="1:67">
      <c r="A3" s="28" t="s">
        <v>187</v>
      </c>
      <c r="B3" s="29">
        <v>46174</v>
      </c>
      <c r="D3" s="28" t="s">
        <v>188</v>
      </c>
      <c r="E3" s="29">
        <v>46203</v>
      </c>
      <c r="G3" s="28" t="s">
        <v>189</v>
      </c>
      <c r="H3" s="5">
        <f>IF(OR($B$3="",$E$3=""),"",IF($E$3&lt;$B$3,"※截止早于起始",IF($E$3-$B$3+1&gt;31,"※超过 31 天，请分段查",$E$3-$B$3+1)))</f>
        <v>30</v>
      </c>
    </row>
    <row r="4" ht="33" spans="1:67">
      <c r="A4" s="30" t="s">
        <v>190</v>
      </c>
      <c r="C4" s="30" t="s">
        <v>191</v>
      </c>
      <c r="E4" s="30" t="s">
        <v>192</v>
      </c>
      <c r="G4" s="30" t="s">
        <v>193</v>
      </c>
    </row>
    <row r="5" ht="16.5" spans="1:67">
      <c r="B5" s="7">
        <f>ROUND(SUM(B8:B37),2)</f>
        <v>161000</v>
      </c>
      <c r="D5" s="7">
        <f>ROUND(SUM(BM8:BM37),2)</f>
        <v>18800</v>
      </c>
      <c r="F5" s="7">
        <f>ROUND(SUM(BN8:BN37),2)</f>
        <v>24190</v>
      </c>
      <c r="H5" s="7">
        <f>ROUND(SUM(BO8:BO37),2)</f>
        <v>155610</v>
      </c>
    </row>
    <row r="6" ht="18" customHeight="1" spans="1:67">
      <c r="A6" s="37" t="s">
        <v>194</v>
      </c>
      <c r="B6" s="16"/>
      <c r="C6" s="23">
        <f>IF(NOT(ISNUMBER($H$3)),"",IF(1&lt;=MIN($H$3,31),$B$3+0,""))</f>
        <v>46174</v>
      </c>
      <c r="D6" s="23">
        <f>IF(NOT(ISNUMBER($H$3)),"",IF(1&lt;=MIN($H$3,31),$B$3+0,""))</f>
        <v>46174</v>
      </c>
      <c r="E6" s="23">
        <f>IF(NOT(ISNUMBER($H$3)),"",IF(2&lt;=MIN($H$3,31),$B$3+1,""))</f>
        <v>46175</v>
      </c>
      <c r="F6" s="23">
        <f>IF(NOT(ISNUMBER($H$3)),"",IF(2&lt;=MIN($H$3,31),$B$3+1,""))</f>
        <v>46175</v>
      </c>
      <c r="G6" s="23">
        <f>IF(NOT(ISNUMBER($H$3)),"",IF(3&lt;=MIN($H$3,31),$B$3+2,""))</f>
        <v>46176</v>
      </c>
      <c r="H6" s="23">
        <f>IF(NOT(ISNUMBER($H$3)),"",IF(3&lt;=MIN($H$3,31),$B$3+2,""))</f>
        <v>46176</v>
      </c>
      <c r="I6" s="23">
        <f>IF(NOT(ISNUMBER($H$3)),"",IF(4&lt;=MIN($H$3,31),$B$3+3,""))</f>
        <v>46177</v>
      </c>
      <c r="J6" s="23">
        <f>IF(NOT(ISNUMBER($H$3)),"",IF(4&lt;=MIN($H$3,31),$B$3+3,""))</f>
        <v>46177</v>
      </c>
      <c r="K6" s="23">
        <f>IF(NOT(ISNUMBER($H$3)),"",IF(5&lt;=MIN($H$3,31),$B$3+4,""))</f>
        <v>46178</v>
      </c>
      <c r="L6" s="23">
        <f>IF(NOT(ISNUMBER($H$3)),"",IF(5&lt;=MIN($H$3,31),$B$3+4,""))</f>
        <v>46178</v>
      </c>
      <c r="M6" s="23">
        <f>IF(NOT(ISNUMBER($H$3)),"",IF(6&lt;=MIN($H$3,31),$B$3+5,""))</f>
        <v>46179</v>
      </c>
      <c r="N6" s="23">
        <f>IF(NOT(ISNUMBER($H$3)),"",IF(6&lt;=MIN($H$3,31),$B$3+5,""))</f>
        <v>46179</v>
      </c>
      <c r="O6" s="23">
        <f>IF(NOT(ISNUMBER($H$3)),"",IF(7&lt;=MIN($H$3,31),$B$3+6,""))</f>
        <v>46180</v>
      </c>
      <c r="P6" s="23">
        <f>IF(NOT(ISNUMBER($H$3)),"",IF(7&lt;=MIN($H$3,31),$B$3+6,""))</f>
        <v>46180</v>
      </c>
      <c r="Q6" s="23">
        <f>IF(NOT(ISNUMBER($H$3)),"",IF(8&lt;=MIN($H$3,31),$B$3+7,""))</f>
        <v>46181</v>
      </c>
      <c r="R6" s="23">
        <f>IF(NOT(ISNUMBER($H$3)),"",IF(8&lt;=MIN($H$3,31),$B$3+7,""))</f>
        <v>46181</v>
      </c>
      <c r="S6" s="23">
        <f>IF(NOT(ISNUMBER($H$3)),"",IF(9&lt;=MIN($H$3,31),$B$3+8,""))</f>
        <v>46182</v>
      </c>
      <c r="T6" s="23">
        <f>IF(NOT(ISNUMBER($H$3)),"",IF(9&lt;=MIN($H$3,31),$B$3+8,""))</f>
        <v>46182</v>
      </c>
      <c r="U6" s="23">
        <f>IF(NOT(ISNUMBER($H$3)),"",IF(10&lt;=MIN($H$3,31),$B$3+9,""))</f>
        <v>46183</v>
      </c>
      <c r="V6" s="23">
        <f>IF(NOT(ISNUMBER($H$3)),"",IF(10&lt;=MIN($H$3,31),$B$3+9,""))</f>
        <v>46183</v>
      </c>
      <c r="W6" s="23">
        <f>IF(NOT(ISNUMBER($H$3)),"",IF(11&lt;=MIN($H$3,31),$B$3+10,""))</f>
        <v>46184</v>
      </c>
      <c r="X6" s="23">
        <f>IF(NOT(ISNUMBER($H$3)),"",IF(11&lt;=MIN($H$3,31),$B$3+10,""))</f>
        <v>46184</v>
      </c>
      <c r="Y6" s="23">
        <f>IF(NOT(ISNUMBER($H$3)),"",IF(12&lt;=MIN($H$3,31),$B$3+11,""))</f>
        <v>46185</v>
      </c>
      <c r="Z6" s="23">
        <f>IF(NOT(ISNUMBER($H$3)),"",IF(12&lt;=MIN($H$3,31),$B$3+11,""))</f>
        <v>46185</v>
      </c>
      <c r="AA6" s="23">
        <f>IF(NOT(ISNUMBER($H$3)),"",IF(13&lt;=MIN($H$3,31),$B$3+12,""))</f>
        <v>46186</v>
      </c>
      <c r="AB6" s="23">
        <f>IF(NOT(ISNUMBER($H$3)),"",IF(13&lt;=MIN($H$3,31),$B$3+12,""))</f>
        <v>46186</v>
      </c>
      <c r="AC6" s="23">
        <f>IF(NOT(ISNUMBER($H$3)),"",IF(14&lt;=MIN($H$3,31),$B$3+13,""))</f>
        <v>46187</v>
      </c>
      <c r="AD6" s="23">
        <f>IF(NOT(ISNUMBER($H$3)),"",IF(14&lt;=MIN($H$3,31),$B$3+13,""))</f>
        <v>46187</v>
      </c>
      <c r="AE6" s="23">
        <f>IF(NOT(ISNUMBER($H$3)),"",IF(15&lt;=MIN($H$3,31),$B$3+14,""))</f>
        <v>46188</v>
      </c>
      <c r="AF6" s="23">
        <f>IF(NOT(ISNUMBER($H$3)),"",IF(15&lt;=MIN($H$3,31),$B$3+14,""))</f>
        <v>46188</v>
      </c>
      <c r="AG6" s="23">
        <f>IF(NOT(ISNUMBER($H$3)),"",IF(16&lt;=MIN($H$3,31),$B$3+15,""))</f>
        <v>46189</v>
      </c>
      <c r="AH6" s="23">
        <f>IF(NOT(ISNUMBER($H$3)),"",IF(16&lt;=MIN($H$3,31),$B$3+15,""))</f>
        <v>46189</v>
      </c>
      <c r="AI6" s="23">
        <f>IF(NOT(ISNUMBER($H$3)),"",IF(17&lt;=MIN($H$3,31),$B$3+16,""))</f>
        <v>46190</v>
      </c>
      <c r="AJ6" s="23">
        <f>IF(NOT(ISNUMBER($H$3)),"",IF(17&lt;=MIN($H$3,31),$B$3+16,""))</f>
        <v>46190</v>
      </c>
      <c r="AK6" s="23">
        <f>IF(NOT(ISNUMBER($H$3)),"",IF(18&lt;=MIN($H$3,31),$B$3+17,""))</f>
        <v>46191</v>
      </c>
      <c r="AL6" s="23">
        <f>IF(NOT(ISNUMBER($H$3)),"",IF(18&lt;=MIN($H$3,31),$B$3+17,""))</f>
        <v>46191</v>
      </c>
      <c r="AM6" s="23">
        <f>IF(NOT(ISNUMBER($H$3)),"",IF(19&lt;=MIN($H$3,31),$B$3+18,""))</f>
        <v>46192</v>
      </c>
      <c r="AN6" s="23">
        <f>IF(NOT(ISNUMBER($H$3)),"",IF(19&lt;=MIN($H$3,31),$B$3+18,""))</f>
        <v>46192</v>
      </c>
      <c r="AO6" s="23">
        <f>IF(NOT(ISNUMBER($H$3)),"",IF(20&lt;=MIN($H$3,31),$B$3+19,""))</f>
        <v>46193</v>
      </c>
      <c r="AP6" s="23">
        <f>IF(NOT(ISNUMBER($H$3)),"",IF(20&lt;=MIN($H$3,31),$B$3+19,""))</f>
        <v>46193</v>
      </c>
      <c r="AQ6" s="23">
        <f>IF(NOT(ISNUMBER($H$3)),"",IF(21&lt;=MIN($H$3,31),$B$3+20,""))</f>
        <v>46194</v>
      </c>
      <c r="AR6" s="23">
        <f>IF(NOT(ISNUMBER($H$3)),"",IF(21&lt;=MIN($H$3,31),$B$3+20,""))</f>
        <v>46194</v>
      </c>
      <c r="AS6" s="23">
        <f>IF(NOT(ISNUMBER($H$3)),"",IF(22&lt;=MIN($H$3,31),$B$3+21,""))</f>
        <v>46195</v>
      </c>
      <c r="AT6" s="23">
        <f>IF(NOT(ISNUMBER($H$3)),"",IF(22&lt;=MIN($H$3,31),$B$3+21,""))</f>
        <v>46195</v>
      </c>
      <c r="AU6" s="23">
        <f>IF(NOT(ISNUMBER($H$3)),"",IF(23&lt;=MIN($H$3,31),$B$3+22,""))</f>
        <v>46196</v>
      </c>
      <c r="AV6" s="23">
        <f>IF(NOT(ISNUMBER($H$3)),"",IF(23&lt;=MIN($H$3,31),$B$3+22,""))</f>
        <v>46196</v>
      </c>
      <c r="AW6" s="23">
        <f>IF(NOT(ISNUMBER($H$3)),"",IF(24&lt;=MIN($H$3,31),$B$3+23,""))</f>
        <v>46197</v>
      </c>
      <c r="AX6" s="23">
        <f>IF(NOT(ISNUMBER($H$3)),"",IF(24&lt;=MIN($H$3,31),$B$3+23,""))</f>
        <v>46197</v>
      </c>
      <c r="AY6" s="23">
        <f>IF(NOT(ISNUMBER($H$3)),"",IF(25&lt;=MIN($H$3,31),$B$3+24,""))</f>
        <v>46198</v>
      </c>
      <c r="AZ6" s="23">
        <f>IF(NOT(ISNUMBER($H$3)),"",IF(25&lt;=MIN($H$3,31),$B$3+24,""))</f>
        <v>46198</v>
      </c>
      <c r="BA6" s="23">
        <f>IF(NOT(ISNUMBER($H$3)),"",IF(26&lt;=MIN($H$3,31),$B$3+25,""))</f>
        <v>46199</v>
      </c>
      <c r="BB6" s="23">
        <f>IF(NOT(ISNUMBER($H$3)),"",IF(26&lt;=MIN($H$3,31),$B$3+25,""))</f>
        <v>46199</v>
      </c>
      <c r="BC6" s="23">
        <f>IF(NOT(ISNUMBER($H$3)),"",IF(27&lt;=MIN($H$3,31),$B$3+26,""))</f>
        <v>46200</v>
      </c>
      <c r="BD6" s="23">
        <f>IF(NOT(ISNUMBER($H$3)),"",IF(27&lt;=MIN($H$3,31),$B$3+26,""))</f>
        <v>46200</v>
      </c>
      <c r="BE6" s="23">
        <f>IF(NOT(ISNUMBER($H$3)),"",IF(28&lt;=MIN($H$3,31),$B$3+27,""))</f>
        <v>46201</v>
      </c>
      <c r="BF6" s="23">
        <f>IF(NOT(ISNUMBER($H$3)),"",IF(28&lt;=MIN($H$3,31),$B$3+27,""))</f>
        <v>46201</v>
      </c>
      <c r="BG6" s="23">
        <f>IF(NOT(ISNUMBER($H$3)),"",IF(29&lt;=MIN($H$3,31),$B$3+28,""))</f>
        <v>46202</v>
      </c>
      <c r="BH6" s="23">
        <f>IF(NOT(ISNUMBER($H$3)),"",IF(29&lt;=MIN($H$3,31),$B$3+28,""))</f>
        <v>46202</v>
      </c>
      <c r="BI6" s="23">
        <f>IF(NOT(ISNUMBER($H$3)),"",IF(30&lt;=MIN($H$3,31),$B$3+29,""))</f>
        <v>46203</v>
      </c>
      <c r="BJ6" s="23">
        <f>IF(NOT(ISNUMBER($H$3)),"",IF(30&lt;=MIN($H$3,31),$B$3+29,""))</f>
        <v>46203</v>
      </c>
      <c r="BK6" s="23" t="str">
        <f>IF(NOT(ISNUMBER($H$3)),"",IF(31&lt;=MIN($H$3,31),$B$3+30,""))</f>
        <v/>
      </c>
      <c r="BL6" s="23" t="str">
        <f>IF(NOT(ISNUMBER($H$3)),"",IF(31&lt;=MIN($H$3,31),$B$3+30,""))</f>
        <v/>
      </c>
    </row>
    <row r="7" ht="28" customHeight="1" spans="1:67">
      <c r="A7" s="30" t="s">
        <v>195</v>
      </c>
      <c r="B7" s="30" t="s">
        <v>78</v>
      </c>
      <c r="C7" s="30" t="str">
        <f>IF(C$6="","","收款")</f>
        <v>收款</v>
      </c>
      <c r="D7" s="30" t="str">
        <f>IF(D$6="","","付款")</f>
        <v>付款</v>
      </c>
      <c r="E7" s="30" t="str">
        <f>IF(E$6="","","收款")</f>
        <v>收款</v>
      </c>
      <c r="F7" s="30" t="str">
        <f>IF(F$6="","","付款")</f>
        <v>付款</v>
      </c>
      <c r="G7" s="30" t="str">
        <f>IF(G$6="","","收款")</f>
        <v>收款</v>
      </c>
      <c r="H7" s="30" t="str">
        <f>IF(H$6="","","付款")</f>
        <v>付款</v>
      </c>
      <c r="I7" s="30" t="str">
        <f>IF(I$6="","","收款")</f>
        <v>收款</v>
      </c>
      <c r="J7" s="30" t="str">
        <f>IF(J$6="","","付款")</f>
        <v>付款</v>
      </c>
      <c r="K7" s="30" t="str">
        <f>IF(K$6="","","收款")</f>
        <v>收款</v>
      </c>
      <c r="L7" s="30" t="str">
        <f>IF(L$6="","","付款")</f>
        <v>付款</v>
      </c>
      <c r="M7" s="30" t="str">
        <f>IF(M$6="","","收款")</f>
        <v>收款</v>
      </c>
      <c r="N7" s="30" t="str">
        <f>IF(N$6="","","付款")</f>
        <v>付款</v>
      </c>
      <c r="O7" s="30" t="str">
        <f>IF(O$6="","","收款")</f>
        <v>收款</v>
      </c>
      <c r="P7" s="30" t="str">
        <f>IF(P$6="","","付款")</f>
        <v>付款</v>
      </c>
      <c r="Q7" s="30" t="str">
        <f>IF(Q$6="","","收款")</f>
        <v>收款</v>
      </c>
      <c r="R7" s="30" t="str">
        <f>IF(R$6="","","付款")</f>
        <v>付款</v>
      </c>
      <c r="S7" s="30" t="str">
        <f>IF(S$6="","","收款")</f>
        <v>收款</v>
      </c>
      <c r="T7" s="30" t="str">
        <f>IF(T$6="","","付款")</f>
        <v>付款</v>
      </c>
      <c r="U7" s="30" t="str">
        <f>IF(U$6="","","收款")</f>
        <v>收款</v>
      </c>
      <c r="V7" s="30" t="str">
        <f>IF(V$6="","","付款")</f>
        <v>付款</v>
      </c>
      <c r="W7" s="30" t="str">
        <f>IF(W$6="","","收款")</f>
        <v>收款</v>
      </c>
      <c r="X7" s="30" t="str">
        <f>IF(X$6="","","付款")</f>
        <v>付款</v>
      </c>
      <c r="Y7" s="30" t="str">
        <f>IF(Y$6="","","收款")</f>
        <v>收款</v>
      </c>
      <c r="Z7" s="30" t="str">
        <f>IF(Z$6="","","付款")</f>
        <v>付款</v>
      </c>
      <c r="AA7" s="30" t="str">
        <f>IF(AA$6="","","收款")</f>
        <v>收款</v>
      </c>
      <c r="AB7" s="30" t="str">
        <f>IF(AB$6="","","付款")</f>
        <v>付款</v>
      </c>
      <c r="AC7" s="30" t="str">
        <f>IF(AC$6="","","收款")</f>
        <v>收款</v>
      </c>
      <c r="AD7" s="30" t="str">
        <f>IF(AD$6="","","付款")</f>
        <v>付款</v>
      </c>
      <c r="AE7" s="30" t="str">
        <f>IF(AE$6="","","收款")</f>
        <v>收款</v>
      </c>
      <c r="AF7" s="30" t="str">
        <f>IF(AF$6="","","付款")</f>
        <v>付款</v>
      </c>
      <c r="AG7" s="30" t="str">
        <f>IF(AG$6="","","收款")</f>
        <v>收款</v>
      </c>
      <c r="AH7" s="30" t="str">
        <f>IF(AH$6="","","付款")</f>
        <v>付款</v>
      </c>
      <c r="AI7" s="30" t="str">
        <f>IF(AI$6="","","收款")</f>
        <v>收款</v>
      </c>
      <c r="AJ7" s="30" t="str">
        <f>IF(AJ$6="","","付款")</f>
        <v>付款</v>
      </c>
      <c r="AK7" s="30" t="str">
        <f>IF(AK$6="","","收款")</f>
        <v>收款</v>
      </c>
      <c r="AL7" s="30" t="str">
        <f>IF(AL$6="","","付款")</f>
        <v>付款</v>
      </c>
      <c r="AM7" s="30" t="str">
        <f>IF(AM$6="","","收款")</f>
        <v>收款</v>
      </c>
      <c r="AN7" s="30" t="str">
        <f>IF(AN$6="","","付款")</f>
        <v>付款</v>
      </c>
      <c r="AO7" s="30" t="str">
        <f>IF(AO$6="","","收款")</f>
        <v>收款</v>
      </c>
      <c r="AP7" s="30" t="str">
        <f>IF(AP$6="","","付款")</f>
        <v>付款</v>
      </c>
      <c r="AQ7" s="30" t="str">
        <f>IF(AQ$6="","","收款")</f>
        <v>收款</v>
      </c>
      <c r="AR7" s="30" t="str">
        <f>IF(AR$6="","","付款")</f>
        <v>付款</v>
      </c>
      <c r="AS7" s="30" t="str">
        <f>IF(AS$6="","","收款")</f>
        <v>收款</v>
      </c>
      <c r="AT7" s="30" t="str">
        <f>IF(AT$6="","","付款")</f>
        <v>付款</v>
      </c>
      <c r="AU7" s="30" t="str">
        <f>IF(AU$6="","","收款")</f>
        <v>收款</v>
      </c>
      <c r="AV7" s="30" t="str">
        <f>IF(AV$6="","","付款")</f>
        <v>付款</v>
      </c>
      <c r="AW7" s="30" t="str">
        <f>IF(AW$6="","","收款")</f>
        <v>收款</v>
      </c>
      <c r="AX7" s="30" t="str">
        <f>IF(AX$6="","","付款")</f>
        <v>付款</v>
      </c>
      <c r="AY7" s="30" t="str">
        <f>IF(AY$6="","","收款")</f>
        <v>收款</v>
      </c>
      <c r="AZ7" s="30" t="str">
        <f>IF(AZ$6="","","付款")</f>
        <v>付款</v>
      </c>
      <c r="BA7" s="30" t="str">
        <f>IF(BA$6="","","收款")</f>
        <v>收款</v>
      </c>
      <c r="BB7" s="30" t="str">
        <f>IF(BB$6="","","付款")</f>
        <v>付款</v>
      </c>
      <c r="BC7" s="30" t="str">
        <f>IF(BC$6="","","收款")</f>
        <v>收款</v>
      </c>
      <c r="BD7" s="30" t="str">
        <f>IF(BD$6="","","付款")</f>
        <v>付款</v>
      </c>
      <c r="BE7" s="30" t="str">
        <f>IF(BE$6="","","收款")</f>
        <v>收款</v>
      </c>
      <c r="BF7" s="30" t="str">
        <f>IF(BF$6="","","付款")</f>
        <v>付款</v>
      </c>
      <c r="BG7" s="30" t="str">
        <f>IF(BG$6="","","收款")</f>
        <v>收款</v>
      </c>
      <c r="BH7" s="30" t="str">
        <f>IF(BH$6="","","付款")</f>
        <v>付款</v>
      </c>
      <c r="BI7" s="30" t="str">
        <f>IF(BI$6="","","收款")</f>
        <v>收款</v>
      </c>
      <c r="BJ7" s="30" t="str">
        <f>IF(BJ$6="","","付款")</f>
        <v>付款</v>
      </c>
      <c r="BK7" s="30" t="str">
        <f>IF(BK$6="","","收款")</f>
        <v/>
      </c>
      <c r="BL7" s="30" t="str">
        <f>IF(BL$6="","","付款")</f>
        <v/>
      </c>
      <c r="BM7" s="30" t="s">
        <v>196</v>
      </c>
      <c r="BN7" s="30" t="s">
        <v>197</v>
      </c>
      <c r="BO7" s="30" t="s">
        <v>198</v>
      </c>
    </row>
    <row r="8" ht="16.5" spans="1:67">
      <c r="A8" s="13" t="str">
        <f>IF(基础资料!$B$5="","",基础资料!$B$5)</f>
        <v>现金</v>
      </c>
      <c r="B8" s="24">
        <f>IF(OR($A8="",NOT(ISNUMBER($H$3))),"",ROUND(SUMIF(账户表,$A8,账户期初)+SUMIFS(流水收入,流水账户,$A8,流水日期,"&lt;"&amp;$B$3)-SUMIFS(流水支出,流水账户,$A8,流水日期,"&lt;"&amp;$B$3),2))</f>
        <v>5000</v>
      </c>
      <c r="C8" s="24">
        <f>IF(OR($A8="",C$6=""),"",ROUND(SUMIFS(流水收入,流水账户,$A8,流水日期,C$6),2))</f>
        <v>0</v>
      </c>
      <c r="D8" s="24">
        <f>IF(OR($A8="",D$6=""),"",ROUND(SUMIFS(流水支出,流水账户,$A8,流水日期,D$6),2))</f>
        <v>0</v>
      </c>
      <c r="E8" s="24">
        <f>IF(OR($A8="",E$6=""),"",ROUND(SUMIFS(流水收入,流水账户,$A8,流水日期,E$6),2))</f>
        <v>2000</v>
      </c>
      <c r="F8" s="24">
        <f>IF(OR($A8="",F$6=""),"",ROUND(SUMIFS(流水支出,流水账户,$A8,流水日期,F$6),2))</f>
        <v>0</v>
      </c>
      <c r="G8" s="24">
        <f>IF(OR($A8="",G$6=""),"",ROUND(SUMIFS(流水收入,流水账户,$A8,流水日期,G$6),2))</f>
        <v>0</v>
      </c>
      <c r="H8" s="24">
        <f>IF(OR($A8="",H$6=""),"",ROUND(SUMIFS(流水支出,流水账户,$A8,流水日期,H$6),2))</f>
        <v>0</v>
      </c>
      <c r="I8" s="24">
        <f>IF(OR($A8="",I$6=""),"",ROUND(SUMIFS(流水收入,流水账户,$A8,流水日期,I$6),2))</f>
        <v>0</v>
      </c>
      <c r="J8" s="24">
        <f>IF(OR($A8="",J$6=""),"",ROUND(SUMIFS(流水支出,流水账户,$A8,流水日期,J$6),2))</f>
        <v>0</v>
      </c>
      <c r="K8" s="24">
        <f>IF(OR($A8="",K$6=""),"",ROUND(SUMIFS(流水收入,流水账户,$A8,流水日期,K$6),2))</f>
        <v>0</v>
      </c>
      <c r="L8" s="24">
        <f>IF(OR($A8="",L$6=""),"",ROUND(SUMIFS(流水支出,流水账户,$A8,流水日期,L$6),2))</f>
        <v>0</v>
      </c>
      <c r="M8" s="24">
        <f>IF(OR($A8="",M$6=""),"",ROUND(SUMIFS(流水收入,流水账户,$A8,流水日期,M$6),2))</f>
        <v>0</v>
      </c>
      <c r="N8" s="24">
        <f>IF(OR($A8="",N$6=""),"",ROUND(SUMIFS(流水支出,流水账户,$A8,流水日期,N$6),2))</f>
        <v>0</v>
      </c>
      <c r="O8" s="24">
        <f>IF(OR($A8="",O$6=""),"",ROUND(SUMIFS(流水收入,流水账户,$A8,流水日期,O$6),2))</f>
        <v>0</v>
      </c>
      <c r="P8" s="24">
        <f>IF(OR($A8="",P$6=""),"",ROUND(SUMIFS(流水支出,流水账户,$A8,流水日期,P$6),2))</f>
        <v>0</v>
      </c>
      <c r="Q8" s="24">
        <f>IF(OR($A8="",Q$6=""),"",ROUND(SUMIFS(流水收入,流水账户,$A8,流水日期,Q$6),2))</f>
        <v>0</v>
      </c>
      <c r="R8" s="24">
        <f>IF(OR($A8="",R$6=""),"",ROUND(SUMIFS(流水支出,流水账户,$A8,流水日期,R$6),2))</f>
        <v>0</v>
      </c>
      <c r="S8" s="24">
        <f>IF(OR($A8="",S$6=""),"",ROUND(SUMIFS(流水收入,流水账户,$A8,流水日期,S$6),2))</f>
        <v>0</v>
      </c>
      <c r="T8" s="24">
        <f>IF(OR($A8="",T$6=""),"",ROUND(SUMIFS(流水支出,流水账户,$A8,流水日期,T$6),2))</f>
        <v>0</v>
      </c>
      <c r="U8" s="24">
        <f>IF(OR($A8="",U$6=""),"",ROUND(SUMIFS(流水收入,流水账户,$A8,流水日期,U$6),2))</f>
        <v>0</v>
      </c>
      <c r="V8" s="24">
        <f>IF(OR($A8="",V$6=""),"",ROUND(SUMIFS(流水支出,流水账户,$A8,流水日期,V$6),2))</f>
        <v>0</v>
      </c>
      <c r="W8" s="24">
        <f>IF(OR($A8="",W$6=""),"",ROUND(SUMIFS(流水收入,流水账户,$A8,流水日期,W$6),2))</f>
        <v>0</v>
      </c>
      <c r="X8" s="24">
        <f>IF(OR($A8="",X$6=""),"",ROUND(SUMIFS(流水支出,流水账户,$A8,流水日期,X$6),2))</f>
        <v>0</v>
      </c>
      <c r="Y8" s="24">
        <f>IF(OR($A8="",Y$6=""),"",ROUND(SUMIFS(流水收入,流水账户,$A8,流水日期,Y$6),2))</f>
        <v>0</v>
      </c>
      <c r="Z8" s="24">
        <f>IF(OR($A8="",Z$6=""),"",ROUND(SUMIFS(流水支出,流水账户,$A8,流水日期,Z$6),2))</f>
        <v>0</v>
      </c>
      <c r="AA8" s="24">
        <f>IF(OR($A8="",AA$6=""),"",ROUND(SUMIFS(流水收入,流水账户,$A8,流水日期,AA$6),2))</f>
        <v>0</v>
      </c>
      <c r="AB8" s="24">
        <f>IF(OR($A8="",AB$6=""),"",ROUND(SUMIFS(流水支出,流水账户,$A8,流水日期,AB$6),2))</f>
        <v>0</v>
      </c>
      <c r="AC8" s="24">
        <f>IF(OR($A8="",AC$6=""),"",ROUND(SUMIFS(流水收入,流水账户,$A8,流水日期,AC$6),2))</f>
        <v>0</v>
      </c>
      <c r="AD8" s="24">
        <f>IF(OR($A8="",AD$6=""),"",ROUND(SUMIFS(流水支出,流水账户,$A8,流水日期,AD$6),2))</f>
        <v>0</v>
      </c>
      <c r="AE8" s="24">
        <f>IF(OR($A8="",AE$6=""),"",ROUND(SUMIFS(流水收入,流水账户,$A8,流水日期,AE$6),2))</f>
        <v>0</v>
      </c>
      <c r="AF8" s="24">
        <f>IF(OR($A8="",AF$6=""),"",ROUND(SUMIFS(流水支出,流水账户,$A8,流水日期,AF$6),2))</f>
        <v>0</v>
      </c>
      <c r="AG8" s="24">
        <f>IF(OR($A8="",AG$6=""),"",ROUND(SUMIFS(流水收入,流水账户,$A8,流水日期,AG$6),2))</f>
        <v>0</v>
      </c>
      <c r="AH8" s="24">
        <f>IF(OR($A8="",AH$6=""),"",ROUND(SUMIFS(流水支出,流水账户,$A8,流水日期,AH$6),2))</f>
        <v>0</v>
      </c>
      <c r="AI8" s="24">
        <f>IF(OR($A8="",AI$6=""),"",ROUND(SUMIFS(流水收入,流水账户,$A8,流水日期,AI$6),2))</f>
        <v>0</v>
      </c>
      <c r="AJ8" s="24">
        <f>IF(OR($A8="",AJ$6=""),"",ROUND(SUMIFS(流水支出,流水账户,$A8,流水日期,AJ$6),2))</f>
        <v>0</v>
      </c>
      <c r="AK8" s="24">
        <f>IF(OR($A8="",AK$6=""),"",ROUND(SUMIFS(流水收入,流水账户,$A8,流水日期,AK$6),2))</f>
        <v>0</v>
      </c>
      <c r="AL8" s="24">
        <f>IF(OR($A8="",AL$6=""),"",ROUND(SUMIFS(流水支出,流水账户,$A8,流水日期,AL$6),2))</f>
        <v>0</v>
      </c>
      <c r="AM8" s="24">
        <f>IF(OR($A8="",AM$6=""),"",ROUND(SUMIFS(流水收入,流水账户,$A8,流水日期,AM$6),2))</f>
        <v>0</v>
      </c>
      <c r="AN8" s="24">
        <f>IF(OR($A8="",AN$6=""),"",ROUND(SUMIFS(流水支出,流水账户,$A8,流水日期,AN$6),2))</f>
        <v>0</v>
      </c>
      <c r="AO8" s="24">
        <f>IF(OR($A8="",AO$6=""),"",ROUND(SUMIFS(流水收入,流水账户,$A8,流水日期,AO$6),2))</f>
        <v>0</v>
      </c>
      <c r="AP8" s="24">
        <f>IF(OR($A8="",AP$6=""),"",ROUND(SUMIFS(流水支出,流水账户,$A8,流水日期,AP$6),2))</f>
        <v>0</v>
      </c>
      <c r="AQ8" s="24">
        <f>IF(OR($A8="",AQ$6=""),"",ROUND(SUMIFS(流水收入,流水账户,$A8,流水日期,AQ$6),2))</f>
        <v>0</v>
      </c>
      <c r="AR8" s="24">
        <f>IF(OR($A8="",AR$6=""),"",ROUND(SUMIFS(流水支出,流水账户,$A8,流水日期,AR$6),2))</f>
        <v>0</v>
      </c>
      <c r="AS8" s="24">
        <f>IF(OR($A8="",AS$6=""),"",ROUND(SUMIFS(流水收入,流水账户,$A8,流水日期,AS$6),2))</f>
        <v>0</v>
      </c>
      <c r="AT8" s="24">
        <f>IF(OR($A8="",AT$6=""),"",ROUND(SUMIFS(流水支出,流水账户,$A8,流水日期,AT$6),2))</f>
        <v>0</v>
      </c>
      <c r="AU8" s="24">
        <f>IF(OR($A8="",AU$6=""),"",ROUND(SUMIFS(流水收入,流水账户,$A8,流水日期,AU$6),2))</f>
        <v>0</v>
      </c>
      <c r="AV8" s="24">
        <f>IF(OR($A8="",AV$6=""),"",ROUND(SUMIFS(流水支出,流水账户,$A8,流水日期,AV$6),2))</f>
        <v>0</v>
      </c>
      <c r="AW8" s="24">
        <f>IF(OR($A8="",AW$6=""),"",ROUND(SUMIFS(流水收入,流水账户,$A8,流水日期,AW$6),2))</f>
        <v>0</v>
      </c>
      <c r="AX8" s="24">
        <f>IF(OR($A8="",AX$6=""),"",ROUND(SUMIFS(流水支出,流水账户,$A8,流水日期,AX$6),2))</f>
        <v>0</v>
      </c>
      <c r="AY8" s="24">
        <f>IF(OR($A8="",AY$6=""),"",ROUND(SUMIFS(流水收入,流水账户,$A8,流水日期,AY$6),2))</f>
        <v>0</v>
      </c>
      <c r="AZ8" s="24">
        <f>IF(OR($A8="",AZ$6=""),"",ROUND(SUMIFS(流水支出,流水账户,$A8,流水日期,AZ$6),2))</f>
        <v>200</v>
      </c>
      <c r="BA8" s="24">
        <f>IF(OR($A8="",BA$6=""),"",ROUND(SUMIFS(流水收入,流水账户,$A8,流水日期,BA$6),2))</f>
        <v>0</v>
      </c>
      <c r="BB8" s="24">
        <f>IF(OR($A8="",BB$6=""),"",ROUND(SUMIFS(流水支出,流水账户,$A8,流水日期,BB$6),2))</f>
        <v>0</v>
      </c>
      <c r="BC8" s="24">
        <f>IF(OR($A8="",BC$6=""),"",ROUND(SUMIFS(流水收入,流水账户,$A8,流水日期,BC$6),2))</f>
        <v>0</v>
      </c>
      <c r="BD8" s="24">
        <f>IF(OR($A8="",BD$6=""),"",ROUND(SUMIFS(流水支出,流水账户,$A8,流水日期,BD$6),2))</f>
        <v>0</v>
      </c>
      <c r="BE8" s="24">
        <f>IF(OR($A8="",BE$6=""),"",ROUND(SUMIFS(流水收入,流水账户,$A8,流水日期,BE$6),2))</f>
        <v>0</v>
      </c>
      <c r="BF8" s="24">
        <f>IF(OR($A8="",BF$6=""),"",ROUND(SUMIFS(流水支出,流水账户,$A8,流水日期,BF$6),2))</f>
        <v>0</v>
      </c>
      <c r="BG8" s="24">
        <f>IF(OR($A8="",BG$6=""),"",ROUND(SUMIFS(流水收入,流水账户,$A8,流水日期,BG$6),2))</f>
        <v>0</v>
      </c>
      <c r="BH8" s="24">
        <f>IF(OR($A8="",BH$6=""),"",ROUND(SUMIFS(流水支出,流水账户,$A8,流水日期,BH$6),2))</f>
        <v>0</v>
      </c>
      <c r="BI8" s="24">
        <f>IF(OR($A8="",BI$6=""),"",ROUND(SUMIFS(流水收入,流水账户,$A8,流水日期,BI$6),2))</f>
        <v>2000</v>
      </c>
      <c r="BJ8" s="24">
        <f>IF(OR($A8="",BJ$6=""),"",ROUND(SUMIFS(流水支出,流水账户,$A8,流水日期,BJ$6),2))</f>
        <v>0</v>
      </c>
      <c r="BK8" s="24" t="str">
        <f>IF(OR($A8="",BK$6=""),"",ROUND(SUMIFS(流水收入,流水账户,$A8,流水日期,BK$6),2))</f>
        <v/>
      </c>
      <c r="BL8" s="24" t="str">
        <f>IF(OR($A8="",BL$6=""),"",ROUND(SUMIFS(流水支出,流水账户,$A8,流水日期,BL$6),2))</f>
        <v/>
      </c>
      <c r="BM8" s="24">
        <f t="shared" ref="BM8:BM37" si="0">IF($A8="","",ROUND(SUMIF($C$7:$BL$7,"收款",C8:BL8),2))</f>
        <v>4000</v>
      </c>
      <c r="BN8" s="24">
        <f t="shared" ref="BN8:BN37" si="1">IF($A8="","",ROUND(SUMIF($C$7:$BL$7,"付款",C8:BL8),2))</f>
        <v>200</v>
      </c>
      <c r="BO8" s="24">
        <f t="shared" ref="BO8:BO37" si="2">IF($A8="","",ROUND(N($B8)+N(BM8)-N(BN8),2))</f>
        <v>8800</v>
      </c>
    </row>
    <row r="9" ht="16.5" spans="1:67">
      <c r="A9" s="13" t="str">
        <f>IF(基础资料!$B$6="","",基础资料!$B$6)</f>
        <v>微信</v>
      </c>
      <c r="B9" s="24">
        <f>IF(OR($A9="",NOT(ISNUMBER($H$3))),"",ROUND(SUMIF(账户表,$A9,账户期初)+SUMIFS(流水收入,流水账户,$A9,流水日期,"&lt;"&amp;$B$3)-SUMIFS(流水支出,流水账户,$A9,流水日期,"&lt;"&amp;$B$3),2))</f>
        <v>6000</v>
      </c>
      <c r="C9" s="24">
        <f>IF(OR($A9="",C$6=""),"",ROUND(SUMIFS(流水收入,流水账户,$A9,流水日期,C$6),2))</f>
        <v>0</v>
      </c>
      <c r="D9" s="24">
        <f>IF(OR($A9="",D$6=""),"",ROUND(SUMIFS(流水支出,流水账户,$A9,流水日期,D$6),2))</f>
        <v>0</v>
      </c>
      <c r="E9" s="24">
        <f>IF(OR($A9="",E$6=""),"",ROUND(SUMIFS(流水收入,流水账户,$A9,流水日期,E$6),2))</f>
        <v>0</v>
      </c>
      <c r="F9" s="24">
        <f>IF(OR($A9="",F$6=""),"",ROUND(SUMIFS(流水支出,流水账户,$A9,流水日期,F$6),2))</f>
        <v>0</v>
      </c>
      <c r="G9" s="24">
        <f>IF(OR($A9="",G$6=""),"",ROUND(SUMIFS(流水收入,流水账户,$A9,流水日期,G$6),2))</f>
        <v>0</v>
      </c>
      <c r="H9" s="24">
        <f>IF(OR($A9="",H$6=""),"",ROUND(SUMIFS(流水支出,流水账户,$A9,流水日期,H$6),2))</f>
        <v>200</v>
      </c>
      <c r="I9" s="24">
        <f>IF(OR($A9="",I$6=""),"",ROUND(SUMIFS(流水收入,流水账户,$A9,流水日期,I$6),2))</f>
        <v>0</v>
      </c>
      <c r="J9" s="24">
        <f>IF(OR($A9="",J$6=""),"",ROUND(SUMIFS(流水支出,流水账户,$A9,流水日期,J$6),2))</f>
        <v>0</v>
      </c>
      <c r="K9" s="24">
        <f>IF(OR($A9="",K$6=""),"",ROUND(SUMIFS(流水收入,流水账户,$A9,流水日期,K$6),2))</f>
        <v>0</v>
      </c>
      <c r="L9" s="24">
        <f>IF(OR($A9="",L$6=""),"",ROUND(SUMIFS(流水支出,流水账户,$A9,流水日期,L$6),2))</f>
        <v>0</v>
      </c>
      <c r="M9" s="24">
        <f>IF(OR($A9="",M$6=""),"",ROUND(SUMIFS(流水收入,流水账户,$A9,流水日期,M$6),2))</f>
        <v>0</v>
      </c>
      <c r="N9" s="24">
        <f>IF(OR($A9="",N$6=""),"",ROUND(SUMIFS(流水支出,流水账户,$A9,流水日期,N$6),2))</f>
        <v>0</v>
      </c>
      <c r="O9" s="24">
        <f>IF(OR($A9="",O$6=""),"",ROUND(SUMIFS(流水收入,流水账户,$A9,流水日期,O$6),2))</f>
        <v>0</v>
      </c>
      <c r="P9" s="24">
        <f>IF(OR($A9="",P$6=""),"",ROUND(SUMIFS(流水支出,流水账户,$A9,流水日期,P$6),2))</f>
        <v>0</v>
      </c>
      <c r="Q9" s="24">
        <f>IF(OR($A9="",Q$6=""),"",ROUND(SUMIFS(流水收入,流水账户,$A9,流水日期,Q$6),2))</f>
        <v>0</v>
      </c>
      <c r="R9" s="24">
        <f>IF(OR($A9="",R$6=""),"",ROUND(SUMIFS(流水支出,流水账户,$A9,流水日期,R$6),2))</f>
        <v>0</v>
      </c>
      <c r="S9" s="24">
        <f>IF(OR($A9="",S$6=""),"",ROUND(SUMIFS(流水收入,流水账户,$A9,流水日期,S$6),2))</f>
        <v>0</v>
      </c>
      <c r="T9" s="24">
        <f>IF(OR($A9="",T$6=""),"",ROUND(SUMIFS(流水支出,流水账户,$A9,流水日期,T$6),2))</f>
        <v>0</v>
      </c>
      <c r="U9" s="24">
        <f>IF(OR($A9="",U$6=""),"",ROUND(SUMIFS(流水收入,流水账户,$A9,流水日期,U$6),2))</f>
        <v>0</v>
      </c>
      <c r="V9" s="24">
        <f>IF(OR($A9="",V$6=""),"",ROUND(SUMIFS(流水支出,流水账户,$A9,流水日期,V$6),2))</f>
        <v>0</v>
      </c>
      <c r="W9" s="24">
        <f>IF(OR($A9="",W$6=""),"",ROUND(SUMIFS(流水收入,流水账户,$A9,流水日期,W$6),2))</f>
        <v>0</v>
      </c>
      <c r="X9" s="24">
        <f>IF(OR($A9="",X$6=""),"",ROUND(SUMIFS(流水支出,流水账户,$A9,流水日期,X$6),2))</f>
        <v>0</v>
      </c>
      <c r="Y9" s="24">
        <f>IF(OR($A9="",Y$6=""),"",ROUND(SUMIFS(流水收入,流水账户,$A9,流水日期,Y$6),2))</f>
        <v>0</v>
      </c>
      <c r="Z9" s="24">
        <f>IF(OR($A9="",Z$6=""),"",ROUND(SUMIFS(流水支出,流水账户,$A9,流水日期,Z$6),2))</f>
        <v>0</v>
      </c>
      <c r="AA9" s="24">
        <f>IF(OR($A9="",AA$6=""),"",ROUND(SUMIFS(流水收入,流水账户,$A9,流水日期,AA$6),2))</f>
        <v>0</v>
      </c>
      <c r="AB9" s="24">
        <f>IF(OR($A9="",AB$6=""),"",ROUND(SUMIFS(流水支出,流水账户,$A9,流水日期,AB$6),2))</f>
        <v>0</v>
      </c>
      <c r="AC9" s="24">
        <f>IF(OR($A9="",AC$6=""),"",ROUND(SUMIFS(流水收入,流水账户,$A9,流水日期,AC$6),2))</f>
        <v>0</v>
      </c>
      <c r="AD9" s="24">
        <f>IF(OR($A9="",AD$6=""),"",ROUND(SUMIFS(流水支出,流水账户,$A9,流水日期,AD$6),2))</f>
        <v>0</v>
      </c>
      <c r="AE9" s="24">
        <f>IF(OR($A9="",AE$6=""),"",ROUND(SUMIFS(流水收入,流水账户,$A9,流水日期,AE$6),2))</f>
        <v>0</v>
      </c>
      <c r="AF9" s="24">
        <f>IF(OR($A9="",AF$6=""),"",ROUND(SUMIFS(流水支出,流水账户,$A9,流水日期,AF$6),2))</f>
        <v>0</v>
      </c>
      <c r="AG9" s="24">
        <f>IF(OR($A9="",AG$6=""),"",ROUND(SUMIFS(流水收入,流水账户,$A9,流水日期,AG$6),2))</f>
        <v>0</v>
      </c>
      <c r="AH9" s="24">
        <f>IF(OR($A9="",AH$6=""),"",ROUND(SUMIFS(流水支出,流水账户,$A9,流水日期,AH$6),2))</f>
        <v>0</v>
      </c>
      <c r="AI9" s="24">
        <f>IF(OR($A9="",AI$6=""),"",ROUND(SUMIFS(流水收入,流水账户,$A9,流水日期,AI$6),2))</f>
        <v>0</v>
      </c>
      <c r="AJ9" s="24">
        <f>IF(OR($A9="",AJ$6=""),"",ROUND(SUMIFS(流水支出,流水账户,$A9,流水日期,AJ$6),2))</f>
        <v>0</v>
      </c>
      <c r="AK9" s="24">
        <f>IF(OR($A9="",AK$6=""),"",ROUND(SUMIFS(流水收入,流水账户,$A9,流水日期,AK$6),2))</f>
        <v>0</v>
      </c>
      <c r="AL9" s="24">
        <f>IF(OR($A9="",AL$6=""),"",ROUND(SUMIFS(流水支出,流水账户,$A9,流水日期,AL$6),2))</f>
        <v>0</v>
      </c>
      <c r="AM9" s="24">
        <f>IF(OR($A9="",AM$6=""),"",ROUND(SUMIFS(流水收入,流水账户,$A9,流水日期,AM$6),2))</f>
        <v>0</v>
      </c>
      <c r="AN9" s="24">
        <f>IF(OR($A9="",AN$6=""),"",ROUND(SUMIFS(流水支出,流水账户,$A9,流水日期,AN$6),2))</f>
        <v>0</v>
      </c>
      <c r="AO9" s="24">
        <f>IF(OR($A9="",AO$6=""),"",ROUND(SUMIFS(流水收入,流水账户,$A9,流水日期,AO$6),2))</f>
        <v>0</v>
      </c>
      <c r="AP9" s="24">
        <f>IF(OR($A9="",AP$6=""),"",ROUND(SUMIFS(流水支出,流水账户,$A9,流水日期,AP$6),2))</f>
        <v>0</v>
      </c>
      <c r="AQ9" s="24">
        <f>IF(OR($A9="",AQ$6=""),"",ROUND(SUMIFS(流水收入,流水账户,$A9,流水日期,AQ$6),2))</f>
        <v>0</v>
      </c>
      <c r="AR9" s="24">
        <f>IF(OR($A9="",AR$6=""),"",ROUND(SUMIFS(流水支出,流水账户,$A9,流水日期,AR$6),2))</f>
        <v>0</v>
      </c>
      <c r="AS9" s="24">
        <f>IF(OR($A9="",AS$6=""),"",ROUND(SUMIFS(流水收入,流水账户,$A9,流水日期,AS$6),2))</f>
        <v>0</v>
      </c>
      <c r="AT9" s="24">
        <f>IF(OR($A9="",AT$6=""),"",ROUND(SUMIFS(流水支出,流水账户,$A9,流水日期,AT$6),2))</f>
        <v>0</v>
      </c>
      <c r="AU9" s="24">
        <f>IF(OR($A9="",AU$6=""),"",ROUND(SUMIFS(流水收入,流水账户,$A9,流水日期,AU$6),2))</f>
        <v>0</v>
      </c>
      <c r="AV9" s="24">
        <f>IF(OR($A9="",AV$6=""),"",ROUND(SUMIFS(流水支出,流水账户,$A9,流水日期,AV$6),2))</f>
        <v>0</v>
      </c>
      <c r="AW9" s="24">
        <f>IF(OR($A9="",AW$6=""),"",ROUND(SUMIFS(流水收入,流水账户,$A9,流水日期,AW$6),2))</f>
        <v>0</v>
      </c>
      <c r="AX9" s="24">
        <f>IF(OR($A9="",AX$6=""),"",ROUND(SUMIFS(流水支出,流水账户,$A9,流水日期,AX$6),2))</f>
        <v>0</v>
      </c>
      <c r="AY9" s="24">
        <f>IF(OR($A9="",AY$6=""),"",ROUND(SUMIFS(流水收入,流水账户,$A9,流水日期,AY$6),2))</f>
        <v>0</v>
      </c>
      <c r="AZ9" s="24">
        <f>IF(OR($A9="",AZ$6=""),"",ROUND(SUMIFS(流水支出,流水账户,$A9,流水日期,AZ$6),2))</f>
        <v>0</v>
      </c>
      <c r="BA9" s="24">
        <f>IF(OR($A9="",BA$6=""),"",ROUND(SUMIFS(流水收入,流水账户,$A9,流水日期,BA$6),2))</f>
        <v>0</v>
      </c>
      <c r="BB9" s="24">
        <f>IF(OR($A9="",BB$6=""),"",ROUND(SUMIFS(流水支出,流水账户,$A9,流水日期,BB$6),2))</f>
        <v>0</v>
      </c>
      <c r="BC9" s="24">
        <f>IF(OR($A9="",BC$6=""),"",ROUND(SUMIFS(流水收入,流水账户,$A9,流水日期,BC$6),2))</f>
        <v>0</v>
      </c>
      <c r="BD9" s="24">
        <f>IF(OR($A9="",BD$6=""),"",ROUND(SUMIFS(流水支出,流水账户,$A9,流水日期,BD$6),2))</f>
        <v>0</v>
      </c>
      <c r="BE9" s="24">
        <f>IF(OR($A9="",BE$6=""),"",ROUND(SUMIFS(流水收入,流水账户,$A9,流水日期,BE$6),2))</f>
        <v>800</v>
      </c>
      <c r="BF9" s="24">
        <f>IF(OR($A9="",BF$6=""),"",ROUND(SUMIFS(流水支出,流水账户,$A9,流水日期,BF$6),2))</f>
        <v>0</v>
      </c>
      <c r="BG9" s="24">
        <f>IF(OR($A9="",BG$6=""),"",ROUND(SUMIFS(流水收入,流水账户,$A9,流水日期,BG$6),2))</f>
        <v>0</v>
      </c>
      <c r="BH9" s="24">
        <f>IF(OR($A9="",BH$6=""),"",ROUND(SUMIFS(流水支出,流水账户,$A9,流水日期,BH$6),2))</f>
        <v>0</v>
      </c>
      <c r="BI9" s="24">
        <f>IF(OR($A9="",BI$6=""),"",ROUND(SUMIFS(流水收入,流水账户,$A9,流水日期,BI$6),2))</f>
        <v>0</v>
      </c>
      <c r="BJ9" s="24">
        <f>IF(OR($A9="",BJ$6=""),"",ROUND(SUMIFS(流水支出,流水账户,$A9,流水日期,BJ$6),2))</f>
        <v>0</v>
      </c>
      <c r="BK9" s="24" t="str">
        <f>IF(OR($A9="",BK$6=""),"",ROUND(SUMIFS(流水收入,流水账户,$A9,流水日期,BK$6),2))</f>
        <v/>
      </c>
      <c r="BL9" s="24" t="str">
        <f>IF(OR($A9="",BL$6=""),"",ROUND(SUMIFS(流水支出,流水账户,$A9,流水日期,BL$6),2))</f>
        <v/>
      </c>
      <c r="BM9" s="24">
        <f t="shared" si="0"/>
        <v>800</v>
      </c>
      <c r="BN9" s="24">
        <f t="shared" si="1"/>
        <v>200</v>
      </c>
      <c r="BO9" s="24">
        <f t="shared" si="2"/>
        <v>6600</v>
      </c>
    </row>
    <row r="10" ht="16.5" spans="1:67">
      <c r="A10" s="13" t="str">
        <f>IF(基础资料!$B$7="","",基础资料!$B$7)</f>
        <v>工行</v>
      </c>
      <c r="B10" s="24">
        <f>IF(OR($A10="",NOT(ISNUMBER($H$3))),"",ROUND(SUMIF(账户表,$A10,账户期初)+SUMIFS(流水收入,流水账户,$A10,流水日期,"&lt;"&amp;$B$3)-SUMIFS(流水支出,流水账户,$A10,流水日期,"&lt;"&amp;$B$3),2))</f>
        <v>7000</v>
      </c>
      <c r="C10" s="24">
        <f>IF(OR($A10="",C$6=""),"",ROUND(SUMIFS(流水收入,流水账户,$A10,流水日期,C$6),2))</f>
        <v>0</v>
      </c>
      <c r="D10" s="24">
        <f>IF(OR($A10="",D$6=""),"",ROUND(SUMIFS(流水支出,流水账户,$A10,流水日期,D$6),2))</f>
        <v>0</v>
      </c>
      <c r="E10" s="24">
        <f>IF(OR($A10="",E$6=""),"",ROUND(SUMIFS(流水收入,流水账户,$A10,流水日期,E$6),2))</f>
        <v>0</v>
      </c>
      <c r="F10" s="24">
        <f>IF(OR($A10="",F$6=""),"",ROUND(SUMIFS(流水支出,流水账户,$A10,流水日期,F$6),2))</f>
        <v>0</v>
      </c>
      <c r="G10" s="24">
        <f>IF(OR($A10="",G$6=""),"",ROUND(SUMIFS(流水收入,流水账户,$A10,流水日期,G$6),2))</f>
        <v>0</v>
      </c>
      <c r="H10" s="24">
        <f>IF(OR($A10="",H$6=""),"",ROUND(SUMIFS(流水支出,流水账户,$A10,流水日期,H$6),2))</f>
        <v>0</v>
      </c>
      <c r="I10" s="24">
        <f>IF(OR($A10="",I$6=""),"",ROUND(SUMIFS(流水收入,流水账户,$A10,流水日期,I$6),2))</f>
        <v>0</v>
      </c>
      <c r="J10" s="24">
        <f>IF(OR($A10="",J$6=""),"",ROUND(SUMIFS(流水支出,流水账户,$A10,流水日期,J$6),2))</f>
        <v>0</v>
      </c>
      <c r="K10" s="24">
        <f>IF(OR($A10="",K$6=""),"",ROUND(SUMIFS(流水收入,流水账户,$A10,流水日期,K$6),2))</f>
        <v>0</v>
      </c>
      <c r="L10" s="24">
        <f>IF(OR($A10="",L$6=""),"",ROUND(SUMIFS(流水支出,流水账户,$A10,流水日期,L$6),2))</f>
        <v>300</v>
      </c>
      <c r="M10" s="24">
        <f>IF(OR($A10="",M$6=""),"",ROUND(SUMIFS(流水收入,流水账户,$A10,流水日期,M$6),2))</f>
        <v>0</v>
      </c>
      <c r="N10" s="24">
        <f>IF(OR($A10="",N$6=""),"",ROUND(SUMIFS(流水支出,流水账户,$A10,流水日期,N$6),2))</f>
        <v>0</v>
      </c>
      <c r="O10" s="24">
        <f>IF(OR($A10="",O$6=""),"",ROUND(SUMIFS(流水收入,流水账户,$A10,流水日期,O$6),2))</f>
        <v>0</v>
      </c>
      <c r="P10" s="24">
        <f>IF(OR($A10="",P$6=""),"",ROUND(SUMIFS(流水支出,流水账户,$A10,流水日期,P$6),2))</f>
        <v>0</v>
      </c>
      <c r="Q10" s="24">
        <f>IF(OR($A10="",Q$6=""),"",ROUND(SUMIFS(流水收入,流水账户,$A10,流水日期,Q$6),2))</f>
        <v>0</v>
      </c>
      <c r="R10" s="24">
        <f>IF(OR($A10="",R$6=""),"",ROUND(SUMIFS(流水支出,流水账户,$A10,流水日期,R$6),2))</f>
        <v>0</v>
      </c>
      <c r="S10" s="24">
        <f>IF(OR($A10="",S$6=""),"",ROUND(SUMIFS(流水收入,流水账户,$A10,流水日期,S$6),2))</f>
        <v>0</v>
      </c>
      <c r="T10" s="24">
        <f>IF(OR($A10="",T$6=""),"",ROUND(SUMIFS(流水支出,流水账户,$A10,流水日期,T$6),2))</f>
        <v>0</v>
      </c>
      <c r="U10" s="24">
        <f>IF(OR($A10="",U$6=""),"",ROUND(SUMIFS(流水收入,流水账户,$A10,流水日期,U$6),2))</f>
        <v>0</v>
      </c>
      <c r="V10" s="24">
        <f>IF(OR($A10="",V$6=""),"",ROUND(SUMIFS(流水支出,流水账户,$A10,流水日期,V$6),2))</f>
        <v>0</v>
      </c>
      <c r="W10" s="24">
        <f>IF(OR($A10="",W$6=""),"",ROUND(SUMIFS(流水收入,流水账户,$A10,流水日期,W$6),2))</f>
        <v>0</v>
      </c>
      <c r="X10" s="24">
        <f>IF(OR($A10="",X$6=""),"",ROUND(SUMIFS(流水支出,流水账户,$A10,流水日期,X$6),2))</f>
        <v>0</v>
      </c>
      <c r="Y10" s="24">
        <f>IF(OR($A10="",Y$6=""),"",ROUND(SUMIFS(流水收入,流水账户,$A10,流水日期,Y$6),2))</f>
        <v>0</v>
      </c>
      <c r="Z10" s="24">
        <f>IF(OR($A10="",Z$6=""),"",ROUND(SUMIFS(流水支出,流水账户,$A10,流水日期,Z$6),2))</f>
        <v>0</v>
      </c>
      <c r="AA10" s="24">
        <f>IF(OR($A10="",AA$6=""),"",ROUND(SUMIFS(流水收入,流水账户,$A10,流水日期,AA$6),2))</f>
        <v>0</v>
      </c>
      <c r="AB10" s="24">
        <f>IF(OR($A10="",AB$6=""),"",ROUND(SUMIFS(流水支出,流水账户,$A10,流水日期,AB$6),2))</f>
        <v>0</v>
      </c>
      <c r="AC10" s="24">
        <f>IF(OR($A10="",AC$6=""),"",ROUND(SUMIFS(流水收入,流水账户,$A10,流水日期,AC$6),2))</f>
        <v>0</v>
      </c>
      <c r="AD10" s="24">
        <f>IF(OR($A10="",AD$6=""),"",ROUND(SUMIFS(流水支出,流水账户,$A10,流水日期,AD$6),2))</f>
        <v>0</v>
      </c>
      <c r="AE10" s="24">
        <f>IF(OR($A10="",AE$6=""),"",ROUND(SUMIFS(流水收入,流水账户,$A10,流水日期,AE$6),2))</f>
        <v>0</v>
      </c>
      <c r="AF10" s="24">
        <f>IF(OR($A10="",AF$6=""),"",ROUND(SUMIFS(流水支出,流水账户,$A10,流水日期,AF$6),2))</f>
        <v>0</v>
      </c>
      <c r="AG10" s="24">
        <f>IF(OR($A10="",AG$6=""),"",ROUND(SUMIFS(流水收入,流水账户,$A10,流水日期,AG$6),2))</f>
        <v>0</v>
      </c>
      <c r="AH10" s="24">
        <f>IF(OR($A10="",AH$6=""),"",ROUND(SUMIFS(流水支出,流水账户,$A10,流水日期,AH$6),2))</f>
        <v>0</v>
      </c>
      <c r="AI10" s="24">
        <f>IF(OR($A10="",AI$6=""),"",ROUND(SUMIFS(流水收入,流水账户,$A10,流水日期,AI$6),2))</f>
        <v>0</v>
      </c>
      <c r="AJ10" s="24">
        <f>IF(OR($A10="",AJ$6=""),"",ROUND(SUMIFS(流水支出,流水账户,$A10,流水日期,AJ$6),2))</f>
        <v>0</v>
      </c>
      <c r="AK10" s="24">
        <f>IF(OR($A10="",AK$6=""),"",ROUND(SUMIFS(流水收入,流水账户,$A10,流水日期,AK$6),2))</f>
        <v>0</v>
      </c>
      <c r="AL10" s="24">
        <f>IF(OR($A10="",AL$6=""),"",ROUND(SUMIFS(流水支出,流水账户,$A10,流水日期,AL$6),2))</f>
        <v>0</v>
      </c>
      <c r="AM10" s="24">
        <f>IF(OR($A10="",AM$6=""),"",ROUND(SUMIFS(流水收入,流水账户,$A10,流水日期,AM$6),2))</f>
        <v>0</v>
      </c>
      <c r="AN10" s="24">
        <f>IF(OR($A10="",AN$6=""),"",ROUND(SUMIFS(流水支出,流水账户,$A10,流水日期,AN$6),2))</f>
        <v>0</v>
      </c>
      <c r="AO10" s="24">
        <f>IF(OR($A10="",AO$6=""),"",ROUND(SUMIFS(流水收入,流水账户,$A10,流水日期,AO$6),2))</f>
        <v>0</v>
      </c>
      <c r="AP10" s="24">
        <f>IF(OR($A10="",AP$6=""),"",ROUND(SUMIFS(流水支出,流水账户,$A10,流水日期,AP$6),2))</f>
        <v>0</v>
      </c>
      <c r="AQ10" s="24">
        <f>IF(OR($A10="",AQ$6=""),"",ROUND(SUMIFS(流水收入,流水账户,$A10,流水日期,AQ$6),2))</f>
        <v>0</v>
      </c>
      <c r="AR10" s="24">
        <f>IF(OR($A10="",AR$6=""),"",ROUND(SUMIFS(流水支出,流水账户,$A10,流水日期,AR$6),2))</f>
        <v>0</v>
      </c>
      <c r="AS10" s="24">
        <f>IF(OR($A10="",AS$6=""),"",ROUND(SUMIFS(流水收入,流水账户,$A10,流水日期,AS$6),2))</f>
        <v>0</v>
      </c>
      <c r="AT10" s="24">
        <f>IF(OR($A10="",AT$6=""),"",ROUND(SUMIFS(流水支出,流水账户,$A10,流水日期,AT$6),2))</f>
        <v>0</v>
      </c>
      <c r="AU10" s="24">
        <f>IF(OR($A10="",AU$6=""),"",ROUND(SUMIFS(流水收入,流水账户,$A10,流水日期,AU$6),2))</f>
        <v>0</v>
      </c>
      <c r="AV10" s="24">
        <f>IF(OR($A10="",AV$6=""),"",ROUND(SUMIFS(流水支出,流水账户,$A10,流水日期,AV$6),2))</f>
        <v>0</v>
      </c>
      <c r="AW10" s="24">
        <f>IF(OR($A10="",AW$6=""),"",ROUND(SUMIFS(流水收入,流水账户,$A10,流水日期,AW$6),2))</f>
        <v>0</v>
      </c>
      <c r="AX10" s="24">
        <f>IF(OR($A10="",AX$6=""),"",ROUND(SUMIFS(流水支出,流水账户,$A10,流水日期,AX$6),2))</f>
        <v>0</v>
      </c>
      <c r="AY10" s="24">
        <f>IF(OR($A10="",AY$6=""),"",ROUND(SUMIFS(流水收入,流水账户,$A10,流水日期,AY$6),2))</f>
        <v>0</v>
      </c>
      <c r="AZ10" s="24">
        <f>IF(OR($A10="",AZ$6=""),"",ROUND(SUMIFS(流水支出,流水账户,$A10,流水日期,AZ$6),2))</f>
        <v>0</v>
      </c>
      <c r="BA10" s="24">
        <f>IF(OR($A10="",BA$6=""),"",ROUND(SUMIFS(流水收入,流水账户,$A10,流水日期,BA$6),2))</f>
        <v>0</v>
      </c>
      <c r="BB10" s="24">
        <f>IF(OR($A10="",BB$6=""),"",ROUND(SUMIFS(流水支出,流水账户,$A10,流水日期,BB$6),2))</f>
        <v>0</v>
      </c>
      <c r="BC10" s="24">
        <f>IF(OR($A10="",BC$6=""),"",ROUND(SUMIFS(流水收入,流水账户,$A10,流水日期,BC$6),2))</f>
        <v>0</v>
      </c>
      <c r="BD10" s="24">
        <f>IF(OR($A10="",BD$6=""),"",ROUND(SUMIFS(流水支出,流水账户,$A10,流水日期,BD$6),2))</f>
        <v>0</v>
      </c>
      <c r="BE10" s="24">
        <f>IF(OR($A10="",BE$6=""),"",ROUND(SUMIFS(流水收入,流水账户,$A10,流水日期,BE$6),2))</f>
        <v>0</v>
      </c>
      <c r="BF10" s="24">
        <f>IF(OR($A10="",BF$6=""),"",ROUND(SUMIFS(流水支出,流水账户,$A10,流水日期,BF$6),2))</f>
        <v>3000</v>
      </c>
      <c r="BG10" s="24">
        <f>IF(OR($A10="",BG$6=""),"",ROUND(SUMIFS(流水收入,流水账户,$A10,流水日期,BG$6),2))</f>
        <v>0</v>
      </c>
      <c r="BH10" s="24">
        <f>IF(OR($A10="",BH$6=""),"",ROUND(SUMIFS(流水支出,流水账户,$A10,流水日期,BH$6),2))</f>
        <v>0</v>
      </c>
      <c r="BI10" s="24">
        <f>IF(OR($A10="",BI$6=""),"",ROUND(SUMIFS(流水收入,流水账户,$A10,流水日期,BI$6),2))</f>
        <v>0</v>
      </c>
      <c r="BJ10" s="24">
        <f>IF(OR($A10="",BJ$6=""),"",ROUND(SUMIFS(流水支出,流水账户,$A10,流水日期,BJ$6),2))</f>
        <v>2000</v>
      </c>
      <c r="BK10" s="24" t="str">
        <f>IF(OR($A10="",BK$6=""),"",ROUND(SUMIFS(流水收入,流水账户,$A10,流水日期,BK$6),2))</f>
        <v/>
      </c>
      <c r="BL10" s="24" t="str">
        <f>IF(OR($A10="",BL$6=""),"",ROUND(SUMIFS(流水支出,流水账户,$A10,流水日期,BL$6),2))</f>
        <v/>
      </c>
      <c r="BM10" s="24">
        <f t="shared" si="0"/>
        <v>0</v>
      </c>
      <c r="BN10" s="24">
        <f t="shared" si="1"/>
        <v>5300</v>
      </c>
      <c r="BO10" s="24">
        <f t="shared" si="2"/>
        <v>1700</v>
      </c>
    </row>
    <row r="11" ht="16.5" spans="1:67">
      <c r="A11" s="13" t="str">
        <f>IF(基础资料!$B$8="","",基础资料!$B$8)</f>
        <v>民生</v>
      </c>
      <c r="B11" s="24">
        <f>IF(OR($A11="",NOT(ISNUMBER($H$3))),"",ROUND(SUMIF(账户表,$A11,账户期初)+SUMIFS(流水收入,流水账户,$A11,流水日期,"&lt;"&amp;$B$3)-SUMIFS(流水支出,流水账户,$A11,流水日期,"&lt;"&amp;$B$3),2))</f>
        <v>8000</v>
      </c>
      <c r="C11" s="24">
        <f>IF(OR($A11="",C$6=""),"",ROUND(SUMIFS(流水收入,流水账户,$A11,流水日期,C$6),2))</f>
        <v>0</v>
      </c>
      <c r="D11" s="24">
        <f>IF(OR($A11="",D$6=""),"",ROUND(SUMIFS(流水支出,流水账户,$A11,流水日期,D$6),2))</f>
        <v>0</v>
      </c>
      <c r="E11" s="24">
        <f>IF(OR($A11="",E$6=""),"",ROUND(SUMIFS(流水收入,流水账户,$A11,流水日期,E$6),2))</f>
        <v>0</v>
      </c>
      <c r="F11" s="24">
        <f>IF(OR($A11="",F$6=""),"",ROUND(SUMIFS(流水支出,流水账户,$A11,流水日期,F$6),2))</f>
        <v>0</v>
      </c>
      <c r="G11" s="24">
        <f>IF(OR($A11="",G$6=""),"",ROUND(SUMIFS(流水收入,流水账户,$A11,流水日期,G$6),2))</f>
        <v>0</v>
      </c>
      <c r="H11" s="24">
        <f>IF(OR($A11="",H$6=""),"",ROUND(SUMIFS(流水支出,流水账户,$A11,流水日期,H$6),2))</f>
        <v>0</v>
      </c>
      <c r="I11" s="24">
        <f>IF(OR($A11="",I$6=""),"",ROUND(SUMIFS(流水收入,流水账户,$A11,流水日期,I$6),2))</f>
        <v>0</v>
      </c>
      <c r="J11" s="24">
        <f>IF(OR($A11="",J$6=""),"",ROUND(SUMIFS(流水支出,流水账户,$A11,流水日期,J$6),2))</f>
        <v>0</v>
      </c>
      <c r="K11" s="24">
        <f>IF(OR($A11="",K$6=""),"",ROUND(SUMIFS(流水收入,流水账户,$A11,流水日期,K$6),2))</f>
        <v>0</v>
      </c>
      <c r="L11" s="24">
        <f>IF(OR($A11="",L$6=""),"",ROUND(SUMIFS(流水支出,流水账户,$A11,流水日期,L$6),2))</f>
        <v>0</v>
      </c>
      <c r="M11" s="24">
        <f>IF(OR($A11="",M$6=""),"",ROUND(SUMIFS(流水收入,流水账户,$A11,流水日期,M$6),2))</f>
        <v>0</v>
      </c>
      <c r="N11" s="24">
        <f>IF(OR($A11="",N$6=""),"",ROUND(SUMIFS(流水支出,流水账户,$A11,流水日期,N$6),2))</f>
        <v>500</v>
      </c>
      <c r="O11" s="24">
        <f>IF(OR($A11="",O$6=""),"",ROUND(SUMIFS(流水收入,流水账户,$A11,流水日期,O$6),2))</f>
        <v>0</v>
      </c>
      <c r="P11" s="24">
        <f>IF(OR($A11="",P$6=""),"",ROUND(SUMIFS(流水支出,流水账户,$A11,流水日期,P$6),2))</f>
        <v>0</v>
      </c>
      <c r="Q11" s="24">
        <f>IF(OR($A11="",Q$6=""),"",ROUND(SUMIFS(流水收入,流水账户,$A11,流水日期,Q$6),2))</f>
        <v>0</v>
      </c>
      <c r="R11" s="24">
        <f>IF(OR($A11="",R$6=""),"",ROUND(SUMIFS(流水支出,流水账户,$A11,流水日期,R$6),2))</f>
        <v>0</v>
      </c>
      <c r="S11" s="24">
        <f>IF(OR($A11="",S$6=""),"",ROUND(SUMIFS(流水收入,流水账户,$A11,流水日期,S$6),2))</f>
        <v>0</v>
      </c>
      <c r="T11" s="24">
        <f>IF(OR($A11="",T$6=""),"",ROUND(SUMIFS(流水支出,流水账户,$A11,流水日期,T$6),2))</f>
        <v>0</v>
      </c>
      <c r="U11" s="24">
        <f>IF(OR($A11="",U$6=""),"",ROUND(SUMIFS(流水收入,流水账户,$A11,流水日期,U$6),2))</f>
        <v>0</v>
      </c>
      <c r="V11" s="24">
        <f>IF(OR($A11="",V$6=""),"",ROUND(SUMIFS(流水支出,流水账户,$A11,流水日期,V$6),2))</f>
        <v>0</v>
      </c>
      <c r="W11" s="24">
        <f>IF(OR($A11="",W$6=""),"",ROUND(SUMIFS(流水收入,流水账户,$A11,流水日期,W$6),2))</f>
        <v>0</v>
      </c>
      <c r="X11" s="24">
        <f>IF(OR($A11="",X$6=""),"",ROUND(SUMIFS(流水支出,流水账户,$A11,流水日期,X$6),2))</f>
        <v>0</v>
      </c>
      <c r="Y11" s="24">
        <f>IF(OR($A11="",Y$6=""),"",ROUND(SUMIFS(流水收入,流水账户,$A11,流水日期,Y$6),2))</f>
        <v>0</v>
      </c>
      <c r="Z11" s="24">
        <f>IF(OR($A11="",Z$6=""),"",ROUND(SUMIFS(流水支出,流水账户,$A11,流水日期,Z$6),2))</f>
        <v>0</v>
      </c>
      <c r="AA11" s="24">
        <f>IF(OR($A11="",AA$6=""),"",ROUND(SUMIFS(流水收入,流水账户,$A11,流水日期,AA$6),2))</f>
        <v>0</v>
      </c>
      <c r="AB11" s="24">
        <f>IF(OR($A11="",AB$6=""),"",ROUND(SUMIFS(流水支出,流水账户,$A11,流水日期,AB$6),2))</f>
        <v>0</v>
      </c>
      <c r="AC11" s="24">
        <f>IF(OR($A11="",AC$6=""),"",ROUND(SUMIFS(流水收入,流水账户,$A11,流水日期,AC$6),2))</f>
        <v>0</v>
      </c>
      <c r="AD11" s="24">
        <f>IF(OR($A11="",AD$6=""),"",ROUND(SUMIFS(流水支出,流水账户,$A11,流水日期,AD$6),2))</f>
        <v>0</v>
      </c>
      <c r="AE11" s="24">
        <f>IF(OR($A11="",AE$6=""),"",ROUND(SUMIFS(流水收入,流水账户,$A11,流水日期,AE$6),2))</f>
        <v>0</v>
      </c>
      <c r="AF11" s="24">
        <f>IF(OR($A11="",AF$6=""),"",ROUND(SUMIFS(流水支出,流水账户,$A11,流水日期,AF$6),2))</f>
        <v>0</v>
      </c>
      <c r="AG11" s="24">
        <f>IF(OR($A11="",AG$6=""),"",ROUND(SUMIFS(流水收入,流水账户,$A11,流水日期,AG$6),2))</f>
        <v>0</v>
      </c>
      <c r="AH11" s="24">
        <f>IF(OR($A11="",AH$6=""),"",ROUND(SUMIFS(流水支出,流水账户,$A11,流水日期,AH$6),2))</f>
        <v>0</v>
      </c>
      <c r="AI11" s="24">
        <f>IF(OR($A11="",AI$6=""),"",ROUND(SUMIFS(流水收入,流水账户,$A11,流水日期,AI$6),2))</f>
        <v>0</v>
      </c>
      <c r="AJ11" s="24">
        <f>IF(OR($A11="",AJ$6=""),"",ROUND(SUMIFS(流水支出,流水账户,$A11,流水日期,AJ$6),2))</f>
        <v>0</v>
      </c>
      <c r="AK11" s="24">
        <f>IF(OR($A11="",AK$6=""),"",ROUND(SUMIFS(流水收入,流水账户,$A11,流水日期,AK$6),2))</f>
        <v>0</v>
      </c>
      <c r="AL11" s="24">
        <f>IF(OR($A11="",AL$6=""),"",ROUND(SUMIFS(流水支出,流水账户,$A11,流水日期,AL$6),2))</f>
        <v>0</v>
      </c>
      <c r="AM11" s="24">
        <f>IF(OR($A11="",AM$6=""),"",ROUND(SUMIFS(流水收入,流水账户,$A11,流水日期,AM$6),2))</f>
        <v>0</v>
      </c>
      <c r="AN11" s="24">
        <f>IF(OR($A11="",AN$6=""),"",ROUND(SUMIFS(流水支出,流水账户,$A11,流水日期,AN$6),2))</f>
        <v>0</v>
      </c>
      <c r="AO11" s="24">
        <f>IF(OR($A11="",AO$6=""),"",ROUND(SUMIFS(流水收入,流水账户,$A11,流水日期,AO$6),2))</f>
        <v>0</v>
      </c>
      <c r="AP11" s="24">
        <f>IF(OR($A11="",AP$6=""),"",ROUND(SUMIFS(流水支出,流水账户,$A11,流水日期,AP$6),2))</f>
        <v>0</v>
      </c>
      <c r="AQ11" s="24">
        <f>IF(OR($A11="",AQ$6=""),"",ROUND(SUMIFS(流水收入,流水账户,$A11,流水日期,AQ$6),2))</f>
        <v>0</v>
      </c>
      <c r="AR11" s="24">
        <f>IF(OR($A11="",AR$6=""),"",ROUND(SUMIFS(流水支出,流水账户,$A11,流水日期,AR$6),2))</f>
        <v>0</v>
      </c>
      <c r="AS11" s="24">
        <f>IF(OR($A11="",AS$6=""),"",ROUND(SUMIFS(流水收入,流水账户,$A11,流水日期,AS$6),2))</f>
        <v>0</v>
      </c>
      <c r="AT11" s="24">
        <f>IF(OR($A11="",AT$6=""),"",ROUND(SUMIFS(流水支出,流水账户,$A11,流水日期,AT$6),2))</f>
        <v>0</v>
      </c>
      <c r="AU11" s="24">
        <f>IF(OR($A11="",AU$6=""),"",ROUND(SUMIFS(流水收入,流水账户,$A11,流水日期,AU$6),2))</f>
        <v>0</v>
      </c>
      <c r="AV11" s="24">
        <f>IF(OR($A11="",AV$6=""),"",ROUND(SUMIFS(流水支出,流水账户,$A11,流水日期,AV$6),2))</f>
        <v>0</v>
      </c>
      <c r="AW11" s="24">
        <f>IF(OR($A11="",AW$6=""),"",ROUND(SUMIFS(流水收入,流水账户,$A11,流水日期,AW$6),2))</f>
        <v>0</v>
      </c>
      <c r="AX11" s="24">
        <f>IF(OR($A11="",AX$6=""),"",ROUND(SUMIFS(流水支出,流水账户,$A11,流水日期,AX$6),2))</f>
        <v>0</v>
      </c>
      <c r="AY11" s="24">
        <f>IF(OR($A11="",AY$6=""),"",ROUND(SUMIFS(流水收入,流水账户,$A11,流水日期,AY$6),2))</f>
        <v>0</v>
      </c>
      <c r="AZ11" s="24">
        <f>IF(OR($A11="",AZ$6=""),"",ROUND(SUMIFS(流水支出,流水账户,$A11,流水日期,AZ$6),2))</f>
        <v>0</v>
      </c>
      <c r="BA11" s="24">
        <f>IF(OR($A11="",BA$6=""),"",ROUND(SUMIFS(流水收入,流水账户,$A11,流水日期,BA$6),2))</f>
        <v>0</v>
      </c>
      <c r="BB11" s="24">
        <f>IF(OR($A11="",BB$6=""),"",ROUND(SUMIFS(流水支出,流水账户,$A11,流水日期,BB$6),2))</f>
        <v>0</v>
      </c>
      <c r="BC11" s="24">
        <f>IF(OR($A11="",BC$6=""),"",ROUND(SUMIFS(流水收入,流水账户,$A11,流水日期,BC$6),2))</f>
        <v>0</v>
      </c>
      <c r="BD11" s="24">
        <f>IF(OR($A11="",BD$6=""),"",ROUND(SUMIFS(流水支出,流水账户,$A11,流水日期,BD$6),2))</f>
        <v>0</v>
      </c>
      <c r="BE11" s="24">
        <f>IF(OR($A11="",BE$6=""),"",ROUND(SUMIFS(流水收入,流水账户,$A11,流水日期,BE$6),2))</f>
        <v>0</v>
      </c>
      <c r="BF11" s="24">
        <f>IF(OR($A11="",BF$6=""),"",ROUND(SUMIFS(流水支出,流水账户,$A11,流水日期,BF$6),2))</f>
        <v>0</v>
      </c>
      <c r="BG11" s="24">
        <f>IF(OR($A11="",BG$6=""),"",ROUND(SUMIFS(流水收入,流水账户,$A11,流水日期,BG$6),2))</f>
        <v>0</v>
      </c>
      <c r="BH11" s="24">
        <f>IF(OR($A11="",BH$6=""),"",ROUND(SUMIFS(流水支出,流水账户,$A11,流水日期,BH$6),2))</f>
        <v>120</v>
      </c>
      <c r="BI11" s="24">
        <f>IF(OR($A11="",BI$6=""),"",ROUND(SUMIFS(流水收入,流水账户,$A11,流水日期,BI$6),2))</f>
        <v>0</v>
      </c>
      <c r="BJ11" s="24">
        <f>IF(OR($A11="",BJ$6=""),"",ROUND(SUMIFS(流水支出,流水账户,$A11,流水日期,BJ$6),2))</f>
        <v>0</v>
      </c>
      <c r="BK11" s="24" t="str">
        <f>IF(OR($A11="",BK$6=""),"",ROUND(SUMIFS(流水收入,流水账户,$A11,流水日期,BK$6),2))</f>
        <v/>
      </c>
      <c r="BL11" s="24" t="str">
        <f>IF(OR($A11="",BL$6=""),"",ROUND(SUMIFS(流水支出,流水账户,$A11,流水日期,BL$6),2))</f>
        <v/>
      </c>
      <c r="BM11" s="24">
        <f t="shared" si="0"/>
        <v>0</v>
      </c>
      <c r="BN11" s="24">
        <f t="shared" si="1"/>
        <v>620</v>
      </c>
      <c r="BO11" s="24">
        <f t="shared" si="2"/>
        <v>7380</v>
      </c>
    </row>
    <row r="12" ht="16.5" spans="1:67">
      <c r="A12" s="13" t="str">
        <f>IF(基础资料!$B$9="","",基础资料!$B$9)</f>
        <v>建行</v>
      </c>
      <c r="B12" s="24">
        <f>IF(OR($A12="",NOT(ISNUMBER($H$3))),"",ROUND(SUMIF(账户表,$A12,账户期初)+SUMIFS(流水收入,流水账户,$A12,流水日期,"&lt;"&amp;$B$3)-SUMIFS(流水支出,流水账户,$A12,流水日期,"&lt;"&amp;$B$3),2))</f>
        <v>9000</v>
      </c>
      <c r="C12" s="24">
        <f>IF(OR($A12="",C$6=""),"",ROUND(SUMIFS(流水收入,流水账户,$A12,流水日期,C$6),2))</f>
        <v>0</v>
      </c>
      <c r="D12" s="24">
        <f>IF(OR($A12="",D$6=""),"",ROUND(SUMIFS(流水支出,流水账户,$A12,流水日期,D$6),2))</f>
        <v>0</v>
      </c>
      <c r="E12" s="24">
        <f>IF(OR($A12="",E$6=""),"",ROUND(SUMIFS(流水收入,流水账户,$A12,流水日期,E$6),2))</f>
        <v>0</v>
      </c>
      <c r="F12" s="24">
        <f>IF(OR($A12="",F$6=""),"",ROUND(SUMIFS(流水支出,流水账户,$A12,流水日期,F$6),2))</f>
        <v>0</v>
      </c>
      <c r="G12" s="24">
        <f>IF(OR($A12="",G$6=""),"",ROUND(SUMIFS(流水收入,流水账户,$A12,流水日期,G$6),2))</f>
        <v>0</v>
      </c>
      <c r="H12" s="24">
        <f>IF(OR($A12="",H$6=""),"",ROUND(SUMIFS(流水支出,流水账户,$A12,流水日期,H$6),2))</f>
        <v>0</v>
      </c>
      <c r="I12" s="24">
        <f>IF(OR($A12="",I$6=""),"",ROUND(SUMIFS(流水收入,流水账户,$A12,流水日期,I$6),2))</f>
        <v>0</v>
      </c>
      <c r="J12" s="24">
        <f>IF(OR($A12="",J$6=""),"",ROUND(SUMIFS(流水支出,流水账户,$A12,流水日期,J$6),2))</f>
        <v>0</v>
      </c>
      <c r="K12" s="24">
        <f>IF(OR($A12="",K$6=""),"",ROUND(SUMIFS(流水收入,流水账户,$A12,流水日期,K$6),2))</f>
        <v>0</v>
      </c>
      <c r="L12" s="24">
        <f>IF(OR($A12="",L$6=""),"",ROUND(SUMIFS(流水支出,流水账户,$A12,流水日期,L$6),2))</f>
        <v>0</v>
      </c>
      <c r="M12" s="24">
        <f>IF(OR($A12="",M$6=""),"",ROUND(SUMIFS(流水收入,流水账户,$A12,流水日期,M$6),2))</f>
        <v>0</v>
      </c>
      <c r="N12" s="24">
        <f>IF(OR($A12="",N$6=""),"",ROUND(SUMIFS(流水支出,流水账户,$A12,流水日期,N$6),2))</f>
        <v>0</v>
      </c>
      <c r="O12" s="24">
        <f>IF(OR($A12="",O$6=""),"",ROUND(SUMIFS(流水收入,流水账户,$A12,流水日期,O$6),2))</f>
        <v>0</v>
      </c>
      <c r="P12" s="24">
        <f>IF(OR($A12="",P$6=""),"",ROUND(SUMIFS(流水支出,流水账户,$A12,流水日期,P$6),2))</f>
        <v>0</v>
      </c>
      <c r="Q12" s="24">
        <f>IF(OR($A12="",Q$6=""),"",ROUND(SUMIFS(流水收入,流水账户,$A12,流水日期,Q$6),2))</f>
        <v>0</v>
      </c>
      <c r="R12" s="24">
        <f>IF(OR($A12="",R$6=""),"",ROUND(SUMIFS(流水支出,流水账户,$A12,流水日期,R$6),2))</f>
        <v>0</v>
      </c>
      <c r="S12" s="24">
        <f>IF(OR($A12="",S$6=""),"",ROUND(SUMIFS(流水收入,流水账户,$A12,流水日期,S$6),2))</f>
        <v>0</v>
      </c>
      <c r="T12" s="24">
        <f>IF(OR($A12="",T$6=""),"",ROUND(SUMIFS(流水支出,流水账户,$A12,流水日期,T$6),2))</f>
        <v>0</v>
      </c>
      <c r="U12" s="24">
        <f>IF(OR($A12="",U$6=""),"",ROUND(SUMIFS(流水收入,流水账户,$A12,流水日期,U$6),2))</f>
        <v>2600</v>
      </c>
      <c r="V12" s="24">
        <f>IF(OR($A12="",V$6=""),"",ROUND(SUMIFS(流水支出,流水账户,$A12,流水日期,V$6),2))</f>
        <v>0</v>
      </c>
      <c r="W12" s="24">
        <f>IF(OR($A12="",W$6=""),"",ROUND(SUMIFS(流水收入,流水账户,$A12,流水日期,W$6),2))</f>
        <v>0</v>
      </c>
      <c r="X12" s="24">
        <f>IF(OR($A12="",X$6=""),"",ROUND(SUMIFS(流水支出,流水账户,$A12,流水日期,X$6),2))</f>
        <v>0</v>
      </c>
      <c r="Y12" s="24">
        <f>IF(OR($A12="",Y$6=""),"",ROUND(SUMIFS(流水收入,流水账户,$A12,流水日期,Y$6),2))</f>
        <v>0</v>
      </c>
      <c r="Z12" s="24">
        <f>IF(OR($A12="",Z$6=""),"",ROUND(SUMIFS(流水支出,流水账户,$A12,流水日期,Z$6),2))</f>
        <v>0</v>
      </c>
      <c r="AA12" s="24">
        <f>IF(OR($A12="",AA$6=""),"",ROUND(SUMIFS(流水收入,流水账户,$A12,流水日期,AA$6),2))</f>
        <v>0</v>
      </c>
      <c r="AB12" s="24">
        <f>IF(OR($A12="",AB$6=""),"",ROUND(SUMIFS(流水支出,流水账户,$A12,流水日期,AB$6),2))</f>
        <v>0</v>
      </c>
      <c r="AC12" s="24">
        <f>IF(OR($A12="",AC$6=""),"",ROUND(SUMIFS(流水收入,流水账户,$A12,流水日期,AC$6),2))</f>
        <v>0</v>
      </c>
      <c r="AD12" s="24">
        <f>IF(OR($A12="",AD$6=""),"",ROUND(SUMIFS(流水支出,流水账户,$A12,流水日期,AD$6),2))</f>
        <v>0</v>
      </c>
      <c r="AE12" s="24">
        <f>IF(OR($A12="",AE$6=""),"",ROUND(SUMIFS(流水收入,流水账户,$A12,流水日期,AE$6),2))</f>
        <v>0</v>
      </c>
      <c r="AF12" s="24">
        <f>IF(OR($A12="",AF$6=""),"",ROUND(SUMIFS(流水支出,流水账户,$A12,流水日期,AF$6),2))</f>
        <v>0</v>
      </c>
      <c r="AG12" s="24">
        <f>IF(OR($A12="",AG$6=""),"",ROUND(SUMIFS(流水收入,流水账户,$A12,流水日期,AG$6),2))</f>
        <v>0</v>
      </c>
      <c r="AH12" s="24">
        <f>IF(OR($A12="",AH$6=""),"",ROUND(SUMIFS(流水支出,流水账户,$A12,流水日期,AH$6),2))</f>
        <v>0</v>
      </c>
      <c r="AI12" s="24">
        <f>IF(OR($A12="",AI$6=""),"",ROUND(SUMIFS(流水收入,流水账户,$A12,流水日期,AI$6),2))</f>
        <v>0</v>
      </c>
      <c r="AJ12" s="24">
        <f>IF(OR($A12="",AJ$6=""),"",ROUND(SUMIFS(流水支出,流水账户,$A12,流水日期,AJ$6),2))</f>
        <v>0</v>
      </c>
      <c r="AK12" s="24">
        <f>IF(OR($A12="",AK$6=""),"",ROUND(SUMIFS(流水收入,流水账户,$A12,流水日期,AK$6),2))</f>
        <v>0</v>
      </c>
      <c r="AL12" s="24">
        <f>IF(OR($A12="",AL$6=""),"",ROUND(SUMIFS(流水支出,流水账户,$A12,流水日期,AL$6),2))</f>
        <v>0</v>
      </c>
      <c r="AM12" s="24">
        <f>IF(OR($A12="",AM$6=""),"",ROUND(SUMIFS(流水收入,流水账户,$A12,流水日期,AM$6),2))</f>
        <v>0</v>
      </c>
      <c r="AN12" s="24">
        <f>IF(OR($A12="",AN$6=""),"",ROUND(SUMIFS(流水支出,流水账户,$A12,流水日期,AN$6),2))</f>
        <v>0</v>
      </c>
      <c r="AO12" s="24">
        <f>IF(OR($A12="",AO$6=""),"",ROUND(SUMIFS(流水收入,流水账户,$A12,流水日期,AO$6),2))</f>
        <v>0</v>
      </c>
      <c r="AP12" s="24">
        <f>IF(OR($A12="",AP$6=""),"",ROUND(SUMIFS(流水支出,流水账户,$A12,流水日期,AP$6),2))</f>
        <v>0</v>
      </c>
      <c r="AQ12" s="24">
        <f>IF(OR($A12="",AQ$6=""),"",ROUND(SUMIFS(流水收入,流水账户,$A12,流水日期,AQ$6),2))</f>
        <v>0</v>
      </c>
      <c r="AR12" s="24">
        <f>IF(OR($A12="",AR$6=""),"",ROUND(SUMIFS(流水支出,流水账户,$A12,流水日期,AR$6),2))</f>
        <v>0</v>
      </c>
      <c r="AS12" s="24">
        <f>IF(OR($A12="",AS$6=""),"",ROUND(SUMIFS(流水收入,流水账户,$A12,流水日期,AS$6),2))</f>
        <v>0</v>
      </c>
      <c r="AT12" s="24">
        <f>IF(OR($A12="",AT$6=""),"",ROUND(SUMIFS(流水支出,流水账户,$A12,流水日期,AT$6),2))</f>
        <v>0</v>
      </c>
      <c r="AU12" s="24">
        <f>IF(OR($A12="",AU$6=""),"",ROUND(SUMIFS(流水收入,流水账户,$A12,流水日期,AU$6),2))</f>
        <v>0</v>
      </c>
      <c r="AV12" s="24">
        <f>IF(OR($A12="",AV$6=""),"",ROUND(SUMIFS(流水支出,流水账户,$A12,流水日期,AV$6),2))</f>
        <v>0</v>
      </c>
      <c r="AW12" s="24">
        <f>IF(OR($A12="",AW$6=""),"",ROUND(SUMIFS(流水收入,流水账户,$A12,流水日期,AW$6),2))</f>
        <v>0</v>
      </c>
      <c r="AX12" s="24">
        <f>IF(OR($A12="",AX$6=""),"",ROUND(SUMIFS(流水支出,流水账户,$A12,流水日期,AX$6),2))</f>
        <v>0</v>
      </c>
      <c r="AY12" s="24">
        <f>IF(OR($A12="",AY$6=""),"",ROUND(SUMIFS(流水收入,流水账户,$A12,流水日期,AY$6),2))</f>
        <v>0</v>
      </c>
      <c r="AZ12" s="24">
        <f>IF(OR($A12="",AZ$6=""),"",ROUND(SUMIFS(流水支出,流水账户,$A12,流水日期,AZ$6),2))</f>
        <v>0</v>
      </c>
      <c r="BA12" s="24">
        <f>IF(OR($A12="",BA$6=""),"",ROUND(SUMIFS(流水收入,流水账户,$A12,流水日期,BA$6),2))</f>
        <v>0</v>
      </c>
      <c r="BB12" s="24">
        <f>IF(OR($A12="",BB$6=""),"",ROUND(SUMIFS(流水支出,流水账户,$A12,流水日期,BB$6),2))</f>
        <v>0</v>
      </c>
      <c r="BC12" s="24">
        <f>IF(OR($A12="",BC$6=""),"",ROUND(SUMIFS(流水收入,流水账户,$A12,流水日期,BC$6),2))</f>
        <v>0</v>
      </c>
      <c r="BD12" s="24">
        <f>IF(OR($A12="",BD$6=""),"",ROUND(SUMIFS(流水支出,流水账户,$A12,流水日期,BD$6),2))</f>
        <v>0</v>
      </c>
      <c r="BE12" s="24">
        <f>IF(OR($A12="",BE$6=""),"",ROUND(SUMIFS(流水收入,流水账户,$A12,流水日期,BE$6),2))</f>
        <v>0</v>
      </c>
      <c r="BF12" s="24">
        <f>IF(OR($A12="",BF$6=""),"",ROUND(SUMIFS(流水支出,流水账户,$A12,流水日期,BF$6),2))</f>
        <v>0</v>
      </c>
      <c r="BG12" s="24">
        <f>IF(OR($A12="",BG$6=""),"",ROUND(SUMIFS(流水收入,流水账户,$A12,流水日期,BG$6),2))</f>
        <v>0</v>
      </c>
      <c r="BH12" s="24">
        <f>IF(OR($A12="",BH$6=""),"",ROUND(SUMIFS(流水支出,流水账户,$A12,流水日期,BH$6),2))</f>
        <v>30</v>
      </c>
      <c r="BI12" s="24">
        <f>IF(OR($A12="",BI$6=""),"",ROUND(SUMIFS(流水收入,流水账户,$A12,流水日期,BI$6),2))</f>
        <v>0</v>
      </c>
      <c r="BJ12" s="24">
        <f>IF(OR($A12="",BJ$6=""),"",ROUND(SUMIFS(流水支出,流水账户,$A12,流水日期,BJ$6),2))</f>
        <v>0</v>
      </c>
      <c r="BK12" s="24" t="str">
        <f>IF(OR($A12="",BK$6=""),"",ROUND(SUMIFS(流水收入,流水账户,$A12,流水日期,BK$6),2))</f>
        <v/>
      </c>
      <c r="BL12" s="24" t="str">
        <f>IF(OR($A12="",BL$6=""),"",ROUND(SUMIFS(流水支出,流水账户,$A12,流水日期,BL$6),2))</f>
        <v/>
      </c>
      <c r="BM12" s="24">
        <f t="shared" si="0"/>
        <v>2600</v>
      </c>
      <c r="BN12" s="24">
        <f t="shared" si="1"/>
        <v>30</v>
      </c>
      <c r="BO12" s="24">
        <f t="shared" si="2"/>
        <v>11570</v>
      </c>
    </row>
    <row r="13" ht="16.5" spans="1:67">
      <c r="A13" s="13" t="str">
        <f>IF(基础资料!$B$10="","",基础资料!$B$10)</f>
        <v>农行</v>
      </c>
      <c r="B13" s="24">
        <f>IF(OR($A13="",NOT(ISNUMBER($H$3))),"",ROUND(SUMIF(账户表,$A13,账户期初)+SUMIFS(流水收入,流水账户,$A13,流水日期,"&lt;"&amp;$B$3)-SUMIFS(流水支出,流水账户,$A13,流水日期,"&lt;"&amp;$B$3),2))</f>
        <v>10000</v>
      </c>
      <c r="C13" s="24">
        <f>IF(OR($A13="",C$6=""),"",ROUND(SUMIFS(流水收入,流水账户,$A13,流水日期,C$6),2))</f>
        <v>0</v>
      </c>
      <c r="D13" s="24">
        <f>IF(OR($A13="",D$6=""),"",ROUND(SUMIFS(流水支出,流水账户,$A13,流水日期,D$6),2))</f>
        <v>0</v>
      </c>
      <c r="E13" s="24">
        <f>IF(OR($A13="",E$6=""),"",ROUND(SUMIFS(流水收入,流水账户,$A13,流水日期,E$6),2))</f>
        <v>0</v>
      </c>
      <c r="F13" s="24">
        <f>IF(OR($A13="",F$6=""),"",ROUND(SUMIFS(流水支出,流水账户,$A13,流水日期,F$6),2))</f>
        <v>0</v>
      </c>
      <c r="G13" s="24">
        <f>IF(OR($A13="",G$6=""),"",ROUND(SUMIFS(流水收入,流水账户,$A13,流水日期,G$6),2))</f>
        <v>0</v>
      </c>
      <c r="H13" s="24">
        <f>IF(OR($A13="",H$6=""),"",ROUND(SUMIFS(流水支出,流水账户,$A13,流水日期,H$6),2))</f>
        <v>0</v>
      </c>
      <c r="I13" s="24">
        <f>IF(OR($A13="",I$6=""),"",ROUND(SUMIFS(流水收入,流水账户,$A13,流水日期,I$6),2))</f>
        <v>0</v>
      </c>
      <c r="J13" s="24">
        <f>IF(OR($A13="",J$6=""),"",ROUND(SUMIFS(流水支出,流水账户,$A13,流水日期,J$6),2))</f>
        <v>0</v>
      </c>
      <c r="K13" s="24">
        <f>IF(OR($A13="",K$6=""),"",ROUND(SUMIFS(流水收入,流水账户,$A13,流水日期,K$6),2))</f>
        <v>0</v>
      </c>
      <c r="L13" s="24">
        <f>IF(OR($A13="",L$6=""),"",ROUND(SUMIFS(流水支出,流水账户,$A13,流水日期,L$6),2))</f>
        <v>0</v>
      </c>
      <c r="M13" s="24">
        <f>IF(OR($A13="",M$6=""),"",ROUND(SUMIFS(流水收入,流水账户,$A13,流水日期,M$6),2))</f>
        <v>0</v>
      </c>
      <c r="N13" s="24">
        <f>IF(OR($A13="",N$6=""),"",ROUND(SUMIFS(流水支出,流水账户,$A13,流水日期,N$6),2))</f>
        <v>0</v>
      </c>
      <c r="O13" s="24">
        <f>IF(OR($A13="",O$6=""),"",ROUND(SUMIFS(流水收入,流水账户,$A13,流水日期,O$6),2))</f>
        <v>0</v>
      </c>
      <c r="P13" s="24">
        <f>IF(OR($A13="",P$6=""),"",ROUND(SUMIFS(流水支出,流水账户,$A13,流水日期,P$6),2))</f>
        <v>0</v>
      </c>
      <c r="Q13" s="24">
        <f>IF(OR($A13="",Q$6=""),"",ROUND(SUMIFS(流水收入,流水账户,$A13,流水日期,Q$6),2))</f>
        <v>0</v>
      </c>
      <c r="R13" s="24">
        <f>IF(OR($A13="",R$6=""),"",ROUND(SUMIFS(流水支出,流水账户,$A13,流水日期,R$6),2))</f>
        <v>0</v>
      </c>
      <c r="S13" s="24">
        <f>IF(OR($A13="",S$6=""),"",ROUND(SUMIFS(流水收入,流水账户,$A13,流水日期,S$6),2))</f>
        <v>0</v>
      </c>
      <c r="T13" s="24">
        <f>IF(OR($A13="",T$6=""),"",ROUND(SUMIFS(流水支出,流水账户,$A13,流水日期,T$6),2))</f>
        <v>0</v>
      </c>
      <c r="U13" s="24">
        <f>IF(OR($A13="",U$6=""),"",ROUND(SUMIFS(流水收入,流水账户,$A13,流水日期,U$6),2))</f>
        <v>0</v>
      </c>
      <c r="V13" s="24">
        <f>IF(OR($A13="",V$6=""),"",ROUND(SUMIFS(流水支出,流水账户,$A13,流水日期,V$6),2))</f>
        <v>0</v>
      </c>
      <c r="W13" s="24">
        <f>IF(OR($A13="",W$6=""),"",ROUND(SUMIFS(流水收入,流水账户,$A13,流水日期,W$6),2))</f>
        <v>0</v>
      </c>
      <c r="X13" s="24">
        <f>IF(OR($A13="",X$6=""),"",ROUND(SUMIFS(流水支出,流水账户,$A13,流水日期,X$6),2))</f>
        <v>0</v>
      </c>
      <c r="Y13" s="24">
        <f>IF(OR($A13="",Y$6=""),"",ROUND(SUMIFS(流水收入,流水账户,$A13,流水日期,Y$6),2))</f>
        <v>0</v>
      </c>
      <c r="Z13" s="24">
        <f>IF(OR($A13="",Z$6=""),"",ROUND(SUMIFS(流水支出,流水账户,$A13,流水日期,Z$6),2))</f>
        <v>5000</v>
      </c>
      <c r="AA13" s="24">
        <f>IF(OR($A13="",AA$6=""),"",ROUND(SUMIFS(流水收入,流水账户,$A13,流水日期,AA$6),2))</f>
        <v>0</v>
      </c>
      <c r="AB13" s="24">
        <f>IF(OR($A13="",AB$6=""),"",ROUND(SUMIFS(流水支出,流水账户,$A13,流水日期,AB$6),2))</f>
        <v>0</v>
      </c>
      <c r="AC13" s="24">
        <f>IF(OR($A13="",AC$6=""),"",ROUND(SUMIFS(流水收入,流水账户,$A13,流水日期,AC$6),2))</f>
        <v>0</v>
      </c>
      <c r="AD13" s="24">
        <f>IF(OR($A13="",AD$6=""),"",ROUND(SUMIFS(流水支出,流水账户,$A13,流水日期,AD$6),2))</f>
        <v>0</v>
      </c>
      <c r="AE13" s="24">
        <f>IF(OR($A13="",AE$6=""),"",ROUND(SUMIFS(流水收入,流水账户,$A13,流水日期,AE$6),2))</f>
        <v>0</v>
      </c>
      <c r="AF13" s="24">
        <f>IF(OR($A13="",AF$6=""),"",ROUND(SUMIFS(流水支出,流水账户,$A13,流水日期,AF$6),2))</f>
        <v>0</v>
      </c>
      <c r="AG13" s="24">
        <f>IF(OR($A13="",AG$6=""),"",ROUND(SUMIFS(流水收入,流水账户,$A13,流水日期,AG$6),2))</f>
        <v>0</v>
      </c>
      <c r="AH13" s="24">
        <f>IF(OR($A13="",AH$6=""),"",ROUND(SUMIFS(流水支出,流水账户,$A13,流水日期,AH$6),2))</f>
        <v>0</v>
      </c>
      <c r="AI13" s="24">
        <f>IF(OR($A13="",AI$6=""),"",ROUND(SUMIFS(流水收入,流水账户,$A13,流水日期,AI$6),2))</f>
        <v>0</v>
      </c>
      <c r="AJ13" s="24">
        <f>IF(OR($A13="",AJ$6=""),"",ROUND(SUMIFS(流水支出,流水账户,$A13,流水日期,AJ$6),2))</f>
        <v>0</v>
      </c>
      <c r="AK13" s="24">
        <f>IF(OR($A13="",AK$6=""),"",ROUND(SUMIFS(流水收入,流水账户,$A13,流水日期,AK$6),2))</f>
        <v>0</v>
      </c>
      <c r="AL13" s="24">
        <f>IF(OR($A13="",AL$6=""),"",ROUND(SUMIFS(流水支出,流水账户,$A13,流水日期,AL$6),2))</f>
        <v>0</v>
      </c>
      <c r="AM13" s="24">
        <f>IF(OR($A13="",AM$6=""),"",ROUND(SUMIFS(流水收入,流水账户,$A13,流水日期,AM$6),2))</f>
        <v>0</v>
      </c>
      <c r="AN13" s="24">
        <f>IF(OR($A13="",AN$6=""),"",ROUND(SUMIFS(流水支出,流水账户,$A13,流水日期,AN$6),2))</f>
        <v>0</v>
      </c>
      <c r="AO13" s="24">
        <f>IF(OR($A13="",AO$6=""),"",ROUND(SUMIFS(流水收入,流水账户,$A13,流水日期,AO$6),2))</f>
        <v>0</v>
      </c>
      <c r="AP13" s="24">
        <f>IF(OR($A13="",AP$6=""),"",ROUND(SUMIFS(流水支出,流水账户,$A13,流水日期,AP$6),2))</f>
        <v>0</v>
      </c>
      <c r="AQ13" s="24">
        <f>IF(OR($A13="",AQ$6=""),"",ROUND(SUMIFS(流水收入,流水账户,$A13,流水日期,AQ$6),2))</f>
        <v>0</v>
      </c>
      <c r="AR13" s="24">
        <f>IF(OR($A13="",AR$6=""),"",ROUND(SUMIFS(流水支出,流水账户,$A13,流水日期,AR$6),2))</f>
        <v>0</v>
      </c>
      <c r="AS13" s="24">
        <f>IF(OR($A13="",AS$6=""),"",ROUND(SUMIFS(流水收入,流水账户,$A13,流水日期,AS$6),2))</f>
        <v>0</v>
      </c>
      <c r="AT13" s="24">
        <f>IF(OR($A13="",AT$6=""),"",ROUND(SUMIFS(流水支出,流水账户,$A13,流水日期,AT$6),2))</f>
        <v>0</v>
      </c>
      <c r="AU13" s="24">
        <f>IF(OR($A13="",AU$6=""),"",ROUND(SUMIFS(流水收入,流水账户,$A13,流水日期,AU$6),2))</f>
        <v>0</v>
      </c>
      <c r="AV13" s="24">
        <f>IF(OR($A13="",AV$6=""),"",ROUND(SUMIFS(流水支出,流水账户,$A13,流水日期,AV$6),2))</f>
        <v>0</v>
      </c>
      <c r="AW13" s="24">
        <f>IF(OR($A13="",AW$6=""),"",ROUND(SUMIFS(流水收入,流水账户,$A13,流水日期,AW$6),2))</f>
        <v>0</v>
      </c>
      <c r="AX13" s="24">
        <f>IF(OR($A13="",AX$6=""),"",ROUND(SUMIFS(流水支出,流水账户,$A13,流水日期,AX$6),2))</f>
        <v>0</v>
      </c>
      <c r="AY13" s="24">
        <f>IF(OR($A13="",AY$6=""),"",ROUND(SUMIFS(流水收入,流水账户,$A13,流水日期,AY$6),2))</f>
        <v>0</v>
      </c>
      <c r="AZ13" s="24">
        <f>IF(OR($A13="",AZ$6=""),"",ROUND(SUMIFS(流水支出,流水账户,$A13,流水日期,AZ$6),2))</f>
        <v>0</v>
      </c>
      <c r="BA13" s="24">
        <f>IF(OR($A13="",BA$6=""),"",ROUND(SUMIFS(流水收入,流水账户,$A13,流水日期,BA$6),2))</f>
        <v>0</v>
      </c>
      <c r="BB13" s="24">
        <f>IF(OR($A13="",BB$6=""),"",ROUND(SUMIFS(流水支出,流水账户,$A13,流水日期,BB$6),2))</f>
        <v>0</v>
      </c>
      <c r="BC13" s="24">
        <f>IF(OR($A13="",BC$6=""),"",ROUND(SUMIFS(流水收入,流水账户,$A13,流水日期,BC$6),2))</f>
        <v>0</v>
      </c>
      <c r="BD13" s="24">
        <f>IF(OR($A13="",BD$6=""),"",ROUND(SUMIFS(流水支出,流水账户,$A13,流水日期,BD$6),2))</f>
        <v>0</v>
      </c>
      <c r="BE13" s="24">
        <f>IF(OR($A13="",BE$6=""),"",ROUND(SUMIFS(流水收入,流水账户,$A13,流水日期,BE$6),2))</f>
        <v>0</v>
      </c>
      <c r="BF13" s="24">
        <f>IF(OR($A13="",BF$6=""),"",ROUND(SUMIFS(流水支出,流水账户,$A13,流水日期,BF$6),2))</f>
        <v>0</v>
      </c>
      <c r="BG13" s="24">
        <f>IF(OR($A13="",BG$6=""),"",ROUND(SUMIFS(流水收入,流水账户,$A13,流水日期,BG$6),2))</f>
        <v>0</v>
      </c>
      <c r="BH13" s="24">
        <f>IF(OR($A13="",BH$6=""),"",ROUND(SUMIFS(流水支出,流水账户,$A13,流水日期,BH$6),2))</f>
        <v>0</v>
      </c>
      <c r="BI13" s="24">
        <f>IF(OR($A13="",BI$6=""),"",ROUND(SUMIFS(流水收入,流水账户,$A13,流水日期,BI$6),2))</f>
        <v>4200</v>
      </c>
      <c r="BJ13" s="24">
        <f>IF(OR($A13="",BJ$6=""),"",ROUND(SUMIFS(流水支出,流水账户,$A13,流水日期,BJ$6),2))</f>
        <v>0</v>
      </c>
      <c r="BK13" s="24" t="str">
        <f>IF(OR($A13="",BK$6=""),"",ROUND(SUMIFS(流水收入,流水账户,$A13,流水日期,BK$6),2))</f>
        <v/>
      </c>
      <c r="BL13" s="24" t="str">
        <f>IF(OR($A13="",BL$6=""),"",ROUND(SUMIFS(流水支出,流水账户,$A13,流水日期,BL$6),2))</f>
        <v/>
      </c>
      <c r="BM13" s="24">
        <f t="shared" si="0"/>
        <v>4200</v>
      </c>
      <c r="BN13" s="24">
        <f t="shared" si="1"/>
        <v>5000</v>
      </c>
      <c r="BO13" s="24">
        <f t="shared" si="2"/>
        <v>9200</v>
      </c>
    </row>
    <row r="14" ht="16.5" spans="1:67">
      <c r="A14" s="13" t="str">
        <f>IF(基础资料!$B$11="","",基础资料!$B$11)</f>
        <v>中行</v>
      </c>
      <c r="B14" s="24">
        <f>IF(OR($A14="",NOT(ISNUMBER($H$3))),"",ROUND(SUMIF(账户表,$A14,账户期初)+SUMIFS(流水收入,流水账户,$A14,流水日期,"&lt;"&amp;$B$3)-SUMIFS(流水支出,流水账户,$A14,流水日期,"&lt;"&amp;$B$3),2))</f>
        <v>11000</v>
      </c>
      <c r="C14" s="24">
        <f>IF(OR($A14="",C$6=""),"",ROUND(SUMIFS(流水收入,流水账户,$A14,流水日期,C$6),2))</f>
        <v>0</v>
      </c>
      <c r="D14" s="24">
        <f>IF(OR($A14="",D$6=""),"",ROUND(SUMIFS(流水支出,流水账户,$A14,流水日期,D$6),2))</f>
        <v>0</v>
      </c>
      <c r="E14" s="24">
        <f>IF(OR($A14="",E$6=""),"",ROUND(SUMIFS(流水收入,流水账户,$A14,流水日期,E$6),2))</f>
        <v>0</v>
      </c>
      <c r="F14" s="24">
        <f>IF(OR($A14="",F$6=""),"",ROUND(SUMIFS(流水支出,流水账户,$A14,流水日期,F$6),2))</f>
        <v>0</v>
      </c>
      <c r="G14" s="24">
        <f>IF(OR($A14="",G$6=""),"",ROUND(SUMIFS(流水收入,流水账户,$A14,流水日期,G$6),2))</f>
        <v>0</v>
      </c>
      <c r="H14" s="24">
        <f>IF(OR($A14="",H$6=""),"",ROUND(SUMIFS(流水支出,流水账户,$A14,流水日期,H$6),2))</f>
        <v>0</v>
      </c>
      <c r="I14" s="24">
        <f>IF(OR($A14="",I$6=""),"",ROUND(SUMIFS(流水收入,流水账户,$A14,流水日期,I$6),2))</f>
        <v>0</v>
      </c>
      <c r="J14" s="24">
        <f>IF(OR($A14="",J$6=""),"",ROUND(SUMIFS(流水支出,流水账户,$A14,流水日期,J$6),2))</f>
        <v>0</v>
      </c>
      <c r="K14" s="24">
        <f>IF(OR($A14="",K$6=""),"",ROUND(SUMIFS(流水收入,流水账户,$A14,流水日期,K$6),2))</f>
        <v>0</v>
      </c>
      <c r="L14" s="24">
        <f>IF(OR($A14="",L$6=""),"",ROUND(SUMIFS(流水支出,流水账户,$A14,流水日期,L$6),2))</f>
        <v>0</v>
      </c>
      <c r="M14" s="24">
        <f>IF(OR($A14="",M$6=""),"",ROUND(SUMIFS(流水收入,流水账户,$A14,流水日期,M$6),2))</f>
        <v>0</v>
      </c>
      <c r="N14" s="24">
        <f>IF(OR($A14="",N$6=""),"",ROUND(SUMIFS(流水支出,流水账户,$A14,流水日期,N$6),2))</f>
        <v>0</v>
      </c>
      <c r="O14" s="24">
        <f>IF(OR($A14="",O$6=""),"",ROUND(SUMIFS(流水收入,流水账户,$A14,流水日期,O$6),2))</f>
        <v>0</v>
      </c>
      <c r="P14" s="24">
        <f>IF(OR($A14="",P$6=""),"",ROUND(SUMIFS(流水支出,流水账户,$A14,流水日期,P$6),2))</f>
        <v>0</v>
      </c>
      <c r="Q14" s="24">
        <f>IF(OR($A14="",Q$6=""),"",ROUND(SUMIFS(流水收入,流水账户,$A14,流水日期,Q$6),2))</f>
        <v>0</v>
      </c>
      <c r="R14" s="24">
        <f>IF(OR($A14="",R$6=""),"",ROUND(SUMIFS(流水支出,流水账户,$A14,流水日期,R$6),2))</f>
        <v>0</v>
      </c>
      <c r="S14" s="24">
        <f>IF(OR($A14="",S$6=""),"",ROUND(SUMIFS(流水收入,流水账户,$A14,流水日期,S$6),2))</f>
        <v>0</v>
      </c>
      <c r="T14" s="24">
        <f>IF(OR($A14="",T$6=""),"",ROUND(SUMIFS(流水支出,流水账户,$A14,流水日期,T$6),2))</f>
        <v>0</v>
      </c>
      <c r="U14" s="24">
        <f>IF(OR($A14="",U$6=""),"",ROUND(SUMIFS(流水收入,流水账户,$A14,流水日期,U$6),2))</f>
        <v>0</v>
      </c>
      <c r="V14" s="24">
        <f>IF(OR($A14="",V$6=""),"",ROUND(SUMIFS(流水支出,流水账户,$A14,流水日期,V$6),2))</f>
        <v>0</v>
      </c>
      <c r="W14" s="24">
        <f>IF(OR($A14="",W$6=""),"",ROUND(SUMIFS(流水收入,流水账户,$A14,流水日期,W$6),2))</f>
        <v>0</v>
      </c>
      <c r="X14" s="24">
        <f>IF(OR($A14="",X$6=""),"",ROUND(SUMIFS(流水支出,流水账户,$A14,流水日期,X$6),2))</f>
        <v>0</v>
      </c>
      <c r="Y14" s="24">
        <f>IF(OR($A14="",Y$6=""),"",ROUND(SUMIFS(流水收入,流水账户,$A14,流水日期,Y$6),2))</f>
        <v>0</v>
      </c>
      <c r="Z14" s="24">
        <f>IF(OR($A14="",Z$6=""),"",ROUND(SUMIFS(流水支出,流水账户,$A14,流水日期,Z$6),2))</f>
        <v>0</v>
      </c>
      <c r="AA14" s="24">
        <f>IF(OR($A14="",AA$6=""),"",ROUND(SUMIFS(流水收入,流水账户,$A14,流水日期,AA$6),2))</f>
        <v>0</v>
      </c>
      <c r="AB14" s="24">
        <f>IF(OR($A14="",AB$6=""),"",ROUND(SUMIFS(流水支出,流水账户,$A14,流水日期,AB$6),2))</f>
        <v>0</v>
      </c>
      <c r="AC14" s="24">
        <f>IF(OR($A14="",AC$6=""),"",ROUND(SUMIFS(流水收入,流水账户,$A14,流水日期,AC$6),2))</f>
        <v>0</v>
      </c>
      <c r="AD14" s="24">
        <f>IF(OR($A14="",AD$6=""),"",ROUND(SUMIFS(流水支出,流水账户,$A14,流水日期,AD$6),2))</f>
        <v>0</v>
      </c>
      <c r="AE14" s="24">
        <f>IF(OR($A14="",AE$6=""),"",ROUND(SUMIFS(流水收入,流水账户,$A14,流水日期,AE$6),2))</f>
        <v>0</v>
      </c>
      <c r="AF14" s="24">
        <f>IF(OR($A14="",AF$6=""),"",ROUND(SUMIFS(流水支出,流水账户,$A14,流水日期,AF$6),2))</f>
        <v>0</v>
      </c>
      <c r="AG14" s="24">
        <f>IF(OR($A14="",AG$6=""),"",ROUND(SUMIFS(流水收入,流水账户,$A14,流水日期,AG$6),2))</f>
        <v>0</v>
      </c>
      <c r="AH14" s="24">
        <f>IF(OR($A14="",AH$6=""),"",ROUND(SUMIFS(流水支出,流水账户,$A14,流水日期,AH$6),2))</f>
        <v>0</v>
      </c>
      <c r="AI14" s="24">
        <f>IF(OR($A14="",AI$6=""),"",ROUND(SUMIFS(流水收入,流水账户,$A14,流水日期,AI$6),2))</f>
        <v>0</v>
      </c>
      <c r="AJ14" s="24">
        <f>IF(OR($A14="",AJ$6=""),"",ROUND(SUMIFS(流水支出,流水账户,$A14,流水日期,AJ$6),2))</f>
        <v>0</v>
      </c>
      <c r="AK14" s="24">
        <f>IF(OR($A14="",AK$6=""),"",ROUND(SUMIFS(流水收入,流水账户,$A14,流水日期,AK$6),2))</f>
        <v>0</v>
      </c>
      <c r="AL14" s="24">
        <f>IF(OR($A14="",AL$6=""),"",ROUND(SUMIFS(流水支出,流水账户,$A14,流水日期,AL$6),2))</f>
        <v>0</v>
      </c>
      <c r="AM14" s="24">
        <f>IF(OR($A14="",AM$6=""),"",ROUND(SUMIFS(流水收入,流水账户,$A14,流水日期,AM$6),2))</f>
        <v>0</v>
      </c>
      <c r="AN14" s="24">
        <f>IF(OR($A14="",AN$6=""),"",ROUND(SUMIFS(流水支出,流水账户,$A14,流水日期,AN$6),2))</f>
        <v>0</v>
      </c>
      <c r="AO14" s="24">
        <f>IF(OR($A14="",AO$6=""),"",ROUND(SUMIFS(流水收入,流水账户,$A14,流水日期,AO$6),2))</f>
        <v>0</v>
      </c>
      <c r="AP14" s="24">
        <f>IF(OR($A14="",AP$6=""),"",ROUND(SUMIFS(流水支出,流水账户,$A14,流水日期,AP$6),2))</f>
        <v>200</v>
      </c>
      <c r="AQ14" s="24">
        <f>IF(OR($A14="",AQ$6=""),"",ROUND(SUMIFS(流水收入,流水账户,$A14,流水日期,AQ$6),2))</f>
        <v>0</v>
      </c>
      <c r="AR14" s="24">
        <f>IF(OR($A14="",AR$6=""),"",ROUND(SUMIFS(流水支出,流水账户,$A14,流水日期,AR$6),2))</f>
        <v>0</v>
      </c>
      <c r="AS14" s="24">
        <f>IF(OR($A14="",AS$6=""),"",ROUND(SUMIFS(流水收入,流水账户,$A14,流水日期,AS$6),2))</f>
        <v>0</v>
      </c>
      <c r="AT14" s="24">
        <f>IF(OR($A14="",AT$6=""),"",ROUND(SUMIFS(流水支出,流水账户,$A14,流水日期,AT$6),2))</f>
        <v>0</v>
      </c>
      <c r="AU14" s="24">
        <f>IF(OR($A14="",AU$6=""),"",ROUND(SUMIFS(流水收入,流水账户,$A14,流水日期,AU$6),2))</f>
        <v>0</v>
      </c>
      <c r="AV14" s="24">
        <f>IF(OR($A14="",AV$6=""),"",ROUND(SUMIFS(流水支出,流水账户,$A14,流水日期,AV$6),2))</f>
        <v>0</v>
      </c>
      <c r="AW14" s="24">
        <f>IF(OR($A14="",AW$6=""),"",ROUND(SUMIFS(流水收入,流水账户,$A14,流水日期,AW$6),2))</f>
        <v>0</v>
      </c>
      <c r="AX14" s="24">
        <f>IF(OR($A14="",AX$6=""),"",ROUND(SUMIFS(流水支出,流水账户,$A14,流水日期,AX$6),2))</f>
        <v>0</v>
      </c>
      <c r="AY14" s="24">
        <f>IF(OR($A14="",AY$6=""),"",ROUND(SUMIFS(流水收入,流水账户,$A14,流水日期,AY$6),2))</f>
        <v>0</v>
      </c>
      <c r="AZ14" s="24">
        <f>IF(OR($A14="",AZ$6=""),"",ROUND(SUMIFS(流水支出,流水账户,$A14,流水日期,AZ$6),2))</f>
        <v>0</v>
      </c>
      <c r="BA14" s="24">
        <f>IF(OR($A14="",BA$6=""),"",ROUND(SUMIFS(流水收入,流水账户,$A14,流水日期,BA$6),2))</f>
        <v>0</v>
      </c>
      <c r="BB14" s="24">
        <f>IF(OR($A14="",BB$6=""),"",ROUND(SUMIFS(流水支出,流水账户,$A14,流水日期,BB$6),2))</f>
        <v>0</v>
      </c>
      <c r="BC14" s="24">
        <f>IF(OR($A14="",BC$6=""),"",ROUND(SUMIFS(流水收入,流水账户,$A14,流水日期,BC$6),2))</f>
        <v>0</v>
      </c>
      <c r="BD14" s="24">
        <f>IF(OR($A14="",BD$6=""),"",ROUND(SUMIFS(流水支出,流水账户,$A14,流水日期,BD$6),2))</f>
        <v>0</v>
      </c>
      <c r="BE14" s="24">
        <f>IF(OR($A14="",BE$6=""),"",ROUND(SUMIFS(流水收入,流水账户,$A14,流水日期,BE$6),2))</f>
        <v>0</v>
      </c>
      <c r="BF14" s="24">
        <f>IF(OR($A14="",BF$6=""),"",ROUND(SUMIFS(流水支出,流水账户,$A14,流水日期,BF$6),2))</f>
        <v>0</v>
      </c>
      <c r="BG14" s="24">
        <f>IF(OR($A14="",BG$6=""),"",ROUND(SUMIFS(流水收入,流水账户,$A14,流水日期,BG$6),2))</f>
        <v>0</v>
      </c>
      <c r="BH14" s="24">
        <f>IF(OR($A14="",BH$6=""),"",ROUND(SUMIFS(流水支出,流水账户,$A14,流水日期,BH$6),2))</f>
        <v>0</v>
      </c>
      <c r="BI14" s="24">
        <f>IF(OR($A14="",BI$6=""),"",ROUND(SUMIFS(流水收入,流水账户,$A14,流水日期,BI$6),2))</f>
        <v>0</v>
      </c>
      <c r="BJ14" s="24">
        <f>IF(OR($A14="",BJ$6=""),"",ROUND(SUMIFS(流水支出,流水账户,$A14,流水日期,BJ$6),2))</f>
        <v>2500</v>
      </c>
      <c r="BK14" s="24" t="str">
        <f>IF(OR($A14="",BK$6=""),"",ROUND(SUMIFS(流水收入,流水账户,$A14,流水日期,BK$6),2))</f>
        <v/>
      </c>
      <c r="BL14" s="24" t="str">
        <f>IF(OR($A14="",BL$6=""),"",ROUND(SUMIFS(流水支出,流水账户,$A14,流水日期,BL$6),2))</f>
        <v/>
      </c>
      <c r="BM14" s="24">
        <f t="shared" si="0"/>
        <v>0</v>
      </c>
      <c r="BN14" s="24">
        <f t="shared" si="1"/>
        <v>2700</v>
      </c>
      <c r="BO14" s="24">
        <f t="shared" si="2"/>
        <v>8300</v>
      </c>
    </row>
    <row r="15" ht="16.5" spans="1:67">
      <c r="A15" s="13" t="str">
        <f>IF(基础资料!$B$12="","",基础资料!$B$12)</f>
        <v>支付宝</v>
      </c>
      <c r="B15" s="24">
        <f>IF(OR($A15="",NOT(ISNUMBER($H$3))),"",ROUND(SUMIF(账户表,$A15,账户期初)+SUMIFS(流水收入,流水账户,$A15,流水日期,"&lt;"&amp;$B$3)-SUMIFS(流水支出,流水账户,$A15,流水日期,"&lt;"&amp;$B$3),2))</f>
        <v>12000</v>
      </c>
      <c r="C15" s="24">
        <f>IF(OR($A15="",C$6=""),"",ROUND(SUMIFS(流水收入,流水账户,$A15,流水日期,C$6),2))</f>
        <v>0</v>
      </c>
      <c r="D15" s="24">
        <f>IF(OR($A15="",D$6=""),"",ROUND(SUMIFS(流水支出,流水账户,$A15,流水日期,D$6),2))</f>
        <v>0</v>
      </c>
      <c r="E15" s="24">
        <f>IF(OR($A15="",E$6=""),"",ROUND(SUMIFS(流水收入,流水账户,$A15,流水日期,E$6),2))</f>
        <v>0</v>
      </c>
      <c r="F15" s="24">
        <f>IF(OR($A15="",F$6=""),"",ROUND(SUMIFS(流水支出,流水账户,$A15,流水日期,F$6),2))</f>
        <v>0</v>
      </c>
      <c r="G15" s="24">
        <f>IF(OR($A15="",G$6=""),"",ROUND(SUMIFS(流水收入,流水账户,$A15,流水日期,G$6),2))</f>
        <v>0</v>
      </c>
      <c r="H15" s="24">
        <f>IF(OR($A15="",H$6=""),"",ROUND(SUMIFS(流水支出,流水账户,$A15,流水日期,H$6),2))</f>
        <v>0</v>
      </c>
      <c r="I15" s="24">
        <f>IF(OR($A15="",I$6=""),"",ROUND(SUMIFS(流水收入,流水账户,$A15,流水日期,I$6),2))</f>
        <v>0</v>
      </c>
      <c r="J15" s="24">
        <f>IF(OR($A15="",J$6=""),"",ROUND(SUMIFS(流水支出,流水账户,$A15,流水日期,J$6),2))</f>
        <v>0</v>
      </c>
      <c r="K15" s="24">
        <f>IF(OR($A15="",K$6=""),"",ROUND(SUMIFS(流水收入,流水账户,$A15,流水日期,K$6),2))</f>
        <v>0</v>
      </c>
      <c r="L15" s="24">
        <f>IF(OR($A15="",L$6=""),"",ROUND(SUMIFS(流水支出,流水账户,$A15,流水日期,L$6),2))</f>
        <v>0</v>
      </c>
      <c r="M15" s="24">
        <f>IF(OR($A15="",M$6=""),"",ROUND(SUMIFS(流水收入,流水账户,$A15,流水日期,M$6),2))</f>
        <v>0</v>
      </c>
      <c r="N15" s="24">
        <f>IF(OR($A15="",N$6=""),"",ROUND(SUMIFS(流水支出,流水账户,$A15,流水日期,N$6),2))</f>
        <v>0</v>
      </c>
      <c r="O15" s="24">
        <f>IF(OR($A15="",O$6=""),"",ROUND(SUMIFS(流水收入,流水账户,$A15,流水日期,O$6),2))</f>
        <v>0</v>
      </c>
      <c r="P15" s="24">
        <f>IF(OR($A15="",P$6=""),"",ROUND(SUMIFS(流水支出,流水账户,$A15,流水日期,P$6),2))</f>
        <v>0</v>
      </c>
      <c r="Q15" s="24">
        <f>IF(OR($A15="",Q$6=""),"",ROUND(SUMIFS(流水收入,流水账户,$A15,流水日期,Q$6),2))</f>
        <v>0</v>
      </c>
      <c r="R15" s="24">
        <f>IF(OR($A15="",R$6=""),"",ROUND(SUMIFS(流水支出,流水账户,$A15,流水日期,R$6),2))</f>
        <v>0</v>
      </c>
      <c r="S15" s="24">
        <f>IF(OR($A15="",S$6=""),"",ROUND(SUMIFS(流水收入,流水账户,$A15,流水日期,S$6),2))</f>
        <v>0</v>
      </c>
      <c r="T15" s="24">
        <f>IF(OR($A15="",T$6=""),"",ROUND(SUMIFS(流水支出,流水账户,$A15,流水日期,T$6),2))</f>
        <v>0</v>
      </c>
      <c r="U15" s="24">
        <f>IF(OR($A15="",U$6=""),"",ROUND(SUMIFS(流水收入,流水账户,$A15,流水日期,U$6),2))</f>
        <v>0</v>
      </c>
      <c r="V15" s="24">
        <f>IF(OR($A15="",V$6=""),"",ROUND(SUMIFS(流水支出,流水账户,$A15,流水日期,V$6),2))</f>
        <v>0</v>
      </c>
      <c r="W15" s="24">
        <f>IF(OR($A15="",W$6=""),"",ROUND(SUMIFS(流水收入,流水账户,$A15,流水日期,W$6),2))</f>
        <v>0</v>
      </c>
      <c r="X15" s="24">
        <f>IF(OR($A15="",X$6=""),"",ROUND(SUMIFS(流水支出,流水账户,$A15,流水日期,X$6),2))</f>
        <v>0</v>
      </c>
      <c r="Y15" s="24">
        <f>IF(OR($A15="",Y$6=""),"",ROUND(SUMIFS(流水收入,流水账户,$A15,流水日期,Y$6),2))</f>
        <v>0</v>
      </c>
      <c r="Z15" s="24">
        <f>IF(OR($A15="",Z$6=""),"",ROUND(SUMIFS(流水支出,流水账户,$A15,流水日期,Z$6),2))</f>
        <v>0</v>
      </c>
      <c r="AA15" s="24">
        <f>IF(OR($A15="",AA$6=""),"",ROUND(SUMIFS(流水收入,流水账户,$A15,流水日期,AA$6),2))</f>
        <v>0</v>
      </c>
      <c r="AB15" s="24">
        <f>IF(OR($A15="",AB$6=""),"",ROUND(SUMIFS(流水支出,流水账户,$A15,流水日期,AB$6),2))</f>
        <v>0</v>
      </c>
      <c r="AC15" s="24">
        <f>IF(OR($A15="",AC$6=""),"",ROUND(SUMIFS(流水收入,流水账户,$A15,流水日期,AC$6),2))</f>
        <v>0</v>
      </c>
      <c r="AD15" s="24">
        <f>IF(OR($A15="",AD$6=""),"",ROUND(SUMIFS(流水支出,流水账户,$A15,流水日期,AD$6),2))</f>
        <v>0</v>
      </c>
      <c r="AE15" s="24">
        <f>IF(OR($A15="",AE$6=""),"",ROUND(SUMIFS(流水收入,流水账户,$A15,流水日期,AE$6),2))</f>
        <v>0</v>
      </c>
      <c r="AF15" s="24">
        <f>IF(OR($A15="",AF$6=""),"",ROUND(SUMIFS(流水支出,流水账户,$A15,流水日期,AF$6),2))</f>
        <v>0</v>
      </c>
      <c r="AG15" s="24">
        <f>IF(OR($A15="",AG$6=""),"",ROUND(SUMIFS(流水收入,流水账户,$A15,流水日期,AG$6),2))</f>
        <v>0</v>
      </c>
      <c r="AH15" s="24">
        <f>IF(OR($A15="",AH$6=""),"",ROUND(SUMIFS(流水支出,流水账户,$A15,流水日期,AH$6),2))</f>
        <v>0</v>
      </c>
      <c r="AI15" s="24">
        <f>IF(OR($A15="",AI$6=""),"",ROUND(SUMIFS(流水收入,流水账户,$A15,流水日期,AI$6),2))</f>
        <v>0</v>
      </c>
      <c r="AJ15" s="24">
        <f>IF(OR($A15="",AJ$6=""),"",ROUND(SUMIFS(流水支出,流水账户,$A15,流水日期,AJ$6),2))</f>
        <v>0</v>
      </c>
      <c r="AK15" s="24">
        <f>IF(OR($A15="",AK$6=""),"",ROUND(SUMIFS(流水收入,流水账户,$A15,流水日期,AK$6),2))</f>
        <v>0</v>
      </c>
      <c r="AL15" s="24">
        <f>IF(OR($A15="",AL$6=""),"",ROUND(SUMIFS(流水支出,流水账户,$A15,流水日期,AL$6),2))</f>
        <v>0</v>
      </c>
      <c r="AM15" s="24">
        <f>IF(OR($A15="",AM$6=""),"",ROUND(SUMIFS(流水收入,流水账户,$A15,流水日期,AM$6),2))</f>
        <v>0</v>
      </c>
      <c r="AN15" s="24">
        <f>IF(OR($A15="",AN$6=""),"",ROUND(SUMIFS(流水支出,流水账户,$A15,流水日期,AN$6),2))</f>
        <v>0</v>
      </c>
      <c r="AO15" s="24">
        <f>IF(OR($A15="",AO$6=""),"",ROUND(SUMIFS(流水收入,流水账户,$A15,流水日期,AO$6),2))</f>
        <v>0</v>
      </c>
      <c r="AP15" s="24">
        <f>IF(OR($A15="",AP$6=""),"",ROUND(SUMIFS(流水支出,流水账户,$A15,流水日期,AP$6),2))</f>
        <v>0</v>
      </c>
      <c r="AQ15" s="24">
        <f>IF(OR($A15="",AQ$6=""),"",ROUND(SUMIFS(流水收入,流水账户,$A15,流水日期,AQ$6),2))</f>
        <v>0</v>
      </c>
      <c r="AR15" s="24">
        <f>IF(OR($A15="",AR$6=""),"",ROUND(SUMIFS(流水支出,流水账户,$A15,流水日期,AR$6),2))</f>
        <v>0</v>
      </c>
      <c r="AS15" s="24">
        <f>IF(OR($A15="",AS$6=""),"",ROUND(SUMIFS(流水收入,流水账户,$A15,流水日期,AS$6),2))</f>
        <v>0</v>
      </c>
      <c r="AT15" s="24">
        <f>IF(OR($A15="",AT$6=""),"",ROUND(SUMIFS(流水支出,流水账户,$A15,流水日期,AT$6),2))</f>
        <v>0</v>
      </c>
      <c r="AU15" s="24">
        <f>IF(OR($A15="",AU$6=""),"",ROUND(SUMIFS(流水收入,流水账户,$A15,流水日期,AU$6),2))</f>
        <v>0</v>
      </c>
      <c r="AV15" s="24">
        <f>IF(OR($A15="",AV$6=""),"",ROUND(SUMIFS(流水支出,流水账户,$A15,流水日期,AV$6),2))</f>
        <v>10</v>
      </c>
      <c r="AW15" s="24">
        <f>IF(OR($A15="",AW$6=""),"",ROUND(SUMIFS(流水收入,流水账户,$A15,流水日期,AW$6),2))</f>
        <v>0</v>
      </c>
      <c r="AX15" s="24">
        <f>IF(OR($A15="",AX$6=""),"",ROUND(SUMIFS(流水支出,流水账户,$A15,流水日期,AX$6),2))</f>
        <v>0</v>
      </c>
      <c r="AY15" s="24">
        <f>IF(OR($A15="",AY$6=""),"",ROUND(SUMIFS(流水收入,流水账户,$A15,流水日期,AY$6),2))</f>
        <v>0</v>
      </c>
      <c r="AZ15" s="24">
        <f>IF(OR($A15="",AZ$6=""),"",ROUND(SUMIFS(流水支出,流水账户,$A15,流水日期,AZ$6),2))</f>
        <v>0</v>
      </c>
      <c r="BA15" s="24">
        <f>IF(OR($A15="",BA$6=""),"",ROUND(SUMIFS(流水收入,流水账户,$A15,流水日期,BA$6),2))</f>
        <v>0</v>
      </c>
      <c r="BB15" s="24">
        <f>IF(OR($A15="",BB$6=""),"",ROUND(SUMIFS(流水支出,流水账户,$A15,流水日期,BB$6),2))</f>
        <v>0</v>
      </c>
      <c r="BC15" s="24">
        <f>IF(OR($A15="",BC$6=""),"",ROUND(SUMIFS(流水收入,流水账户,$A15,流水日期,BC$6),2))</f>
        <v>0</v>
      </c>
      <c r="BD15" s="24">
        <f>IF(OR($A15="",BD$6=""),"",ROUND(SUMIFS(流水支出,流水账户,$A15,流水日期,BD$6),2))</f>
        <v>0</v>
      </c>
      <c r="BE15" s="24">
        <f>IF(OR($A15="",BE$6=""),"",ROUND(SUMIFS(流水收入,流水账户,$A15,流水日期,BE$6),2))</f>
        <v>0</v>
      </c>
      <c r="BF15" s="24">
        <f>IF(OR($A15="",BF$6=""),"",ROUND(SUMIFS(流水支出,流水账户,$A15,流水日期,BF$6),2))</f>
        <v>0</v>
      </c>
      <c r="BG15" s="24">
        <f>IF(OR($A15="",BG$6=""),"",ROUND(SUMIFS(流水收入,流水账户,$A15,流水日期,BG$6),2))</f>
        <v>0</v>
      </c>
      <c r="BH15" s="24">
        <f>IF(OR($A15="",BH$6=""),"",ROUND(SUMIFS(流水支出,流水账户,$A15,流水日期,BH$6),2))</f>
        <v>0</v>
      </c>
      <c r="BI15" s="24">
        <f>IF(OR($A15="",BI$6=""),"",ROUND(SUMIFS(流水收入,流水账户,$A15,流水日期,BI$6),2))</f>
        <v>600</v>
      </c>
      <c r="BJ15" s="24">
        <f>IF(OR($A15="",BJ$6=""),"",ROUND(SUMIFS(流水支出,流水账户,$A15,流水日期,BJ$6),2))</f>
        <v>0</v>
      </c>
      <c r="BK15" s="24" t="str">
        <f>IF(OR($A15="",BK$6=""),"",ROUND(SUMIFS(流水收入,流水账户,$A15,流水日期,BK$6),2))</f>
        <v/>
      </c>
      <c r="BL15" s="24" t="str">
        <f>IF(OR($A15="",BL$6=""),"",ROUND(SUMIFS(流水支出,流水账户,$A15,流水日期,BL$6),2))</f>
        <v/>
      </c>
      <c r="BM15" s="24">
        <f t="shared" si="0"/>
        <v>600</v>
      </c>
      <c r="BN15" s="24">
        <f t="shared" si="1"/>
        <v>10</v>
      </c>
      <c r="BO15" s="24">
        <f t="shared" si="2"/>
        <v>12590</v>
      </c>
    </row>
    <row r="16" ht="16.5" spans="1:67">
      <c r="A16" s="13" t="str">
        <f>IF(基础资料!$B$13="","",基础资料!$B$13)</f>
        <v>农商行</v>
      </c>
      <c r="B16" s="24">
        <f>IF(OR($A16="",NOT(ISNUMBER($H$3))),"",ROUND(SUMIF(账户表,$A16,账户期初)+SUMIFS(流水收入,流水账户,$A16,流水日期,"&lt;"&amp;$B$3)-SUMIFS(流水支出,流水账户,$A16,流水日期,"&lt;"&amp;$B$3),2))</f>
        <v>13000</v>
      </c>
      <c r="C16" s="24">
        <f>IF(OR($A16="",C$6=""),"",ROUND(SUMIFS(流水收入,流水账户,$A16,流水日期,C$6),2))</f>
        <v>0</v>
      </c>
      <c r="D16" s="24">
        <f>IF(OR($A16="",D$6=""),"",ROUND(SUMIFS(流水支出,流水账户,$A16,流水日期,D$6),2))</f>
        <v>0</v>
      </c>
      <c r="E16" s="24">
        <f>IF(OR($A16="",E$6=""),"",ROUND(SUMIFS(流水收入,流水账户,$A16,流水日期,E$6),2))</f>
        <v>0</v>
      </c>
      <c r="F16" s="24">
        <f>IF(OR($A16="",F$6=""),"",ROUND(SUMIFS(流水支出,流水账户,$A16,流水日期,F$6),2))</f>
        <v>0</v>
      </c>
      <c r="G16" s="24">
        <f>IF(OR($A16="",G$6=""),"",ROUND(SUMIFS(流水收入,流水账户,$A16,流水日期,G$6),2))</f>
        <v>0</v>
      </c>
      <c r="H16" s="24">
        <f>IF(OR($A16="",H$6=""),"",ROUND(SUMIFS(流水支出,流水账户,$A16,流水日期,H$6),2))</f>
        <v>0</v>
      </c>
      <c r="I16" s="24">
        <f>IF(OR($A16="",I$6=""),"",ROUND(SUMIFS(流水收入,流水账户,$A16,流水日期,I$6),2))</f>
        <v>0</v>
      </c>
      <c r="J16" s="24">
        <f>IF(OR($A16="",J$6=""),"",ROUND(SUMIFS(流水支出,流水账户,$A16,流水日期,J$6),2))</f>
        <v>0</v>
      </c>
      <c r="K16" s="24">
        <f>IF(OR($A16="",K$6=""),"",ROUND(SUMIFS(流水收入,流水账户,$A16,流水日期,K$6),2))</f>
        <v>0</v>
      </c>
      <c r="L16" s="24">
        <f>IF(OR($A16="",L$6=""),"",ROUND(SUMIFS(流水支出,流水账户,$A16,流水日期,L$6),2))</f>
        <v>0</v>
      </c>
      <c r="M16" s="24">
        <f>IF(OR($A16="",M$6=""),"",ROUND(SUMIFS(流水收入,流水账户,$A16,流水日期,M$6),2))</f>
        <v>0</v>
      </c>
      <c r="N16" s="24">
        <f>IF(OR($A16="",N$6=""),"",ROUND(SUMIFS(流水支出,流水账户,$A16,流水日期,N$6),2))</f>
        <v>0</v>
      </c>
      <c r="O16" s="24">
        <f>IF(OR($A16="",O$6=""),"",ROUND(SUMIFS(流水收入,流水账户,$A16,流水日期,O$6),2))</f>
        <v>0</v>
      </c>
      <c r="P16" s="24">
        <f>IF(OR($A16="",P$6=""),"",ROUND(SUMIFS(流水支出,流水账户,$A16,流水日期,P$6),2))</f>
        <v>0</v>
      </c>
      <c r="Q16" s="24">
        <f>IF(OR($A16="",Q$6=""),"",ROUND(SUMIFS(流水收入,流水账户,$A16,流水日期,Q$6),2))</f>
        <v>0</v>
      </c>
      <c r="R16" s="24">
        <f>IF(OR($A16="",R$6=""),"",ROUND(SUMIFS(流水支出,流水账户,$A16,流水日期,R$6),2))</f>
        <v>0</v>
      </c>
      <c r="S16" s="24">
        <f>IF(OR($A16="",S$6=""),"",ROUND(SUMIFS(流水收入,流水账户,$A16,流水日期,S$6),2))</f>
        <v>0</v>
      </c>
      <c r="T16" s="24">
        <f>IF(OR($A16="",T$6=""),"",ROUND(SUMIFS(流水支出,流水账户,$A16,流水日期,T$6),2))</f>
        <v>0</v>
      </c>
      <c r="U16" s="24">
        <f>IF(OR($A16="",U$6=""),"",ROUND(SUMIFS(流水收入,流水账户,$A16,流水日期,U$6),2))</f>
        <v>0</v>
      </c>
      <c r="V16" s="24">
        <f>IF(OR($A16="",V$6=""),"",ROUND(SUMIFS(流水支出,流水账户,$A16,流水日期,V$6),2))</f>
        <v>0</v>
      </c>
      <c r="W16" s="24">
        <f>IF(OR($A16="",W$6=""),"",ROUND(SUMIFS(流水收入,流水账户,$A16,流水日期,W$6),2))</f>
        <v>0</v>
      </c>
      <c r="X16" s="24">
        <f>IF(OR($A16="",X$6=""),"",ROUND(SUMIFS(流水支出,流水账户,$A16,流水日期,X$6),2))</f>
        <v>0</v>
      </c>
      <c r="Y16" s="24">
        <f>IF(OR($A16="",Y$6=""),"",ROUND(SUMIFS(流水收入,流水账户,$A16,流水日期,Y$6),2))</f>
        <v>0</v>
      </c>
      <c r="Z16" s="24">
        <f>IF(OR($A16="",Z$6=""),"",ROUND(SUMIFS(流水支出,流水账户,$A16,流水日期,Z$6),2))</f>
        <v>0</v>
      </c>
      <c r="AA16" s="24">
        <f>IF(OR($A16="",AA$6=""),"",ROUND(SUMIFS(流水收入,流水账户,$A16,流水日期,AA$6),2))</f>
        <v>0</v>
      </c>
      <c r="AB16" s="24">
        <f>IF(OR($A16="",AB$6=""),"",ROUND(SUMIFS(流水支出,流水账户,$A16,流水日期,AB$6),2))</f>
        <v>0</v>
      </c>
      <c r="AC16" s="24">
        <f>IF(OR($A16="",AC$6=""),"",ROUND(SUMIFS(流水收入,流水账户,$A16,流水日期,AC$6),2))</f>
        <v>0</v>
      </c>
      <c r="AD16" s="24">
        <f>IF(OR($A16="",AD$6=""),"",ROUND(SUMIFS(流水支出,流水账户,$A16,流水日期,AD$6),2))</f>
        <v>0</v>
      </c>
      <c r="AE16" s="24">
        <f>IF(OR($A16="",AE$6=""),"",ROUND(SUMIFS(流水收入,流水账户,$A16,流水日期,AE$6),2))</f>
        <v>0</v>
      </c>
      <c r="AF16" s="24">
        <f>IF(OR($A16="",AF$6=""),"",ROUND(SUMIFS(流水支出,流水账户,$A16,流水日期,AF$6),2))</f>
        <v>0</v>
      </c>
      <c r="AG16" s="24">
        <f>IF(OR($A16="",AG$6=""),"",ROUND(SUMIFS(流水收入,流水账户,$A16,流水日期,AG$6),2))</f>
        <v>0</v>
      </c>
      <c r="AH16" s="24">
        <f>IF(OR($A16="",AH$6=""),"",ROUND(SUMIFS(流水支出,流水账户,$A16,流水日期,AH$6),2))</f>
        <v>0</v>
      </c>
      <c r="AI16" s="24">
        <f>IF(OR($A16="",AI$6=""),"",ROUND(SUMIFS(流水收入,流水账户,$A16,流水日期,AI$6),2))</f>
        <v>0</v>
      </c>
      <c r="AJ16" s="24">
        <f>IF(OR($A16="",AJ$6=""),"",ROUND(SUMIFS(流水支出,流水账户,$A16,流水日期,AJ$6),2))</f>
        <v>0</v>
      </c>
      <c r="AK16" s="24">
        <f>IF(OR($A16="",AK$6=""),"",ROUND(SUMIFS(流水收入,流水账户,$A16,流水日期,AK$6),2))</f>
        <v>0</v>
      </c>
      <c r="AL16" s="24">
        <f>IF(OR($A16="",AL$6=""),"",ROUND(SUMIFS(流水支出,流水账户,$A16,流水日期,AL$6),2))</f>
        <v>0</v>
      </c>
      <c r="AM16" s="24">
        <f>IF(OR($A16="",AM$6=""),"",ROUND(SUMIFS(流水收入,流水账户,$A16,流水日期,AM$6),2))</f>
        <v>0</v>
      </c>
      <c r="AN16" s="24">
        <f>IF(OR($A16="",AN$6=""),"",ROUND(SUMIFS(流水支出,流水账户,$A16,流水日期,AN$6),2))</f>
        <v>0</v>
      </c>
      <c r="AO16" s="24">
        <f>IF(OR($A16="",AO$6=""),"",ROUND(SUMIFS(流水收入,流水账户,$A16,流水日期,AO$6),2))</f>
        <v>0</v>
      </c>
      <c r="AP16" s="24">
        <f>IF(OR($A16="",AP$6=""),"",ROUND(SUMIFS(流水支出,流水账户,$A16,流水日期,AP$6),2))</f>
        <v>0</v>
      </c>
      <c r="AQ16" s="24">
        <f>IF(OR($A16="",AQ$6=""),"",ROUND(SUMIFS(流水收入,流水账户,$A16,流水日期,AQ$6),2))</f>
        <v>0</v>
      </c>
      <c r="AR16" s="24">
        <f>IF(OR($A16="",AR$6=""),"",ROUND(SUMIFS(流水支出,流水账户,$A16,流水日期,AR$6),2))</f>
        <v>0</v>
      </c>
      <c r="AS16" s="24">
        <f>IF(OR($A16="",AS$6=""),"",ROUND(SUMIFS(流水收入,流水账户,$A16,流水日期,AS$6),2))</f>
        <v>0</v>
      </c>
      <c r="AT16" s="24">
        <f>IF(OR($A16="",AT$6=""),"",ROUND(SUMIFS(流水支出,流水账户,$A16,流水日期,AT$6),2))</f>
        <v>0</v>
      </c>
      <c r="AU16" s="24">
        <f>IF(OR($A16="",AU$6=""),"",ROUND(SUMIFS(流水收入,流水账户,$A16,流水日期,AU$6),2))</f>
        <v>0</v>
      </c>
      <c r="AV16" s="24">
        <f>IF(OR($A16="",AV$6=""),"",ROUND(SUMIFS(流水支出,流水账户,$A16,流水日期,AV$6),2))</f>
        <v>0</v>
      </c>
      <c r="AW16" s="24">
        <f>IF(OR($A16="",AW$6=""),"",ROUND(SUMIFS(流水收入,流水账户,$A16,流水日期,AW$6),2))</f>
        <v>0</v>
      </c>
      <c r="AX16" s="24">
        <f>IF(OR($A16="",AX$6=""),"",ROUND(SUMIFS(流水支出,流水账户,$A16,流水日期,AX$6),2))</f>
        <v>50</v>
      </c>
      <c r="AY16" s="24">
        <f>IF(OR($A16="",AY$6=""),"",ROUND(SUMIFS(流水收入,流水账户,$A16,流水日期,AY$6),2))</f>
        <v>0</v>
      </c>
      <c r="AZ16" s="24">
        <f>IF(OR($A16="",AZ$6=""),"",ROUND(SUMIFS(流水支出,流水账户,$A16,流水日期,AZ$6),2))</f>
        <v>0</v>
      </c>
      <c r="BA16" s="24">
        <f>IF(OR($A16="",BA$6=""),"",ROUND(SUMIFS(流水收入,流水账户,$A16,流水日期,BA$6),2))</f>
        <v>0</v>
      </c>
      <c r="BB16" s="24">
        <f>IF(OR($A16="",BB$6=""),"",ROUND(SUMIFS(流水支出,流水账户,$A16,流水日期,BB$6),2))</f>
        <v>0</v>
      </c>
      <c r="BC16" s="24">
        <f>IF(OR($A16="",BC$6=""),"",ROUND(SUMIFS(流水收入,流水账户,$A16,流水日期,BC$6),2))</f>
        <v>0</v>
      </c>
      <c r="BD16" s="24">
        <f>IF(OR($A16="",BD$6=""),"",ROUND(SUMIFS(流水支出,流水账户,$A16,流水日期,BD$6),2))</f>
        <v>0</v>
      </c>
      <c r="BE16" s="24">
        <f>IF(OR($A16="",BE$6=""),"",ROUND(SUMIFS(流水收入,流水账户,$A16,流水日期,BE$6),2))</f>
        <v>0</v>
      </c>
      <c r="BF16" s="24">
        <f>IF(OR($A16="",BF$6=""),"",ROUND(SUMIFS(流水支出,流水账户,$A16,流水日期,BF$6),2))</f>
        <v>0</v>
      </c>
      <c r="BG16" s="24">
        <f>IF(OR($A16="",BG$6=""),"",ROUND(SUMIFS(流水收入,流水账户,$A16,流水日期,BG$6),2))</f>
        <v>0</v>
      </c>
      <c r="BH16" s="24">
        <f>IF(OR($A16="",BH$6=""),"",ROUND(SUMIFS(流水支出,流水账户,$A16,流水日期,BH$6),2))</f>
        <v>0</v>
      </c>
      <c r="BI16" s="24">
        <f>IF(OR($A16="",BI$6=""),"",ROUND(SUMIFS(流水收入,流水账户,$A16,流水日期,BI$6),2))</f>
        <v>0</v>
      </c>
      <c r="BJ16" s="24">
        <f>IF(OR($A16="",BJ$6=""),"",ROUND(SUMIFS(流水支出,流水账户,$A16,流水日期,BJ$6),2))</f>
        <v>80</v>
      </c>
      <c r="BK16" s="24" t="str">
        <f>IF(OR($A16="",BK$6=""),"",ROUND(SUMIFS(流水收入,流水账户,$A16,流水日期,BK$6),2))</f>
        <v/>
      </c>
      <c r="BL16" s="24" t="str">
        <f>IF(OR($A16="",BL$6=""),"",ROUND(SUMIFS(流水支出,流水账户,$A16,流水日期,BL$6),2))</f>
        <v/>
      </c>
      <c r="BM16" s="24">
        <f t="shared" si="0"/>
        <v>0</v>
      </c>
      <c r="BN16" s="24">
        <f t="shared" si="1"/>
        <v>130</v>
      </c>
      <c r="BO16" s="24">
        <f t="shared" si="2"/>
        <v>12870</v>
      </c>
    </row>
    <row r="17" ht="16.5" spans="1:67">
      <c r="A17" s="13" t="str">
        <f>IF(基础资料!$B$14="","",基础资料!$B$14)</f>
        <v>备用</v>
      </c>
      <c r="B17" s="24">
        <f>IF(OR($A17="",NOT(ISNUMBER($H$3))),"",ROUND(SUMIF(账户表,$A17,账户期初)+SUMIFS(流水收入,流水账户,$A17,流水日期,"&lt;"&amp;$B$3)-SUMIFS(流水支出,流水账户,$A17,流水日期,"&lt;"&amp;$B$3),2))</f>
        <v>14000</v>
      </c>
      <c r="C17" s="24">
        <f>IF(OR($A17="",C$6=""),"",ROUND(SUMIFS(流水收入,流水账户,$A17,流水日期,C$6),2))</f>
        <v>0</v>
      </c>
      <c r="D17" s="24">
        <f>IF(OR($A17="",D$6=""),"",ROUND(SUMIFS(流水支出,流水账户,$A17,流水日期,D$6),2))</f>
        <v>0</v>
      </c>
      <c r="E17" s="24">
        <f>IF(OR($A17="",E$6=""),"",ROUND(SUMIFS(流水收入,流水账户,$A17,流水日期,E$6),2))</f>
        <v>0</v>
      </c>
      <c r="F17" s="24">
        <f>IF(OR($A17="",F$6=""),"",ROUND(SUMIFS(流水支出,流水账户,$A17,流水日期,F$6),2))</f>
        <v>0</v>
      </c>
      <c r="G17" s="24">
        <f>IF(OR($A17="",G$6=""),"",ROUND(SUMIFS(流水收入,流水账户,$A17,流水日期,G$6),2))</f>
        <v>0</v>
      </c>
      <c r="H17" s="24">
        <f>IF(OR($A17="",H$6=""),"",ROUND(SUMIFS(流水支出,流水账户,$A17,流水日期,H$6),2))</f>
        <v>0</v>
      </c>
      <c r="I17" s="24">
        <f>IF(OR($A17="",I$6=""),"",ROUND(SUMIFS(流水收入,流水账户,$A17,流水日期,I$6),2))</f>
        <v>0</v>
      </c>
      <c r="J17" s="24">
        <f>IF(OR($A17="",J$6=""),"",ROUND(SUMIFS(流水支出,流水账户,$A17,流水日期,J$6),2))</f>
        <v>0</v>
      </c>
      <c r="K17" s="24">
        <f>IF(OR($A17="",K$6=""),"",ROUND(SUMIFS(流水收入,流水账户,$A17,流水日期,K$6),2))</f>
        <v>0</v>
      </c>
      <c r="L17" s="24">
        <f>IF(OR($A17="",L$6=""),"",ROUND(SUMIFS(流水支出,流水账户,$A17,流水日期,L$6),2))</f>
        <v>0</v>
      </c>
      <c r="M17" s="24">
        <f>IF(OR($A17="",M$6=""),"",ROUND(SUMIFS(流水收入,流水账户,$A17,流水日期,M$6),2))</f>
        <v>0</v>
      </c>
      <c r="N17" s="24">
        <f>IF(OR($A17="",N$6=""),"",ROUND(SUMIFS(流水支出,流水账户,$A17,流水日期,N$6),2))</f>
        <v>0</v>
      </c>
      <c r="O17" s="24">
        <f>IF(OR($A17="",O$6=""),"",ROUND(SUMIFS(流水收入,流水账户,$A17,流水日期,O$6),2))</f>
        <v>0</v>
      </c>
      <c r="P17" s="24">
        <f>IF(OR($A17="",P$6=""),"",ROUND(SUMIFS(流水支出,流水账户,$A17,流水日期,P$6),2))</f>
        <v>0</v>
      </c>
      <c r="Q17" s="24">
        <f>IF(OR($A17="",Q$6=""),"",ROUND(SUMIFS(流水收入,流水账户,$A17,流水日期,Q$6),2))</f>
        <v>0</v>
      </c>
      <c r="R17" s="24">
        <f>IF(OR($A17="",R$6=""),"",ROUND(SUMIFS(流水支出,流水账户,$A17,流水日期,R$6),2))</f>
        <v>0</v>
      </c>
      <c r="S17" s="24">
        <f>IF(OR($A17="",S$6=""),"",ROUND(SUMIFS(流水收入,流水账户,$A17,流水日期,S$6),2))</f>
        <v>0</v>
      </c>
      <c r="T17" s="24">
        <f>IF(OR($A17="",T$6=""),"",ROUND(SUMIFS(流水支出,流水账户,$A17,流水日期,T$6),2))</f>
        <v>0</v>
      </c>
      <c r="U17" s="24">
        <f>IF(OR($A17="",U$6=""),"",ROUND(SUMIFS(流水收入,流水账户,$A17,流水日期,U$6),2))</f>
        <v>0</v>
      </c>
      <c r="V17" s="24">
        <f>IF(OR($A17="",V$6=""),"",ROUND(SUMIFS(流水支出,流水账户,$A17,流水日期,V$6),2))</f>
        <v>0</v>
      </c>
      <c r="W17" s="24">
        <f>IF(OR($A17="",W$6=""),"",ROUND(SUMIFS(流水收入,流水账户,$A17,流水日期,W$6),2))</f>
        <v>0</v>
      </c>
      <c r="X17" s="24">
        <f>IF(OR($A17="",X$6=""),"",ROUND(SUMIFS(流水支出,流水账户,$A17,流水日期,X$6),2))</f>
        <v>0</v>
      </c>
      <c r="Y17" s="24">
        <f>IF(OR($A17="",Y$6=""),"",ROUND(SUMIFS(流水收入,流水账户,$A17,流水日期,Y$6),2))</f>
        <v>0</v>
      </c>
      <c r="Z17" s="24">
        <f>IF(OR($A17="",Z$6=""),"",ROUND(SUMIFS(流水支出,流水账户,$A17,流水日期,Z$6),2))</f>
        <v>0</v>
      </c>
      <c r="AA17" s="24">
        <f>IF(OR($A17="",AA$6=""),"",ROUND(SUMIFS(流水收入,流水账户,$A17,流水日期,AA$6),2))</f>
        <v>0</v>
      </c>
      <c r="AB17" s="24">
        <f>IF(OR($A17="",AB$6=""),"",ROUND(SUMIFS(流水支出,流水账户,$A17,流水日期,AB$6),2))</f>
        <v>0</v>
      </c>
      <c r="AC17" s="24">
        <f>IF(OR($A17="",AC$6=""),"",ROUND(SUMIFS(流水收入,流水账户,$A17,流水日期,AC$6),2))</f>
        <v>0</v>
      </c>
      <c r="AD17" s="24">
        <f>IF(OR($A17="",AD$6=""),"",ROUND(SUMIFS(流水支出,流水账户,$A17,流水日期,AD$6),2))</f>
        <v>0</v>
      </c>
      <c r="AE17" s="24">
        <f>IF(OR($A17="",AE$6=""),"",ROUND(SUMIFS(流水收入,流水账户,$A17,流水日期,AE$6),2))</f>
        <v>0</v>
      </c>
      <c r="AF17" s="24">
        <f>IF(OR($A17="",AF$6=""),"",ROUND(SUMIFS(流水支出,流水账户,$A17,流水日期,AF$6),2))</f>
        <v>0</v>
      </c>
      <c r="AG17" s="24">
        <f>IF(OR($A17="",AG$6=""),"",ROUND(SUMIFS(流水收入,流水账户,$A17,流水日期,AG$6),2))</f>
        <v>0</v>
      </c>
      <c r="AH17" s="24">
        <f>IF(OR($A17="",AH$6=""),"",ROUND(SUMIFS(流水支出,流水账户,$A17,流水日期,AH$6),2))</f>
        <v>0</v>
      </c>
      <c r="AI17" s="24">
        <f>IF(OR($A17="",AI$6=""),"",ROUND(SUMIFS(流水收入,流水账户,$A17,流水日期,AI$6),2))</f>
        <v>0</v>
      </c>
      <c r="AJ17" s="24">
        <f>IF(OR($A17="",AJ$6=""),"",ROUND(SUMIFS(流水支出,流水账户,$A17,流水日期,AJ$6),2))</f>
        <v>0</v>
      </c>
      <c r="AK17" s="24">
        <f>IF(OR($A17="",AK$6=""),"",ROUND(SUMIFS(流水收入,流水账户,$A17,流水日期,AK$6),2))</f>
        <v>0</v>
      </c>
      <c r="AL17" s="24">
        <f>IF(OR($A17="",AL$6=""),"",ROUND(SUMIFS(流水支出,流水账户,$A17,流水日期,AL$6),2))</f>
        <v>0</v>
      </c>
      <c r="AM17" s="24">
        <f>IF(OR($A17="",AM$6=""),"",ROUND(SUMIFS(流水收入,流水账户,$A17,流水日期,AM$6),2))</f>
        <v>0</v>
      </c>
      <c r="AN17" s="24">
        <f>IF(OR($A17="",AN$6=""),"",ROUND(SUMIFS(流水支出,流水账户,$A17,流水日期,AN$6),2))</f>
        <v>0</v>
      </c>
      <c r="AO17" s="24">
        <f>IF(OR($A17="",AO$6=""),"",ROUND(SUMIFS(流水收入,流水账户,$A17,流水日期,AO$6),2))</f>
        <v>0</v>
      </c>
      <c r="AP17" s="24">
        <f>IF(OR($A17="",AP$6=""),"",ROUND(SUMIFS(流水支出,流水账户,$A17,流水日期,AP$6),2))</f>
        <v>0</v>
      </c>
      <c r="AQ17" s="24">
        <f>IF(OR($A17="",AQ$6=""),"",ROUND(SUMIFS(流水收入,流水账户,$A17,流水日期,AQ$6),2))</f>
        <v>0</v>
      </c>
      <c r="AR17" s="24">
        <f>IF(OR($A17="",AR$6=""),"",ROUND(SUMIFS(流水支出,流水账户,$A17,流水日期,AR$6),2))</f>
        <v>0</v>
      </c>
      <c r="AS17" s="24">
        <f>IF(OR($A17="",AS$6=""),"",ROUND(SUMIFS(流水收入,流水账户,$A17,流水日期,AS$6),2))</f>
        <v>0</v>
      </c>
      <c r="AT17" s="24">
        <f>IF(OR($A17="",AT$6=""),"",ROUND(SUMIFS(流水支出,流水账户,$A17,流水日期,AT$6),2))</f>
        <v>0</v>
      </c>
      <c r="AU17" s="24">
        <f>IF(OR($A17="",AU$6=""),"",ROUND(SUMIFS(流水收入,流水账户,$A17,流水日期,AU$6),2))</f>
        <v>0</v>
      </c>
      <c r="AV17" s="24">
        <f>IF(OR($A17="",AV$6=""),"",ROUND(SUMIFS(流水支出,流水账户,$A17,流水日期,AV$6),2))</f>
        <v>0</v>
      </c>
      <c r="AW17" s="24">
        <f>IF(OR($A17="",AW$6=""),"",ROUND(SUMIFS(流水收入,流水账户,$A17,流水日期,AW$6),2))</f>
        <v>0</v>
      </c>
      <c r="AX17" s="24">
        <f>IF(OR($A17="",AX$6=""),"",ROUND(SUMIFS(流水支出,流水账户,$A17,流水日期,AX$6),2))</f>
        <v>0</v>
      </c>
      <c r="AY17" s="24">
        <f>IF(OR($A17="",AY$6=""),"",ROUND(SUMIFS(流水收入,流水账户,$A17,流水日期,AY$6),2))</f>
        <v>2100</v>
      </c>
      <c r="AZ17" s="24">
        <f>IF(OR($A17="",AZ$6=""),"",ROUND(SUMIFS(流水支出,流水账户,$A17,流水日期,AZ$6),2))</f>
        <v>0</v>
      </c>
      <c r="BA17" s="24">
        <f>IF(OR($A17="",BA$6=""),"",ROUND(SUMIFS(流水收入,流水账户,$A17,流水日期,BA$6),2))</f>
        <v>0</v>
      </c>
      <c r="BB17" s="24">
        <f>IF(OR($A17="",BB$6=""),"",ROUND(SUMIFS(流水支出,流水账户,$A17,流水日期,BB$6),2))</f>
        <v>0</v>
      </c>
      <c r="BC17" s="24">
        <f>IF(OR($A17="",BC$6=""),"",ROUND(SUMIFS(流水收入,流水账户,$A17,流水日期,BC$6),2))</f>
        <v>0</v>
      </c>
      <c r="BD17" s="24">
        <f>IF(OR($A17="",BD$6=""),"",ROUND(SUMIFS(流水支出,流水账户,$A17,流水日期,BD$6),2))</f>
        <v>0</v>
      </c>
      <c r="BE17" s="24">
        <f>IF(OR($A17="",BE$6=""),"",ROUND(SUMIFS(流水收入,流水账户,$A17,流水日期,BE$6),2))</f>
        <v>0</v>
      </c>
      <c r="BF17" s="24">
        <f>IF(OR($A17="",BF$6=""),"",ROUND(SUMIFS(流水支出,流水账户,$A17,流水日期,BF$6),2))</f>
        <v>0</v>
      </c>
      <c r="BG17" s="24">
        <f>IF(OR($A17="",BG$6=""),"",ROUND(SUMIFS(流水收入,流水账户,$A17,流水日期,BG$6),2))</f>
        <v>0</v>
      </c>
      <c r="BH17" s="24">
        <f>IF(OR($A17="",BH$6=""),"",ROUND(SUMIFS(流水支出,流水账户,$A17,流水日期,BH$6),2))</f>
        <v>0</v>
      </c>
      <c r="BI17" s="24">
        <f>IF(OR($A17="",BI$6=""),"",ROUND(SUMIFS(流水收入,流水账户,$A17,流水日期,BI$6),2))</f>
        <v>0</v>
      </c>
      <c r="BJ17" s="24">
        <f>IF(OR($A17="",BJ$6=""),"",ROUND(SUMIFS(流水支出,流水账户,$A17,流水日期,BJ$6),2))</f>
        <v>0</v>
      </c>
      <c r="BK17" s="24" t="str">
        <f>IF(OR($A17="",BK$6=""),"",ROUND(SUMIFS(流水收入,流水账户,$A17,流水日期,BK$6),2))</f>
        <v/>
      </c>
      <c r="BL17" s="24" t="str">
        <f>IF(OR($A17="",BL$6=""),"",ROUND(SUMIFS(流水支出,流水账户,$A17,流水日期,BL$6),2))</f>
        <v/>
      </c>
      <c r="BM17" s="24">
        <f t="shared" si="0"/>
        <v>2100</v>
      </c>
      <c r="BN17" s="24">
        <f t="shared" si="1"/>
        <v>0</v>
      </c>
      <c r="BO17" s="24">
        <f t="shared" si="2"/>
        <v>16100</v>
      </c>
    </row>
    <row r="18" ht="16.5" spans="1:67">
      <c r="A18" s="13" t="str">
        <f>IF(基础资料!$B$15="","",基础资料!$B$15)</f>
        <v>备用1</v>
      </c>
      <c r="B18" s="24">
        <f>IF(OR($A18="",NOT(ISNUMBER($H$3))),"",ROUND(SUMIF(账户表,$A18,账户期初)+SUMIFS(流水收入,流水账户,$A18,流水日期,"&lt;"&amp;$B$3)-SUMIFS(流水支出,流水账户,$A18,流水日期,"&lt;"&amp;$B$3),2))</f>
        <v>15000</v>
      </c>
      <c r="C18" s="24">
        <f>IF(OR($A18="",C$6=""),"",ROUND(SUMIFS(流水收入,流水账户,$A18,流水日期,C$6),2))</f>
        <v>0</v>
      </c>
      <c r="D18" s="24">
        <f>IF(OR($A18="",D$6=""),"",ROUND(SUMIFS(流水支出,流水账户,$A18,流水日期,D$6),2))</f>
        <v>0</v>
      </c>
      <c r="E18" s="24">
        <f>IF(OR($A18="",E$6=""),"",ROUND(SUMIFS(流水收入,流水账户,$A18,流水日期,E$6),2))</f>
        <v>0</v>
      </c>
      <c r="F18" s="24">
        <f>IF(OR($A18="",F$6=""),"",ROUND(SUMIFS(流水支出,流水账户,$A18,流水日期,F$6),2))</f>
        <v>0</v>
      </c>
      <c r="G18" s="24">
        <f>IF(OR($A18="",G$6=""),"",ROUND(SUMIFS(流水收入,流水账户,$A18,流水日期,G$6),2))</f>
        <v>0</v>
      </c>
      <c r="H18" s="24">
        <f>IF(OR($A18="",H$6=""),"",ROUND(SUMIFS(流水支出,流水账户,$A18,流水日期,H$6),2))</f>
        <v>0</v>
      </c>
      <c r="I18" s="24">
        <f>IF(OR($A18="",I$6=""),"",ROUND(SUMIFS(流水收入,流水账户,$A18,流水日期,I$6),2))</f>
        <v>0</v>
      </c>
      <c r="J18" s="24">
        <f>IF(OR($A18="",J$6=""),"",ROUND(SUMIFS(流水支出,流水账户,$A18,流水日期,J$6),2))</f>
        <v>0</v>
      </c>
      <c r="K18" s="24">
        <f>IF(OR($A18="",K$6=""),"",ROUND(SUMIFS(流水收入,流水账户,$A18,流水日期,K$6),2))</f>
        <v>0</v>
      </c>
      <c r="L18" s="24">
        <f>IF(OR($A18="",L$6=""),"",ROUND(SUMIFS(流水支出,流水账户,$A18,流水日期,L$6),2))</f>
        <v>0</v>
      </c>
      <c r="M18" s="24">
        <f>IF(OR($A18="",M$6=""),"",ROUND(SUMIFS(流水收入,流水账户,$A18,流水日期,M$6),2))</f>
        <v>0</v>
      </c>
      <c r="N18" s="24">
        <f>IF(OR($A18="",N$6=""),"",ROUND(SUMIFS(流水支出,流水账户,$A18,流水日期,N$6),2))</f>
        <v>0</v>
      </c>
      <c r="O18" s="24">
        <f>IF(OR($A18="",O$6=""),"",ROUND(SUMIFS(流水收入,流水账户,$A18,流水日期,O$6),2))</f>
        <v>0</v>
      </c>
      <c r="P18" s="24">
        <f>IF(OR($A18="",P$6=""),"",ROUND(SUMIFS(流水支出,流水账户,$A18,流水日期,P$6),2))</f>
        <v>0</v>
      </c>
      <c r="Q18" s="24">
        <f>IF(OR($A18="",Q$6=""),"",ROUND(SUMIFS(流水收入,流水账户,$A18,流水日期,Q$6),2))</f>
        <v>0</v>
      </c>
      <c r="R18" s="24">
        <f>IF(OR($A18="",R$6=""),"",ROUND(SUMIFS(流水支出,流水账户,$A18,流水日期,R$6),2))</f>
        <v>0</v>
      </c>
      <c r="S18" s="24">
        <f>IF(OR($A18="",S$6=""),"",ROUND(SUMIFS(流水收入,流水账户,$A18,流水日期,S$6),2))</f>
        <v>0</v>
      </c>
      <c r="T18" s="24">
        <f>IF(OR($A18="",T$6=""),"",ROUND(SUMIFS(流水支出,流水账户,$A18,流水日期,T$6),2))</f>
        <v>0</v>
      </c>
      <c r="U18" s="24">
        <f>IF(OR($A18="",U$6=""),"",ROUND(SUMIFS(流水收入,流水账户,$A18,流水日期,U$6),2))</f>
        <v>0</v>
      </c>
      <c r="V18" s="24">
        <f>IF(OR($A18="",V$6=""),"",ROUND(SUMIFS(流水支出,流水账户,$A18,流水日期,V$6),2))</f>
        <v>0</v>
      </c>
      <c r="W18" s="24">
        <f>IF(OR($A18="",W$6=""),"",ROUND(SUMIFS(流水收入,流水账户,$A18,流水日期,W$6),2))</f>
        <v>0</v>
      </c>
      <c r="X18" s="24">
        <f>IF(OR($A18="",X$6=""),"",ROUND(SUMIFS(流水支出,流水账户,$A18,流水日期,X$6),2))</f>
        <v>0</v>
      </c>
      <c r="Y18" s="24">
        <f>IF(OR($A18="",Y$6=""),"",ROUND(SUMIFS(流水收入,流水账户,$A18,流水日期,Y$6),2))</f>
        <v>0</v>
      </c>
      <c r="Z18" s="24">
        <f>IF(OR($A18="",Z$6=""),"",ROUND(SUMIFS(流水支出,流水账户,$A18,流水日期,Z$6),2))</f>
        <v>0</v>
      </c>
      <c r="AA18" s="24">
        <f>IF(OR($A18="",AA$6=""),"",ROUND(SUMIFS(流水收入,流水账户,$A18,流水日期,AA$6),2))</f>
        <v>0</v>
      </c>
      <c r="AB18" s="24">
        <f>IF(OR($A18="",AB$6=""),"",ROUND(SUMIFS(流水支出,流水账户,$A18,流水日期,AB$6),2))</f>
        <v>0</v>
      </c>
      <c r="AC18" s="24">
        <f>IF(OR($A18="",AC$6=""),"",ROUND(SUMIFS(流水收入,流水账户,$A18,流水日期,AC$6),2))</f>
        <v>0</v>
      </c>
      <c r="AD18" s="24">
        <f>IF(OR($A18="",AD$6=""),"",ROUND(SUMIFS(流水支出,流水账户,$A18,流水日期,AD$6),2))</f>
        <v>0</v>
      </c>
      <c r="AE18" s="24">
        <f>IF(OR($A18="",AE$6=""),"",ROUND(SUMIFS(流水收入,流水账户,$A18,流水日期,AE$6),2))</f>
        <v>0</v>
      </c>
      <c r="AF18" s="24">
        <f>IF(OR($A18="",AF$6=""),"",ROUND(SUMIFS(流水支出,流水账户,$A18,流水日期,AF$6),2))</f>
        <v>0</v>
      </c>
      <c r="AG18" s="24">
        <f>IF(OR($A18="",AG$6=""),"",ROUND(SUMIFS(流水收入,流水账户,$A18,流水日期,AG$6),2))</f>
        <v>0</v>
      </c>
      <c r="AH18" s="24">
        <f>IF(OR($A18="",AH$6=""),"",ROUND(SUMIFS(流水支出,流水账户,$A18,流水日期,AH$6),2))</f>
        <v>0</v>
      </c>
      <c r="AI18" s="24">
        <f>IF(OR($A18="",AI$6=""),"",ROUND(SUMIFS(流水收入,流水账户,$A18,流水日期,AI$6),2))</f>
        <v>0</v>
      </c>
      <c r="AJ18" s="24">
        <f>IF(OR($A18="",AJ$6=""),"",ROUND(SUMIFS(流水支出,流水账户,$A18,流水日期,AJ$6),2))</f>
        <v>0</v>
      </c>
      <c r="AK18" s="24">
        <f>IF(OR($A18="",AK$6=""),"",ROUND(SUMIFS(流水收入,流水账户,$A18,流水日期,AK$6),2))</f>
        <v>0</v>
      </c>
      <c r="AL18" s="24">
        <f>IF(OR($A18="",AL$6=""),"",ROUND(SUMIFS(流水支出,流水账户,$A18,流水日期,AL$6),2))</f>
        <v>0</v>
      </c>
      <c r="AM18" s="24">
        <f>IF(OR($A18="",AM$6=""),"",ROUND(SUMIFS(流水收入,流水账户,$A18,流水日期,AM$6),2))</f>
        <v>0</v>
      </c>
      <c r="AN18" s="24">
        <f>IF(OR($A18="",AN$6=""),"",ROUND(SUMIFS(流水支出,流水账户,$A18,流水日期,AN$6),2))</f>
        <v>0</v>
      </c>
      <c r="AO18" s="24">
        <f>IF(OR($A18="",AO$6=""),"",ROUND(SUMIFS(流水收入,流水账户,$A18,流水日期,AO$6),2))</f>
        <v>0</v>
      </c>
      <c r="AP18" s="24">
        <f>IF(OR($A18="",AP$6=""),"",ROUND(SUMIFS(流水支出,流水账户,$A18,流水日期,AP$6),2))</f>
        <v>0</v>
      </c>
      <c r="AQ18" s="24">
        <f>IF(OR($A18="",AQ$6=""),"",ROUND(SUMIFS(流水收入,流水账户,$A18,流水日期,AQ$6),2))</f>
        <v>0</v>
      </c>
      <c r="AR18" s="24">
        <f>IF(OR($A18="",AR$6=""),"",ROUND(SUMIFS(流水支出,流水账户,$A18,流水日期,AR$6),2))</f>
        <v>0</v>
      </c>
      <c r="AS18" s="24">
        <f>IF(OR($A18="",AS$6=""),"",ROUND(SUMIFS(流水收入,流水账户,$A18,流水日期,AS$6),2))</f>
        <v>0</v>
      </c>
      <c r="AT18" s="24">
        <f>IF(OR($A18="",AT$6=""),"",ROUND(SUMIFS(流水支出,流水账户,$A18,流水日期,AT$6),2))</f>
        <v>0</v>
      </c>
      <c r="AU18" s="24">
        <f>IF(OR($A18="",AU$6=""),"",ROUND(SUMIFS(流水收入,流水账户,$A18,流水日期,AU$6),2))</f>
        <v>0</v>
      </c>
      <c r="AV18" s="24">
        <f>IF(OR($A18="",AV$6=""),"",ROUND(SUMIFS(流水支出,流水账户,$A18,流水日期,AV$6),2))</f>
        <v>0</v>
      </c>
      <c r="AW18" s="24">
        <f>IF(OR($A18="",AW$6=""),"",ROUND(SUMIFS(流水收入,流水账户,$A18,流水日期,AW$6),2))</f>
        <v>0</v>
      </c>
      <c r="AX18" s="24">
        <f>IF(OR($A18="",AX$6=""),"",ROUND(SUMIFS(流水支出,流水账户,$A18,流水日期,AX$6),2))</f>
        <v>0</v>
      </c>
      <c r="AY18" s="24">
        <f>IF(OR($A18="",AY$6=""),"",ROUND(SUMIFS(流水收入,流水账户,$A18,流水日期,AY$6),2))</f>
        <v>0</v>
      </c>
      <c r="AZ18" s="24">
        <f>IF(OR($A18="",AZ$6=""),"",ROUND(SUMIFS(流水支出,流水账户,$A18,流水日期,AZ$6),2))</f>
        <v>2000</v>
      </c>
      <c r="BA18" s="24">
        <f>IF(OR($A18="",BA$6=""),"",ROUND(SUMIFS(流水收入,流水账户,$A18,流水日期,BA$6),2))</f>
        <v>0</v>
      </c>
      <c r="BB18" s="24">
        <f>IF(OR($A18="",BB$6=""),"",ROUND(SUMIFS(流水支出,流水账户,$A18,流水日期,BB$6),2))</f>
        <v>0</v>
      </c>
      <c r="BC18" s="24">
        <f>IF(OR($A18="",BC$6=""),"",ROUND(SUMIFS(流水收入,流水账户,$A18,流水日期,BC$6),2))</f>
        <v>0</v>
      </c>
      <c r="BD18" s="24">
        <f>IF(OR($A18="",BD$6=""),"",ROUND(SUMIFS(流水支出,流水账户,$A18,流水日期,BD$6),2))</f>
        <v>0</v>
      </c>
      <c r="BE18" s="24">
        <f>IF(OR($A18="",BE$6=""),"",ROUND(SUMIFS(流水收入,流水账户,$A18,流水日期,BE$6),2))</f>
        <v>0</v>
      </c>
      <c r="BF18" s="24">
        <f>IF(OR($A18="",BF$6=""),"",ROUND(SUMIFS(流水支出,流水账户,$A18,流水日期,BF$6),2))</f>
        <v>0</v>
      </c>
      <c r="BG18" s="24">
        <f>IF(OR($A18="",BG$6=""),"",ROUND(SUMIFS(流水收入,流水账户,$A18,流水日期,BG$6),2))</f>
        <v>0</v>
      </c>
      <c r="BH18" s="24">
        <f>IF(OR($A18="",BH$6=""),"",ROUND(SUMIFS(流水支出,流水账户,$A18,流水日期,BH$6),2))</f>
        <v>0</v>
      </c>
      <c r="BI18" s="24">
        <f>IF(OR($A18="",BI$6=""),"",ROUND(SUMIFS(流水收入,流水账户,$A18,流水日期,BI$6),2))</f>
        <v>0</v>
      </c>
      <c r="BJ18" s="24">
        <f>IF(OR($A18="",BJ$6=""),"",ROUND(SUMIFS(流水支出,流水账户,$A18,流水日期,BJ$6),2))</f>
        <v>0</v>
      </c>
      <c r="BK18" s="24" t="str">
        <f>IF(OR($A18="",BK$6=""),"",ROUND(SUMIFS(流水收入,流水账户,$A18,流水日期,BK$6),2))</f>
        <v/>
      </c>
      <c r="BL18" s="24" t="str">
        <f>IF(OR($A18="",BL$6=""),"",ROUND(SUMIFS(流水支出,流水账户,$A18,流水日期,BL$6),2))</f>
        <v/>
      </c>
      <c r="BM18" s="24">
        <f t="shared" si="0"/>
        <v>0</v>
      </c>
      <c r="BN18" s="24">
        <f t="shared" si="1"/>
        <v>2000</v>
      </c>
      <c r="BO18" s="24">
        <f t="shared" si="2"/>
        <v>13000</v>
      </c>
    </row>
    <row r="19" ht="16.5" spans="1:67">
      <c r="A19" s="13" t="str">
        <f>IF(基础资料!$B$16="","",基础资料!$B$16)</f>
        <v>备用2</v>
      </c>
      <c r="B19" s="24">
        <f>IF(OR($A19="",NOT(ISNUMBER($H$3))),"",ROUND(SUMIF(账户表,$A19,账户期初)+SUMIFS(流水收入,流水账户,$A19,流水日期,"&lt;"&amp;$B$3)-SUMIFS(流水支出,流水账户,$A19,流水日期,"&lt;"&amp;$B$3),2))</f>
        <v>16000</v>
      </c>
      <c r="C19" s="24">
        <f>IF(OR($A19="",C$6=""),"",ROUND(SUMIFS(流水收入,流水账户,$A19,流水日期,C$6),2))</f>
        <v>0</v>
      </c>
      <c r="D19" s="24">
        <f>IF(OR($A19="",D$6=""),"",ROUND(SUMIFS(流水支出,流水账户,$A19,流水日期,D$6),2))</f>
        <v>0</v>
      </c>
      <c r="E19" s="24">
        <f>IF(OR($A19="",E$6=""),"",ROUND(SUMIFS(流水收入,流水账户,$A19,流水日期,E$6),2))</f>
        <v>0</v>
      </c>
      <c r="F19" s="24">
        <f>IF(OR($A19="",F$6=""),"",ROUND(SUMIFS(流水支出,流水账户,$A19,流水日期,F$6),2))</f>
        <v>0</v>
      </c>
      <c r="G19" s="24">
        <f>IF(OR($A19="",G$6=""),"",ROUND(SUMIFS(流水收入,流水账户,$A19,流水日期,G$6),2))</f>
        <v>0</v>
      </c>
      <c r="H19" s="24">
        <f>IF(OR($A19="",H$6=""),"",ROUND(SUMIFS(流水支出,流水账户,$A19,流水日期,H$6),2))</f>
        <v>0</v>
      </c>
      <c r="I19" s="24">
        <f>IF(OR($A19="",I$6=""),"",ROUND(SUMIFS(流水收入,流水账户,$A19,流水日期,I$6),2))</f>
        <v>0</v>
      </c>
      <c r="J19" s="24">
        <f>IF(OR($A19="",J$6=""),"",ROUND(SUMIFS(流水支出,流水账户,$A19,流水日期,J$6),2))</f>
        <v>0</v>
      </c>
      <c r="K19" s="24">
        <f>IF(OR($A19="",K$6=""),"",ROUND(SUMIFS(流水收入,流水账户,$A19,流水日期,K$6),2))</f>
        <v>0</v>
      </c>
      <c r="L19" s="24">
        <f>IF(OR($A19="",L$6=""),"",ROUND(SUMIFS(流水支出,流水账户,$A19,流水日期,L$6),2))</f>
        <v>0</v>
      </c>
      <c r="M19" s="24">
        <f>IF(OR($A19="",M$6=""),"",ROUND(SUMIFS(流水收入,流水账户,$A19,流水日期,M$6),2))</f>
        <v>0</v>
      </c>
      <c r="N19" s="24">
        <f>IF(OR($A19="",N$6=""),"",ROUND(SUMIFS(流水支出,流水账户,$A19,流水日期,N$6),2))</f>
        <v>0</v>
      </c>
      <c r="O19" s="24">
        <f>IF(OR($A19="",O$6=""),"",ROUND(SUMIFS(流水收入,流水账户,$A19,流水日期,O$6),2))</f>
        <v>0</v>
      </c>
      <c r="P19" s="24">
        <f>IF(OR($A19="",P$6=""),"",ROUND(SUMIFS(流水支出,流水账户,$A19,流水日期,P$6),2))</f>
        <v>0</v>
      </c>
      <c r="Q19" s="24">
        <f>IF(OR($A19="",Q$6=""),"",ROUND(SUMIFS(流水收入,流水账户,$A19,流水日期,Q$6),2))</f>
        <v>0</v>
      </c>
      <c r="R19" s="24">
        <f>IF(OR($A19="",R$6=""),"",ROUND(SUMIFS(流水支出,流水账户,$A19,流水日期,R$6),2))</f>
        <v>0</v>
      </c>
      <c r="S19" s="24">
        <f>IF(OR($A19="",S$6=""),"",ROUND(SUMIFS(流水收入,流水账户,$A19,流水日期,S$6),2))</f>
        <v>0</v>
      </c>
      <c r="T19" s="24">
        <f>IF(OR($A19="",T$6=""),"",ROUND(SUMIFS(流水支出,流水账户,$A19,流水日期,T$6),2))</f>
        <v>0</v>
      </c>
      <c r="U19" s="24">
        <f>IF(OR($A19="",U$6=""),"",ROUND(SUMIFS(流水收入,流水账户,$A19,流水日期,U$6),2))</f>
        <v>0</v>
      </c>
      <c r="V19" s="24">
        <f>IF(OR($A19="",V$6=""),"",ROUND(SUMIFS(流水支出,流水账户,$A19,流水日期,V$6),2))</f>
        <v>0</v>
      </c>
      <c r="W19" s="24">
        <f>IF(OR($A19="",W$6=""),"",ROUND(SUMIFS(流水收入,流水账户,$A19,流水日期,W$6),2))</f>
        <v>0</v>
      </c>
      <c r="X19" s="24">
        <f>IF(OR($A19="",X$6=""),"",ROUND(SUMIFS(流水支出,流水账户,$A19,流水日期,X$6),2))</f>
        <v>0</v>
      </c>
      <c r="Y19" s="24">
        <f>IF(OR($A19="",Y$6=""),"",ROUND(SUMIFS(流水收入,流水账户,$A19,流水日期,Y$6),2))</f>
        <v>0</v>
      </c>
      <c r="Z19" s="24">
        <f>IF(OR($A19="",Z$6=""),"",ROUND(SUMIFS(流水支出,流水账户,$A19,流水日期,Z$6),2))</f>
        <v>0</v>
      </c>
      <c r="AA19" s="24">
        <f>IF(OR($A19="",AA$6=""),"",ROUND(SUMIFS(流水收入,流水账户,$A19,流水日期,AA$6),2))</f>
        <v>0</v>
      </c>
      <c r="AB19" s="24">
        <f>IF(OR($A19="",AB$6=""),"",ROUND(SUMIFS(流水支出,流水账户,$A19,流水日期,AB$6),2))</f>
        <v>0</v>
      </c>
      <c r="AC19" s="24">
        <f>IF(OR($A19="",AC$6=""),"",ROUND(SUMIFS(流水收入,流水账户,$A19,流水日期,AC$6),2))</f>
        <v>0</v>
      </c>
      <c r="AD19" s="24">
        <f>IF(OR($A19="",AD$6=""),"",ROUND(SUMIFS(流水支出,流水账户,$A19,流水日期,AD$6),2))</f>
        <v>0</v>
      </c>
      <c r="AE19" s="24">
        <f>IF(OR($A19="",AE$6=""),"",ROUND(SUMIFS(流水收入,流水账户,$A19,流水日期,AE$6),2))</f>
        <v>0</v>
      </c>
      <c r="AF19" s="24">
        <f>IF(OR($A19="",AF$6=""),"",ROUND(SUMIFS(流水支出,流水账户,$A19,流水日期,AF$6),2))</f>
        <v>0</v>
      </c>
      <c r="AG19" s="24">
        <f>IF(OR($A19="",AG$6=""),"",ROUND(SUMIFS(流水收入,流水账户,$A19,流水日期,AG$6),2))</f>
        <v>0</v>
      </c>
      <c r="AH19" s="24">
        <f>IF(OR($A19="",AH$6=""),"",ROUND(SUMIFS(流水支出,流水账户,$A19,流水日期,AH$6),2))</f>
        <v>0</v>
      </c>
      <c r="AI19" s="24">
        <f>IF(OR($A19="",AI$6=""),"",ROUND(SUMIFS(流水收入,流水账户,$A19,流水日期,AI$6),2))</f>
        <v>0</v>
      </c>
      <c r="AJ19" s="24">
        <f>IF(OR($A19="",AJ$6=""),"",ROUND(SUMIFS(流水支出,流水账户,$A19,流水日期,AJ$6),2))</f>
        <v>0</v>
      </c>
      <c r="AK19" s="24">
        <f>IF(OR($A19="",AK$6=""),"",ROUND(SUMIFS(流水收入,流水账户,$A19,流水日期,AK$6),2))</f>
        <v>0</v>
      </c>
      <c r="AL19" s="24">
        <f>IF(OR($A19="",AL$6=""),"",ROUND(SUMIFS(流水支出,流水账户,$A19,流水日期,AL$6),2))</f>
        <v>0</v>
      </c>
      <c r="AM19" s="24">
        <f>IF(OR($A19="",AM$6=""),"",ROUND(SUMIFS(流水收入,流水账户,$A19,流水日期,AM$6),2))</f>
        <v>0</v>
      </c>
      <c r="AN19" s="24">
        <f>IF(OR($A19="",AN$6=""),"",ROUND(SUMIFS(流水支出,流水账户,$A19,流水日期,AN$6),2))</f>
        <v>0</v>
      </c>
      <c r="AO19" s="24">
        <f>IF(OR($A19="",AO$6=""),"",ROUND(SUMIFS(流水收入,流水账户,$A19,流水日期,AO$6),2))</f>
        <v>0</v>
      </c>
      <c r="AP19" s="24">
        <f>IF(OR($A19="",AP$6=""),"",ROUND(SUMIFS(流水支出,流水账户,$A19,流水日期,AP$6),2))</f>
        <v>0</v>
      </c>
      <c r="AQ19" s="24">
        <f>IF(OR($A19="",AQ$6=""),"",ROUND(SUMIFS(流水收入,流水账户,$A19,流水日期,AQ$6),2))</f>
        <v>0</v>
      </c>
      <c r="AR19" s="24">
        <f>IF(OR($A19="",AR$6=""),"",ROUND(SUMIFS(流水支出,流水账户,$A19,流水日期,AR$6),2))</f>
        <v>0</v>
      </c>
      <c r="AS19" s="24">
        <f>IF(OR($A19="",AS$6=""),"",ROUND(SUMIFS(流水收入,流水账户,$A19,流水日期,AS$6),2))</f>
        <v>0</v>
      </c>
      <c r="AT19" s="24">
        <f>IF(OR($A19="",AT$6=""),"",ROUND(SUMIFS(流水支出,流水账户,$A19,流水日期,AT$6),2))</f>
        <v>0</v>
      </c>
      <c r="AU19" s="24">
        <f>IF(OR($A19="",AU$6=""),"",ROUND(SUMIFS(流水收入,流水账户,$A19,流水日期,AU$6),2))</f>
        <v>0</v>
      </c>
      <c r="AV19" s="24">
        <f>IF(OR($A19="",AV$6=""),"",ROUND(SUMIFS(流水支出,流水账户,$A19,流水日期,AV$6),2))</f>
        <v>0</v>
      </c>
      <c r="AW19" s="24">
        <f>IF(OR($A19="",AW$6=""),"",ROUND(SUMIFS(流水收入,流水账户,$A19,流水日期,AW$6),2))</f>
        <v>0</v>
      </c>
      <c r="AX19" s="24">
        <f>IF(OR($A19="",AX$6=""),"",ROUND(SUMIFS(流水支出,流水账户,$A19,流水日期,AX$6),2))</f>
        <v>0</v>
      </c>
      <c r="AY19" s="24">
        <f>IF(OR($A19="",AY$6=""),"",ROUND(SUMIFS(流水收入,流水账户,$A19,流水日期,AY$6),2))</f>
        <v>0</v>
      </c>
      <c r="AZ19" s="24">
        <f>IF(OR($A19="",AZ$6=""),"",ROUND(SUMIFS(流水支出,流水账户,$A19,流水日期,AZ$6),2))</f>
        <v>0</v>
      </c>
      <c r="BA19" s="24">
        <f>IF(OR($A19="",BA$6=""),"",ROUND(SUMIFS(流水收入,流水账户,$A19,流水日期,BA$6),2))</f>
        <v>3000</v>
      </c>
      <c r="BB19" s="24">
        <f>IF(OR($A19="",BB$6=""),"",ROUND(SUMIFS(流水支出,流水账户,$A19,流水日期,BB$6),2))</f>
        <v>0</v>
      </c>
      <c r="BC19" s="24">
        <f>IF(OR($A19="",BC$6=""),"",ROUND(SUMIFS(流水收入,流水账户,$A19,流水日期,BC$6),2))</f>
        <v>0</v>
      </c>
      <c r="BD19" s="24">
        <f>IF(OR($A19="",BD$6=""),"",ROUND(SUMIFS(流水支出,流水账户,$A19,流水日期,BD$6),2))</f>
        <v>0</v>
      </c>
      <c r="BE19" s="24">
        <f>IF(OR($A19="",BE$6=""),"",ROUND(SUMIFS(流水收入,流水账户,$A19,流水日期,BE$6),2))</f>
        <v>0</v>
      </c>
      <c r="BF19" s="24">
        <f>IF(OR($A19="",BF$6=""),"",ROUND(SUMIFS(流水支出,流水账户,$A19,流水日期,BF$6),2))</f>
        <v>0</v>
      </c>
      <c r="BG19" s="24">
        <f>IF(OR($A19="",BG$6=""),"",ROUND(SUMIFS(流水收入,流水账户,$A19,流水日期,BG$6),2))</f>
        <v>0</v>
      </c>
      <c r="BH19" s="24">
        <f>IF(OR($A19="",BH$6=""),"",ROUND(SUMIFS(流水支出,流水账户,$A19,流水日期,BH$6),2))</f>
        <v>0</v>
      </c>
      <c r="BI19" s="24">
        <f>IF(OR($A19="",BI$6=""),"",ROUND(SUMIFS(流水收入,流水账户,$A19,流水日期,BI$6),2))</f>
        <v>0</v>
      </c>
      <c r="BJ19" s="24">
        <f>IF(OR($A19="",BJ$6=""),"",ROUND(SUMIFS(流水支出,流水账户,$A19,流水日期,BJ$6),2))</f>
        <v>0</v>
      </c>
      <c r="BK19" s="24" t="str">
        <f>IF(OR($A19="",BK$6=""),"",ROUND(SUMIFS(流水收入,流水账户,$A19,流水日期,BK$6),2))</f>
        <v/>
      </c>
      <c r="BL19" s="24" t="str">
        <f>IF(OR($A19="",BL$6=""),"",ROUND(SUMIFS(流水支出,流水账户,$A19,流水日期,BL$6),2))</f>
        <v/>
      </c>
      <c r="BM19" s="24">
        <f t="shared" si="0"/>
        <v>3000</v>
      </c>
      <c r="BN19" s="24">
        <f t="shared" si="1"/>
        <v>0</v>
      </c>
      <c r="BO19" s="24">
        <f t="shared" si="2"/>
        <v>19000</v>
      </c>
    </row>
    <row r="20" ht="16.5" spans="1:67">
      <c r="A20" s="13" t="str">
        <f>IF(基础资料!$B$17="","",基础资料!$B$17)</f>
        <v>备用3</v>
      </c>
      <c r="B20" s="24">
        <f>IF(OR($A20="",NOT(ISNUMBER($H$3))),"",ROUND(SUMIF(账户表,$A20,账户期初)+SUMIFS(流水收入,流水账户,$A20,流水日期,"&lt;"&amp;$B$3)-SUMIFS(流水支出,流水账户,$A20,流水日期,"&lt;"&amp;$B$3),2))</f>
        <v>17000</v>
      </c>
      <c r="C20" s="24">
        <f>IF(OR($A20="",C$6=""),"",ROUND(SUMIFS(流水收入,流水账户,$A20,流水日期,C$6),2))</f>
        <v>0</v>
      </c>
      <c r="D20" s="24">
        <f>IF(OR($A20="",D$6=""),"",ROUND(SUMIFS(流水支出,流水账户,$A20,流水日期,D$6),2))</f>
        <v>0</v>
      </c>
      <c r="E20" s="24">
        <f>IF(OR($A20="",E$6=""),"",ROUND(SUMIFS(流水收入,流水账户,$A20,流水日期,E$6),2))</f>
        <v>0</v>
      </c>
      <c r="F20" s="24">
        <f>IF(OR($A20="",F$6=""),"",ROUND(SUMIFS(流水支出,流水账户,$A20,流水日期,F$6),2))</f>
        <v>0</v>
      </c>
      <c r="G20" s="24">
        <f>IF(OR($A20="",G$6=""),"",ROUND(SUMIFS(流水收入,流水账户,$A20,流水日期,G$6),2))</f>
        <v>0</v>
      </c>
      <c r="H20" s="24">
        <f>IF(OR($A20="",H$6=""),"",ROUND(SUMIFS(流水支出,流水账户,$A20,流水日期,H$6),2))</f>
        <v>0</v>
      </c>
      <c r="I20" s="24">
        <f>IF(OR($A20="",I$6=""),"",ROUND(SUMIFS(流水收入,流水账户,$A20,流水日期,I$6),2))</f>
        <v>0</v>
      </c>
      <c r="J20" s="24">
        <f>IF(OR($A20="",J$6=""),"",ROUND(SUMIFS(流水支出,流水账户,$A20,流水日期,J$6),2))</f>
        <v>0</v>
      </c>
      <c r="K20" s="24">
        <f>IF(OR($A20="",K$6=""),"",ROUND(SUMIFS(流水收入,流水账户,$A20,流水日期,K$6),2))</f>
        <v>0</v>
      </c>
      <c r="L20" s="24">
        <f>IF(OR($A20="",L$6=""),"",ROUND(SUMIFS(流水支出,流水账户,$A20,流水日期,L$6),2))</f>
        <v>0</v>
      </c>
      <c r="M20" s="24">
        <f>IF(OR($A20="",M$6=""),"",ROUND(SUMIFS(流水收入,流水账户,$A20,流水日期,M$6),2))</f>
        <v>0</v>
      </c>
      <c r="N20" s="24">
        <f>IF(OR($A20="",N$6=""),"",ROUND(SUMIFS(流水支出,流水账户,$A20,流水日期,N$6),2))</f>
        <v>0</v>
      </c>
      <c r="O20" s="24">
        <f>IF(OR($A20="",O$6=""),"",ROUND(SUMIFS(流水收入,流水账户,$A20,流水日期,O$6),2))</f>
        <v>0</v>
      </c>
      <c r="P20" s="24">
        <f>IF(OR($A20="",P$6=""),"",ROUND(SUMIFS(流水支出,流水账户,$A20,流水日期,P$6),2))</f>
        <v>0</v>
      </c>
      <c r="Q20" s="24">
        <f>IF(OR($A20="",Q$6=""),"",ROUND(SUMIFS(流水收入,流水账户,$A20,流水日期,Q$6),2))</f>
        <v>0</v>
      </c>
      <c r="R20" s="24">
        <f>IF(OR($A20="",R$6=""),"",ROUND(SUMIFS(流水支出,流水账户,$A20,流水日期,R$6),2))</f>
        <v>0</v>
      </c>
      <c r="S20" s="24">
        <f>IF(OR($A20="",S$6=""),"",ROUND(SUMIFS(流水收入,流水账户,$A20,流水日期,S$6),2))</f>
        <v>0</v>
      </c>
      <c r="T20" s="24">
        <f>IF(OR($A20="",T$6=""),"",ROUND(SUMIFS(流水支出,流水账户,$A20,流水日期,T$6),2))</f>
        <v>0</v>
      </c>
      <c r="U20" s="24">
        <f>IF(OR($A20="",U$6=""),"",ROUND(SUMIFS(流水收入,流水账户,$A20,流水日期,U$6),2))</f>
        <v>0</v>
      </c>
      <c r="V20" s="24">
        <f>IF(OR($A20="",V$6=""),"",ROUND(SUMIFS(流水支出,流水账户,$A20,流水日期,V$6),2))</f>
        <v>0</v>
      </c>
      <c r="W20" s="24">
        <f>IF(OR($A20="",W$6=""),"",ROUND(SUMIFS(流水收入,流水账户,$A20,流水日期,W$6),2))</f>
        <v>0</v>
      </c>
      <c r="X20" s="24">
        <f>IF(OR($A20="",X$6=""),"",ROUND(SUMIFS(流水支出,流水账户,$A20,流水日期,X$6),2))</f>
        <v>0</v>
      </c>
      <c r="Y20" s="24">
        <f>IF(OR($A20="",Y$6=""),"",ROUND(SUMIFS(流水收入,流水账户,$A20,流水日期,Y$6),2))</f>
        <v>0</v>
      </c>
      <c r="Z20" s="24">
        <f>IF(OR($A20="",Z$6=""),"",ROUND(SUMIFS(流水支出,流水账户,$A20,流水日期,Z$6),2))</f>
        <v>0</v>
      </c>
      <c r="AA20" s="24">
        <f>IF(OR($A20="",AA$6=""),"",ROUND(SUMIFS(流水收入,流水账户,$A20,流水日期,AA$6),2))</f>
        <v>0</v>
      </c>
      <c r="AB20" s="24">
        <f>IF(OR($A20="",AB$6=""),"",ROUND(SUMIFS(流水支出,流水账户,$A20,流水日期,AB$6),2))</f>
        <v>0</v>
      </c>
      <c r="AC20" s="24">
        <f>IF(OR($A20="",AC$6=""),"",ROUND(SUMIFS(流水收入,流水账户,$A20,流水日期,AC$6),2))</f>
        <v>0</v>
      </c>
      <c r="AD20" s="24">
        <f>IF(OR($A20="",AD$6=""),"",ROUND(SUMIFS(流水支出,流水账户,$A20,流水日期,AD$6),2))</f>
        <v>0</v>
      </c>
      <c r="AE20" s="24">
        <f>IF(OR($A20="",AE$6=""),"",ROUND(SUMIFS(流水收入,流水账户,$A20,流水日期,AE$6),2))</f>
        <v>0</v>
      </c>
      <c r="AF20" s="24">
        <f>IF(OR($A20="",AF$6=""),"",ROUND(SUMIFS(流水支出,流水账户,$A20,流水日期,AF$6),2))</f>
        <v>0</v>
      </c>
      <c r="AG20" s="24">
        <f>IF(OR($A20="",AG$6=""),"",ROUND(SUMIFS(流水收入,流水账户,$A20,流水日期,AG$6),2))</f>
        <v>0</v>
      </c>
      <c r="AH20" s="24">
        <f>IF(OR($A20="",AH$6=""),"",ROUND(SUMIFS(流水支出,流水账户,$A20,流水日期,AH$6),2))</f>
        <v>0</v>
      </c>
      <c r="AI20" s="24">
        <f>IF(OR($A20="",AI$6=""),"",ROUND(SUMIFS(流水收入,流水账户,$A20,流水日期,AI$6),2))</f>
        <v>0</v>
      </c>
      <c r="AJ20" s="24">
        <f>IF(OR($A20="",AJ$6=""),"",ROUND(SUMIFS(流水支出,流水账户,$A20,流水日期,AJ$6),2))</f>
        <v>0</v>
      </c>
      <c r="AK20" s="24">
        <f>IF(OR($A20="",AK$6=""),"",ROUND(SUMIFS(流水收入,流水账户,$A20,流水日期,AK$6),2))</f>
        <v>0</v>
      </c>
      <c r="AL20" s="24">
        <f>IF(OR($A20="",AL$6=""),"",ROUND(SUMIFS(流水支出,流水账户,$A20,流水日期,AL$6),2))</f>
        <v>0</v>
      </c>
      <c r="AM20" s="24">
        <f>IF(OR($A20="",AM$6=""),"",ROUND(SUMIFS(流水收入,流水账户,$A20,流水日期,AM$6),2))</f>
        <v>0</v>
      </c>
      <c r="AN20" s="24">
        <f>IF(OR($A20="",AN$6=""),"",ROUND(SUMIFS(流水支出,流水账户,$A20,流水日期,AN$6),2))</f>
        <v>0</v>
      </c>
      <c r="AO20" s="24">
        <f>IF(OR($A20="",AO$6=""),"",ROUND(SUMIFS(流水收入,流水账户,$A20,流水日期,AO$6),2))</f>
        <v>0</v>
      </c>
      <c r="AP20" s="24">
        <f>IF(OR($A20="",AP$6=""),"",ROUND(SUMIFS(流水支出,流水账户,$A20,流水日期,AP$6),2))</f>
        <v>0</v>
      </c>
      <c r="AQ20" s="24">
        <f>IF(OR($A20="",AQ$6=""),"",ROUND(SUMIFS(流水收入,流水账户,$A20,流水日期,AQ$6),2))</f>
        <v>0</v>
      </c>
      <c r="AR20" s="24">
        <f>IF(OR($A20="",AR$6=""),"",ROUND(SUMIFS(流水支出,流水账户,$A20,流水日期,AR$6),2))</f>
        <v>0</v>
      </c>
      <c r="AS20" s="24">
        <f>IF(OR($A20="",AS$6=""),"",ROUND(SUMIFS(流水收入,流水账户,$A20,流水日期,AS$6),2))</f>
        <v>0</v>
      </c>
      <c r="AT20" s="24">
        <f>IF(OR($A20="",AT$6=""),"",ROUND(SUMIFS(流水支出,流水账户,$A20,流水日期,AT$6),2))</f>
        <v>0</v>
      </c>
      <c r="AU20" s="24">
        <f>IF(OR($A20="",AU$6=""),"",ROUND(SUMIFS(流水收入,流水账户,$A20,流水日期,AU$6),2))</f>
        <v>0</v>
      </c>
      <c r="AV20" s="24">
        <f>IF(OR($A20="",AV$6=""),"",ROUND(SUMIFS(流水支出,流水账户,$A20,流水日期,AV$6),2))</f>
        <v>0</v>
      </c>
      <c r="AW20" s="24">
        <f>IF(OR($A20="",AW$6=""),"",ROUND(SUMIFS(流水收入,流水账户,$A20,流水日期,AW$6),2))</f>
        <v>0</v>
      </c>
      <c r="AX20" s="24">
        <f>IF(OR($A20="",AX$6=""),"",ROUND(SUMIFS(流水支出,流水账户,$A20,流水日期,AX$6),2))</f>
        <v>0</v>
      </c>
      <c r="AY20" s="24">
        <f>IF(OR($A20="",AY$6=""),"",ROUND(SUMIFS(流水收入,流水账户,$A20,流水日期,AY$6),2))</f>
        <v>0</v>
      </c>
      <c r="AZ20" s="24">
        <f>IF(OR($A20="",AZ$6=""),"",ROUND(SUMIFS(流水支出,流水账户,$A20,流水日期,AZ$6),2))</f>
        <v>0</v>
      </c>
      <c r="BA20" s="24">
        <f>IF(OR($A20="",BA$6=""),"",ROUND(SUMIFS(流水收入,流水账户,$A20,流水日期,BA$6),2))</f>
        <v>0</v>
      </c>
      <c r="BB20" s="24">
        <f>IF(OR($A20="",BB$6=""),"",ROUND(SUMIFS(流水支出,流水账户,$A20,流水日期,BB$6),2))</f>
        <v>8000</v>
      </c>
      <c r="BC20" s="24">
        <f>IF(OR($A20="",BC$6=""),"",ROUND(SUMIFS(流水收入,流水账户,$A20,流水日期,BC$6),2))</f>
        <v>0</v>
      </c>
      <c r="BD20" s="24">
        <f>IF(OR($A20="",BD$6=""),"",ROUND(SUMIFS(流水支出,流水账户,$A20,流水日期,BD$6),2))</f>
        <v>0</v>
      </c>
      <c r="BE20" s="24">
        <f>IF(OR($A20="",BE$6=""),"",ROUND(SUMIFS(流水收入,流水账户,$A20,流水日期,BE$6),2))</f>
        <v>0</v>
      </c>
      <c r="BF20" s="24">
        <f>IF(OR($A20="",BF$6=""),"",ROUND(SUMIFS(流水支出,流水账户,$A20,流水日期,BF$6),2))</f>
        <v>0</v>
      </c>
      <c r="BG20" s="24">
        <f>IF(OR($A20="",BG$6=""),"",ROUND(SUMIFS(流水收入,流水账户,$A20,流水日期,BG$6),2))</f>
        <v>0</v>
      </c>
      <c r="BH20" s="24">
        <f>IF(OR($A20="",BH$6=""),"",ROUND(SUMIFS(流水支出,流水账户,$A20,流水日期,BH$6),2))</f>
        <v>0</v>
      </c>
      <c r="BI20" s="24">
        <f>IF(OR($A20="",BI$6=""),"",ROUND(SUMIFS(流水收入,流水账户,$A20,流水日期,BI$6),2))</f>
        <v>0</v>
      </c>
      <c r="BJ20" s="24">
        <f>IF(OR($A20="",BJ$6=""),"",ROUND(SUMIFS(流水支出,流水账户,$A20,流水日期,BJ$6),2))</f>
        <v>0</v>
      </c>
      <c r="BK20" s="24" t="str">
        <f>IF(OR($A20="",BK$6=""),"",ROUND(SUMIFS(流水收入,流水账户,$A20,流水日期,BK$6),2))</f>
        <v/>
      </c>
      <c r="BL20" s="24" t="str">
        <f>IF(OR($A20="",BL$6=""),"",ROUND(SUMIFS(流水支出,流水账户,$A20,流水日期,BL$6),2))</f>
        <v/>
      </c>
      <c r="BM20" s="24">
        <f t="shared" si="0"/>
        <v>0</v>
      </c>
      <c r="BN20" s="24">
        <f t="shared" si="1"/>
        <v>8000</v>
      </c>
      <c r="BO20" s="24">
        <f t="shared" si="2"/>
        <v>9000</v>
      </c>
    </row>
    <row r="21" ht="16.5" spans="1:67">
      <c r="A21" s="13" t="str">
        <f>IF(基础资料!$B$18="","",基础资料!$B$18)</f>
        <v>备用4</v>
      </c>
      <c r="B21" s="24">
        <f>IF(OR($A21="",NOT(ISNUMBER($H$3))),"",ROUND(SUMIF(账户表,$A21,账户期初)+SUMIFS(流水收入,流水账户,$A21,流水日期,"&lt;"&amp;$B$3)-SUMIFS(流水支出,流水账户,$A21,流水日期,"&lt;"&amp;$B$3),2))</f>
        <v>18000</v>
      </c>
      <c r="C21" s="24">
        <f>IF(OR($A21="",C$6=""),"",ROUND(SUMIFS(流水收入,流水账户,$A21,流水日期,C$6),2))</f>
        <v>0</v>
      </c>
      <c r="D21" s="24">
        <f>IF(OR($A21="",D$6=""),"",ROUND(SUMIFS(流水支出,流水账户,$A21,流水日期,D$6),2))</f>
        <v>0</v>
      </c>
      <c r="E21" s="24">
        <f>IF(OR($A21="",E$6=""),"",ROUND(SUMIFS(流水收入,流水账户,$A21,流水日期,E$6),2))</f>
        <v>0</v>
      </c>
      <c r="F21" s="24">
        <f>IF(OR($A21="",F$6=""),"",ROUND(SUMIFS(流水支出,流水账户,$A21,流水日期,F$6),2))</f>
        <v>0</v>
      </c>
      <c r="G21" s="24">
        <f>IF(OR($A21="",G$6=""),"",ROUND(SUMIFS(流水收入,流水账户,$A21,流水日期,G$6),2))</f>
        <v>0</v>
      </c>
      <c r="H21" s="24">
        <f>IF(OR($A21="",H$6=""),"",ROUND(SUMIFS(流水支出,流水账户,$A21,流水日期,H$6),2))</f>
        <v>0</v>
      </c>
      <c r="I21" s="24">
        <f>IF(OR($A21="",I$6=""),"",ROUND(SUMIFS(流水收入,流水账户,$A21,流水日期,I$6),2))</f>
        <v>0</v>
      </c>
      <c r="J21" s="24">
        <f>IF(OR($A21="",J$6=""),"",ROUND(SUMIFS(流水支出,流水账户,$A21,流水日期,J$6),2))</f>
        <v>0</v>
      </c>
      <c r="K21" s="24">
        <f>IF(OR($A21="",K$6=""),"",ROUND(SUMIFS(流水收入,流水账户,$A21,流水日期,K$6),2))</f>
        <v>0</v>
      </c>
      <c r="L21" s="24">
        <f>IF(OR($A21="",L$6=""),"",ROUND(SUMIFS(流水支出,流水账户,$A21,流水日期,L$6),2))</f>
        <v>0</v>
      </c>
      <c r="M21" s="24">
        <f>IF(OR($A21="",M$6=""),"",ROUND(SUMIFS(流水收入,流水账户,$A21,流水日期,M$6),2))</f>
        <v>0</v>
      </c>
      <c r="N21" s="24">
        <f>IF(OR($A21="",N$6=""),"",ROUND(SUMIFS(流水支出,流水账户,$A21,流水日期,N$6),2))</f>
        <v>0</v>
      </c>
      <c r="O21" s="24">
        <f>IF(OR($A21="",O$6=""),"",ROUND(SUMIFS(流水收入,流水账户,$A21,流水日期,O$6),2))</f>
        <v>0</v>
      </c>
      <c r="P21" s="24">
        <f>IF(OR($A21="",P$6=""),"",ROUND(SUMIFS(流水支出,流水账户,$A21,流水日期,P$6),2))</f>
        <v>0</v>
      </c>
      <c r="Q21" s="24">
        <f>IF(OR($A21="",Q$6=""),"",ROUND(SUMIFS(流水收入,流水账户,$A21,流水日期,Q$6),2))</f>
        <v>0</v>
      </c>
      <c r="R21" s="24">
        <f>IF(OR($A21="",R$6=""),"",ROUND(SUMIFS(流水支出,流水账户,$A21,流水日期,R$6),2))</f>
        <v>0</v>
      </c>
      <c r="S21" s="24">
        <f>IF(OR($A21="",S$6=""),"",ROUND(SUMIFS(流水收入,流水账户,$A21,流水日期,S$6),2))</f>
        <v>0</v>
      </c>
      <c r="T21" s="24">
        <f>IF(OR($A21="",T$6=""),"",ROUND(SUMIFS(流水支出,流水账户,$A21,流水日期,T$6),2))</f>
        <v>0</v>
      </c>
      <c r="U21" s="24">
        <f>IF(OR($A21="",U$6=""),"",ROUND(SUMIFS(流水收入,流水账户,$A21,流水日期,U$6),2))</f>
        <v>0</v>
      </c>
      <c r="V21" s="24">
        <f>IF(OR($A21="",V$6=""),"",ROUND(SUMIFS(流水支出,流水账户,$A21,流水日期,V$6),2))</f>
        <v>0</v>
      </c>
      <c r="W21" s="24">
        <f>IF(OR($A21="",W$6=""),"",ROUND(SUMIFS(流水收入,流水账户,$A21,流水日期,W$6),2))</f>
        <v>0</v>
      </c>
      <c r="X21" s="24">
        <f>IF(OR($A21="",X$6=""),"",ROUND(SUMIFS(流水支出,流水账户,$A21,流水日期,X$6),2))</f>
        <v>0</v>
      </c>
      <c r="Y21" s="24">
        <f>IF(OR($A21="",Y$6=""),"",ROUND(SUMIFS(流水收入,流水账户,$A21,流水日期,Y$6),2))</f>
        <v>0</v>
      </c>
      <c r="Z21" s="24">
        <f>IF(OR($A21="",Z$6=""),"",ROUND(SUMIFS(流水支出,流水账户,$A21,流水日期,Z$6),2))</f>
        <v>0</v>
      </c>
      <c r="AA21" s="24">
        <f>IF(OR($A21="",AA$6=""),"",ROUND(SUMIFS(流水收入,流水账户,$A21,流水日期,AA$6),2))</f>
        <v>0</v>
      </c>
      <c r="AB21" s="24">
        <f>IF(OR($A21="",AB$6=""),"",ROUND(SUMIFS(流水支出,流水账户,$A21,流水日期,AB$6),2))</f>
        <v>0</v>
      </c>
      <c r="AC21" s="24">
        <f>IF(OR($A21="",AC$6=""),"",ROUND(SUMIFS(流水收入,流水账户,$A21,流水日期,AC$6),2))</f>
        <v>0</v>
      </c>
      <c r="AD21" s="24">
        <f>IF(OR($A21="",AD$6=""),"",ROUND(SUMIFS(流水支出,流水账户,$A21,流水日期,AD$6),2))</f>
        <v>0</v>
      </c>
      <c r="AE21" s="24">
        <f>IF(OR($A21="",AE$6=""),"",ROUND(SUMIFS(流水收入,流水账户,$A21,流水日期,AE$6),2))</f>
        <v>0</v>
      </c>
      <c r="AF21" s="24">
        <f>IF(OR($A21="",AF$6=""),"",ROUND(SUMIFS(流水支出,流水账户,$A21,流水日期,AF$6),2))</f>
        <v>0</v>
      </c>
      <c r="AG21" s="24">
        <f>IF(OR($A21="",AG$6=""),"",ROUND(SUMIFS(流水收入,流水账户,$A21,流水日期,AG$6),2))</f>
        <v>0</v>
      </c>
      <c r="AH21" s="24">
        <f>IF(OR($A21="",AH$6=""),"",ROUND(SUMIFS(流水支出,流水账户,$A21,流水日期,AH$6),2))</f>
        <v>0</v>
      </c>
      <c r="AI21" s="24">
        <f>IF(OR($A21="",AI$6=""),"",ROUND(SUMIFS(流水收入,流水账户,$A21,流水日期,AI$6),2))</f>
        <v>0</v>
      </c>
      <c r="AJ21" s="24">
        <f>IF(OR($A21="",AJ$6=""),"",ROUND(SUMIFS(流水支出,流水账户,$A21,流水日期,AJ$6),2))</f>
        <v>0</v>
      </c>
      <c r="AK21" s="24">
        <f>IF(OR($A21="",AK$6=""),"",ROUND(SUMIFS(流水收入,流水账户,$A21,流水日期,AK$6),2))</f>
        <v>0</v>
      </c>
      <c r="AL21" s="24">
        <f>IF(OR($A21="",AL$6=""),"",ROUND(SUMIFS(流水支出,流水账户,$A21,流水日期,AL$6),2))</f>
        <v>0</v>
      </c>
      <c r="AM21" s="24">
        <f>IF(OR($A21="",AM$6=""),"",ROUND(SUMIFS(流水收入,流水账户,$A21,流水日期,AM$6),2))</f>
        <v>0</v>
      </c>
      <c r="AN21" s="24">
        <f>IF(OR($A21="",AN$6=""),"",ROUND(SUMIFS(流水支出,流水账户,$A21,流水日期,AN$6),2))</f>
        <v>0</v>
      </c>
      <c r="AO21" s="24">
        <f>IF(OR($A21="",AO$6=""),"",ROUND(SUMIFS(流水收入,流水账户,$A21,流水日期,AO$6),2))</f>
        <v>0</v>
      </c>
      <c r="AP21" s="24">
        <f>IF(OR($A21="",AP$6=""),"",ROUND(SUMIFS(流水支出,流水账户,$A21,流水日期,AP$6),2))</f>
        <v>0</v>
      </c>
      <c r="AQ21" s="24">
        <f>IF(OR($A21="",AQ$6=""),"",ROUND(SUMIFS(流水收入,流水账户,$A21,流水日期,AQ$6),2))</f>
        <v>0</v>
      </c>
      <c r="AR21" s="24">
        <f>IF(OR($A21="",AR$6=""),"",ROUND(SUMIFS(流水支出,流水账户,$A21,流水日期,AR$6),2))</f>
        <v>0</v>
      </c>
      <c r="AS21" s="24">
        <f>IF(OR($A21="",AS$6=""),"",ROUND(SUMIFS(流水收入,流水账户,$A21,流水日期,AS$6),2))</f>
        <v>0</v>
      </c>
      <c r="AT21" s="24">
        <f>IF(OR($A21="",AT$6=""),"",ROUND(SUMIFS(流水支出,流水账户,$A21,流水日期,AT$6),2))</f>
        <v>0</v>
      </c>
      <c r="AU21" s="24">
        <f>IF(OR($A21="",AU$6=""),"",ROUND(SUMIFS(流水收入,流水账户,$A21,流水日期,AU$6),2))</f>
        <v>0</v>
      </c>
      <c r="AV21" s="24">
        <f>IF(OR($A21="",AV$6=""),"",ROUND(SUMIFS(流水支出,流水账户,$A21,流水日期,AV$6),2))</f>
        <v>0</v>
      </c>
      <c r="AW21" s="24">
        <f>IF(OR($A21="",AW$6=""),"",ROUND(SUMIFS(流水收入,流水账户,$A21,流水日期,AW$6),2))</f>
        <v>0</v>
      </c>
      <c r="AX21" s="24">
        <f>IF(OR($A21="",AX$6=""),"",ROUND(SUMIFS(流水支出,流水账户,$A21,流水日期,AX$6),2))</f>
        <v>0</v>
      </c>
      <c r="AY21" s="24">
        <f>IF(OR($A21="",AY$6=""),"",ROUND(SUMIFS(流水收入,流水账户,$A21,流水日期,AY$6),2))</f>
        <v>0</v>
      </c>
      <c r="AZ21" s="24">
        <f>IF(OR($A21="",AZ$6=""),"",ROUND(SUMIFS(流水支出,流水账户,$A21,流水日期,AZ$6),2))</f>
        <v>0</v>
      </c>
      <c r="BA21" s="24">
        <f>IF(OR($A21="",BA$6=""),"",ROUND(SUMIFS(流水收入,流水账户,$A21,流水日期,BA$6),2))</f>
        <v>0</v>
      </c>
      <c r="BB21" s="24">
        <f>IF(OR($A21="",BB$6=""),"",ROUND(SUMIFS(流水支出,流水账户,$A21,流水日期,BB$6),2))</f>
        <v>0</v>
      </c>
      <c r="BC21" s="24">
        <f>IF(OR($A21="",BC$6=""),"",ROUND(SUMIFS(流水收入,流水账户,$A21,流水日期,BC$6),2))</f>
        <v>1500</v>
      </c>
      <c r="BD21" s="24">
        <f>IF(OR($A21="",BD$6=""),"",ROUND(SUMIFS(流水支出,流水账户,$A21,流水日期,BD$6),2))</f>
        <v>0</v>
      </c>
      <c r="BE21" s="24">
        <f>IF(OR($A21="",BE$6=""),"",ROUND(SUMIFS(流水收入,流水账户,$A21,流水日期,BE$6),2))</f>
        <v>0</v>
      </c>
      <c r="BF21" s="24">
        <f>IF(OR($A21="",BF$6=""),"",ROUND(SUMIFS(流水支出,流水账户,$A21,流水日期,BF$6),2))</f>
        <v>0</v>
      </c>
      <c r="BG21" s="24">
        <f>IF(OR($A21="",BG$6=""),"",ROUND(SUMIFS(流水收入,流水账户,$A21,流水日期,BG$6),2))</f>
        <v>0</v>
      </c>
      <c r="BH21" s="24">
        <f>IF(OR($A21="",BH$6=""),"",ROUND(SUMIFS(流水支出,流水账户,$A21,流水日期,BH$6),2))</f>
        <v>0</v>
      </c>
      <c r="BI21" s="24">
        <f>IF(OR($A21="",BI$6=""),"",ROUND(SUMIFS(流水收入,流水账户,$A21,流水日期,BI$6),2))</f>
        <v>0</v>
      </c>
      <c r="BJ21" s="24">
        <f>IF(OR($A21="",BJ$6=""),"",ROUND(SUMIFS(流水支出,流水账户,$A21,流水日期,BJ$6),2))</f>
        <v>0</v>
      </c>
      <c r="BK21" s="24" t="str">
        <f>IF(OR($A21="",BK$6=""),"",ROUND(SUMIFS(流水收入,流水账户,$A21,流水日期,BK$6),2))</f>
        <v/>
      </c>
      <c r="BL21" s="24" t="str">
        <f>IF(OR($A21="",BL$6=""),"",ROUND(SUMIFS(流水支出,流水账户,$A21,流水日期,BL$6),2))</f>
        <v/>
      </c>
      <c r="BM21" s="24">
        <f t="shared" si="0"/>
        <v>1500</v>
      </c>
      <c r="BN21" s="24">
        <f t="shared" si="1"/>
        <v>0</v>
      </c>
      <c r="BO21" s="24">
        <f t="shared" si="2"/>
        <v>19500</v>
      </c>
    </row>
    <row r="22" ht="16.5" spans="1:67">
      <c r="A22" s="13" t="str">
        <f>IF(基础资料!$B$19="","",基础资料!$B$19)</f>
        <v/>
      </c>
      <c r="B22" s="24" t="str">
        <f>IF(OR($A22="",NOT(ISNUMBER($H$3))),"",ROUND(SUMIF(账户表,$A22,账户期初)+SUMIFS(流水收入,流水账户,$A22,流水日期,"&lt;"&amp;$B$3)-SUMIFS(流水支出,流水账户,$A22,流水日期,"&lt;"&amp;$B$3),2))</f>
        <v/>
      </c>
      <c r="C22" s="24" t="str">
        <f>IF(OR($A22="",C$6=""),"",ROUND(SUMIFS(流水收入,流水账户,$A22,流水日期,C$6),2))</f>
        <v/>
      </c>
      <c r="D22" s="24" t="str">
        <f>IF(OR($A22="",D$6=""),"",ROUND(SUMIFS(流水支出,流水账户,$A22,流水日期,D$6),2))</f>
        <v/>
      </c>
      <c r="E22" s="24" t="str">
        <f>IF(OR($A22="",E$6=""),"",ROUND(SUMIFS(流水收入,流水账户,$A22,流水日期,E$6),2))</f>
        <v/>
      </c>
      <c r="F22" s="24" t="str">
        <f>IF(OR($A22="",F$6=""),"",ROUND(SUMIFS(流水支出,流水账户,$A22,流水日期,F$6),2))</f>
        <v/>
      </c>
      <c r="G22" s="24" t="str">
        <f>IF(OR($A22="",G$6=""),"",ROUND(SUMIFS(流水收入,流水账户,$A22,流水日期,G$6),2))</f>
        <v/>
      </c>
      <c r="H22" s="24" t="str">
        <f>IF(OR($A22="",H$6=""),"",ROUND(SUMIFS(流水支出,流水账户,$A22,流水日期,H$6),2))</f>
        <v/>
      </c>
      <c r="I22" s="24" t="str">
        <f>IF(OR($A22="",I$6=""),"",ROUND(SUMIFS(流水收入,流水账户,$A22,流水日期,I$6),2))</f>
        <v/>
      </c>
      <c r="J22" s="24" t="str">
        <f>IF(OR($A22="",J$6=""),"",ROUND(SUMIFS(流水支出,流水账户,$A22,流水日期,J$6),2))</f>
        <v/>
      </c>
      <c r="K22" s="24" t="str">
        <f>IF(OR($A22="",K$6=""),"",ROUND(SUMIFS(流水收入,流水账户,$A22,流水日期,K$6),2))</f>
        <v/>
      </c>
      <c r="L22" s="24" t="str">
        <f>IF(OR($A22="",L$6=""),"",ROUND(SUMIFS(流水支出,流水账户,$A22,流水日期,L$6),2))</f>
        <v/>
      </c>
      <c r="M22" s="24" t="str">
        <f>IF(OR($A22="",M$6=""),"",ROUND(SUMIFS(流水收入,流水账户,$A22,流水日期,M$6),2))</f>
        <v/>
      </c>
      <c r="N22" s="24" t="str">
        <f>IF(OR($A22="",N$6=""),"",ROUND(SUMIFS(流水支出,流水账户,$A22,流水日期,N$6),2))</f>
        <v/>
      </c>
      <c r="O22" s="24" t="str">
        <f>IF(OR($A22="",O$6=""),"",ROUND(SUMIFS(流水收入,流水账户,$A22,流水日期,O$6),2))</f>
        <v/>
      </c>
      <c r="P22" s="24" t="str">
        <f>IF(OR($A22="",P$6=""),"",ROUND(SUMIFS(流水支出,流水账户,$A22,流水日期,P$6),2))</f>
        <v/>
      </c>
      <c r="Q22" s="24" t="str">
        <f>IF(OR($A22="",Q$6=""),"",ROUND(SUMIFS(流水收入,流水账户,$A22,流水日期,Q$6),2))</f>
        <v/>
      </c>
      <c r="R22" s="24" t="str">
        <f>IF(OR($A22="",R$6=""),"",ROUND(SUMIFS(流水支出,流水账户,$A22,流水日期,R$6),2))</f>
        <v/>
      </c>
      <c r="S22" s="24" t="str">
        <f>IF(OR($A22="",S$6=""),"",ROUND(SUMIFS(流水收入,流水账户,$A22,流水日期,S$6),2))</f>
        <v/>
      </c>
      <c r="T22" s="24" t="str">
        <f>IF(OR($A22="",T$6=""),"",ROUND(SUMIFS(流水支出,流水账户,$A22,流水日期,T$6),2))</f>
        <v/>
      </c>
      <c r="U22" s="24" t="str">
        <f>IF(OR($A22="",U$6=""),"",ROUND(SUMIFS(流水收入,流水账户,$A22,流水日期,U$6),2))</f>
        <v/>
      </c>
      <c r="V22" s="24" t="str">
        <f>IF(OR($A22="",V$6=""),"",ROUND(SUMIFS(流水支出,流水账户,$A22,流水日期,V$6),2))</f>
        <v/>
      </c>
      <c r="W22" s="24" t="str">
        <f>IF(OR($A22="",W$6=""),"",ROUND(SUMIFS(流水收入,流水账户,$A22,流水日期,W$6),2))</f>
        <v/>
      </c>
      <c r="X22" s="24" t="str">
        <f>IF(OR($A22="",X$6=""),"",ROUND(SUMIFS(流水支出,流水账户,$A22,流水日期,X$6),2))</f>
        <v/>
      </c>
      <c r="Y22" s="24" t="str">
        <f>IF(OR($A22="",Y$6=""),"",ROUND(SUMIFS(流水收入,流水账户,$A22,流水日期,Y$6),2))</f>
        <v/>
      </c>
      <c r="Z22" s="24" t="str">
        <f>IF(OR($A22="",Z$6=""),"",ROUND(SUMIFS(流水支出,流水账户,$A22,流水日期,Z$6),2))</f>
        <v/>
      </c>
      <c r="AA22" s="24" t="str">
        <f>IF(OR($A22="",AA$6=""),"",ROUND(SUMIFS(流水收入,流水账户,$A22,流水日期,AA$6),2))</f>
        <v/>
      </c>
      <c r="AB22" s="24" t="str">
        <f>IF(OR($A22="",AB$6=""),"",ROUND(SUMIFS(流水支出,流水账户,$A22,流水日期,AB$6),2))</f>
        <v/>
      </c>
      <c r="AC22" s="24" t="str">
        <f>IF(OR($A22="",AC$6=""),"",ROUND(SUMIFS(流水收入,流水账户,$A22,流水日期,AC$6),2))</f>
        <v/>
      </c>
      <c r="AD22" s="24" t="str">
        <f>IF(OR($A22="",AD$6=""),"",ROUND(SUMIFS(流水支出,流水账户,$A22,流水日期,AD$6),2))</f>
        <v/>
      </c>
      <c r="AE22" s="24" t="str">
        <f>IF(OR($A22="",AE$6=""),"",ROUND(SUMIFS(流水收入,流水账户,$A22,流水日期,AE$6),2))</f>
        <v/>
      </c>
      <c r="AF22" s="24" t="str">
        <f>IF(OR($A22="",AF$6=""),"",ROUND(SUMIFS(流水支出,流水账户,$A22,流水日期,AF$6),2))</f>
        <v/>
      </c>
      <c r="AG22" s="24" t="str">
        <f>IF(OR($A22="",AG$6=""),"",ROUND(SUMIFS(流水收入,流水账户,$A22,流水日期,AG$6),2))</f>
        <v/>
      </c>
      <c r="AH22" s="24" t="str">
        <f>IF(OR($A22="",AH$6=""),"",ROUND(SUMIFS(流水支出,流水账户,$A22,流水日期,AH$6),2))</f>
        <v/>
      </c>
      <c r="AI22" s="24" t="str">
        <f>IF(OR($A22="",AI$6=""),"",ROUND(SUMIFS(流水收入,流水账户,$A22,流水日期,AI$6),2))</f>
        <v/>
      </c>
      <c r="AJ22" s="24" t="str">
        <f>IF(OR($A22="",AJ$6=""),"",ROUND(SUMIFS(流水支出,流水账户,$A22,流水日期,AJ$6),2))</f>
        <v/>
      </c>
      <c r="AK22" s="24" t="str">
        <f>IF(OR($A22="",AK$6=""),"",ROUND(SUMIFS(流水收入,流水账户,$A22,流水日期,AK$6),2))</f>
        <v/>
      </c>
      <c r="AL22" s="24" t="str">
        <f>IF(OR($A22="",AL$6=""),"",ROUND(SUMIFS(流水支出,流水账户,$A22,流水日期,AL$6),2))</f>
        <v/>
      </c>
      <c r="AM22" s="24" t="str">
        <f>IF(OR($A22="",AM$6=""),"",ROUND(SUMIFS(流水收入,流水账户,$A22,流水日期,AM$6),2))</f>
        <v/>
      </c>
      <c r="AN22" s="24" t="str">
        <f>IF(OR($A22="",AN$6=""),"",ROUND(SUMIFS(流水支出,流水账户,$A22,流水日期,AN$6),2))</f>
        <v/>
      </c>
      <c r="AO22" s="24" t="str">
        <f>IF(OR($A22="",AO$6=""),"",ROUND(SUMIFS(流水收入,流水账户,$A22,流水日期,AO$6),2))</f>
        <v/>
      </c>
      <c r="AP22" s="24" t="str">
        <f>IF(OR($A22="",AP$6=""),"",ROUND(SUMIFS(流水支出,流水账户,$A22,流水日期,AP$6),2))</f>
        <v/>
      </c>
      <c r="AQ22" s="24" t="str">
        <f>IF(OR($A22="",AQ$6=""),"",ROUND(SUMIFS(流水收入,流水账户,$A22,流水日期,AQ$6),2))</f>
        <v/>
      </c>
      <c r="AR22" s="24" t="str">
        <f>IF(OR($A22="",AR$6=""),"",ROUND(SUMIFS(流水支出,流水账户,$A22,流水日期,AR$6),2))</f>
        <v/>
      </c>
      <c r="AS22" s="24" t="str">
        <f>IF(OR($A22="",AS$6=""),"",ROUND(SUMIFS(流水收入,流水账户,$A22,流水日期,AS$6),2))</f>
        <v/>
      </c>
      <c r="AT22" s="24" t="str">
        <f>IF(OR($A22="",AT$6=""),"",ROUND(SUMIFS(流水支出,流水账户,$A22,流水日期,AT$6),2))</f>
        <v/>
      </c>
      <c r="AU22" s="24" t="str">
        <f>IF(OR($A22="",AU$6=""),"",ROUND(SUMIFS(流水收入,流水账户,$A22,流水日期,AU$6),2))</f>
        <v/>
      </c>
      <c r="AV22" s="24" t="str">
        <f>IF(OR($A22="",AV$6=""),"",ROUND(SUMIFS(流水支出,流水账户,$A22,流水日期,AV$6),2))</f>
        <v/>
      </c>
      <c r="AW22" s="24" t="str">
        <f>IF(OR($A22="",AW$6=""),"",ROUND(SUMIFS(流水收入,流水账户,$A22,流水日期,AW$6),2))</f>
        <v/>
      </c>
      <c r="AX22" s="24" t="str">
        <f>IF(OR($A22="",AX$6=""),"",ROUND(SUMIFS(流水支出,流水账户,$A22,流水日期,AX$6),2))</f>
        <v/>
      </c>
      <c r="AY22" s="24" t="str">
        <f>IF(OR($A22="",AY$6=""),"",ROUND(SUMIFS(流水收入,流水账户,$A22,流水日期,AY$6),2))</f>
        <v/>
      </c>
      <c r="AZ22" s="24" t="str">
        <f>IF(OR($A22="",AZ$6=""),"",ROUND(SUMIFS(流水支出,流水账户,$A22,流水日期,AZ$6),2))</f>
        <v/>
      </c>
      <c r="BA22" s="24" t="str">
        <f>IF(OR($A22="",BA$6=""),"",ROUND(SUMIFS(流水收入,流水账户,$A22,流水日期,BA$6),2))</f>
        <v/>
      </c>
      <c r="BB22" s="24" t="str">
        <f>IF(OR($A22="",BB$6=""),"",ROUND(SUMIFS(流水支出,流水账户,$A22,流水日期,BB$6),2))</f>
        <v/>
      </c>
      <c r="BC22" s="24" t="str">
        <f>IF(OR($A22="",BC$6=""),"",ROUND(SUMIFS(流水收入,流水账户,$A22,流水日期,BC$6),2))</f>
        <v/>
      </c>
      <c r="BD22" s="24" t="str">
        <f>IF(OR($A22="",BD$6=""),"",ROUND(SUMIFS(流水支出,流水账户,$A22,流水日期,BD$6),2))</f>
        <v/>
      </c>
      <c r="BE22" s="24" t="str">
        <f>IF(OR($A22="",BE$6=""),"",ROUND(SUMIFS(流水收入,流水账户,$A22,流水日期,BE$6),2))</f>
        <v/>
      </c>
      <c r="BF22" s="24" t="str">
        <f>IF(OR($A22="",BF$6=""),"",ROUND(SUMIFS(流水支出,流水账户,$A22,流水日期,BF$6),2))</f>
        <v/>
      </c>
      <c r="BG22" s="24" t="str">
        <f>IF(OR($A22="",BG$6=""),"",ROUND(SUMIFS(流水收入,流水账户,$A22,流水日期,BG$6),2))</f>
        <v/>
      </c>
      <c r="BH22" s="24" t="str">
        <f>IF(OR($A22="",BH$6=""),"",ROUND(SUMIFS(流水支出,流水账户,$A22,流水日期,BH$6),2))</f>
        <v/>
      </c>
      <c r="BI22" s="24" t="str">
        <f>IF(OR($A22="",BI$6=""),"",ROUND(SUMIFS(流水收入,流水账户,$A22,流水日期,BI$6),2))</f>
        <v/>
      </c>
      <c r="BJ22" s="24" t="str">
        <f>IF(OR($A22="",BJ$6=""),"",ROUND(SUMIFS(流水支出,流水账户,$A22,流水日期,BJ$6),2))</f>
        <v/>
      </c>
      <c r="BK22" s="24" t="str">
        <f>IF(OR($A22="",BK$6=""),"",ROUND(SUMIFS(流水收入,流水账户,$A22,流水日期,BK$6),2))</f>
        <v/>
      </c>
      <c r="BL22" s="24" t="str">
        <f>IF(OR($A22="",BL$6=""),"",ROUND(SUMIFS(流水支出,流水账户,$A22,流水日期,BL$6),2))</f>
        <v/>
      </c>
      <c r="BM22" s="24" t="str">
        <f t="shared" si="0"/>
        <v/>
      </c>
      <c r="BN22" s="24" t="str">
        <f t="shared" si="1"/>
        <v/>
      </c>
      <c r="BO22" s="24" t="str">
        <f t="shared" si="2"/>
        <v/>
      </c>
    </row>
    <row r="23" ht="16.5" spans="1:67">
      <c r="A23" s="13" t="str">
        <f>IF(基础资料!$B$20="","",基础资料!$B$20)</f>
        <v/>
      </c>
      <c r="B23" s="24" t="str">
        <f>IF(OR($A23="",NOT(ISNUMBER($H$3))),"",ROUND(SUMIF(账户表,$A23,账户期初)+SUMIFS(流水收入,流水账户,$A23,流水日期,"&lt;"&amp;$B$3)-SUMIFS(流水支出,流水账户,$A23,流水日期,"&lt;"&amp;$B$3),2))</f>
        <v/>
      </c>
      <c r="C23" s="24" t="str">
        <f>IF(OR($A23="",C$6=""),"",ROUND(SUMIFS(流水收入,流水账户,$A23,流水日期,C$6),2))</f>
        <v/>
      </c>
      <c r="D23" s="24" t="str">
        <f>IF(OR($A23="",D$6=""),"",ROUND(SUMIFS(流水支出,流水账户,$A23,流水日期,D$6),2))</f>
        <v/>
      </c>
      <c r="E23" s="24" t="str">
        <f>IF(OR($A23="",E$6=""),"",ROUND(SUMIFS(流水收入,流水账户,$A23,流水日期,E$6),2))</f>
        <v/>
      </c>
      <c r="F23" s="24" t="str">
        <f>IF(OR($A23="",F$6=""),"",ROUND(SUMIFS(流水支出,流水账户,$A23,流水日期,F$6),2))</f>
        <v/>
      </c>
      <c r="G23" s="24" t="str">
        <f>IF(OR($A23="",G$6=""),"",ROUND(SUMIFS(流水收入,流水账户,$A23,流水日期,G$6),2))</f>
        <v/>
      </c>
      <c r="H23" s="24" t="str">
        <f>IF(OR($A23="",H$6=""),"",ROUND(SUMIFS(流水支出,流水账户,$A23,流水日期,H$6),2))</f>
        <v/>
      </c>
      <c r="I23" s="24" t="str">
        <f>IF(OR($A23="",I$6=""),"",ROUND(SUMIFS(流水收入,流水账户,$A23,流水日期,I$6),2))</f>
        <v/>
      </c>
      <c r="J23" s="24" t="str">
        <f>IF(OR($A23="",J$6=""),"",ROUND(SUMIFS(流水支出,流水账户,$A23,流水日期,J$6),2))</f>
        <v/>
      </c>
      <c r="K23" s="24" t="str">
        <f>IF(OR($A23="",K$6=""),"",ROUND(SUMIFS(流水收入,流水账户,$A23,流水日期,K$6),2))</f>
        <v/>
      </c>
      <c r="L23" s="24" t="str">
        <f>IF(OR($A23="",L$6=""),"",ROUND(SUMIFS(流水支出,流水账户,$A23,流水日期,L$6),2))</f>
        <v/>
      </c>
      <c r="M23" s="24" t="str">
        <f>IF(OR($A23="",M$6=""),"",ROUND(SUMIFS(流水收入,流水账户,$A23,流水日期,M$6),2))</f>
        <v/>
      </c>
      <c r="N23" s="24" t="str">
        <f>IF(OR($A23="",N$6=""),"",ROUND(SUMIFS(流水支出,流水账户,$A23,流水日期,N$6),2))</f>
        <v/>
      </c>
      <c r="O23" s="24" t="str">
        <f>IF(OR($A23="",O$6=""),"",ROUND(SUMIFS(流水收入,流水账户,$A23,流水日期,O$6),2))</f>
        <v/>
      </c>
      <c r="P23" s="24" t="str">
        <f>IF(OR($A23="",P$6=""),"",ROUND(SUMIFS(流水支出,流水账户,$A23,流水日期,P$6),2))</f>
        <v/>
      </c>
      <c r="Q23" s="24" t="str">
        <f>IF(OR($A23="",Q$6=""),"",ROUND(SUMIFS(流水收入,流水账户,$A23,流水日期,Q$6),2))</f>
        <v/>
      </c>
      <c r="R23" s="24" t="str">
        <f>IF(OR($A23="",R$6=""),"",ROUND(SUMIFS(流水支出,流水账户,$A23,流水日期,R$6),2))</f>
        <v/>
      </c>
      <c r="S23" s="24" t="str">
        <f>IF(OR($A23="",S$6=""),"",ROUND(SUMIFS(流水收入,流水账户,$A23,流水日期,S$6),2))</f>
        <v/>
      </c>
      <c r="T23" s="24" t="str">
        <f>IF(OR($A23="",T$6=""),"",ROUND(SUMIFS(流水支出,流水账户,$A23,流水日期,T$6),2))</f>
        <v/>
      </c>
      <c r="U23" s="24" t="str">
        <f>IF(OR($A23="",U$6=""),"",ROUND(SUMIFS(流水收入,流水账户,$A23,流水日期,U$6),2))</f>
        <v/>
      </c>
      <c r="V23" s="24" t="str">
        <f>IF(OR($A23="",V$6=""),"",ROUND(SUMIFS(流水支出,流水账户,$A23,流水日期,V$6),2))</f>
        <v/>
      </c>
      <c r="W23" s="24" t="str">
        <f>IF(OR($A23="",W$6=""),"",ROUND(SUMIFS(流水收入,流水账户,$A23,流水日期,W$6),2))</f>
        <v/>
      </c>
      <c r="X23" s="24" t="str">
        <f>IF(OR($A23="",X$6=""),"",ROUND(SUMIFS(流水支出,流水账户,$A23,流水日期,X$6),2))</f>
        <v/>
      </c>
      <c r="Y23" s="24" t="str">
        <f>IF(OR($A23="",Y$6=""),"",ROUND(SUMIFS(流水收入,流水账户,$A23,流水日期,Y$6),2))</f>
        <v/>
      </c>
      <c r="Z23" s="24" t="str">
        <f>IF(OR($A23="",Z$6=""),"",ROUND(SUMIFS(流水支出,流水账户,$A23,流水日期,Z$6),2))</f>
        <v/>
      </c>
      <c r="AA23" s="24" t="str">
        <f>IF(OR($A23="",AA$6=""),"",ROUND(SUMIFS(流水收入,流水账户,$A23,流水日期,AA$6),2))</f>
        <v/>
      </c>
      <c r="AB23" s="24" t="str">
        <f>IF(OR($A23="",AB$6=""),"",ROUND(SUMIFS(流水支出,流水账户,$A23,流水日期,AB$6),2))</f>
        <v/>
      </c>
      <c r="AC23" s="24" t="str">
        <f>IF(OR($A23="",AC$6=""),"",ROUND(SUMIFS(流水收入,流水账户,$A23,流水日期,AC$6),2))</f>
        <v/>
      </c>
      <c r="AD23" s="24" t="str">
        <f>IF(OR($A23="",AD$6=""),"",ROUND(SUMIFS(流水支出,流水账户,$A23,流水日期,AD$6),2))</f>
        <v/>
      </c>
      <c r="AE23" s="24" t="str">
        <f>IF(OR($A23="",AE$6=""),"",ROUND(SUMIFS(流水收入,流水账户,$A23,流水日期,AE$6),2))</f>
        <v/>
      </c>
      <c r="AF23" s="24" t="str">
        <f>IF(OR($A23="",AF$6=""),"",ROUND(SUMIFS(流水支出,流水账户,$A23,流水日期,AF$6),2))</f>
        <v/>
      </c>
      <c r="AG23" s="24" t="str">
        <f>IF(OR($A23="",AG$6=""),"",ROUND(SUMIFS(流水收入,流水账户,$A23,流水日期,AG$6),2))</f>
        <v/>
      </c>
      <c r="AH23" s="24" t="str">
        <f>IF(OR($A23="",AH$6=""),"",ROUND(SUMIFS(流水支出,流水账户,$A23,流水日期,AH$6),2))</f>
        <v/>
      </c>
      <c r="AI23" s="24" t="str">
        <f>IF(OR($A23="",AI$6=""),"",ROUND(SUMIFS(流水收入,流水账户,$A23,流水日期,AI$6),2))</f>
        <v/>
      </c>
      <c r="AJ23" s="24" t="str">
        <f>IF(OR($A23="",AJ$6=""),"",ROUND(SUMIFS(流水支出,流水账户,$A23,流水日期,AJ$6),2))</f>
        <v/>
      </c>
      <c r="AK23" s="24" t="str">
        <f>IF(OR($A23="",AK$6=""),"",ROUND(SUMIFS(流水收入,流水账户,$A23,流水日期,AK$6),2))</f>
        <v/>
      </c>
      <c r="AL23" s="24" t="str">
        <f>IF(OR($A23="",AL$6=""),"",ROUND(SUMIFS(流水支出,流水账户,$A23,流水日期,AL$6),2))</f>
        <v/>
      </c>
      <c r="AM23" s="24" t="str">
        <f>IF(OR($A23="",AM$6=""),"",ROUND(SUMIFS(流水收入,流水账户,$A23,流水日期,AM$6),2))</f>
        <v/>
      </c>
      <c r="AN23" s="24" t="str">
        <f>IF(OR($A23="",AN$6=""),"",ROUND(SUMIFS(流水支出,流水账户,$A23,流水日期,AN$6),2))</f>
        <v/>
      </c>
      <c r="AO23" s="24" t="str">
        <f>IF(OR($A23="",AO$6=""),"",ROUND(SUMIFS(流水收入,流水账户,$A23,流水日期,AO$6),2))</f>
        <v/>
      </c>
      <c r="AP23" s="24" t="str">
        <f>IF(OR($A23="",AP$6=""),"",ROUND(SUMIFS(流水支出,流水账户,$A23,流水日期,AP$6),2))</f>
        <v/>
      </c>
      <c r="AQ23" s="24" t="str">
        <f>IF(OR($A23="",AQ$6=""),"",ROUND(SUMIFS(流水收入,流水账户,$A23,流水日期,AQ$6),2))</f>
        <v/>
      </c>
      <c r="AR23" s="24" t="str">
        <f>IF(OR($A23="",AR$6=""),"",ROUND(SUMIFS(流水支出,流水账户,$A23,流水日期,AR$6),2))</f>
        <v/>
      </c>
      <c r="AS23" s="24" t="str">
        <f>IF(OR($A23="",AS$6=""),"",ROUND(SUMIFS(流水收入,流水账户,$A23,流水日期,AS$6),2))</f>
        <v/>
      </c>
      <c r="AT23" s="24" t="str">
        <f>IF(OR($A23="",AT$6=""),"",ROUND(SUMIFS(流水支出,流水账户,$A23,流水日期,AT$6),2))</f>
        <v/>
      </c>
      <c r="AU23" s="24" t="str">
        <f>IF(OR($A23="",AU$6=""),"",ROUND(SUMIFS(流水收入,流水账户,$A23,流水日期,AU$6),2))</f>
        <v/>
      </c>
      <c r="AV23" s="24" t="str">
        <f>IF(OR($A23="",AV$6=""),"",ROUND(SUMIFS(流水支出,流水账户,$A23,流水日期,AV$6),2))</f>
        <v/>
      </c>
      <c r="AW23" s="24" t="str">
        <f>IF(OR($A23="",AW$6=""),"",ROUND(SUMIFS(流水收入,流水账户,$A23,流水日期,AW$6),2))</f>
        <v/>
      </c>
      <c r="AX23" s="24" t="str">
        <f>IF(OR($A23="",AX$6=""),"",ROUND(SUMIFS(流水支出,流水账户,$A23,流水日期,AX$6),2))</f>
        <v/>
      </c>
      <c r="AY23" s="24" t="str">
        <f>IF(OR($A23="",AY$6=""),"",ROUND(SUMIFS(流水收入,流水账户,$A23,流水日期,AY$6),2))</f>
        <v/>
      </c>
      <c r="AZ23" s="24" t="str">
        <f>IF(OR($A23="",AZ$6=""),"",ROUND(SUMIFS(流水支出,流水账户,$A23,流水日期,AZ$6),2))</f>
        <v/>
      </c>
      <c r="BA23" s="24" t="str">
        <f>IF(OR($A23="",BA$6=""),"",ROUND(SUMIFS(流水收入,流水账户,$A23,流水日期,BA$6),2))</f>
        <v/>
      </c>
      <c r="BB23" s="24" t="str">
        <f>IF(OR($A23="",BB$6=""),"",ROUND(SUMIFS(流水支出,流水账户,$A23,流水日期,BB$6),2))</f>
        <v/>
      </c>
      <c r="BC23" s="24" t="str">
        <f>IF(OR($A23="",BC$6=""),"",ROUND(SUMIFS(流水收入,流水账户,$A23,流水日期,BC$6),2))</f>
        <v/>
      </c>
      <c r="BD23" s="24" t="str">
        <f>IF(OR($A23="",BD$6=""),"",ROUND(SUMIFS(流水支出,流水账户,$A23,流水日期,BD$6),2))</f>
        <v/>
      </c>
      <c r="BE23" s="24" t="str">
        <f>IF(OR($A23="",BE$6=""),"",ROUND(SUMIFS(流水收入,流水账户,$A23,流水日期,BE$6),2))</f>
        <v/>
      </c>
      <c r="BF23" s="24" t="str">
        <f>IF(OR($A23="",BF$6=""),"",ROUND(SUMIFS(流水支出,流水账户,$A23,流水日期,BF$6),2))</f>
        <v/>
      </c>
      <c r="BG23" s="24" t="str">
        <f>IF(OR($A23="",BG$6=""),"",ROUND(SUMIFS(流水收入,流水账户,$A23,流水日期,BG$6),2))</f>
        <v/>
      </c>
      <c r="BH23" s="24" t="str">
        <f>IF(OR($A23="",BH$6=""),"",ROUND(SUMIFS(流水支出,流水账户,$A23,流水日期,BH$6),2))</f>
        <v/>
      </c>
      <c r="BI23" s="24" t="str">
        <f>IF(OR($A23="",BI$6=""),"",ROUND(SUMIFS(流水收入,流水账户,$A23,流水日期,BI$6),2))</f>
        <v/>
      </c>
      <c r="BJ23" s="24" t="str">
        <f>IF(OR($A23="",BJ$6=""),"",ROUND(SUMIFS(流水支出,流水账户,$A23,流水日期,BJ$6),2))</f>
        <v/>
      </c>
      <c r="BK23" s="24" t="str">
        <f>IF(OR($A23="",BK$6=""),"",ROUND(SUMIFS(流水收入,流水账户,$A23,流水日期,BK$6),2))</f>
        <v/>
      </c>
      <c r="BL23" s="24" t="str">
        <f>IF(OR($A23="",BL$6=""),"",ROUND(SUMIFS(流水支出,流水账户,$A23,流水日期,BL$6),2))</f>
        <v/>
      </c>
      <c r="BM23" s="24" t="str">
        <f t="shared" si="0"/>
        <v/>
      </c>
      <c r="BN23" s="24" t="str">
        <f t="shared" si="1"/>
        <v/>
      </c>
      <c r="BO23" s="24" t="str">
        <f t="shared" si="2"/>
        <v/>
      </c>
    </row>
    <row r="24" ht="16.5" spans="1:67">
      <c r="A24" s="13" t="str">
        <f>IF(基础资料!$B$21="","",基础资料!$B$21)</f>
        <v/>
      </c>
      <c r="B24" s="24" t="str">
        <f>IF(OR($A24="",NOT(ISNUMBER($H$3))),"",ROUND(SUMIF(账户表,$A24,账户期初)+SUMIFS(流水收入,流水账户,$A24,流水日期,"&lt;"&amp;$B$3)-SUMIFS(流水支出,流水账户,$A24,流水日期,"&lt;"&amp;$B$3),2))</f>
        <v/>
      </c>
      <c r="C24" s="24" t="str">
        <f>IF(OR($A24="",C$6=""),"",ROUND(SUMIFS(流水收入,流水账户,$A24,流水日期,C$6),2))</f>
        <v/>
      </c>
      <c r="D24" s="24" t="str">
        <f>IF(OR($A24="",D$6=""),"",ROUND(SUMIFS(流水支出,流水账户,$A24,流水日期,D$6),2))</f>
        <v/>
      </c>
      <c r="E24" s="24" t="str">
        <f>IF(OR($A24="",E$6=""),"",ROUND(SUMIFS(流水收入,流水账户,$A24,流水日期,E$6),2))</f>
        <v/>
      </c>
      <c r="F24" s="24" t="str">
        <f>IF(OR($A24="",F$6=""),"",ROUND(SUMIFS(流水支出,流水账户,$A24,流水日期,F$6),2))</f>
        <v/>
      </c>
      <c r="G24" s="24" t="str">
        <f>IF(OR($A24="",G$6=""),"",ROUND(SUMIFS(流水收入,流水账户,$A24,流水日期,G$6),2))</f>
        <v/>
      </c>
      <c r="H24" s="24" t="str">
        <f>IF(OR($A24="",H$6=""),"",ROUND(SUMIFS(流水支出,流水账户,$A24,流水日期,H$6),2))</f>
        <v/>
      </c>
      <c r="I24" s="24" t="str">
        <f>IF(OR($A24="",I$6=""),"",ROUND(SUMIFS(流水收入,流水账户,$A24,流水日期,I$6),2))</f>
        <v/>
      </c>
      <c r="J24" s="24" t="str">
        <f>IF(OR($A24="",J$6=""),"",ROUND(SUMIFS(流水支出,流水账户,$A24,流水日期,J$6),2))</f>
        <v/>
      </c>
      <c r="K24" s="24" t="str">
        <f>IF(OR($A24="",K$6=""),"",ROUND(SUMIFS(流水收入,流水账户,$A24,流水日期,K$6),2))</f>
        <v/>
      </c>
      <c r="L24" s="24" t="str">
        <f>IF(OR($A24="",L$6=""),"",ROUND(SUMIFS(流水支出,流水账户,$A24,流水日期,L$6),2))</f>
        <v/>
      </c>
      <c r="M24" s="24" t="str">
        <f>IF(OR($A24="",M$6=""),"",ROUND(SUMIFS(流水收入,流水账户,$A24,流水日期,M$6),2))</f>
        <v/>
      </c>
      <c r="N24" s="24" t="str">
        <f>IF(OR($A24="",N$6=""),"",ROUND(SUMIFS(流水支出,流水账户,$A24,流水日期,N$6),2))</f>
        <v/>
      </c>
      <c r="O24" s="24" t="str">
        <f>IF(OR($A24="",O$6=""),"",ROUND(SUMIFS(流水收入,流水账户,$A24,流水日期,O$6),2))</f>
        <v/>
      </c>
      <c r="P24" s="24" t="str">
        <f>IF(OR($A24="",P$6=""),"",ROUND(SUMIFS(流水支出,流水账户,$A24,流水日期,P$6),2))</f>
        <v/>
      </c>
      <c r="Q24" s="24" t="str">
        <f>IF(OR($A24="",Q$6=""),"",ROUND(SUMIFS(流水收入,流水账户,$A24,流水日期,Q$6),2))</f>
        <v/>
      </c>
      <c r="R24" s="24" t="str">
        <f>IF(OR($A24="",R$6=""),"",ROUND(SUMIFS(流水支出,流水账户,$A24,流水日期,R$6),2))</f>
        <v/>
      </c>
      <c r="S24" s="24" t="str">
        <f>IF(OR($A24="",S$6=""),"",ROUND(SUMIFS(流水收入,流水账户,$A24,流水日期,S$6),2))</f>
        <v/>
      </c>
      <c r="T24" s="24" t="str">
        <f>IF(OR($A24="",T$6=""),"",ROUND(SUMIFS(流水支出,流水账户,$A24,流水日期,T$6),2))</f>
        <v/>
      </c>
      <c r="U24" s="24" t="str">
        <f>IF(OR($A24="",U$6=""),"",ROUND(SUMIFS(流水收入,流水账户,$A24,流水日期,U$6),2))</f>
        <v/>
      </c>
      <c r="V24" s="24" t="str">
        <f>IF(OR($A24="",V$6=""),"",ROUND(SUMIFS(流水支出,流水账户,$A24,流水日期,V$6),2))</f>
        <v/>
      </c>
      <c r="W24" s="24" t="str">
        <f>IF(OR($A24="",W$6=""),"",ROUND(SUMIFS(流水收入,流水账户,$A24,流水日期,W$6),2))</f>
        <v/>
      </c>
      <c r="X24" s="24" t="str">
        <f>IF(OR($A24="",X$6=""),"",ROUND(SUMIFS(流水支出,流水账户,$A24,流水日期,X$6),2))</f>
        <v/>
      </c>
      <c r="Y24" s="24" t="str">
        <f>IF(OR($A24="",Y$6=""),"",ROUND(SUMIFS(流水收入,流水账户,$A24,流水日期,Y$6),2))</f>
        <v/>
      </c>
      <c r="Z24" s="24" t="str">
        <f>IF(OR($A24="",Z$6=""),"",ROUND(SUMIFS(流水支出,流水账户,$A24,流水日期,Z$6),2))</f>
        <v/>
      </c>
      <c r="AA24" s="24" t="str">
        <f>IF(OR($A24="",AA$6=""),"",ROUND(SUMIFS(流水收入,流水账户,$A24,流水日期,AA$6),2))</f>
        <v/>
      </c>
      <c r="AB24" s="24" t="str">
        <f>IF(OR($A24="",AB$6=""),"",ROUND(SUMIFS(流水支出,流水账户,$A24,流水日期,AB$6),2))</f>
        <v/>
      </c>
      <c r="AC24" s="24" t="str">
        <f>IF(OR($A24="",AC$6=""),"",ROUND(SUMIFS(流水收入,流水账户,$A24,流水日期,AC$6),2))</f>
        <v/>
      </c>
      <c r="AD24" s="24" t="str">
        <f>IF(OR($A24="",AD$6=""),"",ROUND(SUMIFS(流水支出,流水账户,$A24,流水日期,AD$6),2))</f>
        <v/>
      </c>
      <c r="AE24" s="24" t="str">
        <f>IF(OR($A24="",AE$6=""),"",ROUND(SUMIFS(流水收入,流水账户,$A24,流水日期,AE$6),2))</f>
        <v/>
      </c>
      <c r="AF24" s="24" t="str">
        <f>IF(OR($A24="",AF$6=""),"",ROUND(SUMIFS(流水支出,流水账户,$A24,流水日期,AF$6),2))</f>
        <v/>
      </c>
      <c r="AG24" s="24" t="str">
        <f>IF(OR($A24="",AG$6=""),"",ROUND(SUMIFS(流水收入,流水账户,$A24,流水日期,AG$6),2))</f>
        <v/>
      </c>
      <c r="AH24" s="24" t="str">
        <f>IF(OR($A24="",AH$6=""),"",ROUND(SUMIFS(流水支出,流水账户,$A24,流水日期,AH$6),2))</f>
        <v/>
      </c>
      <c r="AI24" s="24" t="str">
        <f>IF(OR($A24="",AI$6=""),"",ROUND(SUMIFS(流水收入,流水账户,$A24,流水日期,AI$6),2))</f>
        <v/>
      </c>
      <c r="AJ24" s="24" t="str">
        <f>IF(OR($A24="",AJ$6=""),"",ROUND(SUMIFS(流水支出,流水账户,$A24,流水日期,AJ$6),2))</f>
        <v/>
      </c>
      <c r="AK24" s="24" t="str">
        <f>IF(OR($A24="",AK$6=""),"",ROUND(SUMIFS(流水收入,流水账户,$A24,流水日期,AK$6),2))</f>
        <v/>
      </c>
      <c r="AL24" s="24" t="str">
        <f>IF(OR($A24="",AL$6=""),"",ROUND(SUMIFS(流水支出,流水账户,$A24,流水日期,AL$6),2))</f>
        <v/>
      </c>
      <c r="AM24" s="24" t="str">
        <f>IF(OR($A24="",AM$6=""),"",ROUND(SUMIFS(流水收入,流水账户,$A24,流水日期,AM$6),2))</f>
        <v/>
      </c>
      <c r="AN24" s="24" t="str">
        <f>IF(OR($A24="",AN$6=""),"",ROUND(SUMIFS(流水支出,流水账户,$A24,流水日期,AN$6),2))</f>
        <v/>
      </c>
      <c r="AO24" s="24" t="str">
        <f>IF(OR($A24="",AO$6=""),"",ROUND(SUMIFS(流水收入,流水账户,$A24,流水日期,AO$6),2))</f>
        <v/>
      </c>
      <c r="AP24" s="24" t="str">
        <f>IF(OR($A24="",AP$6=""),"",ROUND(SUMIFS(流水支出,流水账户,$A24,流水日期,AP$6),2))</f>
        <v/>
      </c>
      <c r="AQ24" s="24" t="str">
        <f>IF(OR($A24="",AQ$6=""),"",ROUND(SUMIFS(流水收入,流水账户,$A24,流水日期,AQ$6),2))</f>
        <v/>
      </c>
      <c r="AR24" s="24" t="str">
        <f>IF(OR($A24="",AR$6=""),"",ROUND(SUMIFS(流水支出,流水账户,$A24,流水日期,AR$6),2))</f>
        <v/>
      </c>
      <c r="AS24" s="24" t="str">
        <f>IF(OR($A24="",AS$6=""),"",ROUND(SUMIFS(流水收入,流水账户,$A24,流水日期,AS$6),2))</f>
        <v/>
      </c>
      <c r="AT24" s="24" t="str">
        <f>IF(OR($A24="",AT$6=""),"",ROUND(SUMIFS(流水支出,流水账户,$A24,流水日期,AT$6),2))</f>
        <v/>
      </c>
      <c r="AU24" s="24" t="str">
        <f>IF(OR($A24="",AU$6=""),"",ROUND(SUMIFS(流水收入,流水账户,$A24,流水日期,AU$6),2))</f>
        <v/>
      </c>
      <c r="AV24" s="24" t="str">
        <f>IF(OR($A24="",AV$6=""),"",ROUND(SUMIFS(流水支出,流水账户,$A24,流水日期,AV$6),2))</f>
        <v/>
      </c>
      <c r="AW24" s="24" t="str">
        <f>IF(OR($A24="",AW$6=""),"",ROUND(SUMIFS(流水收入,流水账户,$A24,流水日期,AW$6),2))</f>
        <v/>
      </c>
      <c r="AX24" s="24" t="str">
        <f>IF(OR($A24="",AX$6=""),"",ROUND(SUMIFS(流水支出,流水账户,$A24,流水日期,AX$6),2))</f>
        <v/>
      </c>
      <c r="AY24" s="24" t="str">
        <f>IF(OR($A24="",AY$6=""),"",ROUND(SUMIFS(流水收入,流水账户,$A24,流水日期,AY$6),2))</f>
        <v/>
      </c>
      <c r="AZ24" s="24" t="str">
        <f>IF(OR($A24="",AZ$6=""),"",ROUND(SUMIFS(流水支出,流水账户,$A24,流水日期,AZ$6),2))</f>
        <v/>
      </c>
      <c r="BA24" s="24" t="str">
        <f>IF(OR($A24="",BA$6=""),"",ROUND(SUMIFS(流水收入,流水账户,$A24,流水日期,BA$6),2))</f>
        <v/>
      </c>
      <c r="BB24" s="24" t="str">
        <f>IF(OR($A24="",BB$6=""),"",ROUND(SUMIFS(流水支出,流水账户,$A24,流水日期,BB$6),2))</f>
        <v/>
      </c>
      <c r="BC24" s="24" t="str">
        <f>IF(OR($A24="",BC$6=""),"",ROUND(SUMIFS(流水收入,流水账户,$A24,流水日期,BC$6),2))</f>
        <v/>
      </c>
      <c r="BD24" s="24" t="str">
        <f>IF(OR($A24="",BD$6=""),"",ROUND(SUMIFS(流水支出,流水账户,$A24,流水日期,BD$6),2))</f>
        <v/>
      </c>
      <c r="BE24" s="24" t="str">
        <f>IF(OR($A24="",BE$6=""),"",ROUND(SUMIFS(流水收入,流水账户,$A24,流水日期,BE$6),2))</f>
        <v/>
      </c>
      <c r="BF24" s="24" t="str">
        <f>IF(OR($A24="",BF$6=""),"",ROUND(SUMIFS(流水支出,流水账户,$A24,流水日期,BF$6),2))</f>
        <v/>
      </c>
      <c r="BG24" s="24" t="str">
        <f>IF(OR($A24="",BG$6=""),"",ROUND(SUMIFS(流水收入,流水账户,$A24,流水日期,BG$6),2))</f>
        <v/>
      </c>
      <c r="BH24" s="24" t="str">
        <f>IF(OR($A24="",BH$6=""),"",ROUND(SUMIFS(流水支出,流水账户,$A24,流水日期,BH$6),2))</f>
        <v/>
      </c>
      <c r="BI24" s="24" t="str">
        <f>IF(OR($A24="",BI$6=""),"",ROUND(SUMIFS(流水收入,流水账户,$A24,流水日期,BI$6),2))</f>
        <v/>
      </c>
      <c r="BJ24" s="24" t="str">
        <f>IF(OR($A24="",BJ$6=""),"",ROUND(SUMIFS(流水支出,流水账户,$A24,流水日期,BJ$6),2))</f>
        <v/>
      </c>
      <c r="BK24" s="24" t="str">
        <f>IF(OR($A24="",BK$6=""),"",ROUND(SUMIFS(流水收入,流水账户,$A24,流水日期,BK$6),2))</f>
        <v/>
      </c>
      <c r="BL24" s="24" t="str">
        <f>IF(OR($A24="",BL$6=""),"",ROUND(SUMIFS(流水支出,流水账户,$A24,流水日期,BL$6),2))</f>
        <v/>
      </c>
      <c r="BM24" s="24" t="str">
        <f t="shared" si="0"/>
        <v/>
      </c>
      <c r="BN24" s="24" t="str">
        <f t="shared" si="1"/>
        <v/>
      </c>
      <c r="BO24" s="24" t="str">
        <f t="shared" si="2"/>
        <v/>
      </c>
    </row>
    <row r="25" ht="16.5" spans="1:67">
      <c r="A25" s="13" t="str">
        <f>IF(基础资料!$B$22="","",基础资料!$B$22)</f>
        <v/>
      </c>
      <c r="B25" s="24" t="str">
        <f>IF(OR($A25="",NOT(ISNUMBER($H$3))),"",ROUND(SUMIF(账户表,$A25,账户期初)+SUMIFS(流水收入,流水账户,$A25,流水日期,"&lt;"&amp;$B$3)-SUMIFS(流水支出,流水账户,$A25,流水日期,"&lt;"&amp;$B$3),2))</f>
        <v/>
      </c>
      <c r="C25" s="24" t="str">
        <f>IF(OR($A25="",C$6=""),"",ROUND(SUMIFS(流水收入,流水账户,$A25,流水日期,C$6),2))</f>
        <v/>
      </c>
      <c r="D25" s="24" t="str">
        <f>IF(OR($A25="",D$6=""),"",ROUND(SUMIFS(流水支出,流水账户,$A25,流水日期,D$6),2))</f>
        <v/>
      </c>
      <c r="E25" s="24" t="str">
        <f>IF(OR($A25="",E$6=""),"",ROUND(SUMIFS(流水收入,流水账户,$A25,流水日期,E$6),2))</f>
        <v/>
      </c>
      <c r="F25" s="24" t="str">
        <f>IF(OR($A25="",F$6=""),"",ROUND(SUMIFS(流水支出,流水账户,$A25,流水日期,F$6),2))</f>
        <v/>
      </c>
      <c r="G25" s="24" t="str">
        <f>IF(OR($A25="",G$6=""),"",ROUND(SUMIFS(流水收入,流水账户,$A25,流水日期,G$6),2))</f>
        <v/>
      </c>
      <c r="H25" s="24" t="str">
        <f>IF(OR($A25="",H$6=""),"",ROUND(SUMIFS(流水支出,流水账户,$A25,流水日期,H$6),2))</f>
        <v/>
      </c>
      <c r="I25" s="24" t="str">
        <f>IF(OR($A25="",I$6=""),"",ROUND(SUMIFS(流水收入,流水账户,$A25,流水日期,I$6),2))</f>
        <v/>
      </c>
      <c r="J25" s="24" t="str">
        <f>IF(OR($A25="",J$6=""),"",ROUND(SUMIFS(流水支出,流水账户,$A25,流水日期,J$6),2))</f>
        <v/>
      </c>
      <c r="K25" s="24" t="str">
        <f>IF(OR($A25="",K$6=""),"",ROUND(SUMIFS(流水收入,流水账户,$A25,流水日期,K$6),2))</f>
        <v/>
      </c>
      <c r="L25" s="24" t="str">
        <f>IF(OR($A25="",L$6=""),"",ROUND(SUMIFS(流水支出,流水账户,$A25,流水日期,L$6),2))</f>
        <v/>
      </c>
      <c r="M25" s="24" t="str">
        <f>IF(OR($A25="",M$6=""),"",ROUND(SUMIFS(流水收入,流水账户,$A25,流水日期,M$6),2))</f>
        <v/>
      </c>
      <c r="N25" s="24" t="str">
        <f>IF(OR($A25="",N$6=""),"",ROUND(SUMIFS(流水支出,流水账户,$A25,流水日期,N$6),2))</f>
        <v/>
      </c>
      <c r="O25" s="24" t="str">
        <f>IF(OR($A25="",O$6=""),"",ROUND(SUMIFS(流水收入,流水账户,$A25,流水日期,O$6),2))</f>
        <v/>
      </c>
      <c r="P25" s="24" t="str">
        <f>IF(OR($A25="",P$6=""),"",ROUND(SUMIFS(流水支出,流水账户,$A25,流水日期,P$6),2))</f>
        <v/>
      </c>
      <c r="Q25" s="24" t="str">
        <f>IF(OR($A25="",Q$6=""),"",ROUND(SUMIFS(流水收入,流水账户,$A25,流水日期,Q$6),2))</f>
        <v/>
      </c>
      <c r="R25" s="24" t="str">
        <f>IF(OR($A25="",R$6=""),"",ROUND(SUMIFS(流水支出,流水账户,$A25,流水日期,R$6),2))</f>
        <v/>
      </c>
      <c r="S25" s="24" t="str">
        <f>IF(OR($A25="",S$6=""),"",ROUND(SUMIFS(流水收入,流水账户,$A25,流水日期,S$6),2))</f>
        <v/>
      </c>
      <c r="T25" s="24" t="str">
        <f>IF(OR($A25="",T$6=""),"",ROUND(SUMIFS(流水支出,流水账户,$A25,流水日期,T$6),2))</f>
        <v/>
      </c>
      <c r="U25" s="24" t="str">
        <f>IF(OR($A25="",U$6=""),"",ROUND(SUMIFS(流水收入,流水账户,$A25,流水日期,U$6),2))</f>
        <v/>
      </c>
      <c r="V25" s="24" t="str">
        <f>IF(OR($A25="",V$6=""),"",ROUND(SUMIFS(流水支出,流水账户,$A25,流水日期,V$6),2))</f>
        <v/>
      </c>
      <c r="W25" s="24" t="str">
        <f>IF(OR($A25="",W$6=""),"",ROUND(SUMIFS(流水收入,流水账户,$A25,流水日期,W$6),2))</f>
        <v/>
      </c>
      <c r="X25" s="24" t="str">
        <f>IF(OR($A25="",X$6=""),"",ROUND(SUMIFS(流水支出,流水账户,$A25,流水日期,X$6),2))</f>
        <v/>
      </c>
      <c r="Y25" s="24" t="str">
        <f>IF(OR($A25="",Y$6=""),"",ROUND(SUMIFS(流水收入,流水账户,$A25,流水日期,Y$6),2))</f>
        <v/>
      </c>
      <c r="Z25" s="24" t="str">
        <f>IF(OR($A25="",Z$6=""),"",ROUND(SUMIFS(流水支出,流水账户,$A25,流水日期,Z$6),2))</f>
        <v/>
      </c>
      <c r="AA25" s="24" t="str">
        <f>IF(OR($A25="",AA$6=""),"",ROUND(SUMIFS(流水收入,流水账户,$A25,流水日期,AA$6),2))</f>
        <v/>
      </c>
      <c r="AB25" s="24" t="str">
        <f>IF(OR($A25="",AB$6=""),"",ROUND(SUMIFS(流水支出,流水账户,$A25,流水日期,AB$6),2))</f>
        <v/>
      </c>
      <c r="AC25" s="24" t="str">
        <f>IF(OR($A25="",AC$6=""),"",ROUND(SUMIFS(流水收入,流水账户,$A25,流水日期,AC$6),2))</f>
        <v/>
      </c>
      <c r="AD25" s="24" t="str">
        <f>IF(OR($A25="",AD$6=""),"",ROUND(SUMIFS(流水支出,流水账户,$A25,流水日期,AD$6),2))</f>
        <v/>
      </c>
      <c r="AE25" s="24" t="str">
        <f>IF(OR($A25="",AE$6=""),"",ROUND(SUMIFS(流水收入,流水账户,$A25,流水日期,AE$6),2))</f>
        <v/>
      </c>
      <c r="AF25" s="24" t="str">
        <f>IF(OR($A25="",AF$6=""),"",ROUND(SUMIFS(流水支出,流水账户,$A25,流水日期,AF$6),2))</f>
        <v/>
      </c>
      <c r="AG25" s="24" t="str">
        <f>IF(OR($A25="",AG$6=""),"",ROUND(SUMIFS(流水收入,流水账户,$A25,流水日期,AG$6),2))</f>
        <v/>
      </c>
      <c r="AH25" s="24" t="str">
        <f>IF(OR($A25="",AH$6=""),"",ROUND(SUMIFS(流水支出,流水账户,$A25,流水日期,AH$6),2))</f>
        <v/>
      </c>
      <c r="AI25" s="24" t="str">
        <f>IF(OR($A25="",AI$6=""),"",ROUND(SUMIFS(流水收入,流水账户,$A25,流水日期,AI$6),2))</f>
        <v/>
      </c>
      <c r="AJ25" s="24" t="str">
        <f>IF(OR($A25="",AJ$6=""),"",ROUND(SUMIFS(流水支出,流水账户,$A25,流水日期,AJ$6),2))</f>
        <v/>
      </c>
      <c r="AK25" s="24" t="str">
        <f>IF(OR($A25="",AK$6=""),"",ROUND(SUMIFS(流水收入,流水账户,$A25,流水日期,AK$6),2))</f>
        <v/>
      </c>
      <c r="AL25" s="24" t="str">
        <f>IF(OR($A25="",AL$6=""),"",ROUND(SUMIFS(流水支出,流水账户,$A25,流水日期,AL$6),2))</f>
        <v/>
      </c>
      <c r="AM25" s="24" t="str">
        <f>IF(OR($A25="",AM$6=""),"",ROUND(SUMIFS(流水收入,流水账户,$A25,流水日期,AM$6),2))</f>
        <v/>
      </c>
      <c r="AN25" s="24" t="str">
        <f>IF(OR($A25="",AN$6=""),"",ROUND(SUMIFS(流水支出,流水账户,$A25,流水日期,AN$6),2))</f>
        <v/>
      </c>
      <c r="AO25" s="24" t="str">
        <f>IF(OR($A25="",AO$6=""),"",ROUND(SUMIFS(流水收入,流水账户,$A25,流水日期,AO$6),2))</f>
        <v/>
      </c>
      <c r="AP25" s="24" t="str">
        <f>IF(OR($A25="",AP$6=""),"",ROUND(SUMIFS(流水支出,流水账户,$A25,流水日期,AP$6),2))</f>
        <v/>
      </c>
      <c r="AQ25" s="24" t="str">
        <f>IF(OR($A25="",AQ$6=""),"",ROUND(SUMIFS(流水收入,流水账户,$A25,流水日期,AQ$6),2))</f>
        <v/>
      </c>
      <c r="AR25" s="24" t="str">
        <f>IF(OR($A25="",AR$6=""),"",ROUND(SUMIFS(流水支出,流水账户,$A25,流水日期,AR$6),2))</f>
        <v/>
      </c>
      <c r="AS25" s="24" t="str">
        <f>IF(OR($A25="",AS$6=""),"",ROUND(SUMIFS(流水收入,流水账户,$A25,流水日期,AS$6),2))</f>
        <v/>
      </c>
      <c r="AT25" s="24" t="str">
        <f>IF(OR($A25="",AT$6=""),"",ROUND(SUMIFS(流水支出,流水账户,$A25,流水日期,AT$6),2))</f>
        <v/>
      </c>
      <c r="AU25" s="24" t="str">
        <f>IF(OR($A25="",AU$6=""),"",ROUND(SUMIFS(流水收入,流水账户,$A25,流水日期,AU$6),2))</f>
        <v/>
      </c>
      <c r="AV25" s="24" t="str">
        <f>IF(OR($A25="",AV$6=""),"",ROUND(SUMIFS(流水支出,流水账户,$A25,流水日期,AV$6),2))</f>
        <v/>
      </c>
      <c r="AW25" s="24" t="str">
        <f>IF(OR($A25="",AW$6=""),"",ROUND(SUMIFS(流水收入,流水账户,$A25,流水日期,AW$6),2))</f>
        <v/>
      </c>
      <c r="AX25" s="24" t="str">
        <f>IF(OR($A25="",AX$6=""),"",ROUND(SUMIFS(流水支出,流水账户,$A25,流水日期,AX$6),2))</f>
        <v/>
      </c>
      <c r="AY25" s="24" t="str">
        <f>IF(OR($A25="",AY$6=""),"",ROUND(SUMIFS(流水收入,流水账户,$A25,流水日期,AY$6),2))</f>
        <v/>
      </c>
      <c r="AZ25" s="24" t="str">
        <f>IF(OR($A25="",AZ$6=""),"",ROUND(SUMIFS(流水支出,流水账户,$A25,流水日期,AZ$6),2))</f>
        <v/>
      </c>
      <c r="BA25" s="24" t="str">
        <f>IF(OR($A25="",BA$6=""),"",ROUND(SUMIFS(流水收入,流水账户,$A25,流水日期,BA$6),2))</f>
        <v/>
      </c>
      <c r="BB25" s="24" t="str">
        <f>IF(OR($A25="",BB$6=""),"",ROUND(SUMIFS(流水支出,流水账户,$A25,流水日期,BB$6),2))</f>
        <v/>
      </c>
      <c r="BC25" s="24" t="str">
        <f>IF(OR($A25="",BC$6=""),"",ROUND(SUMIFS(流水收入,流水账户,$A25,流水日期,BC$6),2))</f>
        <v/>
      </c>
      <c r="BD25" s="24" t="str">
        <f>IF(OR($A25="",BD$6=""),"",ROUND(SUMIFS(流水支出,流水账户,$A25,流水日期,BD$6),2))</f>
        <v/>
      </c>
      <c r="BE25" s="24" t="str">
        <f>IF(OR($A25="",BE$6=""),"",ROUND(SUMIFS(流水收入,流水账户,$A25,流水日期,BE$6),2))</f>
        <v/>
      </c>
      <c r="BF25" s="24" t="str">
        <f>IF(OR($A25="",BF$6=""),"",ROUND(SUMIFS(流水支出,流水账户,$A25,流水日期,BF$6),2))</f>
        <v/>
      </c>
      <c r="BG25" s="24" t="str">
        <f>IF(OR($A25="",BG$6=""),"",ROUND(SUMIFS(流水收入,流水账户,$A25,流水日期,BG$6),2))</f>
        <v/>
      </c>
      <c r="BH25" s="24" t="str">
        <f>IF(OR($A25="",BH$6=""),"",ROUND(SUMIFS(流水支出,流水账户,$A25,流水日期,BH$6),2))</f>
        <v/>
      </c>
      <c r="BI25" s="24" t="str">
        <f>IF(OR($A25="",BI$6=""),"",ROUND(SUMIFS(流水收入,流水账户,$A25,流水日期,BI$6),2))</f>
        <v/>
      </c>
      <c r="BJ25" s="24" t="str">
        <f>IF(OR($A25="",BJ$6=""),"",ROUND(SUMIFS(流水支出,流水账户,$A25,流水日期,BJ$6),2))</f>
        <v/>
      </c>
      <c r="BK25" s="24" t="str">
        <f>IF(OR($A25="",BK$6=""),"",ROUND(SUMIFS(流水收入,流水账户,$A25,流水日期,BK$6),2))</f>
        <v/>
      </c>
      <c r="BL25" s="24" t="str">
        <f>IF(OR($A25="",BL$6=""),"",ROUND(SUMIFS(流水支出,流水账户,$A25,流水日期,BL$6),2))</f>
        <v/>
      </c>
      <c r="BM25" s="24" t="str">
        <f t="shared" si="0"/>
        <v/>
      </c>
      <c r="BN25" s="24" t="str">
        <f t="shared" si="1"/>
        <v/>
      </c>
      <c r="BO25" s="24" t="str">
        <f t="shared" si="2"/>
        <v/>
      </c>
    </row>
    <row r="26" ht="16.5" spans="1:67">
      <c r="A26" s="13" t="str">
        <f>IF(基础资料!$B$23="","",基础资料!$B$23)</f>
        <v/>
      </c>
      <c r="B26" s="24" t="str">
        <f>IF(OR($A26="",NOT(ISNUMBER($H$3))),"",ROUND(SUMIF(账户表,$A26,账户期初)+SUMIFS(流水收入,流水账户,$A26,流水日期,"&lt;"&amp;$B$3)-SUMIFS(流水支出,流水账户,$A26,流水日期,"&lt;"&amp;$B$3),2))</f>
        <v/>
      </c>
      <c r="C26" s="24" t="str">
        <f>IF(OR($A26="",C$6=""),"",ROUND(SUMIFS(流水收入,流水账户,$A26,流水日期,C$6),2))</f>
        <v/>
      </c>
      <c r="D26" s="24" t="str">
        <f>IF(OR($A26="",D$6=""),"",ROUND(SUMIFS(流水支出,流水账户,$A26,流水日期,D$6),2))</f>
        <v/>
      </c>
      <c r="E26" s="24" t="str">
        <f>IF(OR($A26="",E$6=""),"",ROUND(SUMIFS(流水收入,流水账户,$A26,流水日期,E$6),2))</f>
        <v/>
      </c>
      <c r="F26" s="24" t="str">
        <f>IF(OR($A26="",F$6=""),"",ROUND(SUMIFS(流水支出,流水账户,$A26,流水日期,F$6),2))</f>
        <v/>
      </c>
      <c r="G26" s="24" t="str">
        <f>IF(OR($A26="",G$6=""),"",ROUND(SUMIFS(流水收入,流水账户,$A26,流水日期,G$6),2))</f>
        <v/>
      </c>
      <c r="H26" s="24" t="str">
        <f>IF(OR($A26="",H$6=""),"",ROUND(SUMIFS(流水支出,流水账户,$A26,流水日期,H$6),2))</f>
        <v/>
      </c>
      <c r="I26" s="24" t="str">
        <f>IF(OR($A26="",I$6=""),"",ROUND(SUMIFS(流水收入,流水账户,$A26,流水日期,I$6),2))</f>
        <v/>
      </c>
      <c r="J26" s="24" t="str">
        <f>IF(OR($A26="",J$6=""),"",ROUND(SUMIFS(流水支出,流水账户,$A26,流水日期,J$6),2))</f>
        <v/>
      </c>
      <c r="K26" s="24" t="str">
        <f>IF(OR($A26="",K$6=""),"",ROUND(SUMIFS(流水收入,流水账户,$A26,流水日期,K$6),2))</f>
        <v/>
      </c>
      <c r="L26" s="24" t="str">
        <f>IF(OR($A26="",L$6=""),"",ROUND(SUMIFS(流水支出,流水账户,$A26,流水日期,L$6),2))</f>
        <v/>
      </c>
      <c r="M26" s="24" t="str">
        <f>IF(OR($A26="",M$6=""),"",ROUND(SUMIFS(流水收入,流水账户,$A26,流水日期,M$6),2))</f>
        <v/>
      </c>
      <c r="N26" s="24" t="str">
        <f>IF(OR($A26="",N$6=""),"",ROUND(SUMIFS(流水支出,流水账户,$A26,流水日期,N$6),2))</f>
        <v/>
      </c>
      <c r="O26" s="24" t="str">
        <f>IF(OR($A26="",O$6=""),"",ROUND(SUMIFS(流水收入,流水账户,$A26,流水日期,O$6),2))</f>
        <v/>
      </c>
      <c r="P26" s="24" t="str">
        <f>IF(OR($A26="",P$6=""),"",ROUND(SUMIFS(流水支出,流水账户,$A26,流水日期,P$6),2))</f>
        <v/>
      </c>
      <c r="Q26" s="24" t="str">
        <f>IF(OR($A26="",Q$6=""),"",ROUND(SUMIFS(流水收入,流水账户,$A26,流水日期,Q$6),2))</f>
        <v/>
      </c>
      <c r="R26" s="24" t="str">
        <f>IF(OR($A26="",R$6=""),"",ROUND(SUMIFS(流水支出,流水账户,$A26,流水日期,R$6),2))</f>
        <v/>
      </c>
      <c r="S26" s="24" t="str">
        <f>IF(OR($A26="",S$6=""),"",ROUND(SUMIFS(流水收入,流水账户,$A26,流水日期,S$6),2))</f>
        <v/>
      </c>
      <c r="T26" s="24" t="str">
        <f>IF(OR($A26="",T$6=""),"",ROUND(SUMIFS(流水支出,流水账户,$A26,流水日期,T$6),2))</f>
        <v/>
      </c>
      <c r="U26" s="24" t="str">
        <f>IF(OR($A26="",U$6=""),"",ROUND(SUMIFS(流水收入,流水账户,$A26,流水日期,U$6),2))</f>
        <v/>
      </c>
      <c r="V26" s="24" t="str">
        <f>IF(OR($A26="",V$6=""),"",ROUND(SUMIFS(流水支出,流水账户,$A26,流水日期,V$6),2))</f>
        <v/>
      </c>
      <c r="W26" s="24" t="str">
        <f>IF(OR($A26="",W$6=""),"",ROUND(SUMIFS(流水收入,流水账户,$A26,流水日期,W$6),2))</f>
        <v/>
      </c>
      <c r="X26" s="24" t="str">
        <f>IF(OR($A26="",X$6=""),"",ROUND(SUMIFS(流水支出,流水账户,$A26,流水日期,X$6),2))</f>
        <v/>
      </c>
      <c r="Y26" s="24" t="str">
        <f>IF(OR($A26="",Y$6=""),"",ROUND(SUMIFS(流水收入,流水账户,$A26,流水日期,Y$6),2))</f>
        <v/>
      </c>
      <c r="Z26" s="24" t="str">
        <f>IF(OR($A26="",Z$6=""),"",ROUND(SUMIFS(流水支出,流水账户,$A26,流水日期,Z$6),2))</f>
        <v/>
      </c>
      <c r="AA26" s="24" t="str">
        <f>IF(OR($A26="",AA$6=""),"",ROUND(SUMIFS(流水收入,流水账户,$A26,流水日期,AA$6),2))</f>
        <v/>
      </c>
      <c r="AB26" s="24" t="str">
        <f>IF(OR($A26="",AB$6=""),"",ROUND(SUMIFS(流水支出,流水账户,$A26,流水日期,AB$6),2))</f>
        <v/>
      </c>
      <c r="AC26" s="24" t="str">
        <f>IF(OR($A26="",AC$6=""),"",ROUND(SUMIFS(流水收入,流水账户,$A26,流水日期,AC$6),2))</f>
        <v/>
      </c>
      <c r="AD26" s="24" t="str">
        <f>IF(OR($A26="",AD$6=""),"",ROUND(SUMIFS(流水支出,流水账户,$A26,流水日期,AD$6),2))</f>
        <v/>
      </c>
      <c r="AE26" s="24" t="str">
        <f>IF(OR($A26="",AE$6=""),"",ROUND(SUMIFS(流水收入,流水账户,$A26,流水日期,AE$6),2))</f>
        <v/>
      </c>
      <c r="AF26" s="24" t="str">
        <f>IF(OR($A26="",AF$6=""),"",ROUND(SUMIFS(流水支出,流水账户,$A26,流水日期,AF$6),2))</f>
        <v/>
      </c>
      <c r="AG26" s="24" t="str">
        <f>IF(OR($A26="",AG$6=""),"",ROUND(SUMIFS(流水收入,流水账户,$A26,流水日期,AG$6),2))</f>
        <v/>
      </c>
      <c r="AH26" s="24" t="str">
        <f>IF(OR($A26="",AH$6=""),"",ROUND(SUMIFS(流水支出,流水账户,$A26,流水日期,AH$6),2))</f>
        <v/>
      </c>
      <c r="AI26" s="24" t="str">
        <f>IF(OR($A26="",AI$6=""),"",ROUND(SUMIFS(流水收入,流水账户,$A26,流水日期,AI$6),2))</f>
        <v/>
      </c>
      <c r="AJ26" s="24" t="str">
        <f>IF(OR($A26="",AJ$6=""),"",ROUND(SUMIFS(流水支出,流水账户,$A26,流水日期,AJ$6),2))</f>
        <v/>
      </c>
      <c r="AK26" s="24" t="str">
        <f>IF(OR($A26="",AK$6=""),"",ROUND(SUMIFS(流水收入,流水账户,$A26,流水日期,AK$6),2))</f>
        <v/>
      </c>
      <c r="AL26" s="24" t="str">
        <f>IF(OR($A26="",AL$6=""),"",ROUND(SUMIFS(流水支出,流水账户,$A26,流水日期,AL$6),2))</f>
        <v/>
      </c>
      <c r="AM26" s="24" t="str">
        <f>IF(OR($A26="",AM$6=""),"",ROUND(SUMIFS(流水收入,流水账户,$A26,流水日期,AM$6),2))</f>
        <v/>
      </c>
      <c r="AN26" s="24" t="str">
        <f>IF(OR($A26="",AN$6=""),"",ROUND(SUMIFS(流水支出,流水账户,$A26,流水日期,AN$6),2))</f>
        <v/>
      </c>
      <c r="AO26" s="24" t="str">
        <f>IF(OR($A26="",AO$6=""),"",ROUND(SUMIFS(流水收入,流水账户,$A26,流水日期,AO$6),2))</f>
        <v/>
      </c>
      <c r="AP26" s="24" t="str">
        <f>IF(OR($A26="",AP$6=""),"",ROUND(SUMIFS(流水支出,流水账户,$A26,流水日期,AP$6),2))</f>
        <v/>
      </c>
      <c r="AQ26" s="24" t="str">
        <f>IF(OR($A26="",AQ$6=""),"",ROUND(SUMIFS(流水收入,流水账户,$A26,流水日期,AQ$6),2))</f>
        <v/>
      </c>
      <c r="AR26" s="24" t="str">
        <f>IF(OR($A26="",AR$6=""),"",ROUND(SUMIFS(流水支出,流水账户,$A26,流水日期,AR$6),2))</f>
        <v/>
      </c>
      <c r="AS26" s="24" t="str">
        <f>IF(OR($A26="",AS$6=""),"",ROUND(SUMIFS(流水收入,流水账户,$A26,流水日期,AS$6),2))</f>
        <v/>
      </c>
      <c r="AT26" s="24" t="str">
        <f>IF(OR($A26="",AT$6=""),"",ROUND(SUMIFS(流水支出,流水账户,$A26,流水日期,AT$6),2))</f>
        <v/>
      </c>
      <c r="AU26" s="24" t="str">
        <f>IF(OR($A26="",AU$6=""),"",ROUND(SUMIFS(流水收入,流水账户,$A26,流水日期,AU$6),2))</f>
        <v/>
      </c>
      <c r="AV26" s="24" t="str">
        <f>IF(OR($A26="",AV$6=""),"",ROUND(SUMIFS(流水支出,流水账户,$A26,流水日期,AV$6),2))</f>
        <v/>
      </c>
      <c r="AW26" s="24" t="str">
        <f>IF(OR($A26="",AW$6=""),"",ROUND(SUMIFS(流水收入,流水账户,$A26,流水日期,AW$6),2))</f>
        <v/>
      </c>
      <c r="AX26" s="24" t="str">
        <f>IF(OR($A26="",AX$6=""),"",ROUND(SUMIFS(流水支出,流水账户,$A26,流水日期,AX$6),2))</f>
        <v/>
      </c>
      <c r="AY26" s="24" t="str">
        <f>IF(OR($A26="",AY$6=""),"",ROUND(SUMIFS(流水收入,流水账户,$A26,流水日期,AY$6),2))</f>
        <v/>
      </c>
      <c r="AZ26" s="24" t="str">
        <f>IF(OR($A26="",AZ$6=""),"",ROUND(SUMIFS(流水支出,流水账户,$A26,流水日期,AZ$6),2))</f>
        <v/>
      </c>
      <c r="BA26" s="24" t="str">
        <f>IF(OR($A26="",BA$6=""),"",ROUND(SUMIFS(流水收入,流水账户,$A26,流水日期,BA$6),2))</f>
        <v/>
      </c>
      <c r="BB26" s="24" t="str">
        <f>IF(OR($A26="",BB$6=""),"",ROUND(SUMIFS(流水支出,流水账户,$A26,流水日期,BB$6),2))</f>
        <v/>
      </c>
      <c r="BC26" s="24" t="str">
        <f>IF(OR($A26="",BC$6=""),"",ROUND(SUMIFS(流水收入,流水账户,$A26,流水日期,BC$6),2))</f>
        <v/>
      </c>
      <c r="BD26" s="24" t="str">
        <f>IF(OR($A26="",BD$6=""),"",ROUND(SUMIFS(流水支出,流水账户,$A26,流水日期,BD$6),2))</f>
        <v/>
      </c>
      <c r="BE26" s="24" t="str">
        <f>IF(OR($A26="",BE$6=""),"",ROUND(SUMIFS(流水收入,流水账户,$A26,流水日期,BE$6),2))</f>
        <v/>
      </c>
      <c r="BF26" s="24" t="str">
        <f>IF(OR($A26="",BF$6=""),"",ROUND(SUMIFS(流水支出,流水账户,$A26,流水日期,BF$6),2))</f>
        <v/>
      </c>
      <c r="BG26" s="24" t="str">
        <f>IF(OR($A26="",BG$6=""),"",ROUND(SUMIFS(流水收入,流水账户,$A26,流水日期,BG$6),2))</f>
        <v/>
      </c>
      <c r="BH26" s="24" t="str">
        <f>IF(OR($A26="",BH$6=""),"",ROUND(SUMIFS(流水支出,流水账户,$A26,流水日期,BH$6),2))</f>
        <v/>
      </c>
      <c r="BI26" s="24" t="str">
        <f>IF(OR($A26="",BI$6=""),"",ROUND(SUMIFS(流水收入,流水账户,$A26,流水日期,BI$6),2))</f>
        <v/>
      </c>
      <c r="BJ26" s="24" t="str">
        <f>IF(OR($A26="",BJ$6=""),"",ROUND(SUMIFS(流水支出,流水账户,$A26,流水日期,BJ$6),2))</f>
        <v/>
      </c>
      <c r="BK26" s="24" t="str">
        <f>IF(OR($A26="",BK$6=""),"",ROUND(SUMIFS(流水收入,流水账户,$A26,流水日期,BK$6),2))</f>
        <v/>
      </c>
      <c r="BL26" s="24" t="str">
        <f>IF(OR($A26="",BL$6=""),"",ROUND(SUMIFS(流水支出,流水账户,$A26,流水日期,BL$6),2))</f>
        <v/>
      </c>
      <c r="BM26" s="24" t="str">
        <f t="shared" si="0"/>
        <v/>
      </c>
      <c r="BN26" s="24" t="str">
        <f t="shared" si="1"/>
        <v/>
      </c>
      <c r="BO26" s="24" t="str">
        <f t="shared" si="2"/>
        <v/>
      </c>
    </row>
    <row r="27" ht="16.5" spans="1:67">
      <c r="A27" s="13" t="str">
        <f>IF(基础资料!$B$24="","",基础资料!$B$24)</f>
        <v/>
      </c>
      <c r="B27" s="24" t="str">
        <f>IF(OR($A27="",NOT(ISNUMBER($H$3))),"",ROUND(SUMIF(账户表,$A27,账户期初)+SUMIFS(流水收入,流水账户,$A27,流水日期,"&lt;"&amp;$B$3)-SUMIFS(流水支出,流水账户,$A27,流水日期,"&lt;"&amp;$B$3),2))</f>
        <v/>
      </c>
      <c r="C27" s="24" t="str">
        <f>IF(OR($A27="",C$6=""),"",ROUND(SUMIFS(流水收入,流水账户,$A27,流水日期,C$6),2))</f>
        <v/>
      </c>
      <c r="D27" s="24" t="str">
        <f>IF(OR($A27="",D$6=""),"",ROUND(SUMIFS(流水支出,流水账户,$A27,流水日期,D$6),2))</f>
        <v/>
      </c>
      <c r="E27" s="24" t="str">
        <f>IF(OR($A27="",E$6=""),"",ROUND(SUMIFS(流水收入,流水账户,$A27,流水日期,E$6),2))</f>
        <v/>
      </c>
      <c r="F27" s="24" t="str">
        <f>IF(OR($A27="",F$6=""),"",ROUND(SUMIFS(流水支出,流水账户,$A27,流水日期,F$6),2))</f>
        <v/>
      </c>
      <c r="G27" s="24" t="str">
        <f>IF(OR($A27="",G$6=""),"",ROUND(SUMIFS(流水收入,流水账户,$A27,流水日期,G$6),2))</f>
        <v/>
      </c>
      <c r="H27" s="24" t="str">
        <f>IF(OR($A27="",H$6=""),"",ROUND(SUMIFS(流水支出,流水账户,$A27,流水日期,H$6),2))</f>
        <v/>
      </c>
      <c r="I27" s="24" t="str">
        <f>IF(OR($A27="",I$6=""),"",ROUND(SUMIFS(流水收入,流水账户,$A27,流水日期,I$6),2))</f>
        <v/>
      </c>
      <c r="J27" s="24" t="str">
        <f>IF(OR($A27="",J$6=""),"",ROUND(SUMIFS(流水支出,流水账户,$A27,流水日期,J$6),2))</f>
        <v/>
      </c>
      <c r="K27" s="24" t="str">
        <f>IF(OR($A27="",K$6=""),"",ROUND(SUMIFS(流水收入,流水账户,$A27,流水日期,K$6),2))</f>
        <v/>
      </c>
      <c r="L27" s="24" t="str">
        <f>IF(OR($A27="",L$6=""),"",ROUND(SUMIFS(流水支出,流水账户,$A27,流水日期,L$6),2))</f>
        <v/>
      </c>
      <c r="M27" s="24" t="str">
        <f>IF(OR($A27="",M$6=""),"",ROUND(SUMIFS(流水收入,流水账户,$A27,流水日期,M$6),2))</f>
        <v/>
      </c>
      <c r="N27" s="24" t="str">
        <f>IF(OR($A27="",N$6=""),"",ROUND(SUMIFS(流水支出,流水账户,$A27,流水日期,N$6),2))</f>
        <v/>
      </c>
      <c r="O27" s="24" t="str">
        <f>IF(OR($A27="",O$6=""),"",ROUND(SUMIFS(流水收入,流水账户,$A27,流水日期,O$6),2))</f>
        <v/>
      </c>
      <c r="P27" s="24" t="str">
        <f>IF(OR($A27="",P$6=""),"",ROUND(SUMIFS(流水支出,流水账户,$A27,流水日期,P$6),2))</f>
        <v/>
      </c>
      <c r="Q27" s="24" t="str">
        <f>IF(OR($A27="",Q$6=""),"",ROUND(SUMIFS(流水收入,流水账户,$A27,流水日期,Q$6),2))</f>
        <v/>
      </c>
      <c r="R27" s="24" t="str">
        <f>IF(OR($A27="",R$6=""),"",ROUND(SUMIFS(流水支出,流水账户,$A27,流水日期,R$6),2))</f>
        <v/>
      </c>
      <c r="S27" s="24" t="str">
        <f>IF(OR($A27="",S$6=""),"",ROUND(SUMIFS(流水收入,流水账户,$A27,流水日期,S$6),2))</f>
        <v/>
      </c>
      <c r="T27" s="24" t="str">
        <f>IF(OR($A27="",T$6=""),"",ROUND(SUMIFS(流水支出,流水账户,$A27,流水日期,T$6),2))</f>
        <v/>
      </c>
      <c r="U27" s="24" t="str">
        <f>IF(OR($A27="",U$6=""),"",ROUND(SUMIFS(流水收入,流水账户,$A27,流水日期,U$6),2))</f>
        <v/>
      </c>
      <c r="V27" s="24" t="str">
        <f>IF(OR($A27="",V$6=""),"",ROUND(SUMIFS(流水支出,流水账户,$A27,流水日期,V$6),2))</f>
        <v/>
      </c>
      <c r="W27" s="24" t="str">
        <f>IF(OR($A27="",W$6=""),"",ROUND(SUMIFS(流水收入,流水账户,$A27,流水日期,W$6),2))</f>
        <v/>
      </c>
      <c r="X27" s="24" t="str">
        <f>IF(OR($A27="",X$6=""),"",ROUND(SUMIFS(流水支出,流水账户,$A27,流水日期,X$6),2))</f>
        <v/>
      </c>
      <c r="Y27" s="24" t="str">
        <f>IF(OR($A27="",Y$6=""),"",ROUND(SUMIFS(流水收入,流水账户,$A27,流水日期,Y$6),2))</f>
        <v/>
      </c>
      <c r="Z27" s="24" t="str">
        <f>IF(OR($A27="",Z$6=""),"",ROUND(SUMIFS(流水支出,流水账户,$A27,流水日期,Z$6),2))</f>
        <v/>
      </c>
      <c r="AA27" s="24" t="str">
        <f>IF(OR($A27="",AA$6=""),"",ROUND(SUMIFS(流水收入,流水账户,$A27,流水日期,AA$6),2))</f>
        <v/>
      </c>
      <c r="AB27" s="24" t="str">
        <f>IF(OR($A27="",AB$6=""),"",ROUND(SUMIFS(流水支出,流水账户,$A27,流水日期,AB$6),2))</f>
        <v/>
      </c>
      <c r="AC27" s="24" t="str">
        <f>IF(OR($A27="",AC$6=""),"",ROUND(SUMIFS(流水收入,流水账户,$A27,流水日期,AC$6),2))</f>
        <v/>
      </c>
      <c r="AD27" s="24" t="str">
        <f>IF(OR($A27="",AD$6=""),"",ROUND(SUMIFS(流水支出,流水账户,$A27,流水日期,AD$6),2))</f>
        <v/>
      </c>
      <c r="AE27" s="24" t="str">
        <f>IF(OR($A27="",AE$6=""),"",ROUND(SUMIFS(流水收入,流水账户,$A27,流水日期,AE$6),2))</f>
        <v/>
      </c>
      <c r="AF27" s="24" t="str">
        <f>IF(OR($A27="",AF$6=""),"",ROUND(SUMIFS(流水支出,流水账户,$A27,流水日期,AF$6),2))</f>
        <v/>
      </c>
      <c r="AG27" s="24" t="str">
        <f>IF(OR($A27="",AG$6=""),"",ROUND(SUMIFS(流水收入,流水账户,$A27,流水日期,AG$6),2))</f>
        <v/>
      </c>
      <c r="AH27" s="24" t="str">
        <f>IF(OR($A27="",AH$6=""),"",ROUND(SUMIFS(流水支出,流水账户,$A27,流水日期,AH$6),2))</f>
        <v/>
      </c>
      <c r="AI27" s="24" t="str">
        <f>IF(OR($A27="",AI$6=""),"",ROUND(SUMIFS(流水收入,流水账户,$A27,流水日期,AI$6),2))</f>
        <v/>
      </c>
      <c r="AJ27" s="24" t="str">
        <f>IF(OR($A27="",AJ$6=""),"",ROUND(SUMIFS(流水支出,流水账户,$A27,流水日期,AJ$6),2))</f>
        <v/>
      </c>
      <c r="AK27" s="24" t="str">
        <f>IF(OR($A27="",AK$6=""),"",ROUND(SUMIFS(流水收入,流水账户,$A27,流水日期,AK$6),2))</f>
        <v/>
      </c>
      <c r="AL27" s="24" t="str">
        <f>IF(OR($A27="",AL$6=""),"",ROUND(SUMIFS(流水支出,流水账户,$A27,流水日期,AL$6),2))</f>
        <v/>
      </c>
      <c r="AM27" s="24" t="str">
        <f>IF(OR($A27="",AM$6=""),"",ROUND(SUMIFS(流水收入,流水账户,$A27,流水日期,AM$6),2))</f>
        <v/>
      </c>
      <c r="AN27" s="24" t="str">
        <f>IF(OR($A27="",AN$6=""),"",ROUND(SUMIFS(流水支出,流水账户,$A27,流水日期,AN$6),2))</f>
        <v/>
      </c>
      <c r="AO27" s="24" t="str">
        <f>IF(OR($A27="",AO$6=""),"",ROUND(SUMIFS(流水收入,流水账户,$A27,流水日期,AO$6),2))</f>
        <v/>
      </c>
      <c r="AP27" s="24" t="str">
        <f>IF(OR($A27="",AP$6=""),"",ROUND(SUMIFS(流水支出,流水账户,$A27,流水日期,AP$6),2))</f>
        <v/>
      </c>
      <c r="AQ27" s="24" t="str">
        <f>IF(OR($A27="",AQ$6=""),"",ROUND(SUMIFS(流水收入,流水账户,$A27,流水日期,AQ$6),2))</f>
        <v/>
      </c>
      <c r="AR27" s="24" t="str">
        <f>IF(OR($A27="",AR$6=""),"",ROUND(SUMIFS(流水支出,流水账户,$A27,流水日期,AR$6),2))</f>
        <v/>
      </c>
      <c r="AS27" s="24" t="str">
        <f>IF(OR($A27="",AS$6=""),"",ROUND(SUMIFS(流水收入,流水账户,$A27,流水日期,AS$6),2))</f>
        <v/>
      </c>
      <c r="AT27" s="24" t="str">
        <f>IF(OR($A27="",AT$6=""),"",ROUND(SUMIFS(流水支出,流水账户,$A27,流水日期,AT$6),2))</f>
        <v/>
      </c>
      <c r="AU27" s="24" t="str">
        <f>IF(OR($A27="",AU$6=""),"",ROUND(SUMIFS(流水收入,流水账户,$A27,流水日期,AU$6),2))</f>
        <v/>
      </c>
      <c r="AV27" s="24" t="str">
        <f>IF(OR($A27="",AV$6=""),"",ROUND(SUMIFS(流水支出,流水账户,$A27,流水日期,AV$6),2))</f>
        <v/>
      </c>
      <c r="AW27" s="24" t="str">
        <f>IF(OR($A27="",AW$6=""),"",ROUND(SUMIFS(流水收入,流水账户,$A27,流水日期,AW$6),2))</f>
        <v/>
      </c>
      <c r="AX27" s="24" t="str">
        <f>IF(OR($A27="",AX$6=""),"",ROUND(SUMIFS(流水支出,流水账户,$A27,流水日期,AX$6),2))</f>
        <v/>
      </c>
      <c r="AY27" s="24" t="str">
        <f>IF(OR($A27="",AY$6=""),"",ROUND(SUMIFS(流水收入,流水账户,$A27,流水日期,AY$6),2))</f>
        <v/>
      </c>
      <c r="AZ27" s="24" t="str">
        <f>IF(OR($A27="",AZ$6=""),"",ROUND(SUMIFS(流水支出,流水账户,$A27,流水日期,AZ$6),2))</f>
        <v/>
      </c>
      <c r="BA27" s="24" t="str">
        <f>IF(OR($A27="",BA$6=""),"",ROUND(SUMIFS(流水收入,流水账户,$A27,流水日期,BA$6),2))</f>
        <v/>
      </c>
      <c r="BB27" s="24" t="str">
        <f>IF(OR($A27="",BB$6=""),"",ROUND(SUMIFS(流水支出,流水账户,$A27,流水日期,BB$6),2))</f>
        <v/>
      </c>
      <c r="BC27" s="24" t="str">
        <f>IF(OR($A27="",BC$6=""),"",ROUND(SUMIFS(流水收入,流水账户,$A27,流水日期,BC$6),2))</f>
        <v/>
      </c>
      <c r="BD27" s="24" t="str">
        <f>IF(OR($A27="",BD$6=""),"",ROUND(SUMIFS(流水支出,流水账户,$A27,流水日期,BD$6),2))</f>
        <v/>
      </c>
      <c r="BE27" s="24" t="str">
        <f>IF(OR($A27="",BE$6=""),"",ROUND(SUMIFS(流水收入,流水账户,$A27,流水日期,BE$6),2))</f>
        <v/>
      </c>
      <c r="BF27" s="24" t="str">
        <f>IF(OR($A27="",BF$6=""),"",ROUND(SUMIFS(流水支出,流水账户,$A27,流水日期,BF$6),2))</f>
        <v/>
      </c>
      <c r="BG27" s="24" t="str">
        <f>IF(OR($A27="",BG$6=""),"",ROUND(SUMIFS(流水收入,流水账户,$A27,流水日期,BG$6),2))</f>
        <v/>
      </c>
      <c r="BH27" s="24" t="str">
        <f>IF(OR($A27="",BH$6=""),"",ROUND(SUMIFS(流水支出,流水账户,$A27,流水日期,BH$6),2))</f>
        <v/>
      </c>
      <c r="BI27" s="24" t="str">
        <f>IF(OR($A27="",BI$6=""),"",ROUND(SUMIFS(流水收入,流水账户,$A27,流水日期,BI$6),2))</f>
        <v/>
      </c>
      <c r="BJ27" s="24" t="str">
        <f>IF(OR($A27="",BJ$6=""),"",ROUND(SUMIFS(流水支出,流水账户,$A27,流水日期,BJ$6),2))</f>
        <v/>
      </c>
      <c r="BK27" s="24" t="str">
        <f>IF(OR($A27="",BK$6=""),"",ROUND(SUMIFS(流水收入,流水账户,$A27,流水日期,BK$6),2))</f>
        <v/>
      </c>
      <c r="BL27" s="24" t="str">
        <f>IF(OR($A27="",BL$6=""),"",ROUND(SUMIFS(流水支出,流水账户,$A27,流水日期,BL$6),2))</f>
        <v/>
      </c>
      <c r="BM27" s="24" t="str">
        <f t="shared" si="0"/>
        <v/>
      </c>
      <c r="BN27" s="24" t="str">
        <f t="shared" si="1"/>
        <v/>
      </c>
      <c r="BO27" s="24" t="str">
        <f t="shared" si="2"/>
        <v/>
      </c>
    </row>
    <row r="28" ht="16.5" spans="1:67">
      <c r="A28" s="13" t="str">
        <f>IF(基础资料!$B$25="","",基础资料!$B$25)</f>
        <v/>
      </c>
      <c r="B28" s="24" t="str">
        <f>IF(OR($A28="",NOT(ISNUMBER($H$3))),"",ROUND(SUMIF(账户表,$A28,账户期初)+SUMIFS(流水收入,流水账户,$A28,流水日期,"&lt;"&amp;$B$3)-SUMIFS(流水支出,流水账户,$A28,流水日期,"&lt;"&amp;$B$3),2))</f>
        <v/>
      </c>
      <c r="C28" s="24" t="str">
        <f>IF(OR($A28="",C$6=""),"",ROUND(SUMIFS(流水收入,流水账户,$A28,流水日期,C$6),2))</f>
        <v/>
      </c>
      <c r="D28" s="24" t="str">
        <f>IF(OR($A28="",D$6=""),"",ROUND(SUMIFS(流水支出,流水账户,$A28,流水日期,D$6),2))</f>
        <v/>
      </c>
      <c r="E28" s="24" t="str">
        <f>IF(OR($A28="",E$6=""),"",ROUND(SUMIFS(流水收入,流水账户,$A28,流水日期,E$6),2))</f>
        <v/>
      </c>
      <c r="F28" s="24" t="str">
        <f>IF(OR($A28="",F$6=""),"",ROUND(SUMIFS(流水支出,流水账户,$A28,流水日期,F$6),2))</f>
        <v/>
      </c>
      <c r="G28" s="24" t="str">
        <f>IF(OR($A28="",G$6=""),"",ROUND(SUMIFS(流水收入,流水账户,$A28,流水日期,G$6),2))</f>
        <v/>
      </c>
      <c r="H28" s="24" t="str">
        <f>IF(OR($A28="",H$6=""),"",ROUND(SUMIFS(流水支出,流水账户,$A28,流水日期,H$6),2))</f>
        <v/>
      </c>
      <c r="I28" s="24" t="str">
        <f>IF(OR($A28="",I$6=""),"",ROUND(SUMIFS(流水收入,流水账户,$A28,流水日期,I$6),2))</f>
        <v/>
      </c>
      <c r="J28" s="24" t="str">
        <f>IF(OR($A28="",J$6=""),"",ROUND(SUMIFS(流水支出,流水账户,$A28,流水日期,J$6),2))</f>
        <v/>
      </c>
      <c r="K28" s="24" t="str">
        <f>IF(OR($A28="",K$6=""),"",ROUND(SUMIFS(流水收入,流水账户,$A28,流水日期,K$6),2))</f>
        <v/>
      </c>
      <c r="L28" s="24" t="str">
        <f>IF(OR($A28="",L$6=""),"",ROUND(SUMIFS(流水支出,流水账户,$A28,流水日期,L$6),2))</f>
        <v/>
      </c>
      <c r="M28" s="24" t="str">
        <f>IF(OR($A28="",M$6=""),"",ROUND(SUMIFS(流水收入,流水账户,$A28,流水日期,M$6),2))</f>
        <v/>
      </c>
      <c r="N28" s="24" t="str">
        <f>IF(OR($A28="",N$6=""),"",ROUND(SUMIFS(流水支出,流水账户,$A28,流水日期,N$6),2))</f>
        <v/>
      </c>
      <c r="O28" s="24" t="str">
        <f>IF(OR($A28="",O$6=""),"",ROUND(SUMIFS(流水收入,流水账户,$A28,流水日期,O$6),2))</f>
        <v/>
      </c>
      <c r="P28" s="24" t="str">
        <f>IF(OR($A28="",P$6=""),"",ROUND(SUMIFS(流水支出,流水账户,$A28,流水日期,P$6),2))</f>
        <v/>
      </c>
      <c r="Q28" s="24" t="str">
        <f>IF(OR($A28="",Q$6=""),"",ROUND(SUMIFS(流水收入,流水账户,$A28,流水日期,Q$6),2))</f>
        <v/>
      </c>
      <c r="R28" s="24" t="str">
        <f>IF(OR($A28="",R$6=""),"",ROUND(SUMIFS(流水支出,流水账户,$A28,流水日期,R$6),2))</f>
        <v/>
      </c>
      <c r="S28" s="24" t="str">
        <f>IF(OR($A28="",S$6=""),"",ROUND(SUMIFS(流水收入,流水账户,$A28,流水日期,S$6),2))</f>
        <v/>
      </c>
      <c r="T28" s="24" t="str">
        <f>IF(OR($A28="",T$6=""),"",ROUND(SUMIFS(流水支出,流水账户,$A28,流水日期,T$6),2))</f>
        <v/>
      </c>
      <c r="U28" s="24" t="str">
        <f>IF(OR($A28="",U$6=""),"",ROUND(SUMIFS(流水收入,流水账户,$A28,流水日期,U$6),2))</f>
        <v/>
      </c>
      <c r="V28" s="24" t="str">
        <f>IF(OR($A28="",V$6=""),"",ROUND(SUMIFS(流水支出,流水账户,$A28,流水日期,V$6),2))</f>
        <v/>
      </c>
      <c r="W28" s="24" t="str">
        <f>IF(OR($A28="",W$6=""),"",ROUND(SUMIFS(流水收入,流水账户,$A28,流水日期,W$6),2))</f>
        <v/>
      </c>
      <c r="X28" s="24" t="str">
        <f>IF(OR($A28="",X$6=""),"",ROUND(SUMIFS(流水支出,流水账户,$A28,流水日期,X$6),2))</f>
        <v/>
      </c>
      <c r="Y28" s="24" t="str">
        <f>IF(OR($A28="",Y$6=""),"",ROUND(SUMIFS(流水收入,流水账户,$A28,流水日期,Y$6),2))</f>
        <v/>
      </c>
      <c r="Z28" s="24" t="str">
        <f>IF(OR($A28="",Z$6=""),"",ROUND(SUMIFS(流水支出,流水账户,$A28,流水日期,Z$6),2))</f>
        <v/>
      </c>
      <c r="AA28" s="24" t="str">
        <f>IF(OR($A28="",AA$6=""),"",ROUND(SUMIFS(流水收入,流水账户,$A28,流水日期,AA$6),2))</f>
        <v/>
      </c>
      <c r="AB28" s="24" t="str">
        <f>IF(OR($A28="",AB$6=""),"",ROUND(SUMIFS(流水支出,流水账户,$A28,流水日期,AB$6),2))</f>
        <v/>
      </c>
      <c r="AC28" s="24" t="str">
        <f>IF(OR($A28="",AC$6=""),"",ROUND(SUMIFS(流水收入,流水账户,$A28,流水日期,AC$6),2))</f>
        <v/>
      </c>
      <c r="AD28" s="24" t="str">
        <f>IF(OR($A28="",AD$6=""),"",ROUND(SUMIFS(流水支出,流水账户,$A28,流水日期,AD$6),2))</f>
        <v/>
      </c>
      <c r="AE28" s="24" t="str">
        <f>IF(OR($A28="",AE$6=""),"",ROUND(SUMIFS(流水收入,流水账户,$A28,流水日期,AE$6),2))</f>
        <v/>
      </c>
      <c r="AF28" s="24" t="str">
        <f>IF(OR($A28="",AF$6=""),"",ROUND(SUMIFS(流水支出,流水账户,$A28,流水日期,AF$6),2))</f>
        <v/>
      </c>
      <c r="AG28" s="24" t="str">
        <f>IF(OR($A28="",AG$6=""),"",ROUND(SUMIFS(流水收入,流水账户,$A28,流水日期,AG$6),2))</f>
        <v/>
      </c>
      <c r="AH28" s="24" t="str">
        <f>IF(OR($A28="",AH$6=""),"",ROUND(SUMIFS(流水支出,流水账户,$A28,流水日期,AH$6),2))</f>
        <v/>
      </c>
      <c r="AI28" s="24" t="str">
        <f>IF(OR($A28="",AI$6=""),"",ROUND(SUMIFS(流水收入,流水账户,$A28,流水日期,AI$6),2))</f>
        <v/>
      </c>
      <c r="AJ28" s="24" t="str">
        <f>IF(OR($A28="",AJ$6=""),"",ROUND(SUMIFS(流水支出,流水账户,$A28,流水日期,AJ$6),2))</f>
        <v/>
      </c>
      <c r="AK28" s="24" t="str">
        <f>IF(OR($A28="",AK$6=""),"",ROUND(SUMIFS(流水收入,流水账户,$A28,流水日期,AK$6),2))</f>
        <v/>
      </c>
      <c r="AL28" s="24" t="str">
        <f>IF(OR($A28="",AL$6=""),"",ROUND(SUMIFS(流水支出,流水账户,$A28,流水日期,AL$6),2))</f>
        <v/>
      </c>
      <c r="AM28" s="24" t="str">
        <f>IF(OR($A28="",AM$6=""),"",ROUND(SUMIFS(流水收入,流水账户,$A28,流水日期,AM$6),2))</f>
        <v/>
      </c>
      <c r="AN28" s="24" t="str">
        <f>IF(OR($A28="",AN$6=""),"",ROUND(SUMIFS(流水支出,流水账户,$A28,流水日期,AN$6),2))</f>
        <v/>
      </c>
      <c r="AO28" s="24" t="str">
        <f>IF(OR($A28="",AO$6=""),"",ROUND(SUMIFS(流水收入,流水账户,$A28,流水日期,AO$6),2))</f>
        <v/>
      </c>
      <c r="AP28" s="24" t="str">
        <f>IF(OR($A28="",AP$6=""),"",ROUND(SUMIFS(流水支出,流水账户,$A28,流水日期,AP$6),2))</f>
        <v/>
      </c>
      <c r="AQ28" s="24" t="str">
        <f>IF(OR($A28="",AQ$6=""),"",ROUND(SUMIFS(流水收入,流水账户,$A28,流水日期,AQ$6),2))</f>
        <v/>
      </c>
      <c r="AR28" s="24" t="str">
        <f>IF(OR($A28="",AR$6=""),"",ROUND(SUMIFS(流水支出,流水账户,$A28,流水日期,AR$6),2))</f>
        <v/>
      </c>
      <c r="AS28" s="24" t="str">
        <f>IF(OR($A28="",AS$6=""),"",ROUND(SUMIFS(流水收入,流水账户,$A28,流水日期,AS$6),2))</f>
        <v/>
      </c>
      <c r="AT28" s="24" t="str">
        <f>IF(OR($A28="",AT$6=""),"",ROUND(SUMIFS(流水支出,流水账户,$A28,流水日期,AT$6),2))</f>
        <v/>
      </c>
      <c r="AU28" s="24" t="str">
        <f>IF(OR($A28="",AU$6=""),"",ROUND(SUMIFS(流水收入,流水账户,$A28,流水日期,AU$6),2))</f>
        <v/>
      </c>
      <c r="AV28" s="24" t="str">
        <f>IF(OR($A28="",AV$6=""),"",ROUND(SUMIFS(流水支出,流水账户,$A28,流水日期,AV$6),2))</f>
        <v/>
      </c>
      <c r="AW28" s="24" t="str">
        <f>IF(OR($A28="",AW$6=""),"",ROUND(SUMIFS(流水收入,流水账户,$A28,流水日期,AW$6),2))</f>
        <v/>
      </c>
      <c r="AX28" s="24" t="str">
        <f>IF(OR($A28="",AX$6=""),"",ROUND(SUMIFS(流水支出,流水账户,$A28,流水日期,AX$6),2))</f>
        <v/>
      </c>
      <c r="AY28" s="24" t="str">
        <f>IF(OR($A28="",AY$6=""),"",ROUND(SUMIFS(流水收入,流水账户,$A28,流水日期,AY$6),2))</f>
        <v/>
      </c>
      <c r="AZ28" s="24" t="str">
        <f>IF(OR($A28="",AZ$6=""),"",ROUND(SUMIFS(流水支出,流水账户,$A28,流水日期,AZ$6),2))</f>
        <v/>
      </c>
      <c r="BA28" s="24" t="str">
        <f>IF(OR($A28="",BA$6=""),"",ROUND(SUMIFS(流水收入,流水账户,$A28,流水日期,BA$6),2))</f>
        <v/>
      </c>
      <c r="BB28" s="24" t="str">
        <f>IF(OR($A28="",BB$6=""),"",ROUND(SUMIFS(流水支出,流水账户,$A28,流水日期,BB$6),2))</f>
        <v/>
      </c>
      <c r="BC28" s="24" t="str">
        <f>IF(OR($A28="",BC$6=""),"",ROUND(SUMIFS(流水收入,流水账户,$A28,流水日期,BC$6),2))</f>
        <v/>
      </c>
      <c r="BD28" s="24" t="str">
        <f>IF(OR($A28="",BD$6=""),"",ROUND(SUMIFS(流水支出,流水账户,$A28,流水日期,BD$6),2))</f>
        <v/>
      </c>
      <c r="BE28" s="24" t="str">
        <f>IF(OR($A28="",BE$6=""),"",ROUND(SUMIFS(流水收入,流水账户,$A28,流水日期,BE$6),2))</f>
        <v/>
      </c>
      <c r="BF28" s="24" t="str">
        <f>IF(OR($A28="",BF$6=""),"",ROUND(SUMIFS(流水支出,流水账户,$A28,流水日期,BF$6),2))</f>
        <v/>
      </c>
      <c r="BG28" s="24" t="str">
        <f>IF(OR($A28="",BG$6=""),"",ROUND(SUMIFS(流水收入,流水账户,$A28,流水日期,BG$6),2))</f>
        <v/>
      </c>
      <c r="BH28" s="24" t="str">
        <f>IF(OR($A28="",BH$6=""),"",ROUND(SUMIFS(流水支出,流水账户,$A28,流水日期,BH$6),2))</f>
        <v/>
      </c>
      <c r="BI28" s="24" t="str">
        <f>IF(OR($A28="",BI$6=""),"",ROUND(SUMIFS(流水收入,流水账户,$A28,流水日期,BI$6),2))</f>
        <v/>
      </c>
      <c r="BJ28" s="24" t="str">
        <f>IF(OR($A28="",BJ$6=""),"",ROUND(SUMIFS(流水支出,流水账户,$A28,流水日期,BJ$6),2))</f>
        <v/>
      </c>
      <c r="BK28" s="24" t="str">
        <f>IF(OR($A28="",BK$6=""),"",ROUND(SUMIFS(流水收入,流水账户,$A28,流水日期,BK$6),2))</f>
        <v/>
      </c>
      <c r="BL28" s="24" t="str">
        <f>IF(OR($A28="",BL$6=""),"",ROUND(SUMIFS(流水支出,流水账户,$A28,流水日期,BL$6),2))</f>
        <v/>
      </c>
      <c r="BM28" s="24" t="str">
        <f t="shared" si="0"/>
        <v/>
      </c>
      <c r="BN28" s="24" t="str">
        <f t="shared" si="1"/>
        <v/>
      </c>
      <c r="BO28" s="24" t="str">
        <f t="shared" si="2"/>
        <v/>
      </c>
    </row>
    <row r="29" ht="16.5" spans="1:67">
      <c r="A29" s="13" t="str">
        <f>IF(基础资料!$B$26="","",基础资料!$B$26)</f>
        <v/>
      </c>
      <c r="B29" s="24" t="str">
        <f>IF(OR($A29="",NOT(ISNUMBER($H$3))),"",ROUND(SUMIF(账户表,$A29,账户期初)+SUMIFS(流水收入,流水账户,$A29,流水日期,"&lt;"&amp;$B$3)-SUMIFS(流水支出,流水账户,$A29,流水日期,"&lt;"&amp;$B$3),2))</f>
        <v/>
      </c>
      <c r="C29" s="24" t="str">
        <f>IF(OR($A29="",C$6=""),"",ROUND(SUMIFS(流水收入,流水账户,$A29,流水日期,C$6),2))</f>
        <v/>
      </c>
      <c r="D29" s="24" t="str">
        <f>IF(OR($A29="",D$6=""),"",ROUND(SUMIFS(流水支出,流水账户,$A29,流水日期,D$6),2))</f>
        <v/>
      </c>
      <c r="E29" s="24" t="str">
        <f>IF(OR($A29="",E$6=""),"",ROUND(SUMIFS(流水收入,流水账户,$A29,流水日期,E$6),2))</f>
        <v/>
      </c>
      <c r="F29" s="24" t="str">
        <f>IF(OR($A29="",F$6=""),"",ROUND(SUMIFS(流水支出,流水账户,$A29,流水日期,F$6),2))</f>
        <v/>
      </c>
      <c r="G29" s="24" t="str">
        <f>IF(OR($A29="",G$6=""),"",ROUND(SUMIFS(流水收入,流水账户,$A29,流水日期,G$6),2))</f>
        <v/>
      </c>
      <c r="H29" s="24" t="str">
        <f>IF(OR($A29="",H$6=""),"",ROUND(SUMIFS(流水支出,流水账户,$A29,流水日期,H$6),2))</f>
        <v/>
      </c>
      <c r="I29" s="24" t="str">
        <f>IF(OR($A29="",I$6=""),"",ROUND(SUMIFS(流水收入,流水账户,$A29,流水日期,I$6),2))</f>
        <v/>
      </c>
      <c r="J29" s="24" t="str">
        <f>IF(OR($A29="",J$6=""),"",ROUND(SUMIFS(流水支出,流水账户,$A29,流水日期,J$6),2))</f>
        <v/>
      </c>
      <c r="K29" s="24" t="str">
        <f>IF(OR($A29="",K$6=""),"",ROUND(SUMIFS(流水收入,流水账户,$A29,流水日期,K$6),2))</f>
        <v/>
      </c>
      <c r="L29" s="24" t="str">
        <f>IF(OR($A29="",L$6=""),"",ROUND(SUMIFS(流水支出,流水账户,$A29,流水日期,L$6),2))</f>
        <v/>
      </c>
      <c r="M29" s="24" t="str">
        <f>IF(OR($A29="",M$6=""),"",ROUND(SUMIFS(流水收入,流水账户,$A29,流水日期,M$6),2))</f>
        <v/>
      </c>
      <c r="N29" s="24" t="str">
        <f>IF(OR($A29="",N$6=""),"",ROUND(SUMIFS(流水支出,流水账户,$A29,流水日期,N$6),2))</f>
        <v/>
      </c>
      <c r="O29" s="24" t="str">
        <f>IF(OR($A29="",O$6=""),"",ROUND(SUMIFS(流水收入,流水账户,$A29,流水日期,O$6),2))</f>
        <v/>
      </c>
      <c r="P29" s="24" t="str">
        <f>IF(OR($A29="",P$6=""),"",ROUND(SUMIFS(流水支出,流水账户,$A29,流水日期,P$6),2))</f>
        <v/>
      </c>
      <c r="Q29" s="24" t="str">
        <f>IF(OR($A29="",Q$6=""),"",ROUND(SUMIFS(流水收入,流水账户,$A29,流水日期,Q$6),2))</f>
        <v/>
      </c>
      <c r="R29" s="24" t="str">
        <f>IF(OR($A29="",R$6=""),"",ROUND(SUMIFS(流水支出,流水账户,$A29,流水日期,R$6),2))</f>
        <v/>
      </c>
      <c r="S29" s="24" t="str">
        <f>IF(OR($A29="",S$6=""),"",ROUND(SUMIFS(流水收入,流水账户,$A29,流水日期,S$6),2))</f>
        <v/>
      </c>
      <c r="T29" s="24" t="str">
        <f>IF(OR($A29="",T$6=""),"",ROUND(SUMIFS(流水支出,流水账户,$A29,流水日期,T$6),2))</f>
        <v/>
      </c>
      <c r="U29" s="24" t="str">
        <f>IF(OR($A29="",U$6=""),"",ROUND(SUMIFS(流水收入,流水账户,$A29,流水日期,U$6),2))</f>
        <v/>
      </c>
      <c r="V29" s="24" t="str">
        <f>IF(OR($A29="",V$6=""),"",ROUND(SUMIFS(流水支出,流水账户,$A29,流水日期,V$6),2))</f>
        <v/>
      </c>
      <c r="W29" s="24" t="str">
        <f>IF(OR($A29="",W$6=""),"",ROUND(SUMIFS(流水收入,流水账户,$A29,流水日期,W$6),2))</f>
        <v/>
      </c>
      <c r="X29" s="24" t="str">
        <f>IF(OR($A29="",X$6=""),"",ROUND(SUMIFS(流水支出,流水账户,$A29,流水日期,X$6),2))</f>
        <v/>
      </c>
      <c r="Y29" s="24" t="str">
        <f>IF(OR($A29="",Y$6=""),"",ROUND(SUMIFS(流水收入,流水账户,$A29,流水日期,Y$6),2))</f>
        <v/>
      </c>
      <c r="Z29" s="24" t="str">
        <f>IF(OR($A29="",Z$6=""),"",ROUND(SUMIFS(流水支出,流水账户,$A29,流水日期,Z$6),2))</f>
        <v/>
      </c>
      <c r="AA29" s="24" t="str">
        <f>IF(OR($A29="",AA$6=""),"",ROUND(SUMIFS(流水收入,流水账户,$A29,流水日期,AA$6),2))</f>
        <v/>
      </c>
      <c r="AB29" s="24" t="str">
        <f>IF(OR($A29="",AB$6=""),"",ROUND(SUMIFS(流水支出,流水账户,$A29,流水日期,AB$6),2))</f>
        <v/>
      </c>
      <c r="AC29" s="24" t="str">
        <f>IF(OR($A29="",AC$6=""),"",ROUND(SUMIFS(流水收入,流水账户,$A29,流水日期,AC$6),2))</f>
        <v/>
      </c>
      <c r="AD29" s="24" t="str">
        <f>IF(OR($A29="",AD$6=""),"",ROUND(SUMIFS(流水支出,流水账户,$A29,流水日期,AD$6),2))</f>
        <v/>
      </c>
      <c r="AE29" s="24" t="str">
        <f>IF(OR($A29="",AE$6=""),"",ROUND(SUMIFS(流水收入,流水账户,$A29,流水日期,AE$6),2))</f>
        <v/>
      </c>
      <c r="AF29" s="24" t="str">
        <f>IF(OR($A29="",AF$6=""),"",ROUND(SUMIFS(流水支出,流水账户,$A29,流水日期,AF$6),2))</f>
        <v/>
      </c>
      <c r="AG29" s="24" t="str">
        <f>IF(OR($A29="",AG$6=""),"",ROUND(SUMIFS(流水收入,流水账户,$A29,流水日期,AG$6),2))</f>
        <v/>
      </c>
      <c r="AH29" s="24" t="str">
        <f>IF(OR($A29="",AH$6=""),"",ROUND(SUMIFS(流水支出,流水账户,$A29,流水日期,AH$6),2))</f>
        <v/>
      </c>
      <c r="AI29" s="24" t="str">
        <f>IF(OR($A29="",AI$6=""),"",ROUND(SUMIFS(流水收入,流水账户,$A29,流水日期,AI$6),2))</f>
        <v/>
      </c>
      <c r="AJ29" s="24" t="str">
        <f>IF(OR($A29="",AJ$6=""),"",ROUND(SUMIFS(流水支出,流水账户,$A29,流水日期,AJ$6),2))</f>
        <v/>
      </c>
      <c r="AK29" s="24" t="str">
        <f>IF(OR($A29="",AK$6=""),"",ROUND(SUMIFS(流水收入,流水账户,$A29,流水日期,AK$6),2))</f>
        <v/>
      </c>
      <c r="AL29" s="24" t="str">
        <f>IF(OR($A29="",AL$6=""),"",ROUND(SUMIFS(流水支出,流水账户,$A29,流水日期,AL$6),2))</f>
        <v/>
      </c>
      <c r="AM29" s="24" t="str">
        <f>IF(OR($A29="",AM$6=""),"",ROUND(SUMIFS(流水收入,流水账户,$A29,流水日期,AM$6),2))</f>
        <v/>
      </c>
      <c r="AN29" s="24" t="str">
        <f>IF(OR($A29="",AN$6=""),"",ROUND(SUMIFS(流水支出,流水账户,$A29,流水日期,AN$6),2))</f>
        <v/>
      </c>
      <c r="AO29" s="24" t="str">
        <f>IF(OR($A29="",AO$6=""),"",ROUND(SUMIFS(流水收入,流水账户,$A29,流水日期,AO$6),2))</f>
        <v/>
      </c>
      <c r="AP29" s="24" t="str">
        <f>IF(OR($A29="",AP$6=""),"",ROUND(SUMIFS(流水支出,流水账户,$A29,流水日期,AP$6),2))</f>
        <v/>
      </c>
      <c r="AQ29" s="24" t="str">
        <f>IF(OR($A29="",AQ$6=""),"",ROUND(SUMIFS(流水收入,流水账户,$A29,流水日期,AQ$6),2))</f>
        <v/>
      </c>
      <c r="AR29" s="24" t="str">
        <f>IF(OR($A29="",AR$6=""),"",ROUND(SUMIFS(流水支出,流水账户,$A29,流水日期,AR$6),2))</f>
        <v/>
      </c>
      <c r="AS29" s="24" t="str">
        <f>IF(OR($A29="",AS$6=""),"",ROUND(SUMIFS(流水收入,流水账户,$A29,流水日期,AS$6),2))</f>
        <v/>
      </c>
      <c r="AT29" s="24" t="str">
        <f>IF(OR($A29="",AT$6=""),"",ROUND(SUMIFS(流水支出,流水账户,$A29,流水日期,AT$6),2))</f>
        <v/>
      </c>
      <c r="AU29" s="24" t="str">
        <f>IF(OR($A29="",AU$6=""),"",ROUND(SUMIFS(流水收入,流水账户,$A29,流水日期,AU$6),2))</f>
        <v/>
      </c>
      <c r="AV29" s="24" t="str">
        <f>IF(OR($A29="",AV$6=""),"",ROUND(SUMIFS(流水支出,流水账户,$A29,流水日期,AV$6),2))</f>
        <v/>
      </c>
      <c r="AW29" s="24" t="str">
        <f>IF(OR($A29="",AW$6=""),"",ROUND(SUMIFS(流水收入,流水账户,$A29,流水日期,AW$6),2))</f>
        <v/>
      </c>
      <c r="AX29" s="24" t="str">
        <f>IF(OR($A29="",AX$6=""),"",ROUND(SUMIFS(流水支出,流水账户,$A29,流水日期,AX$6),2))</f>
        <v/>
      </c>
      <c r="AY29" s="24" t="str">
        <f>IF(OR($A29="",AY$6=""),"",ROUND(SUMIFS(流水收入,流水账户,$A29,流水日期,AY$6),2))</f>
        <v/>
      </c>
      <c r="AZ29" s="24" t="str">
        <f>IF(OR($A29="",AZ$6=""),"",ROUND(SUMIFS(流水支出,流水账户,$A29,流水日期,AZ$6),2))</f>
        <v/>
      </c>
      <c r="BA29" s="24" t="str">
        <f>IF(OR($A29="",BA$6=""),"",ROUND(SUMIFS(流水收入,流水账户,$A29,流水日期,BA$6),2))</f>
        <v/>
      </c>
      <c r="BB29" s="24" t="str">
        <f>IF(OR($A29="",BB$6=""),"",ROUND(SUMIFS(流水支出,流水账户,$A29,流水日期,BB$6),2))</f>
        <v/>
      </c>
      <c r="BC29" s="24" t="str">
        <f>IF(OR($A29="",BC$6=""),"",ROUND(SUMIFS(流水收入,流水账户,$A29,流水日期,BC$6),2))</f>
        <v/>
      </c>
      <c r="BD29" s="24" t="str">
        <f>IF(OR($A29="",BD$6=""),"",ROUND(SUMIFS(流水支出,流水账户,$A29,流水日期,BD$6),2))</f>
        <v/>
      </c>
      <c r="BE29" s="24" t="str">
        <f>IF(OR($A29="",BE$6=""),"",ROUND(SUMIFS(流水收入,流水账户,$A29,流水日期,BE$6),2))</f>
        <v/>
      </c>
      <c r="BF29" s="24" t="str">
        <f>IF(OR($A29="",BF$6=""),"",ROUND(SUMIFS(流水支出,流水账户,$A29,流水日期,BF$6),2))</f>
        <v/>
      </c>
      <c r="BG29" s="24" t="str">
        <f>IF(OR($A29="",BG$6=""),"",ROUND(SUMIFS(流水收入,流水账户,$A29,流水日期,BG$6),2))</f>
        <v/>
      </c>
      <c r="BH29" s="24" t="str">
        <f>IF(OR($A29="",BH$6=""),"",ROUND(SUMIFS(流水支出,流水账户,$A29,流水日期,BH$6),2))</f>
        <v/>
      </c>
      <c r="BI29" s="24" t="str">
        <f>IF(OR($A29="",BI$6=""),"",ROUND(SUMIFS(流水收入,流水账户,$A29,流水日期,BI$6),2))</f>
        <v/>
      </c>
      <c r="BJ29" s="24" t="str">
        <f>IF(OR($A29="",BJ$6=""),"",ROUND(SUMIFS(流水支出,流水账户,$A29,流水日期,BJ$6),2))</f>
        <v/>
      </c>
      <c r="BK29" s="24" t="str">
        <f>IF(OR($A29="",BK$6=""),"",ROUND(SUMIFS(流水收入,流水账户,$A29,流水日期,BK$6),2))</f>
        <v/>
      </c>
      <c r="BL29" s="24" t="str">
        <f>IF(OR($A29="",BL$6=""),"",ROUND(SUMIFS(流水支出,流水账户,$A29,流水日期,BL$6),2))</f>
        <v/>
      </c>
      <c r="BM29" s="24" t="str">
        <f t="shared" si="0"/>
        <v/>
      </c>
      <c r="BN29" s="24" t="str">
        <f t="shared" si="1"/>
        <v/>
      </c>
      <c r="BO29" s="24" t="str">
        <f t="shared" si="2"/>
        <v/>
      </c>
    </row>
    <row r="30" ht="16.5" spans="1:67">
      <c r="A30" s="13" t="str">
        <f>IF(基础资料!$B$27="","",基础资料!$B$27)</f>
        <v/>
      </c>
      <c r="B30" s="24" t="str">
        <f>IF(OR($A30="",NOT(ISNUMBER($H$3))),"",ROUND(SUMIF(账户表,$A30,账户期初)+SUMIFS(流水收入,流水账户,$A30,流水日期,"&lt;"&amp;$B$3)-SUMIFS(流水支出,流水账户,$A30,流水日期,"&lt;"&amp;$B$3),2))</f>
        <v/>
      </c>
      <c r="C30" s="24" t="str">
        <f>IF(OR($A30="",C$6=""),"",ROUND(SUMIFS(流水收入,流水账户,$A30,流水日期,C$6),2))</f>
        <v/>
      </c>
      <c r="D30" s="24" t="str">
        <f>IF(OR($A30="",D$6=""),"",ROUND(SUMIFS(流水支出,流水账户,$A30,流水日期,D$6),2))</f>
        <v/>
      </c>
      <c r="E30" s="24" t="str">
        <f>IF(OR($A30="",E$6=""),"",ROUND(SUMIFS(流水收入,流水账户,$A30,流水日期,E$6),2))</f>
        <v/>
      </c>
      <c r="F30" s="24" t="str">
        <f>IF(OR($A30="",F$6=""),"",ROUND(SUMIFS(流水支出,流水账户,$A30,流水日期,F$6),2))</f>
        <v/>
      </c>
      <c r="G30" s="24" t="str">
        <f>IF(OR($A30="",G$6=""),"",ROUND(SUMIFS(流水收入,流水账户,$A30,流水日期,G$6),2))</f>
        <v/>
      </c>
      <c r="H30" s="24" t="str">
        <f>IF(OR($A30="",H$6=""),"",ROUND(SUMIFS(流水支出,流水账户,$A30,流水日期,H$6),2))</f>
        <v/>
      </c>
      <c r="I30" s="24" t="str">
        <f>IF(OR($A30="",I$6=""),"",ROUND(SUMIFS(流水收入,流水账户,$A30,流水日期,I$6),2))</f>
        <v/>
      </c>
      <c r="J30" s="24" t="str">
        <f>IF(OR($A30="",J$6=""),"",ROUND(SUMIFS(流水支出,流水账户,$A30,流水日期,J$6),2))</f>
        <v/>
      </c>
      <c r="K30" s="24" t="str">
        <f>IF(OR($A30="",K$6=""),"",ROUND(SUMIFS(流水收入,流水账户,$A30,流水日期,K$6),2))</f>
        <v/>
      </c>
      <c r="L30" s="24" t="str">
        <f>IF(OR($A30="",L$6=""),"",ROUND(SUMIFS(流水支出,流水账户,$A30,流水日期,L$6),2))</f>
        <v/>
      </c>
      <c r="M30" s="24" t="str">
        <f>IF(OR($A30="",M$6=""),"",ROUND(SUMIFS(流水收入,流水账户,$A30,流水日期,M$6),2))</f>
        <v/>
      </c>
      <c r="N30" s="24" t="str">
        <f>IF(OR($A30="",N$6=""),"",ROUND(SUMIFS(流水支出,流水账户,$A30,流水日期,N$6),2))</f>
        <v/>
      </c>
      <c r="O30" s="24" t="str">
        <f>IF(OR($A30="",O$6=""),"",ROUND(SUMIFS(流水收入,流水账户,$A30,流水日期,O$6),2))</f>
        <v/>
      </c>
      <c r="P30" s="24" t="str">
        <f>IF(OR($A30="",P$6=""),"",ROUND(SUMIFS(流水支出,流水账户,$A30,流水日期,P$6),2))</f>
        <v/>
      </c>
      <c r="Q30" s="24" t="str">
        <f>IF(OR($A30="",Q$6=""),"",ROUND(SUMIFS(流水收入,流水账户,$A30,流水日期,Q$6),2))</f>
        <v/>
      </c>
      <c r="R30" s="24" t="str">
        <f>IF(OR($A30="",R$6=""),"",ROUND(SUMIFS(流水支出,流水账户,$A30,流水日期,R$6),2))</f>
        <v/>
      </c>
      <c r="S30" s="24" t="str">
        <f>IF(OR($A30="",S$6=""),"",ROUND(SUMIFS(流水收入,流水账户,$A30,流水日期,S$6),2))</f>
        <v/>
      </c>
      <c r="T30" s="24" t="str">
        <f>IF(OR($A30="",T$6=""),"",ROUND(SUMIFS(流水支出,流水账户,$A30,流水日期,T$6),2))</f>
        <v/>
      </c>
      <c r="U30" s="24" t="str">
        <f>IF(OR($A30="",U$6=""),"",ROUND(SUMIFS(流水收入,流水账户,$A30,流水日期,U$6),2))</f>
        <v/>
      </c>
      <c r="V30" s="24" t="str">
        <f>IF(OR($A30="",V$6=""),"",ROUND(SUMIFS(流水支出,流水账户,$A30,流水日期,V$6),2))</f>
        <v/>
      </c>
      <c r="W30" s="24" t="str">
        <f>IF(OR($A30="",W$6=""),"",ROUND(SUMIFS(流水收入,流水账户,$A30,流水日期,W$6),2))</f>
        <v/>
      </c>
      <c r="X30" s="24" t="str">
        <f>IF(OR($A30="",X$6=""),"",ROUND(SUMIFS(流水支出,流水账户,$A30,流水日期,X$6),2))</f>
        <v/>
      </c>
      <c r="Y30" s="24" t="str">
        <f>IF(OR($A30="",Y$6=""),"",ROUND(SUMIFS(流水收入,流水账户,$A30,流水日期,Y$6),2))</f>
        <v/>
      </c>
      <c r="Z30" s="24" t="str">
        <f>IF(OR($A30="",Z$6=""),"",ROUND(SUMIFS(流水支出,流水账户,$A30,流水日期,Z$6),2))</f>
        <v/>
      </c>
      <c r="AA30" s="24" t="str">
        <f>IF(OR($A30="",AA$6=""),"",ROUND(SUMIFS(流水收入,流水账户,$A30,流水日期,AA$6),2))</f>
        <v/>
      </c>
      <c r="AB30" s="24" t="str">
        <f>IF(OR($A30="",AB$6=""),"",ROUND(SUMIFS(流水支出,流水账户,$A30,流水日期,AB$6),2))</f>
        <v/>
      </c>
      <c r="AC30" s="24" t="str">
        <f>IF(OR($A30="",AC$6=""),"",ROUND(SUMIFS(流水收入,流水账户,$A30,流水日期,AC$6),2))</f>
        <v/>
      </c>
      <c r="AD30" s="24" t="str">
        <f>IF(OR($A30="",AD$6=""),"",ROUND(SUMIFS(流水支出,流水账户,$A30,流水日期,AD$6),2))</f>
        <v/>
      </c>
      <c r="AE30" s="24" t="str">
        <f>IF(OR($A30="",AE$6=""),"",ROUND(SUMIFS(流水收入,流水账户,$A30,流水日期,AE$6),2))</f>
        <v/>
      </c>
      <c r="AF30" s="24" t="str">
        <f>IF(OR($A30="",AF$6=""),"",ROUND(SUMIFS(流水支出,流水账户,$A30,流水日期,AF$6),2))</f>
        <v/>
      </c>
      <c r="AG30" s="24" t="str">
        <f>IF(OR($A30="",AG$6=""),"",ROUND(SUMIFS(流水收入,流水账户,$A30,流水日期,AG$6),2))</f>
        <v/>
      </c>
      <c r="AH30" s="24" t="str">
        <f>IF(OR($A30="",AH$6=""),"",ROUND(SUMIFS(流水支出,流水账户,$A30,流水日期,AH$6),2))</f>
        <v/>
      </c>
      <c r="AI30" s="24" t="str">
        <f>IF(OR($A30="",AI$6=""),"",ROUND(SUMIFS(流水收入,流水账户,$A30,流水日期,AI$6),2))</f>
        <v/>
      </c>
      <c r="AJ30" s="24" t="str">
        <f>IF(OR($A30="",AJ$6=""),"",ROUND(SUMIFS(流水支出,流水账户,$A30,流水日期,AJ$6),2))</f>
        <v/>
      </c>
      <c r="AK30" s="24" t="str">
        <f>IF(OR($A30="",AK$6=""),"",ROUND(SUMIFS(流水收入,流水账户,$A30,流水日期,AK$6),2))</f>
        <v/>
      </c>
      <c r="AL30" s="24" t="str">
        <f>IF(OR($A30="",AL$6=""),"",ROUND(SUMIFS(流水支出,流水账户,$A30,流水日期,AL$6),2))</f>
        <v/>
      </c>
      <c r="AM30" s="24" t="str">
        <f>IF(OR($A30="",AM$6=""),"",ROUND(SUMIFS(流水收入,流水账户,$A30,流水日期,AM$6),2))</f>
        <v/>
      </c>
      <c r="AN30" s="24" t="str">
        <f>IF(OR($A30="",AN$6=""),"",ROUND(SUMIFS(流水支出,流水账户,$A30,流水日期,AN$6),2))</f>
        <v/>
      </c>
      <c r="AO30" s="24" t="str">
        <f>IF(OR($A30="",AO$6=""),"",ROUND(SUMIFS(流水收入,流水账户,$A30,流水日期,AO$6),2))</f>
        <v/>
      </c>
      <c r="AP30" s="24" t="str">
        <f>IF(OR($A30="",AP$6=""),"",ROUND(SUMIFS(流水支出,流水账户,$A30,流水日期,AP$6),2))</f>
        <v/>
      </c>
      <c r="AQ30" s="24" t="str">
        <f>IF(OR($A30="",AQ$6=""),"",ROUND(SUMIFS(流水收入,流水账户,$A30,流水日期,AQ$6),2))</f>
        <v/>
      </c>
      <c r="AR30" s="24" t="str">
        <f>IF(OR($A30="",AR$6=""),"",ROUND(SUMIFS(流水支出,流水账户,$A30,流水日期,AR$6),2))</f>
        <v/>
      </c>
      <c r="AS30" s="24" t="str">
        <f>IF(OR($A30="",AS$6=""),"",ROUND(SUMIFS(流水收入,流水账户,$A30,流水日期,AS$6),2))</f>
        <v/>
      </c>
      <c r="AT30" s="24" t="str">
        <f>IF(OR($A30="",AT$6=""),"",ROUND(SUMIFS(流水支出,流水账户,$A30,流水日期,AT$6),2))</f>
        <v/>
      </c>
      <c r="AU30" s="24" t="str">
        <f>IF(OR($A30="",AU$6=""),"",ROUND(SUMIFS(流水收入,流水账户,$A30,流水日期,AU$6),2))</f>
        <v/>
      </c>
      <c r="AV30" s="24" t="str">
        <f>IF(OR($A30="",AV$6=""),"",ROUND(SUMIFS(流水支出,流水账户,$A30,流水日期,AV$6),2))</f>
        <v/>
      </c>
      <c r="AW30" s="24" t="str">
        <f>IF(OR($A30="",AW$6=""),"",ROUND(SUMIFS(流水收入,流水账户,$A30,流水日期,AW$6),2))</f>
        <v/>
      </c>
      <c r="AX30" s="24" t="str">
        <f>IF(OR($A30="",AX$6=""),"",ROUND(SUMIFS(流水支出,流水账户,$A30,流水日期,AX$6),2))</f>
        <v/>
      </c>
      <c r="AY30" s="24" t="str">
        <f>IF(OR($A30="",AY$6=""),"",ROUND(SUMIFS(流水收入,流水账户,$A30,流水日期,AY$6),2))</f>
        <v/>
      </c>
      <c r="AZ30" s="24" t="str">
        <f>IF(OR($A30="",AZ$6=""),"",ROUND(SUMIFS(流水支出,流水账户,$A30,流水日期,AZ$6),2))</f>
        <v/>
      </c>
      <c r="BA30" s="24" t="str">
        <f>IF(OR($A30="",BA$6=""),"",ROUND(SUMIFS(流水收入,流水账户,$A30,流水日期,BA$6),2))</f>
        <v/>
      </c>
      <c r="BB30" s="24" t="str">
        <f>IF(OR($A30="",BB$6=""),"",ROUND(SUMIFS(流水支出,流水账户,$A30,流水日期,BB$6),2))</f>
        <v/>
      </c>
      <c r="BC30" s="24" t="str">
        <f>IF(OR($A30="",BC$6=""),"",ROUND(SUMIFS(流水收入,流水账户,$A30,流水日期,BC$6),2))</f>
        <v/>
      </c>
      <c r="BD30" s="24" t="str">
        <f>IF(OR($A30="",BD$6=""),"",ROUND(SUMIFS(流水支出,流水账户,$A30,流水日期,BD$6),2))</f>
        <v/>
      </c>
      <c r="BE30" s="24" t="str">
        <f>IF(OR($A30="",BE$6=""),"",ROUND(SUMIFS(流水收入,流水账户,$A30,流水日期,BE$6),2))</f>
        <v/>
      </c>
      <c r="BF30" s="24" t="str">
        <f>IF(OR($A30="",BF$6=""),"",ROUND(SUMIFS(流水支出,流水账户,$A30,流水日期,BF$6),2))</f>
        <v/>
      </c>
      <c r="BG30" s="24" t="str">
        <f>IF(OR($A30="",BG$6=""),"",ROUND(SUMIFS(流水收入,流水账户,$A30,流水日期,BG$6),2))</f>
        <v/>
      </c>
      <c r="BH30" s="24" t="str">
        <f>IF(OR($A30="",BH$6=""),"",ROUND(SUMIFS(流水支出,流水账户,$A30,流水日期,BH$6),2))</f>
        <v/>
      </c>
      <c r="BI30" s="24" t="str">
        <f>IF(OR($A30="",BI$6=""),"",ROUND(SUMIFS(流水收入,流水账户,$A30,流水日期,BI$6),2))</f>
        <v/>
      </c>
      <c r="BJ30" s="24" t="str">
        <f>IF(OR($A30="",BJ$6=""),"",ROUND(SUMIFS(流水支出,流水账户,$A30,流水日期,BJ$6),2))</f>
        <v/>
      </c>
      <c r="BK30" s="24" t="str">
        <f>IF(OR($A30="",BK$6=""),"",ROUND(SUMIFS(流水收入,流水账户,$A30,流水日期,BK$6),2))</f>
        <v/>
      </c>
      <c r="BL30" s="24" t="str">
        <f>IF(OR($A30="",BL$6=""),"",ROUND(SUMIFS(流水支出,流水账户,$A30,流水日期,BL$6),2))</f>
        <v/>
      </c>
      <c r="BM30" s="24" t="str">
        <f t="shared" si="0"/>
        <v/>
      </c>
      <c r="BN30" s="24" t="str">
        <f t="shared" si="1"/>
        <v/>
      </c>
      <c r="BO30" s="24" t="str">
        <f t="shared" si="2"/>
        <v/>
      </c>
    </row>
    <row r="31" ht="16.5" spans="1:67">
      <c r="A31" s="13" t="str">
        <f>IF(基础资料!$B$28="","",基础资料!$B$28)</f>
        <v/>
      </c>
      <c r="B31" s="24" t="str">
        <f>IF(OR($A31="",NOT(ISNUMBER($H$3))),"",ROUND(SUMIF(账户表,$A31,账户期初)+SUMIFS(流水收入,流水账户,$A31,流水日期,"&lt;"&amp;$B$3)-SUMIFS(流水支出,流水账户,$A31,流水日期,"&lt;"&amp;$B$3),2))</f>
        <v/>
      </c>
      <c r="C31" s="24" t="str">
        <f>IF(OR($A31="",C$6=""),"",ROUND(SUMIFS(流水收入,流水账户,$A31,流水日期,C$6),2))</f>
        <v/>
      </c>
      <c r="D31" s="24" t="str">
        <f>IF(OR($A31="",D$6=""),"",ROUND(SUMIFS(流水支出,流水账户,$A31,流水日期,D$6),2))</f>
        <v/>
      </c>
      <c r="E31" s="24" t="str">
        <f>IF(OR($A31="",E$6=""),"",ROUND(SUMIFS(流水收入,流水账户,$A31,流水日期,E$6),2))</f>
        <v/>
      </c>
      <c r="F31" s="24" t="str">
        <f>IF(OR($A31="",F$6=""),"",ROUND(SUMIFS(流水支出,流水账户,$A31,流水日期,F$6),2))</f>
        <v/>
      </c>
      <c r="G31" s="24" t="str">
        <f>IF(OR($A31="",G$6=""),"",ROUND(SUMIFS(流水收入,流水账户,$A31,流水日期,G$6),2))</f>
        <v/>
      </c>
      <c r="H31" s="24" t="str">
        <f>IF(OR($A31="",H$6=""),"",ROUND(SUMIFS(流水支出,流水账户,$A31,流水日期,H$6),2))</f>
        <v/>
      </c>
      <c r="I31" s="24" t="str">
        <f>IF(OR($A31="",I$6=""),"",ROUND(SUMIFS(流水收入,流水账户,$A31,流水日期,I$6),2))</f>
        <v/>
      </c>
      <c r="J31" s="24" t="str">
        <f>IF(OR($A31="",J$6=""),"",ROUND(SUMIFS(流水支出,流水账户,$A31,流水日期,J$6),2))</f>
        <v/>
      </c>
      <c r="K31" s="24" t="str">
        <f>IF(OR($A31="",K$6=""),"",ROUND(SUMIFS(流水收入,流水账户,$A31,流水日期,K$6),2))</f>
        <v/>
      </c>
      <c r="L31" s="24" t="str">
        <f>IF(OR($A31="",L$6=""),"",ROUND(SUMIFS(流水支出,流水账户,$A31,流水日期,L$6),2))</f>
        <v/>
      </c>
      <c r="M31" s="24" t="str">
        <f>IF(OR($A31="",M$6=""),"",ROUND(SUMIFS(流水收入,流水账户,$A31,流水日期,M$6),2))</f>
        <v/>
      </c>
      <c r="N31" s="24" t="str">
        <f>IF(OR($A31="",N$6=""),"",ROUND(SUMIFS(流水支出,流水账户,$A31,流水日期,N$6),2))</f>
        <v/>
      </c>
      <c r="O31" s="24" t="str">
        <f>IF(OR($A31="",O$6=""),"",ROUND(SUMIFS(流水收入,流水账户,$A31,流水日期,O$6),2))</f>
        <v/>
      </c>
      <c r="P31" s="24" t="str">
        <f>IF(OR($A31="",P$6=""),"",ROUND(SUMIFS(流水支出,流水账户,$A31,流水日期,P$6),2))</f>
        <v/>
      </c>
      <c r="Q31" s="24" t="str">
        <f>IF(OR($A31="",Q$6=""),"",ROUND(SUMIFS(流水收入,流水账户,$A31,流水日期,Q$6),2))</f>
        <v/>
      </c>
      <c r="R31" s="24" t="str">
        <f>IF(OR($A31="",R$6=""),"",ROUND(SUMIFS(流水支出,流水账户,$A31,流水日期,R$6),2))</f>
        <v/>
      </c>
      <c r="S31" s="24" t="str">
        <f>IF(OR($A31="",S$6=""),"",ROUND(SUMIFS(流水收入,流水账户,$A31,流水日期,S$6),2))</f>
        <v/>
      </c>
      <c r="T31" s="24" t="str">
        <f>IF(OR($A31="",T$6=""),"",ROUND(SUMIFS(流水支出,流水账户,$A31,流水日期,T$6),2))</f>
        <v/>
      </c>
      <c r="U31" s="24" t="str">
        <f>IF(OR($A31="",U$6=""),"",ROUND(SUMIFS(流水收入,流水账户,$A31,流水日期,U$6),2))</f>
        <v/>
      </c>
      <c r="V31" s="24" t="str">
        <f>IF(OR($A31="",V$6=""),"",ROUND(SUMIFS(流水支出,流水账户,$A31,流水日期,V$6),2))</f>
        <v/>
      </c>
      <c r="W31" s="24" t="str">
        <f>IF(OR($A31="",W$6=""),"",ROUND(SUMIFS(流水收入,流水账户,$A31,流水日期,W$6),2))</f>
        <v/>
      </c>
      <c r="X31" s="24" t="str">
        <f>IF(OR($A31="",X$6=""),"",ROUND(SUMIFS(流水支出,流水账户,$A31,流水日期,X$6),2))</f>
        <v/>
      </c>
      <c r="Y31" s="24" t="str">
        <f>IF(OR($A31="",Y$6=""),"",ROUND(SUMIFS(流水收入,流水账户,$A31,流水日期,Y$6),2))</f>
        <v/>
      </c>
      <c r="Z31" s="24" t="str">
        <f>IF(OR($A31="",Z$6=""),"",ROUND(SUMIFS(流水支出,流水账户,$A31,流水日期,Z$6),2))</f>
        <v/>
      </c>
      <c r="AA31" s="24" t="str">
        <f>IF(OR($A31="",AA$6=""),"",ROUND(SUMIFS(流水收入,流水账户,$A31,流水日期,AA$6),2))</f>
        <v/>
      </c>
      <c r="AB31" s="24" t="str">
        <f>IF(OR($A31="",AB$6=""),"",ROUND(SUMIFS(流水支出,流水账户,$A31,流水日期,AB$6),2))</f>
        <v/>
      </c>
      <c r="AC31" s="24" t="str">
        <f>IF(OR($A31="",AC$6=""),"",ROUND(SUMIFS(流水收入,流水账户,$A31,流水日期,AC$6),2))</f>
        <v/>
      </c>
      <c r="AD31" s="24" t="str">
        <f>IF(OR($A31="",AD$6=""),"",ROUND(SUMIFS(流水支出,流水账户,$A31,流水日期,AD$6),2))</f>
        <v/>
      </c>
      <c r="AE31" s="24" t="str">
        <f>IF(OR($A31="",AE$6=""),"",ROUND(SUMIFS(流水收入,流水账户,$A31,流水日期,AE$6),2))</f>
        <v/>
      </c>
      <c r="AF31" s="24" t="str">
        <f>IF(OR($A31="",AF$6=""),"",ROUND(SUMIFS(流水支出,流水账户,$A31,流水日期,AF$6),2))</f>
        <v/>
      </c>
      <c r="AG31" s="24" t="str">
        <f>IF(OR($A31="",AG$6=""),"",ROUND(SUMIFS(流水收入,流水账户,$A31,流水日期,AG$6),2))</f>
        <v/>
      </c>
      <c r="AH31" s="24" t="str">
        <f>IF(OR($A31="",AH$6=""),"",ROUND(SUMIFS(流水支出,流水账户,$A31,流水日期,AH$6),2))</f>
        <v/>
      </c>
      <c r="AI31" s="24" t="str">
        <f>IF(OR($A31="",AI$6=""),"",ROUND(SUMIFS(流水收入,流水账户,$A31,流水日期,AI$6),2))</f>
        <v/>
      </c>
      <c r="AJ31" s="24" t="str">
        <f>IF(OR($A31="",AJ$6=""),"",ROUND(SUMIFS(流水支出,流水账户,$A31,流水日期,AJ$6),2))</f>
        <v/>
      </c>
      <c r="AK31" s="24" t="str">
        <f>IF(OR($A31="",AK$6=""),"",ROUND(SUMIFS(流水收入,流水账户,$A31,流水日期,AK$6),2))</f>
        <v/>
      </c>
      <c r="AL31" s="24" t="str">
        <f>IF(OR($A31="",AL$6=""),"",ROUND(SUMIFS(流水支出,流水账户,$A31,流水日期,AL$6),2))</f>
        <v/>
      </c>
      <c r="AM31" s="24" t="str">
        <f>IF(OR($A31="",AM$6=""),"",ROUND(SUMIFS(流水收入,流水账户,$A31,流水日期,AM$6),2))</f>
        <v/>
      </c>
      <c r="AN31" s="24" t="str">
        <f>IF(OR($A31="",AN$6=""),"",ROUND(SUMIFS(流水支出,流水账户,$A31,流水日期,AN$6),2))</f>
        <v/>
      </c>
      <c r="AO31" s="24" t="str">
        <f>IF(OR($A31="",AO$6=""),"",ROUND(SUMIFS(流水收入,流水账户,$A31,流水日期,AO$6),2))</f>
        <v/>
      </c>
      <c r="AP31" s="24" t="str">
        <f>IF(OR($A31="",AP$6=""),"",ROUND(SUMIFS(流水支出,流水账户,$A31,流水日期,AP$6),2))</f>
        <v/>
      </c>
      <c r="AQ31" s="24" t="str">
        <f>IF(OR($A31="",AQ$6=""),"",ROUND(SUMIFS(流水收入,流水账户,$A31,流水日期,AQ$6),2))</f>
        <v/>
      </c>
      <c r="AR31" s="24" t="str">
        <f>IF(OR($A31="",AR$6=""),"",ROUND(SUMIFS(流水支出,流水账户,$A31,流水日期,AR$6),2))</f>
        <v/>
      </c>
      <c r="AS31" s="24" t="str">
        <f>IF(OR($A31="",AS$6=""),"",ROUND(SUMIFS(流水收入,流水账户,$A31,流水日期,AS$6),2))</f>
        <v/>
      </c>
      <c r="AT31" s="24" t="str">
        <f>IF(OR($A31="",AT$6=""),"",ROUND(SUMIFS(流水支出,流水账户,$A31,流水日期,AT$6),2))</f>
        <v/>
      </c>
      <c r="AU31" s="24" t="str">
        <f>IF(OR($A31="",AU$6=""),"",ROUND(SUMIFS(流水收入,流水账户,$A31,流水日期,AU$6),2))</f>
        <v/>
      </c>
      <c r="AV31" s="24" t="str">
        <f>IF(OR($A31="",AV$6=""),"",ROUND(SUMIFS(流水支出,流水账户,$A31,流水日期,AV$6),2))</f>
        <v/>
      </c>
      <c r="AW31" s="24" t="str">
        <f>IF(OR($A31="",AW$6=""),"",ROUND(SUMIFS(流水收入,流水账户,$A31,流水日期,AW$6),2))</f>
        <v/>
      </c>
      <c r="AX31" s="24" t="str">
        <f>IF(OR($A31="",AX$6=""),"",ROUND(SUMIFS(流水支出,流水账户,$A31,流水日期,AX$6),2))</f>
        <v/>
      </c>
      <c r="AY31" s="24" t="str">
        <f>IF(OR($A31="",AY$6=""),"",ROUND(SUMIFS(流水收入,流水账户,$A31,流水日期,AY$6),2))</f>
        <v/>
      </c>
      <c r="AZ31" s="24" t="str">
        <f>IF(OR($A31="",AZ$6=""),"",ROUND(SUMIFS(流水支出,流水账户,$A31,流水日期,AZ$6),2))</f>
        <v/>
      </c>
      <c r="BA31" s="24" t="str">
        <f>IF(OR($A31="",BA$6=""),"",ROUND(SUMIFS(流水收入,流水账户,$A31,流水日期,BA$6),2))</f>
        <v/>
      </c>
      <c r="BB31" s="24" t="str">
        <f>IF(OR($A31="",BB$6=""),"",ROUND(SUMIFS(流水支出,流水账户,$A31,流水日期,BB$6),2))</f>
        <v/>
      </c>
      <c r="BC31" s="24" t="str">
        <f>IF(OR($A31="",BC$6=""),"",ROUND(SUMIFS(流水收入,流水账户,$A31,流水日期,BC$6),2))</f>
        <v/>
      </c>
      <c r="BD31" s="24" t="str">
        <f>IF(OR($A31="",BD$6=""),"",ROUND(SUMIFS(流水支出,流水账户,$A31,流水日期,BD$6),2))</f>
        <v/>
      </c>
      <c r="BE31" s="24" t="str">
        <f>IF(OR($A31="",BE$6=""),"",ROUND(SUMIFS(流水收入,流水账户,$A31,流水日期,BE$6),2))</f>
        <v/>
      </c>
      <c r="BF31" s="24" t="str">
        <f>IF(OR($A31="",BF$6=""),"",ROUND(SUMIFS(流水支出,流水账户,$A31,流水日期,BF$6),2))</f>
        <v/>
      </c>
      <c r="BG31" s="24" t="str">
        <f>IF(OR($A31="",BG$6=""),"",ROUND(SUMIFS(流水收入,流水账户,$A31,流水日期,BG$6),2))</f>
        <v/>
      </c>
      <c r="BH31" s="24" t="str">
        <f>IF(OR($A31="",BH$6=""),"",ROUND(SUMIFS(流水支出,流水账户,$A31,流水日期,BH$6),2))</f>
        <v/>
      </c>
      <c r="BI31" s="24" t="str">
        <f>IF(OR($A31="",BI$6=""),"",ROUND(SUMIFS(流水收入,流水账户,$A31,流水日期,BI$6),2))</f>
        <v/>
      </c>
      <c r="BJ31" s="24" t="str">
        <f>IF(OR($A31="",BJ$6=""),"",ROUND(SUMIFS(流水支出,流水账户,$A31,流水日期,BJ$6),2))</f>
        <v/>
      </c>
      <c r="BK31" s="24" t="str">
        <f>IF(OR($A31="",BK$6=""),"",ROUND(SUMIFS(流水收入,流水账户,$A31,流水日期,BK$6),2))</f>
        <v/>
      </c>
      <c r="BL31" s="24" t="str">
        <f>IF(OR($A31="",BL$6=""),"",ROUND(SUMIFS(流水支出,流水账户,$A31,流水日期,BL$6),2))</f>
        <v/>
      </c>
      <c r="BM31" s="24" t="str">
        <f t="shared" si="0"/>
        <v/>
      </c>
      <c r="BN31" s="24" t="str">
        <f t="shared" si="1"/>
        <v/>
      </c>
      <c r="BO31" s="24" t="str">
        <f t="shared" si="2"/>
        <v/>
      </c>
    </row>
    <row r="32" ht="16.5" spans="1:67">
      <c r="A32" s="13" t="str">
        <f>IF(基础资料!$B$29="","",基础资料!$B$29)</f>
        <v/>
      </c>
      <c r="B32" s="24" t="str">
        <f>IF(OR($A32="",NOT(ISNUMBER($H$3))),"",ROUND(SUMIF(账户表,$A32,账户期初)+SUMIFS(流水收入,流水账户,$A32,流水日期,"&lt;"&amp;$B$3)-SUMIFS(流水支出,流水账户,$A32,流水日期,"&lt;"&amp;$B$3),2))</f>
        <v/>
      </c>
      <c r="C32" s="24" t="str">
        <f>IF(OR($A32="",C$6=""),"",ROUND(SUMIFS(流水收入,流水账户,$A32,流水日期,C$6),2))</f>
        <v/>
      </c>
      <c r="D32" s="24" t="str">
        <f>IF(OR($A32="",D$6=""),"",ROUND(SUMIFS(流水支出,流水账户,$A32,流水日期,D$6),2))</f>
        <v/>
      </c>
      <c r="E32" s="24" t="str">
        <f>IF(OR($A32="",E$6=""),"",ROUND(SUMIFS(流水收入,流水账户,$A32,流水日期,E$6),2))</f>
        <v/>
      </c>
      <c r="F32" s="24" t="str">
        <f>IF(OR($A32="",F$6=""),"",ROUND(SUMIFS(流水支出,流水账户,$A32,流水日期,F$6),2))</f>
        <v/>
      </c>
      <c r="G32" s="24" t="str">
        <f>IF(OR($A32="",G$6=""),"",ROUND(SUMIFS(流水收入,流水账户,$A32,流水日期,G$6),2))</f>
        <v/>
      </c>
      <c r="H32" s="24" t="str">
        <f>IF(OR($A32="",H$6=""),"",ROUND(SUMIFS(流水支出,流水账户,$A32,流水日期,H$6),2))</f>
        <v/>
      </c>
      <c r="I32" s="24" t="str">
        <f>IF(OR($A32="",I$6=""),"",ROUND(SUMIFS(流水收入,流水账户,$A32,流水日期,I$6),2))</f>
        <v/>
      </c>
      <c r="J32" s="24" t="str">
        <f>IF(OR($A32="",J$6=""),"",ROUND(SUMIFS(流水支出,流水账户,$A32,流水日期,J$6),2))</f>
        <v/>
      </c>
      <c r="K32" s="24" t="str">
        <f>IF(OR($A32="",K$6=""),"",ROUND(SUMIFS(流水收入,流水账户,$A32,流水日期,K$6),2))</f>
        <v/>
      </c>
      <c r="L32" s="24" t="str">
        <f>IF(OR($A32="",L$6=""),"",ROUND(SUMIFS(流水支出,流水账户,$A32,流水日期,L$6),2))</f>
        <v/>
      </c>
      <c r="M32" s="24" t="str">
        <f>IF(OR($A32="",M$6=""),"",ROUND(SUMIFS(流水收入,流水账户,$A32,流水日期,M$6),2))</f>
        <v/>
      </c>
      <c r="N32" s="24" t="str">
        <f>IF(OR($A32="",N$6=""),"",ROUND(SUMIFS(流水支出,流水账户,$A32,流水日期,N$6),2))</f>
        <v/>
      </c>
      <c r="O32" s="24" t="str">
        <f>IF(OR($A32="",O$6=""),"",ROUND(SUMIFS(流水收入,流水账户,$A32,流水日期,O$6),2))</f>
        <v/>
      </c>
      <c r="P32" s="24" t="str">
        <f>IF(OR($A32="",P$6=""),"",ROUND(SUMIFS(流水支出,流水账户,$A32,流水日期,P$6),2))</f>
        <v/>
      </c>
      <c r="Q32" s="24" t="str">
        <f>IF(OR($A32="",Q$6=""),"",ROUND(SUMIFS(流水收入,流水账户,$A32,流水日期,Q$6),2))</f>
        <v/>
      </c>
      <c r="R32" s="24" t="str">
        <f>IF(OR($A32="",R$6=""),"",ROUND(SUMIFS(流水支出,流水账户,$A32,流水日期,R$6),2))</f>
        <v/>
      </c>
      <c r="S32" s="24" t="str">
        <f>IF(OR($A32="",S$6=""),"",ROUND(SUMIFS(流水收入,流水账户,$A32,流水日期,S$6),2))</f>
        <v/>
      </c>
      <c r="T32" s="24" t="str">
        <f>IF(OR($A32="",T$6=""),"",ROUND(SUMIFS(流水支出,流水账户,$A32,流水日期,T$6),2))</f>
        <v/>
      </c>
      <c r="U32" s="24" t="str">
        <f>IF(OR($A32="",U$6=""),"",ROUND(SUMIFS(流水收入,流水账户,$A32,流水日期,U$6),2))</f>
        <v/>
      </c>
      <c r="V32" s="24" t="str">
        <f>IF(OR($A32="",V$6=""),"",ROUND(SUMIFS(流水支出,流水账户,$A32,流水日期,V$6),2))</f>
        <v/>
      </c>
      <c r="W32" s="24" t="str">
        <f>IF(OR($A32="",W$6=""),"",ROUND(SUMIFS(流水收入,流水账户,$A32,流水日期,W$6),2))</f>
        <v/>
      </c>
      <c r="X32" s="24" t="str">
        <f>IF(OR($A32="",X$6=""),"",ROUND(SUMIFS(流水支出,流水账户,$A32,流水日期,X$6),2))</f>
        <v/>
      </c>
      <c r="Y32" s="24" t="str">
        <f>IF(OR($A32="",Y$6=""),"",ROUND(SUMIFS(流水收入,流水账户,$A32,流水日期,Y$6),2))</f>
        <v/>
      </c>
      <c r="Z32" s="24" t="str">
        <f>IF(OR($A32="",Z$6=""),"",ROUND(SUMIFS(流水支出,流水账户,$A32,流水日期,Z$6),2))</f>
        <v/>
      </c>
      <c r="AA32" s="24" t="str">
        <f>IF(OR($A32="",AA$6=""),"",ROUND(SUMIFS(流水收入,流水账户,$A32,流水日期,AA$6),2))</f>
        <v/>
      </c>
      <c r="AB32" s="24" t="str">
        <f>IF(OR($A32="",AB$6=""),"",ROUND(SUMIFS(流水支出,流水账户,$A32,流水日期,AB$6),2))</f>
        <v/>
      </c>
      <c r="AC32" s="24" t="str">
        <f>IF(OR($A32="",AC$6=""),"",ROUND(SUMIFS(流水收入,流水账户,$A32,流水日期,AC$6),2))</f>
        <v/>
      </c>
      <c r="AD32" s="24" t="str">
        <f>IF(OR($A32="",AD$6=""),"",ROUND(SUMIFS(流水支出,流水账户,$A32,流水日期,AD$6),2))</f>
        <v/>
      </c>
      <c r="AE32" s="24" t="str">
        <f>IF(OR($A32="",AE$6=""),"",ROUND(SUMIFS(流水收入,流水账户,$A32,流水日期,AE$6),2))</f>
        <v/>
      </c>
      <c r="AF32" s="24" t="str">
        <f>IF(OR($A32="",AF$6=""),"",ROUND(SUMIFS(流水支出,流水账户,$A32,流水日期,AF$6),2))</f>
        <v/>
      </c>
      <c r="AG32" s="24" t="str">
        <f>IF(OR($A32="",AG$6=""),"",ROUND(SUMIFS(流水收入,流水账户,$A32,流水日期,AG$6),2))</f>
        <v/>
      </c>
      <c r="AH32" s="24" t="str">
        <f>IF(OR($A32="",AH$6=""),"",ROUND(SUMIFS(流水支出,流水账户,$A32,流水日期,AH$6),2))</f>
        <v/>
      </c>
      <c r="AI32" s="24" t="str">
        <f>IF(OR($A32="",AI$6=""),"",ROUND(SUMIFS(流水收入,流水账户,$A32,流水日期,AI$6),2))</f>
        <v/>
      </c>
      <c r="AJ32" s="24" t="str">
        <f>IF(OR($A32="",AJ$6=""),"",ROUND(SUMIFS(流水支出,流水账户,$A32,流水日期,AJ$6),2))</f>
        <v/>
      </c>
      <c r="AK32" s="24" t="str">
        <f>IF(OR($A32="",AK$6=""),"",ROUND(SUMIFS(流水收入,流水账户,$A32,流水日期,AK$6),2))</f>
        <v/>
      </c>
      <c r="AL32" s="24" t="str">
        <f>IF(OR($A32="",AL$6=""),"",ROUND(SUMIFS(流水支出,流水账户,$A32,流水日期,AL$6),2))</f>
        <v/>
      </c>
      <c r="AM32" s="24" t="str">
        <f>IF(OR($A32="",AM$6=""),"",ROUND(SUMIFS(流水收入,流水账户,$A32,流水日期,AM$6),2))</f>
        <v/>
      </c>
      <c r="AN32" s="24" t="str">
        <f>IF(OR($A32="",AN$6=""),"",ROUND(SUMIFS(流水支出,流水账户,$A32,流水日期,AN$6),2))</f>
        <v/>
      </c>
      <c r="AO32" s="24" t="str">
        <f>IF(OR($A32="",AO$6=""),"",ROUND(SUMIFS(流水收入,流水账户,$A32,流水日期,AO$6),2))</f>
        <v/>
      </c>
      <c r="AP32" s="24" t="str">
        <f>IF(OR($A32="",AP$6=""),"",ROUND(SUMIFS(流水支出,流水账户,$A32,流水日期,AP$6),2))</f>
        <v/>
      </c>
      <c r="AQ32" s="24" t="str">
        <f>IF(OR($A32="",AQ$6=""),"",ROUND(SUMIFS(流水收入,流水账户,$A32,流水日期,AQ$6),2))</f>
        <v/>
      </c>
      <c r="AR32" s="24" t="str">
        <f>IF(OR($A32="",AR$6=""),"",ROUND(SUMIFS(流水支出,流水账户,$A32,流水日期,AR$6),2))</f>
        <v/>
      </c>
      <c r="AS32" s="24" t="str">
        <f>IF(OR($A32="",AS$6=""),"",ROUND(SUMIFS(流水收入,流水账户,$A32,流水日期,AS$6),2))</f>
        <v/>
      </c>
      <c r="AT32" s="24" t="str">
        <f>IF(OR($A32="",AT$6=""),"",ROUND(SUMIFS(流水支出,流水账户,$A32,流水日期,AT$6),2))</f>
        <v/>
      </c>
      <c r="AU32" s="24" t="str">
        <f>IF(OR($A32="",AU$6=""),"",ROUND(SUMIFS(流水收入,流水账户,$A32,流水日期,AU$6),2))</f>
        <v/>
      </c>
      <c r="AV32" s="24" t="str">
        <f>IF(OR($A32="",AV$6=""),"",ROUND(SUMIFS(流水支出,流水账户,$A32,流水日期,AV$6),2))</f>
        <v/>
      </c>
      <c r="AW32" s="24" t="str">
        <f>IF(OR($A32="",AW$6=""),"",ROUND(SUMIFS(流水收入,流水账户,$A32,流水日期,AW$6),2))</f>
        <v/>
      </c>
      <c r="AX32" s="24" t="str">
        <f>IF(OR($A32="",AX$6=""),"",ROUND(SUMIFS(流水支出,流水账户,$A32,流水日期,AX$6),2))</f>
        <v/>
      </c>
      <c r="AY32" s="24" t="str">
        <f>IF(OR($A32="",AY$6=""),"",ROUND(SUMIFS(流水收入,流水账户,$A32,流水日期,AY$6),2))</f>
        <v/>
      </c>
      <c r="AZ32" s="24" t="str">
        <f>IF(OR($A32="",AZ$6=""),"",ROUND(SUMIFS(流水支出,流水账户,$A32,流水日期,AZ$6),2))</f>
        <v/>
      </c>
      <c r="BA32" s="24" t="str">
        <f>IF(OR($A32="",BA$6=""),"",ROUND(SUMIFS(流水收入,流水账户,$A32,流水日期,BA$6),2))</f>
        <v/>
      </c>
      <c r="BB32" s="24" t="str">
        <f>IF(OR($A32="",BB$6=""),"",ROUND(SUMIFS(流水支出,流水账户,$A32,流水日期,BB$6),2))</f>
        <v/>
      </c>
      <c r="BC32" s="24" t="str">
        <f>IF(OR($A32="",BC$6=""),"",ROUND(SUMIFS(流水收入,流水账户,$A32,流水日期,BC$6),2))</f>
        <v/>
      </c>
      <c r="BD32" s="24" t="str">
        <f>IF(OR($A32="",BD$6=""),"",ROUND(SUMIFS(流水支出,流水账户,$A32,流水日期,BD$6),2))</f>
        <v/>
      </c>
      <c r="BE32" s="24" t="str">
        <f>IF(OR($A32="",BE$6=""),"",ROUND(SUMIFS(流水收入,流水账户,$A32,流水日期,BE$6),2))</f>
        <v/>
      </c>
      <c r="BF32" s="24" t="str">
        <f>IF(OR($A32="",BF$6=""),"",ROUND(SUMIFS(流水支出,流水账户,$A32,流水日期,BF$6),2))</f>
        <v/>
      </c>
      <c r="BG32" s="24" t="str">
        <f>IF(OR($A32="",BG$6=""),"",ROUND(SUMIFS(流水收入,流水账户,$A32,流水日期,BG$6),2))</f>
        <v/>
      </c>
      <c r="BH32" s="24" t="str">
        <f>IF(OR($A32="",BH$6=""),"",ROUND(SUMIFS(流水支出,流水账户,$A32,流水日期,BH$6),2))</f>
        <v/>
      </c>
      <c r="BI32" s="24" t="str">
        <f>IF(OR($A32="",BI$6=""),"",ROUND(SUMIFS(流水收入,流水账户,$A32,流水日期,BI$6),2))</f>
        <v/>
      </c>
      <c r="BJ32" s="24" t="str">
        <f>IF(OR($A32="",BJ$6=""),"",ROUND(SUMIFS(流水支出,流水账户,$A32,流水日期,BJ$6),2))</f>
        <v/>
      </c>
      <c r="BK32" s="24" t="str">
        <f>IF(OR($A32="",BK$6=""),"",ROUND(SUMIFS(流水收入,流水账户,$A32,流水日期,BK$6),2))</f>
        <v/>
      </c>
      <c r="BL32" s="24" t="str">
        <f>IF(OR($A32="",BL$6=""),"",ROUND(SUMIFS(流水支出,流水账户,$A32,流水日期,BL$6),2))</f>
        <v/>
      </c>
      <c r="BM32" s="24" t="str">
        <f t="shared" si="0"/>
        <v/>
      </c>
      <c r="BN32" s="24" t="str">
        <f t="shared" si="1"/>
        <v/>
      </c>
      <c r="BO32" s="24" t="str">
        <f t="shared" si="2"/>
        <v/>
      </c>
    </row>
    <row r="33" ht="16.5" spans="1:67">
      <c r="A33" s="13" t="str">
        <f>IF(基础资料!$B$30="","",基础资料!$B$30)</f>
        <v/>
      </c>
      <c r="B33" s="24" t="str">
        <f>IF(OR($A33="",NOT(ISNUMBER($H$3))),"",ROUND(SUMIF(账户表,$A33,账户期初)+SUMIFS(流水收入,流水账户,$A33,流水日期,"&lt;"&amp;$B$3)-SUMIFS(流水支出,流水账户,$A33,流水日期,"&lt;"&amp;$B$3),2))</f>
        <v/>
      </c>
      <c r="C33" s="24" t="str">
        <f>IF(OR($A33="",C$6=""),"",ROUND(SUMIFS(流水收入,流水账户,$A33,流水日期,C$6),2))</f>
        <v/>
      </c>
      <c r="D33" s="24" t="str">
        <f>IF(OR($A33="",D$6=""),"",ROUND(SUMIFS(流水支出,流水账户,$A33,流水日期,D$6),2))</f>
        <v/>
      </c>
      <c r="E33" s="24" t="str">
        <f>IF(OR($A33="",E$6=""),"",ROUND(SUMIFS(流水收入,流水账户,$A33,流水日期,E$6),2))</f>
        <v/>
      </c>
      <c r="F33" s="24" t="str">
        <f>IF(OR($A33="",F$6=""),"",ROUND(SUMIFS(流水支出,流水账户,$A33,流水日期,F$6),2))</f>
        <v/>
      </c>
      <c r="G33" s="24" t="str">
        <f>IF(OR($A33="",G$6=""),"",ROUND(SUMIFS(流水收入,流水账户,$A33,流水日期,G$6),2))</f>
        <v/>
      </c>
      <c r="H33" s="24" t="str">
        <f>IF(OR($A33="",H$6=""),"",ROUND(SUMIFS(流水支出,流水账户,$A33,流水日期,H$6),2))</f>
        <v/>
      </c>
      <c r="I33" s="24" t="str">
        <f>IF(OR($A33="",I$6=""),"",ROUND(SUMIFS(流水收入,流水账户,$A33,流水日期,I$6),2))</f>
        <v/>
      </c>
      <c r="J33" s="24" t="str">
        <f>IF(OR($A33="",J$6=""),"",ROUND(SUMIFS(流水支出,流水账户,$A33,流水日期,J$6),2))</f>
        <v/>
      </c>
      <c r="K33" s="24" t="str">
        <f>IF(OR($A33="",K$6=""),"",ROUND(SUMIFS(流水收入,流水账户,$A33,流水日期,K$6),2))</f>
        <v/>
      </c>
      <c r="L33" s="24" t="str">
        <f>IF(OR($A33="",L$6=""),"",ROUND(SUMIFS(流水支出,流水账户,$A33,流水日期,L$6),2))</f>
        <v/>
      </c>
      <c r="M33" s="24" t="str">
        <f>IF(OR($A33="",M$6=""),"",ROUND(SUMIFS(流水收入,流水账户,$A33,流水日期,M$6),2))</f>
        <v/>
      </c>
      <c r="N33" s="24" t="str">
        <f>IF(OR($A33="",N$6=""),"",ROUND(SUMIFS(流水支出,流水账户,$A33,流水日期,N$6),2))</f>
        <v/>
      </c>
      <c r="O33" s="24" t="str">
        <f>IF(OR($A33="",O$6=""),"",ROUND(SUMIFS(流水收入,流水账户,$A33,流水日期,O$6),2))</f>
        <v/>
      </c>
      <c r="P33" s="24" t="str">
        <f>IF(OR($A33="",P$6=""),"",ROUND(SUMIFS(流水支出,流水账户,$A33,流水日期,P$6),2))</f>
        <v/>
      </c>
      <c r="Q33" s="24" t="str">
        <f>IF(OR($A33="",Q$6=""),"",ROUND(SUMIFS(流水收入,流水账户,$A33,流水日期,Q$6),2))</f>
        <v/>
      </c>
      <c r="R33" s="24" t="str">
        <f>IF(OR($A33="",R$6=""),"",ROUND(SUMIFS(流水支出,流水账户,$A33,流水日期,R$6),2))</f>
        <v/>
      </c>
      <c r="S33" s="24" t="str">
        <f>IF(OR($A33="",S$6=""),"",ROUND(SUMIFS(流水收入,流水账户,$A33,流水日期,S$6),2))</f>
        <v/>
      </c>
      <c r="T33" s="24" t="str">
        <f>IF(OR($A33="",T$6=""),"",ROUND(SUMIFS(流水支出,流水账户,$A33,流水日期,T$6),2))</f>
        <v/>
      </c>
      <c r="U33" s="24" t="str">
        <f>IF(OR($A33="",U$6=""),"",ROUND(SUMIFS(流水收入,流水账户,$A33,流水日期,U$6),2))</f>
        <v/>
      </c>
      <c r="V33" s="24" t="str">
        <f>IF(OR($A33="",V$6=""),"",ROUND(SUMIFS(流水支出,流水账户,$A33,流水日期,V$6),2))</f>
        <v/>
      </c>
      <c r="W33" s="24" t="str">
        <f>IF(OR($A33="",W$6=""),"",ROUND(SUMIFS(流水收入,流水账户,$A33,流水日期,W$6),2))</f>
        <v/>
      </c>
      <c r="X33" s="24" t="str">
        <f>IF(OR($A33="",X$6=""),"",ROUND(SUMIFS(流水支出,流水账户,$A33,流水日期,X$6),2))</f>
        <v/>
      </c>
      <c r="Y33" s="24" t="str">
        <f>IF(OR($A33="",Y$6=""),"",ROUND(SUMIFS(流水收入,流水账户,$A33,流水日期,Y$6),2))</f>
        <v/>
      </c>
      <c r="Z33" s="24" t="str">
        <f>IF(OR($A33="",Z$6=""),"",ROUND(SUMIFS(流水支出,流水账户,$A33,流水日期,Z$6),2))</f>
        <v/>
      </c>
      <c r="AA33" s="24" t="str">
        <f>IF(OR($A33="",AA$6=""),"",ROUND(SUMIFS(流水收入,流水账户,$A33,流水日期,AA$6),2))</f>
        <v/>
      </c>
      <c r="AB33" s="24" t="str">
        <f>IF(OR($A33="",AB$6=""),"",ROUND(SUMIFS(流水支出,流水账户,$A33,流水日期,AB$6),2))</f>
        <v/>
      </c>
      <c r="AC33" s="24" t="str">
        <f>IF(OR($A33="",AC$6=""),"",ROUND(SUMIFS(流水收入,流水账户,$A33,流水日期,AC$6),2))</f>
        <v/>
      </c>
      <c r="AD33" s="24" t="str">
        <f>IF(OR($A33="",AD$6=""),"",ROUND(SUMIFS(流水支出,流水账户,$A33,流水日期,AD$6),2))</f>
        <v/>
      </c>
      <c r="AE33" s="24" t="str">
        <f>IF(OR($A33="",AE$6=""),"",ROUND(SUMIFS(流水收入,流水账户,$A33,流水日期,AE$6),2))</f>
        <v/>
      </c>
      <c r="AF33" s="24" t="str">
        <f>IF(OR($A33="",AF$6=""),"",ROUND(SUMIFS(流水支出,流水账户,$A33,流水日期,AF$6),2))</f>
        <v/>
      </c>
      <c r="AG33" s="24" t="str">
        <f>IF(OR($A33="",AG$6=""),"",ROUND(SUMIFS(流水收入,流水账户,$A33,流水日期,AG$6),2))</f>
        <v/>
      </c>
      <c r="AH33" s="24" t="str">
        <f>IF(OR($A33="",AH$6=""),"",ROUND(SUMIFS(流水支出,流水账户,$A33,流水日期,AH$6),2))</f>
        <v/>
      </c>
      <c r="AI33" s="24" t="str">
        <f>IF(OR($A33="",AI$6=""),"",ROUND(SUMIFS(流水收入,流水账户,$A33,流水日期,AI$6),2))</f>
        <v/>
      </c>
      <c r="AJ33" s="24" t="str">
        <f>IF(OR($A33="",AJ$6=""),"",ROUND(SUMIFS(流水支出,流水账户,$A33,流水日期,AJ$6),2))</f>
        <v/>
      </c>
      <c r="AK33" s="24" t="str">
        <f>IF(OR($A33="",AK$6=""),"",ROUND(SUMIFS(流水收入,流水账户,$A33,流水日期,AK$6),2))</f>
        <v/>
      </c>
      <c r="AL33" s="24" t="str">
        <f>IF(OR($A33="",AL$6=""),"",ROUND(SUMIFS(流水支出,流水账户,$A33,流水日期,AL$6),2))</f>
        <v/>
      </c>
      <c r="AM33" s="24" t="str">
        <f>IF(OR($A33="",AM$6=""),"",ROUND(SUMIFS(流水收入,流水账户,$A33,流水日期,AM$6),2))</f>
        <v/>
      </c>
      <c r="AN33" s="24" t="str">
        <f>IF(OR($A33="",AN$6=""),"",ROUND(SUMIFS(流水支出,流水账户,$A33,流水日期,AN$6),2))</f>
        <v/>
      </c>
      <c r="AO33" s="24" t="str">
        <f>IF(OR($A33="",AO$6=""),"",ROUND(SUMIFS(流水收入,流水账户,$A33,流水日期,AO$6),2))</f>
        <v/>
      </c>
      <c r="AP33" s="24" t="str">
        <f>IF(OR($A33="",AP$6=""),"",ROUND(SUMIFS(流水支出,流水账户,$A33,流水日期,AP$6),2))</f>
        <v/>
      </c>
      <c r="AQ33" s="24" t="str">
        <f>IF(OR($A33="",AQ$6=""),"",ROUND(SUMIFS(流水收入,流水账户,$A33,流水日期,AQ$6),2))</f>
        <v/>
      </c>
      <c r="AR33" s="24" t="str">
        <f>IF(OR($A33="",AR$6=""),"",ROUND(SUMIFS(流水支出,流水账户,$A33,流水日期,AR$6),2))</f>
        <v/>
      </c>
      <c r="AS33" s="24" t="str">
        <f>IF(OR($A33="",AS$6=""),"",ROUND(SUMIFS(流水收入,流水账户,$A33,流水日期,AS$6),2))</f>
        <v/>
      </c>
      <c r="AT33" s="24" t="str">
        <f>IF(OR($A33="",AT$6=""),"",ROUND(SUMIFS(流水支出,流水账户,$A33,流水日期,AT$6),2))</f>
        <v/>
      </c>
      <c r="AU33" s="24" t="str">
        <f>IF(OR($A33="",AU$6=""),"",ROUND(SUMIFS(流水收入,流水账户,$A33,流水日期,AU$6),2))</f>
        <v/>
      </c>
      <c r="AV33" s="24" t="str">
        <f>IF(OR($A33="",AV$6=""),"",ROUND(SUMIFS(流水支出,流水账户,$A33,流水日期,AV$6),2))</f>
        <v/>
      </c>
      <c r="AW33" s="24" t="str">
        <f>IF(OR($A33="",AW$6=""),"",ROUND(SUMIFS(流水收入,流水账户,$A33,流水日期,AW$6),2))</f>
        <v/>
      </c>
      <c r="AX33" s="24" t="str">
        <f>IF(OR($A33="",AX$6=""),"",ROUND(SUMIFS(流水支出,流水账户,$A33,流水日期,AX$6),2))</f>
        <v/>
      </c>
      <c r="AY33" s="24" t="str">
        <f>IF(OR($A33="",AY$6=""),"",ROUND(SUMIFS(流水收入,流水账户,$A33,流水日期,AY$6),2))</f>
        <v/>
      </c>
      <c r="AZ33" s="24" t="str">
        <f>IF(OR($A33="",AZ$6=""),"",ROUND(SUMIFS(流水支出,流水账户,$A33,流水日期,AZ$6),2))</f>
        <v/>
      </c>
      <c r="BA33" s="24" t="str">
        <f>IF(OR($A33="",BA$6=""),"",ROUND(SUMIFS(流水收入,流水账户,$A33,流水日期,BA$6),2))</f>
        <v/>
      </c>
      <c r="BB33" s="24" t="str">
        <f>IF(OR($A33="",BB$6=""),"",ROUND(SUMIFS(流水支出,流水账户,$A33,流水日期,BB$6),2))</f>
        <v/>
      </c>
      <c r="BC33" s="24" t="str">
        <f>IF(OR($A33="",BC$6=""),"",ROUND(SUMIFS(流水收入,流水账户,$A33,流水日期,BC$6),2))</f>
        <v/>
      </c>
      <c r="BD33" s="24" t="str">
        <f>IF(OR($A33="",BD$6=""),"",ROUND(SUMIFS(流水支出,流水账户,$A33,流水日期,BD$6),2))</f>
        <v/>
      </c>
      <c r="BE33" s="24" t="str">
        <f>IF(OR($A33="",BE$6=""),"",ROUND(SUMIFS(流水收入,流水账户,$A33,流水日期,BE$6),2))</f>
        <v/>
      </c>
      <c r="BF33" s="24" t="str">
        <f>IF(OR($A33="",BF$6=""),"",ROUND(SUMIFS(流水支出,流水账户,$A33,流水日期,BF$6),2))</f>
        <v/>
      </c>
      <c r="BG33" s="24" t="str">
        <f>IF(OR($A33="",BG$6=""),"",ROUND(SUMIFS(流水收入,流水账户,$A33,流水日期,BG$6),2))</f>
        <v/>
      </c>
      <c r="BH33" s="24" t="str">
        <f>IF(OR($A33="",BH$6=""),"",ROUND(SUMIFS(流水支出,流水账户,$A33,流水日期,BH$6),2))</f>
        <v/>
      </c>
      <c r="BI33" s="24" t="str">
        <f>IF(OR($A33="",BI$6=""),"",ROUND(SUMIFS(流水收入,流水账户,$A33,流水日期,BI$6),2))</f>
        <v/>
      </c>
      <c r="BJ33" s="24" t="str">
        <f>IF(OR($A33="",BJ$6=""),"",ROUND(SUMIFS(流水支出,流水账户,$A33,流水日期,BJ$6),2))</f>
        <v/>
      </c>
      <c r="BK33" s="24" t="str">
        <f>IF(OR($A33="",BK$6=""),"",ROUND(SUMIFS(流水收入,流水账户,$A33,流水日期,BK$6),2))</f>
        <v/>
      </c>
      <c r="BL33" s="24" t="str">
        <f>IF(OR($A33="",BL$6=""),"",ROUND(SUMIFS(流水支出,流水账户,$A33,流水日期,BL$6),2))</f>
        <v/>
      </c>
      <c r="BM33" s="24" t="str">
        <f t="shared" si="0"/>
        <v/>
      </c>
      <c r="BN33" s="24" t="str">
        <f t="shared" si="1"/>
        <v/>
      </c>
      <c r="BO33" s="24" t="str">
        <f t="shared" si="2"/>
        <v/>
      </c>
    </row>
    <row r="34" ht="16.5" spans="1:67">
      <c r="A34" s="13" t="str">
        <f>IF(基础资料!$B$31="","",基础资料!$B$31)</f>
        <v/>
      </c>
      <c r="B34" s="24" t="str">
        <f>IF(OR($A34="",NOT(ISNUMBER($H$3))),"",ROUND(SUMIF(账户表,$A34,账户期初)+SUMIFS(流水收入,流水账户,$A34,流水日期,"&lt;"&amp;$B$3)-SUMIFS(流水支出,流水账户,$A34,流水日期,"&lt;"&amp;$B$3),2))</f>
        <v/>
      </c>
      <c r="C34" s="24" t="str">
        <f>IF(OR($A34="",C$6=""),"",ROUND(SUMIFS(流水收入,流水账户,$A34,流水日期,C$6),2))</f>
        <v/>
      </c>
      <c r="D34" s="24" t="str">
        <f>IF(OR($A34="",D$6=""),"",ROUND(SUMIFS(流水支出,流水账户,$A34,流水日期,D$6),2))</f>
        <v/>
      </c>
      <c r="E34" s="24" t="str">
        <f>IF(OR($A34="",E$6=""),"",ROUND(SUMIFS(流水收入,流水账户,$A34,流水日期,E$6),2))</f>
        <v/>
      </c>
      <c r="F34" s="24" t="str">
        <f>IF(OR($A34="",F$6=""),"",ROUND(SUMIFS(流水支出,流水账户,$A34,流水日期,F$6),2))</f>
        <v/>
      </c>
      <c r="G34" s="24" t="str">
        <f>IF(OR($A34="",G$6=""),"",ROUND(SUMIFS(流水收入,流水账户,$A34,流水日期,G$6),2))</f>
        <v/>
      </c>
      <c r="H34" s="24" t="str">
        <f>IF(OR($A34="",H$6=""),"",ROUND(SUMIFS(流水支出,流水账户,$A34,流水日期,H$6),2))</f>
        <v/>
      </c>
      <c r="I34" s="24" t="str">
        <f>IF(OR($A34="",I$6=""),"",ROUND(SUMIFS(流水收入,流水账户,$A34,流水日期,I$6),2))</f>
        <v/>
      </c>
      <c r="J34" s="24" t="str">
        <f>IF(OR($A34="",J$6=""),"",ROUND(SUMIFS(流水支出,流水账户,$A34,流水日期,J$6),2))</f>
        <v/>
      </c>
      <c r="K34" s="24" t="str">
        <f>IF(OR($A34="",K$6=""),"",ROUND(SUMIFS(流水收入,流水账户,$A34,流水日期,K$6),2))</f>
        <v/>
      </c>
      <c r="L34" s="24" t="str">
        <f>IF(OR($A34="",L$6=""),"",ROUND(SUMIFS(流水支出,流水账户,$A34,流水日期,L$6),2))</f>
        <v/>
      </c>
      <c r="M34" s="24" t="str">
        <f>IF(OR($A34="",M$6=""),"",ROUND(SUMIFS(流水收入,流水账户,$A34,流水日期,M$6),2))</f>
        <v/>
      </c>
      <c r="N34" s="24" t="str">
        <f>IF(OR($A34="",N$6=""),"",ROUND(SUMIFS(流水支出,流水账户,$A34,流水日期,N$6),2))</f>
        <v/>
      </c>
      <c r="O34" s="24" t="str">
        <f>IF(OR($A34="",O$6=""),"",ROUND(SUMIFS(流水收入,流水账户,$A34,流水日期,O$6),2))</f>
        <v/>
      </c>
      <c r="P34" s="24" t="str">
        <f>IF(OR($A34="",P$6=""),"",ROUND(SUMIFS(流水支出,流水账户,$A34,流水日期,P$6),2))</f>
        <v/>
      </c>
      <c r="Q34" s="24" t="str">
        <f>IF(OR($A34="",Q$6=""),"",ROUND(SUMIFS(流水收入,流水账户,$A34,流水日期,Q$6),2))</f>
        <v/>
      </c>
      <c r="R34" s="24" t="str">
        <f>IF(OR($A34="",R$6=""),"",ROUND(SUMIFS(流水支出,流水账户,$A34,流水日期,R$6),2))</f>
        <v/>
      </c>
      <c r="S34" s="24" t="str">
        <f>IF(OR($A34="",S$6=""),"",ROUND(SUMIFS(流水收入,流水账户,$A34,流水日期,S$6),2))</f>
        <v/>
      </c>
      <c r="T34" s="24" t="str">
        <f>IF(OR($A34="",T$6=""),"",ROUND(SUMIFS(流水支出,流水账户,$A34,流水日期,T$6),2))</f>
        <v/>
      </c>
      <c r="U34" s="24" t="str">
        <f>IF(OR($A34="",U$6=""),"",ROUND(SUMIFS(流水收入,流水账户,$A34,流水日期,U$6),2))</f>
        <v/>
      </c>
      <c r="V34" s="24" t="str">
        <f>IF(OR($A34="",V$6=""),"",ROUND(SUMIFS(流水支出,流水账户,$A34,流水日期,V$6),2))</f>
        <v/>
      </c>
      <c r="W34" s="24" t="str">
        <f>IF(OR($A34="",W$6=""),"",ROUND(SUMIFS(流水收入,流水账户,$A34,流水日期,W$6),2))</f>
        <v/>
      </c>
      <c r="X34" s="24" t="str">
        <f>IF(OR($A34="",X$6=""),"",ROUND(SUMIFS(流水支出,流水账户,$A34,流水日期,X$6),2))</f>
        <v/>
      </c>
      <c r="Y34" s="24" t="str">
        <f>IF(OR($A34="",Y$6=""),"",ROUND(SUMIFS(流水收入,流水账户,$A34,流水日期,Y$6),2))</f>
        <v/>
      </c>
      <c r="Z34" s="24" t="str">
        <f>IF(OR($A34="",Z$6=""),"",ROUND(SUMIFS(流水支出,流水账户,$A34,流水日期,Z$6),2))</f>
        <v/>
      </c>
      <c r="AA34" s="24" t="str">
        <f>IF(OR($A34="",AA$6=""),"",ROUND(SUMIFS(流水收入,流水账户,$A34,流水日期,AA$6),2))</f>
        <v/>
      </c>
      <c r="AB34" s="24" t="str">
        <f>IF(OR($A34="",AB$6=""),"",ROUND(SUMIFS(流水支出,流水账户,$A34,流水日期,AB$6),2))</f>
        <v/>
      </c>
      <c r="AC34" s="24" t="str">
        <f>IF(OR($A34="",AC$6=""),"",ROUND(SUMIFS(流水收入,流水账户,$A34,流水日期,AC$6),2))</f>
        <v/>
      </c>
      <c r="AD34" s="24" t="str">
        <f>IF(OR($A34="",AD$6=""),"",ROUND(SUMIFS(流水支出,流水账户,$A34,流水日期,AD$6),2))</f>
        <v/>
      </c>
      <c r="AE34" s="24" t="str">
        <f>IF(OR($A34="",AE$6=""),"",ROUND(SUMIFS(流水收入,流水账户,$A34,流水日期,AE$6),2))</f>
        <v/>
      </c>
      <c r="AF34" s="24" t="str">
        <f>IF(OR($A34="",AF$6=""),"",ROUND(SUMIFS(流水支出,流水账户,$A34,流水日期,AF$6),2))</f>
        <v/>
      </c>
      <c r="AG34" s="24" t="str">
        <f>IF(OR($A34="",AG$6=""),"",ROUND(SUMIFS(流水收入,流水账户,$A34,流水日期,AG$6),2))</f>
        <v/>
      </c>
      <c r="AH34" s="24" t="str">
        <f>IF(OR($A34="",AH$6=""),"",ROUND(SUMIFS(流水支出,流水账户,$A34,流水日期,AH$6),2))</f>
        <v/>
      </c>
      <c r="AI34" s="24" t="str">
        <f>IF(OR($A34="",AI$6=""),"",ROUND(SUMIFS(流水收入,流水账户,$A34,流水日期,AI$6),2))</f>
        <v/>
      </c>
      <c r="AJ34" s="24" t="str">
        <f>IF(OR($A34="",AJ$6=""),"",ROUND(SUMIFS(流水支出,流水账户,$A34,流水日期,AJ$6),2))</f>
        <v/>
      </c>
      <c r="AK34" s="24" t="str">
        <f>IF(OR($A34="",AK$6=""),"",ROUND(SUMIFS(流水收入,流水账户,$A34,流水日期,AK$6),2))</f>
        <v/>
      </c>
      <c r="AL34" s="24" t="str">
        <f>IF(OR($A34="",AL$6=""),"",ROUND(SUMIFS(流水支出,流水账户,$A34,流水日期,AL$6),2))</f>
        <v/>
      </c>
      <c r="AM34" s="24" t="str">
        <f>IF(OR($A34="",AM$6=""),"",ROUND(SUMIFS(流水收入,流水账户,$A34,流水日期,AM$6),2))</f>
        <v/>
      </c>
      <c r="AN34" s="24" t="str">
        <f>IF(OR($A34="",AN$6=""),"",ROUND(SUMIFS(流水支出,流水账户,$A34,流水日期,AN$6),2))</f>
        <v/>
      </c>
      <c r="AO34" s="24" t="str">
        <f>IF(OR($A34="",AO$6=""),"",ROUND(SUMIFS(流水收入,流水账户,$A34,流水日期,AO$6),2))</f>
        <v/>
      </c>
      <c r="AP34" s="24" t="str">
        <f>IF(OR($A34="",AP$6=""),"",ROUND(SUMIFS(流水支出,流水账户,$A34,流水日期,AP$6),2))</f>
        <v/>
      </c>
      <c r="AQ34" s="24" t="str">
        <f>IF(OR($A34="",AQ$6=""),"",ROUND(SUMIFS(流水收入,流水账户,$A34,流水日期,AQ$6),2))</f>
        <v/>
      </c>
      <c r="AR34" s="24" t="str">
        <f>IF(OR($A34="",AR$6=""),"",ROUND(SUMIFS(流水支出,流水账户,$A34,流水日期,AR$6),2))</f>
        <v/>
      </c>
      <c r="AS34" s="24" t="str">
        <f>IF(OR($A34="",AS$6=""),"",ROUND(SUMIFS(流水收入,流水账户,$A34,流水日期,AS$6),2))</f>
        <v/>
      </c>
      <c r="AT34" s="24" t="str">
        <f>IF(OR($A34="",AT$6=""),"",ROUND(SUMIFS(流水支出,流水账户,$A34,流水日期,AT$6),2))</f>
        <v/>
      </c>
      <c r="AU34" s="24" t="str">
        <f>IF(OR($A34="",AU$6=""),"",ROUND(SUMIFS(流水收入,流水账户,$A34,流水日期,AU$6),2))</f>
        <v/>
      </c>
      <c r="AV34" s="24" t="str">
        <f>IF(OR($A34="",AV$6=""),"",ROUND(SUMIFS(流水支出,流水账户,$A34,流水日期,AV$6),2))</f>
        <v/>
      </c>
      <c r="AW34" s="24" t="str">
        <f>IF(OR($A34="",AW$6=""),"",ROUND(SUMIFS(流水收入,流水账户,$A34,流水日期,AW$6),2))</f>
        <v/>
      </c>
      <c r="AX34" s="24" t="str">
        <f>IF(OR($A34="",AX$6=""),"",ROUND(SUMIFS(流水支出,流水账户,$A34,流水日期,AX$6),2))</f>
        <v/>
      </c>
      <c r="AY34" s="24" t="str">
        <f>IF(OR($A34="",AY$6=""),"",ROUND(SUMIFS(流水收入,流水账户,$A34,流水日期,AY$6),2))</f>
        <v/>
      </c>
      <c r="AZ34" s="24" t="str">
        <f>IF(OR($A34="",AZ$6=""),"",ROUND(SUMIFS(流水支出,流水账户,$A34,流水日期,AZ$6),2))</f>
        <v/>
      </c>
      <c r="BA34" s="24" t="str">
        <f>IF(OR($A34="",BA$6=""),"",ROUND(SUMIFS(流水收入,流水账户,$A34,流水日期,BA$6),2))</f>
        <v/>
      </c>
      <c r="BB34" s="24" t="str">
        <f>IF(OR($A34="",BB$6=""),"",ROUND(SUMIFS(流水支出,流水账户,$A34,流水日期,BB$6),2))</f>
        <v/>
      </c>
      <c r="BC34" s="24" t="str">
        <f>IF(OR($A34="",BC$6=""),"",ROUND(SUMIFS(流水收入,流水账户,$A34,流水日期,BC$6),2))</f>
        <v/>
      </c>
      <c r="BD34" s="24" t="str">
        <f>IF(OR($A34="",BD$6=""),"",ROUND(SUMIFS(流水支出,流水账户,$A34,流水日期,BD$6),2))</f>
        <v/>
      </c>
      <c r="BE34" s="24" t="str">
        <f>IF(OR($A34="",BE$6=""),"",ROUND(SUMIFS(流水收入,流水账户,$A34,流水日期,BE$6),2))</f>
        <v/>
      </c>
      <c r="BF34" s="24" t="str">
        <f>IF(OR($A34="",BF$6=""),"",ROUND(SUMIFS(流水支出,流水账户,$A34,流水日期,BF$6),2))</f>
        <v/>
      </c>
      <c r="BG34" s="24" t="str">
        <f>IF(OR($A34="",BG$6=""),"",ROUND(SUMIFS(流水收入,流水账户,$A34,流水日期,BG$6),2))</f>
        <v/>
      </c>
      <c r="BH34" s="24" t="str">
        <f>IF(OR($A34="",BH$6=""),"",ROUND(SUMIFS(流水支出,流水账户,$A34,流水日期,BH$6),2))</f>
        <v/>
      </c>
      <c r="BI34" s="24" t="str">
        <f>IF(OR($A34="",BI$6=""),"",ROUND(SUMIFS(流水收入,流水账户,$A34,流水日期,BI$6),2))</f>
        <v/>
      </c>
      <c r="BJ34" s="24" t="str">
        <f>IF(OR($A34="",BJ$6=""),"",ROUND(SUMIFS(流水支出,流水账户,$A34,流水日期,BJ$6),2))</f>
        <v/>
      </c>
      <c r="BK34" s="24" t="str">
        <f>IF(OR($A34="",BK$6=""),"",ROUND(SUMIFS(流水收入,流水账户,$A34,流水日期,BK$6),2))</f>
        <v/>
      </c>
      <c r="BL34" s="24" t="str">
        <f>IF(OR($A34="",BL$6=""),"",ROUND(SUMIFS(流水支出,流水账户,$A34,流水日期,BL$6),2))</f>
        <v/>
      </c>
      <c r="BM34" s="24" t="str">
        <f t="shared" si="0"/>
        <v/>
      </c>
      <c r="BN34" s="24" t="str">
        <f t="shared" si="1"/>
        <v/>
      </c>
      <c r="BO34" s="24" t="str">
        <f t="shared" si="2"/>
        <v/>
      </c>
    </row>
    <row r="35" ht="16.5" spans="1:67">
      <c r="A35" s="13" t="str">
        <f>IF(基础资料!$B$32="","",基础资料!$B$32)</f>
        <v/>
      </c>
      <c r="B35" s="24" t="str">
        <f>IF(OR($A35="",NOT(ISNUMBER($H$3))),"",ROUND(SUMIF(账户表,$A35,账户期初)+SUMIFS(流水收入,流水账户,$A35,流水日期,"&lt;"&amp;$B$3)-SUMIFS(流水支出,流水账户,$A35,流水日期,"&lt;"&amp;$B$3),2))</f>
        <v/>
      </c>
      <c r="C35" s="24" t="str">
        <f>IF(OR($A35="",C$6=""),"",ROUND(SUMIFS(流水收入,流水账户,$A35,流水日期,C$6),2))</f>
        <v/>
      </c>
      <c r="D35" s="24" t="str">
        <f>IF(OR($A35="",D$6=""),"",ROUND(SUMIFS(流水支出,流水账户,$A35,流水日期,D$6),2))</f>
        <v/>
      </c>
      <c r="E35" s="24" t="str">
        <f>IF(OR($A35="",E$6=""),"",ROUND(SUMIFS(流水收入,流水账户,$A35,流水日期,E$6),2))</f>
        <v/>
      </c>
      <c r="F35" s="24" t="str">
        <f>IF(OR($A35="",F$6=""),"",ROUND(SUMIFS(流水支出,流水账户,$A35,流水日期,F$6),2))</f>
        <v/>
      </c>
      <c r="G35" s="24" t="str">
        <f>IF(OR($A35="",G$6=""),"",ROUND(SUMIFS(流水收入,流水账户,$A35,流水日期,G$6),2))</f>
        <v/>
      </c>
      <c r="H35" s="24" t="str">
        <f>IF(OR($A35="",H$6=""),"",ROUND(SUMIFS(流水支出,流水账户,$A35,流水日期,H$6),2))</f>
        <v/>
      </c>
      <c r="I35" s="24" t="str">
        <f>IF(OR($A35="",I$6=""),"",ROUND(SUMIFS(流水收入,流水账户,$A35,流水日期,I$6),2))</f>
        <v/>
      </c>
      <c r="J35" s="24" t="str">
        <f>IF(OR($A35="",J$6=""),"",ROUND(SUMIFS(流水支出,流水账户,$A35,流水日期,J$6),2))</f>
        <v/>
      </c>
      <c r="K35" s="24" t="str">
        <f>IF(OR($A35="",K$6=""),"",ROUND(SUMIFS(流水收入,流水账户,$A35,流水日期,K$6),2))</f>
        <v/>
      </c>
      <c r="L35" s="24" t="str">
        <f>IF(OR($A35="",L$6=""),"",ROUND(SUMIFS(流水支出,流水账户,$A35,流水日期,L$6),2))</f>
        <v/>
      </c>
      <c r="M35" s="24" t="str">
        <f>IF(OR($A35="",M$6=""),"",ROUND(SUMIFS(流水收入,流水账户,$A35,流水日期,M$6),2))</f>
        <v/>
      </c>
      <c r="N35" s="24" t="str">
        <f>IF(OR($A35="",N$6=""),"",ROUND(SUMIFS(流水支出,流水账户,$A35,流水日期,N$6),2))</f>
        <v/>
      </c>
      <c r="O35" s="24" t="str">
        <f>IF(OR($A35="",O$6=""),"",ROUND(SUMIFS(流水收入,流水账户,$A35,流水日期,O$6),2))</f>
        <v/>
      </c>
      <c r="P35" s="24" t="str">
        <f>IF(OR($A35="",P$6=""),"",ROUND(SUMIFS(流水支出,流水账户,$A35,流水日期,P$6),2))</f>
        <v/>
      </c>
      <c r="Q35" s="24" t="str">
        <f>IF(OR($A35="",Q$6=""),"",ROUND(SUMIFS(流水收入,流水账户,$A35,流水日期,Q$6),2))</f>
        <v/>
      </c>
      <c r="R35" s="24" t="str">
        <f>IF(OR($A35="",R$6=""),"",ROUND(SUMIFS(流水支出,流水账户,$A35,流水日期,R$6),2))</f>
        <v/>
      </c>
      <c r="S35" s="24" t="str">
        <f>IF(OR($A35="",S$6=""),"",ROUND(SUMIFS(流水收入,流水账户,$A35,流水日期,S$6),2))</f>
        <v/>
      </c>
      <c r="T35" s="24" t="str">
        <f>IF(OR($A35="",T$6=""),"",ROUND(SUMIFS(流水支出,流水账户,$A35,流水日期,T$6),2))</f>
        <v/>
      </c>
      <c r="U35" s="24" t="str">
        <f>IF(OR($A35="",U$6=""),"",ROUND(SUMIFS(流水收入,流水账户,$A35,流水日期,U$6),2))</f>
        <v/>
      </c>
      <c r="V35" s="24" t="str">
        <f>IF(OR($A35="",V$6=""),"",ROUND(SUMIFS(流水支出,流水账户,$A35,流水日期,V$6),2))</f>
        <v/>
      </c>
      <c r="W35" s="24" t="str">
        <f>IF(OR($A35="",W$6=""),"",ROUND(SUMIFS(流水收入,流水账户,$A35,流水日期,W$6),2))</f>
        <v/>
      </c>
      <c r="X35" s="24" t="str">
        <f>IF(OR($A35="",X$6=""),"",ROUND(SUMIFS(流水支出,流水账户,$A35,流水日期,X$6),2))</f>
        <v/>
      </c>
      <c r="Y35" s="24" t="str">
        <f>IF(OR($A35="",Y$6=""),"",ROUND(SUMIFS(流水收入,流水账户,$A35,流水日期,Y$6),2))</f>
        <v/>
      </c>
      <c r="Z35" s="24" t="str">
        <f>IF(OR($A35="",Z$6=""),"",ROUND(SUMIFS(流水支出,流水账户,$A35,流水日期,Z$6),2))</f>
        <v/>
      </c>
      <c r="AA35" s="24" t="str">
        <f>IF(OR($A35="",AA$6=""),"",ROUND(SUMIFS(流水收入,流水账户,$A35,流水日期,AA$6),2))</f>
        <v/>
      </c>
      <c r="AB35" s="24" t="str">
        <f>IF(OR($A35="",AB$6=""),"",ROUND(SUMIFS(流水支出,流水账户,$A35,流水日期,AB$6),2))</f>
        <v/>
      </c>
      <c r="AC35" s="24" t="str">
        <f>IF(OR($A35="",AC$6=""),"",ROUND(SUMIFS(流水收入,流水账户,$A35,流水日期,AC$6),2))</f>
        <v/>
      </c>
      <c r="AD35" s="24" t="str">
        <f>IF(OR($A35="",AD$6=""),"",ROUND(SUMIFS(流水支出,流水账户,$A35,流水日期,AD$6),2))</f>
        <v/>
      </c>
      <c r="AE35" s="24" t="str">
        <f>IF(OR($A35="",AE$6=""),"",ROUND(SUMIFS(流水收入,流水账户,$A35,流水日期,AE$6),2))</f>
        <v/>
      </c>
      <c r="AF35" s="24" t="str">
        <f>IF(OR($A35="",AF$6=""),"",ROUND(SUMIFS(流水支出,流水账户,$A35,流水日期,AF$6),2))</f>
        <v/>
      </c>
      <c r="AG35" s="24" t="str">
        <f>IF(OR($A35="",AG$6=""),"",ROUND(SUMIFS(流水收入,流水账户,$A35,流水日期,AG$6),2))</f>
        <v/>
      </c>
      <c r="AH35" s="24" t="str">
        <f>IF(OR($A35="",AH$6=""),"",ROUND(SUMIFS(流水支出,流水账户,$A35,流水日期,AH$6),2))</f>
        <v/>
      </c>
      <c r="AI35" s="24" t="str">
        <f>IF(OR($A35="",AI$6=""),"",ROUND(SUMIFS(流水收入,流水账户,$A35,流水日期,AI$6),2))</f>
        <v/>
      </c>
      <c r="AJ35" s="24" t="str">
        <f>IF(OR($A35="",AJ$6=""),"",ROUND(SUMIFS(流水支出,流水账户,$A35,流水日期,AJ$6),2))</f>
        <v/>
      </c>
      <c r="AK35" s="24" t="str">
        <f>IF(OR($A35="",AK$6=""),"",ROUND(SUMIFS(流水收入,流水账户,$A35,流水日期,AK$6),2))</f>
        <v/>
      </c>
      <c r="AL35" s="24" t="str">
        <f>IF(OR($A35="",AL$6=""),"",ROUND(SUMIFS(流水支出,流水账户,$A35,流水日期,AL$6),2))</f>
        <v/>
      </c>
      <c r="AM35" s="24" t="str">
        <f>IF(OR($A35="",AM$6=""),"",ROUND(SUMIFS(流水收入,流水账户,$A35,流水日期,AM$6),2))</f>
        <v/>
      </c>
      <c r="AN35" s="24" t="str">
        <f>IF(OR($A35="",AN$6=""),"",ROUND(SUMIFS(流水支出,流水账户,$A35,流水日期,AN$6),2))</f>
        <v/>
      </c>
      <c r="AO35" s="24" t="str">
        <f>IF(OR($A35="",AO$6=""),"",ROUND(SUMIFS(流水收入,流水账户,$A35,流水日期,AO$6),2))</f>
        <v/>
      </c>
      <c r="AP35" s="24" t="str">
        <f>IF(OR($A35="",AP$6=""),"",ROUND(SUMIFS(流水支出,流水账户,$A35,流水日期,AP$6),2))</f>
        <v/>
      </c>
      <c r="AQ35" s="24" t="str">
        <f>IF(OR($A35="",AQ$6=""),"",ROUND(SUMIFS(流水收入,流水账户,$A35,流水日期,AQ$6),2))</f>
        <v/>
      </c>
      <c r="AR35" s="24" t="str">
        <f>IF(OR($A35="",AR$6=""),"",ROUND(SUMIFS(流水支出,流水账户,$A35,流水日期,AR$6),2))</f>
        <v/>
      </c>
      <c r="AS35" s="24" t="str">
        <f>IF(OR($A35="",AS$6=""),"",ROUND(SUMIFS(流水收入,流水账户,$A35,流水日期,AS$6),2))</f>
        <v/>
      </c>
      <c r="AT35" s="24" t="str">
        <f>IF(OR($A35="",AT$6=""),"",ROUND(SUMIFS(流水支出,流水账户,$A35,流水日期,AT$6),2))</f>
        <v/>
      </c>
      <c r="AU35" s="24" t="str">
        <f>IF(OR($A35="",AU$6=""),"",ROUND(SUMIFS(流水收入,流水账户,$A35,流水日期,AU$6),2))</f>
        <v/>
      </c>
      <c r="AV35" s="24" t="str">
        <f>IF(OR($A35="",AV$6=""),"",ROUND(SUMIFS(流水支出,流水账户,$A35,流水日期,AV$6),2))</f>
        <v/>
      </c>
      <c r="AW35" s="24" t="str">
        <f>IF(OR($A35="",AW$6=""),"",ROUND(SUMIFS(流水收入,流水账户,$A35,流水日期,AW$6),2))</f>
        <v/>
      </c>
      <c r="AX35" s="24" t="str">
        <f>IF(OR($A35="",AX$6=""),"",ROUND(SUMIFS(流水支出,流水账户,$A35,流水日期,AX$6),2))</f>
        <v/>
      </c>
      <c r="AY35" s="24" t="str">
        <f>IF(OR($A35="",AY$6=""),"",ROUND(SUMIFS(流水收入,流水账户,$A35,流水日期,AY$6),2))</f>
        <v/>
      </c>
      <c r="AZ35" s="24" t="str">
        <f>IF(OR($A35="",AZ$6=""),"",ROUND(SUMIFS(流水支出,流水账户,$A35,流水日期,AZ$6),2))</f>
        <v/>
      </c>
      <c r="BA35" s="24" t="str">
        <f>IF(OR($A35="",BA$6=""),"",ROUND(SUMIFS(流水收入,流水账户,$A35,流水日期,BA$6),2))</f>
        <v/>
      </c>
      <c r="BB35" s="24" t="str">
        <f>IF(OR($A35="",BB$6=""),"",ROUND(SUMIFS(流水支出,流水账户,$A35,流水日期,BB$6),2))</f>
        <v/>
      </c>
      <c r="BC35" s="24" t="str">
        <f>IF(OR($A35="",BC$6=""),"",ROUND(SUMIFS(流水收入,流水账户,$A35,流水日期,BC$6),2))</f>
        <v/>
      </c>
      <c r="BD35" s="24" t="str">
        <f>IF(OR($A35="",BD$6=""),"",ROUND(SUMIFS(流水支出,流水账户,$A35,流水日期,BD$6),2))</f>
        <v/>
      </c>
      <c r="BE35" s="24" t="str">
        <f>IF(OR($A35="",BE$6=""),"",ROUND(SUMIFS(流水收入,流水账户,$A35,流水日期,BE$6),2))</f>
        <v/>
      </c>
      <c r="BF35" s="24" t="str">
        <f>IF(OR($A35="",BF$6=""),"",ROUND(SUMIFS(流水支出,流水账户,$A35,流水日期,BF$6),2))</f>
        <v/>
      </c>
      <c r="BG35" s="24" t="str">
        <f>IF(OR($A35="",BG$6=""),"",ROUND(SUMIFS(流水收入,流水账户,$A35,流水日期,BG$6),2))</f>
        <v/>
      </c>
      <c r="BH35" s="24" t="str">
        <f>IF(OR($A35="",BH$6=""),"",ROUND(SUMIFS(流水支出,流水账户,$A35,流水日期,BH$6),2))</f>
        <v/>
      </c>
      <c r="BI35" s="24" t="str">
        <f>IF(OR($A35="",BI$6=""),"",ROUND(SUMIFS(流水收入,流水账户,$A35,流水日期,BI$6),2))</f>
        <v/>
      </c>
      <c r="BJ35" s="24" t="str">
        <f>IF(OR($A35="",BJ$6=""),"",ROUND(SUMIFS(流水支出,流水账户,$A35,流水日期,BJ$6),2))</f>
        <v/>
      </c>
      <c r="BK35" s="24" t="str">
        <f>IF(OR($A35="",BK$6=""),"",ROUND(SUMIFS(流水收入,流水账户,$A35,流水日期,BK$6),2))</f>
        <v/>
      </c>
      <c r="BL35" s="24" t="str">
        <f>IF(OR($A35="",BL$6=""),"",ROUND(SUMIFS(流水支出,流水账户,$A35,流水日期,BL$6),2))</f>
        <v/>
      </c>
      <c r="BM35" s="24" t="str">
        <f t="shared" si="0"/>
        <v/>
      </c>
      <c r="BN35" s="24" t="str">
        <f t="shared" si="1"/>
        <v/>
      </c>
      <c r="BO35" s="24" t="str">
        <f t="shared" si="2"/>
        <v/>
      </c>
    </row>
    <row r="36" ht="16.5" spans="1:67">
      <c r="A36" s="13" t="str">
        <f>IF(基础资料!$B$33="","",基础资料!$B$33)</f>
        <v/>
      </c>
      <c r="B36" s="24" t="str">
        <f>IF(OR($A36="",NOT(ISNUMBER($H$3))),"",ROUND(SUMIF(账户表,$A36,账户期初)+SUMIFS(流水收入,流水账户,$A36,流水日期,"&lt;"&amp;$B$3)-SUMIFS(流水支出,流水账户,$A36,流水日期,"&lt;"&amp;$B$3),2))</f>
        <v/>
      </c>
      <c r="C36" s="24" t="str">
        <f>IF(OR($A36="",C$6=""),"",ROUND(SUMIFS(流水收入,流水账户,$A36,流水日期,C$6),2))</f>
        <v/>
      </c>
      <c r="D36" s="24" t="str">
        <f>IF(OR($A36="",D$6=""),"",ROUND(SUMIFS(流水支出,流水账户,$A36,流水日期,D$6),2))</f>
        <v/>
      </c>
      <c r="E36" s="24" t="str">
        <f>IF(OR($A36="",E$6=""),"",ROUND(SUMIFS(流水收入,流水账户,$A36,流水日期,E$6),2))</f>
        <v/>
      </c>
      <c r="F36" s="24" t="str">
        <f>IF(OR($A36="",F$6=""),"",ROUND(SUMIFS(流水支出,流水账户,$A36,流水日期,F$6),2))</f>
        <v/>
      </c>
      <c r="G36" s="24" t="str">
        <f>IF(OR($A36="",G$6=""),"",ROUND(SUMIFS(流水收入,流水账户,$A36,流水日期,G$6),2))</f>
        <v/>
      </c>
      <c r="H36" s="24" t="str">
        <f>IF(OR($A36="",H$6=""),"",ROUND(SUMIFS(流水支出,流水账户,$A36,流水日期,H$6),2))</f>
        <v/>
      </c>
      <c r="I36" s="24" t="str">
        <f>IF(OR($A36="",I$6=""),"",ROUND(SUMIFS(流水收入,流水账户,$A36,流水日期,I$6),2))</f>
        <v/>
      </c>
      <c r="J36" s="24" t="str">
        <f>IF(OR($A36="",J$6=""),"",ROUND(SUMIFS(流水支出,流水账户,$A36,流水日期,J$6),2))</f>
        <v/>
      </c>
      <c r="K36" s="24" t="str">
        <f>IF(OR($A36="",K$6=""),"",ROUND(SUMIFS(流水收入,流水账户,$A36,流水日期,K$6),2))</f>
        <v/>
      </c>
      <c r="L36" s="24" t="str">
        <f>IF(OR($A36="",L$6=""),"",ROUND(SUMIFS(流水支出,流水账户,$A36,流水日期,L$6),2))</f>
        <v/>
      </c>
      <c r="M36" s="24" t="str">
        <f>IF(OR($A36="",M$6=""),"",ROUND(SUMIFS(流水收入,流水账户,$A36,流水日期,M$6),2))</f>
        <v/>
      </c>
      <c r="N36" s="24" t="str">
        <f>IF(OR($A36="",N$6=""),"",ROUND(SUMIFS(流水支出,流水账户,$A36,流水日期,N$6),2))</f>
        <v/>
      </c>
      <c r="O36" s="24" t="str">
        <f>IF(OR($A36="",O$6=""),"",ROUND(SUMIFS(流水收入,流水账户,$A36,流水日期,O$6),2))</f>
        <v/>
      </c>
      <c r="P36" s="24" t="str">
        <f>IF(OR($A36="",P$6=""),"",ROUND(SUMIFS(流水支出,流水账户,$A36,流水日期,P$6),2))</f>
        <v/>
      </c>
      <c r="Q36" s="24" t="str">
        <f>IF(OR($A36="",Q$6=""),"",ROUND(SUMIFS(流水收入,流水账户,$A36,流水日期,Q$6),2))</f>
        <v/>
      </c>
      <c r="R36" s="24" t="str">
        <f>IF(OR($A36="",R$6=""),"",ROUND(SUMIFS(流水支出,流水账户,$A36,流水日期,R$6),2))</f>
        <v/>
      </c>
      <c r="S36" s="24" t="str">
        <f>IF(OR($A36="",S$6=""),"",ROUND(SUMIFS(流水收入,流水账户,$A36,流水日期,S$6),2))</f>
        <v/>
      </c>
      <c r="T36" s="24" t="str">
        <f>IF(OR($A36="",T$6=""),"",ROUND(SUMIFS(流水支出,流水账户,$A36,流水日期,T$6),2))</f>
        <v/>
      </c>
      <c r="U36" s="24" t="str">
        <f>IF(OR($A36="",U$6=""),"",ROUND(SUMIFS(流水收入,流水账户,$A36,流水日期,U$6),2))</f>
        <v/>
      </c>
      <c r="V36" s="24" t="str">
        <f>IF(OR($A36="",V$6=""),"",ROUND(SUMIFS(流水支出,流水账户,$A36,流水日期,V$6),2))</f>
        <v/>
      </c>
      <c r="W36" s="24" t="str">
        <f>IF(OR($A36="",W$6=""),"",ROUND(SUMIFS(流水收入,流水账户,$A36,流水日期,W$6),2))</f>
        <v/>
      </c>
      <c r="X36" s="24" t="str">
        <f>IF(OR($A36="",X$6=""),"",ROUND(SUMIFS(流水支出,流水账户,$A36,流水日期,X$6),2))</f>
        <v/>
      </c>
      <c r="Y36" s="24" t="str">
        <f>IF(OR($A36="",Y$6=""),"",ROUND(SUMIFS(流水收入,流水账户,$A36,流水日期,Y$6),2))</f>
        <v/>
      </c>
      <c r="Z36" s="24" t="str">
        <f>IF(OR($A36="",Z$6=""),"",ROUND(SUMIFS(流水支出,流水账户,$A36,流水日期,Z$6),2))</f>
        <v/>
      </c>
      <c r="AA36" s="24" t="str">
        <f>IF(OR($A36="",AA$6=""),"",ROUND(SUMIFS(流水收入,流水账户,$A36,流水日期,AA$6),2))</f>
        <v/>
      </c>
      <c r="AB36" s="24" t="str">
        <f>IF(OR($A36="",AB$6=""),"",ROUND(SUMIFS(流水支出,流水账户,$A36,流水日期,AB$6),2))</f>
        <v/>
      </c>
      <c r="AC36" s="24" t="str">
        <f>IF(OR($A36="",AC$6=""),"",ROUND(SUMIFS(流水收入,流水账户,$A36,流水日期,AC$6),2))</f>
        <v/>
      </c>
      <c r="AD36" s="24" t="str">
        <f>IF(OR($A36="",AD$6=""),"",ROUND(SUMIFS(流水支出,流水账户,$A36,流水日期,AD$6),2))</f>
        <v/>
      </c>
      <c r="AE36" s="24" t="str">
        <f>IF(OR($A36="",AE$6=""),"",ROUND(SUMIFS(流水收入,流水账户,$A36,流水日期,AE$6),2))</f>
        <v/>
      </c>
      <c r="AF36" s="24" t="str">
        <f>IF(OR($A36="",AF$6=""),"",ROUND(SUMIFS(流水支出,流水账户,$A36,流水日期,AF$6),2))</f>
        <v/>
      </c>
      <c r="AG36" s="24" t="str">
        <f>IF(OR($A36="",AG$6=""),"",ROUND(SUMIFS(流水收入,流水账户,$A36,流水日期,AG$6),2))</f>
        <v/>
      </c>
      <c r="AH36" s="24" t="str">
        <f>IF(OR($A36="",AH$6=""),"",ROUND(SUMIFS(流水支出,流水账户,$A36,流水日期,AH$6),2))</f>
        <v/>
      </c>
      <c r="AI36" s="24" t="str">
        <f>IF(OR($A36="",AI$6=""),"",ROUND(SUMIFS(流水收入,流水账户,$A36,流水日期,AI$6),2))</f>
        <v/>
      </c>
      <c r="AJ36" s="24" t="str">
        <f>IF(OR($A36="",AJ$6=""),"",ROUND(SUMIFS(流水支出,流水账户,$A36,流水日期,AJ$6),2))</f>
        <v/>
      </c>
      <c r="AK36" s="24" t="str">
        <f>IF(OR($A36="",AK$6=""),"",ROUND(SUMIFS(流水收入,流水账户,$A36,流水日期,AK$6),2))</f>
        <v/>
      </c>
      <c r="AL36" s="24" t="str">
        <f>IF(OR($A36="",AL$6=""),"",ROUND(SUMIFS(流水支出,流水账户,$A36,流水日期,AL$6),2))</f>
        <v/>
      </c>
      <c r="AM36" s="24" t="str">
        <f>IF(OR($A36="",AM$6=""),"",ROUND(SUMIFS(流水收入,流水账户,$A36,流水日期,AM$6),2))</f>
        <v/>
      </c>
      <c r="AN36" s="24" t="str">
        <f>IF(OR($A36="",AN$6=""),"",ROUND(SUMIFS(流水支出,流水账户,$A36,流水日期,AN$6),2))</f>
        <v/>
      </c>
      <c r="AO36" s="24" t="str">
        <f>IF(OR($A36="",AO$6=""),"",ROUND(SUMIFS(流水收入,流水账户,$A36,流水日期,AO$6),2))</f>
        <v/>
      </c>
      <c r="AP36" s="24" t="str">
        <f>IF(OR($A36="",AP$6=""),"",ROUND(SUMIFS(流水支出,流水账户,$A36,流水日期,AP$6),2))</f>
        <v/>
      </c>
      <c r="AQ36" s="24" t="str">
        <f>IF(OR($A36="",AQ$6=""),"",ROUND(SUMIFS(流水收入,流水账户,$A36,流水日期,AQ$6),2))</f>
        <v/>
      </c>
      <c r="AR36" s="24" t="str">
        <f>IF(OR($A36="",AR$6=""),"",ROUND(SUMIFS(流水支出,流水账户,$A36,流水日期,AR$6),2))</f>
        <v/>
      </c>
      <c r="AS36" s="24" t="str">
        <f>IF(OR($A36="",AS$6=""),"",ROUND(SUMIFS(流水收入,流水账户,$A36,流水日期,AS$6),2))</f>
        <v/>
      </c>
      <c r="AT36" s="24" t="str">
        <f>IF(OR($A36="",AT$6=""),"",ROUND(SUMIFS(流水支出,流水账户,$A36,流水日期,AT$6),2))</f>
        <v/>
      </c>
      <c r="AU36" s="24" t="str">
        <f>IF(OR($A36="",AU$6=""),"",ROUND(SUMIFS(流水收入,流水账户,$A36,流水日期,AU$6),2))</f>
        <v/>
      </c>
      <c r="AV36" s="24" t="str">
        <f>IF(OR($A36="",AV$6=""),"",ROUND(SUMIFS(流水支出,流水账户,$A36,流水日期,AV$6),2))</f>
        <v/>
      </c>
      <c r="AW36" s="24" t="str">
        <f>IF(OR($A36="",AW$6=""),"",ROUND(SUMIFS(流水收入,流水账户,$A36,流水日期,AW$6),2))</f>
        <v/>
      </c>
      <c r="AX36" s="24" t="str">
        <f>IF(OR($A36="",AX$6=""),"",ROUND(SUMIFS(流水支出,流水账户,$A36,流水日期,AX$6),2))</f>
        <v/>
      </c>
      <c r="AY36" s="24" t="str">
        <f>IF(OR($A36="",AY$6=""),"",ROUND(SUMIFS(流水收入,流水账户,$A36,流水日期,AY$6),2))</f>
        <v/>
      </c>
      <c r="AZ36" s="24" t="str">
        <f>IF(OR($A36="",AZ$6=""),"",ROUND(SUMIFS(流水支出,流水账户,$A36,流水日期,AZ$6),2))</f>
        <v/>
      </c>
      <c r="BA36" s="24" t="str">
        <f>IF(OR($A36="",BA$6=""),"",ROUND(SUMIFS(流水收入,流水账户,$A36,流水日期,BA$6),2))</f>
        <v/>
      </c>
      <c r="BB36" s="24" t="str">
        <f>IF(OR($A36="",BB$6=""),"",ROUND(SUMIFS(流水支出,流水账户,$A36,流水日期,BB$6),2))</f>
        <v/>
      </c>
      <c r="BC36" s="24" t="str">
        <f>IF(OR($A36="",BC$6=""),"",ROUND(SUMIFS(流水收入,流水账户,$A36,流水日期,BC$6),2))</f>
        <v/>
      </c>
      <c r="BD36" s="24" t="str">
        <f>IF(OR($A36="",BD$6=""),"",ROUND(SUMIFS(流水支出,流水账户,$A36,流水日期,BD$6),2))</f>
        <v/>
      </c>
      <c r="BE36" s="24" t="str">
        <f>IF(OR($A36="",BE$6=""),"",ROUND(SUMIFS(流水收入,流水账户,$A36,流水日期,BE$6),2))</f>
        <v/>
      </c>
      <c r="BF36" s="24" t="str">
        <f>IF(OR($A36="",BF$6=""),"",ROUND(SUMIFS(流水支出,流水账户,$A36,流水日期,BF$6),2))</f>
        <v/>
      </c>
      <c r="BG36" s="24" t="str">
        <f>IF(OR($A36="",BG$6=""),"",ROUND(SUMIFS(流水收入,流水账户,$A36,流水日期,BG$6),2))</f>
        <v/>
      </c>
      <c r="BH36" s="24" t="str">
        <f>IF(OR($A36="",BH$6=""),"",ROUND(SUMIFS(流水支出,流水账户,$A36,流水日期,BH$6),2))</f>
        <v/>
      </c>
      <c r="BI36" s="24" t="str">
        <f>IF(OR($A36="",BI$6=""),"",ROUND(SUMIFS(流水收入,流水账户,$A36,流水日期,BI$6),2))</f>
        <v/>
      </c>
      <c r="BJ36" s="24" t="str">
        <f>IF(OR($A36="",BJ$6=""),"",ROUND(SUMIFS(流水支出,流水账户,$A36,流水日期,BJ$6),2))</f>
        <v/>
      </c>
      <c r="BK36" s="24" t="str">
        <f>IF(OR($A36="",BK$6=""),"",ROUND(SUMIFS(流水收入,流水账户,$A36,流水日期,BK$6),2))</f>
        <v/>
      </c>
      <c r="BL36" s="24" t="str">
        <f>IF(OR($A36="",BL$6=""),"",ROUND(SUMIFS(流水支出,流水账户,$A36,流水日期,BL$6),2))</f>
        <v/>
      </c>
      <c r="BM36" s="24" t="str">
        <f t="shared" si="0"/>
        <v/>
      </c>
      <c r="BN36" s="24" t="str">
        <f t="shared" si="1"/>
        <v/>
      </c>
      <c r="BO36" s="24" t="str">
        <f t="shared" si="2"/>
        <v/>
      </c>
    </row>
    <row r="37" ht="16.5" spans="1:67">
      <c r="A37" s="13" t="str">
        <f>IF(基础资料!$B$34="","",基础资料!$B$34)</f>
        <v/>
      </c>
      <c r="B37" s="24" t="str">
        <f>IF(OR($A37="",NOT(ISNUMBER($H$3))),"",ROUND(SUMIF(账户表,$A37,账户期初)+SUMIFS(流水收入,流水账户,$A37,流水日期,"&lt;"&amp;$B$3)-SUMIFS(流水支出,流水账户,$A37,流水日期,"&lt;"&amp;$B$3),2))</f>
        <v/>
      </c>
      <c r="C37" s="24" t="str">
        <f>IF(OR($A37="",C$6=""),"",ROUND(SUMIFS(流水收入,流水账户,$A37,流水日期,C$6),2))</f>
        <v/>
      </c>
      <c r="D37" s="24" t="str">
        <f>IF(OR($A37="",D$6=""),"",ROUND(SUMIFS(流水支出,流水账户,$A37,流水日期,D$6),2))</f>
        <v/>
      </c>
      <c r="E37" s="24" t="str">
        <f>IF(OR($A37="",E$6=""),"",ROUND(SUMIFS(流水收入,流水账户,$A37,流水日期,E$6),2))</f>
        <v/>
      </c>
      <c r="F37" s="24" t="str">
        <f>IF(OR($A37="",F$6=""),"",ROUND(SUMIFS(流水支出,流水账户,$A37,流水日期,F$6),2))</f>
        <v/>
      </c>
      <c r="G37" s="24" t="str">
        <f>IF(OR($A37="",G$6=""),"",ROUND(SUMIFS(流水收入,流水账户,$A37,流水日期,G$6),2))</f>
        <v/>
      </c>
      <c r="H37" s="24" t="str">
        <f>IF(OR($A37="",H$6=""),"",ROUND(SUMIFS(流水支出,流水账户,$A37,流水日期,H$6),2))</f>
        <v/>
      </c>
      <c r="I37" s="24" t="str">
        <f>IF(OR($A37="",I$6=""),"",ROUND(SUMIFS(流水收入,流水账户,$A37,流水日期,I$6),2))</f>
        <v/>
      </c>
      <c r="J37" s="24" t="str">
        <f>IF(OR($A37="",J$6=""),"",ROUND(SUMIFS(流水支出,流水账户,$A37,流水日期,J$6),2))</f>
        <v/>
      </c>
      <c r="K37" s="24" t="str">
        <f>IF(OR($A37="",K$6=""),"",ROUND(SUMIFS(流水收入,流水账户,$A37,流水日期,K$6),2))</f>
        <v/>
      </c>
      <c r="L37" s="24" t="str">
        <f>IF(OR($A37="",L$6=""),"",ROUND(SUMIFS(流水支出,流水账户,$A37,流水日期,L$6),2))</f>
        <v/>
      </c>
      <c r="M37" s="24" t="str">
        <f>IF(OR($A37="",M$6=""),"",ROUND(SUMIFS(流水收入,流水账户,$A37,流水日期,M$6),2))</f>
        <v/>
      </c>
      <c r="N37" s="24" t="str">
        <f>IF(OR($A37="",N$6=""),"",ROUND(SUMIFS(流水支出,流水账户,$A37,流水日期,N$6),2))</f>
        <v/>
      </c>
      <c r="O37" s="24" t="str">
        <f>IF(OR($A37="",O$6=""),"",ROUND(SUMIFS(流水收入,流水账户,$A37,流水日期,O$6),2))</f>
        <v/>
      </c>
      <c r="P37" s="24" t="str">
        <f>IF(OR($A37="",P$6=""),"",ROUND(SUMIFS(流水支出,流水账户,$A37,流水日期,P$6),2))</f>
        <v/>
      </c>
      <c r="Q37" s="24" t="str">
        <f>IF(OR($A37="",Q$6=""),"",ROUND(SUMIFS(流水收入,流水账户,$A37,流水日期,Q$6),2))</f>
        <v/>
      </c>
      <c r="R37" s="24" t="str">
        <f>IF(OR($A37="",R$6=""),"",ROUND(SUMIFS(流水支出,流水账户,$A37,流水日期,R$6),2))</f>
        <v/>
      </c>
      <c r="S37" s="24" t="str">
        <f>IF(OR($A37="",S$6=""),"",ROUND(SUMIFS(流水收入,流水账户,$A37,流水日期,S$6),2))</f>
        <v/>
      </c>
      <c r="T37" s="24" t="str">
        <f>IF(OR($A37="",T$6=""),"",ROUND(SUMIFS(流水支出,流水账户,$A37,流水日期,T$6),2))</f>
        <v/>
      </c>
      <c r="U37" s="24" t="str">
        <f>IF(OR($A37="",U$6=""),"",ROUND(SUMIFS(流水收入,流水账户,$A37,流水日期,U$6),2))</f>
        <v/>
      </c>
      <c r="V37" s="24" t="str">
        <f>IF(OR($A37="",V$6=""),"",ROUND(SUMIFS(流水支出,流水账户,$A37,流水日期,V$6),2))</f>
        <v/>
      </c>
      <c r="W37" s="24" t="str">
        <f>IF(OR($A37="",W$6=""),"",ROUND(SUMIFS(流水收入,流水账户,$A37,流水日期,W$6),2))</f>
        <v/>
      </c>
      <c r="X37" s="24" t="str">
        <f>IF(OR($A37="",X$6=""),"",ROUND(SUMIFS(流水支出,流水账户,$A37,流水日期,X$6),2))</f>
        <v/>
      </c>
      <c r="Y37" s="24" t="str">
        <f>IF(OR($A37="",Y$6=""),"",ROUND(SUMIFS(流水收入,流水账户,$A37,流水日期,Y$6),2))</f>
        <v/>
      </c>
      <c r="Z37" s="24" t="str">
        <f>IF(OR($A37="",Z$6=""),"",ROUND(SUMIFS(流水支出,流水账户,$A37,流水日期,Z$6),2))</f>
        <v/>
      </c>
      <c r="AA37" s="24" t="str">
        <f>IF(OR($A37="",AA$6=""),"",ROUND(SUMIFS(流水收入,流水账户,$A37,流水日期,AA$6),2))</f>
        <v/>
      </c>
      <c r="AB37" s="24" t="str">
        <f>IF(OR($A37="",AB$6=""),"",ROUND(SUMIFS(流水支出,流水账户,$A37,流水日期,AB$6),2))</f>
        <v/>
      </c>
      <c r="AC37" s="24" t="str">
        <f>IF(OR($A37="",AC$6=""),"",ROUND(SUMIFS(流水收入,流水账户,$A37,流水日期,AC$6),2))</f>
        <v/>
      </c>
      <c r="AD37" s="24" t="str">
        <f>IF(OR($A37="",AD$6=""),"",ROUND(SUMIFS(流水支出,流水账户,$A37,流水日期,AD$6),2))</f>
        <v/>
      </c>
      <c r="AE37" s="24" t="str">
        <f>IF(OR($A37="",AE$6=""),"",ROUND(SUMIFS(流水收入,流水账户,$A37,流水日期,AE$6),2))</f>
        <v/>
      </c>
      <c r="AF37" s="24" t="str">
        <f>IF(OR($A37="",AF$6=""),"",ROUND(SUMIFS(流水支出,流水账户,$A37,流水日期,AF$6),2))</f>
        <v/>
      </c>
      <c r="AG37" s="24" t="str">
        <f>IF(OR($A37="",AG$6=""),"",ROUND(SUMIFS(流水收入,流水账户,$A37,流水日期,AG$6),2))</f>
        <v/>
      </c>
      <c r="AH37" s="24" t="str">
        <f>IF(OR($A37="",AH$6=""),"",ROUND(SUMIFS(流水支出,流水账户,$A37,流水日期,AH$6),2))</f>
        <v/>
      </c>
      <c r="AI37" s="24" t="str">
        <f>IF(OR($A37="",AI$6=""),"",ROUND(SUMIFS(流水收入,流水账户,$A37,流水日期,AI$6),2))</f>
        <v/>
      </c>
      <c r="AJ37" s="24" t="str">
        <f>IF(OR($A37="",AJ$6=""),"",ROUND(SUMIFS(流水支出,流水账户,$A37,流水日期,AJ$6),2))</f>
        <v/>
      </c>
      <c r="AK37" s="24" t="str">
        <f>IF(OR($A37="",AK$6=""),"",ROUND(SUMIFS(流水收入,流水账户,$A37,流水日期,AK$6),2))</f>
        <v/>
      </c>
      <c r="AL37" s="24" t="str">
        <f>IF(OR($A37="",AL$6=""),"",ROUND(SUMIFS(流水支出,流水账户,$A37,流水日期,AL$6),2))</f>
        <v/>
      </c>
      <c r="AM37" s="24" t="str">
        <f>IF(OR($A37="",AM$6=""),"",ROUND(SUMIFS(流水收入,流水账户,$A37,流水日期,AM$6),2))</f>
        <v/>
      </c>
      <c r="AN37" s="24" t="str">
        <f>IF(OR($A37="",AN$6=""),"",ROUND(SUMIFS(流水支出,流水账户,$A37,流水日期,AN$6),2))</f>
        <v/>
      </c>
      <c r="AO37" s="24" t="str">
        <f>IF(OR($A37="",AO$6=""),"",ROUND(SUMIFS(流水收入,流水账户,$A37,流水日期,AO$6),2))</f>
        <v/>
      </c>
      <c r="AP37" s="24" t="str">
        <f>IF(OR($A37="",AP$6=""),"",ROUND(SUMIFS(流水支出,流水账户,$A37,流水日期,AP$6),2))</f>
        <v/>
      </c>
      <c r="AQ37" s="24" t="str">
        <f>IF(OR($A37="",AQ$6=""),"",ROUND(SUMIFS(流水收入,流水账户,$A37,流水日期,AQ$6),2))</f>
        <v/>
      </c>
      <c r="AR37" s="24" t="str">
        <f>IF(OR($A37="",AR$6=""),"",ROUND(SUMIFS(流水支出,流水账户,$A37,流水日期,AR$6),2))</f>
        <v/>
      </c>
      <c r="AS37" s="24" t="str">
        <f>IF(OR($A37="",AS$6=""),"",ROUND(SUMIFS(流水收入,流水账户,$A37,流水日期,AS$6),2))</f>
        <v/>
      </c>
      <c r="AT37" s="24" t="str">
        <f>IF(OR($A37="",AT$6=""),"",ROUND(SUMIFS(流水支出,流水账户,$A37,流水日期,AT$6),2))</f>
        <v/>
      </c>
      <c r="AU37" s="24" t="str">
        <f>IF(OR($A37="",AU$6=""),"",ROUND(SUMIFS(流水收入,流水账户,$A37,流水日期,AU$6),2))</f>
        <v/>
      </c>
      <c r="AV37" s="24" t="str">
        <f>IF(OR($A37="",AV$6=""),"",ROUND(SUMIFS(流水支出,流水账户,$A37,流水日期,AV$6),2))</f>
        <v/>
      </c>
      <c r="AW37" s="24" t="str">
        <f>IF(OR($A37="",AW$6=""),"",ROUND(SUMIFS(流水收入,流水账户,$A37,流水日期,AW$6),2))</f>
        <v/>
      </c>
      <c r="AX37" s="24" t="str">
        <f>IF(OR($A37="",AX$6=""),"",ROUND(SUMIFS(流水支出,流水账户,$A37,流水日期,AX$6),2))</f>
        <v/>
      </c>
      <c r="AY37" s="24" t="str">
        <f>IF(OR($A37="",AY$6=""),"",ROUND(SUMIFS(流水收入,流水账户,$A37,流水日期,AY$6),2))</f>
        <v/>
      </c>
      <c r="AZ37" s="24" t="str">
        <f>IF(OR($A37="",AZ$6=""),"",ROUND(SUMIFS(流水支出,流水账户,$A37,流水日期,AZ$6),2))</f>
        <v/>
      </c>
      <c r="BA37" s="24" t="str">
        <f>IF(OR($A37="",BA$6=""),"",ROUND(SUMIFS(流水收入,流水账户,$A37,流水日期,BA$6),2))</f>
        <v/>
      </c>
      <c r="BB37" s="24" t="str">
        <f>IF(OR($A37="",BB$6=""),"",ROUND(SUMIFS(流水支出,流水账户,$A37,流水日期,BB$6),2))</f>
        <v/>
      </c>
      <c r="BC37" s="24" t="str">
        <f>IF(OR($A37="",BC$6=""),"",ROUND(SUMIFS(流水收入,流水账户,$A37,流水日期,BC$6),2))</f>
        <v/>
      </c>
      <c r="BD37" s="24" t="str">
        <f>IF(OR($A37="",BD$6=""),"",ROUND(SUMIFS(流水支出,流水账户,$A37,流水日期,BD$6),2))</f>
        <v/>
      </c>
      <c r="BE37" s="24" t="str">
        <f>IF(OR($A37="",BE$6=""),"",ROUND(SUMIFS(流水收入,流水账户,$A37,流水日期,BE$6),2))</f>
        <v/>
      </c>
      <c r="BF37" s="24" t="str">
        <f>IF(OR($A37="",BF$6=""),"",ROUND(SUMIFS(流水支出,流水账户,$A37,流水日期,BF$6),2))</f>
        <v/>
      </c>
      <c r="BG37" s="24" t="str">
        <f>IF(OR($A37="",BG$6=""),"",ROUND(SUMIFS(流水收入,流水账户,$A37,流水日期,BG$6),2))</f>
        <v/>
      </c>
      <c r="BH37" s="24" t="str">
        <f>IF(OR($A37="",BH$6=""),"",ROUND(SUMIFS(流水支出,流水账户,$A37,流水日期,BH$6),2))</f>
        <v/>
      </c>
      <c r="BI37" s="24" t="str">
        <f>IF(OR($A37="",BI$6=""),"",ROUND(SUMIFS(流水收入,流水账户,$A37,流水日期,BI$6),2))</f>
        <v/>
      </c>
      <c r="BJ37" s="24" t="str">
        <f>IF(OR($A37="",BJ$6=""),"",ROUND(SUMIFS(流水支出,流水账户,$A37,流水日期,BJ$6),2))</f>
        <v/>
      </c>
      <c r="BK37" s="24" t="str">
        <f>IF(OR($A37="",BK$6=""),"",ROUND(SUMIFS(流水收入,流水账户,$A37,流水日期,BK$6),2))</f>
        <v/>
      </c>
      <c r="BL37" s="24" t="str">
        <f>IF(OR($A37="",BL$6=""),"",ROUND(SUMIFS(流水支出,流水账户,$A37,流水日期,BL$6),2))</f>
        <v/>
      </c>
      <c r="BM37" s="24" t="str">
        <f t="shared" si="0"/>
        <v/>
      </c>
      <c r="BN37" s="24" t="str">
        <f t="shared" si="1"/>
        <v/>
      </c>
      <c r="BO37" s="24" t="str">
        <f t="shared" si="2"/>
        <v/>
      </c>
    </row>
    <row r="38" ht="16.5" spans="1:67">
      <c r="A38" s="30" t="s">
        <v>199</v>
      </c>
      <c r="B38" s="7">
        <f t="shared" ref="B38:BM38" si="3">ROUND(SUM(B8:B37),2)</f>
        <v>161000</v>
      </c>
      <c r="C38" s="7">
        <f t="shared" si="3"/>
        <v>0</v>
      </c>
      <c r="D38" s="7">
        <f t="shared" si="3"/>
        <v>0</v>
      </c>
      <c r="E38" s="7">
        <f t="shared" si="3"/>
        <v>2000</v>
      </c>
      <c r="F38" s="7">
        <f t="shared" si="3"/>
        <v>0</v>
      </c>
      <c r="G38" s="7">
        <f t="shared" si="3"/>
        <v>0</v>
      </c>
      <c r="H38" s="7">
        <f t="shared" si="3"/>
        <v>200</v>
      </c>
      <c r="I38" s="7">
        <f t="shared" si="3"/>
        <v>0</v>
      </c>
      <c r="J38" s="7">
        <f t="shared" si="3"/>
        <v>0</v>
      </c>
      <c r="K38" s="7">
        <f t="shared" si="3"/>
        <v>0</v>
      </c>
      <c r="L38" s="7">
        <f t="shared" si="3"/>
        <v>300</v>
      </c>
      <c r="M38" s="7">
        <f t="shared" si="3"/>
        <v>0</v>
      </c>
      <c r="N38" s="7">
        <f t="shared" si="3"/>
        <v>500</v>
      </c>
      <c r="O38" s="7">
        <f t="shared" si="3"/>
        <v>0</v>
      </c>
      <c r="P38" s="7">
        <f t="shared" si="3"/>
        <v>0</v>
      </c>
      <c r="Q38" s="7">
        <f t="shared" si="3"/>
        <v>0</v>
      </c>
      <c r="R38" s="7">
        <f t="shared" si="3"/>
        <v>0</v>
      </c>
      <c r="S38" s="7">
        <f t="shared" si="3"/>
        <v>0</v>
      </c>
      <c r="T38" s="7">
        <f t="shared" si="3"/>
        <v>0</v>
      </c>
      <c r="U38" s="7">
        <f t="shared" si="3"/>
        <v>2600</v>
      </c>
      <c r="V38" s="7">
        <f t="shared" si="3"/>
        <v>0</v>
      </c>
      <c r="W38" s="7">
        <f t="shared" si="3"/>
        <v>0</v>
      </c>
      <c r="X38" s="7">
        <f t="shared" si="3"/>
        <v>0</v>
      </c>
      <c r="Y38" s="7">
        <f t="shared" si="3"/>
        <v>0</v>
      </c>
      <c r="Z38" s="7">
        <f t="shared" si="3"/>
        <v>5000</v>
      </c>
      <c r="AA38" s="7">
        <f t="shared" si="3"/>
        <v>0</v>
      </c>
      <c r="AB38" s="7">
        <f t="shared" si="3"/>
        <v>0</v>
      </c>
      <c r="AC38" s="7">
        <f t="shared" si="3"/>
        <v>0</v>
      </c>
      <c r="AD38" s="7">
        <f t="shared" si="3"/>
        <v>0</v>
      </c>
      <c r="AE38" s="7">
        <f t="shared" si="3"/>
        <v>0</v>
      </c>
      <c r="AF38" s="7">
        <f t="shared" si="3"/>
        <v>0</v>
      </c>
      <c r="AG38" s="7">
        <f t="shared" si="3"/>
        <v>0</v>
      </c>
      <c r="AH38" s="7">
        <f t="shared" si="3"/>
        <v>0</v>
      </c>
      <c r="AI38" s="7">
        <f t="shared" si="3"/>
        <v>0</v>
      </c>
      <c r="AJ38" s="7">
        <f t="shared" si="3"/>
        <v>0</v>
      </c>
      <c r="AK38" s="7">
        <f t="shared" si="3"/>
        <v>0</v>
      </c>
      <c r="AL38" s="7">
        <f t="shared" si="3"/>
        <v>0</v>
      </c>
      <c r="AM38" s="7">
        <f t="shared" si="3"/>
        <v>0</v>
      </c>
      <c r="AN38" s="7">
        <f t="shared" si="3"/>
        <v>0</v>
      </c>
      <c r="AO38" s="7">
        <f t="shared" si="3"/>
        <v>0</v>
      </c>
      <c r="AP38" s="7">
        <f t="shared" si="3"/>
        <v>200</v>
      </c>
      <c r="AQ38" s="7">
        <f t="shared" si="3"/>
        <v>0</v>
      </c>
      <c r="AR38" s="7">
        <f t="shared" si="3"/>
        <v>0</v>
      </c>
      <c r="AS38" s="7">
        <f t="shared" si="3"/>
        <v>0</v>
      </c>
      <c r="AT38" s="7">
        <f t="shared" si="3"/>
        <v>0</v>
      </c>
      <c r="AU38" s="7">
        <f t="shared" si="3"/>
        <v>0</v>
      </c>
      <c r="AV38" s="7">
        <f t="shared" si="3"/>
        <v>10</v>
      </c>
      <c r="AW38" s="7">
        <f t="shared" si="3"/>
        <v>0</v>
      </c>
      <c r="AX38" s="7">
        <f t="shared" si="3"/>
        <v>50</v>
      </c>
      <c r="AY38" s="7">
        <f t="shared" si="3"/>
        <v>2100</v>
      </c>
      <c r="AZ38" s="7">
        <f t="shared" si="3"/>
        <v>2200</v>
      </c>
      <c r="BA38" s="7">
        <f t="shared" si="3"/>
        <v>3000</v>
      </c>
      <c r="BB38" s="7">
        <f t="shared" si="3"/>
        <v>8000</v>
      </c>
      <c r="BC38" s="7">
        <f t="shared" si="3"/>
        <v>1500</v>
      </c>
      <c r="BD38" s="7">
        <f t="shared" si="3"/>
        <v>0</v>
      </c>
      <c r="BE38" s="7">
        <f t="shared" si="3"/>
        <v>800</v>
      </c>
      <c r="BF38" s="7">
        <f t="shared" si="3"/>
        <v>3000</v>
      </c>
      <c r="BG38" s="7">
        <f t="shared" si="3"/>
        <v>0</v>
      </c>
      <c r="BH38" s="7">
        <f t="shared" si="3"/>
        <v>150</v>
      </c>
      <c r="BI38" s="7">
        <f t="shared" si="3"/>
        <v>6800</v>
      </c>
      <c r="BJ38" s="7">
        <f t="shared" si="3"/>
        <v>4580</v>
      </c>
      <c r="BK38" s="7">
        <f t="shared" si="3"/>
        <v>0</v>
      </c>
      <c r="BL38" s="7">
        <f t="shared" si="3"/>
        <v>0</v>
      </c>
      <c r="BM38" s="7">
        <f t="shared" si="3"/>
        <v>18800</v>
      </c>
      <c r="BN38" s="7">
        <f>ROUND(SUM(BN8:BN37),2)</f>
        <v>24190</v>
      </c>
      <c r="BO38" s="7">
        <f>ROUND(SUM(BO8:BO37),2)</f>
        <v>155610</v>
      </c>
    </row>
    <row r="40" ht="22" customHeight="1" spans="1:67">
      <c r="A40" s="46" t="s">
        <v>200</v>
      </c>
      <c r="B40" s="15"/>
      <c r="C40" s="15"/>
      <c r="D40" s="15"/>
      <c r="E40" s="15"/>
      <c r="F40" s="16"/>
      <c r="H40" s="43" t="s">
        <v>201</v>
      </c>
      <c r="I40" s="15"/>
      <c r="J40" s="15"/>
      <c r="K40" s="15"/>
      <c r="L40" s="15"/>
      <c r="M40" s="15"/>
      <c r="N40" s="15"/>
      <c r="O40" s="16"/>
    </row>
    <row r="41" ht="16.5" spans="1:67">
      <c r="A41" s="28" t="s">
        <v>202</v>
      </c>
      <c r="B41" s="48">
        <f>IF($E$3="","",$E$3)</f>
        <v>46203</v>
      </c>
      <c r="C41" s="31" t="s">
        <v>203</v>
      </c>
      <c r="D41" s="15"/>
      <c r="E41" s="15"/>
      <c r="F41" s="16"/>
      <c r="H41" s="28" t="s">
        <v>204</v>
      </c>
      <c r="I41" s="47">
        <v>46174</v>
      </c>
      <c r="J41" s="31" t="s">
        <v>205</v>
      </c>
      <c r="K41" s="15"/>
      <c r="L41" s="15"/>
      <c r="M41" s="15"/>
      <c r="N41" s="15"/>
      <c r="O41" s="16"/>
    </row>
    <row r="42" ht="30" customHeight="1" spans="1:67">
      <c r="A42" s="41" t="s">
        <v>75</v>
      </c>
      <c r="B42" s="41" t="s">
        <v>195</v>
      </c>
      <c r="C42" s="41" t="s">
        <v>206</v>
      </c>
      <c r="D42" s="41" t="s">
        <v>207</v>
      </c>
      <c r="E42" s="41" t="s">
        <v>208</v>
      </c>
      <c r="F42" s="41" t="s">
        <v>209</v>
      </c>
      <c r="H42" s="19" t="s">
        <v>75</v>
      </c>
      <c r="I42" s="19" t="s">
        <v>210</v>
      </c>
      <c r="J42" s="19" t="s">
        <v>78</v>
      </c>
      <c r="K42" s="19" t="s">
        <v>211</v>
      </c>
      <c r="L42" s="19" t="s">
        <v>212</v>
      </c>
      <c r="M42" s="19" t="s">
        <v>213</v>
      </c>
      <c r="N42" s="19" t="s">
        <v>214</v>
      </c>
      <c r="O42" s="19" t="s">
        <v>215</v>
      </c>
    </row>
    <row r="43" ht="16.5" spans="1:67">
      <c r="A43" s="4">
        <f>IF($B43="","",1)</f>
        <v>1</v>
      </c>
      <c r="B43" s="13" t="str">
        <f>IF(基础资料!$B$5="","",基础资料!$B$5)</f>
        <v>现金</v>
      </c>
      <c r="C43" s="24">
        <f>IF(OR($B43="",$B$41=""),"",ROUND(SUMIF(账户表,$B43,账户期初)+SUMIFS(流水收入,流水账户,$B43,流水日期,"&lt;"&amp;$B$41)-SUMIFS(流水支出,流水账户,$B43,流水日期,"&lt;"&amp;$B$41),2))</f>
        <v>6800</v>
      </c>
      <c r="D43" s="24">
        <f>IF(OR($B43="",$B$41=""),"",ROUND(SUMIFS(流水收入,流水账户,$B43,流水日期,$B$41),2))</f>
        <v>2000</v>
      </c>
      <c r="E43" s="24">
        <f>IF(OR($B43="",$B$41=""),"",ROUND(SUMIFS(流水支出,流水账户,$B43,流水日期,$B$41),2))</f>
        <v>0</v>
      </c>
      <c r="F43" s="24">
        <f t="shared" ref="F43:F72" si="4">IF(OR($B43="",$B$41=""),"",ROUND($C43+$D43-$E43,2))</f>
        <v>8800</v>
      </c>
      <c r="H43" s="4">
        <f>IF($I43="","",1)</f>
        <v>1</v>
      </c>
      <c r="I43" s="13" t="str">
        <f>IF(基础资料!$B$5="","",基础资料!$B$5)</f>
        <v>现金</v>
      </c>
      <c r="J43" s="24">
        <f>IF(OR($I43="",$I$41=""),"",ROUND(SUMIF(账户表,$I43,账户期初)+SUMIFS(流水收入,流水账户,$I43,流水日期,"&lt;"&amp;$I$41)-SUMIFS(流水支出,流水账户,$I43,流水日期,"&lt;"&amp;$I$41),2))</f>
        <v>5000</v>
      </c>
      <c r="K43" s="24">
        <f>IF(OR($I43="",$I$41=""),"",ROUND(SUMIFS(流水收入,流水账户,$I43,流水日期,"&gt;="&amp;$I$41,流水日期,"&lt;="&amp;EOMONTH($I$41,0),流水属性,"&lt;&gt;内部转账"),2))</f>
        <v>2000</v>
      </c>
      <c r="L43" s="24">
        <f>IF(OR($I43="",$I$41=""),"",ROUND(SUMIFS(流水支出,流水账户,$I43,流水日期,"&gt;="&amp;$I$41,流水日期,"&lt;="&amp;EOMONTH($I$41,0),流水属性,"&lt;&gt;内部转账"),2))</f>
        <v>200</v>
      </c>
      <c r="M43" s="24">
        <f>IF(OR($I43="",$I$41=""),"",ROUND(SUMIFS(流水收入,流水账户,$I43,流水日期,"&gt;="&amp;$I$41,流水日期,"&lt;="&amp;EOMONTH($I$41,0),流水属性,"内部转账"),2))</f>
        <v>2000</v>
      </c>
      <c r="N43" s="24">
        <f>IF(OR($I43="",$I$41=""),"",ROUND(SUMIFS(流水支出,流水账户,$I43,流水日期,"&gt;="&amp;$I$41,流水日期,"&lt;="&amp;EOMONTH($I$41,0),流水属性,"内部转账"),2))</f>
        <v>0</v>
      </c>
      <c r="O43" s="24">
        <f t="shared" ref="O43:O72" si="5">IF(OR($I43="",$I$41=""),"",ROUND($J43+$K43-$L43+$M43-$N43,2))</f>
        <v>8800</v>
      </c>
    </row>
    <row r="44" ht="16.5" spans="1:67">
      <c r="A44" s="4">
        <f>IF($B44="","",2)</f>
        <v>2</v>
      </c>
      <c r="B44" s="13" t="str">
        <f>IF(基础资料!$B$6="","",基础资料!$B$6)</f>
        <v>微信</v>
      </c>
      <c r="C44" s="24">
        <f>IF(OR($B44="",$B$41=""),"",ROUND(SUMIF(账户表,$B44,账户期初)+SUMIFS(流水收入,流水账户,$B44,流水日期,"&lt;"&amp;$B$41)-SUMIFS(流水支出,流水账户,$B44,流水日期,"&lt;"&amp;$B$41),2))</f>
        <v>6600</v>
      </c>
      <c r="D44" s="24">
        <f>IF(OR($B44="",$B$41=""),"",ROUND(SUMIFS(流水收入,流水账户,$B44,流水日期,$B$41),2))</f>
        <v>0</v>
      </c>
      <c r="E44" s="24">
        <f>IF(OR($B44="",$B$41=""),"",ROUND(SUMIFS(流水支出,流水账户,$B44,流水日期,$B$41),2))</f>
        <v>0</v>
      </c>
      <c r="F44" s="24">
        <f t="shared" si="4"/>
        <v>6600</v>
      </c>
      <c r="H44" s="4">
        <f>IF($I44="","",2)</f>
        <v>2</v>
      </c>
      <c r="I44" s="13" t="str">
        <f>IF(基础资料!$B$6="","",基础资料!$B$6)</f>
        <v>微信</v>
      </c>
      <c r="J44" s="24">
        <f>IF(OR($I44="",$I$41=""),"",ROUND(SUMIF(账户表,$I44,账户期初)+SUMIFS(流水收入,流水账户,$I44,流水日期,"&lt;"&amp;$I$41)-SUMIFS(流水支出,流水账户,$I44,流水日期,"&lt;"&amp;$I$41),2))</f>
        <v>6000</v>
      </c>
      <c r="K44" s="24">
        <f>IF(OR($I44="",$I$41=""),"",ROUND(SUMIFS(流水收入,流水账户,$I44,流水日期,"&gt;="&amp;$I$41,流水日期,"&lt;="&amp;EOMONTH($I$41,0),流水属性,"&lt;&gt;内部转账"),2))</f>
        <v>800</v>
      </c>
      <c r="L44" s="24">
        <f>IF(OR($I44="",$I$41=""),"",ROUND(SUMIFS(流水支出,流水账户,$I44,流水日期,"&gt;="&amp;$I$41,流水日期,"&lt;="&amp;EOMONTH($I$41,0),流水属性,"&lt;&gt;内部转账"),2))</f>
        <v>200</v>
      </c>
      <c r="M44" s="24">
        <f>IF(OR($I44="",$I$41=""),"",ROUND(SUMIFS(流水收入,流水账户,$I44,流水日期,"&gt;="&amp;$I$41,流水日期,"&lt;="&amp;EOMONTH($I$41,0),流水属性,"内部转账"),2))</f>
        <v>0</v>
      </c>
      <c r="N44" s="24">
        <f>IF(OR($I44="",$I$41=""),"",ROUND(SUMIFS(流水支出,流水账户,$I44,流水日期,"&gt;="&amp;$I$41,流水日期,"&lt;="&amp;EOMONTH($I$41,0),流水属性,"内部转账"),2))</f>
        <v>0</v>
      </c>
      <c r="O44" s="24">
        <f t="shared" si="5"/>
        <v>6600</v>
      </c>
    </row>
    <row r="45" ht="16.5" spans="1:67">
      <c r="A45" s="4">
        <f>IF($B45="","",3)</f>
        <v>3</v>
      </c>
      <c r="B45" s="13" t="str">
        <f>IF(基础资料!$B$7="","",基础资料!$B$7)</f>
        <v>工行</v>
      </c>
      <c r="C45" s="24">
        <f>IF(OR($B45="",$B$41=""),"",ROUND(SUMIF(账户表,$B45,账户期初)+SUMIFS(流水收入,流水账户,$B45,流水日期,"&lt;"&amp;$B$41)-SUMIFS(流水支出,流水账户,$B45,流水日期,"&lt;"&amp;$B$41),2))</f>
        <v>3700</v>
      </c>
      <c r="D45" s="24">
        <f>IF(OR($B45="",$B$41=""),"",ROUND(SUMIFS(流水收入,流水账户,$B45,流水日期,$B$41),2))</f>
        <v>0</v>
      </c>
      <c r="E45" s="24">
        <f>IF(OR($B45="",$B$41=""),"",ROUND(SUMIFS(流水支出,流水账户,$B45,流水日期,$B$41),2))</f>
        <v>2000</v>
      </c>
      <c r="F45" s="24">
        <f t="shared" si="4"/>
        <v>1700</v>
      </c>
      <c r="H45" s="4">
        <f>IF($I45="","",3)</f>
        <v>3</v>
      </c>
      <c r="I45" s="13" t="str">
        <f>IF(基础资料!$B$7="","",基础资料!$B$7)</f>
        <v>工行</v>
      </c>
      <c r="J45" s="24">
        <f>IF(OR($I45="",$I$41=""),"",ROUND(SUMIF(账户表,$I45,账户期初)+SUMIFS(流水收入,流水账户,$I45,流水日期,"&lt;"&amp;$I$41)-SUMIFS(流水支出,流水账户,$I45,流水日期,"&lt;"&amp;$I$41),2))</f>
        <v>7000</v>
      </c>
      <c r="K45" s="24">
        <f>IF(OR($I45="",$I$41=""),"",ROUND(SUMIFS(流水收入,流水账户,$I45,流水日期,"&gt;="&amp;$I$41,流水日期,"&lt;="&amp;EOMONTH($I$41,0),流水属性,"&lt;&gt;内部转账"),2))</f>
        <v>0</v>
      </c>
      <c r="L45" s="24">
        <f>IF(OR($I45="",$I$41=""),"",ROUND(SUMIFS(流水支出,流水账户,$I45,流水日期,"&gt;="&amp;$I$41,流水日期,"&lt;="&amp;EOMONTH($I$41,0),流水属性,"&lt;&gt;内部转账"),2))</f>
        <v>3300</v>
      </c>
      <c r="M45" s="24">
        <f>IF(OR($I45="",$I$41=""),"",ROUND(SUMIFS(流水收入,流水账户,$I45,流水日期,"&gt;="&amp;$I$41,流水日期,"&lt;="&amp;EOMONTH($I$41,0),流水属性,"内部转账"),2))</f>
        <v>0</v>
      </c>
      <c r="N45" s="24">
        <f>IF(OR($I45="",$I$41=""),"",ROUND(SUMIFS(流水支出,流水账户,$I45,流水日期,"&gt;="&amp;$I$41,流水日期,"&lt;="&amp;EOMONTH($I$41,0),流水属性,"内部转账"),2))</f>
        <v>2000</v>
      </c>
      <c r="O45" s="24">
        <f t="shared" si="5"/>
        <v>1700</v>
      </c>
    </row>
    <row r="46" ht="16.5" spans="1:67">
      <c r="A46" s="4">
        <f>IF($B46="","",4)</f>
        <v>4</v>
      </c>
      <c r="B46" s="13" t="str">
        <f>IF(基础资料!$B$8="","",基础资料!$B$8)</f>
        <v>民生</v>
      </c>
      <c r="C46" s="24">
        <f>IF(OR($B46="",$B$41=""),"",ROUND(SUMIF(账户表,$B46,账户期初)+SUMIFS(流水收入,流水账户,$B46,流水日期,"&lt;"&amp;$B$41)-SUMIFS(流水支出,流水账户,$B46,流水日期,"&lt;"&amp;$B$41),2))</f>
        <v>7380</v>
      </c>
      <c r="D46" s="24">
        <f>IF(OR($B46="",$B$41=""),"",ROUND(SUMIFS(流水收入,流水账户,$B46,流水日期,$B$41),2))</f>
        <v>0</v>
      </c>
      <c r="E46" s="24">
        <f>IF(OR($B46="",$B$41=""),"",ROUND(SUMIFS(流水支出,流水账户,$B46,流水日期,$B$41),2))</f>
        <v>0</v>
      </c>
      <c r="F46" s="24">
        <f t="shared" si="4"/>
        <v>7380</v>
      </c>
      <c r="H46" s="4">
        <f>IF($I46="","",4)</f>
        <v>4</v>
      </c>
      <c r="I46" s="13" t="str">
        <f>IF(基础资料!$B$8="","",基础资料!$B$8)</f>
        <v>民生</v>
      </c>
      <c r="J46" s="24">
        <f>IF(OR($I46="",$I$41=""),"",ROUND(SUMIF(账户表,$I46,账户期初)+SUMIFS(流水收入,流水账户,$I46,流水日期,"&lt;"&amp;$I$41)-SUMIFS(流水支出,流水账户,$I46,流水日期,"&lt;"&amp;$I$41),2))</f>
        <v>8000</v>
      </c>
      <c r="K46" s="24">
        <f>IF(OR($I46="",$I$41=""),"",ROUND(SUMIFS(流水收入,流水账户,$I46,流水日期,"&gt;="&amp;$I$41,流水日期,"&lt;="&amp;EOMONTH($I$41,0),流水属性,"&lt;&gt;内部转账"),2))</f>
        <v>0</v>
      </c>
      <c r="L46" s="24">
        <f>IF(OR($I46="",$I$41=""),"",ROUND(SUMIFS(流水支出,流水账户,$I46,流水日期,"&gt;="&amp;$I$41,流水日期,"&lt;="&amp;EOMONTH($I$41,0),流水属性,"&lt;&gt;内部转账"),2))</f>
        <v>620</v>
      </c>
      <c r="M46" s="24">
        <f>IF(OR($I46="",$I$41=""),"",ROUND(SUMIFS(流水收入,流水账户,$I46,流水日期,"&gt;="&amp;$I$41,流水日期,"&lt;="&amp;EOMONTH($I$41,0),流水属性,"内部转账"),2))</f>
        <v>0</v>
      </c>
      <c r="N46" s="24">
        <f>IF(OR($I46="",$I$41=""),"",ROUND(SUMIFS(流水支出,流水账户,$I46,流水日期,"&gt;="&amp;$I$41,流水日期,"&lt;="&amp;EOMONTH($I$41,0),流水属性,"内部转账"),2))</f>
        <v>0</v>
      </c>
      <c r="O46" s="24">
        <f t="shared" si="5"/>
        <v>7380</v>
      </c>
    </row>
    <row r="47" ht="16.5" spans="1:67">
      <c r="A47" s="4">
        <f>IF($B47="","",5)</f>
        <v>5</v>
      </c>
      <c r="B47" s="13" t="str">
        <f>IF(基础资料!$B$9="","",基础资料!$B$9)</f>
        <v>建行</v>
      </c>
      <c r="C47" s="24">
        <f>IF(OR($B47="",$B$41=""),"",ROUND(SUMIF(账户表,$B47,账户期初)+SUMIFS(流水收入,流水账户,$B47,流水日期,"&lt;"&amp;$B$41)-SUMIFS(流水支出,流水账户,$B47,流水日期,"&lt;"&amp;$B$41),2))</f>
        <v>11570</v>
      </c>
      <c r="D47" s="24">
        <f>IF(OR($B47="",$B$41=""),"",ROUND(SUMIFS(流水收入,流水账户,$B47,流水日期,$B$41),2))</f>
        <v>0</v>
      </c>
      <c r="E47" s="24">
        <f>IF(OR($B47="",$B$41=""),"",ROUND(SUMIFS(流水支出,流水账户,$B47,流水日期,$B$41),2))</f>
        <v>0</v>
      </c>
      <c r="F47" s="24">
        <f t="shared" si="4"/>
        <v>11570</v>
      </c>
      <c r="H47" s="4">
        <f>IF($I47="","",5)</f>
        <v>5</v>
      </c>
      <c r="I47" s="13" t="str">
        <f>IF(基础资料!$B$9="","",基础资料!$B$9)</f>
        <v>建行</v>
      </c>
      <c r="J47" s="24">
        <f>IF(OR($I47="",$I$41=""),"",ROUND(SUMIF(账户表,$I47,账户期初)+SUMIFS(流水收入,流水账户,$I47,流水日期,"&lt;"&amp;$I$41)-SUMIFS(流水支出,流水账户,$I47,流水日期,"&lt;"&amp;$I$41),2))</f>
        <v>9000</v>
      </c>
      <c r="K47" s="24">
        <f>IF(OR($I47="",$I$41=""),"",ROUND(SUMIFS(流水收入,流水账户,$I47,流水日期,"&gt;="&amp;$I$41,流水日期,"&lt;="&amp;EOMONTH($I$41,0),流水属性,"&lt;&gt;内部转账"),2))</f>
        <v>2600</v>
      </c>
      <c r="L47" s="24">
        <f>IF(OR($I47="",$I$41=""),"",ROUND(SUMIFS(流水支出,流水账户,$I47,流水日期,"&gt;="&amp;$I$41,流水日期,"&lt;="&amp;EOMONTH($I$41,0),流水属性,"&lt;&gt;内部转账"),2))</f>
        <v>30</v>
      </c>
      <c r="M47" s="24">
        <f>IF(OR($I47="",$I$41=""),"",ROUND(SUMIFS(流水收入,流水账户,$I47,流水日期,"&gt;="&amp;$I$41,流水日期,"&lt;="&amp;EOMONTH($I$41,0),流水属性,"内部转账"),2))</f>
        <v>0</v>
      </c>
      <c r="N47" s="24">
        <f>IF(OR($I47="",$I$41=""),"",ROUND(SUMIFS(流水支出,流水账户,$I47,流水日期,"&gt;="&amp;$I$41,流水日期,"&lt;="&amp;EOMONTH($I$41,0),流水属性,"内部转账"),2))</f>
        <v>0</v>
      </c>
      <c r="O47" s="24">
        <f t="shared" si="5"/>
        <v>11570</v>
      </c>
    </row>
    <row r="48" ht="16.5" spans="1:67">
      <c r="A48" s="4">
        <f>IF($B48="","",6)</f>
        <v>6</v>
      </c>
      <c r="B48" s="13" t="str">
        <f>IF(基础资料!$B$10="","",基础资料!$B$10)</f>
        <v>农行</v>
      </c>
      <c r="C48" s="24">
        <f>IF(OR($B48="",$B$41=""),"",ROUND(SUMIF(账户表,$B48,账户期初)+SUMIFS(流水收入,流水账户,$B48,流水日期,"&lt;"&amp;$B$41)-SUMIFS(流水支出,流水账户,$B48,流水日期,"&lt;"&amp;$B$41),2))</f>
        <v>5000</v>
      </c>
      <c r="D48" s="24">
        <f>IF(OR($B48="",$B$41=""),"",ROUND(SUMIFS(流水收入,流水账户,$B48,流水日期,$B$41),2))</f>
        <v>4200</v>
      </c>
      <c r="E48" s="24">
        <f>IF(OR($B48="",$B$41=""),"",ROUND(SUMIFS(流水支出,流水账户,$B48,流水日期,$B$41),2))</f>
        <v>0</v>
      </c>
      <c r="F48" s="24">
        <f t="shared" si="4"/>
        <v>9200</v>
      </c>
      <c r="H48" s="4">
        <f>IF($I48="","",6)</f>
        <v>6</v>
      </c>
      <c r="I48" s="13" t="str">
        <f>IF(基础资料!$B$10="","",基础资料!$B$10)</f>
        <v>农行</v>
      </c>
      <c r="J48" s="24">
        <f>IF(OR($I48="",$I$41=""),"",ROUND(SUMIF(账户表,$I48,账户期初)+SUMIFS(流水收入,流水账户,$I48,流水日期,"&lt;"&amp;$I$41)-SUMIFS(流水支出,流水账户,$I48,流水日期,"&lt;"&amp;$I$41),2))</f>
        <v>10000</v>
      </c>
      <c r="K48" s="24">
        <f>IF(OR($I48="",$I$41=""),"",ROUND(SUMIFS(流水收入,流水账户,$I48,流水日期,"&gt;="&amp;$I$41,流水日期,"&lt;="&amp;EOMONTH($I$41,0),流水属性,"&lt;&gt;内部转账"),2))</f>
        <v>4200</v>
      </c>
      <c r="L48" s="24">
        <f>IF(OR($I48="",$I$41=""),"",ROUND(SUMIFS(流水支出,流水账户,$I48,流水日期,"&gt;="&amp;$I$41,流水日期,"&lt;="&amp;EOMONTH($I$41,0),流水属性,"&lt;&gt;内部转账"),2))</f>
        <v>5000</v>
      </c>
      <c r="M48" s="24">
        <f>IF(OR($I48="",$I$41=""),"",ROUND(SUMIFS(流水收入,流水账户,$I48,流水日期,"&gt;="&amp;$I$41,流水日期,"&lt;="&amp;EOMONTH($I$41,0),流水属性,"内部转账"),2))</f>
        <v>0</v>
      </c>
      <c r="N48" s="24">
        <f>IF(OR($I48="",$I$41=""),"",ROUND(SUMIFS(流水支出,流水账户,$I48,流水日期,"&gt;="&amp;$I$41,流水日期,"&lt;="&amp;EOMONTH($I$41,0),流水属性,"内部转账"),2))</f>
        <v>0</v>
      </c>
      <c r="O48" s="24">
        <f t="shared" si="5"/>
        <v>9200</v>
      </c>
    </row>
    <row r="49" ht="16.5" spans="1:15">
      <c r="A49" s="4">
        <f>IF($B49="","",7)</f>
        <v>7</v>
      </c>
      <c r="B49" s="13" t="str">
        <f>IF(基础资料!$B$11="","",基础资料!$B$11)</f>
        <v>中行</v>
      </c>
      <c r="C49" s="24">
        <f>IF(OR($B49="",$B$41=""),"",ROUND(SUMIF(账户表,$B49,账户期初)+SUMIFS(流水收入,流水账户,$B49,流水日期,"&lt;"&amp;$B$41)-SUMIFS(流水支出,流水账户,$B49,流水日期,"&lt;"&amp;$B$41),2))</f>
        <v>10800</v>
      </c>
      <c r="D49" s="24">
        <f>IF(OR($B49="",$B$41=""),"",ROUND(SUMIFS(流水收入,流水账户,$B49,流水日期,$B$41),2))</f>
        <v>0</v>
      </c>
      <c r="E49" s="24">
        <f>IF(OR($B49="",$B$41=""),"",ROUND(SUMIFS(流水支出,流水账户,$B49,流水日期,$B$41),2))</f>
        <v>2500</v>
      </c>
      <c r="F49" s="24">
        <f t="shared" si="4"/>
        <v>8300</v>
      </c>
      <c r="H49" s="4">
        <f>IF($I49="","",7)</f>
        <v>7</v>
      </c>
      <c r="I49" s="13" t="str">
        <f>IF(基础资料!$B$11="","",基础资料!$B$11)</f>
        <v>中行</v>
      </c>
      <c r="J49" s="24">
        <f>IF(OR($I49="",$I$41=""),"",ROUND(SUMIF(账户表,$I49,账户期初)+SUMIFS(流水收入,流水账户,$I49,流水日期,"&lt;"&amp;$I$41)-SUMIFS(流水支出,流水账户,$I49,流水日期,"&lt;"&amp;$I$41),2))</f>
        <v>11000</v>
      </c>
      <c r="K49" s="24">
        <f>IF(OR($I49="",$I$41=""),"",ROUND(SUMIFS(流水收入,流水账户,$I49,流水日期,"&gt;="&amp;$I$41,流水日期,"&lt;="&amp;EOMONTH($I$41,0),流水属性,"&lt;&gt;内部转账"),2))</f>
        <v>0</v>
      </c>
      <c r="L49" s="24">
        <f>IF(OR($I49="",$I$41=""),"",ROUND(SUMIFS(流水支出,流水账户,$I49,流水日期,"&gt;="&amp;$I$41,流水日期,"&lt;="&amp;EOMONTH($I$41,0),流水属性,"&lt;&gt;内部转账"),2))</f>
        <v>2700</v>
      </c>
      <c r="M49" s="24">
        <f>IF(OR($I49="",$I$41=""),"",ROUND(SUMIFS(流水收入,流水账户,$I49,流水日期,"&gt;="&amp;$I$41,流水日期,"&lt;="&amp;EOMONTH($I$41,0),流水属性,"内部转账"),2))</f>
        <v>0</v>
      </c>
      <c r="N49" s="24">
        <f>IF(OR($I49="",$I$41=""),"",ROUND(SUMIFS(流水支出,流水账户,$I49,流水日期,"&gt;="&amp;$I$41,流水日期,"&lt;="&amp;EOMONTH($I$41,0),流水属性,"内部转账"),2))</f>
        <v>0</v>
      </c>
      <c r="O49" s="24">
        <f t="shared" si="5"/>
        <v>8300</v>
      </c>
    </row>
    <row r="50" ht="16.5" spans="1:15">
      <c r="A50" s="4">
        <f>IF($B50="","",8)</f>
        <v>8</v>
      </c>
      <c r="B50" s="13" t="str">
        <f>IF(基础资料!$B$12="","",基础资料!$B$12)</f>
        <v>支付宝</v>
      </c>
      <c r="C50" s="24">
        <f>IF(OR($B50="",$B$41=""),"",ROUND(SUMIF(账户表,$B50,账户期初)+SUMIFS(流水收入,流水账户,$B50,流水日期,"&lt;"&amp;$B$41)-SUMIFS(流水支出,流水账户,$B50,流水日期,"&lt;"&amp;$B$41),2))</f>
        <v>11990</v>
      </c>
      <c r="D50" s="24">
        <f>IF(OR($B50="",$B$41=""),"",ROUND(SUMIFS(流水收入,流水账户,$B50,流水日期,$B$41),2))</f>
        <v>600</v>
      </c>
      <c r="E50" s="24">
        <f>IF(OR($B50="",$B$41=""),"",ROUND(SUMIFS(流水支出,流水账户,$B50,流水日期,$B$41),2))</f>
        <v>0</v>
      </c>
      <c r="F50" s="24">
        <f t="shared" si="4"/>
        <v>12590</v>
      </c>
      <c r="H50" s="4">
        <f>IF($I50="","",8)</f>
        <v>8</v>
      </c>
      <c r="I50" s="13" t="str">
        <f>IF(基础资料!$B$12="","",基础资料!$B$12)</f>
        <v>支付宝</v>
      </c>
      <c r="J50" s="24">
        <f>IF(OR($I50="",$I$41=""),"",ROUND(SUMIF(账户表,$I50,账户期初)+SUMIFS(流水收入,流水账户,$I50,流水日期,"&lt;"&amp;$I$41)-SUMIFS(流水支出,流水账户,$I50,流水日期,"&lt;"&amp;$I$41),2))</f>
        <v>12000</v>
      </c>
      <c r="K50" s="24">
        <f>IF(OR($I50="",$I$41=""),"",ROUND(SUMIFS(流水收入,流水账户,$I50,流水日期,"&gt;="&amp;$I$41,流水日期,"&lt;="&amp;EOMONTH($I$41,0),流水属性,"&lt;&gt;内部转账"),2))</f>
        <v>600</v>
      </c>
      <c r="L50" s="24">
        <f>IF(OR($I50="",$I$41=""),"",ROUND(SUMIFS(流水支出,流水账户,$I50,流水日期,"&gt;="&amp;$I$41,流水日期,"&lt;="&amp;EOMONTH($I$41,0),流水属性,"&lt;&gt;内部转账"),2))</f>
        <v>10</v>
      </c>
      <c r="M50" s="24">
        <f>IF(OR($I50="",$I$41=""),"",ROUND(SUMIFS(流水收入,流水账户,$I50,流水日期,"&gt;="&amp;$I$41,流水日期,"&lt;="&amp;EOMONTH($I$41,0),流水属性,"内部转账"),2))</f>
        <v>0</v>
      </c>
      <c r="N50" s="24">
        <f>IF(OR($I50="",$I$41=""),"",ROUND(SUMIFS(流水支出,流水账户,$I50,流水日期,"&gt;="&amp;$I$41,流水日期,"&lt;="&amp;EOMONTH($I$41,0),流水属性,"内部转账"),2))</f>
        <v>0</v>
      </c>
      <c r="O50" s="24">
        <f t="shared" si="5"/>
        <v>12590</v>
      </c>
    </row>
    <row r="51" ht="16.5" spans="1:15">
      <c r="A51" s="4">
        <f>IF($B51="","",9)</f>
        <v>9</v>
      </c>
      <c r="B51" s="13" t="str">
        <f>IF(基础资料!$B$13="","",基础资料!$B$13)</f>
        <v>农商行</v>
      </c>
      <c r="C51" s="24">
        <f>IF(OR($B51="",$B$41=""),"",ROUND(SUMIF(账户表,$B51,账户期初)+SUMIFS(流水收入,流水账户,$B51,流水日期,"&lt;"&amp;$B$41)-SUMIFS(流水支出,流水账户,$B51,流水日期,"&lt;"&amp;$B$41),2))</f>
        <v>12950</v>
      </c>
      <c r="D51" s="24">
        <f>IF(OR($B51="",$B$41=""),"",ROUND(SUMIFS(流水收入,流水账户,$B51,流水日期,$B$41),2))</f>
        <v>0</v>
      </c>
      <c r="E51" s="24">
        <f>IF(OR($B51="",$B$41=""),"",ROUND(SUMIFS(流水支出,流水账户,$B51,流水日期,$B$41),2))</f>
        <v>80</v>
      </c>
      <c r="F51" s="24">
        <f t="shared" si="4"/>
        <v>12870</v>
      </c>
      <c r="H51" s="4">
        <f>IF($I51="","",9)</f>
        <v>9</v>
      </c>
      <c r="I51" s="13" t="str">
        <f>IF(基础资料!$B$13="","",基础资料!$B$13)</f>
        <v>农商行</v>
      </c>
      <c r="J51" s="24">
        <f>IF(OR($I51="",$I$41=""),"",ROUND(SUMIF(账户表,$I51,账户期初)+SUMIFS(流水收入,流水账户,$I51,流水日期,"&lt;"&amp;$I$41)-SUMIFS(流水支出,流水账户,$I51,流水日期,"&lt;"&amp;$I$41),2))</f>
        <v>13000</v>
      </c>
      <c r="K51" s="24">
        <f>IF(OR($I51="",$I$41=""),"",ROUND(SUMIFS(流水收入,流水账户,$I51,流水日期,"&gt;="&amp;$I$41,流水日期,"&lt;="&amp;EOMONTH($I$41,0),流水属性,"&lt;&gt;内部转账"),2))</f>
        <v>0</v>
      </c>
      <c r="L51" s="24">
        <f>IF(OR($I51="",$I$41=""),"",ROUND(SUMIFS(流水支出,流水账户,$I51,流水日期,"&gt;="&amp;$I$41,流水日期,"&lt;="&amp;EOMONTH($I$41,0),流水属性,"&lt;&gt;内部转账"),2))</f>
        <v>130</v>
      </c>
      <c r="M51" s="24">
        <f>IF(OR($I51="",$I$41=""),"",ROUND(SUMIFS(流水收入,流水账户,$I51,流水日期,"&gt;="&amp;$I$41,流水日期,"&lt;="&amp;EOMONTH($I$41,0),流水属性,"内部转账"),2))</f>
        <v>0</v>
      </c>
      <c r="N51" s="24">
        <f>IF(OR($I51="",$I$41=""),"",ROUND(SUMIFS(流水支出,流水账户,$I51,流水日期,"&gt;="&amp;$I$41,流水日期,"&lt;="&amp;EOMONTH($I$41,0),流水属性,"内部转账"),2))</f>
        <v>0</v>
      </c>
      <c r="O51" s="24">
        <f t="shared" si="5"/>
        <v>12870</v>
      </c>
    </row>
    <row r="52" ht="16.5" spans="1:15">
      <c r="A52" s="4">
        <f>IF($B52="","",10)</f>
        <v>10</v>
      </c>
      <c r="B52" s="13" t="str">
        <f>IF(基础资料!$B$14="","",基础资料!$B$14)</f>
        <v>备用</v>
      </c>
      <c r="C52" s="24">
        <f>IF(OR($B52="",$B$41=""),"",ROUND(SUMIF(账户表,$B52,账户期初)+SUMIFS(流水收入,流水账户,$B52,流水日期,"&lt;"&amp;$B$41)-SUMIFS(流水支出,流水账户,$B52,流水日期,"&lt;"&amp;$B$41),2))</f>
        <v>16100</v>
      </c>
      <c r="D52" s="24">
        <f>IF(OR($B52="",$B$41=""),"",ROUND(SUMIFS(流水收入,流水账户,$B52,流水日期,$B$41),2))</f>
        <v>0</v>
      </c>
      <c r="E52" s="24">
        <f>IF(OR($B52="",$B$41=""),"",ROUND(SUMIFS(流水支出,流水账户,$B52,流水日期,$B$41),2))</f>
        <v>0</v>
      </c>
      <c r="F52" s="24">
        <f t="shared" si="4"/>
        <v>16100</v>
      </c>
      <c r="H52" s="4">
        <f>IF($I52="","",10)</f>
        <v>10</v>
      </c>
      <c r="I52" s="13" t="str">
        <f>IF(基础资料!$B$14="","",基础资料!$B$14)</f>
        <v>备用</v>
      </c>
      <c r="J52" s="24">
        <f>IF(OR($I52="",$I$41=""),"",ROUND(SUMIF(账户表,$I52,账户期初)+SUMIFS(流水收入,流水账户,$I52,流水日期,"&lt;"&amp;$I$41)-SUMIFS(流水支出,流水账户,$I52,流水日期,"&lt;"&amp;$I$41),2))</f>
        <v>14000</v>
      </c>
      <c r="K52" s="24">
        <f>IF(OR($I52="",$I$41=""),"",ROUND(SUMIFS(流水收入,流水账户,$I52,流水日期,"&gt;="&amp;$I$41,流水日期,"&lt;="&amp;EOMONTH($I$41,0),流水属性,"&lt;&gt;内部转账"),2))</f>
        <v>2100</v>
      </c>
      <c r="L52" s="24">
        <f>IF(OR($I52="",$I$41=""),"",ROUND(SUMIFS(流水支出,流水账户,$I52,流水日期,"&gt;="&amp;$I$41,流水日期,"&lt;="&amp;EOMONTH($I$41,0),流水属性,"&lt;&gt;内部转账"),2))</f>
        <v>0</v>
      </c>
      <c r="M52" s="24">
        <f>IF(OR($I52="",$I$41=""),"",ROUND(SUMIFS(流水收入,流水账户,$I52,流水日期,"&gt;="&amp;$I$41,流水日期,"&lt;="&amp;EOMONTH($I$41,0),流水属性,"内部转账"),2))</f>
        <v>0</v>
      </c>
      <c r="N52" s="24">
        <f>IF(OR($I52="",$I$41=""),"",ROUND(SUMIFS(流水支出,流水账户,$I52,流水日期,"&gt;="&amp;$I$41,流水日期,"&lt;="&amp;EOMONTH($I$41,0),流水属性,"内部转账"),2))</f>
        <v>0</v>
      </c>
      <c r="O52" s="24">
        <f t="shared" si="5"/>
        <v>16100</v>
      </c>
    </row>
    <row r="53" ht="16.5" spans="1:15">
      <c r="A53" s="4">
        <f>IF($B53="","",11)</f>
        <v>11</v>
      </c>
      <c r="B53" s="13" t="str">
        <f>IF(基础资料!$B$15="","",基础资料!$B$15)</f>
        <v>备用1</v>
      </c>
      <c r="C53" s="24">
        <f>IF(OR($B53="",$B$41=""),"",ROUND(SUMIF(账户表,$B53,账户期初)+SUMIFS(流水收入,流水账户,$B53,流水日期,"&lt;"&amp;$B$41)-SUMIFS(流水支出,流水账户,$B53,流水日期,"&lt;"&amp;$B$41),2))</f>
        <v>13000</v>
      </c>
      <c r="D53" s="24">
        <f>IF(OR($B53="",$B$41=""),"",ROUND(SUMIFS(流水收入,流水账户,$B53,流水日期,$B$41),2))</f>
        <v>0</v>
      </c>
      <c r="E53" s="24">
        <f>IF(OR($B53="",$B$41=""),"",ROUND(SUMIFS(流水支出,流水账户,$B53,流水日期,$B$41),2))</f>
        <v>0</v>
      </c>
      <c r="F53" s="24">
        <f t="shared" si="4"/>
        <v>13000</v>
      </c>
      <c r="H53" s="4">
        <f>IF($I53="","",11)</f>
        <v>11</v>
      </c>
      <c r="I53" s="13" t="str">
        <f>IF(基础资料!$B$15="","",基础资料!$B$15)</f>
        <v>备用1</v>
      </c>
      <c r="J53" s="24">
        <f>IF(OR($I53="",$I$41=""),"",ROUND(SUMIF(账户表,$I53,账户期初)+SUMIFS(流水收入,流水账户,$I53,流水日期,"&lt;"&amp;$I$41)-SUMIFS(流水支出,流水账户,$I53,流水日期,"&lt;"&amp;$I$41),2))</f>
        <v>15000</v>
      </c>
      <c r="K53" s="24">
        <f>IF(OR($I53="",$I$41=""),"",ROUND(SUMIFS(流水收入,流水账户,$I53,流水日期,"&gt;="&amp;$I$41,流水日期,"&lt;="&amp;EOMONTH($I$41,0),流水属性,"&lt;&gt;内部转账"),2))</f>
        <v>0</v>
      </c>
      <c r="L53" s="24">
        <f>IF(OR($I53="",$I$41=""),"",ROUND(SUMIFS(流水支出,流水账户,$I53,流水日期,"&gt;="&amp;$I$41,流水日期,"&lt;="&amp;EOMONTH($I$41,0),流水属性,"&lt;&gt;内部转账"),2))</f>
        <v>2000</v>
      </c>
      <c r="M53" s="24">
        <f>IF(OR($I53="",$I$41=""),"",ROUND(SUMIFS(流水收入,流水账户,$I53,流水日期,"&gt;="&amp;$I$41,流水日期,"&lt;="&amp;EOMONTH($I$41,0),流水属性,"内部转账"),2))</f>
        <v>0</v>
      </c>
      <c r="N53" s="24">
        <f>IF(OR($I53="",$I$41=""),"",ROUND(SUMIFS(流水支出,流水账户,$I53,流水日期,"&gt;="&amp;$I$41,流水日期,"&lt;="&amp;EOMONTH($I$41,0),流水属性,"内部转账"),2))</f>
        <v>0</v>
      </c>
      <c r="O53" s="24">
        <f t="shared" si="5"/>
        <v>13000</v>
      </c>
    </row>
    <row r="54" ht="16.5" spans="1:15">
      <c r="A54" s="4">
        <f>IF($B54="","",12)</f>
        <v>12</v>
      </c>
      <c r="B54" s="13" t="str">
        <f>IF(基础资料!$B$16="","",基础资料!$B$16)</f>
        <v>备用2</v>
      </c>
      <c r="C54" s="24">
        <f>IF(OR($B54="",$B$41=""),"",ROUND(SUMIF(账户表,$B54,账户期初)+SUMIFS(流水收入,流水账户,$B54,流水日期,"&lt;"&amp;$B$41)-SUMIFS(流水支出,流水账户,$B54,流水日期,"&lt;"&amp;$B$41),2))</f>
        <v>19000</v>
      </c>
      <c r="D54" s="24">
        <f>IF(OR($B54="",$B$41=""),"",ROUND(SUMIFS(流水收入,流水账户,$B54,流水日期,$B$41),2))</f>
        <v>0</v>
      </c>
      <c r="E54" s="24">
        <f>IF(OR($B54="",$B$41=""),"",ROUND(SUMIFS(流水支出,流水账户,$B54,流水日期,$B$41),2))</f>
        <v>0</v>
      </c>
      <c r="F54" s="24">
        <f t="shared" si="4"/>
        <v>19000</v>
      </c>
      <c r="H54" s="4">
        <f>IF($I54="","",12)</f>
        <v>12</v>
      </c>
      <c r="I54" s="13" t="str">
        <f>IF(基础资料!$B$16="","",基础资料!$B$16)</f>
        <v>备用2</v>
      </c>
      <c r="J54" s="24">
        <f>IF(OR($I54="",$I$41=""),"",ROUND(SUMIF(账户表,$I54,账户期初)+SUMIFS(流水收入,流水账户,$I54,流水日期,"&lt;"&amp;$I$41)-SUMIFS(流水支出,流水账户,$I54,流水日期,"&lt;"&amp;$I$41),2))</f>
        <v>16000</v>
      </c>
      <c r="K54" s="24">
        <f>IF(OR($I54="",$I$41=""),"",ROUND(SUMIFS(流水收入,流水账户,$I54,流水日期,"&gt;="&amp;$I$41,流水日期,"&lt;="&amp;EOMONTH($I$41,0),流水属性,"&lt;&gt;内部转账"),2))</f>
        <v>3000</v>
      </c>
      <c r="L54" s="24">
        <f>IF(OR($I54="",$I$41=""),"",ROUND(SUMIFS(流水支出,流水账户,$I54,流水日期,"&gt;="&amp;$I$41,流水日期,"&lt;="&amp;EOMONTH($I$41,0),流水属性,"&lt;&gt;内部转账"),2))</f>
        <v>0</v>
      </c>
      <c r="M54" s="24">
        <f>IF(OR($I54="",$I$41=""),"",ROUND(SUMIFS(流水收入,流水账户,$I54,流水日期,"&gt;="&amp;$I$41,流水日期,"&lt;="&amp;EOMONTH($I$41,0),流水属性,"内部转账"),2))</f>
        <v>0</v>
      </c>
      <c r="N54" s="24">
        <f>IF(OR($I54="",$I$41=""),"",ROUND(SUMIFS(流水支出,流水账户,$I54,流水日期,"&gt;="&amp;$I$41,流水日期,"&lt;="&amp;EOMONTH($I$41,0),流水属性,"内部转账"),2))</f>
        <v>0</v>
      </c>
      <c r="O54" s="24">
        <f t="shared" si="5"/>
        <v>19000</v>
      </c>
    </row>
    <row r="55" ht="16.5" spans="1:15">
      <c r="A55" s="4">
        <f>IF($B55="","",13)</f>
        <v>13</v>
      </c>
      <c r="B55" s="13" t="str">
        <f>IF(基础资料!$B$17="","",基础资料!$B$17)</f>
        <v>备用3</v>
      </c>
      <c r="C55" s="24">
        <f>IF(OR($B55="",$B$41=""),"",ROUND(SUMIF(账户表,$B55,账户期初)+SUMIFS(流水收入,流水账户,$B55,流水日期,"&lt;"&amp;$B$41)-SUMIFS(流水支出,流水账户,$B55,流水日期,"&lt;"&amp;$B$41),2))</f>
        <v>9000</v>
      </c>
      <c r="D55" s="24">
        <f>IF(OR($B55="",$B$41=""),"",ROUND(SUMIFS(流水收入,流水账户,$B55,流水日期,$B$41),2))</f>
        <v>0</v>
      </c>
      <c r="E55" s="24">
        <f>IF(OR($B55="",$B$41=""),"",ROUND(SUMIFS(流水支出,流水账户,$B55,流水日期,$B$41),2))</f>
        <v>0</v>
      </c>
      <c r="F55" s="24">
        <f t="shared" si="4"/>
        <v>9000</v>
      </c>
      <c r="H55" s="4">
        <f>IF($I55="","",13)</f>
        <v>13</v>
      </c>
      <c r="I55" s="13" t="str">
        <f>IF(基础资料!$B$17="","",基础资料!$B$17)</f>
        <v>备用3</v>
      </c>
      <c r="J55" s="24">
        <f>IF(OR($I55="",$I$41=""),"",ROUND(SUMIF(账户表,$I55,账户期初)+SUMIFS(流水收入,流水账户,$I55,流水日期,"&lt;"&amp;$I$41)-SUMIFS(流水支出,流水账户,$I55,流水日期,"&lt;"&amp;$I$41),2))</f>
        <v>17000</v>
      </c>
      <c r="K55" s="24">
        <f>IF(OR($I55="",$I$41=""),"",ROUND(SUMIFS(流水收入,流水账户,$I55,流水日期,"&gt;="&amp;$I$41,流水日期,"&lt;="&amp;EOMONTH($I$41,0),流水属性,"&lt;&gt;内部转账"),2))</f>
        <v>0</v>
      </c>
      <c r="L55" s="24">
        <f>IF(OR($I55="",$I$41=""),"",ROUND(SUMIFS(流水支出,流水账户,$I55,流水日期,"&gt;="&amp;$I$41,流水日期,"&lt;="&amp;EOMONTH($I$41,0),流水属性,"&lt;&gt;内部转账"),2))</f>
        <v>8000</v>
      </c>
      <c r="M55" s="24">
        <f>IF(OR($I55="",$I$41=""),"",ROUND(SUMIFS(流水收入,流水账户,$I55,流水日期,"&gt;="&amp;$I$41,流水日期,"&lt;="&amp;EOMONTH($I$41,0),流水属性,"内部转账"),2))</f>
        <v>0</v>
      </c>
      <c r="N55" s="24">
        <f>IF(OR($I55="",$I$41=""),"",ROUND(SUMIFS(流水支出,流水账户,$I55,流水日期,"&gt;="&amp;$I$41,流水日期,"&lt;="&amp;EOMONTH($I$41,0),流水属性,"内部转账"),2))</f>
        <v>0</v>
      </c>
      <c r="O55" s="24">
        <f t="shared" si="5"/>
        <v>9000</v>
      </c>
    </row>
    <row r="56" ht="16.5" spans="1:15">
      <c r="A56" s="4">
        <f>IF($B56="","",14)</f>
        <v>14</v>
      </c>
      <c r="B56" s="13" t="str">
        <f>IF(基础资料!$B$18="","",基础资料!$B$18)</f>
        <v>备用4</v>
      </c>
      <c r="C56" s="24">
        <f>IF(OR($B56="",$B$41=""),"",ROUND(SUMIF(账户表,$B56,账户期初)+SUMIFS(流水收入,流水账户,$B56,流水日期,"&lt;"&amp;$B$41)-SUMIFS(流水支出,流水账户,$B56,流水日期,"&lt;"&amp;$B$41),2))</f>
        <v>19500</v>
      </c>
      <c r="D56" s="24">
        <f>IF(OR($B56="",$B$41=""),"",ROUND(SUMIFS(流水收入,流水账户,$B56,流水日期,$B$41),2))</f>
        <v>0</v>
      </c>
      <c r="E56" s="24">
        <f>IF(OR($B56="",$B$41=""),"",ROUND(SUMIFS(流水支出,流水账户,$B56,流水日期,$B$41),2))</f>
        <v>0</v>
      </c>
      <c r="F56" s="24">
        <f t="shared" si="4"/>
        <v>19500</v>
      </c>
      <c r="H56" s="4">
        <f>IF($I56="","",14)</f>
        <v>14</v>
      </c>
      <c r="I56" s="13" t="str">
        <f>IF(基础资料!$B$18="","",基础资料!$B$18)</f>
        <v>备用4</v>
      </c>
      <c r="J56" s="24">
        <f>IF(OR($I56="",$I$41=""),"",ROUND(SUMIF(账户表,$I56,账户期初)+SUMIFS(流水收入,流水账户,$I56,流水日期,"&lt;"&amp;$I$41)-SUMIFS(流水支出,流水账户,$I56,流水日期,"&lt;"&amp;$I$41),2))</f>
        <v>18000</v>
      </c>
      <c r="K56" s="24">
        <f>IF(OR($I56="",$I$41=""),"",ROUND(SUMIFS(流水收入,流水账户,$I56,流水日期,"&gt;="&amp;$I$41,流水日期,"&lt;="&amp;EOMONTH($I$41,0),流水属性,"&lt;&gt;内部转账"),2))</f>
        <v>1500</v>
      </c>
      <c r="L56" s="24">
        <f>IF(OR($I56="",$I$41=""),"",ROUND(SUMIFS(流水支出,流水账户,$I56,流水日期,"&gt;="&amp;$I$41,流水日期,"&lt;="&amp;EOMONTH($I$41,0),流水属性,"&lt;&gt;内部转账"),2))</f>
        <v>0</v>
      </c>
      <c r="M56" s="24">
        <f>IF(OR($I56="",$I$41=""),"",ROUND(SUMIFS(流水收入,流水账户,$I56,流水日期,"&gt;="&amp;$I$41,流水日期,"&lt;="&amp;EOMONTH($I$41,0),流水属性,"内部转账"),2))</f>
        <v>0</v>
      </c>
      <c r="N56" s="24">
        <f>IF(OR($I56="",$I$41=""),"",ROUND(SUMIFS(流水支出,流水账户,$I56,流水日期,"&gt;="&amp;$I$41,流水日期,"&lt;="&amp;EOMONTH($I$41,0),流水属性,"内部转账"),2))</f>
        <v>0</v>
      </c>
      <c r="O56" s="24">
        <f t="shared" si="5"/>
        <v>19500</v>
      </c>
    </row>
    <row r="57" ht="16.5" spans="1:15">
      <c r="A57" s="4" t="str">
        <f>IF($B57="","",15)</f>
        <v/>
      </c>
      <c r="B57" s="13" t="str">
        <f>IF(基础资料!$B$19="","",基础资料!$B$19)</f>
        <v/>
      </c>
      <c r="C57" s="24" t="str">
        <f>IF(OR($B57="",$B$41=""),"",ROUND(SUMIF(账户表,$B57,账户期初)+SUMIFS(流水收入,流水账户,$B57,流水日期,"&lt;"&amp;$B$41)-SUMIFS(流水支出,流水账户,$B57,流水日期,"&lt;"&amp;$B$41),2))</f>
        <v/>
      </c>
      <c r="D57" s="24" t="str">
        <f>IF(OR($B57="",$B$41=""),"",ROUND(SUMIFS(流水收入,流水账户,$B57,流水日期,$B$41),2))</f>
        <v/>
      </c>
      <c r="E57" s="24" t="str">
        <f>IF(OR($B57="",$B$41=""),"",ROUND(SUMIFS(流水支出,流水账户,$B57,流水日期,$B$41),2))</f>
        <v/>
      </c>
      <c r="F57" s="24" t="str">
        <f t="shared" si="4"/>
        <v/>
      </c>
      <c r="H57" s="4" t="str">
        <f>IF($I57="","",15)</f>
        <v/>
      </c>
      <c r="I57" s="13" t="str">
        <f>IF(基础资料!$B$19="","",基础资料!$B$19)</f>
        <v/>
      </c>
      <c r="J57" s="24" t="str">
        <f>IF(OR($I57="",$I$41=""),"",ROUND(SUMIF(账户表,$I57,账户期初)+SUMIFS(流水收入,流水账户,$I57,流水日期,"&lt;"&amp;$I$41)-SUMIFS(流水支出,流水账户,$I57,流水日期,"&lt;"&amp;$I$41),2))</f>
        <v/>
      </c>
      <c r="K57" s="24" t="str">
        <f>IF(OR($I57="",$I$41=""),"",ROUND(SUMIFS(流水收入,流水账户,$I57,流水日期,"&gt;="&amp;$I$41,流水日期,"&lt;="&amp;EOMONTH($I$41,0),流水属性,"&lt;&gt;内部转账"),2))</f>
        <v/>
      </c>
      <c r="L57" s="24" t="str">
        <f>IF(OR($I57="",$I$41=""),"",ROUND(SUMIFS(流水支出,流水账户,$I57,流水日期,"&gt;="&amp;$I$41,流水日期,"&lt;="&amp;EOMONTH($I$41,0),流水属性,"&lt;&gt;内部转账"),2))</f>
        <v/>
      </c>
      <c r="M57" s="24" t="str">
        <f>IF(OR($I57="",$I$41=""),"",ROUND(SUMIFS(流水收入,流水账户,$I57,流水日期,"&gt;="&amp;$I$41,流水日期,"&lt;="&amp;EOMONTH($I$41,0),流水属性,"内部转账"),2))</f>
        <v/>
      </c>
      <c r="N57" s="24" t="str">
        <f>IF(OR($I57="",$I$41=""),"",ROUND(SUMIFS(流水支出,流水账户,$I57,流水日期,"&gt;="&amp;$I$41,流水日期,"&lt;="&amp;EOMONTH($I$41,0),流水属性,"内部转账"),2))</f>
        <v/>
      </c>
      <c r="O57" s="24" t="str">
        <f t="shared" si="5"/>
        <v/>
      </c>
    </row>
    <row r="58" ht="16.5" spans="1:15">
      <c r="A58" s="4" t="str">
        <f>IF($B58="","",16)</f>
        <v/>
      </c>
      <c r="B58" s="13" t="str">
        <f>IF(基础资料!$B$20="","",基础资料!$B$20)</f>
        <v/>
      </c>
      <c r="C58" s="24" t="str">
        <f>IF(OR($B58="",$B$41=""),"",ROUND(SUMIF(账户表,$B58,账户期初)+SUMIFS(流水收入,流水账户,$B58,流水日期,"&lt;"&amp;$B$41)-SUMIFS(流水支出,流水账户,$B58,流水日期,"&lt;"&amp;$B$41),2))</f>
        <v/>
      </c>
      <c r="D58" s="24" t="str">
        <f>IF(OR($B58="",$B$41=""),"",ROUND(SUMIFS(流水收入,流水账户,$B58,流水日期,$B$41),2))</f>
        <v/>
      </c>
      <c r="E58" s="24" t="str">
        <f>IF(OR($B58="",$B$41=""),"",ROUND(SUMIFS(流水支出,流水账户,$B58,流水日期,$B$41),2))</f>
        <v/>
      </c>
      <c r="F58" s="24" t="str">
        <f t="shared" si="4"/>
        <v/>
      </c>
      <c r="H58" s="4" t="str">
        <f>IF($I58="","",16)</f>
        <v/>
      </c>
      <c r="I58" s="13" t="str">
        <f>IF(基础资料!$B$20="","",基础资料!$B$20)</f>
        <v/>
      </c>
      <c r="J58" s="24" t="str">
        <f>IF(OR($I58="",$I$41=""),"",ROUND(SUMIF(账户表,$I58,账户期初)+SUMIFS(流水收入,流水账户,$I58,流水日期,"&lt;"&amp;$I$41)-SUMIFS(流水支出,流水账户,$I58,流水日期,"&lt;"&amp;$I$41),2))</f>
        <v/>
      </c>
      <c r="K58" s="24" t="str">
        <f>IF(OR($I58="",$I$41=""),"",ROUND(SUMIFS(流水收入,流水账户,$I58,流水日期,"&gt;="&amp;$I$41,流水日期,"&lt;="&amp;EOMONTH($I$41,0),流水属性,"&lt;&gt;内部转账"),2))</f>
        <v/>
      </c>
      <c r="L58" s="24" t="str">
        <f>IF(OR($I58="",$I$41=""),"",ROUND(SUMIFS(流水支出,流水账户,$I58,流水日期,"&gt;="&amp;$I$41,流水日期,"&lt;="&amp;EOMONTH($I$41,0),流水属性,"&lt;&gt;内部转账"),2))</f>
        <v/>
      </c>
      <c r="M58" s="24" t="str">
        <f>IF(OR($I58="",$I$41=""),"",ROUND(SUMIFS(流水收入,流水账户,$I58,流水日期,"&gt;="&amp;$I$41,流水日期,"&lt;="&amp;EOMONTH($I$41,0),流水属性,"内部转账"),2))</f>
        <v/>
      </c>
      <c r="N58" s="24" t="str">
        <f>IF(OR($I58="",$I$41=""),"",ROUND(SUMIFS(流水支出,流水账户,$I58,流水日期,"&gt;="&amp;$I$41,流水日期,"&lt;="&amp;EOMONTH($I$41,0),流水属性,"内部转账"),2))</f>
        <v/>
      </c>
      <c r="O58" s="24" t="str">
        <f t="shared" si="5"/>
        <v/>
      </c>
    </row>
    <row r="59" ht="16.5" spans="1:15">
      <c r="A59" s="4" t="str">
        <f>IF($B59="","",17)</f>
        <v/>
      </c>
      <c r="B59" s="13" t="str">
        <f>IF(基础资料!$B$21="","",基础资料!$B$21)</f>
        <v/>
      </c>
      <c r="C59" s="24" t="str">
        <f>IF(OR($B59="",$B$41=""),"",ROUND(SUMIF(账户表,$B59,账户期初)+SUMIFS(流水收入,流水账户,$B59,流水日期,"&lt;"&amp;$B$41)-SUMIFS(流水支出,流水账户,$B59,流水日期,"&lt;"&amp;$B$41),2))</f>
        <v/>
      </c>
      <c r="D59" s="24" t="str">
        <f>IF(OR($B59="",$B$41=""),"",ROUND(SUMIFS(流水收入,流水账户,$B59,流水日期,$B$41),2))</f>
        <v/>
      </c>
      <c r="E59" s="24" t="str">
        <f>IF(OR($B59="",$B$41=""),"",ROUND(SUMIFS(流水支出,流水账户,$B59,流水日期,$B$41),2))</f>
        <v/>
      </c>
      <c r="F59" s="24" t="str">
        <f t="shared" si="4"/>
        <v/>
      </c>
      <c r="H59" s="4" t="str">
        <f>IF($I59="","",17)</f>
        <v/>
      </c>
      <c r="I59" s="13" t="str">
        <f>IF(基础资料!$B$21="","",基础资料!$B$21)</f>
        <v/>
      </c>
      <c r="J59" s="24" t="str">
        <f>IF(OR($I59="",$I$41=""),"",ROUND(SUMIF(账户表,$I59,账户期初)+SUMIFS(流水收入,流水账户,$I59,流水日期,"&lt;"&amp;$I$41)-SUMIFS(流水支出,流水账户,$I59,流水日期,"&lt;"&amp;$I$41),2))</f>
        <v/>
      </c>
      <c r="K59" s="24" t="str">
        <f>IF(OR($I59="",$I$41=""),"",ROUND(SUMIFS(流水收入,流水账户,$I59,流水日期,"&gt;="&amp;$I$41,流水日期,"&lt;="&amp;EOMONTH($I$41,0),流水属性,"&lt;&gt;内部转账"),2))</f>
        <v/>
      </c>
      <c r="L59" s="24" t="str">
        <f>IF(OR($I59="",$I$41=""),"",ROUND(SUMIFS(流水支出,流水账户,$I59,流水日期,"&gt;="&amp;$I$41,流水日期,"&lt;="&amp;EOMONTH($I$41,0),流水属性,"&lt;&gt;内部转账"),2))</f>
        <v/>
      </c>
      <c r="M59" s="24" t="str">
        <f>IF(OR($I59="",$I$41=""),"",ROUND(SUMIFS(流水收入,流水账户,$I59,流水日期,"&gt;="&amp;$I$41,流水日期,"&lt;="&amp;EOMONTH($I$41,0),流水属性,"内部转账"),2))</f>
        <v/>
      </c>
      <c r="N59" s="24" t="str">
        <f>IF(OR($I59="",$I$41=""),"",ROUND(SUMIFS(流水支出,流水账户,$I59,流水日期,"&gt;="&amp;$I$41,流水日期,"&lt;="&amp;EOMONTH($I$41,0),流水属性,"内部转账"),2))</f>
        <v/>
      </c>
      <c r="O59" s="24" t="str">
        <f t="shared" si="5"/>
        <v/>
      </c>
    </row>
    <row r="60" ht="16.5" spans="1:15">
      <c r="A60" s="4" t="str">
        <f>IF($B60="","",18)</f>
        <v/>
      </c>
      <c r="B60" s="13" t="str">
        <f>IF(基础资料!$B$22="","",基础资料!$B$22)</f>
        <v/>
      </c>
      <c r="C60" s="24" t="str">
        <f>IF(OR($B60="",$B$41=""),"",ROUND(SUMIF(账户表,$B60,账户期初)+SUMIFS(流水收入,流水账户,$B60,流水日期,"&lt;"&amp;$B$41)-SUMIFS(流水支出,流水账户,$B60,流水日期,"&lt;"&amp;$B$41),2))</f>
        <v/>
      </c>
      <c r="D60" s="24" t="str">
        <f>IF(OR($B60="",$B$41=""),"",ROUND(SUMIFS(流水收入,流水账户,$B60,流水日期,$B$41),2))</f>
        <v/>
      </c>
      <c r="E60" s="24" t="str">
        <f>IF(OR($B60="",$B$41=""),"",ROUND(SUMIFS(流水支出,流水账户,$B60,流水日期,$B$41),2))</f>
        <v/>
      </c>
      <c r="F60" s="24" t="str">
        <f t="shared" si="4"/>
        <v/>
      </c>
      <c r="H60" s="4" t="str">
        <f>IF($I60="","",18)</f>
        <v/>
      </c>
      <c r="I60" s="13" t="str">
        <f>IF(基础资料!$B$22="","",基础资料!$B$22)</f>
        <v/>
      </c>
      <c r="J60" s="24" t="str">
        <f>IF(OR($I60="",$I$41=""),"",ROUND(SUMIF(账户表,$I60,账户期初)+SUMIFS(流水收入,流水账户,$I60,流水日期,"&lt;"&amp;$I$41)-SUMIFS(流水支出,流水账户,$I60,流水日期,"&lt;"&amp;$I$41),2))</f>
        <v/>
      </c>
      <c r="K60" s="24" t="str">
        <f>IF(OR($I60="",$I$41=""),"",ROUND(SUMIFS(流水收入,流水账户,$I60,流水日期,"&gt;="&amp;$I$41,流水日期,"&lt;="&amp;EOMONTH($I$41,0),流水属性,"&lt;&gt;内部转账"),2))</f>
        <v/>
      </c>
      <c r="L60" s="24" t="str">
        <f>IF(OR($I60="",$I$41=""),"",ROUND(SUMIFS(流水支出,流水账户,$I60,流水日期,"&gt;="&amp;$I$41,流水日期,"&lt;="&amp;EOMONTH($I$41,0),流水属性,"&lt;&gt;内部转账"),2))</f>
        <v/>
      </c>
      <c r="M60" s="24" t="str">
        <f>IF(OR($I60="",$I$41=""),"",ROUND(SUMIFS(流水收入,流水账户,$I60,流水日期,"&gt;="&amp;$I$41,流水日期,"&lt;="&amp;EOMONTH($I$41,0),流水属性,"内部转账"),2))</f>
        <v/>
      </c>
      <c r="N60" s="24" t="str">
        <f>IF(OR($I60="",$I$41=""),"",ROUND(SUMIFS(流水支出,流水账户,$I60,流水日期,"&gt;="&amp;$I$41,流水日期,"&lt;="&amp;EOMONTH($I$41,0),流水属性,"内部转账"),2))</f>
        <v/>
      </c>
      <c r="O60" s="24" t="str">
        <f t="shared" si="5"/>
        <v/>
      </c>
    </row>
    <row r="61" ht="16.5" spans="1:15">
      <c r="A61" s="4" t="str">
        <f>IF($B61="","",19)</f>
        <v/>
      </c>
      <c r="B61" s="13" t="str">
        <f>IF(基础资料!$B$23="","",基础资料!$B$23)</f>
        <v/>
      </c>
      <c r="C61" s="24" t="str">
        <f>IF(OR($B61="",$B$41=""),"",ROUND(SUMIF(账户表,$B61,账户期初)+SUMIFS(流水收入,流水账户,$B61,流水日期,"&lt;"&amp;$B$41)-SUMIFS(流水支出,流水账户,$B61,流水日期,"&lt;"&amp;$B$41),2))</f>
        <v/>
      </c>
      <c r="D61" s="24" t="str">
        <f>IF(OR($B61="",$B$41=""),"",ROUND(SUMIFS(流水收入,流水账户,$B61,流水日期,$B$41),2))</f>
        <v/>
      </c>
      <c r="E61" s="24" t="str">
        <f>IF(OR($B61="",$B$41=""),"",ROUND(SUMIFS(流水支出,流水账户,$B61,流水日期,$B$41),2))</f>
        <v/>
      </c>
      <c r="F61" s="24" t="str">
        <f t="shared" si="4"/>
        <v/>
      </c>
      <c r="H61" s="4" t="str">
        <f>IF($I61="","",19)</f>
        <v/>
      </c>
      <c r="I61" s="13" t="str">
        <f>IF(基础资料!$B$23="","",基础资料!$B$23)</f>
        <v/>
      </c>
      <c r="J61" s="24" t="str">
        <f>IF(OR($I61="",$I$41=""),"",ROUND(SUMIF(账户表,$I61,账户期初)+SUMIFS(流水收入,流水账户,$I61,流水日期,"&lt;"&amp;$I$41)-SUMIFS(流水支出,流水账户,$I61,流水日期,"&lt;"&amp;$I$41),2))</f>
        <v/>
      </c>
      <c r="K61" s="24" t="str">
        <f>IF(OR($I61="",$I$41=""),"",ROUND(SUMIFS(流水收入,流水账户,$I61,流水日期,"&gt;="&amp;$I$41,流水日期,"&lt;="&amp;EOMONTH($I$41,0),流水属性,"&lt;&gt;内部转账"),2))</f>
        <v/>
      </c>
      <c r="L61" s="24" t="str">
        <f>IF(OR($I61="",$I$41=""),"",ROUND(SUMIFS(流水支出,流水账户,$I61,流水日期,"&gt;="&amp;$I$41,流水日期,"&lt;="&amp;EOMONTH($I$41,0),流水属性,"&lt;&gt;内部转账"),2))</f>
        <v/>
      </c>
      <c r="M61" s="24" t="str">
        <f>IF(OR($I61="",$I$41=""),"",ROUND(SUMIFS(流水收入,流水账户,$I61,流水日期,"&gt;="&amp;$I$41,流水日期,"&lt;="&amp;EOMONTH($I$41,0),流水属性,"内部转账"),2))</f>
        <v/>
      </c>
      <c r="N61" s="24" t="str">
        <f>IF(OR($I61="",$I$41=""),"",ROUND(SUMIFS(流水支出,流水账户,$I61,流水日期,"&gt;="&amp;$I$41,流水日期,"&lt;="&amp;EOMONTH($I$41,0),流水属性,"内部转账"),2))</f>
        <v/>
      </c>
      <c r="O61" s="24" t="str">
        <f t="shared" si="5"/>
        <v/>
      </c>
    </row>
    <row r="62" ht="16.5" spans="1:15">
      <c r="A62" s="4" t="str">
        <f>IF($B62="","",20)</f>
        <v/>
      </c>
      <c r="B62" s="13" t="str">
        <f>IF(基础资料!$B$24="","",基础资料!$B$24)</f>
        <v/>
      </c>
      <c r="C62" s="24" t="str">
        <f>IF(OR($B62="",$B$41=""),"",ROUND(SUMIF(账户表,$B62,账户期初)+SUMIFS(流水收入,流水账户,$B62,流水日期,"&lt;"&amp;$B$41)-SUMIFS(流水支出,流水账户,$B62,流水日期,"&lt;"&amp;$B$41),2))</f>
        <v/>
      </c>
      <c r="D62" s="24" t="str">
        <f>IF(OR($B62="",$B$41=""),"",ROUND(SUMIFS(流水收入,流水账户,$B62,流水日期,$B$41),2))</f>
        <v/>
      </c>
      <c r="E62" s="24" t="str">
        <f>IF(OR($B62="",$B$41=""),"",ROUND(SUMIFS(流水支出,流水账户,$B62,流水日期,$B$41),2))</f>
        <v/>
      </c>
      <c r="F62" s="24" t="str">
        <f t="shared" si="4"/>
        <v/>
      </c>
      <c r="H62" s="4" t="str">
        <f>IF($I62="","",20)</f>
        <v/>
      </c>
      <c r="I62" s="13" t="str">
        <f>IF(基础资料!$B$24="","",基础资料!$B$24)</f>
        <v/>
      </c>
      <c r="J62" s="24" t="str">
        <f>IF(OR($I62="",$I$41=""),"",ROUND(SUMIF(账户表,$I62,账户期初)+SUMIFS(流水收入,流水账户,$I62,流水日期,"&lt;"&amp;$I$41)-SUMIFS(流水支出,流水账户,$I62,流水日期,"&lt;"&amp;$I$41),2))</f>
        <v/>
      </c>
      <c r="K62" s="24" t="str">
        <f>IF(OR($I62="",$I$41=""),"",ROUND(SUMIFS(流水收入,流水账户,$I62,流水日期,"&gt;="&amp;$I$41,流水日期,"&lt;="&amp;EOMONTH($I$41,0),流水属性,"&lt;&gt;内部转账"),2))</f>
        <v/>
      </c>
      <c r="L62" s="24" t="str">
        <f>IF(OR($I62="",$I$41=""),"",ROUND(SUMIFS(流水支出,流水账户,$I62,流水日期,"&gt;="&amp;$I$41,流水日期,"&lt;="&amp;EOMONTH($I$41,0),流水属性,"&lt;&gt;内部转账"),2))</f>
        <v/>
      </c>
      <c r="M62" s="24" t="str">
        <f>IF(OR($I62="",$I$41=""),"",ROUND(SUMIFS(流水收入,流水账户,$I62,流水日期,"&gt;="&amp;$I$41,流水日期,"&lt;="&amp;EOMONTH($I$41,0),流水属性,"内部转账"),2))</f>
        <v/>
      </c>
      <c r="N62" s="24" t="str">
        <f>IF(OR($I62="",$I$41=""),"",ROUND(SUMIFS(流水支出,流水账户,$I62,流水日期,"&gt;="&amp;$I$41,流水日期,"&lt;="&amp;EOMONTH($I$41,0),流水属性,"内部转账"),2))</f>
        <v/>
      </c>
      <c r="O62" s="24" t="str">
        <f t="shared" si="5"/>
        <v/>
      </c>
    </row>
    <row r="63" ht="16.5" spans="1:15">
      <c r="A63" s="4" t="str">
        <f>IF($B63="","",21)</f>
        <v/>
      </c>
      <c r="B63" s="13" t="str">
        <f>IF(基础资料!$B$25="","",基础资料!$B$25)</f>
        <v/>
      </c>
      <c r="C63" s="24" t="str">
        <f>IF(OR($B63="",$B$41=""),"",ROUND(SUMIF(账户表,$B63,账户期初)+SUMIFS(流水收入,流水账户,$B63,流水日期,"&lt;"&amp;$B$41)-SUMIFS(流水支出,流水账户,$B63,流水日期,"&lt;"&amp;$B$41),2))</f>
        <v/>
      </c>
      <c r="D63" s="24" t="str">
        <f>IF(OR($B63="",$B$41=""),"",ROUND(SUMIFS(流水收入,流水账户,$B63,流水日期,$B$41),2))</f>
        <v/>
      </c>
      <c r="E63" s="24" t="str">
        <f>IF(OR($B63="",$B$41=""),"",ROUND(SUMIFS(流水支出,流水账户,$B63,流水日期,$B$41),2))</f>
        <v/>
      </c>
      <c r="F63" s="24" t="str">
        <f t="shared" si="4"/>
        <v/>
      </c>
      <c r="H63" s="4" t="str">
        <f>IF($I63="","",21)</f>
        <v/>
      </c>
      <c r="I63" s="13" t="str">
        <f>IF(基础资料!$B$25="","",基础资料!$B$25)</f>
        <v/>
      </c>
      <c r="J63" s="24" t="str">
        <f>IF(OR($I63="",$I$41=""),"",ROUND(SUMIF(账户表,$I63,账户期初)+SUMIFS(流水收入,流水账户,$I63,流水日期,"&lt;"&amp;$I$41)-SUMIFS(流水支出,流水账户,$I63,流水日期,"&lt;"&amp;$I$41),2))</f>
        <v/>
      </c>
      <c r="K63" s="24" t="str">
        <f>IF(OR($I63="",$I$41=""),"",ROUND(SUMIFS(流水收入,流水账户,$I63,流水日期,"&gt;="&amp;$I$41,流水日期,"&lt;="&amp;EOMONTH($I$41,0),流水属性,"&lt;&gt;内部转账"),2))</f>
        <v/>
      </c>
      <c r="L63" s="24" t="str">
        <f>IF(OR($I63="",$I$41=""),"",ROUND(SUMIFS(流水支出,流水账户,$I63,流水日期,"&gt;="&amp;$I$41,流水日期,"&lt;="&amp;EOMONTH($I$41,0),流水属性,"&lt;&gt;内部转账"),2))</f>
        <v/>
      </c>
      <c r="M63" s="24" t="str">
        <f>IF(OR($I63="",$I$41=""),"",ROUND(SUMIFS(流水收入,流水账户,$I63,流水日期,"&gt;="&amp;$I$41,流水日期,"&lt;="&amp;EOMONTH($I$41,0),流水属性,"内部转账"),2))</f>
        <v/>
      </c>
      <c r="N63" s="24" t="str">
        <f>IF(OR($I63="",$I$41=""),"",ROUND(SUMIFS(流水支出,流水账户,$I63,流水日期,"&gt;="&amp;$I$41,流水日期,"&lt;="&amp;EOMONTH($I$41,0),流水属性,"内部转账"),2))</f>
        <v/>
      </c>
      <c r="O63" s="24" t="str">
        <f t="shared" si="5"/>
        <v/>
      </c>
    </row>
    <row r="64" ht="16.5" spans="1:15">
      <c r="A64" s="4" t="str">
        <f>IF($B64="","",22)</f>
        <v/>
      </c>
      <c r="B64" s="13" t="str">
        <f>IF(基础资料!$B$26="","",基础资料!$B$26)</f>
        <v/>
      </c>
      <c r="C64" s="24" t="str">
        <f>IF(OR($B64="",$B$41=""),"",ROUND(SUMIF(账户表,$B64,账户期初)+SUMIFS(流水收入,流水账户,$B64,流水日期,"&lt;"&amp;$B$41)-SUMIFS(流水支出,流水账户,$B64,流水日期,"&lt;"&amp;$B$41),2))</f>
        <v/>
      </c>
      <c r="D64" s="24" t="str">
        <f>IF(OR($B64="",$B$41=""),"",ROUND(SUMIFS(流水收入,流水账户,$B64,流水日期,$B$41),2))</f>
        <v/>
      </c>
      <c r="E64" s="24" t="str">
        <f>IF(OR($B64="",$B$41=""),"",ROUND(SUMIFS(流水支出,流水账户,$B64,流水日期,$B$41),2))</f>
        <v/>
      </c>
      <c r="F64" s="24" t="str">
        <f t="shared" si="4"/>
        <v/>
      </c>
      <c r="H64" s="4" t="str">
        <f>IF($I64="","",22)</f>
        <v/>
      </c>
      <c r="I64" s="13" t="str">
        <f>IF(基础资料!$B$26="","",基础资料!$B$26)</f>
        <v/>
      </c>
      <c r="J64" s="24" t="str">
        <f>IF(OR($I64="",$I$41=""),"",ROUND(SUMIF(账户表,$I64,账户期初)+SUMIFS(流水收入,流水账户,$I64,流水日期,"&lt;"&amp;$I$41)-SUMIFS(流水支出,流水账户,$I64,流水日期,"&lt;"&amp;$I$41),2))</f>
        <v/>
      </c>
      <c r="K64" s="24" t="str">
        <f>IF(OR($I64="",$I$41=""),"",ROUND(SUMIFS(流水收入,流水账户,$I64,流水日期,"&gt;="&amp;$I$41,流水日期,"&lt;="&amp;EOMONTH($I$41,0),流水属性,"&lt;&gt;内部转账"),2))</f>
        <v/>
      </c>
      <c r="L64" s="24" t="str">
        <f>IF(OR($I64="",$I$41=""),"",ROUND(SUMIFS(流水支出,流水账户,$I64,流水日期,"&gt;="&amp;$I$41,流水日期,"&lt;="&amp;EOMONTH($I$41,0),流水属性,"&lt;&gt;内部转账"),2))</f>
        <v/>
      </c>
      <c r="M64" s="24" t="str">
        <f>IF(OR($I64="",$I$41=""),"",ROUND(SUMIFS(流水收入,流水账户,$I64,流水日期,"&gt;="&amp;$I$41,流水日期,"&lt;="&amp;EOMONTH($I$41,0),流水属性,"内部转账"),2))</f>
        <v/>
      </c>
      <c r="N64" s="24" t="str">
        <f>IF(OR($I64="",$I$41=""),"",ROUND(SUMIFS(流水支出,流水账户,$I64,流水日期,"&gt;="&amp;$I$41,流水日期,"&lt;="&amp;EOMONTH($I$41,0),流水属性,"内部转账"),2))</f>
        <v/>
      </c>
      <c r="O64" s="24" t="str">
        <f t="shared" si="5"/>
        <v/>
      </c>
    </row>
    <row r="65" ht="16.5" spans="1:15">
      <c r="A65" s="4" t="str">
        <f>IF($B65="","",23)</f>
        <v/>
      </c>
      <c r="B65" s="13" t="str">
        <f>IF(基础资料!$B$27="","",基础资料!$B$27)</f>
        <v/>
      </c>
      <c r="C65" s="24" t="str">
        <f>IF(OR($B65="",$B$41=""),"",ROUND(SUMIF(账户表,$B65,账户期初)+SUMIFS(流水收入,流水账户,$B65,流水日期,"&lt;"&amp;$B$41)-SUMIFS(流水支出,流水账户,$B65,流水日期,"&lt;"&amp;$B$41),2))</f>
        <v/>
      </c>
      <c r="D65" s="24" t="str">
        <f>IF(OR($B65="",$B$41=""),"",ROUND(SUMIFS(流水收入,流水账户,$B65,流水日期,$B$41),2))</f>
        <v/>
      </c>
      <c r="E65" s="24" t="str">
        <f>IF(OR($B65="",$B$41=""),"",ROUND(SUMIFS(流水支出,流水账户,$B65,流水日期,$B$41),2))</f>
        <v/>
      </c>
      <c r="F65" s="24" t="str">
        <f t="shared" si="4"/>
        <v/>
      </c>
      <c r="H65" s="4" t="str">
        <f>IF($I65="","",23)</f>
        <v/>
      </c>
      <c r="I65" s="13" t="str">
        <f>IF(基础资料!$B$27="","",基础资料!$B$27)</f>
        <v/>
      </c>
      <c r="J65" s="24" t="str">
        <f>IF(OR($I65="",$I$41=""),"",ROUND(SUMIF(账户表,$I65,账户期初)+SUMIFS(流水收入,流水账户,$I65,流水日期,"&lt;"&amp;$I$41)-SUMIFS(流水支出,流水账户,$I65,流水日期,"&lt;"&amp;$I$41),2))</f>
        <v/>
      </c>
      <c r="K65" s="24" t="str">
        <f>IF(OR($I65="",$I$41=""),"",ROUND(SUMIFS(流水收入,流水账户,$I65,流水日期,"&gt;="&amp;$I$41,流水日期,"&lt;="&amp;EOMONTH($I$41,0),流水属性,"&lt;&gt;内部转账"),2))</f>
        <v/>
      </c>
      <c r="L65" s="24" t="str">
        <f>IF(OR($I65="",$I$41=""),"",ROUND(SUMIFS(流水支出,流水账户,$I65,流水日期,"&gt;="&amp;$I$41,流水日期,"&lt;="&amp;EOMONTH($I$41,0),流水属性,"&lt;&gt;内部转账"),2))</f>
        <v/>
      </c>
      <c r="M65" s="24" t="str">
        <f>IF(OR($I65="",$I$41=""),"",ROUND(SUMIFS(流水收入,流水账户,$I65,流水日期,"&gt;="&amp;$I$41,流水日期,"&lt;="&amp;EOMONTH($I$41,0),流水属性,"内部转账"),2))</f>
        <v/>
      </c>
      <c r="N65" s="24" t="str">
        <f>IF(OR($I65="",$I$41=""),"",ROUND(SUMIFS(流水支出,流水账户,$I65,流水日期,"&gt;="&amp;$I$41,流水日期,"&lt;="&amp;EOMONTH($I$41,0),流水属性,"内部转账"),2))</f>
        <v/>
      </c>
      <c r="O65" s="24" t="str">
        <f t="shared" si="5"/>
        <v/>
      </c>
    </row>
    <row r="66" ht="16.5" spans="1:15">
      <c r="A66" s="4" t="str">
        <f>IF($B66="","",24)</f>
        <v/>
      </c>
      <c r="B66" s="13" t="str">
        <f>IF(基础资料!$B$28="","",基础资料!$B$28)</f>
        <v/>
      </c>
      <c r="C66" s="24" t="str">
        <f>IF(OR($B66="",$B$41=""),"",ROUND(SUMIF(账户表,$B66,账户期初)+SUMIFS(流水收入,流水账户,$B66,流水日期,"&lt;"&amp;$B$41)-SUMIFS(流水支出,流水账户,$B66,流水日期,"&lt;"&amp;$B$41),2))</f>
        <v/>
      </c>
      <c r="D66" s="24" t="str">
        <f>IF(OR($B66="",$B$41=""),"",ROUND(SUMIFS(流水收入,流水账户,$B66,流水日期,$B$41),2))</f>
        <v/>
      </c>
      <c r="E66" s="24" t="str">
        <f>IF(OR($B66="",$B$41=""),"",ROUND(SUMIFS(流水支出,流水账户,$B66,流水日期,$B$41),2))</f>
        <v/>
      </c>
      <c r="F66" s="24" t="str">
        <f t="shared" si="4"/>
        <v/>
      </c>
      <c r="H66" s="4" t="str">
        <f>IF($I66="","",24)</f>
        <v/>
      </c>
      <c r="I66" s="13" t="str">
        <f>IF(基础资料!$B$28="","",基础资料!$B$28)</f>
        <v/>
      </c>
      <c r="J66" s="24" t="str">
        <f>IF(OR($I66="",$I$41=""),"",ROUND(SUMIF(账户表,$I66,账户期初)+SUMIFS(流水收入,流水账户,$I66,流水日期,"&lt;"&amp;$I$41)-SUMIFS(流水支出,流水账户,$I66,流水日期,"&lt;"&amp;$I$41),2))</f>
        <v/>
      </c>
      <c r="K66" s="24" t="str">
        <f>IF(OR($I66="",$I$41=""),"",ROUND(SUMIFS(流水收入,流水账户,$I66,流水日期,"&gt;="&amp;$I$41,流水日期,"&lt;="&amp;EOMONTH($I$41,0),流水属性,"&lt;&gt;内部转账"),2))</f>
        <v/>
      </c>
      <c r="L66" s="24" t="str">
        <f>IF(OR($I66="",$I$41=""),"",ROUND(SUMIFS(流水支出,流水账户,$I66,流水日期,"&gt;="&amp;$I$41,流水日期,"&lt;="&amp;EOMONTH($I$41,0),流水属性,"&lt;&gt;内部转账"),2))</f>
        <v/>
      </c>
      <c r="M66" s="24" t="str">
        <f>IF(OR($I66="",$I$41=""),"",ROUND(SUMIFS(流水收入,流水账户,$I66,流水日期,"&gt;="&amp;$I$41,流水日期,"&lt;="&amp;EOMONTH($I$41,0),流水属性,"内部转账"),2))</f>
        <v/>
      </c>
      <c r="N66" s="24" t="str">
        <f>IF(OR($I66="",$I$41=""),"",ROUND(SUMIFS(流水支出,流水账户,$I66,流水日期,"&gt;="&amp;$I$41,流水日期,"&lt;="&amp;EOMONTH($I$41,0),流水属性,"内部转账"),2))</f>
        <v/>
      </c>
      <c r="O66" s="24" t="str">
        <f t="shared" si="5"/>
        <v/>
      </c>
    </row>
    <row r="67" ht="16.5" spans="1:15">
      <c r="A67" s="4" t="str">
        <f>IF($B67="","",25)</f>
        <v/>
      </c>
      <c r="B67" s="13" t="str">
        <f>IF(基础资料!$B$29="","",基础资料!$B$29)</f>
        <v/>
      </c>
      <c r="C67" s="24" t="str">
        <f>IF(OR($B67="",$B$41=""),"",ROUND(SUMIF(账户表,$B67,账户期初)+SUMIFS(流水收入,流水账户,$B67,流水日期,"&lt;"&amp;$B$41)-SUMIFS(流水支出,流水账户,$B67,流水日期,"&lt;"&amp;$B$41),2))</f>
        <v/>
      </c>
      <c r="D67" s="24" t="str">
        <f>IF(OR($B67="",$B$41=""),"",ROUND(SUMIFS(流水收入,流水账户,$B67,流水日期,$B$41),2))</f>
        <v/>
      </c>
      <c r="E67" s="24" t="str">
        <f>IF(OR($B67="",$B$41=""),"",ROUND(SUMIFS(流水支出,流水账户,$B67,流水日期,$B$41),2))</f>
        <v/>
      </c>
      <c r="F67" s="24" t="str">
        <f t="shared" si="4"/>
        <v/>
      </c>
      <c r="H67" s="4" t="str">
        <f>IF($I67="","",25)</f>
        <v/>
      </c>
      <c r="I67" s="13" t="str">
        <f>IF(基础资料!$B$29="","",基础资料!$B$29)</f>
        <v/>
      </c>
      <c r="J67" s="24" t="str">
        <f>IF(OR($I67="",$I$41=""),"",ROUND(SUMIF(账户表,$I67,账户期初)+SUMIFS(流水收入,流水账户,$I67,流水日期,"&lt;"&amp;$I$41)-SUMIFS(流水支出,流水账户,$I67,流水日期,"&lt;"&amp;$I$41),2))</f>
        <v/>
      </c>
      <c r="K67" s="24" t="str">
        <f>IF(OR($I67="",$I$41=""),"",ROUND(SUMIFS(流水收入,流水账户,$I67,流水日期,"&gt;="&amp;$I$41,流水日期,"&lt;="&amp;EOMONTH($I$41,0),流水属性,"&lt;&gt;内部转账"),2))</f>
        <v/>
      </c>
      <c r="L67" s="24" t="str">
        <f>IF(OR($I67="",$I$41=""),"",ROUND(SUMIFS(流水支出,流水账户,$I67,流水日期,"&gt;="&amp;$I$41,流水日期,"&lt;="&amp;EOMONTH($I$41,0),流水属性,"&lt;&gt;内部转账"),2))</f>
        <v/>
      </c>
      <c r="M67" s="24" t="str">
        <f>IF(OR($I67="",$I$41=""),"",ROUND(SUMIFS(流水收入,流水账户,$I67,流水日期,"&gt;="&amp;$I$41,流水日期,"&lt;="&amp;EOMONTH($I$41,0),流水属性,"内部转账"),2))</f>
        <v/>
      </c>
      <c r="N67" s="24" t="str">
        <f>IF(OR($I67="",$I$41=""),"",ROUND(SUMIFS(流水支出,流水账户,$I67,流水日期,"&gt;="&amp;$I$41,流水日期,"&lt;="&amp;EOMONTH($I$41,0),流水属性,"内部转账"),2))</f>
        <v/>
      </c>
      <c r="O67" s="24" t="str">
        <f t="shared" si="5"/>
        <v/>
      </c>
    </row>
    <row r="68" ht="16.5" spans="1:15">
      <c r="A68" s="4" t="str">
        <f>IF($B68="","",26)</f>
        <v/>
      </c>
      <c r="B68" s="13" t="str">
        <f>IF(基础资料!$B$30="","",基础资料!$B$30)</f>
        <v/>
      </c>
      <c r="C68" s="24" t="str">
        <f>IF(OR($B68="",$B$41=""),"",ROUND(SUMIF(账户表,$B68,账户期初)+SUMIFS(流水收入,流水账户,$B68,流水日期,"&lt;"&amp;$B$41)-SUMIFS(流水支出,流水账户,$B68,流水日期,"&lt;"&amp;$B$41),2))</f>
        <v/>
      </c>
      <c r="D68" s="24" t="str">
        <f>IF(OR($B68="",$B$41=""),"",ROUND(SUMIFS(流水收入,流水账户,$B68,流水日期,$B$41),2))</f>
        <v/>
      </c>
      <c r="E68" s="24" t="str">
        <f>IF(OR($B68="",$B$41=""),"",ROUND(SUMIFS(流水支出,流水账户,$B68,流水日期,$B$41),2))</f>
        <v/>
      </c>
      <c r="F68" s="24" t="str">
        <f t="shared" si="4"/>
        <v/>
      </c>
      <c r="H68" s="4" t="str">
        <f>IF($I68="","",26)</f>
        <v/>
      </c>
      <c r="I68" s="13" t="str">
        <f>IF(基础资料!$B$30="","",基础资料!$B$30)</f>
        <v/>
      </c>
      <c r="J68" s="24" t="str">
        <f>IF(OR($I68="",$I$41=""),"",ROUND(SUMIF(账户表,$I68,账户期初)+SUMIFS(流水收入,流水账户,$I68,流水日期,"&lt;"&amp;$I$41)-SUMIFS(流水支出,流水账户,$I68,流水日期,"&lt;"&amp;$I$41),2))</f>
        <v/>
      </c>
      <c r="K68" s="24" t="str">
        <f>IF(OR($I68="",$I$41=""),"",ROUND(SUMIFS(流水收入,流水账户,$I68,流水日期,"&gt;="&amp;$I$41,流水日期,"&lt;="&amp;EOMONTH($I$41,0),流水属性,"&lt;&gt;内部转账"),2))</f>
        <v/>
      </c>
      <c r="L68" s="24" t="str">
        <f>IF(OR($I68="",$I$41=""),"",ROUND(SUMIFS(流水支出,流水账户,$I68,流水日期,"&gt;="&amp;$I$41,流水日期,"&lt;="&amp;EOMONTH($I$41,0),流水属性,"&lt;&gt;内部转账"),2))</f>
        <v/>
      </c>
      <c r="M68" s="24" t="str">
        <f>IF(OR($I68="",$I$41=""),"",ROUND(SUMIFS(流水收入,流水账户,$I68,流水日期,"&gt;="&amp;$I$41,流水日期,"&lt;="&amp;EOMONTH($I$41,0),流水属性,"内部转账"),2))</f>
        <v/>
      </c>
      <c r="N68" s="24" t="str">
        <f>IF(OR($I68="",$I$41=""),"",ROUND(SUMIFS(流水支出,流水账户,$I68,流水日期,"&gt;="&amp;$I$41,流水日期,"&lt;="&amp;EOMONTH($I$41,0),流水属性,"内部转账"),2))</f>
        <v/>
      </c>
      <c r="O68" s="24" t="str">
        <f t="shared" si="5"/>
        <v/>
      </c>
    </row>
    <row r="69" ht="16.5" spans="1:15">
      <c r="A69" s="4" t="str">
        <f>IF($B69="","",27)</f>
        <v/>
      </c>
      <c r="B69" s="13" t="str">
        <f>IF(基础资料!$B$31="","",基础资料!$B$31)</f>
        <v/>
      </c>
      <c r="C69" s="24" t="str">
        <f>IF(OR($B69="",$B$41=""),"",ROUND(SUMIF(账户表,$B69,账户期初)+SUMIFS(流水收入,流水账户,$B69,流水日期,"&lt;"&amp;$B$41)-SUMIFS(流水支出,流水账户,$B69,流水日期,"&lt;"&amp;$B$41),2))</f>
        <v/>
      </c>
      <c r="D69" s="24" t="str">
        <f>IF(OR($B69="",$B$41=""),"",ROUND(SUMIFS(流水收入,流水账户,$B69,流水日期,$B$41),2))</f>
        <v/>
      </c>
      <c r="E69" s="24" t="str">
        <f>IF(OR($B69="",$B$41=""),"",ROUND(SUMIFS(流水支出,流水账户,$B69,流水日期,$B$41),2))</f>
        <v/>
      </c>
      <c r="F69" s="24" t="str">
        <f t="shared" si="4"/>
        <v/>
      </c>
      <c r="H69" s="4" t="str">
        <f>IF($I69="","",27)</f>
        <v/>
      </c>
      <c r="I69" s="13" t="str">
        <f>IF(基础资料!$B$31="","",基础资料!$B$31)</f>
        <v/>
      </c>
      <c r="J69" s="24" t="str">
        <f>IF(OR($I69="",$I$41=""),"",ROUND(SUMIF(账户表,$I69,账户期初)+SUMIFS(流水收入,流水账户,$I69,流水日期,"&lt;"&amp;$I$41)-SUMIFS(流水支出,流水账户,$I69,流水日期,"&lt;"&amp;$I$41),2))</f>
        <v/>
      </c>
      <c r="K69" s="24" t="str">
        <f>IF(OR($I69="",$I$41=""),"",ROUND(SUMIFS(流水收入,流水账户,$I69,流水日期,"&gt;="&amp;$I$41,流水日期,"&lt;="&amp;EOMONTH($I$41,0),流水属性,"&lt;&gt;内部转账"),2))</f>
        <v/>
      </c>
      <c r="L69" s="24" t="str">
        <f>IF(OR($I69="",$I$41=""),"",ROUND(SUMIFS(流水支出,流水账户,$I69,流水日期,"&gt;="&amp;$I$41,流水日期,"&lt;="&amp;EOMONTH($I$41,0),流水属性,"&lt;&gt;内部转账"),2))</f>
        <v/>
      </c>
      <c r="M69" s="24" t="str">
        <f>IF(OR($I69="",$I$41=""),"",ROUND(SUMIFS(流水收入,流水账户,$I69,流水日期,"&gt;="&amp;$I$41,流水日期,"&lt;="&amp;EOMONTH($I$41,0),流水属性,"内部转账"),2))</f>
        <v/>
      </c>
      <c r="N69" s="24" t="str">
        <f>IF(OR($I69="",$I$41=""),"",ROUND(SUMIFS(流水支出,流水账户,$I69,流水日期,"&gt;="&amp;$I$41,流水日期,"&lt;="&amp;EOMONTH($I$41,0),流水属性,"内部转账"),2))</f>
        <v/>
      </c>
      <c r="O69" s="24" t="str">
        <f t="shared" si="5"/>
        <v/>
      </c>
    </row>
    <row r="70" ht="16.5" spans="1:15">
      <c r="A70" s="4" t="str">
        <f>IF($B70="","",28)</f>
        <v/>
      </c>
      <c r="B70" s="13" t="str">
        <f>IF(基础资料!$B$32="","",基础资料!$B$32)</f>
        <v/>
      </c>
      <c r="C70" s="24" t="str">
        <f>IF(OR($B70="",$B$41=""),"",ROUND(SUMIF(账户表,$B70,账户期初)+SUMIFS(流水收入,流水账户,$B70,流水日期,"&lt;"&amp;$B$41)-SUMIFS(流水支出,流水账户,$B70,流水日期,"&lt;"&amp;$B$41),2))</f>
        <v/>
      </c>
      <c r="D70" s="24" t="str">
        <f>IF(OR($B70="",$B$41=""),"",ROUND(SUMIFS(流水收入,流水账户,$B70,流水日期,$B$41),2))</f>
        <v/>
      </c>
      <c r="E70" s="24" t="str">
        <f>IF(OR($B70="",$B$41=""),"",ROUND(SUMIFS(流水支出,流水账户,$B70,流水日期,$B$41),2))</f>
        <v/>
      </c>
      <c r="F70" s="24" t="str">
        <f t="shared" si="4"/>
        <v/>
      </c>
      <c r="H70" s="4" t="str">
        <f>IF($I70="","",28)</f>
        <v/>
      </c>
      <c r="I70" s="13" t="str">
        <f>IF(基础资料!$B$32="","",基础资料!$B$32)</f>
        <v/>
      </c>
      <c r="J70" s="24" t="str">
        <f>IF(OR($I70="",$I$41=""),"",ROUND(SUMIF(账户表,$I70,账户期初)+SUMIFS(流水收入,流水账户,$I70,流水日期,"&lt;"&amp;$I$41)-SUMIFS(流水支出,流水账户,$I70,流水日期,"&lt;"&amp;$I$41),2))</f>
        <v/>
      </c>
      <c r="K70" s="24" t="str">
        <f>IF(OR($I70="",$I$41=""),"",ROUND(SUMIFS(流水收入,流水账户,$I70,流水日期,"&gt;="&amp;$I$41,流水日期,"&lt;="&amp;EOMONTH($I$41,0),流水属性,"&lt;&gt;内部转账"),2))</f>
        <v/>
      </c>
      <c r="L70" s="24" t="str">
        <f>IF(OR($I70="",$I$41=""),"",ROUND(SUMIFS(流水支出,流水账户,$I70,流水日期,"&gt;="&amp;$I$41,流水日期,"&lt;="&amp;EOMONTH($I$41,0),流水属性,"&lt;&gt;内部转账"),2))</f>
        <v/>
      </c>
      <c r="M70" s="24" t="str">
        <f>IF(OR($I70="",$I$41=""),"",ROUND(SUMIFS(流水收入,流水账户,$I70,流水日期,"&gt;="&amp;$I$41,流水日期,"&lt;="&amp;EOMONTH($I$41,0),流水属性,"内部转账"),2))</f>
        <v/>
      </c>
      <c r="N70" s="24" t="str">
        <f>IF(OR($I70="",$I$41=""),"",ROUND(SUMIFS(流水支出,流水账户,$I70,流水日期,"&gt;="&amp;$I$41,流水日期,"&lt;="&amp;EOMONTH($I$41,0),流水属性,"内部转账"),2))</f>
        <v/>
      </c>
      <c r="O70" s="24" t="str">
        <f t="shared" si="5"/>
        <v/>
      </c>
    </row>
    <row r="71" ht="16.5" spans="1:15">
      <c r="A71" s="4" t="str">
        <f>IF($B71="","",29)</f>
        <v/>
      </c>
      <c r="B71" s="13" t="str">
        <f>IF(基础资料!$B$33="","",基础资料!$B$33)</f>
        <v/>
      </c>
      <c r="C71" s="24" t="str">
        <f>IF(OR($B71="",$B$41=""),"",ROUND(SUMIF(账户表,$B71,账户期初)+SUMIFS(流水收入,流水账户,$B71,流水日期,"&lt;"&amp;$B$41)-SUMIFS(流水支出,流水账户,$B71,流水日期,"&lt;"&amp;$B$41),2))</f>
        <v/>
      </c>
      <c r="D71" s="24" t="str">
        <f>IF(OR($B71="",$B$41=""),"",ROUND(SUMIFS(流水收入,流水账户,$B71,流水日期,$B$41),2))</f>
        <v/>
      </c>
      <c r="E71" s="24" t="str">
        <f>IF(OR($B71="",$B$41=""),"",ROUND(SUMIFS(流水支出,流水账户,$B71,流水日期,$B$41),2))</f>
        <v/>
      </c>
      <c r="F71" s="24" t="str">
        <f t="shared" si="4"/>
        <v/>
      </c>
      <c r="H71" s="4" t="str">
        <f>IF($I71="","",29)</f>
        <v/>
      </c>
      <c r="I71" s="13" t="str">
        <f>IF(基础资料!$B$33="","",基础资料!$B$33)</f>
        <v/>
      </c>
      <c r="J71" s="24" t="str">
        <f>IF(OR($I71="",$I$41=""),"",ROUND(SUMIF(账户表,$I71,账户期初)+SUMIFS(流水收入,流水账户,$I71,流水日期,"&lt;"&amp;$I$41)-SUMIFS(流水支出,流水账户,$I71,流水日期,"&lt;"&amp;$I$41),2))</f>
        <v/>
      </c>
      <c r="K71" s="24" t="str">
        <f>IF(OR($I71="",$I$41=""),"",ROUND(SUMIFS(流水收入,流水账户,$I71,流水日期,"&gt;="&amp;$I$41,流水日期,"&lt;="&amp;EOMONTH($I$41,0),流水属性,"&lt;&gt;内部转账"),2))</f>
        <v/>
      </c>
      <c r="L71" s="24" t="str">
        <f>IF(OR($I71="",$I$41=""),"",ROUND(SUMIFS(流水支出,流水账户,$I71,流水日期,"&gt;="&amp;$I$41,流水日期,"&lt;="&amp;EOMONTH($I$41,0),流水属性,"&lt;&gt;内部转账"),2))</f>
        <v/>
      </c>
      <c r="M71" s="24" t="str">
        <f>IF(OR($I71="",$I$41=""),"",ROUND(SUMIFS(流水收入,流水账户,$I71,流水日期,"&gt;="&amp;$I$41,流水日期,"&lt;="&amp;EOMONTH($I$41,0),流水属性,"内部转账"),2))</f>
        <v/>
      </c>
      <c r="N71" s="24" t="str">
        <f>IF(OR($I71="",$I$41=""),"",ROUND(SUMIFS(流水支出,流水账户,$I71,流水日期,"&gt;="&amp;$I$41,流水日期,"&lt;="&amp;EOMONTH($I$41,0),流水属性,"内部转账"),2))</f>
        <v/>
      </c>
      <c r="O71" s="24" t="str">
        <f t="shared" si="5"/>
        <v/>
      </c>
    </row>
    <row r="72" ht="16.5" spans="1:15">
      <c r="A72" s="4" t="str">
        <f>IF($B72="","",30)</f>
        <v/>
      </c>
      <c r="B72" s="13" t="str">
        <f>IF(基础资料!$B$34="","",基础资料!$B$34)</f>
        <v/>
      </c>
      <c r="C72" s="24" t="str">
        <f>IF(OR($B72="",$B$41=""),"",ROUND(SUMIF(账户表,$B72,账户期初)+SUMIFS(流水收入,流水账户,$B72,流水日期,"&lt;"&amp;$B$41)-SUMIFS(流水支出,流水账户,$B72,流水日期,"&lt;"&amp;$B$41),2))</f>
        <v/>
      </c>
      <c r="D72" s="24" t="str">
        <f>IF(OR($B72="",$B$41=""),"",ROUND(SUMIFS(流水收入,流水账户,$B72,流水日期,$B$41),2))</f>
        <v/>
      </c>
      <c r="E72" s="24" t="str">
        <f>IF(OR($B72="",$B$41=""),"",ROUND(SUMIFS(流水支出,流水账户,$B72,流水日期,$B$41),2))</f>
        <v/>
      </c>
      <c r="F72" s="24" t="str">
        <f t="shared" si="4"/>
        <v/>
      </c>
      <c r="H72" s="4" t="str">
        <f>IF($I72="","",30)</f>
        <v/>
      </c>
      <c r="I72" s="13" t="str">
        <f>IF(基础资料!$B$34="","",基础资料!$B$34)</f>
        <v/>
      </c>
      <c r="J72" s="24" t="str">
        <f>IF(OR($I72="",$I$41=""),"",ROUND(SUMIF(账户表,$I72,账户期初)+SUMIFS(流水收入,流水账户,$I72,流水日期,"&lt;"&amp;$I$41)-SUMIFS(流水支出,流水账户,$I72,流水日期,"&lt;"&amp;$I$41),2))</f>
        <v/>
      </c>
      <c r="K72" s="24" t="str">
        <f>IF(OR($I72="",$I$41=""),"",ROUND(SUMIFS(流水收入,流水账户,$I72,流水日期,"&gt;="&amp;$I$41,流水日期,"&lt;="&amp;EOMONTH($I$41,0),流水属性,"&lt;&gt;内部转账"),2))</f>
        <v/>
      </c>
      <c r="L72" s="24" t="str">
        <f>IF(OR($I72="",$I$41=""),"",ROUND(SUMIFS(流水支出,流水账户,$I72,流水日期,"&gt;="&amp;$I$41,流水日期,"&lt;="&amp;EOMONTH($I$41,0),流水属性,"&lt;&gt;内部转账"),2))</f>
        <v/>
      </c>
      <c r="M72" s="24" t="str">
        <f>IF(OR($I72="",$I$41=""),"",ROUND(SUMIFS(流水收入,流水账户,$I72,流水日期,"&gt;="&amp;$I$41,流水日期,"&lt;="&amp;EOMONTH($I$41,0),流水属性,"内部转账"),2))</f>
        <v/>
      </c>
      <c r="N72" s="24" t="str">
        <f>IF(OR($I72="",$I$41=""),"",ROUND(SUMIFS(流水支出,流水账户,$I72,流水日期,"&gt;="&amp;$I$41,流水日期,"&lt;="&amp;EOMONTH($I$41,0),流水属性,"内部转账"),2))</f>
        <v/>
      </c>
      <c r="O72" s="24" t="str">
        <f t="shared" si="5"/>
        <v/>
      </c>
    </row>
    <row r="73" ht="16.5" spans="1:15">
      <c r="A73" s="41" t="s">
        <v>199</v>
      </c>
      <c r="B73" s="38" t="s">
        <v>216</v>
      </c>
      <c r="C73" s="7">
        <f>ROUND(SUM(C43:C72),2)</f>
        <v>153390</v>
      </c>
      <c r="D73" s="7">
        <f>ROUND(SUM(D43:D72),2)</f>
        <v>6800</v>
      </c>
      <c r="E73" s="7">
        <f>ROUND(SUM(E43:E72),2)</f>
        <v>4580</v>
      </c>
      <c r="F73" s="7">
        <f>ROUND(SUM(F43:F72),2)</f>
        <v>155610</v>
      </c>
      <c r="H73" s="19" t="s">
        <v>199</v>
      </c>
      <c r="I73" s="49" t="s">
        <v>216</v>
      </c>
      <c r="J73" s="7">
        <f t="shared" ref="J73:O73" si="6">ROUND(SUM(J43:J72),2)</f>
        <v>161000</v>
      </c>
      <c r="K73" s="7">
        <f t="shared" si="6"/>
        <v>16800</v>
      </c>
      <c r="L73" s="7">
        <f t="shared" si="6"/>
        <v>22190</v>
      </c>
      <c r="M73" s="7">
        <f t="shared" si="6"/>
        <v>2000</v>
      </c>
      <c r="N73" s="7">
        <f t="shared" si="6"/>
        <v>2000</v>
      </c>
      <c r="O73" s="7">
        <f t="shared" si="6"/>
        <v>155610</v>
      </c>
    </row>
  </sheetData>
  <mergeCells count="7">
    <mergeCell ref="A1:BO1"/>
    <mergeCell ref="A2:BO2"/>
    <mergeCell ref="A6:B6"/>
    <mergeCell ref="A40:F40"/>
    <mergeCell ref="H40:O40"/>
    <mergeCell ref="C41:F41"/>
    <mergeCell ref="J41:O41"/>
  </mergeCells>
  <pageMargins left="0.75" right="0.75" top="1" bottom="1" header="0.5" footer="0.5"/>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375623"/>
    <pageSetUpPr fitToPage="1"/>
  </sheetPr>
  <dimension ref="A1:H52"/>
  <sheetViews>
    <sheetView showGridLines="0" workbookViewId="0">
      <pane ySplit="4" topLeftCell="A5" activePane="bottomLeft" state="frozen"/>
      <selection/>
      <selection pane="bottomLeft" activeCell="B20" sqref="B20"/>
    </sheetView>
  </sheetViews>
  <sheetFormatPr defaultColWidth="9" defaultRowHeight="13.5" outlineLevelCol="7"/>
  <cols>
    <col min="1" max="4" width="14" customWidth="1"/>
    <col min="5" max="6" width="13" customWidth="1"/>
    <col min="7" max="7" width="14" customWidth="1"/>
    <col min="8" max="8" width="11" customWidth="1"/>
  </cols>
  <sheetData>
    <row r="1" ht="30" customHeight="1" spans="1:8">
      <c r="A1" s="1" t="s">
        <v>217</v>
      </c>
    </row>
    <row r="2" ht="39" customHeight="1" spans="1:8">
      <c r="A2" s="26" t="s">
        <v>218</v>
      </c>
      <c r="B2" s="27"/>
      <c r="C2" s="27"/>
      <c r="D2" s="27"/>
      <c r="E2" s="27"/>
      <c r="F2" s="27"/>
      <c r="G2" s="27"/>
      <c r="H2" s="27"/>
    </row>
    <row r="3" ht="22" customHeight="1" spans="1:8">
      <c r="A3" s="44" t="s">
        <v>219</v>
      </c>
      <c r="B3" s="15"/>
      <c r="C3" s="15"/>
      <c r="D3" s="15"/>
      <c r="E3" s="15"/>
      <c r="F3" s="15"/>
      <c r="G3" s="15"/>
      <c r="H3" s="16"/>
    </row>
    <row r="4" ht="30" customHeight="1" spans="1:8">
      <c r="A4" s="30" t="s">
        <v>178</v>
      </c>
      <c r="B4" s="30" t="s">
        <v>90</v>
      </c>
      <c r="C4" s="30" t="s">
        <v>130</v>
      </c>
      <c r="D4" s="30" t="s">
        <v>220</v>
      </c>
      <c r="E4" s="30" t="s">
        <v>213</v>
      </c>
      <c r="F4" s="30" t="s">
        <v>214</v>
      </c>
      <c r="G4" s="30" t="s">
        <v>221</v>
      </c>
      <c r="H4" s="30" t="s">
        <v>24</v>
      </c>
    </row>
    <row r="5" ht="16.5" spans="1:8">
      <c r="A5" s="45">
        <f>DATE(管理年度,1,1)</f>
        <v>46023</v>
      </c>
      <c r="B5" s="24">
        <f>ROUND(SUMIFS(流水收入,流水月份,(管理年度*100+1),流水属性,"&lt;&gt;内部转账"),2)</f>
        <v>0</v>
      </c>
      <c r="C5" s="24">
        <f>ROUND(SUMIFS(流水支出,流水月份,(管理年度*100+1),流水属性,"&lt;&gt;内部转账"),2)</f>
        <v>0</v>
      </c>
      <c r="D5" s="24">
        <f t="shared" ref="D5:D16" si="0">ROUND($B5-$C5,2)</f>
        <v>0</v>
      </c>
      <c r="E5" s="24">
        <f>ROUND(SUMIFS(流水收入,流水月份,(管理年度*100+1),流水属性,"内部转账"),2)</f>
        <v>0</v>
      </c>
      <c r="F5" s="24">
        <f>ROUND(SUMIFS(流水支出,流水月份,(管理年度*100+1),流水属性,"内部转账"),2)</f>
        <v>0</v>
      </c>
      <c r="G5" s="24">
        <f>ROUND(SUM(账户期初)+SUMIFS(流水收入,流水日期,"&lt;="&amp;EOMONTH(DATE(管理年度,1,1),0))-SUMIFS(流水支出,流水日期,"&lt;="&amp;EOMONTH(DATE(管理年度,1,1),0)),2)</f>
        <v>161000</v>
      </c>
      <c r="H5" s="8" t="str">
        <f t="shared" ref="H5:H16" si="1">IF(ROUND($E5-$F5,2)=0,"","※内部转入比转出多 "&amp;TEXT($E5-$F5,"#,##0.00")&amp;"，有一头没录")</f>
        <v/>
      </c>
    </row>
    <row r="6" ht="16.5" spans="1:8">
      <c r="A6" s="45">
        <f>DATE(管理年度,2,1)</f>
        <v>46054</v>
      </c>
      <c r="B6" s="24">
        <f>ROUND(SUMIFS(流水收入,流水月份,(管理年度*100+2),流水属性,"&lt;&gt;内部转账"),2)</f>
        <v>0</v>
      </c>
      <c r="C6" s="24">
        <f>ROUND(SUMIFS(流水支出,流水月份,(管理年度*100+2),流水属性,"&lt;&gt;内部转账"),2)</f>
        <v>0</v>
      </c>
      <c r="D6" s="24">
        <f t="shared" si="0"/>
        <v>0</v>
      </c>
      <c r="E6" s="24">
        <f>ROUND(SUMIFS(流水收入,流水月份,(管理年度*100+2),流水属性,"内部转账"),2)</f>
        <v>0</v>
      </c>
      <c r="F6" s="24">
        <f>ROUND(SUMIFS(流水支出,流水月份,(管理年度*100+2),流水属性,"内部转账"),2)</f>
        <v>0</v>
      </c>
      <c r="G6" s="24">
        <f>ROUND(SUM(账户期初)+SUMIFS(流水收入,流水日期,"&lt;="&amp;EOMONTH(DATE(管理年度,2,1),0))-SUMIFS(流水支出,流水日期,"&lt;="&amp;EOMONTH(DATE(管理年度,2,1),0)),2)</f>
        <v>161000</v>
      </c>
      <c r="H6" s="8" t="str">
        <f t="shared" si="1"/>
        <v/>
      </c>
    </row>
    <row r="7" ht="16.5" spans="1:8">
      <c r="A7" s="45">
        <f>DATE(管理年度,3,1)</f>
        <v>46082</v>
      </c>
      <c r="B7" s="24">
        <f>ROUND(SUMIFS(流水收入,流水月份,(管理年度*100+3),流水属性,"&lt;&gt;内部转账"),2)</f>
        <v>0</v>
      </c>
      <c r="C7" s="24">
        <f>ROUND(SUMIFS(流水支出,流水月份,(管理年度*100+3),流水属性,"&lt;&gt;内部转账"),2)</f>
        <v>0</v>
      </c>
      <c r="D7" s="24">
        <f t="shared" si="0"/>
        <v>0</v>
      </c>
      <c r="E7" s="24">
        <f>ROUND(SUMIFS(流水收入,流水月份,(管理年度*100+3),流水属性,"内部转账"),2)</f>
        <v>0</v>
      </c>
      <c r="F7" s="24">
        <f>ROUND(SUMIFS(流水支出,流水月份,(管理年度*100+3),流水属性,"内部转账"),2)</f>
        <v>0</v>
      </c>
      <c r="G7" s="24">
        <f>ROUND(SUM(账户期初)+SUMIFS(流水收入,流水日期,"&lt;="&amp;EOMONTH(DATE(管理年度,3,1),0))-SUMIFS(流水支出,流水日期,"&lt;="&amp;EOMONTH(DATE(管理年度,3,1),0)),2)</f>
        <v>161000</v>
      </c>
      <c r="H7" s="8" t="str">
        <f t="shared" si="1"/>
        <v/>
      </c>
    </row>
    <row r="8" ht="16.5" spans="1:8">
      <c r="A8" s="45">
        <f>DATE(管理年度,4,1)</f>
        <v>46113</v>
      </c>
      <c r="B8" s="24">
        <f>ROUND(SUMIFS(流水收入,流水月份,(管理年度*100+4),流水属性,"&lt;&gt;内部转账"),2)</f>
        <v>0</v>
      </c>
      <c r="C8" s="24">
        <f>ROUND(SUMIFS(流水支出,流水月份,(管理年度*100+4),流水属性,"&lt;&gt;内部转账"),2)</f>
        <v>0</v>
      </c>
      <c r="D8" s="24">
        <f t="shared" si="0"/>
        <v>0</v>
      </c>
      <c r="E8" s="24">
        <f>ROUND(SUMIFS(流水收入,流水月份,(管理年度*100+4),流水属性,"内部转账"),2)</f>
        <v>0</v>
      </c>
      <c r="F8" s="24">
        <f>ROUND(SUMIFS(流水支出,流水月份,(管理年度*100+4),流水属性,"内部转账"),2)</f>
        <v>0</v>
      </c>
      <c r="G8" s="24">
        <f>ROUND(SUM(账户期初)+SUMIFS(流水收入,流水日期,"&lt;="&amp;EOMONTH(DATE(管理年度,4,1),0))-SUMIFS(流水支出,流水日期,"&lt;="&amp;EOMONTH(DATE(管理年度,4,1),0)),2)</f>
        <v>161000</v>
      </c>
      <c r="H8" s="8" t="str">
        <f t="shared" si="1"/>
        <v/>
      </c>
    </row>
    <row r="9" ht="16.5" spans="1:8">
      <c r="A9" s="45">
        <f>DATE(管理年度,5,1)</f>
        <v>46143</v>
      </c>
      <c r="B9" s="24">
        <f>ROUND(SUMIFS(流水收入,流水月份,(管理年度*100+5),流水属性,"&lt;&gt;内部转账"),2)</f>
        <v>0</v>
      </c>
      <c r="C9" s="24">
        <f>ROUND(SUMIFS(流水支出,流水月份,(管理年度*100+5),流水属性,"&lt;&gt;内部转账"),2)</f>
        <v>0</v>
      </c>
      <c r="D9" s="24">
        <f t="shared" si="0"/>
        <v>0</v>
      </c>
      <c r="E9" s="24">
        <f>ROUND(SUMIFS(流水收入,流水月份,(管理年度*100+5),流水属性,"内部转账"),2)</f>
        <v>0</v>
      </c>
      <c r="F9" s="24">
        <f>ROUND(SUMIFS(流水支出,流水月份,(管理年度*100+5),流水属性,"内部转账"),2)</f>
        <v>0</v>
      </c>
      <c r="G9" s="24">
        <f>ROUND(SUM(账户期初)+SUMIFS(流水收入,流水日期,"&lt;="&amp;EOMONTH(DATE(管理年度,5,1),0))-SUMIFS(流水支出,流水日期,"&lt;="&amp;EOMONTH(DATE(管理年度,5,1),0)),2)</f>
        <v>161000</v>
      </c>
      <c r="H9" s="8" t="str">
        <f t="shared" si="1"/>
        <v/>
      </c>
    </row>
    <row r="10" ht="16.5" spans="1:8">
      <c r="A10" s="45">
        <f>DATE(管理年度,6,1)</f>
        <v>46174</v>
      </c>
      <c r="B10" s="24">
        <f>ROUND(SUMIFS(流水收入,流水月份,(管理年度*100+6),流水属性,"&lt;&gt;内部转账"),2)</f>
        <v>16800</v>
      </c>
      <c r="C10" s="24">
        <f>ROUND(SUMIFS(流水支出,流水月份,(管理年度*100+6),流水属性,"&lt;&gt;内部转账"),2)</f>
        <v>22190</v>
      </c>
      <c r="D10" s="24">
        <f t="shared" si="0"/>
        <v>-5390</v>
      </c>
      <c r="E10" s="24">
        <f>ROUND(SUMIFS(流水收入,流水月份,(管理年度*100+6),流水属性,"内部转账"),2)</f>
        <v>2000</v>
      </c>
      <c r="F10" s="24">
        <f>ROUND(SUMIFS(流水支出,流水月份,(管理年度*100+6),流水属性,"内部转账"),2)</f>
        <v>2000</v>
      </c>
      <c r="G10" s="24">
        <f>ROUND(SUM(账户期初)+SUMIFS(流水收入,流水日期,"&lt;="&amp;EOMONTH(DATE(管理年度,6,1),0))-SUMIFS(流水支出,流水日期,"&lt;="&amp;EOMONTH(DATE(管理年度,6,1),0)),2)</f>
        <v>155610</v>
      </c>
      <c r="H10" s="8" t="str">
        <f t="shared" si="1"/>
        <v/>
      </c>
    </row>
    <row r="11" ht="16.5" spans="1:8">
      <c r="A11" s="45">
        <f>DATE(管理年度,7,1)</f>
        <v>46204</v>
      </c>
      <c r="B11" s="24">
        <f>ROUND(SUMIFS(流水收入,流水月份,(管理年度*100+7),流水属性,"&lt;&gt;内部转账"),2)</f>
        <v>0</v>
      </c>
      <c r="C11" s="24">
        <f>ROUND(SUMIFS(流水支出,流水月份,(管理年度*100+7),流水属性,"&lt;&gt;内部转账"),2)</f>
        <v>0</v>
      </c>
      <c r="D11" s="24">
        <f t="shared" si="0"/>
        <v>0</v>
      </c>
      <c r="E11" s="24">
        <f>ROUND(SUMIFS(流水收入,流水月份,(管理年度*100+7),流水属性,"内部转账"),2)</f>
        <v>0</v>
      </c>
      <c r="F11" s="24">
        <f>ROUND(SUMIFS(流水支出,流水月份,(管理年度*100+7),流水属性,"内部转账"),2)</f>
        <v>0</v>
      </c>
      <c r="G11" s="24">
        <f>ROUND(SUM(账户期初)+SUMIFS(流水收入,流水日期,"&lt;="&amp;EOMONTH(DATE(管理年度,7,1),0))-SUMIFS(流水支出,流水日期,"&lt;="&amp;EOMONTH(DATE(管理年度,7,1),0)),2)</f>
        <v>155610</v>
      </c>
      <c r="H11" s="8" t="str">
        <f t="shared" si="1"/>
        <v/>
      </c>
    </row>
    <row r="12" ht="16.5" spans="1:8">
      <c r="A12" s="45">
        <f>DATE(管理年度,8,1)</f>
        <v>46235</v>
      </c>
      <c r="B12" s="24">
        <f>ROUND(SUMIFS(流水收入,流水月份,(管理年度*100+8),流水属性,"&lt;&gt;内部转账"),2)</f>
        <v>0</v>
      </c>
      <c r="C12" s="24">
        <f>ROUND(SUMIFS(流水支出,流水月份,(管理年度*100+8),流水属性,"&lt;&gt;内部转账"),2)</f>
        <v>0</v>
      </c>
      <c r="D12" s="24">
        <f t="shared" si="0"/>
        <v>0</v>
      </c>
      <c r="E12" s="24">
        <f>ROUND(SUMIFS(流水收入,流水月份,(管理年度*100+8),流水属性,"内部转账"),2)</f>
        <v>0</v>
      </c>
      <c r="F12" s="24">
        <f>ROUND(SUMIFS(流水支出,流水月份,(管理年度*100+8),流水属性,"内部转账"),2)</f>
        <v>0</v>
      </c>
      <c r="G12" s="24">
        <f>ROUND(SUM(账户期初)+SUMIFS(流水收入,流水日期,"&lt;="&amp;EOMONTH(DATE(管理年度,8,1),0))-SUMIFS(流水支出,流水日期,"&lt;="&amp;EOMONTH(DATE(管理年度,8,1),0)),2)</f>
        <v>155610</v>
      </c>
      <c r="H12" s="8" t="str">
        <f t="shared" si="1"/>
        <v/>
      </c>
    </row>
    <row r="13" ht="16.5" spans="1:8">
      <c r="A13" s="45">
        <f>DATE(管理年度,9,1)</f>
        <v>46266</v>
      </c>
      <c r="B13" s="24">
        <f>ROUND(SUMIFS(流水收入,流水月份,(管理年度*100+9),流水属性,"&lt;&gt;内部转账"),2)</f>
        <v>0</v>
      </c>
      <c r="C13" s="24">
        <f>ROUND(SUMIFS(流水支出,流水月份,(管理年度*100+9),流水属性,"&lt;&gt;内部转账"),2)</f>
        <v>0</v>
      </c>
      <c r="D13" s="24">
        <f t="shared" si="0"/>
        <v>0</v>
      </c>
      <c r="E13" s="24">
        <f>ROUND(SUMIFS(流水收入,流水月份,(管理年度*100+9),流水属性,"内部转账"),2)</f>
        <v>0</v>
      </c>
      <c r="F13" s="24">
        <f>ROUND(SUMIFS(流水支出,流水月份,(管理年度*100+9),流水属性,"内部转账"),2)</f>
        <v>0</v>
      </c>
      <c r="G13" s="24">
        <f>ROUND(SUM(账户期初)+SUMIFS(流水收入,流水日期,"&lt;="&amp;EOMONTH(DATE(管理年度,9,1),0))-SUMIFS(流水支出,流水日期,"&lt;="&amp;EOMONTH(DATE(管理年度,9,1),0)),2)</f>
        <v>155610</v>
      </c>
      <c r="H13" s="8" t="str">
        <f t="shared" si="1"/>
        <v/>
      </c>
    </row>
    <row r="14" ht="16.5" spans="1:8">
      <c r="A14" s="45">
        <f>DATE(管理年度,10,1)</f>
        <v>46296</v>
      </c>
      <c r="B14" s="24">
        <f>ROUND(SUMIFS(流水收入,流水月份,(管理年度*100+10),流水属性,"&lt;&gt;内部转账"),2)</f>
        <v>0</v>
      </c>
      <c r="C14" s="24">
        <f>ROUND(SUMIFS(流水支出,流水月份,(管理年度*100+10),流水属性,"&lt;&gt;内部转账"),2)</f>
        <v>0</v>
      </c>
      <c r="D14" s="24">
        <f t="shared" si="0"/>
        <v>0</v>
      </c>
      <c r="E14" s="24">
        <f>ROUND(SUMIFS(流水收入,流水月份,(管理年度*100+10),流水属性,"内部转账"),2)</f>
        <v>0</v>
      </c>
      <c r="F14" s="24">
        <f>ROUND(SUMIFS(流水支出,流水月份,(管理年度*100+10),流水属性,"内部转账"),2)</f>
        <v>0</v>
      </c>
      <c r="G14" s="24">
        <f>ROUND(SUM(账户期初)+SUMIFS(流水收入,流水日期,"&lt;="&amp;EOMONTH(DATE(管理年度,10,1),0))-SUMIFS(流水支出,流水日期,"&lt;="&amp;EOMONTH(DATE(管理年度,10,1),0)),2)</f>
        <v>155610</v>
      </c>
      <c r="H14" s="8" t="str">
        <f t="shared" si="1"/>
        <v/>
      </c>
    </row>
    <row r="15" ht="16.5" spans="1:8">
      <c r="A15" s="45">
        <f>DATE(管理年度,11,1)</f>
        <v>46327</v>
      </c>
      <c r="B15" s="24">
        <f>ROUND(SUMIFS(流水收入,流水月份,(管理年度*100+11),流水属性,"&lt;&gt;内部转账"),2)</f>
        <v>0</v>
      </c>
      <c r="C15" s="24">
        <f>ROUND(SUMIFS(流水支出,流水月份,(管理年度*100+11),流水属性,"&lt;&gt;内部转账"),2)</f>
        <v>0</v>
      </c>
      <c r="D15" s="24">
        <f t="shared" si="0"/>
        <v>0</v>
      </c>
      <c r="E15" s="24">
        <f>ROUND(SUMIFS(流水收入,流水月份,(管理年度*100+11),流水属性,"内部转账"),2)</f>
        <v>0</v>
      </c>
      <c r="F15" s="24">
        <f>ROUND(SUMIFS(流水支出,流水月份,(管理年度*100+11),流水属性,"内部转账"),2)</f>
        <v>0</v>
      </c>
      <c r="G15" s="24">
        <f>ROUND(SUM(账户期初)+SUMIFS(流水收入,流水日期,"&lt;="&amp;EOMONTH(DATE(管理年度,11,1),0))-SUMIFS(流水支出,流水日期,"&lt;="&amp;EOMONTH(DATE(管理年度,11,1),0)),2)</f>
        <v>155610</v>
      </c>
      <c r="H15" s="8" t="str">
        <f t="shared" si="1"/>
        <v/>
      </c>
    </row>
    <row r="16" ht="16.5" spans="1:8">
      <c r="A16" s="45">
        <f>DATE(管理年度,12,1)</f>
        <v>46357</v>
      </c>
      <c r="B16" s="24">
        <f>ROUND(SUMIFS(流水收入,流水月份,(管理年度*100+12),流水属性,"&lt;&gt;内部转账"),2)</f>
        <v>0</v>
      </c>
      <c r="C16" s="24">
        <f>ROUND(SUMIFS(流水支出,流水月份,(管理年度*100+12),流水属性,"&lt;&gt;内部转账"),2)</f>
        <v>0</v>
      </c>
      <c r="D16" s="24">
        <f t="shared" si="0"/>
        <v>0</v>
      </c>
      <c r="E16" s="24">
        <f>ROUND(SUMIFS(流水收入,流水月份,(管理年度*100+12),流水属性,"内部转账"),2)</f>
        <v>0</v>
      </c>
      <c r="F16" s="24">
        <f>ROUND(SUMIFS(流水支出,流水月份,(管理年度*100+12),流水属性,"内部转账"),2)</f>
        <v>0</v>
      </c>
      <c r="G16" s="24">
        <f>ROUND(SUM(账户期初)+SUMIFS(流水收入,流水日期,"&lt;="&amp;EOMONTH(DATE(管理年度,12,1),0))-SUMIFS(流水支出,流水日期,"&lt;="&amp;EOMONTH(DATE(管理年度,12,1),0)),2)</f>
        <v>155610</v>
      </c>
      <c r="H16" s="8" t="str">
        <f t="shared" si="1"/>
        <v/>
      </c>
    </row>
    <row r="17" ht="16.5" spans="1:8">
      <c r="A17" s="30" t="s">
        <v>222</v>
      </c>
      <c r="B17" s="7">
        <f>ROUND(SUM(B5:B16),2)</f>
        <v>16800</v>
      </c>
      <c r="C17" s="7">
        <f>ROUND(SUM(C5:C16),2)</f>
        <v>22190</v>
      </c>
      <c r="D17" s="7">
        <f>ROUND(SUM(D5:D16),2)</f>
        <v>-5390</v>
      </c>
      <c r="E17" s="7">
        <f>ROUND(SUM(E5:E16),2)</f>
        <v>2000</v>
      </c>
      <c r="F17" s="7">
        <f>ROUND(SUM(F5:F16),2)</f>
        <v>2000</v>
      </c>
      <c r="G17" s="7">
        <f>G16</f>
        <v>155610</v>
      </c>
      <c r="H17" s="31" t="s">
        <v>223</v>
      </c>
    </row>
    <row r="19" ht="22" customHeight="1" spans="1:8">
      <c r="A19" s="46" t="s">
        <v>224</v>
      </c>
      <c r="B19" s="15"/>
      <c r="C19" s="15"/>
      <c r="D19" s="15"/>
      <c r="E19" s="15"/>
      <c r="F19" s="15"/>
      <c r="G19" s="15"/>
      <c r="H19" s="16"/>
    </row>
    <row r="20" ht="16.5" spans="1:8">
      <c r="A20" s="28" t="s">
        <v>225</v>
      </c>
      <c r="B20" s="47">
        <v>46174</v>
      </c>
      <c r="C20" s="31" t="s">
        <v>226</v>
      </c>
      <c r="D20" s="15"/>
      <c r="E20" s="15"/>
      <c r="F20" s="15"/>
      <c r="G20" s="15"/>
      <c r="H20" s="16"/>
    </row>
    <row r="21" ht="30" customHeight="1" spans="1:8">
      <c r="A21" s="41" t="s">
        <v>195</v>
      </c>
      <c r="B21" s="41" t="s">
        <v>227</v>
      </c>
      <c r="C21" s="41" t="s">
        <v>211</v>
      </c>
      <c r="D21" s="41" t="s">
        <v>212</v>
      </c>
      <c r="E21" s="41" t="s">
        <v>213</v>
      </c>
      <c r="F21" s="41" t="s">
        <v>214</v>
      </c>
      <c r="G21" s="41" t="s">
        <v>228</v>
      </c>
      <c r="H21" s="41" t="s">
        <v>229</v>
      </c>
    </row>
    <row r="22" ht="16.5" spans="1:8">
      <c r="A22" s="13" t="str">
        <f>IF(基础资料!$B$5="","",基础资料!$B$5)</f>
        <v>现金</v>
      </c>
      <c r="B22" s="24">
        <f>IF(OR($A22="",$B$20=""),"",ROUND(SUMIF(账户表,$A22,账户期初)+SUMIFS(流水收入,流水账户,$A22,流水日期,"&lt;"&amp;$B$20)-SUMIFS(流水支出,流水账户,$A22,流水日期,"&lt;"&amp;$B$20),2))</f>
        <v>5000</v>
      </c>
      <c r="C22" s="24">
        <f>IF(OR($A22="",$B$20=""),"",ROUND(SUMIFS(流水收入,流水账户,$A22,流水日期,"&gt;="&amp;$B$20,流水日期,"&lt;="&amp;EOMONTH($B$20,0),流水属性,"&lt;&gt;内部转账"),2))</f>
        <v>2000</v>
      </c>
      <c r="D22" s="24">
        <f>IF(OR($A22="",$B$20=""),"",ROUND(SUMIFS(流水支出,流水账户,$A22,流水日期,"&gt;="&amp;$B$20,流水日期,"&lt;="&amp;EOMONTH($B$20,0),流水属性,"&lt;&gt;内部转账"),2))</f>
        <v>200</v>
      </c>
      <c r="E22" s="24">
        <f>IF(OR($A22="",$B$20=""),"",ROUND(SUMIFS(流水收入,流水账户,$A22,流水日期,"&gt;="&amp;$B$20,流水日期,"&lt;="&amp;EOMONTH($B$20,0),流水属性,"内部转账"),2))</f>
        <v>2000</v>
      </c>
      <c r="F22" s="24">
        <f>IF(OR($A22="",$B$20=""),"",ROUND(SUMIFS(流水支出,流水账户,$A22,流水日期,"&gt;="&amp;$B$20,流水日期,"&lt;="&amp;EOMONTH($B$20,0),流水属性,"内部转账"),2))</f>
        <v>0</v>
      </c>
      <c r="G22" s="24">
        <f t="shared" ref="G22:G51" si="2">IF(OR($A22="",$B$20=""),"",ROUND($B22+$C22-$D22+$E22-$F22,2))</f>
        <v>8800</v>
      </c>
      <c r="H22" s="33">
        <f t="shared" ref="H22:H51" si="3">IF(OR($A22="",N($G$52)=0),"",$G22/$G$52)</f>
        <v>0.0565516354990039</v>
      </c>
    </row>
    <row r="23" ht="16.5" spans="1:8">
      <c r="A23" s="13" t="str">
        <f>IF(基础资料!$B$6="","",基础资料!$B$6)</f>
        <v>微信</v>
      </c>
      <c r="B23" s="24">
        <f>IF(OR($A23="",$B$20=""),"",ROUND(SUMIF(账户表,$A23,账户期初)+SUMIFS(流水收入,流水账户,$A23,流水日期,"&lt;"&amp;$B$20)-SUMIFS(流水支出,流水账户,$A23,流水日期,"&lt;"&amp;$B$20),2))</f>
        <v>6000</v>
      </c>
      <c r="C23" s="24">
        <f>IF(OR($A23="",$B$20=""),"",ROUND(SUMIFS(流水收入,流水账户,$A23,流水日期,"&gt;="&amp;$B$20,流水日期,"&lt;="&amp;EOMONTH($B$20,0),流水属性,"&lt;&gt;内部转账"),2))</f>
        <v>800</v>
      </c>
      <c r="D23" s="24">
        <f>IF(OR($A23="",$B$20=""),"",ROUND(SUMIFS(流水支出,流水账户,$A23,流水日期,"&gt;="&amp;$B$20,流水日期,"&lt;="&amp;EOMONTH($B$20,0),流水属性,"&lt;&gt;内部转账"),2))</f>
        <v>200</v>
      </c>
      <c r="E23" s="24">
        <f>IF(OR($A23="",$B$20=""),"",ROUND(SUMIFS(流水收入,流水账户,$A23,流水日期,"&gt;="&amp;$B$20,流水日期,"&lt;="&amp;EOMONTH($B$20,0),流水属性,"内部转账"),2))</f>
        <v>0</v>
      </c>
      <c r="F23" s="24">
        <f>IF(OR($A23="",$B$20=""),"",ROUND(SUMIFS(流水支出,流水账户,$A23,流水日期,"&gt;="&amp;$B$20,流水日期,"&lt;="&amp;EOMONTH($B$20,0),流水属性,"内部转账"),2))</f>
        <v>0</v>
      </c>
      <c r="G23" s="24">
        <f t="shared" si="2"/>
        <v>6600</v>
      </c>
      <c r="H23" s="33">
        <f t="shared" si="3"/>
        <v>0.0424137266242529</v>
      </c>
    </row>
    <row r="24" ht="16.5" spans="1:8">
      <c r="A24" s="13" t="str">
        <f>IF(基础资料!$B$7="","",基础资料!$B$7)</f>
        <v>工行</v>
      </c>
      <c r="B24" s="24">
        <f>IF(OR($A24="",$B$20=""),"",ROUND(SUMIF(账户表,$A24,账户期初)+SUMIFS(流水收入,流水账户,$A24,流水日期,"&lt;"&amp;$B$20)-SUMIFS(流水支出,流水账户,$A24,流水日期,"&lt;"&amp;$B$20),2))</f>
        <v>7000</v>
      </c>
      <c r="C24" s="24">
        <f>IF(OR($A24="",$B$20=""),"",ROUND(SUMIFS(流水收入,流水账户,$A24,流水日期,"&gt;="&amp;$B$20,流水日期,"&lt;="&amp;EOMONTH($B$20,0),流水属性,"&lt;&gt;内部转账"),2))</f>
        <v>0</v>
      </c>
      <c r="D24" s="24">
        <f>IF(OR($A24="",$B$20=""),"",ROUND(SUMIFS(流水支出,流水账户,$A24,流水日期,"&gt;="&amp;$B$20,流水日期,"&lt;="&amp;EOMONTH($B$20,0),流水属性,"&lt;&gt;内部转账"),2))</f>
        <v>3300</v>
      </c>
      <c r="E24" s="24">
        <f>IF(OR($A24="",$B$20=""),"",ROUND(SUMIFS(流水收入,流水账户,$A24,流水日期,"&gt;="&amp;$B$20,流水日期,"&lt;="&amp;EOMONTH($B$20,0),流水属性,"内部转账"),2))</f>
        <v>0</v>
      </c>
      <c r="F24" s="24">
        <f>IF(OR($A24="",$B$20=""),"",ROUND(SUMIFS(流水支出,流水账户,$A24,流水日期,"&gt;="&amp;$B$20,流水日期,"&lt;="&amp;EOMONTH($B$20,0),流水属性,"内部转账"),2))</f>
        <v>2000</v>
      </c>
      <c r="G24" s="24">
        <f t="shared" si="2"/>
        <v>1700</v>
      </c>
      <c r="H24" s="33">
        <f t="shared" si="3"/>
        <v>0.010924747766853</v>
      </c>
    </row>
    <row r="25" ht="16.5" spans="1:8">
      <c r="A25" s="13" t="str">
        <f>IF(基础资料!$B$8="","",基础资料!$B$8)</f>
        <v>民生</v>
      </c>
      <c r="B25" s="24">
        <f>IF(OR($A25="",$B$20=""),"",ROUND(SUMIF(账户表,$A25,账户期初)+SUMIFS(流水收入,流水账户,$A25,流水日期,"&lt;"&amp;$B$20)-SUMIFS(流水支出,流水账户,$A25,流水日期,"&lt;"&amp;$B$20),2))</f>
        <v>8000</v>
      </c>
      <c r="C25" s="24">
        <f>IF(OR($A25="",$B$20=""),"",ROUND(SUMIFS(流水收入,流水账户,$A25,流水日期,"&gt;="&amp;$B$20,流水日期,"&lt;="&amp;EOMONTH($B$20,0),流水属性,"&lt;&gt;内部转账"),2))</f>
        <v>0</v>
      </c>
      <c r="D25" s="24">
        <f>IF(OR($A25="",$B$20=""),"",ROUND(SUMIFS(流水支出,流水账户,$A25,流水日期,"&gt;="&amp;$B$20,流水日期,"&lt;="&amp;EOMONTH($B$20,0),流水属性,"&lt;&gt;内部转账"),2))</f>
        <v>620</v>
      </c>
      <c r="E25" s="24">
        <f>IF(OR($A25="",$B$20=""),"",ROUND(SUMIFS(流水收入,流水账户,$A25,流水日期,"&gt;="&amp;$B$20,流水日期,"&lt;="&amp;EOMONTH($B$20,0),流水属性,"内部转账"),2))</f>
        <v>0</v>
      </c>
      <c r="F25" s="24">
        <f>IF(OR($A25="",$B$20=""),"",ROUND(SUMIFS(流水支出,流水账户,$A25,流水日期,"&gt;="&amp;$B$20,流水日期,"&lt;="&amp;EOMONTH($B$20,0),流水属性,"内部转账"),2))</f>
        <v>0</v>
      </c>
      <c r="G25" s="24">
        <f t="shared" si="2"/>
        <v>7380</v>
      </c>
      <c r="H25" s="33">
        <f t="shared" si="3"/>
        <v>0.0474262579525737</v>
      </c>
    </row>
    <row r="26" ht="16.5" spans="1:8">
      <c r="A26" s="13" t="str">
        <f>IF(基础资料!$B$9="","",基础资料!$B$9)</f>
        <v>建行</v>
      </c>
      <c r="B26" s="24">
        <f>IF(OR($A26="",$B$20=""),"",ROUND(SUMIF(账户表,$A26,账户期初)+SUMIFS(流水收入,流水账户,$A26,流水日期,"&lt;"&amp;$B$20)-SUMIFS(流水支出,流水账户,$A26,流水日期,"&lt;"&amp;$B$20),2))</f>
        <v>9000</v>
      </c>
      <c r="C26" s="24">
        <f>IF(OR($A26="",$B$20=""),"",ROUND(SUMIFS(流水收入,流水账户,$A26,流水日期,"&gt;="&amp;$B$20,流水日期,"&lt;="&amp;EOMONTH($B$20,0),流水属性,"&lt;&gt;内部转账"),2))</f>
        <v>2600</v>
      </c>
      <c r="D26" s="24">
        <f>IF(OR($A26="",$B$20=""),"",ROUND(SUMIFS(流水支出,流水账户,$A26,流水日期,"&gt;="&amp;$B$20,流水日期,"&lt;="&amp;EOMONTH($B$20,0),流水属性,"&lt;&gt;内部转账"),2))</f>
        <v>30</v>
      </c>
      <c r="E26" s="24">
        <f>IF(OR($A26="",$B$20=""),"",ROUND(SUMIFS(流水收入,流水账户,$A26,流水日期,"&gt;="&amp;$B$20,流水日期,"&lt;="&amp;EOMONTH($B$20,0),流水属性,"内部转账"),2))</f>
        <v>0</v>
      </c>
      <c r="F26" s="24">
        <f>IF(OR($A26="",$B$20=""),"",ROUND(SUMIFS(流水支出,流水账户,$A26,流水日期,"&gt;="&amp;$B$20,流水日期,"&lt;="&amp;EOMONTH($B$20,0),流水属性,"内部转账"),2))</f>
        <v>0</v>
      </c>
      <c r="G26" s="24">
        <f t="shared" si="2"/>
        <v>11570</v>
      </c>
      <c r="H26" s="33">
        <f t="shared" si="3"/>
        <v>0.0743525480367586</v>
      </c>
    </row>
    <row r="27" ht="16.5" spans="1:8">
      <c r="A27" s="13" t="str">
        <f>IF(基础资料!$B$10="","",基础资料!$B$10)</f>
        <v>农行</v>
      </c>
      <c r="B27" s="24">
        <f>IF(OR($A27="",$B$20=""),"",ROUND(SUMIF(账户表,$A27,账户期初)+SUMIFS(流水收入,流水账户,$A27,流水日期,"&lt;"&amp;$B$20)-SUMIFS(流水支出,流水账户,$A27,流水日期,"&lt;"&amp;$B$20),2))</f>
        <v>10000</v>
      </c>
      <c r="C27" s="24">
        <f>IF(OR($A27="",$B$20=""),"",ROUND(SUMIFS(流水收入,流水账户,$A27,流水日期,"&gt;="&amp;$B$20,流水日期,"&lt;="&amp;EOMONTH($B$20,0),流水属性,"&lt;&gt;内部转账"),2))</f>
        <v>4200</v>
      </c>
      <c r="D27" s="24">
        <f>IF(OR($A27="",$B$20=""),"",ROUND(SUMIFS(流水支出,流水账户,$A27,流水日期,"&gt;="&amp;$B$20,流水日期,"&lt;="&amp;EOMONTH($B$20,0),流水属性,"&lt;&gt;内部转账"),2))</f>
        <v>5000</v>
      </c>
      <c r="E27" s="24">
        <f>IF(OR($A27="",$B$20=""),"",ROUND(SUMIFS(流水收入,流水账户,$A27,流水日期,"&gt;="&amp;$B$20,流水日期,"&lt;="&amp;EOMONTH($B$20,0),流水属性,"内部转账"),2))</f>
        <v>0</v>
      </c>
      <c r="F27" s="24">
        <f>IF(OR($A27="",$B$20=""),"",ROUND(SUMIFS(流水支出,流水账户,$A27,流水日期,"&gt;="&amp;$B$20,流水日期,"&lt;="&amp;EOMONTH($B$20,0),流水属性,"内部转账"),2))</f>
        <v>0</v>
      </c>
      <c r="G27" s="24">
        <f t="shared" si="2"/>
        <v>9200</v>
      </c>
      <c r="H27" s="33">
        <f t="shared" si="3"/>
        <v>0.0591221643853223</v>
      </c>
    </row>
    <row r="28" ht="16.5" spans="1:8">
      <c r="A28" s="13" t="str">
        <f>IF(基础资料!$B$11="","",基础资料!$B$11)</f>
        <v>中行</v>
      </c>
      <c r="B28" s="24">
        <f>IF(OR($A28="",$B$20=""),"",ROUND(SUMIF(账户表,$A28,账户期初)+SUMIFS(流水收入,流水账户,$A28,流水日期,"&lt;"&amp;$B$20)-SUMIFS(流水支出,流水账户,$A28,流水日期,"&lt;"&amp;$B$20),2))</f>
        <v>11000</v>
      </c>
      <c r="C28" s="24">
        <f>IF(OR($A28="",$B$20=""),"",ROUND(SUMIFS(流水收入,流水账户,$A28,流水日期,"&gt;="&amp;$B$20,流水日期,"&lt;="&amp;EOMONTH($B$20,0),流水属性,"&lt;&gt;内部转账"),2))</f>
        <v>0</v>
      </c>
      <c r="D28" s="24">
        <f>IF(OR($A28="",$B$20=""),"",ROUND(SUMIFS(流水支出,流水账户,$A28,流水日期,"&gt;="&amp;$B$20,流水日期,"&lt;="&amp;EOMONTH($B$20,0),流水属性,"&lt;&gt;内部转账"),2))</f>
        <v>2700</v>
      </c>
      <c r="E28" s="24">
        <f>IF(OR($A28="",$B$20=""),"",ROUND(SUMIFS(流水收入,流水账户,$A28,流水日期,"&gt;="&amp;$B$20,流水日期,"&lt;="&amp;EOMONTH($B$20,0),流水属性,"内部转账"),2))</f>
        <v>0</v>
      </c>
      <c r="F28" s="24">
        <f>IF(OR($A28="",$B$20=""),"",ROUND(SUMIFS(流水支出,流水账户,$A28,流水日期,"&gt;="&amp;$B$20,流水日期,"&lt;="&amp;EOMONTH($B$20,0),流水属性,"内部转账"),2))</f>
        <v>0</v>
      </c>
      <c r="G28" s="24">
        <f t="shared" si="2"/>
        <v>8300</v>
      </c>
      <c r="H28" s="33">
        <f t="shared" si="3"/>
        <v>0.053338474391106</v>
      </c>
    </row>
    <row r="29" ht="16.5" spans="1:8">
      <c r="A29" s="13" t="str">
        <f>IF(基础资料!$B$12="","",基础资料!$B$12)</f>
        <v>支付宝</v>
      </c>
      <c r="B29" s="24">
        <f>IF(OR($A29="",$B$20=""),"",ROUND(SUMIF(账户表,$A29,账户期初)+SUMIFS(流水收入,流水账户,$A29,流水日期,"&lt;"&amp;$B$20)-SUMIFS(流水支出,流水账户,$A29,流水日期,"&lt;"&amp;$B$20),2))</f>
        <v>12000</v>
      </c>
      <c r="C29" s="24">
        <f>IF(OR($A29="",$B$20=""),"",ROUND(SUMIFS(流水收入,流水账户,$A29,流水日期,"&gt;="&amp;$B$20,流水日期,"&lt;="&amp;EOMONTH($B$20,0),流水属性,"&lt;&gt;内部转账"),2))</f>
        <v>600</v>
      </c>
      <c r="D29" s="24">
        <f>IF(OR($A29="",$B$20=""),"",ROUND(SUMIFS(流水支出,流水账户,$A29,流水日期,"&gt;="&amp;$B$20,流水日期,"&lt;="&amp;EOMONTH($B$20,0),流水属性,"&lt;&gt;内部转账"),2))</f>
        <v>10</v>
      </c>
      <c r="E29" s="24">
        <f>IF(OR($A29="",$B$20=""),"",ROUND(SUMIFS(流水收入,流水账户,$A29,流水日期,"&gt;="&amp;$B$20,流水日期,"&lt;="&amp;EOMONTH($B$20,0),流水属性,"内部转账"),2))</f>
        <v>0</v>
      </c>
      <c r="F29" s="24">
        <f>IF(OR($A29="",$B$20=""),"",ROUND(SUMIFS(流水支出,流水账户,$A29,流水日期,"&gt;="&amp;$B$20,流水日期,"&lt;="&amp;EOMONTH($B$20,0),流水属性,"内部转账"),2))</f>
        <v>0</v>
      </c>
      <c r="G29" s="24">
        <f t="shared" si="2"/>
        <v>12590</v>
      </c>
      <c r="H29" s="33">
        <f t="shared" si="3"/>
        <v>0.0809073966968704</v>
      </c>
    </row>
    <row r="30" ht="16.5" spans="1:8">
      <c r="A30" s="13" t="str">
        <f>IF(基础资料!$B$13="","",基础资料!$B$13)</f>
        <v>农商行</v>
      </c>
      <c r="B30" s="24">
        <f>IF(OR($A30="",$B$20=""),"",ROUND(SUMIF(账户表,$A30,账户期初)+SUMIFS(流水收入,流水账户,$A30,流水日期,"&lt;"&amp;$B$20)-SUMIFS(流水支出,流水账户,$A30,流水日期,"&lt;"&amp;$B$20),2))</f>
        <v>13000</v>
      </c>
      <c r="C30" s="24">
        <f>IF(OR($A30="",$B$20=""),"",ROUND(SUMIFS(流水收入,流水账户,$A30,流水日期,"&gt;="&amp;$B$20,流水日期,"&lt;="&amp;EOMONTH($B$20,0),流水属性,"&lt;&gt;内部转账"),2))</f>
        <v>0</v>
      </c>
      <c r="D30" s="24">
        <f>IF(OR($A30="",$B$20=""),"",ROUND(SUMIFS(流水支出,流水账户,$A30,流水日期,"&gt;="&amp;$B$20,流水日期,"&lt;="&amp;EOMONTH($B$20,0),流水属性,"&lt;&gt;内部转账"),2))</f>
        <v>130</v>
      </c>
      <c r="E30" s="24">
        <f>IF(OR($A30="",$B$20=""),"",ROUND(SUMIFS(流水收入,流水账户,$A30,流水日期,"&gt;="&amp;$B$20,流水日期,"&lt;="&amp;EOMONTH($B$20,0),流水属性,"内部转账"),2))</f>
        <v>0</v>
      </c>
      <c r="F30" s="24">
        <f>IF(OR($A30="",$B$20=""),"",ROUND(SUMIFS(流水支出,流水账户,$A30,流水日期,"&gt;="&amp;$B$20,流水日期,"&lt;="&amp;EOMONTH($B$20,0),流水属性,"内部转账"),2))</f>
        <v>0</v>
      </c>
      <c r="G30" s="24">
        <f t="shared" si="2"/>
        <v>12870</v>
      </c>
      <c r="H30" s="33">
        <f t="shared" si="3"/>
        <v>0.0827067669172932</v>
      </c>
    </row>
    <row r="31" ht="16.5" spans="1:8">
      <c r="A31" s="13" t="str">
        <f>IF(基础资料!$B$14="","",基础资料!$B$14)</f>
        <v>备用</v>
      </c>
      <c r="B31" s="24">
        <f>IF(OR($A31="",$B$20=""),"",ROUND(SUMIF(账户表,$A31,账户期初)+SUMIFS(流水收入,流水账户,$A31,流水日期,"&lt;"&amp;$B$20)-SUMIFS(流水支出,流水账户,$A31,流水日期,"&lt;"&amp;$B$20),2))</f>
        <v>14000</v>
      </c>
      <c r="C31" s="24">
        <f>IF(OR($A31="",$B$20=""),"",ROUND(SUMIFS(流水收入,流水账户,$A31,流水日期,"&gt;="&amp;$B$20,流水日期,"&lt;="&amp;EOMONTH($B$20,0),流水属性,"&lt;&gt;内部转账"),2))</f>
        <v>2100</v>
      </c>
      <c r="D31" s="24">
        <f>IF(OR($A31="",$B$20=""),"",ROUND(SUMIFS(流水支出,流水账户,$A31,流水日期,"&gt;="&amp;$B$20,流水日期,"&lt;="&amp;EOMONTH($B$20,0),流水属性,"&lt;&gt;内部转账"),2))</f>
        <v>0</v>
      </c>
      <c r="E31" s="24">
        <f>IF(OR($A31="",$B$20=""),"",ROUND(SUMIFS(流水收入,流水账户,$A31,流水日期,"&gt;="&amp;$B$20,流水日期,"&lt;="&amp;EOMONTH($B$20,0),流水属性,"内部转账"),2))</f>
        <v>0</v>
      </c>
      <c r="F31" s="24">
        <f>IF(OR($A31="",$B$20=""),"",ROUND(SUMIFS(流水支出,流水账户,$A31,流水日期,"&gt;="&amp;$B$20,流水日期,"&lt;="&amp;EOMONTH($B$20,0),流水属性,"内部转账"),2))</f>
        <v>0</v>
      </c>
      <c r="G31" s="24">
        <f t="shared" si="2"/>
        <v>16100</v>
      </c>
      <c r="H31" s="33">
        <f t="shared" si="3"/>
        <v>0.103463787674314</v>
      </c>
    </row>
    <row r="32" ht="16.5" spans="1:8">
      <c r="A32" s="13" t="str">
        <f>IF(基础资料!$B$15="","",基础资料!$B$15)</f>
        <v>备用1</v>
      </c>
      <c r="B32" s="24">
        <f>IF(OR($A32="",$B$20=""),"",ROUND(SUMIF(账户表,$A32,账户期初)+SUMIFS(流水收入,流水账户,$A32,流水日期,"&lt;"&amp;$B$20)-SUMIFS(流水支出,流水账户,$A32,流水日期,"&lt;"&amp;$B$20),2))</f>
        <v>15000</v>
      </c>
      <c r="C32" s="24">
        <f>IF(OR($A32="",$B$20=""),"",ROUND(SUMIFS(流水收入,流水账户,$A32,流水日期,"&gt;="&amp;$B$20,流水日期,"&lt;="&amp;EOMONTH($B$20,0),流水属性,"&lt;&gt;内部转账"),2))</f>
        <v>0</v>
      </c>
      <c r="D32" s="24">
        <f>IF(OR($A32="",$B$20=""),"",ROUND(SUMIFS(流水支出,流水账户,$A32,流水日期,"&gt;="&amp;$B$20,流水日期,"&lt;="&amp;EOMONTH($B$20,0),流水属性,"&lt;&gt;内部转账"),2))</f>
        <v>2000</v>
      </c>
      <c r="E32" s="24">
        <f>IF(OR($A32="",$B$20=""),"",ROUND(SUMIFS(流水收入,流水账户,$A32,流水日期,"&gt;="&amp;$B$20,流水日期,"&lt;="&amp;EOMONTH($B$20,0),流水属性,"内部转账"),2))</f>
        <v>0</v>
      </c>
      <c r="F32" s="24">
        <f>IF(OR($A32="",$B$20=""),"",ROUND(SUMIFS(流水支出,流水账户,$A32,流水日期,"&gt;="&amp;$B$20,流水日期,"&lt;="&amp;EOMONTH($B$20,0),流水属性,"内部转账"),2))</f>
        <v>0</v>
      </c>
      <c r="G32" s="24">
        <f t="shared" si="2"/>
        <v>13000</v>
      </c>
      <c r="H32" s="33">
        <f t="shared" si="3"/>
        <v>0.0835421888053467</v>
      </c>
    </row>
    <row r="33" ht="16.5" spans="1:8">
      <c r="A33" s="13" t="str">
        <f>IF(基础资料!$B$16="","",基础资料!$B$16)</f>
        <v>备用2</v>
      </c>
      <c r="B33" s="24">
        <f>IF(OR($A33="",$B$20=""),"",ROUND(SUMIF(账户表,$A33,账户期初)+SUMIFS(流水收入,流水账户,$A33,流水日期,"&lt;"&amp;$B$20)-SUMIFS(流水支出,流水账户,$A33,流水日期,"&lt;"&amp;$B$20),2))</f>
        <v>16000</v>
      </c>
      <c r="C33" s="24">
        <f>IF(OR($A33="",$B$20=""),"",ROUND(SUMIFS(流水收入,流水账户,$A33,流水日期,"&gt;="&amp;$B$20,流水日期,"&lt;="&amp;EOMONTH($B$20,0),流水属性,"&lt;&gt;内部转账"),2))</f>
        <v>3000</v>
      </c>
      <c r="D33" s="24">
        <f>IF(OR($A33="",$B$20=""),"",ROUND(SUMIFS(流水支出,流水账户,$A33,流水日期,"&gt;="&amp;$B$20,流水日期,"&lt;="&amp;EOMONTH($B$20,0),流水属性,"&lt;&gt;内部转账"),2))</f>
        <v>0</v>
      </c>
      <c r="E33" s="24">
        <f>IF(OR($A33="",$B$20=""),"",ROUND(SUMIFS(流水收入,流水账户,$A33,流水日期,"&gt;="&amp;$B$20,流水日期,"&lt;="&amp;EOMONTH($B$20,0),流水属性,"内部转账"),2))</f>
        <v>0</v>
      </c>
      <c r="F33" s="24">
        <f>IF(OR($A33="",$B$20=""),"",ROUND(SUMIFS(流水支出,流水账户,$A33,流水日期,"&gt;="&amp;$B$20,流水日期,"&lt;="&amp;EOMONTH($B$20,0),流水属性,"内部转账"),2))</f>
        <v>0</v>
      </c>
      <c r="G33" s="24">
        <f t="shared" si="2"/>
        <v>19000</v>
      </c>
      <c r="H33" s="33">
        <f t="shared" si="3"/>
        <v>0.122100122100122</v>
      </c>
    </row>
    <row r="34" ht="16.5" spans="1:8">
      <c r="A34" s="13" t="str">
        <f>IF(基础资料!$B$17="","",基础资料!$B$17)</f>
        <v>备用3</v>
      </c>
      <c r="B34" s="24">
        <f>IF(OR($A34="",$B$20=""),"",ROUND(SUMIF(账户表,$A34,账户期初)+SUMIFS(流水收入,流水账户,$A34,流水日期,"&lt;"&amp;$B$20)-SUMIFS(流水支出,流水账户,$A34,流水日期,"&lt;"&amp;$B$20),2))</f>
        <v>17000</v>
      </c>
      <c r="C34" s="24">
        <f>IF(OR($A34="",$B$20=""),"",ROUND(SUMIFS(流水收入,流水账户,$A34,流水日期,"&gt;="&amp;$B$20,流水日期,"&lt;="&amp;EOMONTH($B$20,0),流水属性,"&lt;&gt;内部转账"),2))</f>
        <v>0</v>
      </c>
      <c r="D34" s="24">
        <f>IF(OR($A34="",$B$20=""),"",ROUND(SUMIFS(流水支出,流水账户,$A34,流水日期,"&gt;="&amp;$B$20,流水日期,"&lt;="&amp;EOMONTH($B$20,0),流水属性,"&lt;&gt;内部转账"),2))</f>
        <v>8000</v>
      </c>
      <c r="E34" s="24">
        <f>IF(OR($A34="",$B$20=""),"",ROUND(SUMIFS(流水收入,流水账户,$A34,流水日期,"&gt;="&amp;$B$20,流水日期,"&lt;="&amp;EOMONTH($B$20,0),流水属性,"内部转账"),2))</f>
        <v>0</v>
      </c>
      <c r="F34" s="24">
        <f>IF(OR($A34="",$B$20=""),"",ROUND(SUMIFS(流水支出,流水账户,$A34,流水日期,"&gt;="&amp;$B$20,流水日期,"&lt;="&amp;EOMONTH($B$20,0),流水属性,"内部转账"),2))</f>
        <v>0</v>
      </c>
      <c r="G34" s="24">
        <f t="shared" si="2"/>
        <v>9000</v>
      </c>
      <c r="H34" s="33">
        <f t="shared" si="3"/>
        <v>0.0578368999421631</v>
      </c>
    </row>
    <row r="35" ht="16.5" spans="1:8">
      <c r="A35" s="13" t="str">
        <f>IF(基础资料!$B$18="","",基础资料!$B$18)</f>
        <v>备用4</v>
      </c>
      <c r="B35" s="24">
        <f>IF(OR($A35="",$B$20=""),"",ROUND(SUMIF(账户表,$A35,账户期初)+SUMIFS(流水收入,流水账户,$A35,流水日期,"&lt;"&amp;$B$20)-SUMIFS(流水支出,流水账户,$A35,流水日期,"&lt;"&amp;$B$20),2))</f>
        <v>18000</v>
      </c>
      <c r="C35" s="24">
        <f>IF(OR($A35="",$B$20=""),"",ROUND(SUMIFS(流水收入,流水账户,$A35,流水日期,"&gt;="&amp;$B$20,流水日期,"&lt;="&amp;EOMONTH($B$20,0),流水属性,"&lt;&gt;内部转账"),2))</f>
        <v>1500</v>
      </c>
      <c r="D35" s="24">
        <f>IF(OR($A35="",$B$20=""),"",ROUND(SUMIFS(流水支出,流水账户,$A35,流水日期,"&gt;="&amp;$B$20,流水日期,"&lt;="&amp;EOMONTH($B$20,0),流水属性,"&lt;&gt;内部转账"),2))</f>
        <v>0</v>
      </c>
      <c r="E35" s="24">
        <f>IF(OR($A35="",$B$20=""),"",ROUND(SUMIFS(流水收入,流水账户,$A35,流水日期,"&gt;="&amp;$B$20,流水日期,"&lt;="&amp;EOMONTH($B$20,0),流水属性,"内部转账"),2))</f>
        <v>0</v>
      </c>
      <c r="F35" s="24">
        <f>IF(OR($A35="",$B$20=""),"",ROUND(SUMIFS(流水支出,流水账户,$A35,流水日期,"&gt;="&amp;$B$20,流水日期,"&lt;="&amp;EOMONTH($B$20,0),流水属性,"内部转账"),2))</f>
        <v>0</v>
      </c>
      <c r="G35" s="24">
        <f t="shared" si="2"/>
        <v>19500</v>
      </c>
      <c r="H35" s="33">
        <f t="shared" si="3"/>
        <v>0.12531328320802</v>
      </c>
    </row>
    <row r="36" ht="16.5" spans="1:8">
      <c r="A36" s="13" t="str">
        <f>IF(基础资料!$B$19="","",基础资料!$B$19)</f>
        <v/>
      </c>
      <c r="B36" s="24" t="str">
        <f>IF(OR($A36="",$B$20=""),"",ROUND(SUMIF(账户表,$A36,账户期初)+SUMIFS(流水收入,流水账户,$A36,流水日期,"&lt;"&amp;$B$20)-SUMIFS(流水支出,流水账户,$A36,流水日期,"&lt;"&amp;$B$20),2))</f>
        <v/>
      </c>
      <c r="C36" s="24" t="str">
        <f>IF(OR($A36="",$B$20=""),"",ROUND(SUMIFS(流水收入,流水账户,$A36,流水日期,"&gt;="&amp;$B$20,流水日期,"&lt;="&amp;EOMONTH($B$20,0),流水属性,"&lt;&gt;内部转账"),2))</f>
        <v/>
      </c>
      <c r="D36" s="24" t="str">
        <f>IF(OR($A36="",$B$20=""),"",ROUND(SUMIFS(流水支出,流水账户,$A36,流水日期,"&gt;="&amp;$B$20,流水日期,"&lt;="&amp;EOMONTH($B$20,0),流水属性,"&lt;&gt;内部转账"),2))</f>
        <v/>
      </c>
      <c r="E36" s="24" t="str">
        <f>IF(OR($A36="",$B$20=""),"",ROUND(SUMIFS(流水收入,流水账户,$A36,流水日期,"&gt;="&amp;$B$20,流水日期,"&lt;="&amp;EOMONTH($B$20,0),流水属性,"内部转账"),2))</f>
        <v/>
      </c>
      <c r="F36" s="24" t="str">
        <f>IF(OR($A36="",$B$20=""),"",ROUND(SUMIFS(流水支出,流水账户,$A36,流水日期,"&gt;="&amp;$B$20,流水日期,"&lt;="&amp;EOMONTH($B$20,0),流水属性,"内部转账"),2))</f>
        <v/>
      </c>
      <c r="G36" s="24" t="str">
        <f t="shared" si="2"/>
        <v/>
      </c>
      <c r="H36" s="33" t="str">
        <f t="shared" si="3"/>
        <v/>
      </c>
    </row>
    <row r="37" ht="16.5" spans="1:8">
      <c r="A37" s="13" t="str">
        <f>IF(基础资料!$B$20="","",基础资料!$B$20)</f>
        <v/>
      </c>
      <c r="B37" s="24" t="str">
        <f>IF(OR($A37="",$B$20=""),"",ROUND(SUMIF(账户表,$A37,账户期初)+SUMIFS(流水收入,流水账户,$A37,流水日期,"&lt;"&amp;$B$20)-SUMIFS(流水支出,流水账户,$A37,流水日期,"&lt;"&amp;$B$20),2))</f>
        <v/>
      </c>
      <c r="C37" s="24" t="str">
        <f>IF(OR($A37="",$B$20=""),"",ROUND(SUMIFS(流水收入,流水账户,$A37,流水日期,"&gt;="&amp;$B$20,流水日期,"&lt;="&amp;EOMONTH($B$20,0),流水属性,"&lt;&gt;内部转账"),2))</f>
        <v/>
      </c>
      <c r="D37" s="24" t="str">
        <f>IF(OR($A37="",$B$20=""),"",ROUND(SUMIFS(流水支出,流水账户,$A37,流水日期,"&gt;="&amp;$B$20,流水日期,"&lt;="&amp;EOMONTH($B$20,0),流水属性,"&lt;&gt;内部转账"),2))</f>
        <v/>
      </c>
      <c r="E37" s="24" t="str">
        <f>IF(OR($A37="",$B$20=""),"",ROUND(SUMIFS(流水收入,流水账户,$A37,流水日期,"&gt;="&amp;$B$20,流水日期,"&lt;="&amp;EOMONTH($B$20,0),流水属性,"内部转账"),2))</f>
        <v/>
      </c>
      <c r="F37" s="24" t="str">
        <f>IF(OR($A37="",$B$20=""),"",ROUND(SUMIFS(流水支出,流水账户,$A37,流水日期,"&gt;="&amp;$B$20,流水日期,"&lt;="&amp;EOMONTH($B$20,0),流水属性,"内部转账"),2))</f>
        <v/>
      </c>
      <c r="G37" s="24" t="str">
        <f t="shared" si="2"/>
        <v/>
      </c>
      <c r="H37" s="33" t="str">
        <f t="shared" si="3"/>
        <v/>
      </c>
    </row>
    <row r="38" ht="16.5" spans="1:8">
      <c r="A38" s="13" t="str">
        <f>IF(基础资料!$B$21="","",基础资料!$B$21)</f>
        <v/>
      </c>
      <c r="B38" s="24" t="str">
        <f>IF(OR($A38="",$B$20=""),"",ROUND(SUMIF(账户表,$A38,账户期初)+SUMIFS(流水收入,流水账户,$A38,流水日期,"&lt;"&amp;$B$20)-SUMIFS(流水支出,流水账户,$A38,流水日期,"&lt;"&amp;$B$20),2))</f>
        <v/>
      </c>
      <c r="C38" s="24" t="str">
        <f>IF(OR($A38="",$B$20=""),"",ROUND(SUMIFS(流水收入,流水账户,$A38,流水日期,"&gt;="&amp;$B$20,流水日期,"&lt;="&amp;EOMONTH($B$20,0),流水属性,"&lt;&gt;内部转账"),2))</f>
        <v/>
      </c>
      <c r="D38" s="24" t="str">
        <f>IF(OR($A38="",$B$20=""),"",ROUND(SUMIFS(流水支出,流水账户,$A38,流水日期,"&gt;="&amp;$B$20,流水日期,"&lt;="&amp;EOMONTH($B$20,0),流水属性,"&lt;&gt;内部转账"),2))</f>
        <v/>
      </c>
      <c r="E38" s="24" t="str">
        <f>IF(OR($A38="",$B$20=""),"",ROUND(SUMIFS(流水收入,流水账户,$A38,流水日期,"&gt;="&amp;$B$20,流水日期,"&lt;="&amp;EOMONTH($B$20,0),流水属性,"内部转账"),2))</f>
        <v/>
      </c>
      <c r="F38" s="24" t="str">
        <f>IF(OR($A38="",$B$20=""),"",ROUND(SUMIFS(流水支出,流水账户,$A38,流水日期,"&gt;="&amp;$B$20,流水日期,"&lt;="&amp;EOMONTH($B$20,0),流水属性,"内部转账"),2))</f>
        <v/>
      </c>
      <c r="G38" s="24" t="str">
        <f t="shared" si="2"/>
        <v/>
      </c>
      <c r="H38" s="33" t="str">
        <f t="shared" si="3"/>
        <v/>
      </c>
    </row>
    <row r="39" ht="16.5" spans="1:8">
      <c r="A39" s="13" t="str">
        <f>IF(基础资料!$B$22="","",基础资料!$B$22)</f>
        <v/>
      </c>
      <c r="B39" s="24" t="str">
        <f>IF(OR($A39="",$B$20=""),"",ROUND(SUMIF(账户表,$A39,账户期初)+SUMIFS(流水收入,流水账户,$A39,流水日期,"&lt;"&amp;$B$20)-SUMIFS(流水支出,流水账户,$A39,流水日期,"&lt;"&amp;$B$20),2))</f>
        <v/>
      </c>
      <c r="C39" s="24" t="str">
        <f>IF(OR($A39="",$B$20=""),"",ROUND(SUMIFS(流水收入,流水账户,$A39,流水日期,"&gt;="&amp;$B$20,流水日期,"&lt;="&amp;EOMONTH($B$20,0),流水属性,"&lt;&gt;内部转账"),2))</f>
        <v/>
      </c>
      <c r="D39" s="24" t="str">
        <f>IF(OR($A39="",$B$20=""),"",ROUND(SUMIFS(流水支出,流水账户,$A39,流水日期,"&gt;="&amp;$B$20,流水日期,"&lt;="&amp;EOMONTH($B$20,0),流水属性,"&lt;&gt;内部转账"),2))</f>
        <v/>
      </c>
      <c r="E39" s="24" t="str">
        <f>IF(OR($A39="",$B$20=""),"",ROUND(SUMIFS(流水收入,流水账户,$A39,流水日期,"&gt;="&amp;$B$20,流水日期,"&lt;="&amp;EOMONTH($B$20,0),流水属性,"内部转账"),2))</f>
        <v/>
      </c>
      <c r="F39" s="24" t="str">
        <f>IF(OR($A39="",$B$20=""),"",ROUND(SUMIFS(流水支出,流水账户,$A39,流水日期,"&gt;="&amp;$B$20,流水日期,"&lt;="&amp;EOMONTH($B$20,0),流水属性,"内部转账"),2))</f>
        <v/>
      </c>
      <c r="G39" s="24" t="str">
        <f t="shared" si="2"/>
        <v/>
      </c>
      <c r="H39" s="33" t="str">
        <f t="shared" si="3"/>
        <v/>
      </c>
    </row>
    <row r="40" ht="16.5" spans="1:8">
      <c r="A40" s="13" t="str">
        <f>IF(基础资料!$B$23="","",基础资料!$B$23)</f>
        <v/>
      </c>
      <c r="B40" s="24" t="str">
        <f>IF(OR($A40="",$B$20=""),"",ROUND(SUMIF(账户表,$A40,账户期初)+SUMIFS(流水收入,流水账户,$A40,流水日期,"&lt;"&amp;$B$20)-SUMIFS(流水支出,流水账户,$A40,流水日期,"&lt;"&amp;$B$20),2))</f>
        <v/>
      </c>
      <c r="C40" s="24" t="str">
        <f>IF(OR($A40="",$B$20=""),"",ROUND(SUMIFS(流水收入,流水账户,$A40,流水日期,"&gt;="&amp;$B$20,流水日期,"&lt;="&amp;EOMONTH($B$20,0),流水属性,"&lt;&gt;内部转账"),2))</f>
        <v/>
      </c>
      <c r="D40" s="24" t="str">
        <f>IF(OR($A40="",$B$20=""),"",ROUND(SUMIFS(流水支出,流水账户,$A40,流水日期,"&gt;="&amp;$B$20,流水日期,"&lt;="&amp;EOMONTH($B$20,0),流水属性,"&lt;&gt;内部转账"),2))</f>
        <v/>
      </c>
      <c r="E40" s="24" t="str">
        <f>IF(OR($A40="",$B$20=""),"",ROUND(SUMIFS(流水收入,流水账户,$A40,流水日期,"&gt;="&amp;$B$20,流水日期,"&lt;="&amp;EOMONTH($B$20,0),流水属性,"内部转账"),2))</f>
        <v/>
      </c>
      <c r="F40" s="24" t="str">
        <f>IF(OR($A40="",$B$20=""),"",ROUND(SUMIFS(流水支出,流水账户,$A40,流水日期,"&gt;="&amp;$B$20,流水日期,"&lt;="&amp;EOMONTH($B$20,0),流水属性,"内部转账"),2))</f>
        <v/>
      </c>
      <c r="G40" s="24" t="str">
        <f t="shared" si="2"/>
        <v/>
      </c>
      <c r="H40" s="33" t="str">
        <f t="shared" si="3"/>
        <v/>
      </c>
    </row>
    <row r="41" ht="16.5" spans="1:8">
      <c r="A41" s="13" t="str">
        <f>IF(基础资料!$B$24="","",基础资料!$B$24)</f>
        <v/>
      </c>
      <c r="B41" s="24" t="str">
        <f>IF(OR($A41="",$B$20=""),"",ROUND(SUMIF(账户表,$A41,账户期初)+SUMIFS(流水收入,流水账户,$A41,流水日期,"&lt;"&amp;$B$20)-SUMIFS(流水支出,流水账户,$A41,流水日期,"&lt;"&amp;$B$20),2))</f>
        <v/>
      </c>
      <c r="C41" s="24" t="str">
        <f>IF(OR($A41="",$B$20=""),"",ROUND(SUMIFS(流水收入,流水账户,$A41,流水日期,"&gt;="&amp;$B$20,流水日期,"&lt;="&amp;EOMONTH($B$20,0),流水属性,"&lt;&gt;内部转账"),2))</f>
        <v/>
      </c>
      <c r="D41" s="24" t="str">
        <f>IF(OR($A41="",$B$20=""),"",ROUND(SUMIFS(流水支出,流水账户,$A41,流水日期,"&gt;="&amp;$B$20,流水日期,"&lt;="&amp;EOMONTH($B$20,0),流水属性,"&lt;&gt;内部转账"),2))</f>
        <v/>
      </c>
      <c r="E41" s="24" t="str">
        <f>IF(OR($A41="",$B$20=""),"",ROUND(SUMIFS(流水收入,流水账户,$A41,流水日期,"&gt;="&amp;$B$20,流水日期,"&lt;="&amp;EOMONTH($B$20,0),流水属性,"内部转账"),2))</f>
        <v/>
      </c>
      <c r="F41" s="24" t="str">
        <f>IF(OR($A41="",$B$20=""),"",ROUND(SUMIFS(流水支出,流水账户,$A41,流水日期,"&gt;="&amp;$B$20,流水日期,"&lt;="&amp;EOMONTH($B$20,0),流水属性,"内部转账"),2))</f>
        <v/>
      </c>
      <c r="G41" s="24" t="str">
        <f t="shared" si="2"/>
        <v/>
      </c>
      <c r="H41" s="33" t="str">
        <f t="shared" si="3"/>
        <v/>
      </c>
    </row>
    <row r="42" ht="16.5" spans="1:8">
      <c r="A42" s="13" t="str">
        <f>IF(基础资料!$B$25="","",基础资料!$B$25)</f>
        <v/>
      </c>
      <c r="B42" s="24" t="str">
        <f>IF(OR($A42="",$B$20=""),"",ROUND(SUMIF(账户表,$A42,账户期初)+SUMIFS(流水收入,流水账户,$A42,流水日期,"&lt;"&amp;$B$20)-SUMIFS(流水支出,流水账户,$A42,流水日期,"&lt;"&amp;$B$20),2))</f>
        <v/>
      </c>
      <c r="C42" s="24" t="str">
        <f>IF(OR($A42="",$B$20=""),"",ROUND(SUMIFS(流水收入,流水账户,$A42,流水日期,"&gt;="&amp;$B$20,流水日期,"&lt;="&amp;EOMONTH($B$20,0),流水属性,"&lt;&gt;内部转账"),2))</f>
        <v/>
      </c>
      <c r="D42" s="24" t="str">
        <f>IF(OR($A42="",$B$20=""),"",ROUND(SUMIFS(流水支出,流水账户,$A42,流水日期,"&gt;="&amp;$B$20,流水日期,"&lt;="&amp;EOMONTH($B$20,0),流水属性,"&lt;&gt;内部转账"),2))</f>
        <v/>
      </c>
      <c r="E42" s="24" t="str">
        <f>IF(OR($A42="",$B$20=""),"",ROUND(SUMIFS(流水收入,流水账户,$A42,流水日期,"&gt;="&amp;$B$20,流水日期,"&lt;="&amp;EOMONTH($B$20,0),流水属性,"内部转账"),2))</f>
        <v/>
      </c>
      <c r="F42" s="24" t="str">
        <f>IF(OR($A42="",$B$20=""),"",ROUND(SUMIFS(流水支出,流水账户,$A42,流水日期,"&gt;="&amp;$B$20,流水日期,"&lt;="&amp;EOMONTH($B$20,0),流水属性,"内部转账"),2))</f>
        <v/>
      </c>
      <c r="G42" s="24" t="str">
        <f t="shared" si="2"/>
        <v/>
      </c>
      <c r="H42" s="33" t="str">
        <f t="shared" si="3"/>
        <v/>
      </c>
    </row>
    <row r="43" ht="16.5" spans="1:8">
      <c r="A43" s="13" t="str">
        <f>IF(基础资料!$B$26="","",基础资料!$B$26)</f>
        <v/>
      </c>
      <c r="B43" s="24" t="str">
        <f>IF(OR($A43="",$B$20=""),"",ROUND(SUMIF(账户表,$A43,账户期初)+SUMIFS(流水收入,流水账户,$A43,流水日期,"&lt;"&amp;$B$20)-SUMIFS(流水支出,流水账户,$A43,流水日期,"&lt;"&amp;$B$20),2))</f>
        <v/>
      </c>
      <c r="C43" s="24" t="str">
        <f>IF(OR($A43="",$B$20=""),"",ROUND(SUMIFS(流水收入,流水账户,$A43,流水日期,"&gt;="&amp;$B$20,流水日期,"&lt;="&amp;EOMONTH($B$20,0),流水属性,"&lt;&gt;内部转账"),2))</f>
        <v/>
      </c>
      <c r="D43" s="24" t="str">
        <f>IF(OR($A43="",$B$20=""),"",ROUND(SUMIFS(流水支出,流水账户,$A43,流水日期,"&gt;="&amp;$B$20,流水日期,"&lt;="&amp;EOMONTH($B$20,0),流水属性,"&lt;&gt;内部转账"),2))</f>
        <v/>
      </c>
      <c r="E43" s="24" t="str">
        <f>IF(OR($A43="",$B$20=""),"",ROUND(SUMIFS(流水收入,流水账户,$A43,流水日期,"&gt;="&amp;$B$20,流水日期,"&lt;="&amp;EOMONTH($B$20,0),流水属性,"内部转账"),2))</f>
        <v/>
      </c>
      <c r="F43" s="24" t="str">
        <f>IF(OR($A43="",$B$20=""),"",ROUND(SUMIFS(流水支出,流水账户,$A43,流水日期,"&gt;="&amp;$B$20,流水日期,"&lt;="&amp;EOMONTH($B$20,0),流水属性,"内部转账"),2))</f>
        <v/>
      </c>
      <c r="G43" s="24" t="str">
        <f t="shared" si="2"/>
        <v/>
      </c>
      <c r="H43" s="33" t="str">
        <f t="shared" si="3"/>
        <v/>
      </c>
    </row>
    <row r="44" ht="16.5" spans="1:8">
      <c r="A44" s="13" t="str">
        <f>IF(基础资料!$B$27="","",基础资料!$B$27)</f>
        <v/>
      </c>
      <c r="B44" s="24" t="str">
        <f>IF(OR($A44="",$B$20=""),"",ROUND(SUMIF(账户表,$A44,账户期初)+SUMIFS(流水收入,流水账户,$A44,流水日期,"&lt;"&amp;$B$20)-SUMIFS(流水支出,流水账户,$A44,流水日期,"&lt;"&amp;$B$20),2))</f>
        <v/>
      </c>
      <c r="C44" s="24" t="str">
        <f>IF(OR($A44="",$B$20=""),"",ROUND(SUMIFS(流水收入,流水账户,$A44,流水日期,"&gt;="&amp;$B$20,流水日期,"&lt;="&amp;EOMONTH($B$20,0),流水属性,"&lt;&gt;内部转账"),2))</f>
        <v/>
      </c>
      <c r="D44" s="24" t="str">
        <f>IF(OR($A44="",$B$20=""),"",ROUND(SUMIFS(流水支出,流水账户,$A44,流水日期,"&gt;="&amp;$B$20,流水日期,"&lt;="&amp;EOMONTH($B$20,0),流水属性,"&lt;&gt;内部转账"),2))</f>
        <v/>
      </c>
      <c r="E44" s="24" t="str">
        <f>IF(OR($A44="",$B$20=""),"",ROUND(SUMIFS(流水收入,流水账户,$A44,流水日期,"&gt;="&amp;$B$20,流水日期,"&lt;="&amp;EOMONTH($B$20,0),流水属性,"内部转账"),2))</f>
        <v/>
      </c>
      <c r="F44" s="24" t="str">
        <f>IF(OR($A44="",$B$20=""),"",ROUND(SUMIFS(流水支出,流水账户,$A44,流水日期,"&gt;="&amp;$B$20,流水日期,"&lt;="&amp;EOMONTH($B$20,0),流水属性,"内部转账"),2))</f>
        <v/>
      </c>
      <c r="G44" s="24" t="str">
        <f t="shared" si="2"/>
        <v/>
      </c>
      <c r="H44" s="33" t="str">
        <f t="shared" si="3"/>
        <v/>
      </c>
    </row>
    <row r="45" ht="16.5" spans="1:8">
      <c r="A45" s="13" t="str">
        <f>IF(基础资料!$B$28="","",基础资料!$B$28)</f>
        <v/>
      </c>
      <c r="B45" s="24" t="str">
        <f>IF(OR($A45="",$B$20=""),"",ROUND(SUMIF(账户表,$A45,账户期初)+SUMIFS(流水收入,流水账户,$A45,流水日期,"&lt;"&amp;$B$20)-SUMIFS(流水支出,流水账户,$A45,流水日期,"&lt;"&amp;$B$20),2))</f>
        <v/>
      </c>
      <c r="C45" s="24" t="str">
        <f>IF(OR($A45="",$B$20=""),"",ROUND(SUMIFS(流水收入,流水账户,$A45,流水日期,"&gt;="&amp;$B$20,流水日期,"&lt;="&amp;EOMONTH($B$20,0),流水属性,"&lt;&gt;内部转账"),2))</f>
        <v/>
      </c>
      <c r="D45" s="24" t="str">
        <f>IF(OR($A45="",$B$20=""),"",ROUND(SUMIFS(流水支出,流水账户,$A45,流水日期,"&gt;="&amp;$B$20,流水日期,"&lt;="&amp;EOMONTH($B$20,0),流水属性,"&lt;&gt;内部转账"),2))</f>
        <v/>
      </c>
      <c r="E45" s="24" t="str">
        <f>IF(OR($A45="",$B$20=""),"",ROUND(SUMIFS(流水收入,流水账户,$A45,流水日期,"&gt;="&amp;$B$20,流水日期,"&lt;="&amp;EOMONTH($B$20,0),流水属性,"内部转账"),2))</f>
        <v/>
      </c>
      <c r="F45" s="24" t="str">
        <f>IF(OR($A45="",$B$20=""),"",ROUND(SUMIFS(流水支出,流水账户,$A45,流水日期,"&gt;="&amp;$B$20,流水日期,"&lt;="&amp;EOMONTH($B$20,0),流水属性,"内部转账"),2))</f>
        <v/>
      </c>
      <c r="G45" s="24" t="str">
        <f t="shared" si="2"/>
        <v/>
      </c>
      <c r="H45" s="33" t="str">
        <f t="shared" si="3"/>
        <v/>
      </c>
    </row>
    <row r="46" ht="16.5" spans="1:8">
      <c r="A46" s="13" t="str">
        <f>IF(基础资料!$B$29="","",基础资料!$B$29)</f>
        <v/>
      </c>
      <c r="B46" s="24" t="str">
        <f>IF(OR($A46="",$B$20=""),"",ROUND(SUMIF(账户表,$A46,账户期初)+SUMIFS(流水收入,流水账户,$A46,流水日期,"&lt;"&amp;$B$20)-SUMIFS(流水支出,流水账户,$A46,流水日期,"&lt;"&amp;$B$20),2))</f>
        <v/>
      </c>
      <c r="C46" s="24" t="str">
        <f>IF(OR($A46="",$B$20=""),"",ROUND(SUMIFS(流水收入,流水账户,$A46,流水日期,"&gt;="&amp;$B$20,流水日期,"&lt;="&amp;EOMONTH($B$20,0),流水属性,"&lt;&gt;内部转账"),2))</f>
        <v/>
      </c>
      <c r="D46" s="24" t="str">
        <f>IF(OR($A46="",$B$20=""),"",ROUND(SUMIFS(流水支出,流水账户,$A46,流水日期,"&gt;="&amp;$B$20,流水日期,"&lt;="&amp;EOMONTH($B$20,0),流水属性,"&lt;&gt;内部转账"),2))</f>
        <v/>
      </c>
      <c r="E46" s="24" t="str">
        <f>IF(OR($A46="",$B$20=""),"",ROUND(SUMIFS(流水收入,流水账户,$A46,流水日期,"&gt;="&amp;$B$20,流水日期,"&lt;="&amp;EOMONTH($B$20,0),流水属性,"内部转账"),2))</f>
        <v/>
      </c>
      <c r="F46" s="24" t="str">
        <f>IF(OR($A46="",$B$20=""),"",ROUND(SUMIFS(流水支出,流水账户,$A46,流水日期,"&gt;="&amp;$B$20,流水日期,"&lt;="&amp;EOMONTH($B$20,0),流水属性,"内部转账"),2))</f>
        <v/>
      </c>
      <c r="G46" s="24" t="str">
        <f t="shared" si="2"/>
        <v/>
      </c>
      <c r="H46" s="33" t="str">
        <f t="shared" si="3"/>
        <v/>
      </c>
    </row>
    <row r="47" ht="16.5" spans="1:8">
      <c r="A47" s="13" t="str">
        <f>IF(基础资料!$B$30="","",基础资料!$B$30)</f>
        <v/>
      </c>
      <c r="B47" s="24" t="str">
        <f>IF(OR($A47="",$B$20=""),"",ROUND(SUMIF(账户表,$A47,账户期初)+SUMIFS(流水收入,流水账户,$A47,流水日期,"&lt;"&amp;$B$20)-SUMIFS(流水支出,流水账户,$A47,流水日期,"&lt;"&amp;$B$20),2))</f>
        <v/>
      </c>
      <c r="C47" s="24" t="str">
        <f>IF(OR($A47="",$B$20=""),"",ROUND(SUMIFS(流水收入,流水账户,$A47,流水日期,"&gt;="&amp;$B$20,流水日期,"&lt;="&amp;EOMONTH($B$20,0),流水属性,"&lt;&gt;内部转账"),2))</f>
        <v/>
      </c>
      <c r="D47" s="24" t="str">
        <f>IF(OR($A47="",$B$20=""),"",ROUND(SUMIFS(流水支出,流水账户,$A47,流水日期,"&gt;="&amp;$B$20,流水日期,"&lt;="&amp;EOMONTH($B$20,0),流水属性,"&lt;&gt;内部转账"),2))</f>
        <v/>
      </c>
      <c r="E47" s="24" t="str">
        <f>IF(OR($A47="",$B$20=""),"",ROUND(SUMIFS(流水收入,流水账户,$A47,流水日期,"&gt;="&amp;$B$20,流水日期,"&lt;="&amp;EOMONTH($B$20,0),流水属性,"内部转账"),2))</f>
        <v/>
      </c>
      <c r="F47" s="24" t="str">
        <f>IF(OR($A47="",$B$20=""),"",ROUND(SUMIFS(流水支出,流水账户,$A47,流水日期,"&gt;="&amp;$B$20,流水日期,"&lt;="&amp;EOMONTH($B$20,0),流水属性,"内部转账"),2))</f>
        <v/>
      </c>
      <c r="G47" s="24" t="str">
        <f t="shared" si="2"/>
        <v/>
      </c>
      <c r="H47" s="33" t="str">
        <f t="shared" si="3"/>
        <v/>
      </c>
    </row>
    <row r="48" ht="16.5" spans="1:8">
      <c r="A48" s="13" t="str">
        <f>IF(基础资料!$B$31="","",基础资料!$B$31)</f>
        <v/>
      </c>
      <c r="B48" s="24" t="str">
        <f>IF(OR($A48="",$B$20=""),"",ROUND(SUMIF(账户表,$A48,账户期初)+SUMIFS(流水收入,流水账户,$A48,流水日期,"&lt;"&amp;$B$20)-SUMIFS(流水支出,流水账户,$A48,流水日期,"&lt;"&amp;$B$20),2))</f>
        <v/>
      </c>
      <c r="C48" s="24" t="str">
        <f>IF(OR($A48="",$B$20=""),"",ROUND(SUMIFS(流水收入,流水账户,$A48,流水日期,"&gt;="&amp;$B$20,流水日期,"&lt;="&amp;EOMONTH($B$20,0),流水属性,"&lt;&gt;内部转账"),2))</f>
        <v/>
      </c>
      <c r="D48" s="24" t="str">
        <f>IF(OR($A48="",$B$20=""),"",ROUND(SUMIFS(流水支出,流水账户,$A48,流水日期,"&gt;="&amp;$B$20,流水日期,"&lt;="&amp;EOMONTH($B$20,0),流水属性,"&lt;&gt;内部转账"),2))</f>
        <v/>
      </c>
      <c r="E48" s="24" t="str">
        <f>IF(OR($A48="",$B$20=""),"",ROUND(SUMIFS(流水收入,流水账户,$A48,流水日期,"&gt;="&amp;$B$20,流水日期,"&lt;="&amp;EOMONTH($B$20,0),流水属性,"内部转账"),2))</f>
        <v/>
      </c>
      <c r="F48" s="24" t="str">
        <f>IF(OR($A48="",$B$20=""),"",ROUND(SUMIFS(流水支出,流水账户,$A48,流水日期,"&gt;="&amp;$B$20,流水日期,"&lt;="&amp;EOMONTH($B$20,0),流水属性,"内部转账"),2))</f>
        <v/>
      </c>
      <c r="G48" s="24" t="str">
        <f t="shared" si="2"/>
        <v/>
      </c>
      <c r="H48" s="33" t="str">
        <f t="shared" si="3"/>
        <v/>
      </c>
    </row>
    <row r="49" ht="16.5" spans="1:8">
      <c r="A49" s="13" t="str">
        <f>IF(基础资料!$B$32="","",基础资料!$B$32)</f>
        <v/>
      </c>
      <c r="B49" s="24" t="str">
        <f>IF(OR($A49="",$B$20=""),"",ROUND(SUMIF(账户表,$A49,账户期初)+SUMIFS(流水收入,流水账户,$A49,流水日期,"&lt;"&amp;$B$20)-SUMIFS(流水支出,流水账户,$A49,流水日期,"&lt;"&amp;$B$20),2))</f>
        <v/>
      </c>
      <c r="C49" s="24" t="str">
        <f>IF(OR($A49="",$B$20=""),"",ROUND(SUMIFS(流水收入,流水账户,$A49,流水日期,"&gt;="&amp;$B$20,流水日期,"&lt;="&amp;EOMONTH($B$20,0),流水属性,"&lt;&gt;内部转账"),2))</f>
        <v/>
      </c>
      <c r="D49" s="24" t="str">
        <f>IF(OR($A49="",$B$20=""),"",ROUND(SUMIFS(流水支出,流水账户,$A49,流水日期,"&gt;="&amp;$B$20,流水日期,"&lt;="&amp;EOMONTH($B$20,0),流水属性,"&lt;&gt;内部转账"),2))</f>
        <v/>
      </c>
      <c r="E49" s="24" t="str">
        <f>IF(OR($A49="",$B$20=""),"",ROUND(SUMIFS(流水收入,流水账户,$A49,流水日期,"&gt;="&amp;$B$20,流水日期,"&lt;="&amp;EOMONTH($B$20,0),流水属性,"内部转账"),2))</f>
        <v/>
      </c>
      <c r="F49" s="24" t="str">
        <f>IF(OR($A49="",$B$20=""),"",ROUND(SUMIFS(流水支出,流水账户,$A49,流水日期,"&gt;="&amp;$B$20,流水日期,"&lt;="&amp;EOMONTH($B$20,0),流水属性,"内部转账"),2))</f>
        <v/>
      </c>
      <c r="G49" s="24" t="str">
        <f t="shared" si="2"/>
        <v/>
      </c>
      <c r="H49" s="33" t="str">
        <f t="shared" si="3"/>
        <v/>
      </c>
    </row>
    <row r="50" ht="16.5" spans="1:8">
      <c r="A50" s="13" t="str">
        <f>IF(基础资料!$B$33="","",基础资料!$B$33)</f>
        <v/>
      </c>
      <c r="B50" s="24" t="str">
        <f>IF(OR($A50="",$B$20=""),"",ROUND(SUMIF(账户表,$A50,账户期初)+SUMIFS(流水收入,流水账户,$A50,流水日期,"&lt;"&amp;$B$20)-SUMIFS(流水支出,流水账户,$A50,流水日期,"&lt;"&amp;$B$20),2))</f>
        <v/>
      </c>
      <c r="C50" s="24" t="str">
        <f>IF(OR($A50="",$B$20=""),"",ROUND(SUMIFS(流水收入,流水账户,$A50,流水日期,"&gt;="&amp;$B$20,流水日期,"&lt;="&amp;EOMONTH($B$20,0),流水属性,"&lt;&gt;内部转账"),2))</f>
        <v/>
      </c>
      <c r="D50" s="24" t="str">
        <f>IF(OR($A50="",$B$20=""),"",ROUND(SUMIFS(流水支出,流水账户,$A50,流水日期,"&gt;="&amp;$B$20,流水日期,"&lt;="&amp;EOMONTH($B$20,0),流水属性,"&lt;&gt;内部转账"),2))</f>
        <v/>
      </c>
      <c r="E50" s="24" t="str">
        <f>IF(OR($A50="",$B$20=""),"",ROUND(SUMIFS(流水收入,流水账户,$A50,流水日期,"&gt;="&amp;$B$20,流水日期,"&lt;="&amp;EOMONTH($B$20,0),流水属性,"内部转账"),2))</f>
        <v/>
      </c>
      <c r="F50" s="24" t="str">
        <f>IF(OR($A50="",$B$20=""),"",ROUND(SUMIFS(流水支出,流水账户,$A50,流水日期,"&gt;="&amp;$B$20,流水日期,"&lt;="&amp;EOMONTH($B$20,0),流水属性,"内部转账"),2))</f>
        <v/>
      </c>
      <c r="G50" s="24" t="str">
        <f t="shared" si="2"/>
        <v/>
      </c>
      <c r="H50" s="33" t="str">
        <f t="shared" si="3"/>
        <v/>
      </c>
    </row>
    <row r="51" ht="16.5" spans="1:8">
      <c r="A51" s="13" t="str">
        <f>IF(基础资料!$B$34="","",基础资料!$B$34)</f>
        <v/>
      </c>
      <c r="B51" s="24" t="str">
        <f>IF(OR($A51="",$B$20=""),"",ROUND(SUMIF(账户表,$A51,账户期初)+SUMIFS(流水收入,流水账户,$A51,流水日期,"&lt;"&amp;$B$20)-SUMIFS(流水支出,流水账户,$A51,流水日期,"&lt;"&amp;$B$20),2))</f>
        <v/>
      </c>
      <c r="C51" s="24" t="str">
        <f>IF(OR($A51="",$B$20=""),"",ROUND(SUMIFS(流水收入,流水账户,$A51,流水日期,"&gt;="&amp;$B$20,流水日期,"&lt;="&amp;EOMONTH($B$20,0),流水属性,"&lt;&gt;内部转账"),2))</f>
        <v/>
      </c>
      <c r="D51" s="24" t="str">
        <f>IF(OR($A51="",$B$20=""),"",ROUND(SUMIFS(流水支出,流水账户,$A51,流水日期,"&gt;="&amp;$B$20,流水日期,"&lt;="&amp;EOMONTH($B$20,0),流水属性,"&lt;&gt;内部转账"),2))</f>
        <v/>
      </c>
      <c r="E51" s="24" t="str">
        <f>IF(OR($A51="",$B$20=""),"",ROUND(SUMIFS(流水收入,流水账户,$A51,流水日期,"&gt;="&amp;$B$20,流水日期,"&lt;="&amp;EOMONTH($B$20,0),流水属性,"内部转账"),2))</f>
        <v/>
      </c>
      <c r="F51" s="24" t="str">
        <f>IF(OR($A51="",$B$20=""),"",ROUND(SUMIFS(流水支出,流水账户,$A51,流水日期,"&gt;="&amp;$B$20,流水日期,"&lt;="&amp;EOMONTH($B$20,0),流水属性,"内部转账"),2))</f>
        <v/>
      </c>
      <c r="G51" s="24" t="str">
        <f t="shared" si="2"/>
        <v/>
      </c>
      <c r="H51" s="33" t="str">
        <f t="shared" si="3"/>
        <v/>
      </c>
    </row>
    <row r="52" ht="16.5" spans="1:8">
      <c r="A52" s="41" t="s">
        <v>199</v>
      </c>
      <c r="B52" s="7">
        <f t="shared" ref="B52:G52" si="4">ROUND(SUM(B22:B51),2)</f>
        <v>161000</v>
      </c>
      <c r="C52" s="7">
        <f t="shared" si="4"/>
        <v>16800</v>
      </c>
      <c r="D52" s="7">
        <f t="shared" si="4"/>
        <v>22190</v>
      </c>
      <c r="E52" s="7">
        <f t="shared" si="4"/>
        <v>2000</v>
      </c>
      <c r="F52" s="7">
        <f t="shared" si="4"/>
        <v>2000</v>
      </c>
      <c r="G52" s="7">
        <f t="shared" si="4"/>
        <v>155610</v>
      </c>
      <c r="H52" s="35">
        <f>IF(N($G$52)=0,"",SUM(H22:H51))</f>
        <v>1</v>
      </c>
    </row>
  </sheetData>
  <mergeCells count="5">
    <mergeCell ref="A1:H1"/>
    <mergeCell ref="A2:H2"/>
    <mergeCell ref="A3:H3"/>
    <mergeCell ref="A19:H19"/>
    <mergeCell ref="C20:H20"/>
  </mergeCells>
  <conditionalFormatting sqref="H5:H17">
    <cfRule type="expression" dxfId="0" priority="1">
      <formula>LEFT(H5,1)="※"</formula>
    </cfRule>
    <cfRule type="expression" dxfId="1" priority="2">
      <formula>LEFT(H5,1)="△"</formula>
    </cfRule>
  </conditionalFormatting>
  <pageMargins left="0.75" right="0.75" top="1" bottom="1" header="0.5" footer="0.5"/>
  <pageSetup paperSize="1"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375623"/>
    <pageSetUpPr fitToPage="1"/>
  </sheetPr>
  <dimension ref="A1:P51"/>
  <sheetViews>
    <sheetView showGridLines="0" workbookViewId="0">
      <pane xSplit="2" ySplit="11" topLeftCell="C12" activePane="bottomRight" state="frozen"/>
      <selection/>
      <selection pane="topRight"/>
      <selection pane="bottomLeft"/>
      <selection pane="bottomRight" activeCell="R6" sqref="R6"/>
    </sheetView>
  </sheetViews>
  <sheetFormatPr defaultColWidth="9" defaultRowHeight="13.5"/>
  <cols>
    <col min="1" max="1" width="15" customWidth="1"/>
    <col min="2" max="2" width="10" customWidth="1"/>
    <col min="3" max="14" width="12" customWidth="1"/>
    <col min="15" max="15" width="15" customWidth="1"/>
    <col min="16" max="16" width="9" customWidth="1"/>
  </cols>
  <sheetData>
    <row r="1" ht="30" customHeight="1" spans="1:16">
      <c r="A1" s="1" t="s">
        <v>230</v>
      </c>
    </row>
    <row r="2" ht="24" customHeight="1" spans="1:16">
      <c r="A2" s="2" t="s">
        <v>231</v>
      </c>
    </row>
    <row r="4" ht="30" customHeight="1" spans="1:16">
      <c r="A4" s="30" t="s">
        <v>232</v>
      </c>
      <c r="B4" s="30" t="s">
        <v>233</v>
      </c>
      <c r="C4" s="30" t="s">
        <v>234</v>
      </c>
      <c r="D4" s="30" t="s">
        <v>235</v>
      </c>
      <c r="E4" s="30" t="s">
        <v>236</v>
      </c>
      <c r="F4" s="30" t="s">
        <v>237</v>
      </c>
      <c r="G4" s="30" t="s">
        <v>238</v>
      </c>
      <c r="H4" s="30" t="s">
        <v>239</v>
      </c>
      <c r="I4" s="30" t="s">
        <v>240</v>
      </c>
      <c r="J4" s="30" t="s">
        <v>241</v>
      </c>
      <c r="K4" s="30" t="s">
        <v>242</v>
      </c>
      <c r="L4" s="30" t="s">
        <v>243</v>
      </c>
      <c r="M4" s="30" t="s">
        <v>244</v>
      </c>
      <c r="N4" s="30" t="s">
        <v>245</v>
      </c>
      <c r="O4" s="30" t="s">
        <v>222</v>
      </c>
      <c r="P4" s="30" t="s">
        <v>246</v>
      </c>
    </row>
    <row r="5" ht="16.5" spans="1:16">
      <c r="A5" s="37" t="s">
        <v>247</v>
      </c>
      <c r="B5" s="30" t="s">
        <v>90</v>
      </c>
      <c r="C5" s="7">
        <f t="shared" ref="C5:N5" si="0">ROUND(SUMIF($B$12:$B$51,"收入",C$12:C$51),2)</f>
        <v>0</v>
      </c>
      <c r="D5" s="7">
        <f t="shared" si="0"/>
        <v>0</v>
      </c>
      <c r="E5" s="7">
        <f t="shared" si="0"/>
        <v>0</v>
      </c>
      <c r="F5" s="7">
        <f t="shared" si="0"/>
        <v>0</v>
      </c>
      <c r="G5" s="7">
        <f t="shared" si="0"/>
        <v>0</v>
      </c>
      <c r="H5" s="7">
        <f t="shared" si="0"/>
        <v>16800</v>
      </c>
      <c r="I5" s="7">
        <f t="shared" si="0"/>
        <v>0</v>
      </c>
      <c r="J5" s="7">
        <f t="shared" si="0"/>
        <v>0</v>
      </c>
      <c r="K5" s="7">
        <f t="shared" si="0"/>
        <v>0</v>
      </c>
      <c r="L5" s="7">
        <f t="shared" si="0"/>
        <v>0</v>
      </c>
      <c r="M5" s="7">
        <f t="shared" si="0"/>
        <v>0</v>
      </c>
      <c r="N5" s="7">
        <f t="shared" si="0"/>
        <v>0</v>
      </c>
      <c r="O5" s="7">
        <f>ROUND(SUM(C5:N5),2)</f>
        <v>16800</v>
      </c>
      <c r="P5" s="34" t="s">
        <v>216</v>
      </c>
    </row>
    <row r="6" ht="16.5" spans="1:16">
      <c r="A6" s="37" t="s">
        <v>248</v>
      </c>
      <c r="B6" s="30" t="s">
        <v>130</v>
      </c>
      <c r="C6" s="7">
        <f t="shared" ref="C6:N6" si="1">ROUND(SUMIF($B$12:$B$51,"支出",C$12:C$51),2)</f>
        <v>0</v>
      </c>
      <c r="D6" s="7">
        <f t="shared" si="1"/>
        <v>0</v>
      </c>
      <c r="E6" s="7">
        <f t="shared" si="1"/>
        <v>0</v>
      </c>
      <c r="F6" s="7">
        <f t="shared" si="1"/>
        <v>0</v>
      </c>
      <c r="G6" s="7">
        <f t="shared" si="1"/>
        <v>0</v>
      </c>
      <c r="H6" s="7">
        <f t="shared" si="1"/>
        <v>22190</v>
      </c>
      <c r="I6" s="7">
        <f t="shared" si="1"/>
        <v>0</v>
      </c>
      <c r="J6" s="7">
        <f t="shared" si="1"/>
        <v>0</v>
      </c>
      <c r="K6" s="7">
        <f t="shared" si="1"/>
        <v>0</v>
      </c>
      <c r="L6" s="7">
        <f t="shared" si="1"/>
        <v>0</v>
      </c>
      <c r="M6" s="7">
        <f t="shared" si="1"/>
        <v>0</v>
      </c>
      <c r="N6" s="7">
        <f t="shared" si="1"/>
        <v>0</v>
      </c>
      <c r="O6" s="7">
        <f>ROUND(SUM(C6:N6),2)</f>
        <v>22190</v>
      </c>
      <c r="P6" s="34" t="s">
        <v>216</v>
      </c>
    </row>
    <row r="7" ht="16.5" spans="1:16">
      <c r="A7" s="40" t="s">
        <v>170</v>
      </c>
      <c r="B7" s="19" t="s">
        <v>163</v>
      </c>
      <c r="C7" s="7">
        <f t="shared" ref="C7:N7" si="2">ROUND(SUMIF($B$12:$B$51,"内部转账",C$12:C$51),2)</f>
        <v>0</v>
      </c>
      <c r="D7" s="7">
        <f t="shared" si="2"/>
        <v>0</v>
      </c>
      <c r="E7" s="7">
        <f t="shared" si="2"/>
        <v>0</v>
      </c>
      <c r="F7" s="7">
        <f t="shared" si="2"/>
        <v>0</v>
      </c>
      <c r="G7" s="7">
        <f t="shared" si="2"/>
        <v>0</v>
      </c>
      <c r="H7" s="7">
        <f t="shared" si="2"/>
        <v>0</v>
      </c>
      <c r="I7" s="7">
        <f t="shared" si="2"/>
        <v>0</v>
      </c>
      <c r="J7" s="7">
        <f t="shared" si="2"/>
        <v>0</v>
      </c>
      <c r="K7" s="7">
        <f t="shared" si="2"/>
        <v>0</v>
      </c>
      <c r="L7" s="7">
        <f t="shared" si="2"/>
        <v>0</v>
      </c>
      <c r="M7" s="7">
        <f t="shared" si="2"/>
        <v>0</v>
      </c>
      <c r="N7" s="7">
        <f t="shared" si="2"/>
        <v>0</v>
      </c>
      <c r="O7" s="7">
        <f>ROUND(SUM(C7:N7),2)</f>
        <v>0</v>
      </c>
      <c r="P7" s="34" t="s">
        <v>216</v>
      </c>
    </row>
    <row r="8" ht="16.5" spans="1:16">
      <c r="A8" s="39" t="s">
        <v>169</v>
      </c>
      <c r="B8" s="41" t="s">
        <v>249</v>
      </c>
      <c r="C8" s="7">
        <f t="shared" ref="C8:N8" si="3">ROUND(C5-C6,2)</f>
        <v>0</v>
      </c>
      <c r="D8" s="7">
        <f t="shared" si="3"/>
        <v>0</v>
      </c>
      <c r="E8" s="7">
        <f t="shared" si="3"/>
        <v>0</v>
      </c>
      <c r="F8" s="7">
        <f t="shared" si="3"/>
        <v>0</v>
      </c>
      <c r="G8" s="7">
        <f t="shared" si="3"/>
        <v>0</v>
      </c>
      <c r="H8" s="7">
        <f t="shared" si="3"/>
        <v>-5390</v>
      </c>
      <c r="I8" s="7">
        <f t="shared" si="3"/>
        <v>0</v>
      </c>
      <c r="J8" s="7">
        <f t="shared" si="3"/>
        <v>0</v>
      </c>
      <c r="K8" s="7">
        <f t="shared" si="3"/>
        <v>0</v>
      </c>
      <c r="L8" s="7">
        <f t="shared" si="3"/>
        <v>0</v>
      </c>
      <c r="M8" s="7">
        <f t="shared" si="3"/>
        <v>0</v>
      </c>
      <c r="N8" s="7">
        <f t="shared" si="3"/>
        <v>0</v>
      </c>
      <c r="O8" s="7">
        <f>ROUND(SUM(C8:N8),2)</f>
        <v>-5390</v>
      </c>
      <c r="P8" s="34" t="s">
        <v>216</v>
      </c>
    </row>
    <row r="9" ht="14.25" spans="1:16">
      <c r="A9" s="42" t="s">
        <v>250</v>
      </c>
    </row>
    <row r="10" ht="22" customHeight="1" spans="1:16">
      <c r="A10" s="43" t="s">
        <v>251</v>
      </c>
      <c r="B10" s="15"/>
      <c r="C10" s="15"/>
      <c r="D10" s="15"/>
      <c r="E10" s="15"/>
      <c r="F10" s="15"/>
      <c r="G10" s="15"/>
      <c r="H10" s="15"/>
      <c r="I10" s="15"/>
      <c r="J10" s="15"/>
      <c r="K10" s="15"/>
      <c r="L10" s="15"/>
      <c r="M10" s="15"/>
      <c r="N10" s="15"/>
      <c r="O10" s="15"/>
      <c r="P10" s="16"/>
    </row>
    <row r="11" ht="30" customHeight="1" spans="1:16">
      <c r="A11" s="19" t="s">
        <v>232</v>
      </c>
      <c r="B11" s="19" t="s">
        <v>233</v>
      </c>
      <c r="C11" s="19" t="s">
        <v>234</v>
      </c>
      <c r="D11" s="19" t="s">
        <v>235</v>
      </c>
      <c r="E11" s="19" t="s">
        <v>236</v>
      </c>
      <c r="F11" s="19" t="s">
        <v>237</v>
      </c>
      <c r="G11" s="19" t="s">
        <v>238</v>
      </c>
      <c r="H11" s="19" t="s">
        <v>239</v>
      </c>
      <c r="I11" s="19" t="s">
        <v>240</v>
      </c>
      <c r="J11" s="19" t="s">
        <v>241</v>
      </c>
      <c r="K11" s="19" t="s">
        <v>242</v>
      </c>
      <c r="L11" s="19" t="s">
        <v>243</v>
      </c>
      <c r="M11" s="19" t="s">
        <v>244</v>
      </c>
      <c r="N11" s="19" t="s">
        <v>245</v>
      </c>
      <c r="O11" s="19" t="s">
        <v>222</v>
      </c>
      <c r="P11" s="19" t="s">
        <v>246</v>
      </c>
    </row>
    <row r="12" ht="16.5" spans="1:16">
      <c r="A12" s="6" t="str">
        <f>IF(基础资料!$H$5="","",基础资料!$H$5)</f>
        <v>销售回款</v>
      </c>
      <c r="B12" s="13" t="str">
        <f>IF($A12="","",基础资料!$I$5)</f>
        <v>收入</v>
      </c>
      <c r="C12" s="24">
        <f>IF($A12="","",ROUND(IF($B12="支出",-1,1)*(SUMIFS(流水收入,流水类别,$A12,流水月份,(管理年度*100+1))-SUMIFS(流水支出,流水类别,$A12,流水月份,(管理年度*100+1))),2))</f>
        <v>0</v>
      </c>
      <c r="D12" s="24">
        <f>IF($A12="","",ROUND(IF($B12="支出",-1,1)*(SUMIFS(流水收入,流水类别,$A12,流水月份,(管理年度*100+2))-SUMIFS(流水支出,流水类别,$A12,流水月份,(管理年度*100+2))),2))</f>
        <v>0</v>
      </c>
      <c r="E12" s="24">
        <f>IF($A12="","",ROUND(IF($B12="支出",-1,1)*(SUMIFS(流水收入,流水类别,$A12,流水月份,(管理年度*100+3))-SUMIFS(流水支出,流水类别,$A12,流水月份,(管理年度*100+3))),2))</f>
        <v>0</v>
      </c>
      <c r="F12" s="24">
        <f>IF($A12="","",ROUND(IF($B12="支出",-1,1)*(SUMIFS(流水收入,流水类别,$A12,流水月份,(管理年度*100+4))-SUMIFS(流水支出,流水类别,$A12,流水月份,(管理年度*100+4))),2))</f>
        <v>0</v>
      </c>
      <c r="G12" s="24">
        <f>IF($A12="","",ROUND(IF($B12="支出",-1,1)*(SUMIFS(流水收入,流水类别,$A12,流水月份,(管理年度*100+5))-SUMIFS(流水支出,流水类别,$A12,流水月份,(管理年度*100+5))),2))</f>
        <v>0</v>
      </c>
      <c r="H12" s="24">
        <f>IF($A12="","",ROUND(IF($B12="支出",-1,1)*(SUMIFS(流水收入,流水类别,$A12,流水月份,(管理年度*100+6))-SUMIFS(流水支出,流水类别,$A12,流水月份,(管理年度*100+6))),2))</f>
        <v>16800</v>
      </c>
      <c r="I12" s="24">
        <f>IF($A12="","",ROUND(IF($B12="支出",-1,1)*(SUMIFS(流水收入,流水类别,$A12,流水月份,(管理年度*100+7))-SUMIFS(流水支出,流水类别,$A12,流水月份,(管理年度*100+7))),2))</f>
        <v>0</v>
      </c>
      <c r="J12" s="24">
        <f>IF($A12="","",ROUND(IF($B12="支出",-1,1)*(SUMIFS(流水收入,流水类别,$A12,流水月份,(管理年度*100+8))-SUMIFS(流水支出,流水类别,$A12,流水月份,(管理年度*100+8))),2))</f>
        <v>0</v>
      </c>
      <c r="K12" s="24">
        <f>IF($A12="","",ROUND(IF($B12="支出",-1,1)*(SUMIFS(流水收入,流水类别,$A12,流水月份,(管理年度*100+9))-SUMIFS(流水支出,流水类别,$A12,流水月份,(管理年度*100+9))),2))</f>
        <v>0</v>
      </c>
      <c r="L12" s="24">
        <f>IF($A12="","",ROUND(IF($B12="支出",-1,1)*(SUMIFS(流水收入,流水类别,$A12,流水月份,(管理年度*100+10))-SUMIFS(流水支出,流水类别,$A12,流水月份,(管理年度*100+10))),2))</f>
        <v>0</v>
      </c>
      <c r="M12" s="24">
        <f>IF($A12="","",ROUND(IF($B12="支出",-1,1)*(SUMIFS(流水收入,流水类别,$A12,流水月份,(管理年度*100+11))-SUMIFS(流水支出,流水类别,$A12,流水月份,(管理年度*100+11))),2))</f>
        <v>0</v>
      </c>
      <c r="N12" s="24">
        <f>IF($A12="","",ROUND(IF($B12="支出",-1,1)*(SUMIFS(流水收入,流水类别,$A12,流水月份,(管理年度*100+12))-SUMIFS(流水支出,流水类别,$A12,流水月份,(管理年度*100+12))),2))</f>
        <v>0</v>
      </c>
      <c r="O12" s="24">
        <f t="shared" ref="O12:O51" si="4">IF($A12="","",ROUND(SUM(C12:N12),2))</f>
        <v>16800</v>
      </c>
      <c r="P12" s="33">
        <f t="shared" ref="P12:P51" si="5">IF(OR($A12="",$B12="内部转账"),"",IFERROR($O12/IF($B12="收入",$O$5,$O$6),""))</f>
        <v>1</v>
      </c>
    </row>
    <row r="13" ht="16.5" spans="1:16">
      <c r="A13" s="6" t="str">
        <f>IF(基础资料!$H$6="","",基础资料!$H$6)</f>
        <v>其他业务收入</v>
      </c>
      <c r="B13" s="13" t="str">
        <f>IF($A13="","",基础资料!$I$6)</f>
        <v>收入</v>
      </c>
      <c r="C13" s="24">
        <f>IF($A13="","",ROUND(IF($B13="支出",-1,1)*(SUMIFS(流水收入,流水类别,$A13,流水月份,(管理年度*100+1))-SUMIFS(流水支出,流水类别,$A13,流水月份,(管理年度*100+1))),2))</f>
        <v>0</v>
      </c>
      <c r="D13" s="24">
        <f>IF($A13="","",ROUND(IF($B13="支出",-1,1)*(SUMIFS(流水收入,流水类别,$A13,流水月份,(管理年度*100+2))-SUMIFS(流水支出,流水类别,$A13,流水月份,(管理年度*100+2))),2))</f>
        <v>0</v>
      </c>
      <c r="E13" s="24">
        <f>IF($A13="","",ROUND(IF($B13="支出",-1,1)*(SUMIFS(流水收入,流水类别,$A13,流水月份,(管理年度*100+3))-SUMIFS(流水支出,流水类别,$A13,流水月份,(管理年度*100+3))),2))</f>
        <v>0</v>
      </c>
      <c r="F13" s="24">
        <f>IF($A13="","",ROUND(IF($B13="支出",-1,1)*(SUMIFS(流水收入,流水类别,$A13,流水月份,(管理年度*100+4))-SUMIFS(流水支出,流水类别,$A13,流水月份,(管理年度*100+4))),2))</f>
        <v>0</v>
      </c>
      <c r="G13" s="24">
        <f>IF($A13="","",ROUND(IF($B13="支出",-1,1)*(SUMIFS(流水收入,流水类别,$A13,流水月份,(管理年度*100+5))-SUMIFS(流水支出,流水类别,$A13,流水月份,(管理年度*100+5))),2))</f>
        <v>0</v>
      </c>
      <c r="H13" s="24">
        <f>IF($A13="","",ROUND(IF($B13="支出",-1,1)*(SUMIFS(流水收入,流水类别,$A13,流水月份,(管理年度*100+6))-SUMIFS(流水支出,流水类别,$A13,流水月份,(管理年度*100+6))),2))</f>
        <v>0</v>
      </c>
      <c r="I13" s="24">
        <f>IF($A13="","",ROUND(IF($B13="支出",-1,1)*(SUMIFS(流水收入,流水类别,$A13,流水月份,(管理年度*100+7))-SUMIFS(流水支出,流水类别,$A13,流水月份,(管理年度*100+7))),2))</f>
        <v>0</v>
      </c>
      <c r="J13" s="24">
        <f>IF($A13="","",ROUND(IF($B13="支出",-1,1)*(SUMIFS(流水收入,流水类别,$A13,流水月份,(管理年度*100+8))-SUMIFS(流水支出,流水类别,$A13,流水月份,(管理年度*100+8))),2))</f>
        <v>0</v>
      </c>
      <c r="K13" s="24">
        <f>IF($A13="","",ROUND(IF($B13="支出",-1,1)*(SUMIFS(流水收入,流水类别,$A13,流水月份,(管理年度*100+9))-SUMIFS(流水支出,流水类别,$A13,流水月份,(管理年度*100+9))),2))</f>
        <v>0</v>
      </c>
      <c r="L13" s="24">
        <f>IF($A13="","",ROUND(IF($B13="支出",-1,1)*(SUMIFS(流水收入,流水类别,$A13,流水月份,(管理年度*100+10))-SUMIFS(流水支出,流水类别,$A13,流水月份,(管理年度*100+10))),2))</f>
        <v>0</v>
      </c>
      <c r="M13" s="24">
        <f>IF($A13="","",ROUND(IF($B13="支出",-1,1)*(SUMIFS(流水收入,流水类别,$A13,流水月份,(管理年度*100+11))-SUMIFS(流水支出,流水类别,$A13,流水月份,(管理年度*100+11))),2))</f>
        <v>0</v>
      </c>
      <c r="N13" s="24">
        <f>IF($A13="","",ROUND(IF($B13="支出",-1,1)*(SUMIFS(流水收入,流水类别,$A13,流水月份,(管理年度*100+12))-SUMIFS(流水支出,流水类别,$A13,流水月份,(管理年度*100+12))),2))</f>
        <v>0</v>
      </c>
      <c r="O13" s="24">
        <f t="shared" si="4"/>
        <v>0</v>
      </c>
      <c r="P13" s="33">
        <f t="shared" si="5"/>
        <v>0</v>
      </c>
    </row>
    <row r="14" ht="16.5" spans="1:16">
      <c r="A14" s="6" t="str">
        <f>IF(基础资料!$H$7="","",基础资料!$H$7)</f>
        <v>投资款</v>
      </c>
      <c r="B14" s="13" t="str">
        <f>IF($A14="","",基础资料!$I$7)</f>
        <v>收入</v>
      </c>
      <c r="C14" s="24">
        <f>IF($A14="","",ROUND(IF($B14="支出",-1,1)*(SUMIFS(流水收入,流水类别,$A14,流水月份,(管理年度*100+1))-SUMIFS(流水支出,流水类别,$A14,流水月份,(管理年度*100+1))),2))</f>
        <v>0</v>
      </c>
      <c r="D14" s="24">
        <f>IF($A14="","",ROUND(IF($B14="支出",-1,1)*(SUMIFS(流水收入,流水类别,$A14,流水月份,(管理年度*100+2))-SUMIFS(流水支出,流水类别,$A14,流水月份,(管理年度*100+2))),2))</f>
        <v>0</v>
      </c>
      <c r="E14" s="24">
        <f>IF($A14="","",ROUND(IF($B14="支出",-1,1)*(SUMIFS(流水收入,流水类别,$A14,流水月份,(管理年度*100+3))-SUMIFS(流水支出,流水类别,$A14,流水月份,(管理年度*100+3))),2))</f>
        <v>0</v>
      </c>
      <c r="F14" s="24">
        <f>IF($A14="","",ROUND(IF($B14="支出",-1,1)*(SUMIFS(流水收入,流水类别,$A14,流水月份,(管理年度*100+4))-SUMIFS(流水支出,流水类别,$A14,流水月份,(管理年度*100+4))),2))</f>
        <v>0</v>
      </c>
      <c r="G14" s="24">
        <f>IF($A14="","",ROUND(IF($B14="支出",-1,1)*(SUMIFS(流水收入,流水类别,$A14,流水月份,(管理年度*100+5))-SUMIFS(流水支出,流水类别,$A14,流水月份,(管理年度*100+5))),2))</f>
        <v>0</v>
      </c>
      <c r="H14" s="24">
        <f>IF($A14="","",ROUND(IF($B14="支出",-1,1)*(SUMIFS(流水收入,流水类别,$A14,流水月份,(管理年度*100+6))-SUMIFS(流水支出,流水类别,$A14,流水月份,(管理年度*100+6))),2))</f>
        <v>0</v>
      </c>
      <c r="I14" s="24">
        <f>IF($A14="","",ROUND(IF($B14="支出",-1,1)*(SUMIFS(流水收入,流水类别,$A14,流水月份,(管理年度*100+7))-SUMIFS(流水支出,流水类别,$A14,流水月份,(管理年度*100+7))),2))</f>
        <v>0</v>
      </c>
      <c r="J14" s="24">
        <f>IF($A14="","",ROUND(IF($B14="支出",-1,1)*(SUMIFS(流水收入,流水类别,$A14,流水月份,(管理年度*100+8))-SUMIFS(流水支出,流水类别,$A14,流水月份,(管理年度*100+8))),2))</f>
        <v>0</v>
      </c>
      <c r="K14" s="24">
        <f>IF($A14="","",ROUND(IF($B14="支出",-1,1)*(SUMIFS(流水收入,流水类别,$A14,流水月份,(管理年度*100+9))-SUMIFS(流水支出,流水类别,$A14,流水月份,(管理年度*100+9))),2))</f>
        <v>0</v>
      </c>
      <c r="L14" s="24">
        <f>IF($A14="","",ROUND(IF($B14="支出",-1,1)*(SUMIFS(流水收入,流水类别,$A14,流水月份,(管理年度*100+10))-SUMIFS(流水支出,流水类别,$A14,流水月份,(管理年度*100+10))),2))</f>
        <v>0</v>
      </c>
      <c r="M14" s="24">
        <f>IF($A14="","",ROUND(IF($B14="支出",-1,1)*(SUMIFS(流水收入,流水类别,$A14,流水月份,(管理年度*100+11))-SUMIFS(流水支出,流水类别,$A14,流水月份,(管理年度*100+11))),2))</f>
        <v>0</v>
      </c>
      <c r="N14" s="24">
        <f>IF($A14="","",ROUND(IF($B14="支出",-1,1)*(SUMIFS(流水收入,流水类别,$A14,流水月份,(管理年度*100+12))-SUMIFS(流水支出,流水类别,$A14,流水月份,(管理年度*100+12))),2))</f>
        <v>0</v>
      </c>
      <c r="O14" s="24">
        <f t="shared" si="4"/>
        <v>0</v>
      </c>
      <c r="P14" s="33">
        <f t="shared" si="5"/>
        <v>0</v>
      </c>
    </row>
    <row r="15" ht="16.5" spans="1:16">
      <c r="A15" s="6" t="str">
        <f>IF(基础资料!$H$8="","",基础资料!$H$8)</f>
        <v>借款</v>
      </c>
      <c r="B15" s="13" t="str">
        <f>IF($A15="","",基础资料!$I$8)</f>
        <v>收入</v>
      </c>
      <c r="C15" s="24">
        <f>IF($A15="","",ROUND(IF($B15="支出",-1,1)*(SUMIFS(流水收入,流水类别,$A15,流水月份,(管理年度*100+1))-SUMIFS(流水支出,流水类别,$A15,流水月份,(管理年度*100+1))),2))</f>
        <v>0</v>
      </c>
      <c r="D15" s="24">
        <f>IF($A15="","",ROUND(IF($B15="支出",-1,1)*(SUMIFS(流水收入,流水类别,$A15,流水月份,(管理年度*100+2))-SUMIFS(流水支出,流水类别,$A15,流水月份,(管理年度*100+2))),2))</f>
        <v>0</v>
      </c>
      <c r="E15" s="24">
        <f>IF($A15="","",ROUND(IF($B15="支出",-1,1)*(SUMIFS(流水收入,流水类别,$A15,流水月份,(管理年度*100+3))-SUMIFS(流水支出,流水类别,$A15,流水月份,(管理年度*100+3))),2))</f>
        <v>0</v>
      </c>
      <c r="F15" s="24">
        <f>IF($A15="","",ROUND(IF($B15="支出",-1,1)*(SUMIFS(流水收入,流水类别,$A15,流水月份,(管理年度*100+4))-SUMIFS(流水支出,流水类别,$A15,流水月份,(管理年度*100+4))),2))</f>
        <v>0</v>
      </c>
      <c r="G15" s="24">
        <f>IF($A15="","",ROUND(IF($B15="支出",-1,1)*(SUMIFS(流水收入,流水类别,$A15,流水月份,(管理年度*100+5))-SUMIFS(流水支出,流水类别,$A15,流水月份,(管理年度*100+5))),2))</f>
        <v>0</v>
      </c>
      <c r="H15" s="24">
        <f>IF($A15="","",ROUND(IF($B15="支出",-1,1)*(SUMIFS(流水收入,流水类别,$A15,流水月份,(管理年度*100+6))-SUMIFS(流水支出,流水类别,$A15,流水月份,(管理年度*100+6))),2))</f>
        <v>0</v>
      </c>
      <c r="I15" s="24">
        <f>IF($A15="","",ROUND(IF($B15="支出",-1,1)*(SUMIFS(流水收入,流水类别,$A15,流水月份,(管理年度*100+7))-SUMIFS(流水支出,流水类别,$A15,流水月份,(管理年度*100+7))),2))</f>
        <v>0</v>
      </c>
      <c r="J15" s="24">
        <f>IF($A15="","",ROUND(IF($B15="支出",-1,1)*(SUMIFS(流水收入,流水类别,$A15,流水月份,(管理年度*100+8))-SUMIFS(流水支出,流水类别,$A15,流水月份,(管理年度*100+8))),2))</f>
        <v>0</v>
      </c>
      <c r="K15" s="24">
        <f>IF($A15="","",ROUND(IF($B15="支出",-1,1)*(SUMIFS(流水收入,流水类别,$A15,流水月份,(管理年度*100+9))-SUMIFS(流水支出,流水类别,$A15,流水月份,(管理年度*100+9))),2))</f>
        <v>0</v>
      </c>
      <c r="L15" s="24">
        <f>IF($A15="","",ROUND(IF($B15="支出",-1,1)*(SUMIFS(流水收入,流水类别,$A15,流水月份,(管理年度*100+10))-SUMIFS(流水支出,流水类别,$A15,流水月份,(管理年度*100+10))),2))</f>
        <v>0</v>
      </c>
      <c r="M15" s="24">
        <f>IF($A15="","",ROUND(IF($B15="支出",-1,1)*(SUMIFS(流水收入,流水类别,$A15,流水月份,(管理年度*100+11))-SUMIFS(流水支出,流水类别,$A15,流水月份,(管理年度*100+11))),2))</f>
        <v>0</v>
      </c>
      <c r="N15" s="24">
        <f>IF($A15="","",ROUND(IF($B15="支出",-1,1)*(SUMIFS(流水收入,流水类别,$A15,流水月份,(管理年度*100+12))-SUMIFS(流水支出,流水类别,$A15,流水月份,(管理年度*100+12))),2))</f>
        <v>0</v>
      </c>
      <c r="O15" s="24">
        <f t="shared" si="4"/>
        <v>0</v>
      </c>
      <c r="P15" s="33">
        <f t="shared" si="5"/>
        <v>0</v>
      </c>
    </row>
    <row r="16" ht="16.5" spans="1:16">
      <c r="A16" s="6" t="str">
        <f>IF(基础资料!$H$9="","",基础资料!$H$9)</f>
        <v>利息收入</v>
      </c>
      <c r="B16" s="13" t="str">
        <f>IF($A16="","",基础资料!$I$9)</f>
        <v>收入</v>
      </c>
      <c r="C16" s="24">
        <f>IF($A16="","",ROUND(IF($B16="支出",-1,1)*(SUMIFS(流水收入,流水类别,$A16,流水月份,(管理年度*100+1))-SUMIFS(流水支出,流水类别,$A16,流水月份,(管理年度*100+1))),2))</f>
        <v>0</v>
      </c>
      <c r="D16" s="24">
        <f>IF($A16="","",ROUND(IF($B16="支出",-1,1)*(SUMIFS(流水收入,流水类别,$A16,流水月份,(管理年度*100+2))-SUMIFS(流水支出,流水类别,$A16,流水月份,(管理年度*100+2))),2))</f>
        <v>0</v>
      </c>
      <c r="E16" s="24">
        <f>IF($A16="","",ROUND(IF($B16="支出",-1,1)*(SUMIFS(流水收入,流水类别,$A16,流水月份,(管理年度*100+3))-SUMIFS(流水支出,流水类别,$A16,流水月份,(管理年度*100+3))),2))</f>
        <v>0</v>
      </c>
      <c r="F16" s="24">
        <f>IF($A16="","",ROUND(IF($B16="支出",-1,1)*(SUMIFS(流水收入,流水类别,$A16,流水月份,(管理年度*100+4))-SUMIFS(流水支出,流水类别,$A16,流水月份,(管理年度*100+4))),2))</f>
        <v>0</v>
      </c>
      <c r="G16" s="24">
        <f>IF($A16="","",ROUND(IF($B16="支出",-1,1)*(SUMIFS(流水收入,流水类别,$A16,流水月份,(管理年度*100+5))-SUMIFS(流水支出,流水类别,$A16,流水月份,(管理年度*100+5))),2))</f>
        <v>0</v>
      </c>
      <c r="H16" s="24">
        <f>IF($A16="","",ROUND(IF($B16="支出",-1,1)*(SUMIFS(流水收入,流水类别,$A16,流水月份,(管理年度*100+6))-SUMIFS(流水支出,流水类别,$A16,流水月份,(管理年度*100+6))),2))</f>
        <v>0</v>
      </c>
      <c r="I16" s="24">
        <f>IF($A16="","",ROUND(IF($B16="支出",-1,1)*(SUMIFS(流水收入,流水类别,$A16,流水月份,(管理年度*100+7))-SUMIFS(流水支出,流水类别,$A16,流水月份,(管理年度*100+7))),2))</f>
        <v>0</v>
      </c>
      <c r="J16" s="24">
        <f>IF($A16="","",ROUND(IF($B16="支出",-1,1)*(SUMIFS(流水收入,流水类别,$A16,流水月份,(管理年度*100+8))-SUMIFS(流水支出,流水类别,$A16,流水月份,(管理年度*100+8))),2))</f>
        <v>0</v>
      </c>
      <c r="K16" s="24">
        <f>IF($A16="","",ROUND(IF($B16="支出",-1,1)*(SUMIFS(流水收入,流水类别,$A16,流水月份,(管理年度*100+9))-SUMIFS(流水支出,流水类别,$A16,流水月份,(管理年度*100+9))),2))</f>
        <v>0</v>
      </c>
      <c r="L16" s="24">
        <f>IF($A16="","",ROUND(IF($B16="支出",-1,1)*(SUMIFS(流水收入,流水类别,$A16,流水月份,(管理年度*100+10))-SUMIFS(流水支出,流水类别,$A16,流水月份,(管理年度*100+10))),2))</f>
        <v>0</v>
      </c>
      <c r="M16" s="24">
        <f>IF($A16="","",ROUND(IF($B16="支出",-1,1)*(SUMIFS(流水收入,流水类别,$A16,流水月份,(管理年度*100+11))-SUMIFS(流水支出,流水类别,$A16,流水月份,(管理年度*100+11))),2))</f>
        <v>0</v>
      </c>
      <c r="N16" s="24">
        <f>IF($A16="","",ROUND(IF($B16="支出",-1,1)*(SUMIFS(流水收入,流水类别,$A16,流水月份,(管理年度*100+12))-SUMIFS(流水支出,流水类别,$A16,流水月份,(管理年度*100+12))),2))</f>
        <v>0</v>
      </c>
      <c r="O16" s="24">
        <f t="shared" si="4"/>
        <v>0</v>
      </c>
      <c r="P16" s="33">
        <f t="shared" si="5"/>
        <v>0</v>
      </c>
    </row>
    <row r="17" ht="16.5" spans="1:16">
      <c r="A17" s="6" t="str">
        <f>IF(基础资料!$H$10="","",基础资料!$H$10)</f>
        <v>退款收回</v>
      </c>
      <c r="B17" s="13" t="str">
        <f>IF($A17="","",基础资料!$I$10)</f>
        <v>收入</v>
      </c>
      <c r="C17" s="24">
        <f>IF($A17="","",ROUND(IF($B17="支出",-1,1)*(SUMIFS(流水收入,流水类别,$A17,流水月份,(管理年度*100+1))-SUMIFS(流水支出,流水类别,$A17,流水月份,(管理年度*100+1))),2))</f>
        <v>0</v>
      </c>
      <c r="D17" s="24">
        <f>IF($A17="","",ROUND(IF($B17="支出",-1,1)*(SUMIFS(流水收入,流水类别,$A17,流水月份,(管理年度*100+2))-SUMIFS(流水支出,流水类别,$A17,流水月份,(管理年度*100+2))),2))</f>
        <v>0</v>
      </c>
      <c r="E17" s="24">
        <f>IF($A17="","",ROUND(IF($B17="支出",-1,1)*(SUMIFS(流水收入,流水类别,$A17,流水月份,(管理年度*100+3))-SUMIFS(流水支出,流水类别,$A17,流水月份,(管理年度*100+3))),2))</f>
        <v>0</v>
      </c>
      <c r="F17" s="24">
        <f>IF($A17="","",ROUND(IF($B17="支出",-1,1)*(SUMIFS(流水收入,流水类别,$A17,流水月份,(管理年度*100+4))-SUMIFS(流水支出,流水类别,$A17,流水月份,(管理年度*100+4))),2))</f>
        <v>0</v>
      </c>
      <c r="G17" s="24">
        <f>IF($A17="","",ROUND(IF($B17="支出",-1,1)*(SUMIFS(流水收入,流水类别,$A17,流水月份,(管理年度*100+5))-SUMIFS(流水支出,流水类别,$A17,流水月份,(管理年度*100+5))),2))</f>
        <v>0</v>
      </c>
      <c r="H17" s="24">
        <f>IF($A17="","",ROUND(IF($B17="支出",-1,1)*(SUMIFS(流水收入,流水类别,$A17,流水月份,(管理年度*100+6))-SUMIFS(流水支出,流水类别,$A17,流水月份,(管理年度*100+6))),2))</f>
        <v>0</v>
      </c>
      <c r="I17" s="24">
        <f>IF($A17="","",ROUND(IF($B17="支出",-1,1)*(SUMIFS(流水收入,流水类别,$A17,流水月份,(管理年度*100+7))-SUMIFS(流水支出,流水类别,$A17,流水月份,(管理年度*100+7))),2))</f>
        <v>0</v>
      </c>
      <c r="J17" s="24">
        <f>IF($A17="","",ROUND(IF($B17="支出",-1,1)*(SUMIFS(流水收入,流水类别,$A17,流水月份,(管理年度*100+8))-SUMIFS(流水支出,流水类别,$A17,流水月份,(管理年度*100+8))),2))</f>
        <v>0</v>
      </c>
      <c r="K17" s="24">
        <f>IF($A17="","",ROUND(IF($B17="支出",-1,1)*(SUMIFS(流水收入,流水类别,$A17,流水月份,(管理年度*100+9))-SUMIFS(流水支出,流水类别,$A17,流水月份,(管理年度*100+9))),2))</f>
        <v>0</v>
      </c>
      <c r="L17" s="24">
        <f>IF($A17="","",ROUND(IF($B17="支出",-1,1)*(SUMIFS(流水收入,流水类别,$A17,流水月份,(管理年度*100+10))-SUMIFS(流水支出,流水类别,$A17,流水月份,(管理年度*100+10))),2))</f>
        <v>0</v>
      </c>
      <c r="M17" s="24">
        <f>IF($A17="","",ROUND(IF($B17="支出",-1,1)*(SUMIFS(流水收入,流水类别,$A17,流水月份,(管理年度*100+11))-SUMIFS(流水支出,流水类别,$A17,流水月份,(管理年度*100+11))),2))</f>
        <v>0</v>
      </c>
      <c r="N17" s="24">
        <f>IF($A17="","",ROUND(IF($B17="支出",-1,1)*(SUMIFS(流水收入,流水类别,$A17,流水月份,(管理年度*100+12))-SUMIFS(流水支出,流水类别,$A17,流水月份,(管理年度*100+12))),2))</f>
        <v>0</v>
      </c>
      <c r="O17" s="24">
        <f t="shared" si="4"/>
        <v>0</v>
      </c>
      <c r="P17" s="33">
        <f t="shared" si="5"/>
        <v>0</v>
      </c>
    </row>
    <row r="18" ht="16.5" spans="1:16">
      <c r="A18" s="6" t="str">
        <f>IF(基础资料!$H$11="","",基础资料!$H$11)</f>
        <v>政府补助</v>
      </c>
      <c r="B18" s="13" t="str">
        <f>IF($A18="","",基础资料!$I$11)</f>
        <v>收入</v>
      </c>
      <c r="C18" s="24">
        <f>IF($A18="","",ROUND(IF($B18="支出",-1,1)*(SUMIFS(流水收入,流水类别,$A18,流水月份,(管理年度*100+1))-SUMIFS(流水支出,流水类别,$A18,流水月份,(管理年度*100+1))),2))</f>
        <v>0</v>
      </c>
      <c r="D18" s="24">
        <f>IF($A18="","",ROUND(IF($B18="支出",-1,1)*(SUMIFS(流水收入,流水类别,$A18,流水月份,(管理年度*100+2))-SUMIFS(流水支出,流水类别,$A18,流水月份,(管理年度*100+2))),2))</f>
        <v>0</v>
      </c>
      <c r="E18" s="24">
        <f>IF($A18="","",ROUND(IF($B18="支出",-1,1)*(SUMIFS(流水收入,流水类别,$A18,流水月份,(管理年度*100+3))-SUMIFS(流水支出,流水类别,$A18,流水月份,(管理年度*100+3))),2))</f>
        <v>0</v>
      </c>
      <c r="F18" s="24">
        <f>IF($A18="","",ROUND(IF($B18="支出",-1,1)*(SUMIFS(流水收入,流水类别,$A18,流水月份,(管理年度*100+4))-SUMIFS(流水支出,流水类别,$A18,流水月份,(管理年度*100+4))),2))</f>
        <v>0</v>
      </c>
      <c r="G18" s="24">
        <f>IF($A18="","",ROUND(IF($B18="支出",-1,1)*(SUMIFS(流水收入,流水类别,$A18,流水月份,(管理年度*100+5))-SUMIFS(流水支出,流水类别,$A18,流水月份,(管理年度*100+5))),2))</f>
        <v>0</v>
      </c>
      <c r="H18" s="24">
        <f>IF($A18="","",ROUND(IF($B18="支出",-1,1)*(SUMIFS(流水收入,流水类别,$A18,流水月份,(管理年度*100+6))-SUMIFS(流水支出,流水类别,$A18,流水月份,(管理年度*100+6))),2))</f>
        <v>0</v>
      </c>
      <c r="I18" s="24">
        <f>IF($A18="","",ROUND(IF($B18="支出",-1,1)*(SUMIFS(流水收入,流水类别,$A18,流水月份,(管理年度*100+7))-SUMIFS(流水支出,流水类别,$A18,流水月份,(管理年度*100+7))),2))</f>
        <v>0</v>
      </c>
      <c r="J18" s="24">
        <f>IF($A18="","",ROUND(IF($B18="支出",-1,1)*(SUMIFS(流水收入,流水类别,$A18,流水月份,(管理年度*100+8))-SUMIFS(流水支出,流水类别,$A18,流水月份,(管理年度*100+8))),2))</f>
        <v>0</v>
      </c>
      <c r="K18" s="24">
        <f>IF($A18="","",ROUND(IF($B18="支出",-1,1)*(SUMIFS(流水收入,流水类别,$A18,流水月份,(管理年度*100+9))-SUMIFS(流水支出,流水类别,$A18,流水月份,(管理年度*100+9))),2))</f>
        <v>0</v>
      </c>
      <c r="L18" s="24">
        <f>IF($A18="","",ROUND(IF($B18="支出",-1,1)*(SUMIFS(流水收入,流水类别,$A18,流水月份,(管理年度*100+10))-SUMIFS(流水支出,流水类别,$A18,流水月份,(管理年度*100+10))),2))</f>
        <v>0</v>
      </c>
      <c r="M18" s="24">
        <f>IF($A18="","",ROUND(IF($B18="支出",-1,1)*(SUMIFS(流水收入,流水类别,$A18,流水月份,(管理年度*100+11))-SUMIFS(流水支出,流水类别,$A18,流水月份,(管理年度*100+11))),2))</f>
        <v>0</v>
      </c>
      <c r="N18" s="24">
        <f>IF($A18="","",ROUND(IF($B18="支出",-1,1)*(SUMIFS(流水收入,流水类别,$A18,流水月份,(管理年度*100+12))-SUMIFS(流水支出,流水类别,$A18,流水月份,(管理年度*100+12))),2))</f>
        <v>0</v>
      </c>
      <c r="O18" s="24">
        <f t="shared" si="4"/>
        <v>0</v>
      </c>
      <c r="P18" s="33">
        <f t="shared" si="5"/>
        <v>0</v>
      </c>
    </row>
    <row r="19" ht="16.5" spans="1:16">
      <c r="A19" s="6" t="str">
        <f>IF(基础资料!$H$12="","",基础资料!$H$12)</f>
        <v>供应商</v>
      </c>
      <c r="B19" s="13" t="str">
        <f>IF($A19="","",基础资料!$I$12)</f>
        <v>支出</v>
      </c>
      <c r="C19" s="24">
        <f>IF($A19="","",ROUND(IF($B19="支出",-1,1)*(SUMIFS(流水收入,流水类别,$A19,流水月份,(管理年度*100+1))-SUMIFS(流水支出,流水类别,$A19,流水月份,(管理年度*100+1))),2))</f>
        <v>0</v>
      </c>
      <c r="D19" s="24">
        <f>IF($A19="","",ROUND(IF($B19="支出",-1,1)*(SUMIFS(流水收入,流水类别,$A19,流水月份,(管理年度*100+2))-SUMIFS(流水支出,流水类别,$A19,流水月份,(管理年度*100+2))),2))</f>
        <v>0</v>
      </c>
      <c r="E19" s="24">
        <f>IF($A19="","",ROUND(IF($B19="支出",-1,1)*(SUMIFS(流水收入,流水类别,$A19,流水月份,(管理年度*100+3))-SUMIFS(流水支出,流水类别,$A19,流水月份,(管理年度*100+3))),2))</f>
        <v>0</v>
      </c>
      <c r="F19" s="24">
        <f>IF($A19="","",ROUND(IF($B19="支出",-1,1)*(SUMIFS(流水收入,流水类别,$A19,流水月份,(管理年度*100+4))-SUMIFS(流水支出,流水类别,$A19,流水月份,(管理年度*100+4))),2))</f>
        <v>0</v>
      </c>
      <c r="G19" s="24">
        <f>IF($A19="","",ROUND(IF($B19="支出",-1,1)*(SUMIFS(流水收入,流水类别,$A19,流水月份,(管理年度*100+5))-SUMIFS(流水支出,流水类别,$A19,流水月份,(管理年度*100+5))),2))</f>
        <v>0</v>
      </c>
      <c r="H19" s="24">
        <f>IF($A19="","",ROUND(IF($B19="支出",-1,1)*(SUMIFS(流水收入,流水类别,$A19,流水月份,(管理年度*100+6))-SUMIFS(流水支出,流水类别,$A19,流水月份,(管理年度*100+6))),2))</f>
        <v>10500</v>
      </c>
      <c r="I19" s="24">
        <f>IF($A19="","",ROUND(IF($B19="支出",-1,1)*(SUMIFS(流水收入,流水类别,$A19,流水月份,(管理年度*100+7))-SUMIFS(流水支出,流水类别,$A19,流水月份,(管理年度*100+7))),2))</f>
        <v>0</v>
      </c>
      <c r="J19" s="24">
        <f>IF($A19="","",ROUND(IF($B19="支出",-1,1)*(SUMIFS(流水收入,流水类别,$A19,流水月份,(管理年度*100+8))-SUMIFS(流水支出,流水类别,$A19,流水月份,(管理年度*100+8))),2))</f>
        <v>0</v>
      </c>
      <c r="K19" s="24">
        <f>IF($A19="","",ROUND(IF($B19="支出",-1,1)*(SUMIFS(流水收入,流水类别,$A19,流水月份,(管理年度*100+9))-SUMIFS(流水支出,流水类别,$A19,流水月份,(管理年度*100+9))),2))</f>
        <v>0</v>
      </c>
      <c r="L19" s="24">
        <f>IF($A19="","",ROUND(IF($B19="支出",-1,1)*(SUMIFS(流水收入,流水类别,$A19,流水月份,(管理年度*100+10))-SUMIFS(流水支出,流水类别,$A19,流水月份,(管理年度*100+10))),2))</f>
        <v>0</v>
      </c>
      <c r="M19" s="24">
        <f>IF($A19="","",ROUND(IF($B19="支出",-1,1)*(SUMIFS(流水收入,流水类别,$A19,流水月份,(管理年度*100+11))-SUMIFS(流水支出,流水类别,$A19,流水月份,(管理年度*100+11))),2))</f>
        <v>0</v>
      </c>
      <c r="N19" s="24">
        <f>IF($A19="","",ROUND(IF($B19="支出",-1,1)*(SUMIFS(流水收入,流水类别,$A19,流水月份,(管理年度*100+12))-SUMIFS(流水支出,流水类别,$A19,流水月份,(管理年度*100+12))),2))</f>
        <v>0</v>
      </c>
      <c r="O19" s="24">
        <f t="shared" si="4"/>
        <v>10500</v>
      </c>
      <c r="P19" s="33">
        <f t="shared" si="5"/>
        <v>0.473186119873817</v>
      </c>
    </row>
    <row r="20" ht="16.5" spans="1:16">
      <c r="A20" s="6" t="str">
        <f>IF(基础资料!$H$13="","",基础资料!$H$13)</f>
        <v>办公费</v>
      </c>
      <c r="B20" s="13" t="str">
        <f>IF($A20="","",基础资料!$I$13)</f>
        <v>支出</v>
      </c>
      <c r="C20" s="24">
        <f>IF($A20="","",ROUND(IF($B20="支出",-1,1)*(SUMIFS(流水收入,流水类别,$A20,流水月份,(管理年度*100+1))-SUMIFS(流水支出,流水类别,$A20,流水月份,(管理年度*100+1))),2))</f>
        <v>0</v>
      </c>
      <c r="D20" s="24">
        <f>IF($A20="","",ROUND(IF($B20="支出",-1,1)*(SUMIFS(流水收入,流水类别,$A20,流水月份,(管理年度*100+2))-SUMIFS(流水支出,流水类别,$A20,流水月份,(管理年度*100+2))),2))</f>
        <v>0</v>
      </c>
      <c r="E20" s="24">
        <f>IF($A20="","",ROUND(IF($B20="支出",-1,1)*(SUMIFS(流水收入,流水类别,$A20,流水月份,(管理年度*100+3))-SUMIFS(流水支出,流水类别,$A20,流水月份,(管理年度*100+3))),2))</f>
        <v>0</v>
      </c>
      <c r="F20" s="24">
        <f>IF($A20="","",ROUND(IF($B20="支出",-1,1)*(SUMIFS(流水收入,流水类别,$A20,流水月份,(管理年度*100+4))-SUMIFS(流水支出,流水类别,$A20,流水月份,(管理年度*100+4))),2))</f>
        <v>0</v>
      </c>
      <c r="G20" s="24">
        <f>IF($A20="","",ROUND(IF($B20="支出",-1,1)*(SUMIFS(流水收入,流水类别,$A20,流水月份,(管理年度*100+5))-SUMIFS(流水支出,流水类别,$A20,流水月份,(管理年度*100+5))),2))</f>
        <v>0</v>
      </c>
      <c r="H20" s="24">
        <f>IF($A20="","",ROUND(IF($B20="支出",-1,1)*(SUMIFS(流水收入,流水类别,$A20,流水月份,(管理年度*100+6))-SUMIFS(流水支出,流水类别,$A20,流水月份,(管理年度*100+6))),2))</f>
        <v>290</v>
      </c>
      <c r="I20" s="24">
        <f>IF($A20="","",ROUND(IF($B20="支出",-1,1)*(SUMIFS(流水收入,流水类别,$A20,流水月份,(管理年度*100+7))-SUMIFS(流水支出,流水类别,$A20,流水月份,(管理年度*100+7))),2))</f>
        <v>0</v>
      </c>
      <c r="J20" s="24">
        <f>IF($A20="","",ROUND(IF($B20="支出",-1,1)*(SUMIFS(流水收入,流水类别,$A20,流水月份,(管理年度*100+8))-SUMIFS(流水支出,流水类别,$A20,流水月份,(管理年度*100+8))),2))</f>
        <v>0</v>
      </c>
      <c r="K20" s="24">
        <f>IF($A20="","",ROUND(IF($B20="支出",-1,1)*(SUMIFS(流水收入,流水类别,$A20,流水月份,(管理年度*100+9))-SUMIFS(流水支出,流水类别,$A20,流水月份,(管理年度*100+9))),2))</f>
        <v>0</v>
      </c>
      <c r="L20" s="24">
        <f>IF($A20="","",ROUND(IF($B20="支出",-1,1)*(SUMIFS(流水收入,流水类别,$A20,流水月份,(管理年度*100+10))-SUMIFS(流水支出,流水类别,$A20,流水月份,(管理年度*100+10))),2))</f>
        <v>0</v>
      </c>
      <c r="M20" s="24">
        <f>IF($A20="","",ROUND(IF($B20="支出",-1,1)*(SUMIFS(流水收入,流水类别,$A20,流水月份,(管理年度*100+11))-SUMIFS(流水支出,流水类别,$A20,流水月份,(管理年度*100+11))),2))</f>
        <v>0</v>
      </c>
      <c r="N20" s="24">
        <f>IF($A20="","",ROUND(IF($B20="支出",-1,1)*(SUMIFS(流水收入,流水类别,$A20,流水月份,(管理年度*100+12))-SUMIFS(流水支出,流水类别,$A20,流水月份,(管理年度*100+12))),2))</f>
        <v>0</v>
      </c>
      <c r="O20" s="24">
        <f t="shared" si="4"/>
        <v>290</v>
      </c>
      <c r="P20" s="33">
        <f t="shared" si="5"/>
        <v>0.0130689499774673</v>
      </c>
    </row>
    <row r="21" ht="16.5" spans="1:16">
      <c r="A21" s="6" t="str">
        <f>IF(基础资料!$H$14="","",基础资料!$H$14)</f>
        <v>水费</v>
      </c>
      <c r="B21" s="13" t="str">
        <f>IF($A21="","",基础资料!$I$14)</f>
        <v>支出</v>
      </c>
      <c r="C21" s="24">
        <f>IF($A21="","",ROUND(IF($B21="支出",-1,1)*(SUMIFS(流水收入,流水类别,$A21,流水月份,(管理年度*100+1))-SUMIFS(流水支出,流水类别,$A21,流水月份,(管理年度*100+1))),2))</f>
        <v>0</v>
      </c>
      <c r="D21" s="24">
        <f>IF($A21="","",ROUND(IF($B21="支出",-1,1)*(SUMIFS(流水收入,流水类别,$A21,流水月份,(管理年度*100+2))-SUMIFS(流水支出,流水类别,$A21,流水月份,(管理年度*100+2))),2))</f>
        <v>0</v>
      </c>
      <c r="E21" s="24">
        <f>IF($A21="","",ROUND(IF($B21="支出",-1,1)*(SUMIFS(流水收入,流水类别,$A21,流水月份,(管理年度*100+3))-SUMIFS(流水支出,流水类别,$A21,流水月份,(管理年度*100+3))),2))</f>
        <v>0</v>
      </c>
      <c r="F21" s="24">
        <f>IF($A21="","",ROUND(IF($B21="支出",-1,1)*(SUMIFS(流水收入,流水类别,$A21,流水月份,(管理年度*100+4))-SUMIFS(流水支出,流水类别,$A21,流水月份,(管理年度*100+4))),2))</f>
        <v>0</v>
      </c>
      <c r="G21" s="24">
        <f>IF($A21="","",ROUND(IF($B21="支出",-1,1)*(SUMIFS(流水收入,流水类别,$A21,流水月份,(管理年度*100+5))-SUMIFS(流水支出,流水类别,$A21,流水月份,(管理年度*100+5))),2))</f>
        <v>0</v>
      </c>
      <c r="H21" s="24">
        <f>IF($A21="","",ROUND(IF($B21="支出",-1,1)*(SUMIFS(流水收入,流水类别,$A21,流水月份,(管理年度*100+6))-SUMIFS(流水支出,流水类别,$A21,流水月份,(管理年度*100+6))),2))</f>
        <v>120</v>
      </c>
      <c r="I21" s="24">
        <f>IF($A21="","",ROUND(IF($B21="支出",-1,1)*(SUMIFS(流水收入,流水类别,$A21,流水月份,(管理年度*100+7))-SUMIFS(流水支出,流水类别,$A21,流水月份,(管理年度*100+7))),2))</f>
        <v>0</v>
      </c>
      <c r="J21" s="24">
        <f>IF($A21="","",ROUND(IF($B21="支出",-1,1)*(SUMIFS(流水收入,流水类别,$A21,流水月份,(管理年度*100+8))-SUMIFS(流水支出,流水类别,$A21,流水月份,(管理年度*100+8))),2))</f>
        <v>0</v>
      </c>
      <c r="K21" s="24">
        <f>IF($A21="","",ROUND(IF($B21="支出",-1,1)*(SUMIFS(流水收入,流水类别,$A21,流水月份,(管理年度*100+9))-SUMIFS(流水支出,流水类别,$A21,流水月份,(管理年度*100+9))),2))</f>
        <v>0</v>
      </c>
      <c r="L21" s="24">
        <f>IF($A21="","",ROUND(IF($B21="支出",-1,1)*(SUMIFS(流水收入,流水类别,$A21,流水月份,(管理年度*100+10))-SUMIFS(流水支出,流水类别,$A21,流水月份,(管理年度*100+10))),2))</f>
        <v>0</v>
      </c>
      <c r="M21" s="24">
        <f>IF($A21="","",ROUND(IF($B21="支出",-1,1)*(SUMIFS(流水收入,流水类别,$A21,流水月份,(管理年度*100+11))-SUMIFS(流水支出,流水类别,$A21,流水月份,(管理年度*100+11))),2))</f>
        <v>0</v>
      </c>
      <c r="N21" s="24">
        <f>IF($A21="","",ROUND(IF($B21="支出",-1,1)*(SUMIFS(流水收入,流水类别,$A21,流水月份,(管理年度*100+12))-SUMIFS(流水支出,流水类别,$A21,流水月份,(管理年度*100+12))),2))</f>
        <v>0</v>
      </c>
      <c r="O21" s="24">
        <f t="shared" si="4"/>
        <v>120</v>
      </c>
      <c r="P21" s="33">
        <f t="shared" si="5"/>
        <v>0.00540784136998648</v>
      </c>
    </row>
    <row r="22" ht="16.5" spans="1:16">
      <c r="A22" s="6" t="str">
        <f>IF(基础资料!$H$15="","",基础资料!$H$15)</f>
        <v>电费</v>
      </c>
      <c r="B22" s="13" t="str">
        <f>IF($A22="","",基础资料!$I$15)</f>
        <v>支出</v>
      </c>
      <c r="C22" s="24">
        <f>IF($A22="","",ROUND(IF($B22="支出",-1,1)*(SUMIFS(流水收入,流水类别,$A22,流水月份,(管理年度*100+1))-SUMIFS(流水支出,流水类别,$A22,流水月份,(管理年度*100+1))),2))</f>
        <v>0</v>
      </c>
      <c r="D22" s="24">
        <f>IF($A22="","",ROUND(IF($B22="支出",-1,1)*(SUMIFS(流水收入,流水类别,$A22,流水月份,(管理年度*100+2))-SUMIFS(流水支出,流水类别,$A22,流水月份,(管理年度*100+2))),2))</f>
        <v>0</v>
      </c>
      <c r="E22" s="24">
        <f>IF($A22="","",ROUND(IF($B22="支出",-1,1)*(SUMIFS(流水收入,流水类别,$A22,流水月份,(管理年度*100+3))-SUMIFS(流水支出,流水类别,$A22,流水月份,(管理年度*100+3))),2))</f>
        <v>0</v>
      </c>
      <c r="F22" s="24">
        <f>IF($A22="","",ROUND(IF($B22="支出",-1,1)*(SUMIFS(流水收入,流水类别,$A22,流水月份,(管理年度*100+4))-SUMIFS(流水支出,流水类别,$A22,流水月份,(管理年度*100+4))),2))</f>
        <v>0</v>
      </c>
      <c r="G22" s="24">
        <f>IF($A22="","",ROUND(IF($B22="支出",-1,1)*(SUMIFS(流水收入,流水类别,$A22,流水月份,(管理年度*100+5))-SUMIFS(流水支出,流水类别,$A22,流水月份,(管理年度*100+5))),2))</f>
        <v>0</v>
      </c>
      <c r="H22" s="24">
        <f>IF($A22="","",ROUND(IF($B22="支出",-1,1)*(SUMIFS(流水收入,流水类别,$A22,流水月份,(管理年度*100+6))-SUMIFS(流水支出,流水类别,$A22,流水月份,(管理年度*100+6))),2))</f>
        <v>300</v>
      </c>
      <c r="I22" s="24">
        <f>IF($A22="","",ROUND(IF($B22="支出",-1,1)*(SUMIFS(流水收入,流水类别,$A22,流水月份,(管理年度*100+7))-SUMIFS(流水支出,流水类别,$A22,流水月份,(管理年度*100+7))),2))</f>
        <v>0</v>
      </c>
      <c r="J22" s="24">
        <f>IF($A22="","",ROUND(IF($B22="支出",-1,1)*(SUMIFS(流水收入,流水类别,$A22,流水月份,(管理年度*100+8))-SUMIFS(流水支出,流水类别,$A22,流水月份,(管理年度*100+8))),2))</f>
        <v>0</v>
      </c>
      <c r="K22" s="24">
        <f>IF($A22="","",ROUND(IF($B22="支出",-1,1)*(SUMIFS(流水收入,流水类别,$A22,流水月份,(管理年度*100+9))-SUMIFS(流水支出,流水类别,$A22,流水月份,(管理年度*100+9))),2))</f>
        <v>0</v>
      </c>
      <c r="L22" s="24">
        <f>IF($A22="","",ROUND(IF($B22="支出",-1,1)*(SUMIFS(流水收入,流水类别,$A22,流水月份,(管理年度*100+10))-SUMIFS(流水支出,流水类别,$A22,流水月份,(管理年度*100+10))),2))</f>
        <v>0</v>
      </c>
      <c r="M22" s="24">
        <f>IF($A22="","",ROUND(IF($B22="支出",-1,1)*(SUMIFS(流水收入,流水类别,$A22,流水月份,(管理年度*100+11))-SUMIFS(流水支出,流水类别,$A22,流水月份,(管理年度*100+11))),2))</f>
        <v>0</v>
      </c>
      <c r="N22" s="24">
        <f>IF($A22="","",ROUND(IF($B22="支出",-1,1)*(SUMIFS(流水收入,流水类别,$A22,流水月份,(管理年度*100+12))-SUMIFS(流水支出,流水类别,$A22,流水月份,(管理年度*100+12))),2))</f>
        <v>0</v>
      </c>
      <c r="O22" s="24">
        <f t="shared" si="4"/>
        <v>300</v>
      </c>
      <c r="P22" s="33">
        <f t="shared" si="5"/>
        <v>0.0135196034249662</v>
      </c>
    </row>
    <row r="23" ht="16.5" spans="1:16">
      <c r="A23" s="6" t="str">
        <f>IF(基础资料!$H$16="","",基础资料!$H$16)</f>
        <v>伙食费</v>
      </c>
      <c r="B23" s="13" t="str">
        <f>IF($A23="","",基础资料!$I$16)</f>
        <v>支出</v>
      </c>
      <c r="C23" s="24">
        <f>IF($A23="","",ROUND(IF($B23="支出",-1,1)*(SUMIFS(流水收入,流水类别,$A23,流水月份,(管理年度*100+1))-SUMIFS(流水支出,流水类别,$A23,流水月份,(管理年度*100+1))),2))</f>
        <v>0</v>
      </c>
      <c r="D23" s="24">
        <f>IF($A23="","",ROUND(IF($B23="支出",-1,1)*(SUMIFS(流水收入,流水类别,$A23,流水月份,(管理年度*100+2))-SUMIFS(流水支出,流水类别,$A23,流水月份,(管理年度*100+2))),2))</f>
        <v>0</v>
      </c>
      <c r="E23" s="24">
        <f>IF($A23="","",ROUND(IF($B23="支出",-1,1)*(SUMIFS(流水收入,流水类别,$A23,流水月份,(管理年度*100+3))-SUMIFS(流水支出,流水类别,$A23,流水月份,(管理年度*100+3))),2))</f>
        <v>0</v>
      </c>
      <c r="F23" s="24">
        <f>IF($A23="","",ROUND(IF($B23="支出",-1,1)*(SUMIFS(流水收入,流水类别,$A23,流水月份,(管理年度*100+4))-SUMIFS(流水支出,流水类别,$A23,流水月份,(管理年度*100+4))),2))</f>
        <v>0</v>
      </c>
      <c r="G23" s="24">
        <f>IF($A23="","",ROUND(IF($B23="支出",-1,1)*(SUMIFS(流水收入,流水类别,$A23,流水月份,(管理年度*100+5))-SUMIFS(流水支出,流水类别,$A23,流水月份,(管理年度*100+5))),2))</f>
        <v>0</v>
      </c>
      <c r="H23" s="24">
        <f>IF($A23="","",ROUND(IF($B23="支出",-1,1)*(SUMIFS(流水收入,流水类别,$A23,流水月份,(管理年度*100+6))-SUMIFS(流水支出,流水类别,$A23,流水月份,(管理年度*100+6))),2))</f>
        <v>200</v>
      </c>
      <c r="I23" s="24">
        <f>IF($A23="","",ROUND(IF($B23="支出",-1,1)*(SUMIFS(流水收入,流水类别,$A23,流水月份,(管理年度*100+7))-SUMIFS(流水支出,流水类别,$A23,流水月份,(管理年度*100+7))),2))</f>
        <v>0</v>
      </c>
      <c r="J23" s="24">
        <f>IF($A23="","",ROUND(IF($B23="支出",-1,1)*(SUMIFS(流水收入,流水类别,$A23,流水月份,(管理年度*100+8))-SUMIFS(流水支出,流水类别,$A23,流水月份,(管理年度*100+8))),2))</f>
        <v>0</v>
      </c>
      <c r="K23" s="24">
        <f>IF($A23="","",ROUND(IF($B23="支出",-1,1)*(SUMIFS(流水收入,流水类别,$A23,流水月份,(管理年度*100+9))-SUMIFS(流水支出,流水类别,$A23,流水月份,(管理年度*100+9))),2))</f>
        <v>0</v>
      </c>
      <c r="L23" s="24">
        <f>IF($A23="","",ROUND(IF($B23="支出",-1,1)*(SUMIFS(流水收入,流水类别,$A23,流水月份,(管理年度*100+10))-SUMIFS(流水支出,流水类别,$A23,流水月份,(管理年度*100+10))),2))</f>
        <v>0</v>
      </c>
      <c r="M23" s="24">
        <f>IF($A23="","",ROUND(IF($B23="支出",-1,1)*(SUMIFS(流水收入,流水类别,$A23,流水月份,(管理年度*100+11))-SUMIFS(流水支出,流水类别,$A23,流水月份,(管理年度*100+11))),2))</f>
        <v>0</v>
      </c>
      <c r="N23" s="24">
        <f>IF($A23="","",ROUND(IF($B23="支出",-1,1)*(SUMIFS(流水收入,流水类别,$A23,流水月份,(管理年度*100+12))-SUMIFS(流水支出,流水类别,$A23,流水月份,(管理年度*100+12))),2))</f>
        <v>0</v>
      </c>
      <c r="O23" s="24">
        <f t="shared" si="4"/>
        <v>200</v>
      </c>
      <c r="P23" s="33">
        <f t="shared" si="5"/>
        <v>0.00901306894997747</v>
      </c>
    </row>
    <row r="24" ht="16.5" spans="1:16">
      <c r="A24" s="6" t="str">
        <f>IF(基础资料!$H$17="","",基础资料!$H$17)</f>
        <v>工资</v>
      </c>
      <c r="B24" s="13" t="str">
        <f>IF($A24="","",基础资料!$I$17)</f>
        <v>支出</v>
      </c>
      <c r="C24" s="24">
        <f>IF($A24="","",ROUND(IF($B24="支出",-1,1)*(SUMIFS(流水收入,流水类别,$A24,流水月份,(管理年度*100+1))-SUMIFS(流水支出,流水类别,$A24,流水月份,(管理年度*100+1))),2))</f>
        <v>0</v>
      </c>
      <c r="D24" s="24">
        <f>IF($A24="","",ROUND(IF($B24="支出",-1,1)*(SUMIFS(流水收入,流水类别,$A24,流水月份,(管理年度*100+2))-SUMIFS(流水支出,流水类别,$A24,流水月份,(管理年度*100+2))),2))</f>
        <v>0</v>
      </c>
      <c r="E24" s="24">
        <f>IF($A24="","",ROUND(IF($B24="支出",-1,1)*(SUMIFS(流水收入,流水类别,$A24,流水月份,(管理年度*100+3))-SUMIFS(流水支出,流水类别,$A24,流水月份,(管理年度*100+3))),2))</f>
        <v>0</v>
      </c>
      <c r="F24" s="24">
        <f>IF($A24="","",ROUND(IF($B24="支出",-1,1)*(SUMIFS(流水收入,流水类别,$A24,流水月份,(管理年度*100+4))-SUMIFS(流水支出,流水类别,$A24,流水月份,(管理年度*100+4))),2))</f>
        <v>0</v>
      </c>
      <c r="G24" s="24">
        <f>IF($A24="","",ROUND(IF($B24="支出",-1,1)*(SUMIFS(流水收入,流水类别,$A24,流水月份,(管理年度*100+5))-SUMIFS(流水支出,流水类别,$A24,流水月份,(管理年度*100+5))),2))</f>
        <v>0</v>
      </c>
      <c r="H24" s="24">
        <f>IF($A24="","",ROUND(IF($B24="支出",-1,1)*(SUMIFS(流水收入,流水类别,$A24,流水月份,(管理年度*100+6))-SUMIFS(流水支出,流水类别,$A24,流水月份,(管理年度*100+6))),2))</f>
        <v>8000</v>
      </c>
      <c r="I24" s="24">
        <f>IF($A24="","",ROUND(IF($B24="支出",-1,1)*(SUMIFS(流水收入,流水类别,$A24,流水月份,(管理年度*100+7))-SUMIFS(流水支出,流水类别,$A24,流水月份,(管理年度*100+7))),2))</f>
        <v>0</v>
      </c>
      <c r="J24" s="24">
        <f>IF($A24="","",ROUND(IF($B24="支出",-1,1)*(SUMIFS(流水收入,流水类别,$A24,流水月份,(管理年度*100+8))-SUMIFS(流水支出,流水类别,$A24,流水月份,(管理年度*100+8))),2))</f>
        <v>0</v>
      </c>
      <c r="K24" s="24">
        <f>IF($A24="","",ROUND(IF($B24="支出",-1,1)*(SUMIFS(流水收入,流水类别,$A24,流水月份,(管理年度*100+9))-SUMIFS(流水支出,流水类别,$A24,流水月份,(管理年度*100+9))),2))</f>
        <v>0</v>
      </c>
      <c r="L24" s="24">
        <f>IF($A24="","",ROUND(IF($B24="支出",-1,1)*(SUMIFS(流水收入,流水类别,$A24,流水月份,(管理年度*100+10))-SUMIFS(流水支出,流水类别,$A24,流水月份,(管理年度*100+10))),2))</f>
        <v>0</v>
      </c>
      <c r="M24" s="24">
        <f>IF($A24="","",ROUND(IF($B24="支出",-1,1)*(SUMIFS(流水收入,流水类别,$A24,流水月份,(管理年度*100+11))-SUMIFS(流水支出,流水类别,$A24,流水月份,(管理年度*100+11))),2))</f>
        <v>0</v>
      </c>
      <c r="N24" s="24">
        <f>IF($A24="","",ROUND(IF($B24="支出",-1,1)*(SUMIFS(流水收入,流水类别,$A24,流水月份,(管理年度*100+12))-SUMIFS(流水支出,流水类别,$A24,流水月份,(管理年度*100+12))),2))</f>
        <v>0</v>
      </c>
      <c r="O24" s="24">
        <f t="shared" si="4"/>
        <v>8000</v>
      </c>
      <c r="P24" s="33">
        <f t="shared" si="5"/>
        <v>0.360522757999099</v>
      </c>
    </row>
    <row r="25" ht="16.5" spans="1:16">
      <c r="A25" s="6" t="str">
        <f>IF(基础资料!$H$18="","",基础资料!$H$18)</f>
        <v>租赁费</v>
      </c>
      <c r="B25" s="13" t="str">
        <f>IF($A25="","",基础资料!$I$18)</f>
        <v>支出</v>
      </c>
      <c r="C25" s="24">
        <f>IF($A25="","",ROUND(IF($B25="支出",-1,1)*(SUMIFS(流水收入,流水类别,$A25,流水月份,(管理年度*100+1))-SUMIFS(流水支出,流水类别,$A25,流水月份,(管理年度*100+1))),2))</f>
        <v>0</v>
      </c>
      <c r="D25" s="24">
        <f>IF($A25="","",ROUND(IF($B25="支出",-1,1)*(SUMIFS(流水收入,流水类别,$A25,流水月份,(管理年度*100+2))-SUMIFS(流水支出,流水类别,$A25,流水月份,(管理年度*100+2))),2))</f>
        <v>0</v>
      </c>
      <c r="E25" s="24">
        <f>IF($A25="","",ROUND(IF($B25="支出",-1,1)*(SUMIFS(流水收入,流水类别,$A25,流水月份,(管理年度*100+3))-SUMIFS(流水支出,流水类别,$A25,流水月份,(管理年度*100+3))),2))</f>
        <v>0</v>
      </c>
      <c r="F25" s="24">
        <f>IF($A25="","",ROUND(IF($B25="支出",-1,1)*(SUMIFS(流水收入,流水类别,$A25,流水月份,(管理年度*100+4))-SUMIFS(流水支出,流水类别,$A25,流水月份,(管理年度*100+4))),2))</f>
        <v>0</v>
      </c>
      <c r="G25" s="24">
        <f>IF($A25="","",ROUND(IF($B25="支出",-1,1)*(SUMIFS(流水收入,流水类别,$A25,流水月份,(管理年度*100+5))-SUMIFS(流水支出,流水类别,$A25,流水月份,(管理年度*100+5))),2))</f>
        <v>0</v>
      </c>
      <c r="H25" s="24">
        <f>IF($A25="","",ROUND(IF($B25="支出",-1,1)*(SUMIFS(流水收入,流水类别,$A25,流水月份,(管理年度*100+6))-SUMIFS(流水支出,流水类别,$A25,流水月份,(管理年度*100+6))),2))</f>
        <v>2000</v>
      </c>
      <c r="I25" s="24">
        <f>IF($A25="","",ROUND(IF($B25="支出",-1,1)*(SUMIFS(流水收入,流水类别,$A25,流水月份,(管理年度*100+7))-SUMIFS(流水支出,流水类别,$A25,流水月份,(管理年度*100+7))),2))</f>
        <v>0</v>
      </c>
      <c r="J25" s="24">
        <f>IF($A25="","",ROUND(IF($B25="支出",-1,1)*(SUMIFS(流水收入,流水类别,$A25,流水月份,(管理年度*100+8))-SUMIFS(流水支出,流水类别,$A25,流水月份,(管理年度*100+8))),2))</f>
        <v>0</v>
      </c>
      <c r="K25" s="24">
        <f>IF($A25="","",ROUND(IF($B25="支出",-1,1)*(SUMIFS(流水收入,流水类别,$A25,流水月份,(管理年度*100+9))-SUMIFS(流水支出,流水类别,$A25,流水月份,(管理年度*100+9))),2))</f>
        <v>0</v>
      </c>
      <c r="L25" s="24">
        <f>IF($A25="","",ROUND(IF($B25="支出",-1,1)*(SUMIFS(流水收入,流水类别,$A25,流水月份,(管理年度*100+10))-SUMIFS(流水支出,流水类别,$A25,流水月份,(管理年度*100+10))),2))</f>
        <v>0</v>
      </c>
      <c r="M25" s="24">
        <f>IF($A25="","",ROUND(IF($B25="支出",-1,1)*(SUMIFS(流水收入,流水类别,$A25,流水月份,(管理年度*100+11))-SUMIFS(流水支出,流水类别,$A25,流水月份,(管理年度*100+11))),2))</f>
        <v>0</v>
      </c>
      <c r="N25" s="24">
        <f>IF($A25="","",ROUND(IF($B25="支出",-1,1)*(SUMIFS(流水收入,流水类别,$A25,流水月份,(管理年度*100+12))-SUMIFS(流水支出,流水类别,$A25,流水月份,(管理年度*100+12))),2))</f>
        <v>0</v>
      </c>
      <c r="O25" s="24">
        <f t="shared" si="4"/>
        <v>2000</v>
      </c>
      <c r="P25" s="33">
        <f t="shared" si="5"/>
        <v>0.0901306894997747</v>
      </c>
    </row>
    <row r="26" ht="16.5" spans="1:16">
      <c r="A26" s="6" t="str">
        <f>IF(基础资料!$H$19="","",基础资料!$H$19)</f>
        <v>差旅费</v>
      </c>
      <c r="B26" s="13" t="str">
        <f>IF($A26="","",基础资料!$I$19)</f>
        <v>支出</v>
      </c>
      <c r="C26" s="24">
        <f>IF($A26="","",ROUND(IF($B26="支出",-1,1)*(SUMIFS(流水收入,流水类别,$A26,流水月份,(管理年度*100+1))-SUMIFS(流水支出,流水类别,$A26,流水月份,(管理年度*100+1))),2))</f>
        <v>0</v>
      </c>
      <c r="D26" s="24">
        <f>IF($A26="","",ROUND(IF($B26="支出",-1,1)*(SUMIFS(流水收入,流水类别,$A26,流水月份,(管理年度*100+2))-SUMIFS(流水支出,流水类别,$A26,流水月份,(管理年度*100+2))),2))</f>
        <v>0</v>
      </c>
      <c r="E26" s="24">
        <f>IF($A26="","",ROUND(IF($B26="支出",-1,1)*(SUMIFS(流水收入,流水类别,$A26,流水月份,(管理年度*100+3))-SUMIFS(流水支出,流水类别,$A26,流水月份,(管理年度*100+3))),2))</f>
        <v>0</v>
      </c>
      <c r="F26" s="24">
        <f>IF($A26="","",ROUND(IF($B26="支出",-1,1)*(SUMIFS(流水收入,流水类别,$A26,流水月份,(管理年度*100+4))-SUMIFS(流水支出,流水类别,$A26,流水月份,(管理年度*100+4))),2))</f>
        <v>0</v>
      </c>
      <c r="G26" s="24">
        <f>IF($A26="","",ROUND(IF($B26="支出",-1,1)*(SUMIFS(流水收入,流水类别,$A26,流水月份,(管理年度*100+5))-SUMIFS(流水支出,流水类别,$A26,流水月份,(管理年度*100+5))),2))</f>
        <v>0</v>
      </c>
      <c r="H26" s="24">
        <f>IF($A26="","",ROUND(IF($B26="支出",-1,1)*(SUMIFS(流水收入,流水类别,$A26,流水月份,(管理年度*100+6))-SUMIFS(流水支出,流水类别,$A26,流水月份,(管理年度*100+6))),2))</f>
        <v>500</v>
      </c>
      <c r="I26" s="24">
        <f>IF($A26="","",ROUND(IF($B26="支出",-1,1)*(SUMIFS(流水收入,流水类别,$A26,流水月份,(管理年度*100+7))-SUMIFS(流水支出,流水类别,$A26,流水月份,(管理年度*100+7))),2))</f>
        <v>0</v>
      </c>
      <c r="J26" s="24">
        <f>IF($A26="","",ROUND(IF($B26="支出",-1,1)*(SUMIFS(流水收入,流水类别,$A26,流水月份,(管理年度*100+8))-SUMIFS(流水支出,流水类别,$A26,流水月份,(管理年度*100+8))),2))</f>
        <v>0</v>
      </c>
      <c r="K26" s="24">
        <f>IF($A26="","",ROUND(IF($B26="支出",-1,1)*(SUMIFS(流水收入,流水类别,$A26,流水月份,(管理年度*100+9))-SUMIFS(流水支出,流水类别,$A26,流水月份,(管理年度*100+9))),2))</f>
        <v>0</v>
      </c>
      <c r="L26" s="24">
        <f>IF($A26="","",ROUND(IF($B26="支出",-1,1)*(SUMIFS(流水收入,流水类别,$A26,流水月份,(管理年度*100+10))-SUMIFS(流水支出,流水类别,$A26,流水月份,(管理年度*100+10))),2))</f>
        <v>0</v>
      </c>
      <c r="M26" s="24">
        <f>IF($A26="","",ROUND(IF($B26="支出",-1,1)*(SUMIFS(流水收入,流水类别,$A26,流水月份,(管理年度*100+11))-SUMIFS(流水支出,流水类别,$A26,流水月份,(管理年度*100+11))),2))</f>
        <v>0</v>
      </c>
      <c r="N26" s="24">
        <f>IF($A26="","",ROUND(IF($B26="支出",-1,1)*(SUMIFS(流水收入,流水类别,$A26,流水月份,(管理年度*100+12))-SUMIFS(流水支出,流水类别,$A26,流水月份,(管理年度*100+12))),2))</f>
        <v>0</v>
      </c>
      <c r="O26" s="24">
        <f t="shared" si="4"/>
        <v>500</v>
      </c>
      <c r="P26" s="33">
        <f t="shared" si="5"/>
        <v>0.0225326723749437</v>
      </c>
    </row>
    <row r="27" ht="16.5" spans="1:16">
      <c r="A27" s="6" t="str">
        <f>IF(基础资料!$H$20="","",基础资料!$H$20)</f>
        <v>业务招待费</v>
      </c>
      <c r="B27" s="13" t="str">
        <f>IF($A27="","",基础资料!$I$20)</f>
        <v>支出</v>
      </c>
      <c r="C27" s="24">
        <f>IF($A27="","",ROUND(IF($B27="支出",-1,1)*(SUMIFS(流水收入,流水类别,$A27,流水月份,(管理年度*100+1))-SUMIFS(流水支出,流水类别,$A27,流水月份,(管理年度*100+1))),2))</f>
        <v>0</v>
      </c>
      <c r="D27" s="24">
        <f>IF($A27="","",ROUND(IF($B27="支出",-1,1)*(SUMIFS(流水收入,流水类别,$A27,流水月份,(管理年度*100+2))-SUMIFS(流水支出,流水类别,$A27,流水月份,(管理年度*100+2))),2))</f>
        <v>0</v>
      </c>
      <c r="E27" s="24">
        <f>IF($A27="","",ROUND(IF($B27="支出",-1,1)*(SUMIFS(流水收入,流水类别,$A27,流水月份,(管理年度*100+3))-SUMIFS(流水支出,流水类别,$A27,流水月份,(管理年度*100+3))),2))</f>
        <v>0</v>
      </c>
      <c r="F27" s="24">
        <f>IF($A27="","",ROUND(IF($B27="支出",-1,1)*(SUMIFS(流水收入,流水类别,$A27,流水月份,(管理年度*100+4))-SUMIFS(流水支出,流水类别,$A27,流水月份,(管理年度*100+4))),2))</f>
        <v>0</v>
      </c>
      <c r="G27" s="24">
        <f>IF($A27="","",ROUND(IF($B27="支出",-1,1)*(SUMIFS(流水收入,流水类别,$A27,流水月份,(管理年度*100+5))-SUMIFS(流水支出,流水类别,$A27,流水月份,(管理年度*100+5))),2))</f>
        <v>0</v>
      </c>
      <c r="H27" s="24">
        <f>IF($A27="","",ROUND(IF($B27="支出",-1,1)*(SUMIFS(流水收入,流水类别,$A27,流水月份,(管理年度*100+6))-SUMIFS(流水支出,流水类别,$A27,流水月份,(管理年度*100+6))),2))</f>
        <v>200</v>
      </c>
      <c r="I27" s="24">
        <f>IF($A27="","",ROUND(IF($B27="支出",-1,1)*(SUMIFS(流水收入,流水类别,$A27,流水月份,(管理年度*100+7))-SUMIFS(流水支出,流水类别,$A27,流水月份,(管理年度*100+7))),2))</f>
        <v>0</v>
      </c>
      <c r="J27" s="24">
        <f>IF($A27="","",ROUND(IF($B27="支出",-1,1)*(SUMIFS(流水收入,流水类别,$A27,流水月份,(管理年度*100+8))-SUMIFS(流水支出,流水类别,$A27,流水月份,(管理年度*100+8))),2))</f>
        <v>0</v>
      </c>
      <c r="K27" s="24">
        <f>IF($A27="","",ROUND(IF($B27="支出",-1,1)*(SUMIFS(流水收入,流水类别,$A27,流水月份,(管理年度*100+9))-SUMIFS(流水支出,流水类别,$A27,流水月份,(管理年度*100+9))),2))</f>
        <v>0</v>
      </c>
      <c r="L27" s="24">
        <f>IF($A27="","",ROUND(IF($B27="支出",-1,1)*(SUMIFS(流水收入,流水类别,$A27,流水月份,(管理年度*100+10))-SUMIFS(流水支出,流水类别,$A27,流水月份,(管理年度*100+10))),2))</f>
        <v>0</v>
      </c>
      <c r="M27" s="24">
        <f>IF($A27="","",ROUND(IF($B27="支出",-1,1)*(SUMIFS(流水收入,流水类别,$A27,流水月份,(管理年度*100+11))-SUMIFS(流水支出,流水类别,$A27,流水月份,(管理年度*100+11))),2))</f>
        <v>0</v>
      </c>
      <c r="N27" s="24">
        <f>IF($A27="","",ROUND(IF($B27="支出",-1,1)*(SUMIFS(流水收入,流水类别,$A27,流水月份,(管理年度*100+12))-SUMIFS(流水支出,流水类别,$A27,流水月份,(管理年度*100+12))),2))</f>
        <v>0</v>
      </c>
      <c r="O27" s="24">
        <f t="shared" si="4"/>
        <v>200</v>
      </c>
      <c r="P27" s="33">
        <f t="shared" si="5"/>
        <v>0.00901306894997747</v>
      </c>
    </row>
    <row r="28" ht="16.5" spans="1:16">
      <c r="A28" s="6" t="str">
        <f>IF(基础资料!$H$21="","",基础资料!$H$21)</f>
        <v>车辆费用</v>
      </c>
      <c r="B28" s="13" t="str">
        <f>IF($A28="","",基础资料!$I$21)</f>
        <v>支出</v>
      </c>
      <c r="C28" s="24">
        <f>IF($A28="","",ROUND(IF($B28="支出",-1,1)*(SUMIFS(流水收入,流水类别,$A28,流水月份,(管理年度*100+1))-SUMIFS(流水支出,流水类别,$A28,流水月份,(管理年度*100+1))),2))</f>
        <v>0</v>
      </c>
      <c r="D28" s="24">
        <f>IF($A28="","",ROUND(IF($B28="支出",-1,1)*(SUMIFS(流水收入,流水类别,$A28,流水月份,(管理年度*100+2))-SUMIFS(流水支出,流水类别,$A28,流水月份,(管理年度*100+2))),2))</f>
        <v>0</v>
      </c>
      <c r="E28" s="24">
        <f>IF($A28="","",ROUND(IF($B28="支出",-1,1)*(SUMIFS(流水收入,流水类别,$A28,流水月份,(管理年度*100+3))-SUMIFS(流水支出,流水类别,$A28,流水月份,(管理年度*100+3))),2))</f>
        <v>0</v>
      </c>
      <c r="F28" s="24">
        <f>IF($A28="","",ROUND(IF($B28="支出",-1,1)*(SUMIFS(流水收入,流水类别,$A28,流水月份,(管理年度*100+4))-SUMIFS(流水支出,流水类别,$A28,流水月份,(管理年度*100+4))),2))</f>
        <v>0</v>
      </c>
      <c r="G28" s="24">
        <f>IF($A28="","",ROUND(IF($B28="支出",-1,1)*(SUMIFS(流水收入,流水类别,$A28,流水月份,(管理年度*100+5))-SUMIFS(流水支出,流水类别,$A28,流水月份,(管理年度*100+5))),2))</f>
        <v>0</v>
      </c>
      <c r="H28" s="24">
        <f>IF($A28="","",ROUND(IF($B28="支出",-1,1)*(SUMIFS(流水收入,流水类别,$A28,流水月份,(管理年度*100+6))-SUMIFS(流水支出,流水类别,$A28,流水月份,(管理年度*100+6))),2))</f>
        <v>50</v>
      </c>
      <c r="I28" s="24">
        <f>IF($A28="","",ROUND(IF($B28="支出",-1,1)*(SUMIFS(流水收入,流水类别,$A28,流水月份,(管理年度*100+7))-SUMIFS(流水支出,流水类别,$A28,流水月份,(管理年度*100+7))),2))</f>
        <v>0</v>
      </c>
      <c r="J28" s="24">
        <f>IF($A28="","",ROUND(IF($B28="支出",-1,1)*(SUMIFS(流水收入,流水类别,$A28,流水月份,(管理年度*100+8))-SUMIFS(流水支出,流水类别,$A28,流水月份,(管理年度*100+8))),2))</f>
        <v>0</v>
      </c>
      <c r="K28" s="24">
        <f>IF($A28="","",ROUND(IF($B28="支出",-1,1)*(SUMIFS(流水收入,流水类别,$A28,流水月份,(管理年度*100+9))-SUMIFS(流水支出,流水类别,$A28,流水月份,(管理年度*100+9))),2))</f>
        <v>0</v>
      </c>
      <c r="L28" s="24">
        <f>IF($A28="","",ROUND(IF($B28="支出",-1,1)*(SUMIFS(流水收入,流水类别,$A28,流水月份,(管理年度*100+10))-SUMIFS(流水支出,流水类别,$A28,流水月份,(管理年度*100+10))),2))</f>
        <v>0</v>
      </c>
      <c r="M28" s="24">
        <f>IF($A28="","",ROUND(IF($B28="支出",-1,1)*(SUMIFS(流水收入,流水类别,$A28,流水月份,(管理年度*100+11))-SUMIFS(流水支出,流水类别,$A28,流水月份,(管理年度*100+11))),2))</f>
        <v>0</v>
      </c>
      <c r="N28" s="24">
        <f>IF($A28="","",ROUND(IF($B28="支出",-1,1)*(SUMIFS(流水收入,流水类别,$A28,流水月份,(管理年度*100+12))-SUMIFS(流水支出,流水类别,$A28,流水月份,(管理年度*100+12))),2))</f>
        <v>0</v>
      </c>
      <c r="O28" s="24">
        <f t="shared" si="4"/>
        <v>50</v>
      </c>
      <c r="P28" s="33">
        <f t="shared" si="5"/>
        <v>0.00225326723749437</v>
      </c>
    </row>
    <row r="29" ht="16.5" spans="1:16">
      <c r="A29" s="6" t="str">
        <f>IF(基础资料!$H$22="","",基础资料!$H$22)</f>
        <v>银行手续费</v>
      </c>
      <c r="B29" s="13" t="str">
        <f>IF($A29="","",基础资料!$I$22)</f>
        <v>支出</v>
      </c>
      <c r="C29" s="24">
        <f>IF($A29="","",ROUND(IF($B29="支出",-1,1)*(SUMIFS(流水收入,流水类别,$A29,流水月份,(管理年度*100+1))-SUMIFS(流水支出,流水类别,$A29,流水月份,(管理年度*100+1))),2))</f>
        <v>0</v>
      </c>
      <c r="D29" s="24">
        <f>IF($A29="","",ROUND(IF($B29="支出",-1,1)*(SUMIFS(流水收入,流水类别,$A29,流水月份,(管理年度*100+2))-SUMIFS(流水支出,流水类别,$A29,流水月份,(管理年度*100+2))),2))</f>
        <v>0</v>
      </c>
      <c r="E29" s="24">
        <f>IF($A29="","",ROUND(IF($B29="支出",-1,1)*(SUMIFS(流水收入,流水类别,$A29,流水月份,(管理年度*100+3))-SUMIFS(流水支出,流水类别,$A29,流水月份,(管理年度*100+3))),2))</f>
        <v>0</v>
      </c>
      <c r="F29" s="24">
        <f>IF($A29="","",ROUND(IF($B29="支出",-1,1)*(SUMIFS(流水收入,流水类别,$A29,流水月份,(管理年度*100+4))-SUMIFS(流水支出,流水类别,$A29,流水月份,(管理年度*100+4))),2))</f>
        <v>0</v>
      </c>
      <c r="G29" s="24">
        <f>IF($A29="","",ROUND(IF($B29="支出",-1,1)*(SUMIFS(流水收入,流水类别,$A29,流水月份,(管理年度*100+5))-SUMIFS(流水支出,流水类别,$A29,流水月份,(管理年度*100+5))),2))</f>
        <v>0</v>
      </c>
      <c r="H29" s="24">
        <f>IF($A29="","",ROUND(IF($B29="支出",-1,1)*(SUMIFS(流水收入,流水类别,$A29,流水月份,(管理年度*100+6))-SUMIFS(流水支出,流水类别,$A29,流水月份,(管理年度*100+6))),2))</f>
        <v>30</v>
      </c>
      <c r="I29" s="24">
        <f>IF($A29="","",ROUND(IF($B29="支出",-1,1)*(SUMIFS(流水收入,流水类别,$A29,流水月份,(管理年度*100+7))-SUMIFS(流水支出,流水类别,$A29,流水月份,(管理年度*100+7))),2))</f>
        <v>0</v>
      </c>
      <c r="J29" s="24">
        <f>IF($A29="","",ROUND(IF($B29="支出",-1,1)*(SUMIFS(流水收入,流水类别,$A29,流水月份,(管理年度*100+8))-SUMIFS(流水支出,流水类别,$A29,流水月份,(管理年度*100+8))),2))</f>
        <v>0</v>
      </c>
      <c r="K29" s="24">
        <f>IF($A29="","",ROUND(IF($B29="支出",-1,1)*(SUMIFS(流水收入,流水类别,$A29,流水月份,(管理年度*100+9))-SUMIFS(流水支出,流水类别,$A29,流水月份,(管理年度*100+9))),2))</f>
        <v>0</v>
      </c>
      <c r="L29" s="24">
        <f>IF($A29="","",ROUND(IF($B29="支出",-1,1)*(SUMIFS(流水收入,流水类别,$A29,流水月份,(管理年度*100+10))-SUMIFS(流水支出,流水类别,$A29,流水月份,(管理年度*100+10))),2))</f>
        <v>0</v>
      </c>
      <c r="M29" s="24">
        <f>IF($A29="","",ROUND(IF($B29="支出",-1,1)*(SUMIFS(流水收入,流水类别,$A29,流水月份,(管理年度*100+11))-SUMIFS(流水支出,流水类别,$A29,流水月份,(管理年度*100+11))),2))</f>
        <v>0</v>
      </c>
      <c r="N29" s="24">
        <f>IF($A29="","",ROUND(IF($B29="支出",-1,1)*(SUMIFS(流水收入,流水类别,$A29,流水月份,(管理年度*100+12))-SUMIFS(流水支出,流水类别,$A29,流水月份,(管理年度*100+12))),2))</f>
        <v>0</v>
      </c>
      <c r="O29" s="24">
        <f t="shared" si="4"/>
        <v>30</v>
      </c>
      <c r="P29" s="33">
        <f t="shared" si="5"/>
        <v>0.00135196034249662</v>
      </c>
    </row>
    <row r="30" ht="16.5" spans="1:16">
      <c r="A30" s="6" t="str">
        <f>IF(基础资料!$H$23="","",基础资料!$H$23)</f>
        <v>税费</v>
      </c>
      <c r="B30" s="13" t="str">
        <f>IF($A30="","",基础资料!$I$23)</f>
        <v>支出</v>
      </c>
      <c r="C30" s="24">
        <f>IF($A30="","",ROUND(IF($B30="支出",-1,1)*(SUMIFS(流水收入,流水类别,$A30,流水月份,(管理年度*100+1))-SUMIFS(流水支出,流水类别,$A30,流水月份,(管理年度*100+1))),2))</f>
        <v>0</v>
      </c>
      <c r="D30" s="24">
        <f>IF($A30="","",ROUND(IF($B30="支出",-1,1)*(SUMIFS(流水收入,流水类别,$A30,流水月份,(管理年度*100+2))-SUMIFS(流水支出,流水类别,$A30,流水月份,(管理年度*100+2))),2))</f>
        <v>0</v>
      </c>
      <c r="E30" s="24">
        <f>IF($A30="","",ROUND(IF($B30="支出",-1,1)*(SUMIFS(流水收入,流水类别,$A30,流水月份,(管理年度*100+3))-SUMIFS(流水支出,流水类别,$A30,流水月份,(管理年度*100+3))),2))</f>
        <v>0</v>
      </c>
      <c r="F30" s="24">
        <f>IF($A30="","",ROUND(IF($B30="支出",-1,1)*(SUMIFS(流水收入,流水类别,$A30,流水月份,(管理年度*100+4))-SUMIFS(流水支出,流水类别,$A30,流水月份,(管理年度*100+4))),2))</f>
        <v>0</v>
      </c>
      <c r="G30" s="24">
        <f>IF($A30="","",ROUND(IF($B30="支出",-1,1)*(SUMIFS(流水收入,流水类别,$A30,流水月份,(管理年度*100+5))-SUMIFS(流水支出,流水类别,$A30,流水月份,(管理年度*100+5))),2))</f>
        <v>0</v>
      </c>
      <c r="H30" s="24">
        <f>IF($A30="","",ROUND(IF($B30="支出",-1,1)*(SUMIFS(流水收入,流水类别,$A30,流水月份,(管理年度*100+6))-SUMIFS(流水支出,流水类别,$A30,流水月份,(管理年度*100+6))),2))</f>
        <v>0</v>
      </c>
      <c r="I30" s="24">
        <f>IF($A30="","",ROUND(IF($B30="支出",-1,1)*(SUMIFS(流水收入,流水类别,$A30,流水月份,(管理年度*100+7))-SUMIFS(流水支出,流水类别,$A30,流水月份,(管理年度*100+7))),2))</f>
        <v>0</v>
      </c>
      <c r="J30" s="24">
        <f>IF($A30="","",ROUND(IF($B30="支出",-1,1)*(SUMIFS(流水收入,流水类别,$A30,流水月份,(管理年度*100+8))-SUMIFS(流水支出,流水类别,$A30,流水月份,(管理年度*100+8))),2))</f>
        <v>0</v>
      </c>
      <c r="K30" s="24">
        <f>IF($A30="","",ROUND(IF($B30="支出",-1,1)*(SUMIFS(流水收入,流水类别,$A30,流水月份,(管理年度*100+9))-SUMIFS(流水支出,流水类别,$A30,流水月份,(管理年度*100+9))),2))</f>
        <v>0</v>
      </c>
      <c r="L30" s="24">
        <f>IF($A30="","",ROUND(IF($B30="支出",-1,1)*(SUMIFS(流水收入,流水类别,$A30,流水月份,(管理年度*100+10))-SUMIFS(流水支出,流水类别,$A30,流水月份,(管理年度*100+10))),2))</f>
        <v>0</v>
      </c>
      <c r="M30" s="24">
        <f>IF($A30="","",ROUND(IF($B30="支出",-1,1)*(SUMIFS(流水收入,流水类别,$A30,流水月份,(管理年度*100+11))-SUMIFS(流水支出,流水类别,$A30,流水月份,(管理年度*100+11))),2))</f>
        <v>0</v>
      </c>
      <c r="N30" s="24">
        <f>IF($A30="","",ROUND(IF($B30="支出",-1,1)*(SUMIFS(流水收入,流水类别,$A30,流水月份,(管理年度*100+12))-SUMIFS(流水支出,流水类别,$A30,流水月份,(管理年度*100+12))),2))</f>
        <v>0</v>
      </c>
      <c r="O30" s="24">
        <f t="shared" si="4"/>
        <v>0</v>
      </c>
      <c r="P30" s="33">
        <f t="shared" si="5"/>
        <v>0</v>
      </c>
    </row>
    <row r="31" ht="16.5" spans="1:16">
      <c r="A31" s="6" t="str">
        <f>IF(基础资料!$H$24="","",基础资料!$H$24)</f>
        <v>还款</v>
      </c>
      <c r="B31" s="13" t="str">
        <f>IF($A31="","",基础资料!$I$24)</f>
        <v>支出</v>
      </c>
      <c r="C31" s="24">
        <f>IF($A31="","",ROUND(IF($B31="支出",-1,1)*(SUMIFS(流水收入,流水类别,$A31,流水月份,(管理年度*100+1))-SUMIFS(流水支出,流水类别,$A31,流水月份,(管理年度*100+1))),2))</f>
        <v>0</v>
      </c>
      <c r="D31" s="24">
        <f>IF($A31="","",ROUND(IF($B31="支出",-1,1)*(SUMIFS(流水收入,流水类别,$A31,流水月份,(管理年度*100+2))-SUMIFS(流水支出,流水类别,$A31,流水月份,(管理年度*100+2))),2))</f>
        <v>0</v>
      </c>
      <c r="E31" s="24">
        <f>IF($A31="","",ROUND(IF($B31="支出",-1,1)*(SUMIFS(流水收入,流水类别,$A31,流水月份,(管理年度*100+3))-SUMIFS(流水支出,流水类别,$A31,流水月份,(管理年度*100+3))),2))</f>
        <v>0</v>
      </c>
      <c r="F31" s="24">
        <f>IF($A31="","",ROUND(IF($B31="支出",-1,1)*(SUMIFS(流水收入,流水类别,$A31,流水月份,(管理年度*100+4))-SUMIFS(流水支出,流水类别,$A31,流水月份,(管理年度*100+4))),2))</f>
        <v>0</v>
      </c>
      <c r="G31" s="24">
        <f>IF($A31="","",ROUND(IF($B31="支出",-1,1)*(SUMIFS(流水收入,流水类别,$A31,流水月份,(管理年度*100+5))-SUMIFS(流水支出,流水类别,$A31,流水月份,(管理年度*100+5))),2))</f>
        <v>0</v>
      </c>
      <c r="H31" s="24">
        <f>IF($A31="","",ROUND(IF($B31="支出",-1,1)*(SUMIFS(流水收入,流水类别,$A31,流水月份,(管理年度*100+6))-SUMIFS(流水支出,流水类别,$A31,流水月份,(管理年度*100+6))),2))</f>
        <v>0</v>
      </c>
      <c r="I31" s="24">
        <f>IF($A31="","",ROUND(IF($B31="支出",-1,1)*(SUMIFS(流水收入,流水类别,$A31,流水月份,(管理年度*100+7))-SUMIFS(流水支出,流水类别,$A31,流水月份,(管理年度*100+7))),2))</f>
        <v>0</v>
      </c>
      <c r="J31" s="24">
        <f>IF($A31="","",ROUND(IF($B31="支出",-1,1)*(SUMIFS(流水收入,流水类别,$A31,流水月份,(管理年度*100+8))-SUMIFS(流水支出,流水类别,$A31,流水月份,(管理年度*100+8))),2))</f>
        <v>0</v>
      </c>
      <c r="K31" s="24">
        <f>IF($A31="","",ROUND(IF($B31="支出",-1,1)*(SUMIFS(流水收入,流水类别,$A31,流水月份,(管理年度*100+9))-SUMIFS(流水支出,流水类别,$A31,流水月份,(管理年度*100+9))),2))</f>
        <v>0</v>
      </c>
      <c r="L31" s="24">
        <f>IF($A31="","",ROUND(IF($B31="支出",-1,1)*(SUMIFS(流水收入,流水类别,$A31,流水月份,(管理年度*100+10))-SUMIFS(流水支出,流水类别,$A31,流水月份,(管理年度*100+10))),2))</f>
        <v>0</v>
      </c>
      <c r="M31" s="24">
        <f>IF($A31="","",ROUND(IF($B31="支出",-1,1)*(SUMIFS(流水收入,流水类别,$A31,流水月份,(管理年度*100+11))-SUMIFS(流水支出,流水类别,$A31,流水月份,(管理年度*100+11))),2))</f>
        <v>0</v>
      </c>
      <c r="N31" s="24">
        <f>IF($A31="","",ROUND(IF($B31="支出",-1,1)*(SUMIFS(流水收入,流水类别,$A31,流水月份,(管理年度*100+12))-SUMIFS(流水支出,流水类别,$A31,流水月份,(管理年度*100+12))),2))</f>
        <v>0</v>
      </c>
      <c r="O31" s="24">
        <f t="shared" si="4"/>
        <v>0</v>
      </c>
      <c r="P31" s="33">
        <f t="shared" si="5"/>
        <v>0</v>
      </c>
    </row>
    <row r="32" ht="16.5" spans="1:16">
      <c r="A32" s="6" t="str">
        <f>IF(基础资料!$H$25="","",基础资料!$H$25)</f>
        <v>资产购买</v>
      </c>
      <c r="B32" s="13" t="str">
        <f>IF($A32="","",基础资料!$I$25)</f>
        <v>支出</v>
      </c>
      <c r="C32" s="24">
        <f>IF($A32="","",ROUND(IF($B32="支出",-1,1)*(SUMIFS(流水收入,流水类别,$A32,流水月份,(管理年度*100+1))-SUMIFS(流水支出,流水类别,$A32,流水月份,(管理年度*100+1))),2))</f>
        <v>0</v>
      </c>
      <c r="D32" s="24">
        <f>IF($A32="","",ROUND(IF($B32="支出",-1,1)*(SUMIFS(流水收入,流水类别,$A32,流水月份,(管理年度*100+2))-SUMIFS(流水支出,流水类别,$A32,流水月份,(管理年度*100+2))),2))</f>
        <v>0</v>
      </c>
      <c r="E32" s="24">
        <f>IF($A32="","",ROUND(IF($B32="支出",-1,1)*(SUMIFS(流水收入,流水类别,$A32,流水月份,(管理年度*100+3))-SUMIFS(流水支出,流水类别,$A32,流水月份,(管理年度*100+3))),2))</f>
        <v>0</v>
      </c>
      <c r="F32" s="24">
        <f>IF($A32="","",ROUND(IF($B32="支出",-1,1)*(SUMIFS(流水收入,流水类别,$A32,流水月份,(管理年度*100+4))-SUMIFS(流水支出,流水类别,$A32,流水月份,(管理年度*100+4))),2))</f>
        <v>0</v>
      </c>
      <c r="G32" s="24">
        <f>IF($A32="","",ROUND(IF($B32="支出",-1,1)*(SUMIFS(流水收入,流水类别,$A32,流水月份,(管理年度*100+5))-SUMIFS(流水支出,流水类别,$A32,流水月份,(管理年度*100+5))),2))</f>
        <v>0</v>
      </c>
      <c r="H32" s="24">
        <f>IF($A32="","",ROUND(IF($B32="支出",-1,1)*(SUMIFS(流水收入,流水类别,$A32,流水月份,(管理年度*100+6))-SUMIFS(流水支出,流水类别,$A32,流水月份,(管理年度*100+6))),2))</f>
        <v>0</v>
      </c>
      <c r="I32" s="24">
        <f>IF($A32="","",ROUND(IF($B32="支出",-1,1)*(SUMIFS(流水收入,流水类别,$A32,流水月份,(管理年度*100+7))-SUMIFS(流水支出,流水类别,$A32,流水月份,(管理年度*100+7))),2))</f>
        <v>0</v>
      </c>
      <c r="J32" s="24">
        <f>IF($A32="","",ROUND(IF($B32="支出",-1,1)*(SUMIFS(流水收入,流水类别,$A32,流水月份,(管理年度*100+8))-SUMIFS(流水支出,流水类别,$A32,流水月份,(管理年度*100+8))),2))</f>
        <v>0</v>
      </c>
      <c r="K32" s="24">
        <f>IF($A32="","",ROUND(IF($B32="支出",-1,1)*(SUMIFS(流水收入,流水类别,$A32,流水月份,(管理年度*100+9))-SUMIFS(流水支出,流水类别,$A32,流水月份,(管理年度*100+9))),2))</f>
        <v>0</v>
      </c>
      <c r="L32" s="24">
        <f>IF($A32="","",ROUND(IF($B32="支出",-1,1)*(SUMIFS(流水收入,流水类别,$A32,流水月份,(管理年度*100+10))-SUMIFS(流水支出,流水类别,$A32,流水月份,(管理年度*100+10))),2))</f>
        <v>0</v>
      </c>
      <c r="M32" s="24">
        <f>IF($A32="","",ROUND(IF($B32="支出",-1,1)*(SUMIFS(流水收入,流水类别,$A32,流水月份,(管理年度*100+11))-SUMIFS(流水支出,流水类别,$A32,流水月份,(管理年度*100+11))),2))</f>
        <v>0</v>
      </c>
      <c r="N32" s="24">
        <f>IF($A32="","",ROUND(IF($B32="支出",-1,1)*(SUMIFS(流水收入,流水类别,$A32,流水月份,(管理年度*100+12))-SUMIFS(流水支出,流水类别,$A32,流水月份,(管理年度*100+12))),2))</f>
        <v>0</v>
      </c>
      <c r="O32" s="24">
        <f t="shared" si="4"/>
        <v>0</v>
      </c>
      <c r="P32" s="33">
        <f t="shared" si="5"/>
        <v>0</v>
      </c>
    </row>
    <row r="33" ht="16.5" spans="1:16">
      <c r="A33" s="6" t="str">
        <f>IF(基础资料!$H$26="","",基础资料!$H$26)</f>
        <v>利息支出</v>
      </c>
      <c r="B33" s="13" t="str">
        <f>IF($A33="","",基础资料!$I$26)</f>
        <v>支出</v>
      </c>
      <c r="C33" s="24">
        <f>IF($A33="","",ROUND(IF($B33="支出",-1,1)*(SUMIFS(流水收入,流水类别,$A33,流水月份,(管理年度*100+1))-SUMIFS(流水支出,流水类别,$A33,流水月份,(管理年度*100+1))),2))</f>
        <v>0</v>
      </c>
      <c r="D33" s="24">
        <f>IF($A33="","",ROUND(IF($B33="支出",-1,1)*(SUMIFS(流水收入,流水类别,$A33,流水月份,(管理年度*100+2))-SUMIFS(流水支出,流水类别,$A33,流水月份,(管理年度*100+2))),2))</f>
        <v>0</v>
      </c>
      <c r="E33" s="24">
        <f>IF($A33="","",ROUND(IF($B33="支出",-1,1)*(SUMIFS(流水收入,流水类别,$A33,流水月份,(管理年度*100+3))-SUMIFS(流水支出,流水类别,$A33,流水月份,(管理年度*100+3))),2))</f>
        <v>0</v>
      </c>
      <c r="F33" s="24">
        <f>IF($A33="","",ROUND(IF($B33="支出",-1,1)*(SUMIFS(流水收入,流水类别,$A33,流水月份,(管理年度*100+4))-SUMIFS(流水支出,流水类别,$A33,流水月份,(管理年度*100+4))),2))</f>
        <v>0</v>
      </c>
      <c r="G33" s="24">
        <f>IF($A33="","",ROUND(IF($B33="支出",-1,1)*(SUMIFS(流水收入,流水类别,$A33,流水月份,(管理年度*100+5))-SUMIFS(流水支出,流水类别,$A33,流水月份,(管理年度*100+5))),2))</f>
        <v>0</v>
      </c>
      <c r="H33" s="24">
        <f>IF($A33="","",ROUND(IF($B33="支出",-1,1)*(SUMIFS(流水收入,流水类别,$A33,流水月份,(管理年度*100+6))-SUMIFS(流水支出,流水类别,$A33,流水月份,(管理年度*100+6))),2))</f>
        <v>0</v>
      </c>
      <c r="I33" s="24">
        <f>IF($A33="","",ROUND(IF($B33="支出",-1,1)*(SUMIFS(流水收入,流水类别,$A33,流水月份,(管理年度*100+7))-SUMIFS(流水支出,流水类别,$A33,流水月份,(管理年度*100+7))),2))</f>
        <v>0</v>
      </c>
      <c r="J33" s="24">
        <f>IF($A33="","",ROUND(IF($B33="支出",-1,1)*(SUMIFS(流水收入,流水类别,$A33,流水月份,(管理年度*100+8))-SUMIFS(流水支出,流水类别,$A33,流水月份,(管理年度*100+8))),2))</f>
        <v>0</v>
      </c>
      <c r="K33" s="24">
        <f>IF($A33="","",ROUND(IF($B33="支出",-1,1)*(SUMIFS(流水收入,流水类别,$A33,流水月份,(管理年度*100+9))-SUMIFS(流水支出,流水类别,$A33,流水月份,(管理年度*100+9))),2))</f>
        <v>0</v>
      </c>
      <c r="L33" s="24">
        <f>IF($A33="","",ROUND(IF($B33="支出",-1,1)*(SUMIFS(流水收入,流水类别,$A33,流水月份,(管理年度*100+10))-SUMIFS(流水支出,流水类别,$A33,流水月份,(管理年度*100+10))),2))</f>
        <v>0</v>
      </c>
      <c r="M33" s="24">
        <f>IF($A33="","",ROUND(IF($B33="支出",-1,1)*(SUMIFS(流水收入,流水类别,$A33,流水月份,(管理年度*100+11))-SUMIFS(流水支出,流水类别,$A33,流水月份,(管理年度*100+11))),2))</f>
        <v>0</v>
      </c>
      <c r="N33" s="24">
        <f>IF($A33="","",ROUND(IF($B33="支出",-1,1)*(SUMIFS(流水收入,流水类别,$A33,流水月份,(管理年度*100+12))-SUMIFS(流水支出,流水类别,$A33,流水月份,(管理年度*100+12))),2))</f>
        <v>0</v>
      </c>
      <c r="O33" s="24">
        <f t="shared" si="4"/>
        <v>0</v>
      </c>
      <c r="P33" s="33">
        <f t="shared" si="5"/>
        <v>0</v>
      </c>
    </row>
    <row r="34" ht="16.5" spans="1:16">
      <c r="A34" s="6" t="str">
        <f>IF(基础资料!$H$27="","",基础资料!$H$27)</f>
        <v>内部转账</v>
      </c>
      <c r="B34" s="13" t="str">
        <f>IF($A34="","",基础资料!$I$27)</f>
        <v>内部转账</v>
      </c>
      <c r="C34" s="24">
        <f>IF($A34="","",ROUND(IF($B34="支出",-1,1)*(SUMIFS(流水收入,流水类别,$A34,流水月份,(管理年度*100+1))-SUMIFS(流水支出,流水类别,$A34,流水月份,(管理年度*100+1))),2))</f>
        <v>0</v>
      </c>
      <c r="D34" s="24">
        <f>IF($A34="","",ROUND(IF($B34="支出",-1,1)*(SUMIFS(流水收入,流水类别,$A34,流水月份,(管理年度*100+2))-SUMIFS(流水支出,流水类别,$A34,流水月份,(管理年度*100+2))),2))</f>
        <v>0</v>
      </c>
      <c r="E34" s="24">
        <f>IF($A34="","",ROUND(IF($B34="支出",-1,1)*(SUMIFS(流水收入,流水类别,$A34,流水月份,(管理年度*100+3))-SUMIFS(流水支出,流水类别,$A34,流水月份,(管理年度*100+3))),2))</f>
        <v>0</v>
      </c>
      <c r="F34" s="24">
        <f>IF($A34="","",ROUND(IF($B34="支出",-1,1)*(SUMIFS(流水收入,流水类别,$A34,流水月份,(管理年度*100+4))-SUMIFS(流水支出,流水类别,$A34,流水月份,(管理年度*100+4))),2))</f>
        <v>0</v>
      </c>
      <c r="G34" s="24">
        <f>IF($A34="","",ROUND(IF($B34="支出",-1,1)*(SUMIFS(流水收入,流水类别,$A34,流水月份,(管理年度*100+5))-SUMIFS(流水支出,流水类别,$A34,流水月份,(管理年度*100+5))),2))</f>
        <v>0</v>
      </c>
      <c r="H34" s="24">
        <f>IF($A34="","",ROUND(IF($B34="支出",-1,1)*(SUMIFS(流水收入,流水类别,$A34,流水月份,(管理年度*100+6))-SUMIFS(流水支出,流水类别,$A34,流水月份,(管理年度*100+6))),2))</f>
        <v>0</v>
      </c>
      <c r="I34" s="24">
        <f>IF($A34="","",ROUND(IF($B34="支出",-1,1)*(SUMIFS(流水收入,流水类别,$A34,流水月份,(管理年度*100+7))-SUMIFS(流水支出,流水类别,$A34,流水月份,(管理年度*100+7))),2))</f>
        <v>0</v>
      </c>
      <c r="J34" s="24">
        <f>IF($A34="","",ROUND(IF($B34="支出",-1,1)*(SUMIFS(流水收入,流水类别,$A34,流水月份,(管理年度*100+8))-SUMIFS(流水支出,流水类别,$A34,流水月份,(管理年度*100+8))),2))</f>
        <v>0</v>
      </c>
      <c r="K34" s="24">
        <f>IF($A34="","",ROUND(IF($B34="支出",-1,1)*(SUMIFS(流水收入,流水类别,$A34,流水月份,(管理年度*100+9))-SUMIFS(流水支出,流水类别,$A34,流水月份,(管理年度*100+9))),2))</f>
        <v>0</v>
      </c>
      <c r="L34" s="24">
        <f>IF($A34="","",ROUND(IF($B34="支出",-1,1)*(SUMIFS(流水收入,流水类别,$A34,流水月份,(管理年度*100+10))-SUMIFS(流水支出,流水类别,$A34,流水月份,(管理年度*100+10))),2))</f>
        <v>0</v>
      </c>
      <c r="M34" s="24">
        <f>IF($A34="","",ROUND(IF($B34="支出",-1,1)*(SUMIFS(流水收入,流水类别,$A34,流水月份,(管理年度*100+11))-SUMIFS(流水支出,流水类别,$A34,流水月份,(管理年度*100+11))),2))</f>
        <v>0</v>
      </c>
      <c r="N34" s="24">
        <f>IF($A34="","",ROUND(IF($B34="支出",-1,1)*(SUMIFS(流水收入,流水类别,$A34,流水月份,(管理年度*100+12))-SUMIFS(流水支出,流水类别,$A34,流水月份,(管理年度*100+12))),2))</f>
        <v>0</v>
      </c>
      <c r="O34" s="24">
        <f t="shared" si="4"/>
        <v>0</v>
      </c>
      <c r="P34" s="33" t="str">
        <f t="shared" si="5"/>
        <v/>
      </c>
    </row>
    <row r="35" ht="16.5" spans="1:16">
      <c r="A35" s="6" t="str">
        <f>IF(基础资料!$H$28="","",基础资料!$H$28)</f>
        <v>备用金调拨</v>
      </c>
      <c r="B35" s="13" t="str">
        <f>IF($A35="","",基础资料!$I$28)</f>
        <v>内部转账</v>
      </c>
      <c r="C35" s="24">
        <f>IF($A35="","",ROUND(IF($B35="支出",-1,1)*(SUMIFS(流水收入,流水类别,$A35,流水月份,(管理年度*100+1))-SUMIFS(流水支出,流水类别,$A35,流水月份,(管理年度*100+1))),2))</f>
        <v>0</v>
      </c>
      <c r="D35" s="24">
        <f>IF($A35="","",ROUND(IF($B35="支出",-1,1)*(SUMIFS(流水收入,流水类别,$A35,流水月份,(管理年度*100+2))-SUMIFS(流水支出,流水类别,$A35,流水月份,(管理年度*100+2))),2))</f>
        <v>0</v>
      </c>
      <c r="E35" s="24">
        <f>IF($A35="","",ROUND(IF($B35="支出",-1,1)*(SUMIFS(流水收入,流水类别,$A35,流水月份,(管理年度*100+3))-SUMIFS(流水支出,流水类别,$A35,流水月份,(管理年度*100+3))),2))</f>
        <v>0</v>
      </c>
      <c r="F35" s="24">
        <f>IF($A35="","",ROUND(IF($B35="支出",-1,1)*(SUMIFS(流水收入,流水类别,$A35,流水月份,(管理年度*100+4))-SUMIFS(流水支出,流水类别,$A35,流水月份,(管理年度*100+4))),2))</f>
        <v>0</v>
      </c>
      <c r="G35" s="24">
        <f>IF($A35="","",ROUND(IF($B35="支出",-1,1)*(SUMIFS(流水收入,流水类别,$A35,流水月份,(管理年度*100+5))-SUMIFS(流水支出,流水类别,$A35,流水月份,(管理年度*100+5))),2))</f>
        <v>0</v>
      </c>
      <c r="H35" s="24">
        <f>IF($A35="","",ROUND(IF($B35="支出",-1,1)*(SUMIFS(流水收入,流水类别,$A35,流水月份,(管理年度*100+6))-SUMIFS(流水支出,流水类别,$A35,流水月份,(管理年度*100+6))),2))</f>
        <v>0</v>
      </c>
      <c r="I35" s="24">
        <f>IF($A35="","",ROUND(IF($B35="支出",-1,1)*(SUMIFS(流水收入,流水类别,$A35,流水月份,(管理年度*100+7))-SUMIFS(流水支出,流水类别,$A35,流水月份,(管理年度*100+7))),2))</f>
        <v>0</v>
      </c>
      <c r="J35" s="24">
        <f>IF($A35="","",ROUND(IF($B35="支出",-1,1)*(SUMIFS(流水收入,流水类别,$A35,流水月份,(管理年度*100+8))-SUMIFS(流水支出,流水类别,$A35,流水月份,(管理年度*100+8))),2))</f>
        <v>0</v>
      </c>
      <c r="K35" s="24">
        <f>IF($A35="","",ROUND(IF($B35="支出",-1,1)*(SUMIFS(流水收入,流水类别,$A35,流水月份,(管理年度*100+9))-SUMIFS(流水支出,流水类别,$A35,流水月份,(管理年度*100+9))),2))</f>
        <v>0</v>
      </c>
      <c r="L35" s="24">
        <f>IF($A35="","",ROUND(IF($B35="支出",-1,1)*(SUMIFS(流水收入,流水类别,$A35,流水月份,(管理年度*100+10))-SUMIFS(流水支出,流水类别,$A35,流水月份,(管理年度*100+10))),2))</f>
        <v>0</v>
      </c>
      <c r="M35" s="24">
        <f>IF($A35="","",ROUND(IF($B35="支出",-1,1)*(SUMIFS(流水收入,流水类别,$A35,流水月份,(管理年度*100+11))-SUMIFS(流水支出,流水类别,$A35,流水月份,(管理年度*100+11))),2))</f>
        <v>0</v>
      </c>
      <c r="N35" s="24">
        <f>IF($A35="","",ROUND(IF($B35="支出",-1,1)*(SUMIFS(流水收入,流水类别,$A35,流水月份,(管理年度*100+12))-SUMIFS(流水支出,流水类别,$A35,流水月份,(管理年度*100+12))),2))</f>
        <v>0</v>
      </c>
      <c r="O35" s="24">
        <f t="shared" si="4"/>
        <v>0</v>
      </c>
      <c r="P35" s="33" t="str">
        <f t="shared" si="5"/>
        <v/>
      </c>
    </row>
    <row r="36" ht="16.5" spans="1:16">
      <c r="A36" s="6" t="str">
        <f>IF(基础资料!$H$29="","",基础资料!$H$29)</f>
        <v/>
      </c>
      <c r="B36" s="13" t="str">
        <f>IF($A36="","",基础资料!$I$29)</f>
        <v/>
      </c>
      <c r="C36" s="24" t="str">
        <f>IF($A36="","",ROUND(IF($B36="支出",-1,1)*(SUMIFS(流水收入,流水类别,$A36,流水月份,(管理年度*100+1))-SUMIFS(流水支出,流水类别,$A36,流水月份,(管理年度*100+1))),2))</f>
        <v/>
      </c>
      <c r="D36" s="24" t="str">
        <f>IF($A36="","",ROUND(IF($B36="支出",-1,1)*(SUMIFS(流水收入,流水类别,$A36,流水月份,(管理年度*100+2))-SUMIFS(流水支出,流水类别,$A36,流水月份,(管理年度*100+2))),2))</f>
        <v/>
      </c>
      <c r="E36" s="24" t="str">
        <f>IF($A36="","",ROUND(IF($B36="支出",-1,1)*(SUMIFS(流水收入,流水类别,$A36,流水月份,(管理年度*100+3))-SUMIFS(流水支出,流水类别,$A36,流水月份,(管理年度*100+3))),2))</f>
        <v/>
      </c>
      <c r="F36" s="24" t="str">
        <f>IF($A36="","",ROUND(IF($B36="支出",-1,1)*(SUMIFS(流水收入,流水类别,$A36,流水月份,(管理年度*100+4))-SUMIFS(流水支出,流水类别,$A36,流水月份,(管理年度*100+4))),2))</f>
        <v/>
      </c>
      <c r="G36" s="24" t="str">
        <f>IF($A36="","",ROUND(IF($B36="支出",-1,1)*(SUMIFS(流水收入,流水类别,$A36,流水月份,(管理年度*100+5))-SUMIFS(流水支出,流水类别,$A36,流水月份,(管理年度*100+5))),2))</f>
        <v/>
      </c>
      <c r="H36" s="24" t="str">
        <f>IF($A36="","",ROUND(IF($B36="支出",-1,1)*(SUMIFS(流水收入,流水类别,$A36,流水月份,(管理年度*100+6))-SUMIFS(流水支出,流水类别,$A36,流水月份,(管理年度*100+6))),2))</f>
        <v/>
      </c>
      <c r="I36" s="24" t="str">
        <f>IF($A36="","",ROUND(IF($B36="支出",-1,1)*(SUMIFS(流水收入,流水类别,$A36,流水月份,(管理年度*100+7))-SUMIFS(流水支出,流水类别,$A36,流水月份,(管理年度*100+7))),2))</f>
        <v/>
      </c>
      <c r="J36" s="24" t="str">
        <f>IF($A36="","",ROUND(IF($B36="支出",-1,1)*(SUMIFS(流水收入,流水类别,$A36,流水月份,(管理年度*100+8))-SUMIFS(流水支出,流水类别,$A36,流水月份,(管理年度*100+8))),2))</f>
        <v/>
      </c>
      <c r="K36" s="24" t="str">
        <f>IF($A36="","",ROUND(IF($B36="支出",-1,1)*(SUMIFS(流水收入,流水类别,$A36,流水月份,(管理年度*100+9))-SUMIFS(流水支出,流水类别,$A36,流水月份,(管理年度*100+9))),2))</f>
        <v/>
      </c>
      <c r="L36" s="24" t="str">
        <f>IF($A36="","",ROUND(IF($B36="支出",-1,1)*(SUMIFS(流水收入,流水类别,$A36,流水月份,(管理年度*100+10))-SUMIFS(流水支出,流水类别,$A36,流水月份,(管理年度*100+10))),2))</f>
        <v/>
      </c>
      <c r="M36" s="24" t="str">
        <f>IF($A36="","",ROUND(IF($B36="支出",-1,1)*(SUMIFS(流水收入,流水类别,$A36,流水月份,(管理年度*100+11))-SUMIFS(流水支出,流水类别,$A36,流水月份,(管理年度*100+11))),2))</f>
        <v/>
      </c>
      <c r="N36" s="24" t="str">
        <f>IF($A36="","",ROUND(IF($B36="支出",-1,1)*(SUMIFS(流水收入,流水类别,$A36,流水月份,(管理年度*100+12))-SUMIFS(流水支出,流水类别,$A36,流水月份,(管理年度*100+12))),2))</f>
        <v/>
      </c>
      <c r="O36" s="24" t="str">
        <f t="shared" si="4"/>
        <v/>
      </c>
      <c r="P36" s="33" t="str">
        <f t="shared" si="5"/>
        <v/>
      </c>
    </row>
    <row r="37" ht="16.5" spans="1:16">
      <c r="A37" s="6" t="str">
        <f>IF(基础资料!$H$30="","",基础资料!$H$30)</f>
        <v/>
      </c>
      <c r="B37" s="13" t="str">
        <f>IF($A37="","",基础资料!$I$30)</f>
        <v/>
      </c>
      <c r="C37" s="24" t="str">
        <f>IF($A37="","",ROUND(IF($B37="支出",-1,1)*(SUMIFS(流水收入,流水类别,$A37,流水月份,(管理年度*100+1))-SUMIFS(流水支出,流水类别,$A37,流水月份,(管理年度*100+1))),2))</f>
        <v/>
      </c>
      <c r="D37" s="24" t="str">
        <f>IF($A37="","",ROUND(IF($B37="支出",-1,1)*(SUMIFS(流水收入,流水类别,$A37,流水月份,(管理年度*100+2))-SUMIFS(流水支出,流水类别,$A37,流水月份,(管理年度*100+2))),2))</f>
        <v/>
      </c>
      <c r="E37" s="24" t="str">
        <f>IF($A37="","",ROUND(IF($B37="支出",-1,1)*(SUMIFS(流水收入,流水类别,$A37,流水月份,(管理年度*100+3))-SUMIFS(流水支出,流水类别,$A37,流水月份,(管理年度*100+3))),2))</f>
        <v/>
      </c>
      <c r="F37" s="24" t="str">
        <f>IF($A37="","",ROUND(IF($B37="支出",-1,1)*(SUMIFS(流水收入,流水类别,$A37,流水月份,(管理年度*100+4))-SUMIFS(流水支出,流水类别,$A37,流水月份,(管理年度*100+4))),2))</f>
        <v/>
      </c>
      <c r="G37" s="24" t="str">
        <f>IF($A37="","",ROUND(IF($B37="支出",-1,1)*(SUMIFS(流水收入,流水类别,$A37,流水月份,(管理年度*100+5))-SUMIFS(流水支出,流水类别,$A37,流水月份,(管理年度*100+5))),2))</f>
        <v/>
      </c>
      <c r="H37" s="24" t="str">
        <f>IF($A37="","",ROUND(IF($B37="支出",-1,1)*(SUMIFS(流水收入,流水类别,$A37,流水月份,(管理年度*100+6))-SUMIFS(流水支出,流水类别,$A37,流水月份,(管理年度*100+6))),2))</f>
        <v/>
      </c>
      <c r="I37" s="24" t="str">
        <f>IF($A37="","",ROUND(IF($B37="支出",-1,1)*(SUMIFS(流水收入,流水类别,$A37,流水月份,(管理年度*100+7))-SUMIFS(流水支出,流水类别,$A37,流水月份,(管理年度*100+7))),2))</f>
        <v/>
      </c>
      <c r="J37" s="24" t="str">
        <f>IF($A37="","",ROUND(IF($B37="支出",-1,1)*(SUMIFS(流水收入,流水类别,$A37,流水月份,(管理年度*100+8))-SUMIFS(流水支出,流水类别,$A37,流水月份,(管理年度*100+8))),2))</f>
        <v/>
      </c>
      <c r="K37" s="24" t="str">
        <f>IF($A37="","",ROUND(IF($B37="支出",-1,1)*(SUMIFS(流水收入,流水类别,$A37,流水月份,(管理年度*100+9))-SUMIFS(流水支出,流水类别,$A37,流水月份,(管理年度*100+9))),2))</f>
        <v/>
      </c>
      <c r="L37" s="24" t="str">
        <f>IF($A37="","",ROUND(IF($B37="支出",-1,1)*(SUMIFS(流水收入,流水类别,$A37,流水月份,(管理年度*100+10))-SUMIFS(流水支出,流水类别,$A37,流水月份,(管理年度*100+10))),2))</f>
        <v/>
      </c>
      <c r="M37" s="24" t="str">
        <f>IF($A37="","",ROUND(IF($B37="支出",-1,1)*(SUMIFS(流水收入,流水类别,$A37,流水月份,(管理年度*100+11))-SUMIFS(流水支出,流水类别,$A37,流水月份,(管理年度*100+11))),2))</f>
        <v/>
      </c>
      <c r="N37" s="24" t="str">
        <f>IF($A37="","",ROUND(IF($B37="支出",-1,1)*(SUMIFS(流水收入,流水类别,$A37,流水月份,(管理年度*100+12))-SUMIFS(流水支出,流水类别,$A37,流水月份,(管理年度*100+12))),2))</f>
        <v/>
      </c>
      <c r="O37" s="24" t="str">
        <f t="shared" si="4"/>
        <v/>
      </c>
      <c r="P37" s="33" t="str">
        <f t="shared" si="5"/>
        <v/>
      </c>
    </row>
    <row r="38" ht="16.5" spans="1:16">
      <c r="A38" s="6" t="str">
        <f>IF(基础资料!$H$31="","",基础资料!$H$31)</f>
        <v/>
      </c>
      <c r="B38" s="13" t="str">
        <f>IF($A38="","",基础资料!$I$31)</f>
        <v/>
      </c>
      <c r="C38" s="24" t="str">
        <f>IF($A38="","",ROUND(IF($B38="支出",-1,1)*(SUMIFS(流水收入,流水类别,$A38,流水月份,(管理年度*100+1))-SUMIFS(流水支出,流水类别,$A38,流水月份,(管理年度*100+1))),2))</f>
        <v/>
      </c>
      <c r="D38" s="24" t="str">
        <f>IF($A38="","",ROUND(IF($B38="支出",-1,1)*(SUMIFS(流水收入,流水类别,$A38,流水月份,(管理年度*100+2))-SUMIFS(流水支出,流水类别,$A38,流水月份,(管理年度*100+2))),2))</f>
        <v/>
      </c>
      <c r="E38" s="24" t="str">
        <f>IF($A38="","",ROUND(IF($B38="支出",-1,1)*(SUMIFS(流水收入,流水类别,$A38,流水月份,(管理年度*100+3))-SUMIFS(流水支出,流水类别,$A38,流水月份,(管理年度*100+3))),2))</f>
        <v/>
      </c>
      <c r="F38" s="24" t="str">
        <f>IF($A38="","",ROUND(IF($B38="支出",-1,1)*(SUMIFS(流水收入,流水类别,$A38,流水月份,(管理年度*100+4))-SUMIFS(流水支出,流水类别,$A38,流水月份,(管理年度*100+4))),2))</f>
        <v/>
      </c>
      <c r="G38" s="24" t="str">
        <f>IF($A38="","",ROUND(IF($B38="支出",-1,1)*(SUMIFS(流水收入,流水类别,$A38,流水月份,(管理年度*100+5))-SUMIFS(流水支出,流水类别,$A38,流水月份,(管理年度*100+5))),2))</f>
        <v/>
      </c>
      <c r="H38" s="24" t="str">
        <f>IF($A38="","",ROUND(IF($B38="支出",-1,1)*(SUMIFS(流水收入,流水类别,$A38,流水月份,(管理年度*100+6))-SUMIFS(流水支出,流水类别,$A38,流水月份,(管理年度*100+6))),2))</f>
        <v/>
      </c>
      <c r="I38" s="24" t="str">
        <f>IF($A38="","",ROUND(IF($B38="支出",-1,1)*(SUMIFS(流水收入,流水类别,$A38,流水月份,(管理年度*100+7))-SUMIFS(流水支出,流水类别,$A38,流水月份,(管理年度*100+7))),2))</f>
        <v/>
      </c>
      <c r="J38" s="24" t="str">
        <f>IF($A38="","",ROUND(IF($B38="支出",-1,1)*(SUMIFS(流水收入,流水类别,$A38,流水月份,(管理年度*100+8))-SUMIFS(流水支出,流水类别,$A38,流水月份,(管理年度*100+8))),2))</f>
        <v/>
      </c>
      <c r="K38" s="24" t="str">
        <f>IF($A38="","",ROUND(IF($B38="支出",-1,1)*(SUMIFS(流水收入,流水类别,$A38,流水月份,(管理年度*100+9))-SUMIFS(流水支出,流水类别,$A38,流水月份,(管理年度*100+9))),2))</f>
        <v/>
      </c>
      <c r="L38" s="24" t="str">
        <f>IF($A38="","",ROUND(IF($B38="支出",-1,1)*(SUMIFS(流水收入,流水类别,$A38,流水月份,(管理年度*100+10))-SUMIFS(流水支出,流水类别,$A38,流水月份,(管理年度*100+10))),2))</f>
        <v/>
      </c>
      <c r="M38" s="24" t="str">
        <f>IF($A38="","",ROUND(IF($B38="支出",-1,1)*(SUMIFS(流水收入,流水类别,$A38,流水月份,(管理年度*100+11))-SUMIFS(流水支出,流水类别,$A38,流水月份,(管理年度*100+11))),2))</f>
        <v/>
      </c>
      <c r="N38" s="24" t="str">
        <f>IF($A38="","",ROUND(IF($B38="支出",-1,1)*(SUMIFS(流水收入,流水类别,$A38,流水月份,(管理年度*100+12))-SUMIFS(流水支出,流水类别,$A38,流水月份,(管理年度*100+12))),2))</f>
        <v/>
      </c>
      <c r="O38" s="24" t="str">
        <f t="shared" si="4"/>
        <v/>
      </c>
      <c r="P38" s="33" t="str">
        <f t="shared" si="5"/>
        <v/>
      </c>
    </row>
    <row r="39" ht="16.5" spans="1:16">
      <c r="A39" s="6" t="str">
        <f>IF(基础资料!$H$32="","",基础资料!$H$32)</f>
        <v/>
      </c>
      <c r="B39" s="13" t="str">
        <f>IF($A39="","",基础资料!$I$32)</f>
        <v/>
      </c>
      <c r="C39" s="24" t="str">
        <f>IF($A39="","",ROUND(IF($B39="支出",-1,1)*(SUMIFS(流水收入,流水类别,$A39,流水月份,(管理年度*100+1))-SUMIFS(流水支出,流水类别,$A39,流水月份,(管理年度*100+1))),2))</f>
        <v/>
      </c>
      <c r="D39" s="24" t="str">
        <f>IF($A39="","",ROUND(IF($B39="支出",-1,1)*(SUMIFS(流水收入,流水类别,$A39,流水月份,(管理年度*100+2))-SUMIFS(流水支出,流水类别,$A39,流水月份,(管理年度*100+2))),2))</f>
        <v/>
      </c>
      <c r="E39" s="24" t="str">
        <f>IF($A39="","",ROUND(IF($B39="支出",-1,1)*(SUMIFS(流水收入,流水类别,$A39,流水月份,(管理年度*100+3))-SUMIFS(流水支出,流水类别,$A39,流水月份,(管理年度*100+3))),2))</f>
        <v/>
      </c>
      <c r="F39" s="24" t="str">
        <f>IF($A39="","",ROUND(IF($B39="支出",-1,1)*(SUMIFS(流水收入,流水类别,$A39,流水月份,(管理年度*100+4))-SUMIFS(流水支出,流水类别,$A39,流水月份,(管理年度*100+4))),2))</f>
        <v/>
      </c>
      <c r="G39" s="24" t="str">
        <f>IF($A39="","",ROUND(IF($B39="支出",-1,1)*(SUMIFS(流水收入,流水类别,$A39,流水月份,(管理年度*100+5))-SUMIFS(流水支出,流水类别,$A39,流水月份,(管理年度*100+5))),2))</f>
        <v/>
      </c>
      <c r="H39" s="24" t="str">
        <f>IF($A39="","",ROUND(IF($B39="支出",-1,1)*(SUMIFS(流水收入,流水类别,$A39,流水月份,(管理年度*100+6))-SUMIFS(流水支出,流水类别,$A39,流水月份,(管理年度*100+6))),2))</f>
        <v/>
      </c>
      <c r="I39" s="24" t="str">
        <f>IF($A39="","",ROUND(IF($B39="支出",-1,1)*(SUMIFS(流水收入,流水类别,$A39,流水月份,(管理年度*100+7))-SUMIFS(流水支出,流水类别,$A39,流水月份,(管理年度*100+7))),2))</f>
        <v/>
      </c>
      <c r="J39" s="24" t="str">
        <f>IF($A39="","",ROUND(IF($B39="支出",-1,1)*(SUMIFS(流水收入,流水类别,$A39,流水月份,(管理年度*100+8))-SUMIFS(流水支出,流水类别,$A39,流水月份,(管理年度*100+8))),2))</f>
        <v/>
      </c>
      <c r="K39" s="24" t="str">
        <f>IF($A39="","",ROUND(IF($B39="支出",-1,1)*(SUMIFS(流水收入,流水类别,$A39,流水月份,(管理年度*100+9))-SUMIFS(流水支出,流水类别,$A39,流水月份,(管理年度*100+9))),2))</f>
        <v/>
      </c>
      <c r="L39" s="24" t="str">
        <f>IF($A39="","",ROUND(IF($B39="支出",-1,1)*(SUMIFS(流水收入,流水类别,$A39,流水月份,(管理年度*100+10))-SUMIFS(流水支出,流水类别,$A39,流水月份,(管理年度*100+10))),2))</f>
        <v/>
      </c>
      <c r="M39" s="24" t="str">
        <f>IF($A39="","",ROUND(IF($B39="支出",-1,1)*(SUMIFS(流水收入,流水类别,$A39,流水月份,(管理年度*100+11))-SUMIFS(流水支出,流水类别,$A39,流水月份,(管理年度*100+11))),2))</f>
        <v/>
      </c>
      <c r="N39" s="24" t="str">
        <f>IF($A39="","",ROUND(IF($B39="支出",-1,1)*(SUMIFS(流水收入,流水类别,$A39,流水月份,(管理年度*100+12))-SUMIFS(流水支出,流水类别,$A39,流水月份,(管理年度*100+12))),2))</f>
        <v/>
      </c>
      <c r="O39" s="24" t="str">
        <f t="shared" si="4"/>
        <v/>
      </c>
      <c r="P39" s="33" t="str">
        <f t="shared" si="5"/>
        <v/>
      </c>
    </row>
    <row r="40" ht="16.5" spans="1:16">
      <c r="A40" s="6" t="str">
        <f>IF(基础资料!$H$33="","",基础资料!$H$33)</f>
        <v/>
      </c>
      <c r="B40" s="13" t="str">
        <f>IF($A40="","",基础资料!$I$33)</f>
        <v/>
      </c>
      <c r="C40" s="24" t="str">
        <f>IF($A40="","",ROUND(IF($B40="支出",-1,1)*(SUMIFS(流水收入,流水类别,$A40,流水月份,(管理年度*100+1))-SUMIFS(流水支出,流水类别,$A40,流水月份,(管理年度*100+1))),2))</f>
        <v/>
      </c>
      <c r="D40" s="24" t="str">
        <f>IF($A40="","",ROUND(IF($B40="支出",-1,1)*(SUMIFS(流水收入,流水类别,$A40,流水月份,(管理年度*100+2))-SUMIFS(流水支出,流水类别,$A40,流水月份,(管理年度*100+2))),2))</f>
        <v/>
      </c>
      <c r="E40" s="24" t="str">
        <f>IF($A40="","",ROUND(IF($B40="支出",-1,1)*(SUMIFS(流水收入,流水类别,$A40,流水月份,(管理年度*100+3))-SUMIFS(流水支出,流水类别,$A40,流水月份,(管理年度*100+3))),2))</f>
        <v/>
      </c>
      <c r="F40" s="24" t="str">
        <f>IF($A40="","",ROUND(IF($B40="支出",-1,1)*(SUMIFS(流水收入,流水类别,$A40,流水月份,(管理年度*100+4))-SUMIFS(流水支出,流水类别,$A40,流水月份,(管理年度*100+4))),2))</f>
        <v/>
      </c>
      <c r="G40" s="24" t="str">
        <f>IF($A40="","",ROUND(IF($B40="支出",-1,1)*(SUMIFS(流水收入,流水类别,$A40,流水月份,(管理年度*100+5))-SUMIFS(流水支出,流水类别,$A40,流水月份,(管理年度*100+5))),2))</f>
        <v/>
      </c>
      <c r="H40" s="24" t="str">
        <f>IF($A40="","",ROUND(IF($B40="支出",-1,1)*(SUMIFS(流水收入,流水类别,$A40,流水月份,(管理年度*100+6))-SUMIFS(流水支出,流水类别,$A40,流水月份,(管理年度*100+6))),2))</f>
        <v/>
      </c>
      <c r="I40" s="24" t="str">
        <f>IF($A40="","",ROUND(IF($B40="支出",-1,1)*(SUMIFS(流水收入,流水类别,$A40,流水月份,(管理年度*100+7))-SUMIFS(流水支出,流水类别,$A40,流水月份,(管理年度*100+7))),2))</f>
        <v/>
      </c>
      <c r="J40" s="24" t="str">
        <f>IF($A40="","",ROUND(IF($B40="支出",-1,1)*(SUMIFS(流水收入,流水类别,$A40,流水月份,(管理年度*100+8))-SUMIFS(流水支出,流水类别,$A40,流水月份,(管理年度*100+8))),2))</f>
        <v/>
      </c>
      <c r="K40" s="24" t="str">
        <f>IF($A40="","",ROUND(IF($B40="支出",-1,1)*(SUMIFS(流水收入,流水类别,$A40,流水月份,(管理年度*100+9))-SUMIFS(流水支出,流水类别,$A40,流水月份,(管理年度*100+9))),2))</f>
        <v/>
      </c>
      <c r="L40" s="24" t="str">
        <f>IF($A40="","",ROUND(IF($B40="支出",-1,1)*(SUMIFS(流水收入,流水类别,$A40,流水月份,(管理年度*100+10))-SUMIFS(流水支出,流水类别,$A40,流水月份,(管理年度*100+10))),2))</f>
        <v/>
      </c>
      <c r="M40" s="24" t="str">
        <f>IF($A40="","",ROUND(IF($B40="支出",-1,1)*(SUMIFS(流水收入,流水类别,$A40,流水月份,(管理年度*100+11))-SUMIFS(流水支出,流水类别,$A40,流水月份,(管理年度*100+11))),2))</f>
        <v/>
      </c>
      <c r="N40" s="24" t="str">
        <f>IF($A40="","",ROUND(IF($B40="支出",-1,1)*(SUMIFS(流水收入,流水类别,$A40,流水月份,(管理年度*100+12))-SUMIFS(流水支出,流水类别,$A40,流水月份,(管理年度*100+12))),2))</f>
        <v/>
      </c>
      <c r="O40" s="24" t="str">
        <f t="shared" si="4"/>
        <v/>
      </c>
      <c r="P40" s="33" t="str">
        <f t="shared" si="5"/>
        <v/>
      </c>
    </row>
    <row r="41" ht="16.5" spans="1:16">
      <c r="A41" s="6" t="str">
        <f>IF(基础资料!$H$34="","",基础资料!$H$34)</f>
        <v/>
      </c>
      <c r="B41" s="13" t="str">
        <f>IF($A41="","",基础资料!$I$34)</f>
        <v/>
      </c>
      <c r="C41" s="24" t="str">
        <f>IF($A41="","",ROUND(IF($B41="支出",-1,1)*(SUMIFS(流水收入,流水类别,$A41,流水月份,(管理年度*100+1))-SUMIFS(流水支出,流水类别,$A41,流水月份,(管理年度*100+1))),2))</f>
        <v/>
      </c>
      <c r="D41" s="24" t="str">
        <f>IF($A41="","",ROUND(IF($B41="支出",-1,1)*(SUMIFS(流水收入,流水类别,$A41,流水月份,(管理年度*100+2))-SUMIFS(流水支出,流水类别,$A41,流水月份,(管理年度*100+2))),2))</f>
        <v/>
      </c>
      <c r="E41" s="24" t="str">
        <f>IF($A41="","",ROUND(IF($B41="支出",-1,1)*(SUMIFS(流水收入,流水类别,$A41,流水月份,(管理年度*100+3))-SUMIFS(流水支出,流水类别,$A41,流水月份,(管理年度*100+3))),2))</f>
        <v/>
      </c>
      <c r="F41" s="24" t="str">
        <f>IF($A41="","",ROUND(IF($B41="支出",-1,1)*(SUMIFS(流水收入,流水类别,$A41,流水月份,(管理年度*100+4))-SUMIFS(流水支出,流水类别,$A41,流水月份,(管理年度*100+4))),2))</f>
        <v/>
      </c>
      <c r="G41" s="24" t="str">
        <f>IF($A41="","",ROUND(IF($B41="支出",-1,1)*(SUMIFS(流水收入,流水类别,$A41,流水月份,(管理年度*100+5))-SUMIFS(流水支出,流水类别,$A41,流水月份,(管理年度*100+5))),2))</f>
        <v/>
      </c>
      <c r="H41" s="24" t="str">
        <f>IF($A41="","",ROUND(IF($B41="支出",-1,1)*(SUMIFS(流水收入,流水类别,$A41,流水月份,(管理年度*100+6))-SUMIFS(流水支出,流水类别,$A41,流水月份,(管理年度*100+6))),2))</f>
        <v/>
      </c>
      <c r="I41" s="24" t="str">
        <f>IF($A41="","",ROUND(IF($B41="支出",-1,1)*(SUMIFS(流水收入,流水类别,$A41,流水月份,(管理年度*100+7))-SUMIFS(流水支出,流水类别,$A41,流水月份,(管理年度*100+7))),2))</f>
        <v/>
      </c>
      <c r="J41" s="24" t="str">
        <f>IF($A41="","",ROUND(IF($B41="支出",-1,1)*(SUMIFS(流水收入,流水类别,$A41,流水月份,(管理年度*100+8))-SUMIFS(流水支出,流水类别,$A41,流水月份,(管理年度*100+8))),2))</f>
        <v/>
      </c>
      <c r="K41" s="24" t="str">
        <f>IF($A41="","",ROUND(IF($B41="支出",-1,1)*(SUMIFS(流水收入,流水类别,$A41,流水月份,(管理年度*100+9))-SUMIFS(流水支出,流水类别,$A41,流水月份,(管理年度*100+9))),2))</f>
        <v/>
      </c>
      <c r="L41" s="24" t="str">
        <f>IF($A41="","",ROUND(IF($B41="支出",-1,1)*(SUMIFS(流水收入,流水类别,$A41,流水月份,(管理年度*100+10))-SUMIFS(流水支出,流水类别,$A41,流水月份,(管理年度*100+10))),2))</f>
        <v/>
      </c>
      <c r="M41" s="24" t="str">
        <f>IF($A41="","",ROUND(IF($B41="支出",-1,1)*(SUMIFS(流水收入,流水类别,$A41,流水月份,(管理年度*100+11))-SUMIFS(流水支出,流水类别,$A41,流水月份,(管理年度*100+11))),2))</f>
        <v/>
      </c>
      <c r="N41" s="24" t="str">
        <f>IF($A41="","",ROUND(IF($B41="支出",-1,1)*(SUMIFS(流水收入,流水类别,$A41,流水月份,(管理年度*100+12))-SUMIFS(流水支出,流水类别,$A41,流水月份,(管理年度*100+12))),2))</f>
        <v/>
      </c>
      <c r="O41" s="24" t="str">
        <f t="shared" si="4"/>
        <v/>
      </c>
      <c r="P41" s="33" t="str">
        <f t="shared" si="5"/>
        <v/>
      </c>
    </row>
    <row r="42" ht="16.5" spans="1:16">
      <c r="A42" s="6" t="str">
        <f>IF(基础资料!$H$35="","",基础资料!$H$35)</f>
        <v/>
      </c>
      <c r="B42" s="13" t="str">
        <f>IF($A42="","",基础资料!$I$35)</f>
        <v/>
      </c>
      <c r="C42" s="24" t="str">
        <f>IF($A42="","",ROUND(IF($B42="支出",-1,1)*(SUMIFS(流水收入,流水类别,$A42,流水月份,(管理年度*100+1))-SUMIFS(流水支出,流水类别,$A42,流水月份,(管理年度*100+1))),2))</f>
        <v/>
      </c>
      <c r="D42" s="24" t="str">
        <f>IF($A42="","",ROUND(IF($B42="支出",-1,1)*(SUMIFS(流水收入,流水类别,$A42,流水月份,(管理年度*100+2))-SUMIFS(流水支出,流水类别,$A42,流水月份,(管理年度*100+2))),2))</f>
        <v/>
      </c>
      <c r="E42" s="24" t="str">
        <f>IF($A42="","",ROUND(IF($B42="支出",-1,1)*(SUMIFS(流水收入,流水类别,$A42,流水月份,(管理年度*100+3))-SUMIFS(流水支出,流水类别,$A42,流水月份,(管理年度*100+3))),2))</f>
        <v/>
      </c>
      <c r="F42" s="24" t="str">
        <f>IF($A42="","",ROUND(IF($B42="支出",-1,1)*(SUMIFS(流水收入,流水类别,$A42,流水月份,(管理年度*100+4))-SUMIFS(流水支出,流水类别,$A42,流水月份,(管理年度*100+4))),2))</f>
        <v/>
      </c>
      <c r="G42" s="24" t="str">
        <f>IF($A42="","",ROUND(IF($B42="支出",-1,1)*(SUMIFS(流水收入,流水类别,$A42,流水月份,(管理年度*100+5))-SUMIFS(流水支出,流水类别,$A42,流水月份,(管理年度*100+5))),2))</f>
        <v/>
      </c>
      <c r="H42" s="24" t="str">
        <f>IF($A42="","",ROUND(IF($B42="支出",-1,1)*(SUMIFS(流水收入,流水类别,$A42,流水月份,(管理年度*100+6))-SUMIFS(流水支出,流水类别,$A42,流水月份,(管理年度*100+6))),2))</f>
        <v/>
      </c>
      <c r="I42" s="24" t="str">
        <f>IF($A42="","",ROUND(IF($B42="支出",-1,1)*(SUMIFS(流水收入,流水类别,$A42,流水月份,(管理年度*100+7))-SUMIFS(流水支出,流水类别,$A42,流水月份,(管理年度*100+7))),2))</f>
        <v/>
      </c>
      <c r="J42" s="24" t="str">
        <f>IF($A42="","",ROUND(IF($B42="支出",-1,1)*(SUMIFS(流水收入,流水类别,$A42,流水月份,(管理年度*100+8))-SUMIFS(流水支出,流水类别,$A42,流水月份,(管理年度*100+8))),2))</f>
        <v/>
      </c>
      <c r="K42" s="24" t="str">
        <f>IF($A42="","",ROUND(IF($B42="支出",-1,1)*(SUMIFS(流水收入,流水类别,$A42,流水月份,(管理年度*100+9))-SUMIFS(流水支出,流水类别,$A42,流水月份,(管理年度*100+9))),2))</f>
        <v/>
      </c>
      <c r="L42" s="24" t="str">
        <f>IF($A42="","",ROUND(IF($B42="支出",-1,1)*(SUMIFS(流水收入,流水类别,$A42,流水月份,(管理年度*100+10))-SUMIFS(流水支出,流水类别,$A42,流水月份,(管理年度*100+10))),2))</f>
        <v/>
      </c>
      <c r="M42" s="24" t="str">
        <f>IF($A42="","",ROUND(IF($B42="支出",-1,1)*(SUMIFS(流水收入,流水类别,$A42,流水月份,(管理年度*100+11))-SUMIFS(流水支出,流水类别,$A42,流水月份,(管理年度*100+11))),2))</f>
        <v/>
      </c>
      <c r="N42" s="24" t="str">
        <f>IF($A42="","",ROUND(IF($B42="支出",-1,1)*(SUMIFS(流水收入,流水类别,$A42,流水月份,(管理年度*100+12))-SUMIFS(流水支出,流水类别,$A42,流水月份,(管理年度*100+12))),2))</f>
        <v/>
      </c>
      <c r="O42" s="24" t="str">
        <f t="shared" si="4"/>
        <v/>
      </c>
      <c r="P42" s="33" t="str">
        <f t="shared" si="5"/>
        <v/>
      </c>
    </row>
    <row r="43" ht="16.5" spans="1:16">
      <c r="A43" s="6" t="str">
        <f>IF(基础资料!$H$36="","",基础资料!$H$36)</f>
        <v/>
      </c>
      <c r="B43" s="13" t="str">
        <f>IF($A43="","",基础资料!$I$36)</f>
        <v/>
      </c>
      <c r="C43" s="24" t="str">
        <f>IF($A43="","",ROUND(IF($B43="支出",-1,1)*(SUMIFS(流水收入,流水类别,$A43,流水月份,(管理年度*100+1))-SUMIFS(流水支出,流水类别,$A43,流水月份,(管理年度*100+1))),2))</f>
        <v/>
      </c>
      <c r="D43" s="24" t="str">
        <f>IF($A43="","",ROUND(IF($B43="支出",-1,1)*(SUMIFS(流水收入,流水类别,$A43,流水月份,(管理年度*100+2))-SUMIFS(流水支出,流水类别,$A43,流水月份,(管理年度*100+2))),2))</f>
        <v/>
      </c>
      <c r="E43" s="24" t="str">
        <f>IF($A43="","",ROUND(IF($B43="支出",-1,1)*(SUMIFS(流水收入,流水类别,$A43,流水月份,(管理年度*100+3))-SUMIFS(流水支出,流水类别,$A43,流水月份,(管理年度*100+3))),2))</f>
        <v/>
      </c>
      <c r="F43" s="24" t="str">
        <f>IF($A43="","",ROUND(IF($B43="支出",-1,1)*(SUMIFS(流水收入,流水类别,$A43,流水月份,(管理年度*100+4))-SUMIFS(流水支出,流水类别,$A43,流水月份,(管理年度*100+4))),2))</f>
        <v/>
      </c>
      <c r="G43" s="24" t="str">
        <f>IF($A43="","",ROUND(IF($B43="支出",-1,1)*(SUMIFS(流水收入,流水类别,$A43,流水月份,(管理年度*100+5))-SUMIFS(流水支出,流水类别,$A43,流水月份,(管理年度*100+5))),2))</f>
        <v/>
      </c>
      <c r="H43" s="24" t="str">
        <f>IF($A43="","",ROUND(IF($B43="支出",-1,1)*(SUMIFS(流水收入,流水类别,$A43,流水月份,(管理年度*100+6))-SUMIFS(流水支出,流水类别,$A43,流水月份,(管理年度*100+6))),2))</f>
        <v/>
      </c>
      <c r="I43" s="24" t="str">
        <f>IF($A43="","",ROUND(IF($B43="支出",-1,1)*(SUMIFS(流水收入,流水类别,$A43,流水月份,(管理年度*100+7))-SUMIFS(流水支出,流水类别,$A43,流水月份,(管理年度*100+7))),2))</f>
        <v/>
      </c>
      <c r="J43" s="24" t="str">
        <f>IF($A43="","",ROUND(IF($B43="支出",-1,1)*(SUMIFS(流水收入,流水类别,$A43,流水月份,(管理年度*100+8))-SUMIFS(流水支出,流水类别,$A43,流水月份,(管理年度*100+8))),2))</f>
        <v/>
      </c>
      <c r="K43" s="24" t="str">
        <f>IF($A43="","",ROUND(IF($B43="支出",-1,1)*(SUMIFS(流水收入,流水类别,$A43,流水月份,(管理年度*100+9))-SUMIFS(流水支出,流水类别,$A43,流水月份,(管理年度*100+9))),2))</f>
        <v/>
      </c>
      <c r="L43" s="24" t="str">
        <f>IF($A43="","",ROUND(IF($B43="支出",-1,1)*(SUMIFS(流水收入,流水类别,$A43,流水月份,(管理年度*100+10))-SUMIFS(流水支出,流水类别,$A43,流水月份,(管理年度*100+10))),2))</f>
        <v/>
      </c>
      <c r="M43" s="24" t="str">
        <f>IF($A43="","",ROUND(IF($B43="支出",-1,1)*(SUMIFS(流水收入,流水类别,$A43,流水月份,(管理年度*100+11))-SUMIFS(流水支出,流水类别,$A43,流水月份,(管理年度*100+11))),2))</f>
        <v/>
      </c>
      <c r="N43" s="24" t="str">
        <f>IF($A43="","",ROUND(IF($B43="支出",-1,1)*(SUMIFS(流水收入,流水类别,$A43,流水月份,(管理年度*100+12))-SUMIFS(流水支出,流水类别,$A43,流水月份,(管理年度*100+12))),2))</f>
        <v/>
      </c>
      <c r="O43" s="24" t="str">
        <f t="shared" si="4"/>
        <v/>
      </c>
      <c r="P43" s="33" t="str">
        <f t="shared" si="5"/>
        <v/>
      </c>
    </row>
    <row r="44" ht="16.5" spans="1:16">
      <c r="A44" s="6" t="str">
        <f>IF(基础资料!$H$37="","",基础资料!$H$37)</f>
        <v/>
      </c>
      <c r="B44" s="13" t="str">
        <f>IF($A44="","",基础资料!$I$37)</f>
        <v/>
      </c>
      <c r="C44" s="24" t="str">
        <f>IF($A44="","",ROUND(IF($B44="支出",-1,1)*(SUMIFS(流水收入,流水类别,$A44,流水月份,(管理年度*100+1))-SUMIFS(流水支出,流水类别,$A44,流水月份,(管理年度*100+1))),2))</f>
        <v/>
      </c>
      <c r="D44" s="24" t="str">
        <f>IF($A44="","",ROUND(IF($B44="支出",-1,1)*(SUMIFS(流水收入,流水类别,$A44,流水月份,(管理年度*100+2))-SUMIFS(流水支出,流水类别,$A44,流水月份,(管理年度*100+2))),2))</f>
        <v/>
      </c>
      <c r="E44" s="24" t="str">
        <f>IF($A44="","",ROUND(IF($B44="支出",-1,1)*(SUMIFS(流水收入,流水类别,$A44,流水月份,(管理年度*100+3))-SUMIFS(流水支出,流水类别,$A44,流水月份,(管理年度*100+3))),2))</f>
        <v/>
      </c>
      <c r="F44" s="24" t="str">
        <f>IF($A44="","",ROUND(IF($B44="支出",-1,1)*(SUMIFS(流水收入,流水类别,$A44,流水月份,(管理年度*100+4))-SUMIFS(流水支出,流水类别,$A44,流水月份,(管理年度*100+4))),2))</f>
        <v/>
      </c>
      <c r="G44" s="24" t="str">
        <f>IF($A44="","",ROUND(IF($B44="支出",-1,1)*(SUMIFS(流水收入,流水类别,$A44,流水月份,(管理年度*100+5))-SUMIFS(流水支出,流水类别,$A44,流水月份,(管理年度*100+5))),2))</f>
        <v/>
      </c>
      <c r="H44" s="24" t="str">
        <f>IF($A44="","",ROUND(IF($B44="支出",-1,1)*(SUMIFS(流水收入,流水类别,$A44,流水月份,(管理年度*100+6))-SUMIFS(流水支出,流水类别,$A44,流水月份,(管理年度*100+6))),2))</f>
        <v/>
      </c>
      <c r="I44" s="24" t="str">
        <f>IF($A44="","",ROUND(IF($B44="支出",-1,1)*(SUMIFS(流水收入,流水类别,$A44,流水月份,(管理年度*100+7))-SUMIFS(流水支出,流水类别,$A44,流水月份,(管理年度*100+7))),2))</f>
        <v/>
      </c>
      <c r="J44" s="24" t="str">
        <f>IF($A44="","",ROUND(IF($B44="支出",-1,1)*(SUMIFS(流水收入,流水类别,$A44,流水月份,(管理年度*100+8))-SUMIFS(流水支出,流水类别,$A44,流水月份,(管理年度*100+8))),2))</f>
        <v/>
      </c>
      <c r="K44" s="24" t="str">
        <f>IF($A44="","",ROUND(IF($B44="支出",-1,1)*(SUMIFS(流水收入,流水类别,$A44,流水月份,(管理年度*100+9))-SUMIFS(流水支出,流水类别,$A44,流水月份,(管理年度*100+9))),2))</f>
        <v/>
      </c>
      <c r="L44" s="24" t="str">
        <f>IF($A44="","",ROUND(IF($B44="支出",-1,1)*(SUMIFS(流水收入,流水类别,$A44,流水月份,(管理年度*100+10))-SUMIFS(流水支出,流水类别,$A44,流水月份,(管理年度*100+10))),2))</f>
        <v/>
      </c>
      <c r="M44" s="24" t="str">
        <f>IF($A44="","",ROUND(IF($B44="支出",-1,1)*(SUMIFS(流水收入,流水类别,$A44,流水月份,(管理年度*100+11))-SUMIFS(流水支出,流水类别,$A44,流水月份,(管理年度*100+11))),2))</f>
        <v/>
      </c>
      <c r="N44" s="24" t="str">
        <f>IF($A44="","",ROUND(IF($B44="支出",-1,1)*(SUMIFS(流水收入,流水类别,$A44,流水月份,(管理年度*100+12))-SUMIFS(流水支出,流水类别,$A44,流水月份,(管理年度*100+12))),2))</f>
        <v/>
      </c>
      <c r="O44" s="24" t="str">
        <f t="shared" si="4"/>
        <v/>
      </c>
      <c r="P44" s="33" t="str">
        <f t="shared" si="5"/>
        <v/>
      </c>
    </row>
    <row r="45" ht="16.5" spans="1:16">
      <c r="A45" s="6" t="str">
        <f>IF(基础资料!$H$38="","",基础资料!$H$38)</f>
        <v/>
      </c>
      <c r="B45" s="13" t="str">
        <f>IF($A45="","",基础资料!$I$38)</f>
        <v/>
      </c>
      <c r="C45" s="24" t="str">
        <f>IF($A45="","",ROUND(IF($B45="支出",-1,1)*(SUMIFS(流水收入,流水类别,$A45,流水月份,(管理年度*100+1))-SUMIFS(流水支出,流水类别,$A45,流水月份,(管理年度*100+1))),2))</f>
        <v/>
      </c>
      <c r="D45" s="24" t="str">
        <f>IF($A45="","",ROUND(IF($B45="支出",-1,1)*(SUMIFS(流水收入,流水类别,$A45,流水月份,(管理年度*100+2))-SUMIFS(流水支出,流水类别,$A45,流水月份,(管理年度*100+2))),2))</f>
        <v/>
      </c>
      <c r="E45" s="24" t="str">
        <f>IF($A45="","",ROUND(IF($B45="支出",-1,1)*(SUMIFS(流水收入,流水类别,$A45,流水月份,(管理年度*100+3))-SUMIFS(流水支出,流水类别,$A45,流水月份,(管理年度*100+3))),2))</f>
        <v/>
      </c>
      <c r="F45" s="24" t="str">
        <f>IF($A45="","",ROUND(IF($B45="支出",-1,1)*(SUMIFS(流水收入,流水类别,$A45,流水月份,(管理年度*100+4))-SUMIFS(流水支出,流水类别,$A45,流水月份,(管理年度*100+4))),2))</f>
        <v/>
      </c>
      <c r="G45" s="24" t="str">
        <f>IF($A45="","",ROUND(IF($B45="支出",-1,1)*(SUMIFS(流水收入,流水类别,$A45,流水月份,(管理年度*100+5))-SUMIFS(流水支出,流水类别,$A45,流水月份,(管理年度*100+5))),2))</f>
        <v/>
      </c>
      <c r="H45" s="24" t="str">
        <f>IF($A45="","",ROUND(IF($B45="支出",-1,1)*(SUMIFS(流水收入,流水类别,$A45,流水月份,(管理年度*100+6))-SUMIFS(流水支出,流水类别,$A45,流水月份,(管理年度*100+6))),2))</f>
        <v/>
      </c>
      <c r="I45" s="24" t="str">
        <f>IF($A45="","",ROUND(IF($B45="支出",-1,1)*(SUMIFS(流水收入,流水类别,$A45,流水月份,(管理年度*100+7))-SUMIFS(流水支出,流水类别,$A45,流水月份,(管理年度*100+7))),2))</f>
        <v/>
      </c>
      <c r="J45" s="24" t="str">
        <f>IF($A45="","",ROUND(IF($B45="支出",-1,1)*(SUMIFS(流水收入,流水类别,$A45,流水月份,(管理年度*100+8))-SUMIFS(流水支出,流水类别,$A45,流水月份,(管理年度*100+8))),2))</f>
        <v/>
      </c>
      <c r="K45" s="24" t="str">
        <f>IF($A45="","",ROUND(IF($B45="支出",-1,1)*(SUMIFS(流水收入,流水类别,$A45,流水月份,(管理年度*100+9))-SUMIFS(流水支出,流水类别,$A45,流水月份,(管理年度*100+9))),2))</f>
        <v/>
      </c>
      <c r="L45" s="24" t="str">
        <f>IF($A45="","",ROUND(IF($B45="支出",-1,1)*(SUMIFS(流水收入,流水类别,$A45,流水月份,(管理年度*100+10))-SUMIFS(流水支出,流水类别,$A45,流水月份,(管理年度*100+10))),2))</f>
        <v/>
      </c>
      <c r="M45" s="24" t="str">
        <f>IF($A45="","",ROUND(IF($B45="支出",-1,1)*(SUMIFS(流水收入,流水类别,$A45,流水月份,(管理年度*100+11))-SUMIFS(流水支出,流水类别,$A45,流水月份,(管理年度*100+11))),2))</f>
        <v/>
      </c>
      <c r="N45" s="24" t="str">
        <f>IF($A45="","",ROUND(IF($B45="支出",-1,1)*(SUMIFS(流水收入,流水类别,$A45,流水月份,(管理年度*100+12))-SUMIFS(流水支出,流水类别,$A45,流水月份,(管理年度*100+12))),2))</f>
        <v/>
      </c>
      <c r="O45" s="24" t="str">
        <f t="shared" si="4"/>
        <v/>
      </c>
      <c r="P45" s="33" t="str">
        <f t="shared" si="5"/>
        <v/>
      </c>
    </row>
    <row r="46" ht="16.5" spans="1:16">
      <c r="A46" s="6" t="str">
        <f>IF(基础资料!$H$39="","",基础资料!$H$39)</f>
        <v/>
      </c>
      <c r="B46" s="13" t="str">
        <f>IF($A46="","",基础资料!$I$39)</f>
        <v/>
      </c>
      <c r="C46" s="24" t="str">
        <f>IF($A46="","",ROUND(IF($B46="支出",-1,1)*(SUMIFS(流水收入,流水类别,$A46,流水月份,(管理年度*100+1))-SUMIFS(流水支出,流水类别,$A46,流水月份,(管理年度*100+1))),2))</f>
        <v/>
      </c>
      <c r="D46" s="24" t="str">
        <f>IF($A46="","",ROUND(IF($B46="支出",-1,1)*(SUMIFS(流水收入,流水类别,$A46,流水月份,(管理年度*100+2))-SUMIFS(流水支出,流水类别,$A46,流水月份,(管理年度*100+2))),2))</f>
        <v/>
      </c>
      <c r="E46" s="24" t="str">
        <f>IF($A46="","",ROUND(IF($B46="支出",-1,1)*(SUMIFS(流水收入,流水类别,$A46,流水月份,(管理年度*100+3))-SUMIFS(流水支出,流水类别,$A46,流水月份,(管理年度*100+3))),2))</f>
        <v/>
      </c>
      <c r="F46" s="24" t="str">
        <f>IF($A46="","",ROUND(IF($B46="支出",-1,1)*(SUMIFS(流水收入,流水类别,$A46,流水月份,(管理年度*100+4))-SUMIFS(流水支出,流水类别,$A46,流水月份,(管理年度*100+4))),2))</f>
        <v/>
      </c>
      <c r="G46" s="24" t="str">
        <f>IF($A46="","",ROUND(IF($B46="支出",-1,1)*(SUMIFS(流水收入,流水类别,$A46,流水月份,(管理年度*100+5))-SUMIFS(流水支出,流水类别,$A46,流水月份,(管理年度*100+5))),2))</f>
        <v/>
      </c>
      <c r="H46" s="24" t="str">
        <f>IF($A46="","",ROUND(IF($B46="支出",-1,1)*(SUMIFS(流水收入,流水类别,$A46,流水月份,(管理年度*100+6))-SUMIFS(流水支出,流水类别,$A46,流水月份,(管理年度*100+6))),2))</f>
        <v/>
      </c>
      <c r="I46" s="24" t="str">
        <f>IF($A46="","",ROUND(IF($B46="支出",-1,1)*(SUMIFS(流水收入,流水类别,$A46,流水月份,(管理年度*100+7))-SUMIFS(流水支出,流水类别,$A46,流水月份,(管理年度*100+7))),2))</f>
        <v/>
      </c>
      <c r="J46" s="24" t="str">
        <f>IF($A46="","",ROUND(IF($B46="支出",-1,1)*(SUMIFS(流水收入,流水类别,$A46,流水月份,(管理年度*100+8))-SUMIFS(流水支出,流水类别,$A46,流水月份,(管理年度*100+8))),2))</f>
        <v/>
      </c>
      <c r="K46" s="24" t="str">
        <f>IF($A46="","",ROUND(IF($B46="支出",-1,1)*(SUMIFS(流水收入,流水类别,$A46,流水月份,(管理年度*100+9))-SUMIFS(流水支出,流水类别,$A46,流水月份,(管理年度*100+9))),2))</f>
        <v/>
      </c>
      <c r="L46" s="24" t="str">
        <f>IF($A46="","",ROUND(IF($B46="支出",-1,1)*(SUMIFS(流水收入,流水类别,$A46,流水月份,(管理年度*100+10))-SUMIFS(流水支出,流水类别,$A46,流水月份,(管理年度*100+10))),2))</f>
        <v/>
      </c>
      <c r="M46" s="24" t="str">
        <f>IF($A46="","",ROUND(IF($B46="支出",-1,1)*(SUMIFS(流水收入,流水类别,$A46,流水月份,(管理年度*100+11))-SUMIFS(流水支出,流水类别,$A46,流水月份,(管理年度*100+11))),2))</f>
        <v/>
      </c>
      <c r="N46" s="24" t="str">
        <f>IF($A46="","",ROUND(IF($B46="支出",-1,1)*(SUMIFS(流水收入,流水类别,$A46,流水月份,(管理年度*100+12))-SUMIFS(流水支出,流水类别,$A46,流水月份,(管理年度*100+12))),2))</f>
        <v/>
      </c>
      <c r="O46" s="24" t="str">
        <f t="shared" si="4"/>
        <v/>
      </c>
      <c r="P46" s="33" t="str">
        <f t="shared" si="5"/>
        <v/>
      </c>
    </row>
    <row r="47" ht="16.5" spans="1:16">
      <c r="A47" s="6" t="str">
        <f>IF(基础资料!$H$40="","",基础资料!$H$40)</f>
        <v/>
      </c>
      <c r="B47" s="13" t="str">
        <f>IF($A47="","",基础资料!$I$40)</f>
        <v/>
      </c>
      <c r="C47" s="24" t="str">
        <f>IF($A47="","",ROUND(IF($B47="支出",-1,1)*(SUMIFS(流水收入,流水类别,$A47,流水月份,(管理年度*100+1))-SUMIFS(流水支出,流水类别,$A47,流水月份,(管理年度*100+1))),2))</f>
        <v/>
      </c>
      <c r="D47" s="24" t="str">
        <f>IF($A47="","",ROUND(IF($B47="支出",-1,1)*(SUMIFS(流水收入,流水类别,$A47,流水月份,(管理年度*100+2))-SUMIFS(流水支出,流水类别,$A47,流水月份,(管理年度*100+2))),2))</f>
        <v/>
      </c>
      <c r="E47" s="24" t="str">
        <f>IF($A47="","",ROUND(IF($B47="支出",-1,1)*(SUMIFS(流水收入,流水类别,$A47,流水月份,(管理年度*100+3))-SUMIFS(流水支出,流水类别,$A47,流水月份,(管理年度*100+3))),2))</f>
        <v/>
      </c>
      <c r="F47" s="24" t="str">
        <f>IF($A47="","",ROUND(IF($B47="支出",-1,1)*(SUMIFS(流水收入,流水类别,$A47,流水月份,(管理年度*100+4))-SUMIFS(流水支出,流水类别,$A47,流水月份,(管理年度*100+4))),2))</f>
        <v/>
      </c>
      <c r="G47" s="24" t="str">
        <f>IF($A47="","",ROUND(IF($B47="支出",-1,1)*(SUMIFS(流水收入,流水类别,$A47,流水月份,(管理年度*100+5))-SUMIFS(流水支出,流水类别,$A47,流水月份,(管理年度*100+5))),2))</f>
        <v/>
      </c>
      <c r="H47" s="24" t="str">
        <f>IF($A47="","",ROUND(IF($B47="支出",-1,1)*(SUMIFS(流水收入,流水类别,$A47,流水月份,(管理年度*100+6))-SUMIFS(流水支出,流水类别,$A47,流水月份,(管理年度*100+6))),2))</f>
        <v/>
      </c>
      <c r="I47" s="24" t="str">
        <f>IF($A47="","",ROUND(IF($B47="支出",-1,1)*(SUMIFS(流水收入,流水类别,$A47,流水月份,(管理年度*100+7))-SUMIFS(流水支出,流水类别,$A47,流水月份,(管理年度*100+7))),2))</f>
        <v/>
      </c>
      <c r="J47" s="24" t="str">
        <f>IF($A47="","",ROUND(IF($B47="支出",-1,1)*(SUMIFS(流水收入,流水类别,$A47,流水月份,(管理年度*100+8))-SUMIFS(流水支出,流水类别,$A47,流水月份,(管理年度*100+8))),2))</f>
        <v/>
      </c>
      <c r="K47" s="24" t="str">
        <f>IF($A47="","",ROUND(IF($B47="支出",-1,1)*(SUMIFS(流水收入,流水类别,$A47,流水月份,(管理年度*100+9))-SUMIFS(流水支出,流水类别,$A47,流水月份,(管理年度*100+9))),2))</f>
        <v/>
      </c>
      <c r="L47" s="24" t="str">
        <f>IF($A47="","",ROUND(IF($B47="支出",-1,1)*(SUMIFS(流水收入,流水类别,$A47,流水月份,(管理年度*100+10))-SUMIFS(流水支出,流水类别,$A47,流水月份,(管理年度*100+10))),2))</f>
        <v/>
      </c>
      <c r="M47" s="24" t="str">
        <f>IF($A47="","",ROUND(IF($B47="支出",-1,1)*(SUMIFS(流水收入,流水类别,$A47,流水月份,(管理年度*100+11))-SUMIFS(流水支出,流水类别,$A47,流水月份,(管理年度*100+11))),2))</f>
        <v/>
      </c>
      <c r="N47" s="24" t="str">
        <f>IF($A47="","",ROUND(IF($B47="支出",-1,1)*(SUMIFS(流水收入,流水类别,$A47,流水月份,(管理年度*100+12))-SUMIFS(流水支出,流水类别,$A47,流水月份,(管理年度*100+12))),2))</f>
        <v/>
      </c>
      <c r="O47" s="24" t="str">
        <f t="shared" si="4"/>
        <v/>
      </c>
      <c r="P47" s="33" t="str">
        <f t="shared" si="5"/>
        <v/>
      </c>
    </row>
    <row r="48" ht="16.5" spans="1:16">
      <c r="A48" s="6" t="str">
        <f>IF(基础资料!$H$41="","",基础资料!$H$41)</f>
        <v/>
      </c>
      <c r="B48" s="13" t="str">
        <f>IF($A48="","",基础资料!$I$41)</f>
        <v/>
      </c>
      <c r="C48" s="24" t="str">
        <f>IF($A48="","",ROUND(IF($B48="支出",-1,1)*(SUMIFS(流水收入,流水类别,$A48,流水月份,(管理年度*100+1))-SUMIFS(流水支出,流水类别,$A48,流水月份,(管理年度*100+1))),2))</f>
        <v/>
      </c>
      <c r="D48" s="24" t="str">
        <f>IF($A48="","",ROUND(IF($B48="支出",-1,1)*(SUMIFS(流水收入,流水类别,$A48,流水月份,(管理年度*100+2))-SUMIFS(流水支出,流水类别,$A48,流水月份,(管理年度*100+2))),2))</f>
        <v/>
      </c>
      <c r="E48" s="24" t="str">
        <f>IF($A48="","",ROUND(IF($B48="支出",-1,1)*(SUMIFS(流水收入,流水类别,$A48,流水月份,(管理年度*100+3))-SUMIFS(流水支出,流水类别,$A48,流水月份,(管理年度*100+3))),2))</f>
        <v/>
      </c>
      <c r="F48" s="24" t="str">
        <f>IF($A48="","",ROUND(IF($B48="支出",-1,1)*(SUMIFS(流水收入,流水类别,$A48,流水月份,(管理年度*100+4))-SUMIFS(流水支出,流水类别,$A48,流水月份,(管理年度*100+4))),2))</f>
        <v/>
      </c>
      <c r="G48" s="24" t="str">
        <f>IF($A48="","",ROUND(IF($B48="支出",-1,1)*(SUMIFS(流水收入,流水类别,$A48,流水月份,(管理年度*100+5))-SUMIFS(流水支出,流水类别,$A48,流水月份,(管理年度*100+5))),2))</f>
        <v/>
      </c>
      <c r="H48" s="24" t="str">
        <f>IF($A48="","",ROUND(IF($B48="支出",-1,1)*(SUMIFS(流水收入,流水类别,$A48,流水月份,(管理年度*100+6))-SUMIFS(流水支出,流水类别,$A48,流水月份,(管理年度*100+6))),2))</f>
        <v/>
      </c>
      <c r="I48" s="24" t="str">
        <f>IF($A48="","",ROUND(IF($B48="支出",-1,1)*(SUMIFS(流水收入,流水类别,$A48,流水月份,(管理年度*100+7))-SUMIFS(流水支出,流水类别,$A48,流水月份,(管理年度*100+7))),2))</f>
        <v/>
      </c>
      <c r="J48" s="24" t="str">
        <f>IF($A48="","",ROUND(IF($B48="支出",-1,1)*(SUMIFS(流水收入,流水类别,$A48,流水月份,(管理年度*100+8))-SUMIFS(流水支出,流水类别,$A48,流水月份,(管理年度*100+8))),2))</f>
        <v/>
      </c>
      <c r="K48" s="24" t="str">
        <f>IF($A48="","",ROUND(IF($B48="支出",-1,1)*(SUMIFS(流水收入,流水类别,$A48,流水月份,(管理年度*100+9))-SUMIFS(流水支出,流水类别,$A48,流水月份,(管理年度*100+9))),2))</f>
        <v/>
      </c>
      <c r="L48" s="24" t="str">
        <f>IF($A48="","",ROUND(IF($B48="支出",-1,1)*(SUMIFS(流水收入,流水类别,$A48,流水月份,(管理年度*100+10))-SUMIFS(流水支出,流水类别,$A48,流水月份,(管理年度*100+10))),2))</f>
        <v/>
      </c>
      <c r="M48" s="24" t="str">
        <f>IF($A48="","",ROUND(IF($B48="支出",-1,1)*(SUMIFS(流水收入,流水类别,$A48,流水月份,(管理年度*100+11))-SUMIFS(流水支出,流水类别,$A48,流水月份,(管理年度*100+11))),2))</f>
        <v/>
      </c>
      <c r="N48" s="24" t="str">
        <f>IF($A48="","",ROUND(IF($B48="支出",-1,1)*(SUMIFS(流水收入,流水类别,$A48,流水月份,(管理年度*100+12))-SUMIFS(流水支出,流水类别,$A48,流水月份,(管理年度*100+12))),2))</f>
        <v/>
      </c>
      <c r="O48" s="24" t="str">
        <f t="shared" si="4"/>
        <v/>
      </c>
      <c r="P48" s="33" t="str">
        <f t="shared" si="5"/>
        <v/>
      </c>
    </row>
    <row r="49" ht="16.5" spans="1:16">
      <c r="A49" s="6" t="str">
        <f>IF(基础资料!$H$42="","",基础资料!$H$42)</f>
        <v/>
      </c>
      <c r="B49" s="13" t="str">
        <f>IF($A49="","",基础资料!$I$42)</f>
        <v/>
      </c>
      <c r="C49" s="24" t="str">
        <f>IF($A49="","",ROUND(IF($B49="支出",-1,1)*(SUMIFS(流水收入,流水类别,$A49,流水月份,(管理年度*100+1))-SUMIFS(流水支出,流水类别,$A49,流水月份,(管理年度*100+1))),2))</f>
        <v/>
      </c>
      <c r="D49" s="24" t="str">
        <f>IF($A49="","",ROUND(IF($B49="支出",-1,1)*(SUMIFS(流水收入,流水类别,$A49,流水月份,(管理年度*100+2))-SUMIFS(流水支出,流水类别,$A49,流水月份,(管理年度*100+2))),2))</f>
        <v/>
      </c>
      <c r="E49" s="24" t="str">
        <f>IF($A49="","",ROUND(IF($B49="支出",-1,1)*(SUMIFS(流水收入,流水类别,$A49,流水月份,(管理年度*100+3))-SUMIFS(流水支出,流水类别,$A49,流水月份,(管理年度*100+3))),2))</f>
        <v/>
      </c>
      <c r="F49" s="24" t="str">
        <f>IF($A49="","",ROUND(IF($B49="支出",-1,1)*(SUMIFS(流水收入,流水类别,$A49,流水月份,(管理年度*100+4))-SUMIFS(流水支出,流水类别,$A49,流水月份,(管理年度*100+4))),2))</f>
        <v/>
      </c>
      <c r="G49" s="24" t="str">
        <f>IF($A49="","",ROUND(IF($B49="支出",-1,1)*(SUMIFS(流水收入,流水类别,$A49,流水月份,(管理年度*100+5))-SUMIFS(流水支出,流水类别,$A49,流水月份,(管理年度*100+5))),2))</f>
        <v/>
      </c>
      <c r="H49" s="24" t="str">
        <f>IF($A49="","",ROUND(IF($B49="支出",-1,1)*(SUMIFS(流水收入,流水类别,$A49,流水月份,(管理年度*100+6))-SUMIFS(流水支出,流水类别,$A49,流水月份,(管理年度*100+6))),2))</f>
        <v/>
      </c>
      <c r="I49" s="24" t="str">
        <f>IF($A49="","",ROUND(IF($B49="支出",-1,1)*(SUMIFS(流水收入,流水类别,$A49,流水月份,(管理年度*100+7))-SUMIFS(流水支出,流水类别,$A49,流水月份,(管理年度*100+7))),2))</f>
        <v/>
      </c>
      <c r="J49" s="24" t="str">
        <f>IF($A49="","",ROUND(IF($B49="支出",-1,1)*(SUMIFS(流水收入,流水类别,$A49,流水月份,(管理年度*100+8))-SUMIFS(流水支出,流水类别,$A49,流水月份,(管理年度*100+8))),2))</f>
        <v/>
      </c>
      <c r="K49" s="24" t="str">
        <f>IF($A49="","",ROUND(IF($B49="支出",-1,1)*(SUMIFS(流水收入,流水类别,$A49,流水月份,(管理年度*100+9))-SUMIFS(流水支出,流水类别,$A49,流水月份,(管理年度*100+9))),2))</f>
        <v/>
      </c>
      <c r="L49" s="24" t="str">
        <f>IF($A49="","",ROUND(IF($B49="支出",-1,1)*(SUMIFS(流水收入,流水类别,$A49,流水月份,(管理年度*100+10))-SUMIFS(流水支出,流水类别,$A49,流水月份,(管理年度*100+10))),2))</f>
        <v/>
      </c>
      <c r="M49" s="24" t="str">
        <f>IF($A49="","",ROUND(IF($B49="支出",-1,1)*(SUMIFS(流水收入,流水类别,$A49,流水月份,(管理年度*100+11))-SUMIFS(流水支出,流水类别,$A49,流水月份,(管理年度*100+11))),2))</f>
        <v/>
      </c>
      <c r="N49" s="24" t="str">
        <f>IF($A49="","",ROUND(IF($B49="支出",-1,1)*(SUMIFS(流水收入,流水类别,$A49,流水月份,(管理年度*100+12))-SUMIFS(流水支出,流水类别,$A49,流水月份,(管理年度*100+12))),2))</f>
        <v/>
      </c>
      <c r="O49" s="24" t="str">
        <f t="shared" si="4"/>
        <v/>
      </c>
      <c r="P49" s="33" t="str">
        <f t="shared" si="5"/>
        <v/>
      </c>
    </row>
    <row r="50" ht="16.5" spans="1:16">
      <c r="A50" s="6" t="str">
        <f>IF(基础资料!$H$43="","",基础资料!$H$43)</f>
        <v/>
      </c>
      <c r="B50" s="13" t="str">
        <f>IF($A50="","",基础资料!$I$43)</f>
        <v/>
      </c>
      <c r="C50" s="24" t="str">
        <f>IF($A50="","",ROUND(IF($B50="支出",-1,1)*(SUMIFS(流水收入,流水类别,$A50,流水月份,(管理年度*100+1))-SUMIFS(流水支出,流水类别,$A50,流水月份,(管理年度*100+1))),2))</f>
        <v/>
      </c>
      <c r="D50" s="24" t="str">
        <f>IF($A50="","",ROUND(IF($B50="支出",-1,1)*(SUMIFS(流水收入,流水类别,$A50,流水月份,(管理年度*100+2))-SUMIFS(流水支出,流水类别,$A50,流水月份,(管理年度*100+2))),2))</f>
        <v/>
      </c>
      <c r="E50" s="24" t="str">
        <f>IF($A50="","",ROUND(IF($B50="支出",-1,1)*(SUMIFS(流水收入,流水类别,$A50,流水月份,(管理年度*100+3))-SUMIFS(流水支出,流水类别,$A50,流水月份,(管理年度*100+3))),2))</f>
        <v/>
      </c>
      <c r="F50" s="24" t="str">
        <f>IF($A50="","",ROUND(IF($B50="支出",-1,1)*(SUMIFS(流水收入,流水类别,$A50,流水月份,(管理年度*100+4))-SUMIFS(流水支出,流水类别,$A50,流水月份,(管理年度*100+4))),2))</f>
        <v/>
      </c>
      <c r="G50" s="24" t="str">
        <f>IF($A50="","",ROUND(IF($B50="支出",-1,1)*(SUMIFS(流水收入,流水类别,$A50,流水月份,(管理年度*100+5))-SUMIFS(流水支出,流水类别,$A50,流水月份,(管理年度*100+5))),2))</f>
        <v/>
      </c>
      <c r="H50" s="24" t="str">
        <f>IF($A50="","",ROUND(IF($B50="支出",-1,1)*(SUMIFS(流水收入,流水类别,$A50,流水月份,(管理年度*100+6))-SUMIFS(流水支出,流水类别,$A50,流水月份,(管理年度*100+6))),2))</f>
        <v/>
      </c>
      <c r="I50" s="24" t="str">
        <f>IF($A50="","",ROUND(IF($B50="支出",-1,1)*(SUMIFS(流水收入,流水类别,$A50,流水月份,(管理年度*100+7))-SUMIFS(流水支出,流水类别,$A50,流水月份,(管理年度*100+7))),2))</f>
        <v/>
      </c>
      <c r="J50" s="24" t="str">
        <f>IF($A50="","",ROUND(IF($B50="支出",-1,1)*(SUMIFS(流水收入,流水类别,$A50,流水月份,(管理年度*100+8))-SUMIFS(流水支出,流水类别,$A50,流水月份,(管理年度*100+8))),2))</f>
        <v/>
      </c>
      <c r="K50" s="24" t="str">
        <f>IF($A50="","",ROUND(IF($B50="支出",-1,1)*(SUMIFS(流水收入,流水类别,$A50,流水月份,(管理年度*100+9))-SUMIFS(流水支出,流水类别,$A50,流水月份,(管理年度*100+9))),2))</f>
        <v/>
      </c>
      <c r="L50" s="24" t="str">
        <f>IF($A50="","",ROUND(IF($B50="支出",-1,1)*(SUMIFS(流水收入,流水类别,$A50,流水月份,(管理年度*100+10))-SUMIFS(流水支出,流水类别,$A50,流水月份,(管理年度*100+10))),2))</f>
        <v/>
      </c>
      <c r="M50" s="24" t="str">
        <f>IF($A50="","",ROUND(IF($B50="支出",-1,1)*(SUMIFS(流水收入,流水类别,$A50,流水月份,(管理年度*100+11))-SUMIFS(流水支出,流水类别,$A50,流水月份,(管理年度*100+11))),2))</f>
        <v/>
      </c>
      <c r="N50" s="24" t="str">
        <f>IF($A50="","",ROUND(IF($B50="支出",-1,1)*(SUMIFS(流水收入,流水类别,$A50,流水月份,(管理年度*100+12))-SUMIFS(流水支出,流水类别,$A50,流水月份,(管理年度*100+12))),2))</f>
        <v/>
      </c>
      <c r="O50" s="24" t="str">
        <f t="shared" si="4"/>
        <v/>
      </c>
      <c r="P50" s="33" t="str">
        <f t="shared" si="5"/>
        <v/>
      </c>
    </row>
    <row r="51" ht="16.5" spans="1:16">
      <c r="A51" s="6" t="str">
        <f>IF(基础资料!$H$44="","",基础资料!$H$44)</f>
        <v/>
      </c>
      <c r="B51" s="13" t="str">
        <f>IF($A51="","",基础资料!$I$44)</f>
        <v/>
      </c>
      <c r="C51" s="24" t="str">
        <f>IF($A51="","",ROUND(IF($B51="支出",-1,1)*(SUMIFS(流水收入,流水类别,$A51,流水月份,(管理年度*100+1))-SUMIFS(流水支出,流水类别,$A51,流水月份,(管理年度*100+1))),2))</f>
        <v/>
      </c>
      <c r="D51" s="24" t="str">
        <f>IF($A51="","",ROUND(IF($B51="支出",-1,1)*(SUMIFS(流水收入,流水类别,$A51,流水月份,(管理年度*100+2))-SUMIFS(流水支出,流水类别,$A51,流水月份,(管理年度*100+2))),2))</f>
        <v/>
      </c>
      <c r="E51" s="24" t="str">
        <f>IF($A51="","",ROUND(IF($B51="支出",-1,1)*(SUMIFS(流水收入,流水类别,$A51,流水月份,(管理年度*100+3))-SUMIFS(流水支出,流水类别,$A51,流水月份,(管理年度*100+3))),2))</f>
        <v/>
      </c>
      <c r="F51" s="24" t="str">
        <f>IF($A51="","",ROUND(IF($B51="支出",-1,1)*(SUMIFS(流水收入,流水类别,$A51,流水月份,(管理年度*100+4))-SUMIFS(流水支出,流水类别,$A51,流水月份,(管理年度*100+4))),2))</f>
        <v/>
      </c>
      <c r="G51" s="24" t="str">
        <f>IF($A51="","",ROUND(IF($B51="支出",-1,1)*(SUMIFS(流水收入,流水类别,$A51,流水月份,(管理年度*100+5))-SUMIFS(流水支出,流水类别,$A51,流水月份,(管理年度*100+5))),2))</f>
        <v/>
      </c>
      <c r="H51" s="24" t="str">
        <f>IF($A51="","",ROUND(IF($B51="支出",-1,1)*(SUMIFS(流水收入,流水类别,$A51,流水月份,(管理年度*100+6))-SUMIFS(流水支出,流水类别,$A51,流水月份,(管理年度*100+6))),2))</f>
        <v/>
      </c>
      <c r="I51" s="24" t="str">
        <f>IF($A51="","",ROUND(IF($B51="支出",-1,1)*(SUMIFS(流水收入,流水类别,$A51,流水月份,(管理年度*100+7))-SUMIFS(流水支出,流水类别,$A51,流水月份,(管理年度*100+7))),2))</f>
        <v/>
      </c>
      <c r="J51" s="24" t="str">
        <f>IF($A51="","",ROUND(IF($B51="支出",-1,1)*(SUMIFS(流水收入,流水类别,$A51,流水月份,(管理年度*100+8))-SUMIFS(流水支出,流水类别,$A51,流水月份,(管理年度*100+8))),2))</f>
        <v/>
      </c>
      <c r="K51" s="24" t="str">
        <f>IF($A51="","",ROUND(IF($B51="支出",-1,1)*(SUMIFS(流水收入,流水类别,$A51,流水月份,(管理年度*100+9))-SUMIFS(流水支出,流水类别,$A51,流水月份,(管理年度*100+9))),2))</f>
        <v/>
      </c>
      <c r="L51" s="24" t="str">
        <f>IF($A51="","",ROUND(IF($B51="支出",-1,1)*(SUMIFS(流水收入,流水类别,$A51,流水月份,(管理年度*100+10))-SUMIFS(流水支出,流水类别,$A51,流水月份,(管理年度*100+10))),2))</f>
        <v/>
      </c>
      <c r="M51" s="24" t="str">
        <f>IF($A51="","",ROUND(IF($B51="支出",-1,1)*(SUMIFS(流水收入,流水类别,$A51,流水月份,(管理年度*100+11))-SUMIFS(流水支出,流水类别,$A51,流水月份,(管理年度*100+11))),2))</f>
        <v/>
      </c>
      <c r="N51" s="24" t="str">
        <f>IF($A51="","",ROUND(IF($B51="支出",-1,1)*(SUMIFS(流水收入,流水类别,$A51,流水月份,(管理年度*100+12))-SUMIFS(流水支出,流水类别,$A51,流水月份,(管理年度*100+12))),2))</f>
        <v/>
      </c>
      <c r="O51" s="24" t="str">
        <f t="shared" si="4"/>
        <v/>
      </c>
      <c r="P51" s="33" t="str">
        <f t="shared" si="5"/>
        <v/>
      </c>
    </row>
  </sheetData>
  <mergeCells count="4">
    <mergeCell ref="A1:P1"/>
    <mergeCell ref="A2:P2"/>
    <mergeCell ref="A9:P9"/>
    <mergeCell ref="A10:P10"/>
  </mergeCells>
  <pageMargins left="0.75" right="0.75" top="1" bottom="1" header="0.5" footer="0.5"/>
  <pageSetup paperSize="1"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375623"/>
    <pageSetUpPr fitToPage="1"/>
  </sheetPr>
  <dimension ref="A1:P90"/>
  <sheetViews>
    <sheetView showGridLines="0" tabSelected="1" workbookViewId="0">
      <pane xSplit="2" ySplit="5" topLeftCell="C13" activePane="bottomRight" state="frozen"/>
      <selection/>
      <selection pane="topRight"/>
      <selection pane="bottomLeft"/>
      <selection pane="bottomRight" activeCell="A2" sqref="A2:P2"/>
    </sheetView>
  </sheetViews>
  <sheetFormatPr defaultColWidth="9" defaultRowHeight="13.5"/>
  <cols>
    <col min="1" max="1" width="5" customWidth="1"/>
    <col min="2" max="2" width="20.375" customWidth="1"/>
    <col min="3" max="14" width="11" customWidth="1"/>
    <col min="15" max="15" width="14" customWidth="1"/>
    <col min="16" max="16" width="9" customWidth="1"/>
  </cols>
  <sheetData>
    <row r="1" ht="30" customHeight="1" spans="1:16">
      <c r="A1" s="1" t="s">
        <v>252</v>
      </c>
    </row>
    <row r="2" ht="24" customHeight="1" spans="1:16">
      <c r="A2" s="2" t="s">
        <v>253</v>
      </c>
    </row>
    <row r="3" ht="16.5" spans="1:16">
      <c r="A3" s="38" t="s">
        <v>216</v>
      </c>
      <c r="B3" s="39" t="s">
        <v>254</v>
      </c>
      <c r="C3" s="7">
        <f t="shared" ref="C3:N3" si="0">ROUND(C4-C48,2)</f>
        <v>0</v>
      </c>
      <c r="D3" s="7">
        <f t="shared" si="0"/>
        <v>0</v>
      </c>
      <c r="E3" s="7">
        <f t="shared" si="0"/>
        <v>0</v>
      </c>
      <c r="F3" s="7">
        <f t="shared" si="0"/>
        <v>0</v>
      </c>
      <c r="G3" s="7">
        <f t="shared" si="0"/>
        <v>0</v>
      </c>
      <c r="H3" s="7">
        <f t="shared" si="0"/>
        <v>-5390</v>
      </c>
      <c r="I3" s="7">
        <f t="shared" si="0"/>
        <v>0</v>
      </c>
      <c r="J3" s="7">
        <f t="shared" si="0"/>
        <v>0</v>
      </c>
      <c r="K3" s="7">
        <f t="shared" si="0"/>
        <v>0</v>
      </c>
      <c r="L3" s="7">
        <f t="shared" si="0"/>
        <v>0</v>
      </c>
      <c r="M3" s="7">
        <f t="shared" si="0"/>
        <v>0</v>
      </c>
      <c r="N3" s="7">
        <f t="shared" si="0"/>
        <v>0</v>
      </c>
      <c r="O3" s="7">
        <f>ROUND(SUM(C3:N3),2)</f>
        <v>-5390</v>
      </c>
      <c r="P3" s="34" t="s">
        <v>216</v>
      </c>
    </row>
    <row r="4" ht="16.5" spans="1:16">
      <c r="A4" s="36" t="s">
        <v>216</v>
      </c>
      <c r="B4" s="37" t="s">
        <v>255</v>
      </c>
      <c r="C4" s="7">
        <f>ROUND(SUMIFS(流水收入,流水月份,(管理年度*100+1),流水属性,"&lt;&gt;内部转账"),2)</f>
        <v>0</v>
      </c>
      <c r="D4" s="7">
        <f>ROUND(SUMIFS(流水收入,流水月份,(管理年度*100+2),流水属性,"&lt;&gt;内部转账"),2)</f>
        <v>0</v>
      </c>
      <c r="E4" s="7">
        <f>ROUND(SUMIFS(流水收入,流水月份,(管理年度*100+3),流水属性,"&lt;&gt;内部转账"),2)</f>
        <v>0</v>
      </c>
      <c r="F4" s="7">
        <f>ROUND(SUMIFS(流水收入,流水月份,(管理年度*100+4),流水属性,"&lt;&gt;内部转账"),2)</f>
        <v>0</v>
      </c>
      <c r="G4" s="7">
        <f>ROUND(SUMIFS(流水收入,流水月份,(管理年度*100+5),流水属性,"&lt;&gt;内部转账"),2)</f>
        <v>0</v>
      </c>
      <c r="H4" s="7">
        <f>ROUND(SUMIFS(流水收入,流水月份,(管理年度*100+6),流水属性,"&lt;&gt;内部转账"),2)</f>
        <v>16800</v>
      </c>
      <c r="I4" s="7">
        <f>ROUND(SUMIFS(流水收入,流水月份,(管理年度*100+7),流水属性,"&lt;&gt;内部转账"),2)</f>
        <v>0</v>
      </c>
      <c r="J4" s="7">
        <f>ROUND(SUMIFS(流水收入,流水月份,(管理年度*100+8),流水属性,"&lt;&gt;内部转账"),2)</f>
        <v>0</v>
      </c>
      <c r="K4" s="7">
        <f>ROUND(SUMIFS(流水收入,流水月份,(管理年度*100+9),流水属性,"&lt;&gt;内部转账"),2)</f>
        <v>0</v>
      </c>
      <c r="L4" s="7">
        <f>ROUND(SUMIFS(流水收入,流水月份,(管理年度*100+10),流水属性,"&lt;&gt;内部转账"),2)</f>
        <v>0</v>
      </c>
      <c r="M4" s="7">
        <f>ROUND(SUMIFS(流水收入,流水月份,(管理年度*100+11),流水属性,"&lt;&gt;内部转账"),2)</f>
        <v>0</v>
      </c>
      <c r="N4" s="7">
        <f>ROUND(SUMIFS(流水收入,流水月份,(管理年度*100+12),流水属性,"&lt;&gt;内部转账"),2)</f>
        <v>0</v>
      </c>
      <c r="O4" s="7">
        <f>ROUND(SUM(C4:N4),2)</f>
        <v>16800</v>
      </c>
      <c r="P4" s="34" t="s">
        <v>216</v>
      </c>
    </row>
    <row r="5" ht="30" customHeight="1" spans="1:16">
      <c r="A5" s="30" t="s">
        <v>256</v>
      </c>
      <c r="B5" s="30" t="s">
        <v>257</v>
      </c>
      <c r="C5" s="30" t="s">
        <v>234</v>
      </c>
      <c r="D5" s="30" t="s">
        <v>235</v>
      </c>
      <c r="E5" s="30" t="s">
        <v>236</v>
      </c>
      <c r="F5" s="30" t="s">
        <v>237</v>
      </c>
      <c r="G5" s="30" t="s">
        <v>238</v>
      </c>
      <c r="H5" s="30" t="s">
        <v>239</v>
      </c>
      <c r="I5" s="30" t="s">
        <v>240</v>
      </c>
      <c r="J5" s="30" t="s">
        <v>241</v>
      </c>
      <c r="K5" s="30" t="s">
        <v>242</v>
      </c>
      <c r="L5" s="30" t="s">
        <v>243</v>
      </c>
      <c r="M5" s="30" t="s">
        <v>244</v>
      </c>
      <c r="N5" s="30" t="s">
        <v>245</v>
      </c>
      <c r="O5" s="30" t="s">
        <v>222</v>
      </c>
      <c r="P5" s="30" t="s">
        <v>246</v>
      </c>
    </row>
    <row r="6" ht="16.5" spans="1:16">
      <c r="A6" s="4">
        <f>IF($B6="","",COUNTA($B$6:$B6))</f>
        <v>1</v>
      </c>
      <c r="B6" s="32" t="s">
        <v>91</v>
      </c>
      <c r="C6" s="24">
        <f>IF($B6="","",ROUND(SUMIFS(流水收入,流水客户,$B6,流水月份,(管理年度*100+1),流水属性,"&lt;&gt;内部转账"),2))</f>
        <v>0</v>
      </c>
      <c r="D6" s="24">
        <f>IF($B6="","",ROUND(SUMIFS(流水收入,流水客户,$B6,流水月份,(管理年度*100+2),流水属性,"&lt;&gt;内部转账"),2))</f>
        <v>0</v>
      </c>
      <c r="E6" s="24">
        <f>IF($B6="","",ROUND(SUMIFS(流水收入,流水客户,$B6,流水月份,(管理年度*100+3),流水属性,"&lt;&gt;内部转账"),2))</f>
        <v>0</v>
      </c>
      <c r="F6" s="24">
        <f>IF($B6="","",ROUND(SUMIFS(流水收入,流水客户,$B6,流水月份,(管理年度*100+4),流水属性,"&lt;&gt;内部转账"),2))</f>
        <v>0</v>
      </c>
      <c r="G6" s="24">
        <f>IF($B6="","",ROUND(SUMIFS(流水收入,流水客户,$B6,流水月份,(管理年度*100+5),流水属性,"&lt;&gt;内部转账"),2))</f>
        <v>0</v>
      </c>
      <c r="H6" s="24">
        <f>IF($B6="","",ROUND(SUMIFS(流水收入,流水客户,$B6,流水月份,(管理年度*100+6),流水属性,"&lt;&gt;内部转账"),2))</f>
        <v>2000</v>
      </c>
      <c r="I6" s="24">
        <f>IF($B6="","",ROUND(SUMIFS(流水收入,流水客户,$B6,流水月份,(管理年度*100+7),流水属性,"&lt;&gt;内部转账"),2))</f>
        <v>0</v>
      </c>
      <c r="J6" s="24">
        <f>IF($B6="","",ROUND(SUMIFS(流水收入,流水客户,$B6,流水月份,(管理年度*100+8),流水属性,"&lt;&gt;内部转账"),2))</f>
        <v>0</v>
      </c>
      <c r="K6" s="24">
        <f>IF($B6="","",ROUND(SUMIFS(流水收入,流水客户,$B6,流水月份,(管理年度*100+9),流水属性,"&lt;&gt;内部转账"),2))</f>
        <v>0</v>
      </c>
      <c r="L6" s="24">
        <f>IF($B6="","",ROUND(SUMIFS(流水收入,流水客户,$B6,流水月份,(管理年度*100+10),流水属性,"&lt;&gt;内部转账"),2))</f>
        <v>0</v>
      </c>
      <c r="M6" s="24">
        <f>IF($B6="","",ROUND(SUMIFS(流水收入,流水客户,$B6,流水月份,(管理年度*100+11),流水属性,"&lt;&gt;内部转账"),2))</f>
        <v>0</v>
      </c>
      <c r="N6" s="24">
        <f>IF($B6="","",ROUND(SUMIFS(流水收入,流水客户,$B6,流水月份,(管理年度*100+12),流水属性,"&lt;&gt;内部转账"),2))</f>
        <v>0</v>
      </c>
      <c r="O6" s="24">
        <f t="shared" ref="O6:O45" si="1">IF($B6="","",ROUND(SUM(C6:N6),2))</f>
        <v>2000</v>
      </c>
      <c r="P6" s="33">
        <f t="shared" ref="P6:P45" si="2">IF(OR($B6="",N($O$4)=0),"",$O6/$O$4)</f>
        <v>0.119047619047619</v>
      </c>
    </row>
    <row r="7" ht="16.5" spans="1:16">
      <c r="A7" s="4">
        <f>IF($B7="","",COUNTA($B$6:$B7))</f>
        <v>2</v>
      </c>
      <c r="B7" s="32" t="s">
        <v>98</v>
      </c>
      <c r="C7" s="24">
        <f>IF($B7="","",ROUND(SUMIFS(流水收入,流水客户,$B7,流水月份,(管理年度*100+1),流水属性,"&lt;&gt;内部转账"),2))</f>
        <v>0</v>
      </c>
      <c r="D7" s="24">
        <f>IF($B7="","",ROUND(SUMIFS(流水收入,流水客户,$B7,流水月份,(管理年度*100+2),流水属性,"&lt;&gt;内部转账"),2))</f>
        <v>0</v>
      </c>
      <c r="E7" s="24">
        <f>IF($B7="","",ROUND(SUMIFS(流水收入,流水客户,$B7,流水月份,(管理年度*100+3),流水属性,"&lt;&gt;内部转账"),2))</f>
        <v>0</v>
      </c>
      <c r="F7" s="24">
        <f>IF($B7="","",ROUND(SUMIFS(流水收入,流水客户,$B7,流水月份,(管理年度*100+4),流水属性,"&lt;&gt;内部转账"),2))</f>
        <v>0</v>
      </c>
      <c r="G7" s="24">
        <f>IF($B7="","",ROUND(SUMIFS(流水收入,流水客户,$B7,流水月份,(管理年度*100+5),流水属性,"&lt;&gt;内部转账"),2))</f>
        <v>0</v>
      </c>
      <c r="H7" s="24">
        <f>IF($B7="","",ROUND(SUMIFS(流水收入,流水客户,$B7,流水月份,(管理年度*100+6),流水属性,"&lt;&gt;内部转账"),2))</f>
        <v>2600</v>
      </c>
      <c r="I7" s="24">
        <f>IF($B7="","",ROUND(SUMIFS(流水收入,流水客户,$B7,流水月份,(管理年度*100+7),流水属性,"&lt;&gt;内部转账"),2))</f>
        <v>0</v>
      </c>
      <c r="J7" s="24">
        <f>IF($B7="","",ROUND(SUMIFS(流水收入,流水客户,$B7,流水月份,(管理年度*100+8),流水属性,"&lt;&gt;内部转账"),2))</f>
        <v>0</v>
      </c>
      <c r="K7" s="24">
        <f>IF($B7="","",ROUND(SUMIFS(流水收入,流水客户,$B7,流水月份,(管理年度*100+9),流水属性,"&lt;&gt;内部转账"),2))</f>
        <v>0</v>
      </c>
      <c r="L7" s="24">
        <f>IF($B7="","",ROUND(SUMIFS(流水收入,流水客户,$B7,流水月份,(管理年度*100+10),流水属性,"&lt;&gt;内部转账"),2))</f>
        <v>0</v>
      </c>
      <c r="M7" s="24">
        <f>IF($B7="","",ROUND(SUMIFS(流水收入,流水客户,$B7,流水月份,(管理年度*100+11),流水属性,"&lt;&gt;内部转账"),2))</f>
        <v>0</v>
      </c>
      <c r="N7" s="24">
        <f>IF($B7="","",ROUND(SUMIFS(流水收入,流水客户,$B7,流水月份,(管理年度*100+12),流水属性,"&lt;&gt;内部转账"),2))</f>
        <v>0</v>
      </c>
      <c r="O7" s="24">
        <f t="shared" si="1"/>
        <v>2600</v>
      </c>
      <c r="P7" s="33">
        <f t="shared" si="2"/>
        <v>0.154761904761905</v>
      </c>
    </row>
    <row r="8" ht="16.5" spans="1:16">
      <c r="A8" s="4">
        <f>IF($B8="","",COUNTA($B$6:$B8))</f>
        <v>3</v>
      </c>
      <c r="B8" s="32" t="s">
        <v>107</v>
      </c>
      <c r="C8" s="24">
        <f>IF($B8="","",ROUND(SUMIFS(流水收入,流水客户,$B8,流水月份,(管理年度*100+1),流水属性,"&lt;&gt;内部转账"),2))</f>
        <v>0</v>
      </c>
      <c r="D8" s="24">
        <f>IF($B8="","",ROUND(SUMIFS(流水收入,流水客户,$B8,流水月份,(管理年度*100+2),流水属性,"&lt;&gt;内部转账"),2))</f>
        <v>0</v>
      </c>
      <c r="E8" s="24">
        <f>IF($B8="","",ROUND(SUMIFS(流水收入,流水客户,$B8,流水月份,(管理年度*100+3),流水属性,"&lt;&gt;内部转账"),2))</f>
        <v>0</v>
      </c>
      <c r="F8" s="24">
        <f>IF($B8="","",ROUND(SUMIFS(流水收入,流水客户,$B8,流水月份,(管理年度*100+4),流水属性,"&lt;&gt;内部转账"),2))</f>
        <v>0</v>
      </c>
      <c r="G8" s="24">
        <f>IF($B8="","",ROUND(SUMIFS(流水收入,流水客户,$B8,流水月份,(管理年度*100+5),流水属性,"&lt;&gt;内部转账"),2))</f>
        <v>0</v>
      </c>
      <c r="H8" s="24">
        <f>IF($B8="","",ROUND(SUMIFS(流水收入,流水客户,$B8,流水月份,(管理年度*100+6),流水属性,"&lt;&gt;内部转账"),2))</f>
        <v>2100</v>
      </c>
      <c r="I8" s="24">
        <f>IF($B8="","",ROUND(SUMIFS(流水收入,流水客户,$B8,流水月份,(管理年度*100+7),流水属性,"&lt;&gt;内部转账"),2))</f>
        <v>0</v>
      </c>
      <c r="J8" s="24">
        <f>IF($B8="","",ROUND(SUMIFS(流水收入,流水客户,$B8,流水月份,(管理年度*100+8),流水属性,"&lt;&gt;内部转账"),2))</f>
        <v>0</v>
      </c>
      <c r="K8" s="24">
        <f>IF($B8="","",ROUND(SUMIFS(流水收入,流水客户,$B8,流水月份,(管理年度*100+9),流水属性,"&lt;&gt;内部转账"),2))</f>
        <v>0</v>
      </c>
      <c r="L8" s="24">
        <f>IF($B8="","",ROUND(SUMIFS(流水收入,流水客户,$B8,流水月份,(管理年度*100+10),流水属性,"&lt;&gt;内部转账"),2))</f>
        <v>0</v>
      </c>
      <c r="M8" s="24">
        <f>IF($B8="","",ROUND(SUMIFS(流水收入,流水客户,$B8,流水月份,(管理年度*100+11),流水属性,"&lt;&gt;内部转账"),2))</f>
        <v>0</v>
      </c>
      <c r="N8" s="24">
        <f>IF($B8="","",ROUND(SUMIFS(流水收入,流水客户,$B8,流水月份,(管理年度*100+12),流水属性,"&lt;&gt;内部转账"),2))</f>
        <v>0</v>
      </c>
      <c r="O8" s="24">
        <f t="shared" si="1"/>
        <v>2100</v>
      </c>
      <c r="P8" s="33">
        <f t="shared" si="2"/>
        <v>0.125</v>
      </c>
    </row>
    <row r="9" ht="16.5" spans="1:16">
      <c r="A9" s="4">
        <f>IF($B9="","",COUNTA($B$6:$B9))</f>
        <v>4</v>
      </c>
      <c r="B9" s="32" t="s">
        <v>112</v>
      </c>
      <c r="C9" s="24">
        <f>IF($B9="","",ROUND(SUMIFS(流水收入,流水客户,$B9,流水月份,(管理年度*100+1),流水属性,"&lt;&gt;内部转账"),2))</f>
        <v>0</v>
      </c>
      <c r="D9" s="24">
        <f>IF($B9="","",ROUND(SUMIFS(流水收入,流水客户,$B9,流水月份,(管理年度*100+2),流水属性,"&lt;&gt;内部转账"),2))</f>
        <v>0</v>
      </c>
      <c r="E9" s="24">
        <f>IF($B9="","",ROUND(SUMIFS(流水收入,流水客户,$B9,流水月份,(管理年度*100+3),流水属性,"&lt;&gt;内部转账"),2))</f>
        <v>0</v>
      </c>
      <c r="F9" s="24">
        <f>IF($B9="","",ROUND(SUMIFS(流水收入,流水客户,$B9,流水月份,(管理年度*100+4),流水属性,"&lt;&gt;内部转账"),2))</f>
        <v>0</v>
      </c>
      <c r="G9" s="24">
        <f>IF($B9="","",ROUND(SUMIFS(流水收入,流水客户,$B9,流水月份,(管理年度*100+5),流水属性,"&lt;&gt;内部转账"),2))</f>
        <v>0</v>
      </c>
      <c r="H9" s="24">
        <f>IF($B9="","",ROUND(SUMIFS(流水收入,流水客户,$B9,流水月份,(管理年度*100+6),流水属性,"&lt;&gt;内部转账"),2))</f>
        <v>3000</v>
      </c>
      <c r="I9" s="24">
        <f>IF($B9="","",ROUND(SUMIFS(流水收入,流水客户,$B9,流水月份,(管理年度*100+7),流水属性,"&lt;&gt;内部转账"),2))</f>
        <v>0</v>
      </c>
      <c r="J9" s="24">
        <f>IF($B9="","",ROUND(SUMIFS(流水收入,流水客户,$B9,流水月份,(管理年度*100+8),流水属性,"&lt;&gt;内部转账"),2))</f>
        <v>0</v>
      </c>
      <c r="K9" s="24">
        <f>IF($B9="","",ROUND(SUMIFS(流水收入,流水客户,$B9,流水月份,(管理年度*100+9),流水属性,"&lt;&gt;内部转账"),2))</f>
        <v>0</v>
      </c>
      <c r="L9" s="24">
        <f>IF($B9="","",ROUND(SUMIFS(流水收入,流水客户,$B9,流水月份,(管理年度*100+10),流水属性,"&lt;&gt;内部转账"),2))</f>
        <v>0</v>
      </c>
      <c r="M9" s="24">
        <f>IF($B9="","",ROUND(SUMIFS(流水收入,流水客户,$B9,流水月份,(管理年度*100+11),流水属性,"&lt;&gt;内部转账"),2))</f>
        <v>0</v>
      </c>
      <c r="N9" s="24">
        <f>IF($B9="","",ROUND(SUMIFS(流水收入,流水客户,$B9,流水月份,(管理年度*100+12),流水属性,"&lt;&gt;内部转账"),2))</f>
        <v>0</v>
      </c>
      <c r="O9" s="24">
        <f t="shared" si="1"/>
        <v>3000</v>
      </c>
      <c r="P9" s="33">
        <f t="shared" si="2"/>
        <v>0.178571428571429</v>
      </c>
    </row>
    <row r="10" ht="16.5" spans="1:16">
      <c r="A10" s="4">
        <f>IF($B10="","",COUNTA($B$6:$B10))</f>
        <v>5</v>
      </c>
      <c r="B10" s="32" t="s">
        <v>117</v>
      </c>
      <c r="C10" s="24">
        <f>IF($B10="","",ROUND(SUMIFS(流水收入,流水客户,$B10,流水月份,(管理年度*100+1),流水属性,"&lt;&gt;内部转账"),2))</f>
        <v>0</v>
      </c>
      <c r="D10" s="24">
        <f>IF($B10="","",ROUND(SUMIFS(流水收入,流水客户,$B10,流水月份,(管理年度*100+2),流水属性,"&lt;&gt;内部转账"),2))</f>
        <v>0</v>
      </c>
      <c r="E10" s="24">
        <f>IF($B10="","",ROUND(SUMIFS(流水收入,流水客户,$B10,流水月份,(管理年度*100+3),流水属性,"&lt;&gt;内部转账"),2))</f>
        <v>0</v>
      </c>
      <c r="F10" s="24">
        <f>IF($B10="","",ROUND(SUMIFS(流水收入,流水客户,$B10,流水月份,(管理年度*100+4),流水属性,"&lt;&gt;内部转账"),2))</f>
        <v>0</v>
      </c>
      <c r="G10" s="24">
        <f>IF($B10="","",ROUND(SUMIFS(流水收入,流水客户,$B10,流水月份,(管理年度*100+5),流水属性,"&lt;&gt;内部转账"),2))</f>
        <v>0</v>
      </c>
      <c r="H10" s="24">
        <f>IF($B10="","",ROUND(SUMIFS(流水收入,流水客户,$B10,流水月份,(管理年度*100+6),流水属性,"&lt;&gt;内部转账"),2))</f>
        <v>1500</v>
      </c>
      <c r="I10" s="24">
        <f>IF($B10="","",ROUND(SUMIFS(流水收入,流水客户,$B10,流水月份,(管理年度*100+7),流水属性,"&lt;&gt;内部转账"),2))</f>
        <v>0</v>
      </c>
      <c r="J10" s="24">
        <f>IF($B10="","",ROUND(SUMIFS(流水收入,流水客户,$B10,流水月份,(管理年度*100+8),流水属性,"&lt;&gt;内部转账"),2))</f>
        <v>0</v>
      </c>
      <c r="K10" s="24">
        <f>IF($B10="","",ROUND(SUMIFS(流水收入,流水客户,$B10,流水月份,(管理年度*100+9),流水属性,"&lt;&gt;内部转账"),2))</f>
        <v>0</v>
      </c>
      <c r="L10" s="24">
        <f>IF($B10="","",ROUND(SUMIFS(流水收入,流水客户,$B10,流水月份,(管理年度*100+10),流水属性,"&lt;&gt;内部转账"),2))</f>
        <v>0</v>
      </c>
      <c r="M10" s="24">
        <f>IF($B10="","",ROUND(SUMIFS(流水收入,流水客户,$B10,流水月份,(管理年度*100+11),流水属性,"&lt;&gt;内部转账"),2))</f>
        <v>0</v>
      </c>
      <c r="N10" s="24">
        <f>IF($B10="","",ROUND(SUMIFS(流水收入,流水客户,$B10,流水月份,(管理年度*100+12),流水属性,"&lt;&gt;内部转账"),2))</f>
        <v>0</v>
      </c>
      <c r="O10" s="24">
        <f t="shared" si="1"/>
        <v>1500</v>
      </c>
      <c r="P10" s="33">
        <f t="shared" si="2"/>
        <v>0.0892857142857143</v>
      </c>
    </row>
    <row r="11" ht="16.5" spans="1:16">
      <c r="A11" s="4">
        <f>IF($B11="","",COUNTA($B$6:$B11))</f>
        <v>6</v>
      </c>
      <c r="B11" s="32" t="s">
        <v>122</v>
      </c>
      <c r="C11" s="24">
        <f>IF($B11="","",ROUND(SUMIFS(流水收入,流水客户,$B11,流水月份,(管理年度*100+1),流水属性,"&lt;&gt;内部转账"),2))</f>
        <v>0</v>
      </c>
      <c r="D11" s="24">
        <f>IF($B11="","",ROUND(SUMIFS(流水收入,流水客户,$B11,流水月份,(管理年度*100+2),流水属性,"&lt;&gt;内部转账"),2))</f>
        <v>0</v>
      </c>
      <c r="E11" s="24">
        <f>IF($B11="","",ROUND(SUMIFS(流水收入,流水客户,$B11,流水月份,(管理年度*100+3),流水属性,"&lt;&gt;内部转账"),2))</f>
        <v>0</v>
      </c>
      <c r="F11" s="24">
        <f>IF($B11="","",ROUND(SUMIFS(流水收入,流水客户,$B11,流水月份,(管理年度*100+4),流水属性,"&lt;&gt;内部转账"),2))</f>
        <v>0</v>
      </c>
      <c r="G11" s="24">
        <f>IF($B11="","",ROUND(SUMIFS(流水收入,流水客户,$B11,流水月份,(管理年度*100+5),流水属性,"&lt;&gt;内部转账"),2))</f>
        <v>0</v>
      </c>
      <c r="H11" s="24">
        <f>IF($B11="","",ROUND(SUMIFS(流水收入,流水客户,$B11,流水月份,(管理年度*100+6),流水属性,"&lt;&gt;内部转账"),2))</f>
        <v>800</v>
      </c>
      <c r="I11" s="24">
        <f>IF($B11="","",ROUND(SUMIFS(流水收入,流水客户,$B11,流水月份,(管理年度*100+7),流水属性,"&lt;&gt;内部转账"),2))</f>
        <v>0</v>
      </c>
      <c r="J11" s="24">
        <f>IF($B11="","",ROUND(SUMIFS(流水收入,流水客户,$B11,流水月份,(管理年度*100+8),流水属性,"&lt;&gt;内部转账"),2))</f>
        <v>0</v>
      </c>
      <c r="K11" s="24">
        <f>IF($B11="","",ROUND(SUMIFS(流水收入,流水客户,$B11,流水月份,(管理年度*100+9),流水属性,"&lt;&gt;内部转账"),2))</f>
        <v>0</v>
      </c>
      <c r="L11" s="24">
        <f>IF($B11="","",ROUND(SUMIFS(流水收入,流水客户,$B11,流水月份,(管理年度*100+10),流水属性,"&lt;&gt;内部转账"),2))</f>
        <v>0</v>
      </c>
      <c r="M11" s="24">
        <f>IF($B11="","",ROUND(SUMIFS(流水收入,流水客户,$B11,流水月份,(管理年度*100+11),流水属性,"&lt;&gt;内部转账"),2))</f>
        <v>0</v>
      </c>
      <c r="N11" s="24">
        <f>IF($B11="","",ROUND(SUMIFS(流水收入,流水客户,$B11,流水月份,(管理年度*100+12),流水属性,"&lt;&gt;内部转账"),2))</f>
        <v>0</v>
      </c>
      <c r="O11" s="24">
        <f t="shared" si="1"/>
        <v>800</v>
      </c>
      <c r="P11" s="33">
        <f t="shared" si="2"/>
        <v>0.0476190476190476</v>
      </c>
    </row>
    <row r="12" ht="16.5" spans="1:16">
      <c r="A12" s="4">
        <f>IF($B12="","",COUNTA($B$6:$B12))</f>
        <v>7</v>
      </c>
      <c r="B12" s="32" t="s">
        <v>126</v>
      </c>
      <c r="C12" s="24">
        <f>IF($B12="","",ROUND(SUMIFS(流水收入,流水客户,$B12,流水月份,(管理年度*100+1),流水属性,"&lt;&gt;内部转账"),2))</f>
        <v>0</v>
      </c>
      <c r="D12" s="24">
        <f>IF($B12="","",ROUND(SUMIFS(流水收入,流水客户,$B12,流水月份,(管理年度*100+2),流水属性,"&lt;&gt;内部转账"),2))</f>
        <v>0</v>
      </c>
      <c r="E12" s="24">
        <f>IF($B12="","",ROUND(SUMIFS(流水收入,流水客户,$B12,流水月份,(管理年度*100+3),流水属性,"&lt;&gt;内部转账"),2))</f>
        <v>0</v>
      </c>
      <c r="F12" s="24">
        <f>IF($B12="","",ROUND(SUMIFS(流水收入,流水客户,$B12,流水月份,(管理年度*100+4),流水属性,"&lt;&gt;内部转账"),2))</f>
        <v>0</v>
      </c>
      <c r="G12" s="24">
        <f>IF($B12="","",ROUND(SUMIFS(流水收入,流水客户,$B12,流水月份,(管理年度*100+5),流水属性,"&lt;&gt;内部转账"),2))</f>
        <v>0</v>
      </c>
      <c r="H12" s="24">
        <f>IF($B12="","",ROUND(SUMIFS(流水收入,流水客户,$B12,流水月份,(管理年度*100+6),流水属性,"&lt;&gt;内部转账"),2))</f>
        <v>4200</v>
      </c>
      <c r="I12" s="24">
        <f>IF($B12="","",ROUND(SUMIFS(流水收入,流水客户,$B12,流水月份,(管理年度*100+7),流水属性,"&lt;&gt;内部转账"),2))</f>
        <v>0</v>
      </c>
      <c r="J12" s="24">
        <f>IF($B12="","",ROUND(SUMIFS(流水收入,流水客户,$B12,流水月份,(管理年度*100+8),流水属性,"&lt;&gt;内部转账"),2))</f>
        <v>0</v>
      </c>
      <c r="K12" s="24">
        <f>IF($B12="","",ROUND(SUMIFS(流水收入,流水客户,$B12,流水月份,(管理年度*100+9),流水属性,"&lt;&gt;内部转账"),2))</f>
        <v>0</v>
      </c>
      <c r="L12" s="24">
        <f>IF($B12="","",ROUND(SUMIFS(流水收入,流水客户,$B12,流水月份,(管理年度*100+10),流水属性,"&lt;&gt;内部转账"),2))</f>
        <v>0</v>
      </c>
      <c r="M12" s="24">
        <f>IF($B12="","",ROUND(SUMIFS(流水收入,流水客户,$B12,流水月份,(管理年度*100+11),流水属性,"&lt;&gt;内部转账"),2))</f>
        <v>0</v>
      </c>
      <c r="N12" s="24">
        <f>IF($B12="","",ROUND(SUMIFS(流水收入,流水客户,$B12,流水月份,(管理年度*100+12),流水属性,"&lt;&gt;内部转账"),2))</f>
        <v>0</v>
      </c>
      <c r="O12" s="24">
        <f t="shared" si="1"/>
        <v>4200</v>
      </c>
      <c r="P12" s="33">
        <f t="shared" si="2"/>
        <v>0.25</v>
      </c>
    </row>
    <row r="13" ht="16.5" spans="1:16">
      <c r="A13" s="4">
        <f>IF($B13="","",COUNTA($B$6:$B13))</f>
        <v>8</v>
      </c>
      <c r="B13" s="32" t="s">
        <v>131</v>
      </c>
      <c r="C13" s="24">
        <f>IF($B13="","",ROUND(SUMIFS(流水收入,流水客户,$B13,流水月份,(管理年度*100+1),流水属性,"&lt;&gt;内部转账"),2))</f>
        <v>0</v>
      </c>
      <c r="D13" s="24">
        <f>IF($B13="","",ROUND(SUMIFS(流水收入,流水客户,$B13,流水月份,(管理年度*100+2),流水属性,"&lt;&gt;内部转账"),2))</f>
        <v>0</v>
      </c>
      <c r="E13" s="24">
        <f>IF($B13="","",ROUND(SUMIFS(流水收入,流水客户,$B13,流水月份,(管理年度*100+3),流水属性,"&lt;&gt;内部转账"),2))</f>
        <v>0</v>
      </c>
      <c r="F13" s="24">
        <f>IF($B13="","",ROUND(SUMIFS(流水收入,流水客户,$B13,流水月份,(管理年度*100+4),流水属性,"&lt;&gt;内部转账"),2))</f>
        <v>0</v>
      </c>
      <c r="G13" s="24">
        <f>IF($B13="","",ROUND(SUMIFS(流水收入,流水客户,$B13,流水月份,(管理年度*100+5),流水属性,"&lt;&gt;内部转账"),2))</f>
        <v>0</v>
      </c>
      <c r="H13" s="24">
        <f>IF($B13="","",ROUND(SUMIFS(流水收入,流水客户,$B13,流水月份,(管理年度*100+6),流水属性,"&lt;&gt;内部转账"),2))</f>
        <v>600</v>
      </c>
      <c r="I13" s="24">
        <f>IF($B13="","",ROUND(SUMIFS(流水收入,流水客户,$B13,流水月份,(管理年度*100+7),流水属性,"&lt;&gt;内部转账"),2))</f>
        <v>0</v>
      </c>
      <c r="J13" s="24">
        <f>IF($B13="","",ROUND(SUMIFS(流水收入,流水客户,$B13,流水月份,(管理年度*100+8),流水属性,"&lt;&gt;内部转账"),2))</f>
        <v>0</v>
      </c>
      <c r="K13" s="24">
        <f>IF($B13="","",ROUND(SUMIFS(流水收入,流水客户,$B13,流水月份,(管理年度*100+9),流水属性,"&lt;&gt;内部转账"),2))</f>
        <v>0</v>
      </c>
      <c r="L13" s="24">
        <f>IF($B13="","",ROUND(SUMIFS(流水收入,流水客户,$B13,流水月份,(管理年度*100+10),流水属性,"&lt;&gt;内部转账"),2))</f>
        <v>0</v>
      </c>
      <c r="M13" s="24">
        <f>IF($B13="","",ROUND(SUMIFS(流水收入,流水客户,$B13,流水月份,(管理年度*100+11),流水属性,"&lt;&gt;内部转账"),2))</f>
        <v>0</v>
      </c>
      <c r="N13" s="24">
        <f>IF($B13="","",ROUND(SUMIFS(流水收入,流水客户,$B13,流水月份,(管理年度*100+12),流水属性,"&lt;&gt;内部转账"),2))</f>
        <v>0</v>
      </c>
      <c r="O13" s="24">
        <f t="shared" si="1"/>
        <v>600</v>
      </c>
      <c r="P13" s="33">
        <f t="shared" si="2"/>
        <v>0.0357142857142857</v>
      </c>
    </row>
    <row r="14" ht="16.5" spans="1:16">
      <c r="A14" s="4">
        <f>IF($B14="","",COUNTA($B$6:$B14))</f>
        <v>9</v>
      </c>
      <c r="B14" s="32" t="s">
        <v>135</v>
      </c>
      <c r="C14" s="24">
        <f>IF($B14="","",ROUND(SUMIFS(流水收入,流水客户,$B14,流水月份,(管理年度*100+1),流水属性,"&lt;&gt;内部转账"),2))</f>
        <v>0</v>
      </c>
      <c r="D14" s="24">
        <f>IF($B14="","",ROUND(SUMIFS(流水收入,流水客户,$B14,流水月份,(管理年度*100+2),流水属性,"&lt;&gt;内部转账"),2))</f>
        <v>0</v>
      </c>
      <c r="E14" s="24">
        <f>IF($B14="","",ROUND(SUMIFS(流水收入,流水客户,$B14,流水月份,(管理年度*100+3),流水属性,"&lt;&gt;内部转账"),2))</f>
        <v>0</v>
      </c>
      <c r="F14" s="24">
        <f>IF($B14="","",ROUND(SUMIFS(流水收入,流水客户,$B14,流水月份,(管理年度*100+4),流水属性,"&lt;&gt;内部转账"),2))</f>
        <v>0</v>
      </c>
      <c r="G14" s="24">
        <f>IF($B14="","",ROUND(SUMIFS(流水收入,流水客户,$B14,流水月份,(管理年度*100+5),流水属性,"&lt;&gt;内部转账"),2))</f>
        <v>0</v>
      </c>
      <c r="H14" s="24">
        <f>IF($B14="","",ROUND(SUMIFS(流水收入,流水客户,$B14,流水月份,(管理年度*100+6),流水属性,"&lt;&gt;内部转账"),2))</f>
        <v>0</v>
      </c>
      <c r="I14" s="24">
        <f>IF($B14="","",ROUND(SUMIFS(流水收入,流水客户,$B14,流水月份,(管理年度*100+7),流水属性,"&lt;&gt;内部转账"),2))</f>
        <v>0</v>
      </c>
      <c r="J14" s="24">
        <f>IF($B14="","",ROUND(SUMIFS(流水收入,流水客户,$B14,流水月份,(管理年度*100+8),流水属性,"&lt;&gt;内部转账"),2))</f>
        <v>0</v>
      </c>
      <c r="K14" s="24">
        <f>IF($B14="","",ROUND(SUMIFS(流水收入,流水客户,$B14,流水月份,(管理年度*100+9),流水属性,"&lt;&gt;内部转账"),2))</f>
        <v>0</v>
      </c>
      <c r="L14" s="24">
        <f>IF($B14="","",ROUND(SUMIFS(流水收入,流水客户,$B14,流水月份,(管理年度*100+10),流水属性,"&lt;&gt;内部转账"),2))</f>
        <v>0</v>
      </c>
      <c r="M14" s="24">
        <f>IF($B14="","",ROUND(SUMIFS(流水收入,流水客户,$B14,流水月份,(管理年度*100+11),流水属性,"&lt;&gt;内部转账"),2))</f>
        <v>0</v>
      </c>
      <c r="N14" s="24">
        <f>IF($B14="","",ROUND(SUMIFS(流水收入,流水客户,$B14,流水月份,(管理年度*100+12),流水属性,"&lt;&gt;内部转账"),2))</f>
        <v>0</v>
      </c>
      <c r="O14" s="24">
        <f t="shared" si="1"/>
        <v>0</v>
      </c>
      <c r="P14" s="33">
        <f t="shared" si="2"/>
        <v>0</v>
      </c>
    </row>
    <row r="15" ht="16.5" spans="1:16">
      <c r="A15" s="4">
        <f>IF($B15="","",COUNTA($B$6:$B15))</f>
        <v>10</v>
      </c>
      <c r="B15" s="32" t="s">
        <v>139</v>
      </c>
      <c r="C15" s="24">
        <f>IF($B15="","",ROUND(SUMIFS(流水收入,流水客户,$B15,流水月份,(管理年度*100+1),流水属性,"&lt;&gt;内部转账"),2))</f>
        <v>0</v>
      </c>
      <c r="D15" s="24">
        <f>IF($B15="","",ROUND(SUMIFS(流水收入,流水客户,$B15,流水月份,(管理年度*100+2),流水属性,"&lt;&gt;内部转账"),2))</f>
        <v>0</v>
      </c>
      <c r="E15" s="24">
        <f>IF($B15="","",ROUND(SUMIFS(流水收入,流水客户,$B15,流水月份,(管理年度*100+3),流水属性,"&lt;&gt;内部转账"),2))</f>
        <v>0</v>
      </c>
      <c r="F15" s="24">
        <f>IF($B15="","",ROUND(SUMIFS(流水收入,流水客户,$B15,流水月份,(管理年度*100+4),流水属性,"&lt;&gt;内部转账"),2))</f>
        <v>0</v>
      </c>
      <c r="G15" s="24">
        <f>IF($B15="","",ROUND(SUMIFS(流水收入,流水客户,$B15,流水月份,(管理年度*100+5),流水属性,"&lt;&gt;内部转账"),2))</f>
        <v>0</v>
      </c>
      <c r="H15" s="24">
        <f>IF($B15="","",ROUND(SUMIFS(流水收入,流水客户,$B15,流水月份,(管理年度*100+6),流水属性,"&lt;&gt;内部转账"),2))</f>
        <v>0</v>
      </c>
      <c r="I15" s="24">
        <f>IF($B15="","",ROUND(SUMIFS(流水收入,流水客户,$B15,流水月份,(管理年度*100+7),流水属性,"&lt;&gt;内部转账"),2))</f>
        <v>0</v>
      </c>
      <c r="J15" s="24">
        <f>IF($B15="","",ROUND(SUMIFS(流水收入,流水客户,$B15,流水月份,(管理年度*100+8),流水属性,"&lt;&gt;内部转账"),2))</f>
        <v>0</v>
      </c>
      <c r="K15" s="24">
        <f>IF($B15="","",ROUND(SUMIFS(流水收入,流水客户,$B15,流水月份,(管理年度*100+9),流水属性,"&lt;&gt;内部转账"),2))</f>
        <v>0</v>
      </c>
      <c r="L15" s="24">
        <f>IF($B15="","",ROUND(SUMIFS(流水收入,流水客户,$B15,流水月份,(管理年度*100+10),流水属性,"&lt;&gt;内部转账"),2))</f>
        <v>0</v>
      </c>
      <c r="M15" s="24">
        <f>IF($B15="","",ROUND(SUMIFS(流水收入,流水客户,$B15,流水月份,(管理年度*100+11),流水属性,"&lt;&gt;内部转账"),2))</f>
        <v>0</v>
      </c>
      <c r="N15" s="24">
        <f>IF($B15="","",ROUND(SUMIFS(流水收入,流水客户,$B15,流水月份,(管理年度*100+12),流水属性,"&lt;&gt;内部转账"),2))</f>
        <v>0</v>
      </c>
      <c r="O15" s="24">
        <f t="shared" si="1"/>
        <v>0</v>
      </c>
      <c r="P15" s="33">
        <f t="shared" si="2"/>
        <v>0</v>
      </c>
    </row>
    <row r="16" ht="16.5" spans="1:16">
      <c r="A16" s="4">
        <f>IF($B16="","",COUNTA($B$6:$B16))</f>
        <v>11</v>
      </c>
      <c r="B16" s="32" t="s">
        <v>143</v>
      </c>
      <c r="C16" s="24">
        <f>IF($B16="","",ROUND(SUMIFS(流水收入,流水客户,$B16,流水月份,(管理年度*100+1),流水属性,"&lt;&gt;内部转账"),2))</f>
        <v>0</v>
      </c>
      <c r="D16" s="24">
        <f>IF($B16="","",ROUND(SUMIFS(流水收入,流水客户,$B16,流水月份,(管理年度*100+2),流水属性,"&lt;&gt;内部转账"),2))</f>
        <v>0</v>
      </c>
      <c r="E16" s="24">
        <f>IF($B16="","",ROUND(SUMIFS(流水收入,流水客户,$B16,流水月份,(管理年度*100+3),流水属性,"&lt;&gt;内部转账"),2))</f>
        <v>0</v>
      </c>
      <c r="F16" s="24">
        <f>IF($B16="","",ROUND(SUMIFS(流水收入,流水客户,$B16,流水月份,(管理年度*100+4),流水属性,"&lt;&gt;内部转账"),2))</f>
        <v>0</v>
      </c>
      <c r="G16" s="24">
        <f>IF($B16="","",ROUND(SUMIFS(流水收入,流水客户,$B16,流水月份,(管理年度*100+5),流水属性,"&lt;&gt;内部转账"),2))</f>
        <v>0</v>
      </c>
      <c r="H16" s="24">
        <f>IF($B16="","",ROUND(SUMIFS(流水收入,流水客户,$B16,流水月份,(管理年度*100+6),流水属性,"&lt;&gt;内部转账"),2))</f>
        <v>0</v>
      </c>
      <c r="I16" s="24">
        <f>IF($B16="","",ROUND(SUMIFS(流水收入,流水客户,$B16,流水月份,(管理年度*100+7),流水属性,"&lt;&gt;内部转账"),2))</f>
        <v>0</v>
      </c>
      <c r="J16" s="24">
        <f>IF($B16="","",ROUND(SUMIFS(流水收入,流水客户,$B16,流水月份,(管理年度*100+8),流水属性,"&lt;&gt;内部转账"),2))</f>
        <v>0</v>
      </c>
      <c r="K16" s="24">
        <f>IF($B16="","",ROUND(SUMIFS(流水收入,流水客户,$B16,流水月份,(管理年度*100+9),流水属性,"&lt;&gt;内部转账"),2))</f>
        <v>0</v>
      </c>
      <c r="L16" s="24">
        <f>IF($B16="","",ROUND(SUMIFS(流水收入,流水客户,$B16,流水月份,(管理年度*100+10),流水属性,"&lt;&gt;内部转账"),2))</f>
        <v>0</v>
      </c>
      <c r="M16" s="24">
        <f>IF($B16="","",ROUND(SUMIFS(流水收入,流水客户,$B16,流水月份,(管理年度*100+11),流水属性,"&lt;&gt;内部转账"),2))</f>
        <v>0</v>
      </c>
      <c r="N16" s="24">
        <f>IF($B16="","",ROUND(SUMIFS(流水收入,流水客户,$B16,流水月份,(管理年度*100+12),流水属性,"&lt;&gt;内部转账"),2))</f>
        <v>0</v>
      </c>
      <c r="O16" s="24">
        <f t="shared" si="1"/>
        <v>0</v>
      </c>
      <c r="P16" s="33">
        <f t="shared" si="2"/>
        <v>0</v>
      </c>
    </row>
    <row r="17" ht="16.5" spans="1:16">
      <c r="A17" s="4">
        <f>IF($B17="","",COUNTA($B$6:$B17))</f>
        <v>12</v>
      </c>
      <c r="B17" s="32" t="s">
        <v>147</v>
      </c>
      <c r="C17" s="24">
        <f>IF($B17="","",ROUND(SUMIFS(流水收入,流水客户,$B17,流水月份,(管理年度*100+1),流水属性,"&lt;&gt;内部转账"),2))</f>
        <v>0</v>
      </c>
      <c r="D17" s="24">
        <f>IF($B17="","",ROUND(SUMIFS(流水收入,流水客户,$B17,流水月份,(管理年度*100+2),流水属性,"&lt;&gt;内部转账"),2))</f>
        <v>0</v>
      </c>
      <c r="E17" s="24">
        <f>IF($B17="","",ROUND(SUMIFS(流水收入,流水客户,$B17,流水月份,(管理年度*100+3),流水属性,"&lt;&gt;内部转账"),2))</f>
        <v>0</v>
      </c>
      <c r="F17" s="24">
        <f>IF($B17="","",ROUND(SUMIFS(流水收入,流水客户,$B17,流水月份,(管理年度*100+4),流水属性,"&lt;&gt;内部转账"),2))</f>
        <v>0</v>
      </c>
      <c r="G17" s="24">
        <f>IF($B17="","",ROUND(SUMIFS(流水收入,流水客户,$B17,流水月份,(管理年度*100+5),流水属性,"&lt;&gt;内部转账"),2))</f>
        <v>0</v>
      </c>
      <c r="H17" s="24">
        <f>IF($B17="","",ROUND(SUMIFS(流水收入,流水客户,$B17,流水月份,(管理年度*100+6),流水属性,"&lt;&gt;内部转账"),2))</f>
        <v>0</v>
      </c>
      <c r="I17" s="24">
        <f>IF($B17="","",ROUND(SUMIFS(流水收入,流水客户,$B17,流水月份,(管理年度*100+7),流水属性,"&lt;&gt;内部转账"),2))</f>
        <v>0</v>
      </c>
      <c r="J17" s="24">
        <f>IF($B17="","",ROUND(SUMIFS(流水收入,流水客户,$B17,流水月份,(管理年度*100+8),流水属性,"&lt;&gt;内部转账"),2))</f>
        <v>0</v>
      </c>
      <c r="K17" s="24">
        <f>IF($B17="","",ROUND(SUMIFS(流水收入,流水客户,$B17,流水月份,(管理年度*100+9),流水属性,"&lt;&gt;内部转账"),2))</f>
        <v>0</v>
      </c>
      <c r="L17" s="24">
        <f>IF($B17="","",ROUND(SUMIFS(流水收入,流水客户,$B17,流水月份,(管理年度*100+10),流水属性,"&lt;&gt;内部转账"),2))</f>
        <v>0</v>
      </c>
      <c r="M17" s="24">
        <f>IF($B17="","",ROUND(SUMIFS(流水收入,流水客户,$B17,流水月份,(管理年度*100+11),流水属性,"&lt;&gt;内部转账"),2))</f>
        <v>0</v>
      </c>
      <c r="N17" s="24">
        <f>IF($B17="","",ROUND(SUMIFS(流水收入,流水客户,$B17,流水月份,(管理年度*100+12),流水属性,"&lt;&gt;内部转账"),2))</f>
        <v>0</v>
      </c>
      <c r="O17" s="24">
        <f t="shared" si="1"/>
        <v>0</v>
      </c>
      <c r="P17" s="33">
        <f t="shared" si="2"/>
        <v>0</v>
      </c>
    </row>
    <row r="18" ht="16.5" spans="1:16">
      <c r="A18" s="4">
        <f>IF($B18="","",COUNTA($B$6:$B18))</f>
        <v>13</v>
      </c>
      <c r="B18" s="32" t="s">
        <v>151</v>
      </c>
      <c r="C18" s="24">
        <f>IF($B18="","",ROUND(SUMIFS(流水收入,流水客户,$B18,流水月份,(管理年度*100+1),流水属性,"&lt;&gt;内部转账"),2))</f>
        <v>0</v>
      </c>
      <c r="D18" s="24">
        <f>IF($B18="","",ROUND(SUMIFS(流水收入,流水客户,$B18,流水月份,(管理年度*100+2),流水属性,"&lt;&gt;内部转账"),2))</f>
        <v>0</v>
      </c>
      <c r="E18" s="24">
        <f>IF($B18="","",ROUND(SUMIFS(流水收入,流水客户,$B18,流水月份,(管理年度*100+3),流水属性,"&lt;&gt;内部转账"),2))</f>
        <v>0</v>
      </c>
      <c r="F18" s="24">
        <f>IF($B18="","",ROUND(SUMIFS(流水收入,流水客户,$B18,流水月份,(管理年度*100+4),流水属性,"&lt;&gt;内部转账"),2))</f>
        <v>0</v>
      </c>
      <c r="G18" s="24">
        <f>IF($B18="","",ROUND(SUMIFS(流水收入,流水客户,$B18,流水月份,(管理年度*100+5),流水属性,"&lt;&gt;内部转账"),2))</f>
        <v>0</v>
      </c>
      <c r="H18" s="24">
        <f>IF($B18="","",ROUND(SUMIFS(流水收入,流水客户,$B18,流水月份,(管理年度*100+6),流水属性,"&lt;&gt;内部转账"),2))</f>
        <v>0</v>
      </c>
      <c r="I18" s="24">
        <f>IF($B18="","",ROUND(SUMIFS(流水收入,流水客户,$B18,流水月份,(管理年度*100+7),流水属性,"&lt;&gt;内部转账"),2))</f>
        <v>0</v>
      </c>
      <c r="J18" s="24">
        <f>IF($B18="","",ROUND(SUMIFS(流水收入,流水客户,$B18,流水月份,(管理年度*100+8),流水属性,"&lt;&gt;内部转账"),2))</f>
        <v>0</v>
      </c>
      <c r="K18" s="24">
        <f>IF($B18="","",ROUND(SUMIFS(流水收入,流水客户,$B18,流水月份,(管理年度*100+9),流水属性,"&lt;&gt;内部转账"),2))</f>
        <v>0</v>
      </c>
      <c r="L18" s="24">
        <f>IF($B18="","",ROUND(SUMIFS(流水收入,流水客户,$B18,流水月份,(管理年度*100+10),流水属性,"&lt;&gt;内部转账"),2))</f>
        <v>0</v>
      </c>
      <c r="M18" s="24">
        <f>IF($B18="","",ROUND(SUMIFS(流水收入,流水客户,$B18,流水月份,(管理年度*100+11),流水属性,"&lt;&gt;内部转账"),2))</f>
        <v>0</v>
      </c>
      <c r="N18" s="24">
        <f>IF($B18="","",ROUND(SUMIFS(流水收入,流水客户,$B18,流水月份,(管理年度*100+12),流水属性,"&lt;&gt;内部转账"),2))</f>
        <v>0</v>
      </c>
      <c r="O18" s="24">
        <f t="shared" si="1"/>
        <v>0</v>
      </c>
      <c r="P18" s="33">
        <f t="shared" si="2"/>
        <v>0</v>
      </c>
    </row>
    <row r="19" ht="16.5" spans="1:16">
      <c r="A19" s="4" t="str">
        <f>IF($B19="","",COUNTA($B$6:$B19))</f>
        <v/>
      </c>
      <c r="B19" s="32"/>
      <c r="C19" s="24" t="str">
        <f>IF($B19="","",ROUND(SUMIFS(流水收入,流水客户,$B19,流水月份,(管理年度*100+1),流水属性,"&lt;&gt;内部转账"),2))</f>
        <v/>
      </c>
      <c r="D19" s="24" t="str">
        <f>IF($B19="","",ROUND(SUMIFS(流水收入,流水客户,$B19,流水月份,(管理年度*100+2),流水属性,"&lt;&gt;内部转账"),2))</f>
        <v/>
      </c>
      <c r="E19" s="24" t="str">
        <f>IF($B19="","",ROUND(SUMIFS(流水收入,流水客户,$B19,流水月份,(管理年度*100+3),流水属性,"&lt;&gt;内部转账"),2))</f>
        <v/>
      </c>
      <c r="F19" s="24" t="str">
        <f>IF($B19="","",ROUND(SUMIFS(流水收入,流水客户,$B19,流水月份,(管理年度*100+4),流水属性,"&lt;&gt;内部转账"),2))</f>
        <v/>
      </c>
      <c r="G19" s="24" t="str">
        <f>IF($B19="","",ROUND(SUMIFS(流水收入,流水客户,$B19,流水月份,(管理年度*100+5),流水属性,"&lt;&gt;内部转账"),2))</f>
        <v/>
      </c>
      <c r="H19" s="24" t="str">
        <f>IF($B19="","",ROUND(SUMIFS(流水收入,流水客户,$B19,流水月份,(管理年度*100+6),流水属性,"&lt;&gt;内部转账"),2))</f>
        <v/>
      </c>
      <c r="I19" s="24" t="str">
        <f>IF($B19="","",ROUND(SUMIFS(流水收入,流水客户,$B19,流水月份,(管理年度*100+7),流水属性,"&lt;&gt;内部转账"),2))</f>
        <v/>
      </c>
      <c r="J19" s="24" t="str">
        <f>IF($B19="","",ROUND(SUMIFS(流水收入,流水客户,$B19,流水月份,(管理年度*100+8),流水属性,"&lt;&gt;内部转账"),2))</f>
        <v/>
      </c>
      <c r="K19" s="24" t="str">
        <f>IF($B19="","",ROUND(SUMIFS(流水收入,流水客户,$B19,流水月份,(管理年度*100+9),流水属性,"&lt;&gt;内部转账"),2))</f>
        <v/>
      </c>
      <c r="L19" s="24" t="str">
        <f>IF($B19="","",ROUND(SUMIFS(流水收入,流水客户,$B19,流水月份,(管理年度*100+10),流水属性,"&lt;&gt;内部转账"),2))</f>
        <v/>
      </c>
      <c r="M19" s="24" t="str">
        <f>IF($B19="","",ROUND(SUMIFS(流水收入,流水客户,$B19,流水月份,(管理年度*100+11),流水属性,"&lt;&gt;内部转账"),2))</f>
        <v/>
      </c>
      <c r="N19" s="24" t="str">
        <f>IF($B19="","",ROUND(SUMIFS(流水收入,流水客户,$B19,流水月份,(管理年度*100+12),流水属性,"&lt;&gt;内部转账"),2))</f>
        <v/>
      </c>
      <c r="O19" s="24" t="str">
        <f t="shared" si="1"/>
        <v/>
      </c>
      <c r="P19" s="33" t="str">
        <f t="shared" si="2"/>
        <v/>
      </c>
    </row>
    <row r="20" ht="16.5" spans="1:16">
      <c r="A20" s="4" t="str">
        <f>IF($B20="","",COUNTA($B$6:$B20))</f>
        <v/>
      </c>
      <c r="B20" s="32"/>
      <c r="C20" s="24" t="str">
        <f>IF($B20="","",ROUND(SUMIFS(流水收入,流水客户,$B20,流水月份,(管理年度*100+1),流水属性,"&lt;&gt;内部转账"),2))</f>
        <v/>
      </c>
      <c r="D20" s="24" t="str">
        <f>IF($B20="","",ROUND(SUMIFS(流水收入,流水客户,$B20,流水月份,(管理年度*100+2),流水属性,"&lt;&gt;内部转账"),2))</f>
        <v/>
      </c>
      <c r="E20" s="24" t="str">
        <f>IF($B20="","",ROUND(SUMIFS(流水收入,流水客户,$B20,流水月份,(管理年度*100+3),流水属性,"&lt;&gt;内部转账"),2))</f>
        <v/>
      </c>
      <c r="F20" s="24" t="str">
        <f>IF($B20="","",ROUND(SUMIFS(流水收入,流水客户,$B20,流水月份,(管理年度*100+4),流水属性,"&lt;&gt;内部转账"),2))</f>
        <v/>
      </c>
      <c r="G20" s="24" t="str">
        <f>IF($B20="","",ROUND(SUMIFS(流水收入,流水客户,$B20,流水月份,(管理年度*100+5),流水属性,"&lt;&gt;内部转账"),2))</f>
        <v/>
      </c>
      <c r="H20" s="24" t="str">
        <f>IF($B20="","",ROUND(SUMIFS(流水收入,流水客户,$B20,流水月份,(管理年度*100+6),流水属性,"&lt;&gt;内部转账"),2))</f>
        <v/>
      </c>
      <c r="I20" s="24" t="str">
        <f>IF($B20="","",ROUND(SUMIFS(流水收入,流水客户,$B20,流水月份,(管理年度*100+7),流水属性,"&lt;&gt;内部转账"),2))</f>
        <v/>
      </c>
      <c r="J20" s="24" t="str">
        <f>IF($B20="","",ROUND(SUMIFS(流水收入,流水客户,$B20,流水月份,(管理年度*100+8),流水属性,"&lt;&gt;内部转账"),2))</f>
        <v/>
      </c>
      <c r="K20" s="24" t="str">
        <f>IF($B20="","",ROUND(SUMIFS(流水收入,流水客户,$B20,流水月份,(管理年度*100+9),流水属性,"&lt;&gt;内部转账"),2))</f>
        <v/>
      </c>
      <c r="L20" s="24" t="str">
        <f>IF($B20="","",ROUND(SUMIFS(流水收入,流水客户,$B20,流水月份,(管理年度*100+10),流水属性,"&lt;&gt;内部转账"),2))</f>
        <v/>
      </c>
      <c r="M20" s="24" t="str">
        <f>IF($B20="","",ROUND(SUMIFS(流水收入,流水客户,$B20,流水月份,(管理年度*100+11),流水属性,"&lt;&gt;内部转账"),2))</f>
        <v/>
      </c>
      <c r="N20" s="24" t="str">
        <f>IF($B20="","",ROUND(SUMIFS(流水收入,流水客户,$B20,流水月份,(管理年度*100+12),流水属性,"&lt;&gt;内部转账"),2))</f>
        <v/>
      </c>
      <c r="O20" s="24" t="str">
        <f t="shared" si="1"/>
        <v/>
      </c>
      <c r="P20" s="33" t="str">
        <f t="shared" si="2"/>
        <v/>
      </c>
    </row>
    <row r="21" ht="16.5" spans="1:16">
      <c r="A21" s="4" t="str">
        <f>IF($B21="","",COUNTA($B$6:$B21))</f>
        <v/>
      </c>
      <c r="B21" s="32"/>
      <c r="C21" s="24" t="str">
        <f>IF($B21="","",ROUND(SUMIFS(流水收入,流水客户,$B21,流水月份,(管理年度*100+1),流水属性,"&lt;&gt;内部转账"),2))</f>
        <v/>
      </c>
      <c r="D21" s="24" t="str">
        <f>IF($B21="","",ROUND(SUMIFS(流水收入,流水客户,$B21,流水月份,(管理年度*100+2),流水属性,"&lt;&gt;内部转账"),2))</f>
        <v/>
      </c>
      <c r="E21" s="24" t="str">
        <f>IF($B21="","",ROUND(SUMIFS(流水收入,流水客户,$B21,流水月份,(管理年度*100+3),流水属性,"&lt;&gt;内部转账"),2))</f>
        <v/>
      </c>
      <c r="F21" s="24" t="str">
        <f>IF($B21="","",ROUND(SUMIFS(流水收入,流水客户,$B21,流水月份,(管理年度*100+4),流水属性,"&lt;&gt;内部转账"),2))</f>
        <v/>
      </c>
      <c r="G21" s="24" t="str">
        <f>IF($B21="","",ROUND(SUMIFS(流水收入,流水客户,$B21,流水月份,(管理年度*100+5),流水属性,"&lt;&gt;内部转账"),2))</f>
        <v/>
      </c>
      <c r="H21" s="24" t="str">
        <f>IF($B21="","",ROUND(SUMIFS(流水收入,流水客户,$B21,流水月份,(管理年度*100+6),流水属性,"&lt;&gt;内部转账"),2))</f>
        <v/>
      </c>
      <c r="I21" s="24" t="str">
        <f>IF($B21="","",ROUND(SUMIFS(流水收入,流水客户,$B21,流水月份,(管理年度*100+7),流水属性,"&lt;&gt;内部转账"),2))</f>
        <v/>
      </c>
      <c r="J21" s="24" t="str">
        <f>IF($B21="","",ROUND(SUMIFS(流水收入,流水客户,$B21,流水月份,(管理年度*100+8),流水属性,"&lt;&gt;内部转账"),2))</f>
        <v/>
      </c>
      <c r="K21" s="24" t="str">
        <f>IF($B21="","",ROUND(SUMIFS(流水收入,流水客户,$B21,流水月份,(管理年度*100+9),流水属性,"&lt;&gt;内部转账"),2))</f>
        <v/>
      </c>
      <c r="L21" s="24" t="str">
        <f>IF($B21="","",ROUND(SUMIFS(流水收入,流水客户,$B21,流水月份,(管理年度*100+10),流水属性,"&lt;&gt;内部转账"),2))</f>
        <v/>
      </c>
      <c r="M21" s="24" t="str">
        <f>IF($B21="","",ROUND(SUMIFS(流水收入,流水客户,$B21,流水月份,(管理年度*100+11),流水属性,"&lt;&gt;内部转账"),2))</f>
        <v/>
      </c>
      <c r="N21" s="24" t="str">
        <f>IF($B21="","",ROUND(SUMIFS(流水收入,流水客户,$B21,流水月份,(管理年度*100+12),流水属性,"&lt;&gt;内部转账"),2))</f>
        <v/>
      </c>
      <c r="O21" s="24" t="str">
        <f t="shared" si="1"/>
        <v/>
      </c>
      <c r="P21" s="33" t="str">
        <f t="shared" si="2"/>
        <v/>
      </c>
    </row>
    <row r="22" ht="16.5" spans="1:16">
      <c r="A22" s="4" t="str">
        <f>IF($B22="","",COUNTA($B$6:$B22))</f>
        <v/>
      </c>
      <c r="B22" s="32"/>
      <c r="C22" s="24" t="str">
        <f>IF($B22="","",ROUND(SUMIFS(流水收入,流水客户,$B22,流水月份,(管理年度*100+1),流水属性,"&lt;&gt;内部转账"),2))</f>
        <v/>
      </c>
      <c r="D22" s="24" t="str">
        <f>IF($B22="","",ROUND(SUMIFS(流水收入,流水客户,$B22,流水月份,(管理年度*100+2),流水属性,"&lt;&gt;内部转账"),2))</f>
        <v/>
      </c>
      <c r="E22" s="24" t="str">
        <f>IF($B22="","",ROUND(SUMIFS(流水收入,流水客户,$B22,流水月份,(管理年度*100+3),流水属性,"&lt;&gt;内部转账"),2))</f>
        <v/>
      </c>
      <c r="F22" s="24" t="str">
        <f>IF($B22="","",ROUND(SUMIFS(流水收入,流水客户,$B22,流水月份,(管理年度*100+4),流水属性,"&lt;&gt;内部转账"),2))</f>
        <v/>
      </c>
      <c r="G22" s="24" t="str">
        <f>IF($B22="","",ROUND(SUMIFS(流水收入,流水客户,$B22,流水月份,(管理年度*100+5),流水属性,"&lt;&gt;内部转账"),2))</f>
        <v/>
      </c>
      <c r="H22" s="24" t="str">
        <f>IF($B22="","",ROUND(SUMIFS(流水收入,流水客户,$B22,流水月份,(管理年度*100+6),流水属性,"&lt;&gt;内部转账"),2))</f>
        <v/>
      </c>
      <c r="I22" s="24" t="str">
        <f>IF($B22="","",ROUND(SUMIFS(流水收入,流水客户,$B22,流水月份,(管理年度*100+7),流水属性,"&lt;&gt;内部转账"),2))</f>
        <v/>
      </c>
      <c r="J22" s="24" t="str">
        <f>IF($B22="","",ROUND(SUMIFS(流水收入,流水客户,$B22,流水月份,(管理年度*100+8),流水属性,"&lt;&gt;内部转账"),2))</f>
        <v/>
      </c>
      <c r="K22" s="24" t="str">
        <f>IF($B22="","",ROUND(SUMIFS(流水收入,流水客户,$B22,流水月份,(管理年度*100+9),流水属性,"&lt;&gt;内部转账"),2))</f>
        <v/>
      </c>
      <c r="L22" s="24" t="str">
        <f>IF($B22="","",ROUND(SUMIFS(流水收入,流水客户,$B22,流水月份,(管理年度*100+10),流水属性,"&lt;&gt;内部转账"),2))</f>
        <v/>
      </c>
      <c r="M22" s="24" t="str">
        <f>IF($B22="","",ROUND(SUMIFS(流水收入,流水客户,$B22,流水月份,(管理年度*100+11),流水属性,"&lt;&gt;内部转账"),2))</f>
        <v/>
      </c>
      <c r="N22" s="24" t="str">
        <f>IF($B22="","",ROUND(SUMIFS(流水收入,流水客户,$B22,流水月份,(管理年度*100+12),流水属性,"&lt;&gt;内部转账"),2))</f>
        <v/>
      </c>
      <c r="O22" s="24" t="str">
        <f t="shared" si="1"/>
        <v/>
      </c>
      <c r="P22" s="33" t="str">
        <f t="shared" si="2"/>
        <v/>
      </c>
    </row>
    <row r="23" ht="16.5" spans="1:16">
      <c r="A23" s="4" t="str">
        <f>IF($B23="","",COUNTA($B$6:$B23))</f>
        <v/>
      </c>
      <c r="B23" s="32"/>
      <c r="C23" s="24" t="str">
        <f>IF($B23="","",ROUND(SUMIFS(流水收入,流水客户,$B23,流水月份,(管理年度*100+1),流水属性,"&lt;&gt;内部转账"),2))</f>
        <v/>
      </c>
      <c r="D23" s="24" t="str">
        <f>IF($B23="","",ROUND(SUMIFS(流水收入,流水客户,$B23,流水月份,(管理年度*100+2),流水属性,"&lt;&gt;内部转账"),2))</f>
        <v/>
      </c>
      <c r="E23" s="24" t="str">
        <f>IF($B23="","",ROUND(SUMIFS(流水收入,流水客户,$B23,流水月份,(管理年度*100+3),流水属性,"&lt;&gt;内部转账"),2))</f>
        <v/>
      </c>
      <c r="F23" s="24" t="str">
        <f>IF($B23="","",ROUND(SUMIFS(流水收入,流水客户,$B23,流水月份,(管理年度*100+4),流水属性,"&lt;&gt;内部转账"),2))</f>
        <v/>
      </c>
      <c r="G23" s="24" t="str">
        <f>IF($B23="","",ROUND(SUMIFS(流水收入,流水客户,$B23,流水月份,(管理年度*100+5),流水属性,"&lt;&gt;内部转账"),2))</f>
        <v/>
      </c>
      <c r="H23" s="24" t="str">
        <f>IF($B23="","",ROUND(SUMIFS(流水收入,流水客户,$B23,流水月份,(管理年度*100+6),流水属性,"&lt;&gt;内部转账"),2))</f>
        <v/>
      </c>
      <c r="I23" s="24" t="str">
        <f>IF($B23="","",ROUND(SUMIFS(流水收入,流水客户,$B23,流水月份,(管理年度*100+7),流水属性,"&lt;&gt;内部转账"),2))</f>
        <v/>
      </c>
      <c r="J23" s="24" t="str">
        <f>IF($B23="","",ROUND(SUMIFS(流水收入,流水客户,$B23,流水月份,(管理年度*100+8),流水属性,"&lt;&gt;内部转账"),2))</f>
        <v/>
      </c>
      <c r="K23" s="24" t="str">
        <f>IF($B23="","",ROUND(SUMIFS(流水收入,流水客户,$B23,流水月份,(管理年度*100+9),流水属性,"&lt;&gt;内部转账"),2))</f>
        <v/>
      </c>
      <c r="L23" s="24" t="str">
        <f>IF($B23="","",ROUND(SUMIFS(流水收入,流水客户,$B23,流水月份,(管理年度*100+10),流水属性,"&lt;&gt;内部转账"),2))</f>
        <v/>
      </c>
      <c r="M23" s="24" t="str">
        <f>IF($B23="","",ROUND(SUMIFS(流水收入,流水客户,$B23,流水月份,(管理年度*100+11),流水属性,"&lt;&gt;内部转账"),2))</f>
        <v/>
      </c>
      <c r="N23" s="24" t="str">
        <f>IF($B23="","",ROUND(SUMIFS(流水收入,流水客户,$B23,流水月份,(管理年度*100+12),流水属性,"&lt;&gt;内部转账"),2))</f>
        <v/>
      </c>
      <c r="O23" s="24" t="str">
        <f t="shared" si="1"/>
        <v/>
      </c>
      <c r="P23" s="33" t="str">
        <f t="shared" si="2"/>
        <v/>
      </c>
    </row>
    <row r="24" ht="16.5" spans="1:16">
      <c r="A24" s="4" t="str">
        <f>IF($B24="","",COUNTA($B$6:$B24))</f>
        <v/>
      </c>
      <c r="B24" s="32"/>
      <c r="C24" s="24" t="str">
        <f>IF($B24="","",ROUND(SUMIFS(流水收入,流水客户,$B24,流水月份,(管理年度*100+1),流水属性,"&lt;&gt;内部转账"),2))</f>
        <v/>
      </c>
      <c r="D24" s="24" t="str">
        <f>IF($B24="","",ROUND(SUMIFS(流水收入,流水客户,$B24,流水月份,(管理年度*100+2),流水属性,"&lt;&gt;内部转账"),2))</f>
        <v/>
      </c>
      <c r="E24" s="24" t="str">
        <f>IF($B24="","",ROUND(SUMIFS(流水收入,流水客户,$B24,流水月份,(管理年度*100+3),流水属性,"&lt;&gt;内部转账"),2))</f>
        <v/>
      </c>
      <c r="F24" s="24" t="str">
        <f>IF($B24="","",ROUND(SUMIFS(流水收入,流水客户,$B24,流水月份,(管理年度*100+4),流水属性,"&lt;&gt;内部转账"),2))</f>
        <v/>
      </c>
      <c r="G24" s="24" t="str">
        <f>IF($B24="","",ROUND(SUMIFS(流水收入,流水客户,$B24,流水月份,(管理年度*100+5),流水属性,"&lt;&gt;内部转账"),2))</f>
        <v/>
      </c>
      <c r="H24" s="24" t="str">
        <f>IF($B24="","",ROUND(SUMIFS(流水收入,流水客户,$B24,流水月份,(管理年度*100+6),流水属性,"&lt;&gt;内部转账"),2))</f>
        <v/>
      </c>
      <c r="I24" s="24" t="str">
        <f>IF($B24="","",ROUND(SUMIFS(流水收入,流水客户,$B24,流水月份,(管理年度*100+7),流水属性,"&lt;&gt;内部转账"),2))</f>
        <v/>
      </c>
      <c r="J24" s="24" t="str">
        <f>IF($B24="","",ROUND(SUMIFS(流水收入,流水客户,$B24,流水月份,(管理年度*100+8),流水属性,"&lt;&gt;内部转账"),2))</f>
        <v/>
      </c>
      <c r="K24" s="24" t="str">
        <f>IF($B24="","",ROUND(SUMIFS(流水收入,流水客户,$B24,流水月份,(管理年度*100+9),流水属性,"&lt;&gt;内部转账"),2))</f>
        <v/>
      </c>
      <c r="L24" s="24" t="str">
        <f>IF($B24="","",ROUND(SUMIFS(流水收入,流水客户,$B24,流水月份,(管理年度*100+10),流水属性,"&lt;&gt;内部转账"),2))</f>
        <v/>
      </c>
      <c r="M24" s="24" t="str">
        <f>IF($B24="","",ROUND(SUMIFS(流水收入,流水客户,$B24,流水月份,(管理年度*100+11),流水属性,"&lt;&gt;内部转账"),2))</f>
        <v/>
      </c>
      <c r="N24" s="24" t="str">
        <f>IF($B24="","",ROUND(SUMIFS(流水收入,流水客户,$B24,流水月份,(管理年度*100+12),流水属性,"&lt;&gt;内部转账"),2))</f>
        <v/>
      </c>
      <c r="O24" s="24" t="str">
        <f t="shared" si="1"/>
        <v/>
      </c>
      <c r="P24" s="33" t="str">
        <f t="shared" si="2"/>
        <v/>
      </c>
    </row>
    <row r="25" ht="16.5" spans="1:16">
      <c r="A25" s="4" t="str">
        <f>IF($B25="","",COUNTA($B$6:$B25))</f>
        <v/>
      </c>
      <c r="B25" s="32"/>
      <c r="C25" s="24" t="str">
        <f>IF($B25="","",ROUND(SUMIFS(流水收入,流水客户,$B25,流水月份,(管理年度*100+1),流水属性,"&lt;&gt;内部转账"),2))</f>
        <v/>
      </c>
      <c r="D25" s="24" t="str">
        <f>IF($B25="","",ROUND(SUMIFS(流水收入,流水客户,$B25,流水月份,(管理年度*100+2),流水属性,"&lt;&gt;内部转账"),2))</f>
        <v/>
      </c>
      <c r="E25" s="24" t="str">
        <f>IF($B25="","",ROUND(SUMIFS(流水收入,流水客户,$B25,流水月份,(管理年度*100+3),流水属性,"&lt;&gt;内部转账"),2))</f>
        <v/>
      </c>
      <c r="F25" s="24" t="str">
        <f>IF($B25="","",ROUND(SUMIFS(流水收入,流水客户,$B25,流水月份,(管理年度*100+4),流水属性,"&lt;&gt;内部转账"),2))</f>
        <v/>
      </c>
      <c r="G25" s="24" t="str">
        <f>IF($B25="","",ROUND(SUMIFS(流水收入,流水客户,$B25,流水月份,(管理年度*100+5),流水属性,"&lt;&gt;内部转账"),2))</f>
        <v/>
      </c>
      <c r="H25" s="24" t="str">
        <f>IF($B25="","",ROUND(SUMIFS(流水收入,流水客户,$B25,流水月份,(管理年度*100+6),流水属性,"&lt;&gt;内部转账"),2))</f>
        <v/>
      </c>
      <c r="I25" s="24" t="str">
        <f>IF($B25="","",ROUND(SUMIFS(流水收入,流水客户,$B25,流水月份,(管理年度*100+7),流水属性,"&lt;&gt;内部转账"),2))</f>
        <v/>
      </c>
      <c r="J25" s="24" t="str">
        <f>IF($B25="","",ROUND(SUMIFS(流水收入,流水客户,$B25,流水月份,(管理年度*100+8),流水属性,"&lt;&gt;内部转账"),2))</f>
        <v/>
      </c>
      <c r="K25" s="24" t="str">
        <f>IF($B25="","",ROUND(SUMIFS(流水收入,流水客户,$B25,流水月份,(管理年度*100+9),流水属性,"&lt;&gt;内部转账"),2))</f>
        <v/>
      </c>
      <c r="L25" s="24" t="str">
        <f>IF($B25="","",ROUND(SUMIFS(流水收入,流水客户,$B25,流水月份,(管理年度*100+10),流水属性,"&lt;&gt;内部转账"),2))</f>
        <v/>
      </c>
      <c r="M25" s="24" t="str">
        <f>IF($B25="","",ROUND(SUMIFS(流水收入,流水客户,$B25,流水月份,(管理年度*100+11),流水属性,"&lt;&gt;内部转账"),2))</f>
        <v/>
      </c>
      <c r="N25" s="24" t="str">
        <f>IF($B25="","",ROUND(SUMIFS(流水收入,流水客户,$B25,流水月份,(管理年度*100+12),流水属性,"&lt;&gt;内部转账"),2))</f>
        <v/>
      </c>
      <c r="O25" s="24" t="str">
        <f t="shared" si="1"/>
        <v/>
      </c>
      <c r="P25" s="33" t="str">
        <f t="shared" si="2"/>
        <v/>
      </c>
    </row>
    <row r="26" ht="16.5" spans="1:16">
      <c r="A26" s="4" t="str">
        <f>IF($B26="","",COUNTA($B$6:$B26))</f>
        <v/>
      </c>
      <c r="B26" s="32"/>
      <c r="C26" s="24" t="str">
        <f>IF($B26="","",ROUND(SUMIFS(流水收入,流水客户,$B26,流水月份,(管理年度*100+1),流水属性,"&lt;&gt;内部转账"),2))</f>
        <v/>
      </c>
      <c r="D26" s="24" t="str">
        <f>IF($B26="","",ROUND(SUMIFS(流水收入,流水客户,$B26,流水月份,(管理年度*100+2),流水属性,"&lt;&gt;内部转账"),2))</f>
        <v/>
      </c>
      <c r="E26" s="24" t="str">
        <f>IF($B26="","",ROUND(SUMIFS(流水收入,流水客户,$B26,流水月份,(管理年度*100+3),流水属性,"&lt;&gt;内部转账"),2))</f>
        <v/>
      </c>
      <c r="F26" s="24" t="str">
        <f>IF($B26="","",ROUND(SUMIFS(流水收入,流水客户,$B26,流水月份,(管理年度*100+4),流水属性,"&lt;&gt;内部转账"),2))</f>
        <v/>
      </c>
      <c r="G26" s="24" t="str">
        <f>IF($B26="","",ROUND(SUMIFS(流水收入,流水客户,$B26,流水月份,(管理年度*100+5),流水属性,"&lt;&gt;内部转账"),2))</f>
        <v/>
      </c>
      <c r="H26" s="24" t="str">
        <f>IF($B26="","",ROUND(SUMIFS(流水收入,流水客户,$B26,流水月份,(管理年度*100+6),流水属性,"&lt;&gt;内部转账"),2))</f>
        <v/>
      </c>
      <c r="I26" s="24" t="str">
        <f>IF($B26="","",ROUND(SUMIFS(流水收入,流水客户,$B26,流水月份,(管理年度*100+7),流水属性,"&lt;&gt;内部转账"),2))</f>
        <v/>
      </c>
      <c r="J26" s="24" t="str">
        <f>IF($B26="","",ROUND(SUMIFS(流水收入,流水客户,$B26,流水月份,(管理年度*100+8),流水属性,"&lt;&gt;内部转账"),2))</f>
        <v/>
      </c>
      <c r="K26" s="24" t="str">
        <f>IF($B26="","",ROUND(SUMIFS(流水收入,流水客户,$B26,流水月份,(管理年度*100+9),流水属性,"&lt;&gt;内部转账"),2))</f>
        <v/>
      </c>
      <c r="L26" s="24" t="str">
        <f>IF($B26="","",ROUND(SUMIFS(流水收入,流水客户,$B26,流水月份,(管理年度*100+10),流水属性,"&lt;&gt;内部转账"),2))</f>
        <v/>
      </c>
      <c r="M26" s="24" t="str">
        <f>IF($B26="","",ROUND(SUMIFS(流水收入,流水客户,$B26,流水月份,(管理年度*100+11),流水属性,"&lt;&gt;内部转账"),2))</f>
        <v/>
      </c>
      <c r="N26" s="24" t="str">
        <f>IF($B26="","",ROUND(SUMIFS(流水收入,流水客户,$B26,流水月份,(管理年度*100+12),流水属性,"&lt;&gt;内部转账"),2))</f>
        <v/>
      </c>
      <c r="O26" s="24" t="str">
        <f t="shared" si="1"/>
        <v/>
      </c>
      <c r="P26" s="33" t="str">
        <f t="shared" si="2"/>
        <v/>
      </c>
    </row>
    <row r="27" ht="16.5" spans="1:16">
      <c r="A27" s="4" t="str">
        <f>IF($B27="","",COUNTA($B$6:$B27))</f>
        <v/>
      </c>
      <c r="B27" s="32"/>
      <c r="C27" s="24" t="str">
        <f>IF($B27="","",ROUND(SUMIFS(流水收入,流水客户,$B27,流水月份,(管理年度*100+1),流水属性,"&lt;&gt;内部转账"),2))</f>
        <v/>
      </c>
      <c r="D27" s="24" t="str">
        <f>IF($B27="","",ROUND(SUMIFS(流水收入,流水客户,$B27,流水月份,(管理年度*100+2),流水属性,"&lt;&gt;内部转账"),2))</f>
        <v/>
      </c>
      <c r="E27" s="24" t="str">
        <f>IF($B27="","",ROUND(SUMIFS(流水收入,流水客户,$B27,流水月份,(管理年度*100+3),流水属性,"&lt;&gt;内部转账"),2))</f>
        <v/>
      </c>
      <c r="F27" s="24" t="str">
        <f>IF($B27="","",ROUND(SUMIFS(流水收入,流水客户,$B27,流水月份,(管理年度*100+4),流水属性,"&lt;&gt;内部转账"),2))</f>
        <v/>
      </c>
      <c r="G27" s="24" t="str">
        <f>IF($B27="","",ROUND(SUMIFS(流水收入,流水客户,$B27,流水月份,(管理年度*100+5),流水属性,"&lt;&gt;内部转账"),2))</f>
        <v/>
      </c>
      <c r="H27" s="24" t="str">
        <f>IF($B27="","",ROUND(SUMIFS(流水收入,流水客户,$B27,流水月份,(管理年度*100+6),流水属性,"&lt;&gt;内部转账"),2))</f>
        <v/>
      </c>
      <c r="I27" s="24" t="str">
        <f>IF($B27="","",ROUND(SUMIFS(流水收入,流水客户,$B27,流水月份,(管理年度*100+7),流水属性,"&lt;&gt;内部转账"),2))</f>
        <v/>
      </c>
      <c r="J27" s="24" t="str">
        <f>IF($B27="","",ROUND(SUMIFS(流水收入,流水客户,$B27,流水月份,(管理年度*100+8),流水属性,"&lt;&gt;内部转账"),2))</f>
        <v/>
      </c>
      <c r="K27" s="24" t="str">
        <f>IF($B27="","",ROUND(SUMIFS(流水收入,流水客户,$B27,流水月份,(管理年度*100+9),流水属性,"&lt;&gt;内部转账"),2))</f>
        <v/>
      </c>
      <c r="L27" s="24" t="str">
        <f>IF($B27="","",ROUND(SUMIFS(流水收入,流水客户,$B27,流水月份,(管理年度*100+10),流水属性,"&lt;&gt;内部转账"),2))</f>
        <v/>
      </c>
      <c r="M27" s="24" t="str">
        <f>IF($B27="","",ROUND(SUMIFS(流水收入,流水客户,$B27,流水月份,(管理年度*100+11),流水属性,"&lt;&gt;内部转账"),2))</f>
        <v/>
      </c>
      <c r="N27" s="24" t="str">
        <f>IF($B27="","",ROUND(SUMIFS(流水收入,流水客户,$B27,流水月份,(管理年度*100+12),流水属性,"&lt;&gt;内部转账"),2))</f>
        <v/>
      </c>
      <c r="O27" s="24" t="str">
        <f t="shared" si="1"/>
        <v/>
      </c>
      <c r="P27" s="33" t="str">
        <f t="shared" si="2"/>
        <v/>
      </c>
    </row>
    <row r="28" ht="16.5" spans="1:16">
      <c r="A28" s="4" t="str">
        <f>IF($B28="","",COUNTA($B$6:$B28))</f>
        <v/>
      </c>
      <c r="B28" s="32"/>
      <c r="C28" s="24" t="str">
        <f>IF($B28="","",ROUND(SUMIFS(流水收入,流水客户,$B28,流水月份,(管理年度*100+1),流水属性,"&lt;&gt;内部转账"),2))</f>
        <v/>
      </c>
      <c r="D28" s="24" t="str">
        <f>IF($B28="","",ROUND(SUMIFS(流水收入,流水客户,$B28,流水月份,(管理年度*100+2),流水属性,"&lt;&gt;内部转账"),2))</f>
        <v/>
      </c>
      <c r="E28" s="24" t="str">
        <f>IF($B28="","",ROUND(SUMIFS(流水收入,流水客户,$B28,流水月份,(管理年度*100+3),流水属性,"&lt;&gt;内部转账"),2))</f>
        <v/>
      </c>
      <c r="F28" s="24" t="str">
        <f>IF($B28="","",ROUND(SUMIFS(流水收入,流水客户,$B28,流水月份,(管理年度*100+4),流水属性,"&lt;&gt;内部转账"),2))</f>
        <v/>
      </c>
      <c r="G28" s="24" t="str">
        <f>IF($B28="","",ROUND(SUMIFS(流水收入,流水客户,$B28,流水月份,(管理年度*100+5),流水属性,"&lt;&gt;内部转账"),2))</f>
        <v/>
      </c>
      <c r="H28" s="24" t="str">
        <f>IF($B28="","",ROUND(SUMIFS(流水收入,流水客户,$B28,流水月份,(管理年度*100+6),流水属性,"&lt;&gt;内部转账"),2))</f>
        <v/>
      </c>
      <c r="I28" s="24" t="str">
        <f>IF($B28="","",ROUND(SUMIFS(流水收入,流水客户,$B28,流水月份,(管理年度*100+7),流水属性,"&lt;&gt;内部转账"),2))</f>
        <v/>
      </c>
      <c r="J28" s="24" t="str">
        <f>IF($B28="","",ROUND(SUMIFS(流水收入,流水客户,$B28,流水月份,(管理年度*100+8),流水属性,"&lt;&gt;内部转账"),2))</f>
        <v/>
      </c>
      <c r="K28" s="24" t="str">
        <f>IF($B28="","",ROUND(SUMIFS(流水收入,流水客户,$B28,流水月份,(管理年度*100+9),流水属性,"&lt;&gt;内部转账"),2))</f>
        <v/>
      </c>
      <c r="L28" s="24" t="str">
        <f>IF($B28="","",ROUND(SUMIFS(流水收入,流水客户,$B28,流水月份,(管理年度*100+10),流水属性,"&lt;&gt;内部转账"),2))</f>
        <v/>
      </c>
      <c r="M28" s="24" t="str">
        <f>IF($B28="","",ROUND(SUMIFS(流水收入,流水客户,$B28,流水月份,(管理年度*100+11),流水属性,"&lt;&gt;内部转账"),2))</f>
        <v/>
      </c>
      <c r="N28" s="24" t="str">
        <f>IF($B28="","",ROUND(SUMIFS(流水收入,流水客户,$B28,流水月份,(管理年度*100+12),流水属性,"&lt;&gt;内部转账"),2))</f>
        <v/>
      </c>
      <c r="O28" s="24" t="str">
        <f t="shared" si="1"/>
        <v/>
      </c>
      <c r="P28" s="33" t="str">
        <f t="shared" si="2"/>
        <v/>
      </c>
    </row>
    <row r="29" ht="16.5" spans="1:16">
      <c r="A29" s="4" t="str">
        <f>IF($B29="","",COUNTA($B$6:$B29))</f>
        <v/>
      </c>
      <c r="B29" s="32"/>
      <c r="C29" s="24" t="str">
        <f>IF($B29="","",ROUND(SUMIFS(流水收入,流水客户,$B29,流水月份,(管理年度*100+1),流水属性,"&lt;&gt;内部转账"),2))</f>
        <v/>
      </c>
      <c r="D29" s="24" t="str">
        <f>IF($B29="","",ROUND(SUMIFS(流水收入,流水客户,$B29,流水月份,(管理年度*100+2),流水属性,"&lt;&gt;内部转账"),2))</f>
        <v/>
      </c>
      <c r="E29" s="24" t="str">
        <f>IF($B29="","",ROUND(SUMIFS(流水收入,流水客户,$B29,流水月份,(管理年度*100+3),流水属性,"&lt;&gt;内部转账"),2))</f>
        <v/>
      </c>
      <c r="F29" s="24" t="str">
        <f>IF($B29="","",ROUND(SUMIFS(流水收入,流水客户,$B29,流水月份,(管理年度*100+4),流水属性,"&lt;&gt;内部转账"),2))</f>
        <v/>
      </c>
      <c r="G29" s="24" t="str">
        <f>IF($B29="","",ROUND(SUMIFS(流水收入,流水客户,$B29,流水月份,(管理年度*100+5),流水属性,"&lt;&gt;内部转账"),2))</f>
        <v/>
      </c>
      <c r="H29" s="24" t="str">
        <f>IF($B29="","",ROUND(SUMIFS(流水收入,流水客户,$B29,流水月份,(管理年度*100+6),流水属性,"&lt;&gt;内部转账"),2))</f>
        <v/>
      </c>
      <c r="I29" s="24" t="str">
        <f>IF($B29="","",ROUND(SUMIFS(流水收入,流水客户,$B29,流水月份,(管理年度*100+7),流水属性,"&lt;&gt;内部转账"),2))</f>
        <v/>
      </c>
      <c r="J29" s="24" t="str">
        <f>IF($B29="","",ROUND(SUMIFS(流水收入,流水客户,$B29,流水月份,(管理年度*100+8),流水属性,"&lt;&gt;内部转账"),2))</f>
        <v/>
      </c>
      <c r="K29" s="24" t="str">
        <f>IF($B29="","",ROUND(SUMIFS(流水收入,流水客户,$B29,流水月份,(管理年度*100+9),流水属性,"&lt;&gt;内部转账"),2))</f>
        <v/>
      </c>
      <c r="L29" s="24" t="str">
        <f>IF($B29="","",ROUND(SUMIFS(流水收入,流水客户,$B29,流水月份,(管理年度*100+10),流水属性,"&lt;&gt;内部转账"),2))</f>
        <v/>
      </c>
      <c r="M29" s="24" t="str">
        <f>IF($B29="","",ROUND(SUMIFS(流水收入,流水客户,$B29,流水月份,(管理年度*100+11),流水属性,"&lt;&gt;内部转账"),2))</f>
        <v/>
      </c>
      <c r="N29" s="24" t="str">
        <f>IF($B29="","",ROUND(SUMIFS(流水收入,流水客户,$B29,流水月份,(管理年度*100+12),流水属性,"&lt;&gt;内部转账"),2))</f>
        <v/>
      </c>
      <c r="O29" s="24" t="str">
        <f t="shared" si="1"/>
        <v/>
      </c>
      <c r="P29" s="33" t="str">
        <f t="shared" si="2"/>
        <v/>
      </c>
    </row>
    <row r="30" ht="16.5" spans="1:16">
      <c r="A30" s="4" t="str">
        <f>IF($B30="","",COUNTA($B$6:$B30))</f>
        <v/>
      </c>
      <c r="B30" s="32"/>
      <c r="C30" s="24" t="str">
        <f>IF($B30="","",ROUND(SUMIFS(流水收入,流水客户,$B30,流水月份,(管理年度*100+1),流水属性,"&lt;&gt;内部转账"),2))</f>
        <v/>
      </c>
      <c r="D30" s="24" t="str">
        <f>IF($B30="","",ROUND(SUMIFS(流水收入,流水客户,$B30,流水月份,(管理年度*100+2),流水属性,"&lt;&gt;内部转账"),2))</f>
        <v/>
      </c>
      <c r="E30" s="24" t="str">
        <f>IF($B30="","",ROUND(SUMIFS(流水收入,流水客户,$B30,流水月份,(管理年度*100+3),流水属性,"&lt;&gt;内部转账"),2))</f>
        <v/>
      </c>
      <c r="F30" s="24" t="str">
        <f>IF($B30="","",ROUND(SUMIFS(流水收入,流水客户,$B30,流水月份,(管理年度*100+4),流水属性,"&lt;&gt;内部转账"),2))</f>
        <v/>
      </c>
      <c r="G30" s="24" t="str">
        <f>IF($B30="","",ROUND(SUMIFS(流水收入,流水客户,$B30,流水月份,(管理年度*100+5),流水属性,"&lt;&gt;内部转账"),2))</f>
        <v/>
      </c>
      <c r="H30" s="24" t="str">
        <f>IF($B30="","",ROUND(SUMIFS(流水收入,流水客户,$B30,流水月份,(管理年度*100+6),流水属性,"&lt;&gt;内部转账"),2))</f>
        <v/>
      </c>
      <c r="I30" s="24" t="str">
        <f>IF($B30="","",ROUND(SUMIFS(流水收入,流水客户,$B30,流水月份,(管理年度*100+7),流水属性,"&lt;&gt;内部转账"),2))</f>
        <v/>
      </c>
      <c r="J30" s="24" t="str">
        <f>IF($B30="","",ROUND(SUMIFS(流水收入,流水客户,$B30,流水月份,(管理年度*100+8),流水属性,"&lt;&gt;内部转账"),2))</f>
        <v/>
      </c>
      <c r="K30" s="24" t="str">
        <f>IF($B30="","",ROUND(SUMIFS(流水收入,流水客户,$B30,流水月份,(管理年度*100+9),流水属性,"&lt;&gt;内部转账"),2))</f>
        <v/>
      </c>
      <c r="L30" s="24" t="str">
        <f>IF($B30="","",ROUND(SUMIFS(流水收入,流水客户,$B30,流水月份,(管理年度*100+10),流水属性,"&lt;&gt;内部转账"),2))</f>
        <v/>
      </c>
      <c r="M30" s="24" t="str">
        <f>IF($B30="","",ROUND(SUMIFS(流水收入,流水客户,$B30,流水月份,(管理年度*100+11),流水属性,"&lt;&gt;内部转账"),2))</f>
        <v/>
      </c>
      <c r="N30" s="24" t="str">
        <f>IF($B30="","",ROUND(SUMIFS(流水收入,流水客户,$B30,流水月份,(管理年度*100+12),流水属性,"&lt;&gt;内部转账"),2))</f>
        <v/>
      </c>
      <c r="O30" s="24" t="str">
        <f t="shared" si="1"/>
        <v/>
      </c>
      <c r="P30" s="33" t="str">
        <f t="shared" si="2"/>
        <v/>
      </c>
    </row>
    <row r="31" ht="16.5" spans="1:16">
      <c r="A31" s="4" t="str">
        <f>IF($B31="","",COUNTA($B$6:$B31))</f>
        <v/>
      </c>
      <c r="B31" s="32"/>
      <c r="C31" s="24" t="str">
        <f>IF($B31="","",ROUND(SUMIFS(流水收入,流水客户,$B31,流水月份,(管理年度*100+1),流水属性,"&lt;&gt;内部转账"),2))</f>
        <v/>
      </c>
      <c r="D31" s="24" t="str">
        <f>IF($B31="","",ROUND(SUMIFS(流水收入,流水客户,$B31,流水月份,(管理年度*100+2),流水属性,"&lt;&gt;内部转账"),2))</f>
        <v/>
      </c>
      <c r="E31" s="24" t="str">
        <f>IF($B31="","",ROUND(SUMIFS(流水收入,流水客户,$B31,流水月份,(管理年度*100+3),流水属性,"&lt;&gt;内部转账"),2))</f>
        <v/>
      </c>
      <c r="F31" s="24" t="str">
        <f>IF($B31="","",ROUND(SUMIFS(流水收入,流水客户,$B31,流水月份,(管理年度*100+4),流水属性,"&lt;&gt;内部转账"),2))</f>
        <v/>
      </c>
      <c r="G31" s="24" t="str">
        <f>IF($B31="","",ROUND(SUMIFS(流水收入,流水客户,$B31,流水月份,(管理年度*100+5),流水属性,"&lt;&gt;内部转账"),2))</f>
        <v/>
      </c>
      <c r="H31" s="24" t="str">
        <f>IF($B31="","",ROUND(SUMIFS(流水收入,流水客户,$B31,流水月份,(管理年度*100+6),流水属性,"&lt;&gt;内部转账"),2))</f>
        <v/>
      </c>
      <c r="I31" s="24" t="str">
        <f>IF($B31="","",ROUND(SUMIFS(流水收入,流水客户,$B31,流水月份,(管理年度*100+7),流水属性,"&lt;&gt;内部转账"),2))</f>
        <v/>
      </c>
      <c r="J31" s="24" t="str">
        <f>IF($B31="","",ROUND(SUMIFS(流水收入,流水客户,$B31,流水月份,(管理年度*100+8),流水属性,"&lt;&gt;内部转账"),2))</f>
        <v/>
      </c>
      <c r="K31" s="24" t="str">
        <f>IF($B31="","",ROUND(SUMIFS(流水收入,流水客户,$B31,流水月份,(管理年度*100+9),流水属性,"&lt;&gt;内部转账"),2))</f>
        <v/>
      </c>
      <c r="L31" s="24" t="str">
        <f>IF($B31="","",ROUND(SUMIFS(流水收入,流水客户,$B31,流水月份,(管理年度*100+10),流水属性,"&lt;&gt;内部转账"),2))</f>
        <v/>
      </c>
      <c r="M31" s="24" t="str">
        <f>IF($B31="","",ROUND(SUMIFS(流水收入,流水客户,$B31,流水月份,(管理年度*100+11),流水属性,"&lt;&gt;内部转账"),2))</f>
        <v/>
      </c>
      <c r="N31" s="24" t="str">
        <f>IF($B31="","",ROUND(SUMIFS(流水收入,流水客户,$B31,流水月份,(管理年度*100+12),流水属性,"&lt;&gt;内部转账"),2))</f>
        <v/>
      </c>
      <c r="O31" s="24" t="str">
        <f t="shared" si="1"/>
        <v/>
      </c>
      <c r="P31" s="33" t="str">
        <f t="shared" si="2"/>
        <v/>
      </c>
    </row>
    <row r="32" ht="16.5" spans="1:16">
      <c r="A32" s="4" t="str">
        <f>IF($B32="","",COUNTA($B$6:$B32))</f>
        <v/>
      </c>
      <c r="B32" s="32"/>
      <c r="C32" s="24" t="str">
        <f>IF($B32="","",ROUND(SUMIFS(流水收入,流水客户,$B32,流水月份,(管理年度*100+1),流水属性,"&lt;&gt;内部转账"),2))</f>
        <v/>
      </c>
      <c r="D32" s="24" t="str">
        <f>IF($B32="","",ROUND(SUMIFS(流水收入,流水客户,$B32,流水月份,(管理年度*100+2),流水属性,"&lt;&gt;内部转账"),2))</f>
        <v/>
      </c>
      <c r="E32" s="24" t="str">
        <f>IF($B32="","",ROUND(SUMIFS(流水收入,流水客户,$B32,流水月份,(管理年度*100+3),流水属性,"&lt;&gt;内部转账"),2))</f>
        <v/>
      </c>
      <c r="F32" s="24" t="str">
        <f>IF($B32="","",ROUND(SUMIFS(流水收入,流水客户,$B32,流水月份,(管理年度*100+4),流水属性,"&lt;&gt;内部转账"),2))</f>
        <v/>
      </c>
      <c r="G32" s="24" t="str">
        <f>IF($B32="","",ROUND(SUMIFS(流水收入,流水客户,$B32,流水月份,(管理年度*100+5),流水属性,"&lt;&gt;内部转账"),2))</f>
        <v/>
      </c>
      <c r="H32" s="24" t="str">
        <f>IF($B32="","",ROUND(SUMIFS(流水收入,流水客户,$B32,流水月份,(管理年度*100+6),流水属性,"&lt;&gt;内部转账"),2))</f>
        <v/>
      </c>
      <c r="I32" s="24" t="str">
        <f>IF($B32="","",ROUND(SUMIFS(流水收入,流水客户,$B32,流水月份,(管理年度*100+7),流水属性,"&lt;&gt;内部转账"),2))</f>
        <v/>
      </c>
      <c r="J32" s="24" t="str">
        <f>IF($B32="","",ROUND(SUMIFS(流水收入,流水客户,$B32,流水月份,(管理年度*100+8),流水属性,"&lt;&gt;内部转账"),2))</f>
        <v/>
      </c>
      <c r="K32" s="24" t="str">
        <f>IF($B32="","",ROUND(SUMIFS(流水收入,流水客户,$B32,流水月份,(管理年度*100+9),流水属性,"&lt;&gt;内部转账"),2))</f>
        <v/>
      </c>
      <c r="L32" s="24" t="str">
        <f>IF($B32="","",ROUND(SUMIFS(流水收入,流水客户,$B32,流水月份,(管理年度*100+10),流水属性,"&lt;&gt;内部转账"),2))</f>
        <v/>
      </c>
      <c r="M32" s="24" t="str">
        <f>IF($B32="","",ROUND(SUMIFS(流水收入,流水客户,$B32,流水月份,(管理年度*100+11),流水属性,"&lt;&gt;内部转账"),2))</f>
        <v/>
      </c>
      <c r="N32" s="24" t="str">
        <f>IF($B32="","",ROUND(SUMIFS(流水收入,流水客户,$B32,流水月份,(管理年度*100+12),流水属性,"&lt;&gt;内部转账"),2))</f>
        <v/>
      </c>
      <c r="O32" s="24" t="str">
        <f t="shared" si="1"/>
        <v/>
      </c>
      <c r="P32" s="33" t="str">
        <f t="shared" si="2"/>
        <v/>
      </c>
    </row>
    <row r="33" ht="16.5" spans="1:16">
      <c r="A33" s="4" t="str">
        <f>IF($B33="","",COUNTA($B$6:$B33))</f>
        <v/>
      </c>
      <c r="B33" s="32"/>
      <c r="C33" s="24" t="str">
        <f>IF($B33="","",ROUND(SUMIFS(流水收入,流水客户,$B33,流水月份,(管理年度*100+1),流水属性,"&lt;&gt;内部转账"),2))</f>
        <v/>
      </c>
      <c r="D33" s="24" t="str">
        <f>IF($B33="","",ROUND(SUMIFS(流水收入,流水客户,$B33,流水月份,(管理年度*100+2),流水属性,"&lt;&gt;内部转账"),2))</f>
        <v/>
      </c>
      <c r="E33" s="24" t="str">
        <f>IF($B33="","",ROUND(SUMIFS(流水收入,流水客户,$B33,流水月份,(管理年度*100+3),流水属性,"&lt;&gt;内部转账"),2))</f>
        <v/>
      </c>
      <c r="F33" s="24" t="str">
        <f>IF($B33="","",ROUND(SUMIFS(流水收入,流水客户,$B33,流水月份,(管理年度*100+4),流水属性,"&lt;&gt;内部转账"),2))</f>
        <v/>
      </c>
      <c r="G33" s="24" t="str">
        <f>IF($B33="","",ROUND(SUMIFS(流水收入,流水客户,$B33,流水月份,(管理年度*100+5),流水属性,"&lt;&gt;内部转账"),2))</f>
        <v/>
      </c>
      <c r="H33" s="24" t="str">
        <f>IF($B33="","",ROUND(SUMIFS(流水收入,流水客户,$B33,流水月份,(管理年度*100+6),流水属性,"&lt;&gt;内部转账"),2))</f>
        <v/>
      </c>
      <c r="I33" s="24" t="str">
        <f>IF($B33="","",ROUND(SUMIFS(流水收入,流水客户,$B33,流水月份,(管理年度*100+7),流水属性,"&lt;&gt;内部转账"),2))</f>
        <v/>
      </c>
      <c r="J33" s="24" t="str">
        <f>IF($B33="","",ROUND(SUMIFS(流水收入,流水客户,$B33,流水月份,(管理年度*100+8),流水属性,"&lt;&gt;内部转账"),2))</f>
        <v/>
      </c>
      <c r="K33" s="24" t="str">
        <f>IF($B33="","",ROUND(SUMIFS(流水收入,流水客户,$B33,流水月份,(管理年度*100+9),流水属性,"&lt;&gt;内部转账"),2))</f>
        <v/>
      </c>
      <c r="L33" s="24" t="str">
        <f>IF($B33="","",ROUND(SUMIFS(流水收入,流水客户,$B33,流水月份,(管理年度*100+10),流水属性,"&lt;&gt;内部转账"),2))</f>
        <v/>
      </c>
      <c r="M33" s="24" t="str">
        <f>IF($B33="","",ROUND(SUMIFS(流水收入,流水客户,$B33,流水月份,(管理年度*100+11),流水属性,"&lt;&gt;内部转账"),2))</f>
        <v/>
      </c>
      <c r="N33" s="24" t="str">
        <f>IF($B33="","",ROUND(SUMIFS(流水收入,流水客户,$B33,流水月份,(管理年度*100+12),流水属性,"&lt;&gt;内部转账"),2))</f>
        <v/>
      </c>
      <c r="O33" s="24" t="str">
        <f t="shared" si="1"/>
        <v/>
      </c>
      <c r="P33" s="33" t="str">
        <f t="shared" si="2"/>
        <v/>
      </c>
    </row>
    <row r="34" ht="16.5" spans="1:16">
      <c r="A34" s="4" t="str">
        <f>IF($B34="","",COUNTA($B$6:$B34))</f>
        <v/>
      </c>
      <c r="B34" s="32"/>
      <c r="C34" s="24" t="str">
        <f>IF($B34="","",ROUND(SUMIFS(流水收入,流水客户,$B34,流水月份,(管理年度*100+1),流水属性,"&lt;&gt;内部转账"),2))</f>
        <v/>
      </c>
      <c r="D34" s="24" t="str">
        <f>IF($B34="","",ROUND(SUMIFS(流水收入,流水客户,$B34,流水月份,(管理年度*100+2),流水属性,"&lt;&gt;内部转账"),2))</f>
        <v/>
      </c>
      <c r="E34" s="24" t="str">
        <f>IF($B34="","",ROUND(SUMIFS(流水收入,流水客户,$B34,流水月份,(管理年度*100+3),流水属性,"&lt;&gt;内部转账"),2))</f>
        <v/>
      </c>
      <c r="F34" s="24" t="str">
        <f>IF($B34="","",ROUND(SUMIFS(流水收入,流水客户,$B34,流水月份,(管理年度*100+4),流水属性,"&lt;&gt;内部转账"),2))</f>
        <v/>
      </c>
      <c r="G34" s="24" t="str">
        <f>IF($B34="","",ROUND(SUMIFS(流水收入,流水客户,$B34,流水月份,(管理年度*100+5),流水属性,"&lt;&gt;内部转账"),2))</f>
        <v/>
      </c>
      <c r="H34" s="24" t="str">
        <f>IF($B34="","",ROUND(SUMIFS(流水收入,流水客户,$B34,流水月份,(管理年度*100+6),流水属性,"&lt;&gt;内部转账"),2))</f>
        <v/>
      </c>
      <c r="I34" s="24" t="str">
        <f>IF($B34="","",ROUND(SUMIFS(流水收入,流水客户,$B34,流水月份,(管理年度*100+7),流水属性,"&lt;&gt;内部转账"),2))</f>
        <v/>
      </c>
      <c r="J34" s="24" t="str">
        <f>IF($B34="","",ROUND(SUMIFS(流水收入,流水客户,$B34,流水月份,(管理年度*100+8),流水属性,"&lt;&gt;内部转账"),2))</f>
        <v/>
      </c>
      <c r="K34" s="24" t="str">
        <f>IF($B34="","",ROUND(SUMIFS(流水收入,流水客户,$B34,流水月份,(管理年度*100+9),流水属性,"&lt;&gt;内部转账"),2))</f>
        <v/>
      </c>
      <c r="L34" s="24" t="str">
        <f>IF($B34="","",ROUND(SUMIFS(流水收入,流水客户,$B34,流水月份,(管理年度*100+10),流水属性,"&lt;&gt;内部转账"),2))</f>
        <v/>
      </c>
      <c r="M34" s="24" t="str">
        <f>IF($B34="","",ROUND(SUMIFS(流水收入,流水客户,$B34,流水月份,(管理年度*100+11),流水属性,"&lt;&gt;内部转账"),2))</f>
        <v/>
      </c>
      <c r="N34" s="24" t="str">
        <f>IF($B34="","",ROUND(SUMIFS(流水收入,流水客户,$B34,流水月份,(管理年度*100+12),流水属性,"&lt;&gt;内部转账"),2))</f>
        <v/>
      </c>
      <c r="O34" s="24" t="str">
        <f t="shared" si="1"/>
        <v/>
      </c>
      <c r="P34" s="33" t="str">
        <f t="shared" si="2"/>
        <v/>
      </c>
    </row>
    <row r="35" ht="16.5" spans="1:16">
      <c r="A35" s="4" t="str">
        <f>IF($B35="","",COUNTA($B$6:$B35))</f>
        <v/>
      </c>
      <c r="B35" s="32"/>
      <c r="C35" s="24" t="str">
        <f>IF($B35="","",ROUND(SUMIFS(流水收入,流水客户,$B35,流水月份,(管理年度*100+1),流水属性,"&lt;&gt;内部转账"),2))</f>
        <v/>
      </c>
      <c r="D35" s="24" t="str">
        <f>IF($B35="","",ROUND(SUMIFS(流水收入,流水客户,$B35,流水月份,(管理年度*100+2),流水属性,"&lt;&gt;内部转账"),2))</f>
        <v/>
      </c>
      <c r="E35" s="24" t="str">
        <f>IF($B35="","",ROUND(SUMIFS(流水收入,流水客户,$B35,流水月份,(管理年度*100+3),流水属性,"&lt;&gt;内部转账"),2))</f>
        <v/>
      </c>
      <c r="F35" s="24" t="str">
        <f>IF($B35="","",ROUND(SUMIFS(流水收入,流水客户,$B35,流水月份,(管理年度*100+4),流水属性,"&lt;&gt;内部转账"),2))</f>
        <v/>
      </c>
      <c r="G35" s="24" t="str">
        <f>IF($B35="","",ROUND(SUMIFS(流水收入,流水客户,$B35,流水月份,(管理年度*100+5),流水属性,"&lt;&gt;内部转账"),2))</f>
        <v/>
      </c>
      <c r="H35" s="24" t="str">
        <f>IF($B35="","",ROUND(SUMIFS(流水收入,流水客户,$B35,流水月份,(管理年度*100+6),流水属性,"&lt;&gt;内部转账"),2))</f>
        <v/>
      </c>
      <c r="I35" s="24" t="str">
        <f>IF($B35="","",ROUND(SUMIFS(流水收入,流水客户,$B35,流水月份,(管理年度*100+7),流水属性,"&lt;&gt;内部转账"),2))</f>
        <v/>
      </c>
      <c r="J35" s="24" t="str">
        <f>IF($B35="","",ROUND(SUMIFS(流水收入,流水客户,$B35,流水月份,(管理年度*100+8),流水属性,"&lt;&gt;内部转账"),2))</f>
        <v/>
      </c>
      <c r="K35" s="24" t="str">
        <f>IF($B35="","",ROUND(SUMIFS(流水收入,流水客户,$B35,流水月份,(管理年度*100+9),流水属性,"&lt;&gt;内部转账"),2))</f>
        <v/>
      </c>
      <c r="L35" s="24" t="str">
        <f>IF($B35="","",ROUND(SUMIFS(流水收入,流水客户,$B35,流水月份,(管理年度*100+10),流水属性,"&lt;&gt;内部转账"),2))</f>
        <v/>
      </c>
      <c r="M35" s="24" t="str">
        <f>IF($B35="","",ROUND(SUMIFS(流水收入,流水客户,$B35,流水月份,(管理年度*100+11),流水属性,"&lt;&gt;内部转账"),2))</f>
        <v/>
      </c>
      <c r="N35" s="24" t="str">
        <f>IF($B35="","",ROUND(SUMIFS(流水收入,流水客户,$B35,流水月份,(管理年度*100+12),流水属性,"&lt;&gt;内部转账"),2))</f>
        <v/>
      </c>
      <c r="O35" s="24" t="str">
        <f t="shared" si="1"/>
        <v/>
      </c>
      <c r="P35" s="33" t="str">
        <f t="shared" si="2"/>
        <v/>
      </c>
    </row>
    <row r="36" ht="16.5" spans="1:16">
      <c r="A36" s="4" t="str">
        <f>IF($B36="","",COUNTA($B$6:$B36))</f>
        <v/>
      </c>
      <c r="B36" s="32"/>
      <c r="C36" s="24" t="str">
        <f>IF($B36="","",ROUND(SUMIFS(流水收入,流水客户,$B36,流水月份,(管理年度*100+1),流水属性,"&lt;&gt;内部转账"),2))</f>
        <v/>
      </c>
      <c r="D36" s="24" t="str">
        <f>IF($B36="","",ROUND(SUMIFS(流水收入,流水客户,$B36,流水月份,(管理年度*100+2),流水属性,"&lt;&gt;内部转账"),2))</f>
        <v/>
      </c>
      <c r="E36" s="24" t="str">
        <f>IF($B36="","",ROUND(SUMIFS(流水收入,流水客户,$B36,流水月份,(管理年度*100+3),流水属性,"&lt;&gt;内部转账"),2))</f>
        <v/>
      </c>
      <c r="F36" s="24" t="str">
        <f>IF($B36="","",ROUND(SUMIFS(流水收入,流水客户,$B36,流水月份,(管理年度*100+4),流水属性,"&lt;&gt;内部转账"),2))</f>
        <v/>
      </c>
      <c r="G36" s="24" t="str">
        <f>IF($B36="","",ROUND(SUMIFS(流水收入,流水客户,$B36,流水月份,(管理年度*100+5),流水属性,"&lt;&gt;内部转账"),2))</f>
        <v/>
      </c>
      <c r="H36" s="24" t="str">
        <f>IF($B36="","",ROUND(SUMIFS(流水收入,流水客户,$B36,流水月份,(管理年度*100+6),流水属性,"&lt;&gt;内部转账"),2))</f>
        <v/>
      </c>
      <c r="I36" s="24" t="str">
        <f>IF($B36="","",ROUND(SUMIFS(流水收入,流水客户,$B36,流水月份,(管理年度*100+7),流水属性,"&lt;&gt;内部转账"),2))</f>
        <v/>
      </c>
      <c r="J36" s="24" t="str">
        <f>IF($B36="","",ROUND(SUMIFS(流水收入,流水客户,$B36,流水月份,(管理年度*100+8),流水属性,"&lt;&gt;内部转账"),2))</f>
        <v/>
      </c>
      <c r="K36" s="24" t="str">
        <f>IF($B36="","",ROUND(SUMIFS(流水收入,流水客户,$B36,流水月份,(管理年度*100+9),流水属性,"&lt;&gt;内部转账"),2))</f>
        <v/>
      </c>
      <c r="L36" s="24" t="str">
        <f>IF($B36="","",ROUND(SUMIFS(流水收入,流水客户,$B36,流水月份,(管理年度*100+10),流水属性,"&lt;&gt;内部转账"),2))</f>
        <v/>
      </c>
      <c r="M36" s="24" t="str">
        <f>IF($B36="","",ROUND(SUMIFS(流水收入,流水客户,$B36,流水月份,(管理年度*100+11),流水属性,"&lt;&gt;内部转账"),2))</f>
        <v/>
      </c>
      <c r="N36" s="24" t="str">
        <f>IF($B36="","",ROUND(SUMIFS(流水收入,流水客户,$B36,流水月份,(管理年度*100+12),流水属性,"&lt;&gt;内部转账"),2))</f>
        <v/>
      </c>
      <c r="O36" s="24" t="str">
        <f t="shared" si="1"/>
        <v/>
      </c>
      <c r="P36" s="33" t="str">
        <f t="shared" si="2"/>
        <v/>
      </c>
    </row>
    <row r="37" ht="16.5" spans="1:16">
      <c r="A37" s="4" t="str">
        <f>IF($B37="","",COUNTA($B$6:$B37))</f>
        <v/>
      </c>
      <c r="B37" s="32"/>
      <c r="C37" s="24" t="str">
        <f>IF($B37="","",ROUND(SUMIFS(流水收入,流水客户,$B37,流水月份,(管理年度*100+1),流水属性,"&lt;&gt;内部转账"),2))</f>
        <v/>
      </c>
      <c r="D37" s="24" t="str">
        <f>IF($B37="","",ROUND(SUMIFS(流水收入,流水客户,$B37,流水月份,(管理年度*100+2),流水属性,"&lt;&gt;内部转账"),2))</f>
        <v/>
      </c>
      <c r="E37" s="24" t="str">
        <f>IF($B37="","",ROUND(SUMIFS(流水收入,流水客户,$B37,流水月份,(管理年度*100+3),流水属性,"&lt;&gt;内部转账"),2))</f>
        <v/>
      </c>
      <c r="F37" s="24" t="str">
        <f>IF($B37="","",ROUND(SUMIFS(流水收入,流水客户,$B37,流水月份,(管理年度*100+4),流水属性,"&lt;&gt;内部转账"),2))</f>
        <v/>
      </c>
      <c r="G37" s="24" t="str">
        <f>IF($B37="","",ROUND(SUMIFS(流水收入,流水客户,$B37,流水月份,(管理年度*100+5),流水属性,"&lt;&gt;内部转账"),2))</f>
        <v/>
      </c>
      <c r="H37" s="24" t="str">
        <f>IF($B37="","",ROUND(SUMIFS(流水收入,流水客户,$B37,流水月份,(管理年度*100+6),流水属性,"&lt;&gt;内部转账"),2))</f>
        <v/>
      </c>
      <c r="I37" s="24" t="str">
        <f>IF($B37="","",ROUND(SUMIFS(流水收入,流水客户,$B37,流水月份,(管理年度*100+7),流水属性,"&lt;&gt;内部转账"),2))</f>
        <v/>
      </c>
      <c r="J37" s="24" t="str">
        <f>IF($B37="","",ROUND(SUMIFS(流水收入,流水客户,$B37,流水月份,(管理年度*100+8),流水属性,"&lt;&gt;内部转账"),2))</f>
        <v/>
      </c>
      <c r="K37" s="24" t="str">
        <f>IF($B37="","",ROUND(SUMIFS(流水收入,流水客户,$B37,流水月份,(管理年度*100+9),流水属性,"&lt;&gt;内部转账"),2))</f>
        <v/>
      </c>
      <c r="L37" s="24" t="str">
        <f>IF($B37="","",ROUND(SUMIFS(流水收入,流水客户,$B37,流水月份,(管理年度*100+10),流水属性,"&lt;&gt;内部转账"),2))</f>
        <v/>
      </c>
      <c r="M37" s="24" t="str">
        <f>IF($B37="","",ROUND(SUMIFS(流水收入,流水客户,$B37,流水月份,(管理年度*100+11),流水属性,"&lt;&gt;内部转账"),2))</f>
        <v/>
      </c>
      <c r="N37" s="24" t="str">
        <f>IF($B37="","",ROUND(SUMIFS(流水收入,流水客户,$B37,流水月份,(管理年度*100+12),流水属性,"&lt;&gt;内部转账"),2))</f>
        <v/>
      </c>
      <c r="O37" s="24" t="str">
        <f t="shared" si="1"/>
        <v/>
      </c>
      <c r="P37" s="33" t="str">
        <f t="shared" si="2"/>
        <v/>
      </c>
    </row>
    <row r="38" ht="16.5" spans="1:16">
      <c r="A38" s="4" t="str">
        <f>IF($B38="","",COUNTA($B$6:$B38))</f>
        <v/>
      </c>
      <c r="B38" s="32"/>
      <c r="C38" s="24" t="str">
        <f>IF($B38="","",ROUND(SUMIFS(流水收入,流水客户,$B38,流水月份,(管理年度*100+1),流水属性,"&lt;&gt;内部转账"),2))</f>
        <v/>
      </c>
      <c r="D38" s="24" t="str">
        <f>IF($B38="","",ROUND(SUMIFS(流水收入,流水客户,$B38,流水月份,(管理年度*100+2),流水属性,"&lt;&gt;内部转账"),2))</f>
        <v/>
      </c>
      <c r="E38" s="24" t="str">
        <f>IF($B38="","",ROUND(SUMIFS(流水收入,流水客户,$B38,流水月份,(管理年度*100+3),流水属性,"&lt;&gt;内部转账"),2))</f>
        <v/>
      </c>
      <c r="F38" s="24" t="str">
        <f>IF($B38="","",ROUND(SUMIFS(流水收入,流水客户,$B38,流水月份,(管理年度*100+4),流水属性,"&lt;&gt;内部转账"),2))</f>
        <v/>
      </c>
      <c r="G38" s="24" t="str">
        <f>IF($B38="","",ROUND(SUMIFS(流水收入,流水客户,$B38,流水月份,(管理年度*100+5),流水属性,"&lt;&gt;内部转账"),2))</f>
        <v/>
      </c>
      <c r="H38" s="24" t="str">
        <f>IF($B38="","",ROUND(SUMIFS(流水收入,流水客户,$B38,流水月份,(管理年度*100+6),流水属性,"&lt;&gt;内部转账"),2))</f>
        <v/>
      </c>
      <c r="I38" s="24" t="str">
        <f>IF($B38="","",ROUND(SUMIFS(流水收入,流水客户,$B38,流水月份,(管理年度*100+7),流水属性,"&lt;&gt;内部转账"),2))</f>
        <v/>
      </c>
      <c r="J38" s="24" t="str">
        <f>IF($B38="","",ROUND(SUMIFS(流水收入,流水客户,$B38,流水月份,(管理年度*100+8),流水属性,"&lt;&gt;内部转账"),2))</f>
        <v/>
      </c>
      <c r="K38" s="24" t="str">
        <f>IF($B38="","",ROUND(SUMIFS(流水收入,流水客户,$B38,流水月份,(管理年度*100+9),流水属性,"&lt;&gt;内部转账"),2))</f>
        <v/>
      </c>
      <c r="L38" s="24" t="str">
        <f>IF($B38="","",ROUND(SUMIFS(流水收入,流水客户,$B38,流水月份,(管理年度*100+10),流水属性,"&lt;&gt;内部转账"),2))</f>
        <v/>
      </c>
      <c r="M38" s="24" t="str">
        <f>IF($B38="","",ROUND(SUMIFS(流水收入,流水客户,$B38,流水月份,(管理年度*100+11),流水属性,"&lt;&gt;内部转账"),2))</f>
        <v/>
      </c>
      <c r="N38" s="24" t="str">
        <f>IF($B38="","",ROUND(SUMIFS(流水收入,流水客户,$B38,流水月份,(管理年度*100+12),流水属性,"&lt;&gt;内部转账"),2))</f>
        <v/>
      </c>
      <c r="O38" s="24" t="str">
        <f t="shared" si="1"/>
        <v/>
      </c>
      <c r="P38" s="33" t="str">
        <f t="shared" si="2"/>
        <v/>
      </c>
    </row>
    <row r="39" ht="16.5" spans="1:16">
      <c r="A39" s="4" t="str">
        <f>IF($B39="","",COUNTA($B$6:$B39))</f>
        <v/>
      </c>
      <c r="B39" s="32"/>
      <c r="C39" s="24" t="str">
        <f>IF($B39="","",ROUND(SUMIFS(流水收入,流水客户,$B39,流水月份,(管理年度*100+1),流水属性,"&lt;&gt;内部转账"),2))</f>
        <v/>
      </c>
      <c r="D39" s="24" t="str">
        <f>IF($B39="","",ROUND(SUMIFS(流水收入,流水客户,$B39,流水月份,(管理年度*100+2),流水属性,"&lt;&gt;内部转账"),2))</f>
        <v/>
      </c>
      <c r="E39" s="24" t="str">
        <f>IF($B39="","",ROUND(SUMIFS(流水收入,流水客户,$B39,流水月份,(管理年度*100+3),流水属性,"&lt;&gt;内部转账"),2))</f>
        <v/>
      </c>
      <c r="F39" s="24" t="str">
        <f>IF($B39="","",ROUND(SUMIFS(流水收入,流水客户,$B39,流水月份,(管理年度*100+4),流水属性,"&lt;&gt;内部转账"),2))</f>
        <v/>
      </c>
      <c r="G39" s="24" t="str">
        <f>IF($B39="","",ROUND(SUMIFS(流水收入,流水客户,$B39,流水月份,(管理年度*100+5),流水属性,"&lt;&gt;内部转账"),2))</f>
        <v/>
      </c>
      <c r="H39" s="24" t="str">
        <f>IF($B39="","",ROUND(SUMIFS(流水收入,流水客户,$B39,流水月份,(管理年度*100+6),流水属性,"&lt;&gt;内部转账"),2))</f>
        <v/>
      </c>
      <c r="I39" s="24" t="str">
        <f>IF($B39="","",ROUND(SUMIFS(流水收入,流水客户,$B39,流水月份,(管理年度*100+7),流水属性,"&lt;&gt;内部转账"),2))</f>
        <v/>
      </c>
      <c r="J39" s="24" t="str">
        <f>IF($B39="","",ROUND(SUMIFS(流水收入,流水客户,$B39,流水月份,(管理年度*100+8),流水属性,"&lt;&gt;内部转账"),2))</f>
        <v/>
      </c>
      <c r="K39" s="24" t="str">
        <f>IF($B39="","",ROUND(SUMIFS(流水收入,流水客户,$B39,流水月份,(管理年度*100+9),流水属性,"&lt;&gt;内部转账"),2))</f>
        <v/>
      </c>
      <c r="L39" s="24" t="str">
        <f>IF($B39="","",ROUND(SUMIFS(流水收入,流水客户,$B39,流水月份,(管理年度*100+10),流水属性,"&lt;&gt;内部转账"),2))</f>
        <v/>
      </c>
      <c r="M39" s="24" t="str">
        <f>IF($B39="","",ROUND(SUMIFS(流水收入,流水客户,$B39,流水月份,(管理年度*100+11),流水属性,"&lt;&gt;内部转账"),2))</f>
        <v/>
      </c>
      <c r="N39" s="24" t="str">
        <f>IF($B39="","",ROUND(SUMIFS(流水收入,流水客户,$B39,流水月份,(管理年度*100+12),流水属性,"&lt;&gt;内部转账"),2))</f>
        <v/>
      </c>
      <c r="O39" s="24" t="str">
        <f t="shared" si="1"/>
        <v/>
      </c>
      <c r="P39" s="33" t="str">
        <f t="shared" si="2"/>
        <v/>
      </c>
    </row>
    <row r="40" ht="16.5" spans="1:16">
      <c r="A40" s="4" t="str">
        <f>IF($B40="","",COUNTA($B$6:$B40))</f>
        <v/>
      </c>
      <c r="B40" s="32"/>
      <c r="C40" s="24" t="str">
        <f>IF($B40="","",ROUND(SUMIFS(流水收入,流水客户,$B40,流水月份,(管理年度*100+1),流水属性,"&lt;&gt;内部转账"),2))</f>
        <v/>
      </c>
      <c r="D40" s="24" t="str">
        <f>IF($B40="","",ROUND(SUMIFS(流水收入,流水客户,$B40,流水月份,(管理年度*100+2),流水属性,"&lt;&gt;内部转账"),2))</f>
        <v/>
      </c>
      <c r="E40" s="24" t="str">
        <f>IF($B40="","",ROUND(SUMIFS(流水收入,流水客户,$B40,流水月份,(管理年度*100+3),流水属性,"&lt;&gt;内部转账"),2))</f>
        <v/>
      </c>
      <c r="F40" s="24" t="str">
        <f>IF($B40="","",ROUND(SUMIFS(流水收入,流水客户,$B40,流水月份,(管理年度*100+4),流水属性,"&lt;&gt;内部转账"),2))</f>
        <v/>
      </c>
      <c r="G40" s="24" t="str">
        <f>IF($B40="","",ROUND(SUMIFS(流水收入,流水客户,$B40,流水月份,(管理年度*100+5),流水属性,"&lt;&gt;内部转账"),2))</f>
        <v/>
      </c>
      <c r="H40" s="24" t="str">
        <f>IF($B40="","",ROUND(SUMIFS(流水收入,流水客户,$B40,流水月份,(管理年度*100+6),流水属性,"&lt;&gt;内部转账"),2))</f>
        <v/>
      </c>
      <c r="I40" s="24" t="str">
        <f>IF($B40="","",ROUND(SUMIFS(流水收入,流水客户,$B40,流水月份,(管理年度*100+7),流水属性,"&lt;&gt;内部转账"),2))</f>
        <v/>
      </c>
      <c r="J40" s="24" t="str">
        <f>IF($B40="","",ROUND(SUMIFS(流水收入,流水客户,$B40,流水月份,(管理年度*100+8),流水属性,"&lt;&gt;内部转账"),2))</f>
        <v/>
      </c>
      <c r="K40" s="24" t="str">
        <f>IF($B40="","",ROUND(SUMIFS(流水收入,流水客户,$B40,流水月份,(管理年度*100+9),流水属性,"&lt;&gt;内部转账"),2))</f>
        <v/>
      </c>
      <c r="L40" s="24" t="str">
        <f>IF($B40="","",ROUND(SUMIFS(流水收入,流水客户,$B40,流水月份,(管理年度*100+10),流水属性,"&lt;&gt;内部转账"),2))</f>
        <v/>
      </c>
      <c r="M40" s="24" t="str">
        <f>IF($B40="","",ROUND(SUMIFS(流水收入,流水客户,$B40,流水月份,(管理年度*100+11),流水属性,"&lt;&gt;内部转账"),2))</f>
        <v/>
      </c>
      <c r="N40" s="24" t="str">
        <f>IF($B40="","",ROUND(SUMIFS(流水收入,流水客户,$B40,流水月份,(管理年度*100+12),流水属性,"&lt;&gt;内部转账"),2))</f>
        <v/>
      </c>
      <c r="O40" s="24" t="str">
        <f t="shared" si="1"/>
        <v/>
      </c>
      <c r="P40" s="33" t="str">
        <f t="shared" si="2"/>
        <v/>
      </c>
    </row>
    <row r="41" ht="16.5" spans="1:16">
      <c r="A41" s="4" t="str">
        <f>IF($B41="","",COUNTA($B$6:$B41))</f>
        <v/>
      </c>
      <c r="B41" s="32"/>
      <c r="C41" s="24" t="str">
        <f>IF($B41="","",ROUND(SUMIFS(流水收入,流水客户,$B41,流水月份,(管理年度*100+1),流水属性,"&lt;&gt;内部转账"),2))</f>
        <v/>
      </c>
      <c r="D41" s="24" t="str">
        <f>IF($B41="","",ROUND(SUMIFS(流水收入,流水客户,$B41,流水月份,(管理年度*100+2),流水属性,"&lt;&gt;内部转账"),2))</f>
        <v/>
      </c>
      <c r="E41" s="24" t="str">
        <f>IF($B41="","",ROUND(SUMIFS(流水收入,流水客户,$B41,流水月份,(管理年度*100+3),流水属性,"&lt;&gt;内部转账"),2))</f>
        <v/>
      </c>
      <c r="F41" s="24" t="str">
        <f>IF($B41="","",ROUND(SUMIFS(流水收入,流水客户,$B41,流水月份,(管理年度*100+4),流水属性,"&lt;&gt;内部转账"),2))</f>
        <v/>
      </c>
      <c r="G41" s="24" t="str">
        <f>IF($B41="","",ROUND(SUMIFS(流水收入,流水客户,$B41,流水月份,(管理年度*100+5),流水属性,"&lt;&gt;内部转账"),2))</f>
        <v/>
      </c>
      <c r="H41" s="24" t="str">
        <f>IF($B41="","",ROUND(SUMIFS(流水收入,流水客户,$B41,流水月份,(管理年度*100+6),流水属性,"&lt;&gt;内部转账"),2))</f>
        <v/>
      </c>
      <c r="I41" s="24" t="str">
        <f>IF($B41="","",ROUND(SUMIFS(流水收入,流水客户,$B41,流水月份,(管理年度*100+7),流水属性,"&lt;&gt;内部转账"),2))</f>
        <v/>
      </c>
      <c r="J41" s="24" t="str">
        <f>IF($B41="","",ROUND(SUMIFS(流水收入,流水客户,$B41,流水月份,(管理年度*100+8),流水属性,"&lt;&gt;内部转账"),2))</f>
        <v/>
      </c>
      <c r="K41" s="24" t="str">
        <f>IF($B41="","",ROUND(SUMIFS(流水收入,流水客户,$B41,流水月份,(管理年度*100+9),流水属性,"&lt;&gt;内部转账"),2))</f>
        <v/>
      </c>
      <c r="L41" s="24" t="str">
        <f>IF($B41="","",ROUND(SUMIFS(流水收入,流水客户,$B41,流水月份,(管理年度*100+10),流水属性,"&lt;&gt;内部转账"),2))</f>
        <v/>
      </c>
      <c r="M41" s="24" t="str">
        <f>IF($B41="","",ROUND(SUMIFS(流水收入,流水客户,$B41,流水月份,(管理年度*100+11),流水属性,"&lt;&gt;内部转账"),2))</f>
        <v/>
      </c>
      <c r="N41" s="24" t="str">
        <f>IF($B41="","",ROUND(SUMIFS(流水收入,流水客户,$B41,流水月份,(管理年度*100+12),流水属性,"&lt;&gt;内部转账"),2))</f>
        <v/>
      </c>
      <c r="O41" s="24" t="str">
        <f t="shared" si="1"/>
        <v/>
      </c>
      <c r="P41" s="33" t="str">
        <f t="shared" si="2"/>
        <v/>
      </c>
    </row>
    <row r="42" ht="16.5" spans="1:16">
      <c r="A42" s="4" t="str">
        <f>IF($B42="","",COUNTA($B$6:$B42))</f>
        <v/>
      </c>
      <c r="B42" s="32"/>
      <c r="C42" s="24" t="str">
        <f>IF($B42="","",ROUND(SUMIFS(流水收入,流水客户,$B42,流水月份,(管理年度*100+1),流水属性,"&lt;&gt;内部转账"),2))</f>
        <v/>
      </c>
      <c r="D42" s="24" t="str">
        <f>IF($B42="","",ROUND(SUMIFS(流水收入,流水客户,$B42,流水月份,(管理年度*100+2),流水属性,"&lt;&gt;内部转账"),2))</f>
        <v/>
      </c>
      <c r="E42" s="24" t="str">
        <f>IF($B42="","",ROUND(SUMIFS(流水收入,流水客户,$B42,流水月份,(管理年度*100+3),流水属性,"&lt;&gt;内部转账"),2))</f>
        <v/>
      </c>
      <c r="F42" s="24" t="str">
        <f>IF($B42="","",ROUND(SUMIFS(流水收入,流水客户,$B42,流水月份,(管理年度*100+4),流水属性,"&lt;&gt;内部转账"),2))</f>
        <v/>
      </c>
      <c r="G42" s="24" t="str">
        <f>IF($B42="","",ROUND(SUMIFS(流水收入,流水客户,$B42,流水月份,(管理年度*100+5),流水属性,"&lt;&gt;内部转账"),2))</f>
        <v/>
      </c>
      <c r="H42" s="24" t="str">
        <f>IF($B42="","",ROUND(SUMIFS(流水收入,流水客户,$B42,流水月份,(管理年度*100+6),流水属性,"&lt;&gt;内部转账"),2))</f>
        <v/>
      </c>
      <c r="I42" s="24" t="str">
        <f>IF($B42="","",ROUND(SUMIFS(流水收入,流水客户,$B42,流水月份,(管理年度*100+7),流水属性,"&lt;&gt;内部转账"),2))</f>
        <v/>
      </c>
      <c r="J42" s="24" t="str">
        <f>IF($B42="","",ROUND(SUMIFS(流水收入,流水客户,$B42,流水月份,(管理年度*100+8),流水属性,"&lt;&gt;内部转账"),2))</f>
        <v/>
      </c>
      <c r="K42" s="24" t="str">
        <f>IF($B42="","",ROUND(SUMIFS(流水收入,流水客户,$B42,流水月份,(管理年度*100+9),流水属性,"&lt;&gt;内部转账"),2))</f>
        <v/>
      </c>
      <c r="L42" s="24" t="str">
        <f>IF($B42="","",ROUND(SUMIFS(流水收入,流水客户,$B42,流水月份,(管理年度*100+10),流水属性,"&lt;&gt;内部转账"),2))</f>
        <v/>
      </c>
      <c r="M42" s="24" t="str">
        <f>IF($B42="","",ROUND(SUMIFS(流水收入,流水客户,$B42,流水月份,(管理年度*100+11),流水属性,"&lt;&gt;内部转账"),2))</f>
        <v/>
      </c>
      <c r="N42" s="24" t="str">
        <f>IF($B42="","",ROUND(SUMIFS(流水收入,流水客户,$B42,流水月份,(管理年度*100+12),流水属性,"&lt;&gt;内部转账"),2))</f>
        <v/>
      </c>
      <c r="O42" s="24" t="str">
        <f t="shared" si="1"/>
        <v/>
      </c>
      <c r="P42" s="33" t="str">
        <f t="shared" si="2"/>
        <v/>
      </c>
    </row>
    <row r="43" ht="16.5" spans="1:16">
      <c r="A43" s="4" t="str">
        <f>IF($B43="","",COUNTA($B$6:$B43))</f>
        <v/>
      </c>
      <c r="B43" s="32"/>
      <c r="C43" s="24" t="str">
        <f>IF($B43="","",ROUND(SUMIFS(流水收入,流水客户,$B43,流水月份,(管理年度*100+1),流水属性,"&lt;&gt;内部转账"),2))</f>
        <v/>
      </c>
      <c r="D43" s="24" t="str">
        <f>IF($B43="","",ROUND(SUMIFS(流水收入,流水客户,$B43,流水月份,(管理年度*100+2),流水属性,"&lt;&gt;内部转账"),2))</f>
        <v/>
      </c>
      <c r="E43" s="24" t="str">
        <f>IF($B43="","",ROUND(SUMIFS(流水收入,流水客户,$B43,流水月份,(管理年度*100+3),流水属性,"&lt;&gt;内部转账"),2))</f>
        <v/>
      </c>
      <c r="F43" s="24" t="str">
        <f>IF($B43="","",ROUND(SUMIFS(流水收入,流水客户,$B43,流水月份,(管理年度*100+4),流水属性,"&lt;&gt;内部转账"),2))</f>
        <v/>
      </c>
      <c r="G43" s="24" t="str">
        <f>IF($B43="","",ROUND(SUMIFS(流水收入,流水客户,$B43,流水月份,(管理年度*100+5),流水属性,"&lt;&gt;内部转账"),2))</f>
        <v/>
      </c>
      <c r="H43" s="24" t="str">
        <f>IF($B43="","",ROUND(SUMIFS(流水收入,流水客户,$B43,流水月份,(管理年度*100+6),流水属性,"&lt;&gt;内部转账"),2))</f>
        <v/>
      </c>
      <c r="I43" s="24" t="str">
        <f>IF($B43="","",ROUND(SUMIFS(流水收入,流水客户,$B43,流水月份,(管理年度*100+7),流水属性,"&lt;&gt;内部转账"),2))</f>
        <v/>
      </c>
      <c r="J43" s="24" t="str">
        <f>IF($B43="","",ROUND(SUMIFS(流水收入,流水客户,$B43,流水月份,(管理年度*100+8),流水属性,"&lt;&gt;内部转账"),2))</f>
        <v/>
      </c>
      <c r="K43" s="24" t="str">
        <f>IF($B43="","",ROUND(SUMIFS(流水收入,流水客户,$B43,流水月份,(管理年度*100+9),流水属性,"&lt;&gt;内部转账"),2))</f>
        <v/>
      </c>
      <c r="L43" s="24" t="str">
        <f>IF($B43="","",ROUND(SUMIFS(流水收入,流水客户,$B43,流水月份,(管理年度*100+10),流水属性,"&lt;&gt;内部转账"),2))</f>
        <v/>
      </c>
      <c r="M43" s="24" t="str">
        <f>IF($B43="","",ROUND(SUMIFS(流水收入,流水客户,$B43,流水月份,(管理年度*100+11),流水属性,"&lt;&gt;内部转账"),2))</f>
        <v/>
      </c>
      <c r="N43" s="24" t="str">
        <f>IF($B43="","",ROUND(SUMIFS(流水收入,流水客户,$B43,流水月份,(管理年度*100+12),流水属性,"&lt;&gt;内部转账"),2))</f>
        <v/>
      </c>
      <c r="O43" s="24" t="str">
        <f t="shared" si="1"/>
        <v/>
      </c>
      <c r="P43" s="33" t="str">
        <f t="shared" si="2"/>
        <v/>
      </c>
    </row>
    <row r="44" ht="16.5" spans="1:16">
      <c r="A44" s="4" t="str">
        <f>IF($B44="","",COUNTA($B$6:$B44))</f>
        <v/>
      </c>
      <c r="B44" s="32"/>
      <c r="C44" s="24" t="str">
        <f>IF($B44="","",ROUND(SUMIFS(流水收入,流水客户,$B44,流水月份,(管理年度*100+1),流水属性,"&lt;&gt;内部转账"),2))</f>
        <v/>
      </c>
      <c r="D44" s="24" t="str">
        <f>IF($B44="","",ROUND(SUMIFS(流水收入,流水客户,$B44,流水月份,(管理年度*100+2),流水属性,"&lt;&gt;内部转账"),2))</f>
        <v/>
      </c>
      <c r="E44" s="24" t="str">
        <f>IF($B44="","",ROUND(SUMIFS(流水收入,流水客户,$B44,流水月份,(管理年度*100+3),流水属性,"&lt;&gt;内部转账"),2))</f>
        <v/>
      </c>
      <c r="F44" s="24" t="str">
        <f>IF($B44="","",ROUND(SUMIFS(流水收入,流水客户,$B44,流水月份,(管理年度*100+4),流水属性,"&lt;&gt;内部转账"),2))</f>
        <v/>
      </c>
      <c r="G44" s="24" t="str">
        <f>IF($B44="","",ROUND(SUMIFS(流水收入,流水客户,$B44,流水月份,(管理年度*100+5),流水属性,"&lt;&gt;内部转账"),2))</f>
        <v/>
      </c>
      <c r="H44" s="24" t="str">
        <f>IF($B44="","",ROUND(SUMIFS(流水收入,流水客户,$B44,流水月份,(管理年度*100+6),流水属性,"&lt;&gt;内部转账"),2))</f>
        <v/>
      </c>
      <c r="I44" s="24" t="str">
        <f>IF($B44="","",ROUND(SUMIFS(流水收入,流水客户,$B44,流水月份,(管理年度*100+7),流水属性,"&lt;&gt;内部转账"),2))</f>
        <v/>
      </c>
      <c r="J44" s="24" t="str">
        <f>IF($B44="","",ROUND(SUMIFS(流水收入,流水客户,$B44,流水月份,(管理年度*100+8),流水属性,"&lt;&gt;内部转账"),2))</f>
        <v/>
      </c>
      <c r="K44" s="24" t="str">
        <f>IF($B44="","",ROUND(SUMIFS(流水收入,流水客户,$B44,流水月份,(管理年度*100+9),流水属性,"&lt;&gt;内部转账"),2))</f>
        <v/>
      </c>
      <c r="L44" s="24" t="str">
        <f>IF($B44="","",ROUND(SUMIFS(流水收入,流水客户,$B44,流水月份,(管理年度*100+10),流水属性,"&lt;&gt;内部转账"),2))</f>
        <v/>
      </c>
      <c r="M44" s="24" t="str">
        <f>IF($B44="","",ROUND(SUMIFS(流水收入,流水客户,$B44,流水月份,(管理年度*100+11),流水属性,"&lt;&gt;内部转账"),2))</f>
        <v/>
      </c>
      <c r="N44" s="24" t="str">
        <f>IF($B44="","",ROUND(SUMIFS(流水收入,流水客户,$B44,流水月份,(管理年度*100+12),流水属性,"&lt;&gt;内部转账"),2))</f>
        <v/>
      </c>
      <c r="O44" s="24" t="str">
        <f t="shared" si="1"/>
        <v/>
      </c>
      <c r="P44" s="33" t="str">
        <f t="shared" si="2"/>
        <v/>
      </c>
    </row>
    <row r="45" ht="16.5" spans="1:16">
      <c r="A45" s="4" t="str">
        <f>IF($B45="","",COUNTA($B$6:$B45))</f>
        <v/>
      </c>
      <c r="B45" s="32"/>
      <c r="C45" s="24" t="str">
        <f>IF($B45="","",ROUND(SUMIFS(流水收入,流水客户,$B45,流水月份,(管理年度*100+1),流水属性,"&lt;&gt;内部转账"),2))</f>
        <v/>
      </c>
      <c r="D45" s="24" t="str">
        <f>IF($B45="","",ROUND(SUMIFS(流水收入,流水客户,$B45,流水月份,(管理年度*100+2),流水属性,"&lt;&gt;内部转账"),2))</f>
        <v/>
      </c>
      <c r="E45" s="24" t="str">
        <f>IF($B45="","",ROUND(SUMIFS(流水收入,流水客户,$B45,流水月份,(管理年度*100+3),流水属性,"&lt;&gt;内部转账"),2))</f>
        <v/>
      </c>
      <c r="F45" s="24" t="str">
        <f>IF($B45="","",ROUND(SUMIFS(流水收入,流水客户,$B45,流水月份,(管理年度*100+4),流水属性,"&lt;&gt;内部转账"),2))</f>
        <v/>
      </c>
      <c r="G45" s="24" t="str">
        <f>IF($B45="","",ROUND(SUMIFS(流水收入,流水客户,$B45,流水月份,(管理年度*100+5),流水属性,"&lt;&gt;内部转账"),2))</f>
        <v/>
      </c>
      <c r="H45" s="24" t="str">
        <f>IF($B45="","",ROUND(SUMIFS(流水收入,流水客户,$B45,流水月份,(管理年度*100+6),流水属性,"&lt;&gt;内部转账"),2))</f>
        <v/>
      </c>
      <c r="I45" s="24" t="str">
        <f>IF($B45="","",ROUND(SUMIFS(流水收入,流水客户,$B45,流水月份,(管理年度*100+7),流水属性,"&lt;&gt;内部转账"),2))</f>
        <v/>
      </c>
      <c r="J45" s="24" t="str">
        <f>IF($B45="","",ROUND(SUMIFS(流水收入,流水客户,$B45,流水月份,(管理年度*100+8),流水属性,"&lt;&gt;内部转账"),2))</f>
        <v/>
      </c>
      <c r="K45" s="24" t="str">
        <f>IF($B45="","",ROUND(SUMIFS(流水收入,流水客户,$B45,流水月份,(管理年度*100+9),流水属性,"&lt;&gt;内部转账"),2))</f>
        <v/>
      </c>
      <c r="L45" s="24" t="str">
        <f>IF($B45="","",ROUND(SUMIFS(流水收入,流水客户,$B45,流水月份,(管理年度*100+10),流水属性,"&lt;&gt;内部转账"),2))</f>
        <v/>
      </c>
      <c r="M45" s="24" t="str">
        <f>IF($B45="","",ROUND(SUMIFS(流水收入,流水客户,$B45,流水月份,(管理年度*100+11),流水属性,"&lt;&gt;内部转账"),2))</f>
        <v/>
      </c>
      <c r="N45" s="24" t="str">
        <f>IF($B45="","",ROUND(SUMIFS(流水收入,流水客户,$B45,流水月份,(管理年度*100+12),流水属性,"&lt;&gt;内部转账"),2))</f>
        <v/>
      </c>
      <c r="O45" s="24" t="str">
        <f t="shared" si="1"/>
        <v/>
      </c>
      <c r="P45" s="33" t="str">
        <f t="shared" si="2"/>
        <v/>
      </c>
    </row>
    <row r="46" ht="16.5" spans="1:16">
      <c r="A46" s="34" t="s">
        <v>216</v>
      </c>
      <c r="B46" s="18" t="s">
        <v>258</v>
      </c>
      <c r="C46" s="7">
        <f t="shared" ref="C46:N46" si="3">ROUND(C4-SUM(C6:C45),2)</f>
        <v>0</v>
      </c>
      <c r="D46" s="7">
        <f t="shared" si="3"/>
        <v>0</v>
      </c>
      <c r="E46" s="7">
        <f t="shared" si="3"/>
        <v>0</v>
      </c>
      <c r="F46" s="7">
        <f t="shared" si="3"/>
        <v>0</v>
      </c>
      <c r="G46" s="7">
        <f t="shared" si="3"/>
        <v>0</v>
      </c>
      <c r="H46" s="7">
        <f t="shared" si="3"/>
        <v>0</v>
      </c>
      <c r="I46" s="7">
        <f t="shared" si="3"/>
        <v>0</v>
      </c>
      <c r="J46" s="7">
        <f t="shared" si="3"/>
        <v>0</v>
      </c>
      <c r="K46" s="7">
        <f t="shared" si="3"/>
        <v>0</v>
      </c>
      <c r="L46" s="7">
        <f t="shared" si="3"/>
        <v>0</v>
      </c>
      <c r="M46" s="7">
        <f t="shared" si="3"/>
        <v>0</v>
      </c>
      <c r="N46" s="7">
        <f t="shared" si="3"/>
        <v>0</v>
      </c>
      <c r="O46" s="7">
        <f>ROUND(SUM(C46:N46),2)</f>
        <v>0</v>
      </c>
      <c r="P46" s="35">
        <f>IF(N($O$4)=0,"",$O46/$O$4)</f>
        <v>0</v>
      </c>
    </row>
    <row r="48" ht="16.5" spans="1:16">
      <c r="A48" s="36" t="s">
        <v>216</v>
      </c>
      <c r="B48" s="37" t="s">
        <v>259</v>
      </c>
      <c r="C48" s="7">
        <f>ROUND(SUMIFS(流水支出,流水月份,(管理年度*100+1),流水属性,"&lt;&gt;内部转账"),2)</f>
        <v>0</v>
      </c>
      <c r="D48" s="7">
        <f>ROUND(SUMIFS(流水支出,流水月份,(管理年度*100+2),流水属性,"&lt;&gt;内部转账"),2)</f>
        <v>0</v>
      </c>
      <c r="E48" s="7">
        <f>ROUND(SUMIFS(流水支出,流水月份,(管理年度*100+3),流水属性,"&lt;&gt;内部转账"),2)</f>
        <v>0</v>
      </c>
      <c r="F48" s="7">
        <f>ROUND(SUMIFS(流水支出,流水月份,(管理年度*100+4),流水属性,"&lt;&gt;内部转账"),2)</f>
        <v>0</v>
      </c>
      <c r="G48" s="7">
        <f>ROUND(SUMIFS(流水支出,流水月份,(管理年度*100+5),流水属性,"&lt;&gt;内部转账"),2)</f>
        <v>0</v>
      </c>
      <c r="H48" s="7">
        <f>ROUND(SUMIFS(流水支出,流水月份,(管理年度*100+6),流水属性,"&lt;&gt;内部转账"),2)</f>
        <v>22190</v>
      </c>
      <c r="I48" s="7">
        <f>ROUND(SUMIFS(流水支出,流水月份,(管理年度*100+7),流水属性,"&lt;&gt;内部转账"),2)</f>
        <v>0</v>
      </c>
      <c r="J48" s="7">
        <f>ROUND(SUMIFS(流水支出,流水月份,(管理年度*100+8),流水属性,"&lt;&gt;内部转账"),2)</f>
        <v>0</v>
      </c>
      <c r="K48" s="7">
        <f>ROUND(SUMIFS(流水支出,流水月份,(管理年度*100+9),流水属性,"&lt;&gt;内部转账"),2)</f>
        <v>0</v>
      </c>
      <c r="L48" s="7">
        <f>ROUND(SUMIFS(流水支出,流水月份,(管理年度*100+10),流水属性,"&lt;&gt;内部转账"),2)</f>
        <v>0</v>
      </c>
      <c r="M48" s="7">
        <f>ROUND(SUMIFS(流水支出,流水月份,(管理年度*100+11),流水属性,"&lt;&gt;内部转账"),2)</f>
        <v>0</v>
      </c>
      <c r="N48" s="7">
        <f>ROUND(SUMIFS(流水支出,流水月份,(管理年度*100+12),流水属性,"&lt;&gt;内部转账"),2)</f>
        <v>0</v>
      </c>
      <c r="O48" s="7">
        <f>ROUND(SUM(C48:N48),2)</f>
        <v>22190</v>
      </c>
      <c r="P48" s="34" t="s">
        <v>216</v>
      </c>
    </row>
    <row r="49" ht="30" customHeight="1" spans="1:16">
      <c r="A49" s="19" t="s">
        <v>256</v>
      </c>
      <c r="B49" s="19" t="s">
        <v>260</v>
      </c>
      <c r="C49" s="19" t="s">
        <v>234</v>
      </c>
      <c r="D49" s="19" t="s">
        <v>235</v>
      </c>
      <c r="E49" s="19" t="s">
        <v>236</v>
      </c>
      <c r="F49" s="19" t="s">
        <v>237</v>
      </c>
      <c r="G49" s="19" t="s">
        <v>238</v>
      </c>
      <c r="H49" s="19" t="s">
        <v>239</v>
      </c>
      <c r="I49" s="19" t="s">
        <v>240</v>
      </c>
      <c r="J49" s="19" t="s">
        <v>241</v>
      </c>
      <c r="K49" s="19" t="s">
        <v>242</v>
      </c>
      <c r="L49" s="19" t="s">
        <v>243</v>
      </c>
      <c r="M49" s="19" t="s">
        <v>244</v>
      </c>
      <c r="N49" s="19" t="s">
        <v>245</v>
      </c>
      <c r="O49" s="19" t="s">
        <v>222</v>
      </c>
      <c r="P49" s="19" t="s">
        <v>246</v>
      </c>
    </row>
    <row r="50" ht="16.5" spans="1:16">
      <c r="A50" s="4">
        <f>IF($B50="","",COUNTA($B$50:$B50))</f>
        <v>1</v>
      </c>
      <c r="B50" s="32" t="s">
        <v>84</v>
      </c>
      <c r="C50" s="24">
        <f>IF($B50="","",ROUND(SUMIFS(流水支出,流水类别,$B50,流水月份,(管理年度*100+1),流水属性,"&lt;&gt;内部转账"),2))</f>
        <v>0</v>
      </c>
      <c r="D50" s="24">
        <f>IF($B50="","",ROUND(SUMIFS(流水支出,流水类别,$B50,流水月份,(管理年度*100+2),流水属性,"&lt;&gt;内部转账"),2))</f>
        <v>0</v>
      </c>
      <c r="E50" s="24">
        <f>IF($B50="","",ROUND(SUMIFS(流水支出,流水类别,$B50,流水月份,(管理年度*100+3),流水属性,"&lt;&gt;内部转账"),2))</f>
        <v>0</v>
      </c>
      <c r="F50" s="24">
        <f>IF($B50="","",ROUND(SUMIFS(流水支出,流水类别,$B50,流水月份,(管理年度*100+4),流水属性,"&lt;&gt;内部转账"),2))</f>
        <v>0</v>
      </c>
      <c r="G50" s="24">
        <f>IF($B50="","",ROUND(SUMIFS(流水支出,流水类别,$B50,流水月份,(管理年度*100+5),流水属性,"&lt;&gt;内部转账"),2))</f>
        <v>0</v>
      </c>
      <c r="H50" s="24">
        <f>IF($B50="","",ROUND(SUMIFS(流水支出,流水类别,$B50,流水月份,(管理年度*100+6),流水属性,"&lt;&gt;内部转账"),2))</f>
        <v>10500</v>
      </c>
      <c r="I50" s="24">
        <f>IF($B50="","",ROUND(SUMIFS(流水支出,流水类别,$B50,流水月份,(管理年度*100+7),流水属性,"&lt;&gt;内部转账"),2))</f>
        <v>0</v>
      </c>
      <c r="J50" s="24">
        <f>IF($B50="","",ROUND(SUMIFS(流水支出,流水类别,$B50,流水月份,(管理年度*100+8),流水属性,"&lt;&gt;内部转账"),2))</f>
        <v>0</v>
      </c>
      <c r="K50" s="24">
        <f>IF($B50="","",ROUND(SUMIFS(流水支出,流水类别,$B50,流水月份,(管理年度*100+9),流水属性,"&lt;&gt;内部转账"),2))</f>
        <v>0</v>
      </c>
      <c r="L50" s="24">
        <f>IF($B50="","",ROUND(SUMIFS(流水支出,流水类别,$B50,流水月份,(管理年度*100+10),流水属性,"&lt;&gt;内部转账"),2))</f>
        <v>0</v>
      </c>
      <c r="M50" s="24">
        <f>IF($B50="","",ROUND(SUMIFS(流水支出,流水类别,$B50,流水月份,(管理年度*100+11),流水属性,"&lt;&gt;内部转账"),2))</f>
        <v>0</v>
      </c>
      <c r="N50" s="24">
        <f>IF($B50="","",ROUND(SUMIFS(流水支出,流水类别,$B50,流水月份,(管理年度*100+12),流水属性,"&lt;&gt;内部转账"),2))</f>
        <v>0</v>
      </c>
      <c r="O50" s="24">
        <f t="shared" ref="O50:O89" si="4">IF($B50="","",ROUND(SUM(C50:N50),2))</f>
        <v>10500</v>
      </c>
      <c r="P50" s="33">
        <f t="shared" ref="P50:P89" si="5">IF(OR($B50="",N($O$48)=0),"",$O50/$O$48)</f>
        <v>0.473186119873817</v>
      </c>
    </row>
    <row r="51" ht="16.5" spans="1:16">
      <c r="A51" s="4">
        <f>IF($B51="","",COUNTA($B$50:$B51))</f>
        <v>2</v>
      </c>
      <c r="B51" s="32" t="s">
        <v>134</v>
      </c>
      <c r="C51" s="24">
        <f>IF($B51="","",ROUND(SUMIFS(流水支出,流水类别,$B51,流水月份,(管理年度*100+1),流水属性,"&lt;&gt;内部转账"),2))</f>
        <v>0</v>
      </c>
      <c r="D51" s="24">
        <f>IF($B51="","",ROUND(SUMIFS(流水支出,流水类别,$B51,流水月份,(管理年度*100+2),流水属性,"&lt;&gt;内部转账"),2))</f>
        <v>0</v>
      </c>
      <c r="E51" s="24">
        <f>IF($B51="","",ROUND(SUMIFS(流水支出,流水类别,$B51,流水月份,(管理年度*100+3),流水属性,"&lt;&gt;内部转账"),2))</f>
        <v>0</v>
      </c>
      <c r="F51" s="24">
        <f>IF($B51="","",ROUND(SUMIFS(流水支出,流水类别,$B51,流水月份,(管理年度*100+4),流水属性,"&lt;&gt;内部转账"),2))</f>
        <v>0</v>
      </c>
      <c r="G51" s="24">
        <f>IF($B51="","",ROUND(SUMIFS(流水支出,流水类别,$B51,流水月份,(管理年度*100+5),流水属性,"&lt;&gt;内部转账"),2))</f>
        <v>0</v>
      </c>
      <c r="H51" s="24">
        <f>IF($B51="","",ROUND(SUMIFS(流水支出,流水类别,$B51,流水月份,(管理年度*100+6),流水属性,"&lt;&gt;内部转账"),2))</f>
        <v>290</v>
      </c>
      <c r="I51" s="24">
        <f>IF($B51="","",ROUND(SUMIFS(流水支出,流水类别,$B51,流水月份,(管理年度*100+7),流水属性,"&lt;&gt;内部转账"),2))</f>
        <v>0</v>
      </c>
      <c r="J51" s="24">
        <f>IF($B51="","",ROUND(SUMIFS(流水支出,流水类别,$B51,流水月份,(管理年度*100+8),流水属性,"&lt;&gt;内部转账"),2))</f>
        <v>0</v>
      </c>
      <c r="K51" s="24">
        <f>IF($B51="","",ROUND(SUMIFS(流水支出,流水类别,$B51,流水月份,(管理年度*100+9),流水属性,"&lt;&gt;内部转账"),2))</f>
        <v>0</v>
      </c>
      <c r="L51" s="24">
        <f>IF($B51="","",ROUND(SUMIFS(流水支出,流水类别,$B51,流水月份,(管理年度*100+10),流水属性,"&lt;&gt;内部转账"),2))</f>
        <v>0</v>
      </c>
      <c r="M51" s="24">
        <f>IF($B51="","",ROUND(SUMIFS(流水支出,流水类别,$B51,流水月份,(管理年度*100+11),流水属性,"&lt;&gt;内部转账"),2))</f>
        <v>0</v>
      </c>
      <c r="N51" s="24">
        <f>IF($B51="","",ROUND(SUMIFS(流水支出,流水类别,$B51,流水月份,(管理年度*100+12),流水属性,"&lt;&gt;内部转账"),2))</f>
        <v>0</v>
      </c>
      <c r="O51" s="24">
        <f t="shared" si="4"/>
        <v>290</v>
      </c>
      <c r="P51" s="33">
        <f t="shared" si="5"/>
        <v>0.0130689499774673</v>
      </c>
    </row>
    <row r="52" ht="16.5" spans="1:16">
      <c r="A52" s="4">
        <f>IF($B52="","",COUNTA($B$50:$B52))</f>
        <v>3</v>
      </c>
      <c r="B52" s="32" t="s">
        <v>138</v>
      </c>
      <c r="C52" s="24">
        <f>IF($B52="","",ROUND(SUMIFS(流水支出,流水类别,$B52,流水月份,(管理年度*100+1),流水属性,"&lt;&gt;内部转账"),2))</f>
        <v>0</v>
      </c>
      <c r="D52" s="24">
        <f>IF($B52="","",ROUND(SUMIFS(流水支出,流水类别,$B52,流水月份,(管理年度*100+2),流水属性,"&lt;&gt;内部转账"),2))</f>
        <v>0</v>
      </c>
      <c r="E52" s="24">
        <f>IF($B52="","",ROUND(SUMIFS(流水支出,流水类别,$B52,流水月份,(管理年度*100+3),流水属性,"&lt;&gt;内部转账"),2))</f>
        <v>0</v>
      </c>
      <c r="F52" s="24">
        <f>IF($B52="","",ROUND(SUMIFS(流水支出,流水类别,$B52,流水月份,(管理年度*100+4),流水属性,"&lt;&gt;内部转账"),2))</f>
        <v>0</v>
      </c>
      <c r="G52" s="24">
        <f>IF($B52="","",ROUND(SUMIFS(流水支出,流水类别,$B52,流水月份,(管理年度*100+5),流水属性,"&lt;&gt;内部转账"),2))</f>
        <v>0</v>
      </c>
      <c r="H52" s="24">
        <f>IF($B52="","",ROUND(SUMIFS(流水支出,流水类别,$B52,流水月份,(管理年度*100+6),流水属性,"&lt;&gt;内部转账"),2))</f>
        <v>120</v>
      </c>
      <c r="I52" s="24">
        <f>IF($B52="","",ROUND(SUMIFS(流水支出,流水类别,$B52,流水月份,(管理年度*100+7),流水属性,"&lt;&gt;内部转账"),2))</f>
        <v>0</v>
      </c>
      <c r="J52" s="24">
        <f>IF($B52="","",ROUND(SUMIFS(流水支出,流水类别,$B52,流水月份,(管理年度*100+8),流水属性,"&lt;&gt;内部转账"),2))</f>
        <v>0</v>
      </c>
      <c r="K52" s="24">
        <f>IF($B52="","",ROUND(SUMIFS(流水支出,流水类别,$B52,流水月份,(管理年度*100+9),流水属性,"&lt;&gt;内部转账"),2))</f>
        <v>0</v>
      </c>
      <c r="L52" s="24">
        <f>IF($B52="","",ROUND(SUMIFS(流水支出,流水类别,$B52,流水月份,(管理年度*100+10),流水属性,"&lt;&gt;内部转账"),2))</f>
        <v>0</v>
      </c>
      <c r="M52" s="24">
        <f>IF($B52="","",ROUND(SUMIFS(流水支出,流水类别,$B52,流水月份,(管理年度*100+11),流水属性,"&lt;&gt;内部转账"),2))</f>
        <v>0</v>
      </c>
      <c r="N52" s="24">
        <f>IF($B52="","",ROUND(SUMIFS(流水支出,流水类别,$B52,流水月份,(管理年度*100+12),流水属性,"&lt;&gt;内部转账"),2))</f>
        <v>0</v>
      </c>
      <c r="O52" s="24">
        <f t="shared" si="4"/>
        <v>120</v>
      </c>
      <c r="P52" s="33">
        <f t="shared" si="5"/>
        <v>0.00540784136998648</v>
      </c>
    </row>
    <row r="53" ht="16.5" spans="1:16">
      <c r="A53" s="4">
        <f>IF($B53="","",COUNTA($B$50:$B53))</f>
        <v>4</v>
      </c>
      <c r="B53" s="32" t="s">
        <v>142</v>
      </c>
      <c r="C53" s="24">
        <f>IF($B53="","",ROUND(SUMIFS(流水支出,流水类别,$B53,流水月份,(管理年度*100+1),流水属性,"&lt;&gt;内部转账"),2))</f>
        <v>0</v>
      </c>
      <c r="D53" s="24">
        <f>IF($B53="","",ROUND(SUMIFS(流水支出,流水类别,$B53,流水月份,(管理年度*100+2),流水属性,"&lt;&gt;内部转账"),2))</f>
        <v>0</v>
      </c>
      <c r="E53" s="24">
        <f>IF($B53="","",ROUND(SUMIFS(流水支出,流水类别,$B53,流水月份,(管理年度*100+3),流水属性,"&lt;&gt;内部转账"),2))</f>
        <v>0</v>
      </c>
      <c r="F53" s="24">
        <f>IF($B53="","",ROUND(SUMIFS(流水支出,流水类别,$B53,流水月份,(管理年度*100+4),流水属性,"&lt;&gt;内部转账"),2))</f>
        <v>0</v>
      </c>
      <c r="G53" s="24">
        <f>IF($B53="","",ROUND(SUMIFS(流水支出,流水类别,$B53,流水月份,(管理年度*100+5),流水属性,"&lt;&gt;内部转账"),2))</f>
        <v>0</v>
      </c>
      <c r="H53" s="24">
        <f>IF($B53="","",ROUND(SUMIFS(流水支出,流水类别,$B53,流水月份,(管理年度*100+6),流水属性,"&lt;&gt;内部转账"),2))</f>
        <v>300</v>
      </c>
      <c r="I53" s="24">
        <f>IF($B53="","",ROUND(SUMIFS(流水支出,流水类别,$B53,流水月份,(管理年度*100+7),流水属性,"&lt;&gt;内部转账"),2))</f>
        <v>0</v>
      </c>
      <c r="J53" s="24">
        <f>IF($B53="","",ROUND(SUMIFS(流水支出,流水类别,$B53,流水月份,(管理年度*100+8),流水属性,"&lt;&gt;内部转账"),2))</f>
        <v>0</v>
      </c>
      <c r="K53" s="24">
        <f>IF($B53="","",ROUND(SUMIFS(流水支出,流水类别,$B53,流水月份,(管理年度*100+9),流水属性,"&lt;&gt;内部转账"),2))</f>
        <v>0</v>
      </c>
      <c r="L53" s="24">
        <f>IF($B53="","",ROUND(SUMIFS(流水支出,流水类别,$B53,流水月份,(管理年度*100+10),流水属性,"&lt;&gt;内部转账"),2))</f>
        <v>0</v>
      </c>
      <c r="M53" s="24">
        <f>IF($B53="","",ROUND(SUMIFS(流水支出,流水类别,$B53,流水月份,(管理年度*100+11),流水属性,"&lt;&gt;内部转账"),2))</f>
        <v>0</v>
      </c>
      <c r="N53" s="24">
        <f>IF($B53="","",ROUND(SUMIFS(流水支出,流水类别,$B53,流水月份,(管理年度*100+12),流水属性,"&lt;&gt;内部转账"),2))</f>
        <v>0</v>
      </c>
      <c r="O53" s="24">
        <f t="shared" si="4"/>
        <v>300</v>
      </c>
      <c r="P53" s="33">
        <f t="shared" si="5"/>
        <v>0.0135196034249662</v>
      </c>
    </row>
    <row r="54" ht="16.5" spans="1:16">
      <c r="A54" s="4">
        <f>IF($B54="","",COUNTA($B$50:$B54))</f>
        <v>5</v>
      </c>
      <c r="B54" s="32" t="s">
        <v>146</v>
      </c>
      <c r="C54" s="24">
        <f>IF($B54="","",ROUND(SUMIFS(流水支出,流水类别,$B54,流水月份,(管理年度*100+1),流水属性,"&lt;&gt;内部转账"),2))</f>
        <v>0</v>
      </c>
      <c r="D54" s="24">
        <f>IF($B54="","",ROUND(SUMIFS(流水支出,流水类别,$B54,流水月份,(管理年度*100+2),流水属性,"&lt;&gt;内部转账"),2))</f>
        <v>0</v>
      </c>
      <c r="E54" s="24">
        <f>IF($B54="","",ROUND(SUMIFS(流水支出,流水类别,$B54,流水月份,(管理年度*100+3),流水属性,"&lt;&gt;内部转账"),2))</f>
        <v>0</v>
      </c>
      <c r="F54" s="24">
        <f>IF($B54="","",ROUND(SUMIFS(流水支出,流水类别,$B54,流水月份,(管理年度*100+4),流水属性,"&lt;&gt;内部转账"),2))</f>
        <v>0</v>
      </c>
      <c r="G54" s="24">
        <f>IF($B54="","",ROUND(SUMIFS(流水支出,流水类别,$B54,流水月份,(管理年度*100+5),流水属性,"&lt;&gt;内部转账"),2))</f>
        <v>0</v>
      </c>
      <c r="H54" s="24">
        <f>IF($B54="","",ROUND(SUMIFS(流水支出,流水类别,$B54,流水月份,(管理年度*100+6),流水属性,"&lt;&gt;内部转账"),2))</f>
        <v>200</v>
      </c>
      <c r="I54" s="24">
        <f>IF($B54="","",ROUND(SUMIFS(流水支出,流水类别,$B54,流水月份,(管理年度*100+7),流水属性,"&lt;&gt;内部转账"),2))</f>
        <v>0</v>
      </c>
      <c r="J54" s="24">
        <f>IF($B54="","",ROUND(SUMIFS(流水支出,流水类别,$B54,流水月份,(管理年度*100+8),流水属性,"&lt;&gt;内部转账"),2))</f>
        <v>0</v>
      </c>
      <c r="K54" s="24">
        <f>IF($B54="","",ROUND(SUMIFS(流水支出,流水类别,$B54,流水月份,(管理年度*100+9),流水属性,"&lt;&gt;内部转账"),2))</f>
        <v>0</v>
      </c>
      <c r="L54" s="24">
        <f>IF($B54="","",ROUND(SUMIFS(流水支出,流水类别,$B54,流水月份,(管理年度*100+10),流水属性,"&lt;&gt;内部转账"),2))</f>
        <v>0</v>
      </c>
      <c r="M54" s="24">
        <f>IF($B54="","",ROUND(SUMIFS(流水支出,流水类别,$B54,流水月份,(管理年度*100+11),流水属性,"&lt;&gt;内部转账"),2))</f>
        <v>0</v>
      </c>
      <c r="N54" s="24">
        <f>IF($B54="","",ROUND(SUMIFS(流水支出,流水类别,$B54,流水月份,(管理年度*100+12),流水属性,"&lt;&gt;内部转账"),2))</f>
        <v>0</v>
      </c>
      <c r="O54" s="24">
        <f t="shared" si="4"/>
        <v>200</v>
      </c>
      <c r="P54" s="33">
        <f t="shared" si="5"/>
        <v>0.00901306894997747</v>
      </c>
    </row>
    <row r="55" ht="16.5" spans="1:16">
      <c r="A55" s="4">
        <f>IF($B55="","",COUNTA($B$50:$B55))</f>
        <v>6</v>
      </c>
      <c r="B55" s="32" t="s">
        <v>150</v>
      </c>
      <c r="C55" s="24">
        <f>IF($B55="","",ROUND(SUMIFS(流水支出,流水类别,$B55,流水月份,(管理年度*100+1),流水属性,"&lt;&gt;内部转账"),2))</f>
        <v>0</v>
      </c>
      <c r="D55" s="24">
        <f>IF($B55="","",ROUND(SUMIFS(流水支出,流水类别,$B55,流水月份,(管理年度*100+2),流水属性,"&lt;&gt;内部转账"),2))</f>
        <v>0</v>
      </c>
      <c r="E55" s="24">
        <f>IF($B55="","",ROUND(SUMIFS(流水支出,流水类别,$B55,流水月份,(管理年度*100+3),流水属性,"&lt;&gt;内部转账"),2))</f>
        <v>0</v>
      </c>
      <c r="F55" s="24">
        <f>IF($B55="","",ROUND(SUMIFS(流水支出,流水类别,$B55,流水月份,(管理年度*100+4),流水属性,"&lt;&gt;内部转账"),2))</f>
        <v>0</v>
      </c>
      <c r="G55" s="24">
        <f>IF($B55="","",ROUND(SUMIFS(流水支出,流水类别,$B55,流水月份,(管理年度*100+5),流水属性,"&lt;&gt;内部转账"),2))</f>
        <v>0</v>
      </c>
      <c r="H55" s="24">
        <f>IF($B55="","",ROUND(SUMIFS(流水支出,流水类别,$B55,流水月份,(管理年度*100+6),流水属性,"&lt;&gt;内部转账"),2))</f>
        <v>8000</v>
      </c>
      <c r="I55" s="24">
        <f>IF($B55="","",ROUND(SUMIFS(流水支出,流水类别,$B55,流水月份,(管理年度*100+7),流水属性,"&lt;&gt;内部转账"),2))</f>
        <v>0</v>
      </c>
      <c r="J55" s="24">
        <f>IF($B55="","",ROUND(SUMIFS(流水支出,流水类别,$B55,流水月份,(管理年度*100+8),流水属性,"&lt;&gt;内部转账"),2))</f>
        <v>0</v>
      </c>
      <c r="K55" s="24">
        <f>IF($B55="","",ROUND(SUMIFS(流水支出,流水类别,$B55,流水月份,(管理年度*100+9),流水属性,"&lt;&gt;内部转账"),2))</f>
        <v>0</v>
      </c>
      <c r="L55" s="24">
        <f>IF($B55="","",ROUND(SUMIFS(流水支出,流水类别,$B55,流水月份,(管理年度*100+10),流水属性,"&lt;&gt;内部转账"),2))</f>
        <v>0</v>
      </c>
      <c r="M55" s="24">
        <f>IF($B55="","",ROUND(SUMIFS(流水支出,流水类别,$B55,流水月份,(管理年度*100+11),流水属性,"&lt;&gt;内部转账"),2))</f>
        <v>0</v>
      </c>
      <c r="N55" s="24">
        <f>IF($B55="","",ROUND(SUMIFS(流水支出,流水类别,$B55,流水月份,(管理年度*100+12),流水属性,"&lt;&gt;内部转账"),2))</f>
        <v>0</v>
      </c>
      <c r="O55" s="24">
        <f t="shared" si="4"/>
        <v>8000</v>
      </c>
      <c r="P55" s="33">
        <f t="shared" si="5"/>
        <v>0.360522757999099</v>
      </c>
    </row>
    <row r="56" ht="16.5" spans="1:16">
      <c r="A56" s="4">
        <f>IF($B56="","",COUNTA($B$50:$B56))</f>
        <v>7</v>
      </c>
      <c r="B56" s="32" t="s">
        <v>154</v>
      </c>
      <c r="C56" s="24">
        <f>IF($B56="","",ROUND(SUMIFS(流水支出,流水类别,$B56,流水月份,(管理年度*100+1),流水属性,"&lt;&gt;内部转账"),2))</f>
        <v>0</v>
      </c>
      <c r="D56" s="24">
        <f>IF($B56="","",ROUND(SUMIFS(流水支出,流水类别,$B56,流水月份,(管理年度*100+2),流水属性,"&lt;&gt;内部转账"),2))</f>
        <v>0</v>
      </c>
      <c r="E56" s="24">
        <f>IF($B56="","",ROUND(SUMIFS(流水支出,流水类别,$B56,流水月份,(管理年度*100+3),流水属性,"&lt;&gt;内部转账"),2))</f>
        <v>0</v>
      </c>
      <c r="F56" s="24">
        <f>IF($B56="","",ROUND(SUMIFS(流水支出,流水类别,$B56,流水月份,(管理年度*100+4),流水属性,"&lt;&gt;内部转账"),2))</f>
        <v>0</v>
      </c>
      <c r="G56" s="24">
        <f>IF($B56="","",ROUND(SUMIFS(流水支出,流水类别,$B56,流水月份,(管理年度*100+5),流水属性,"&lt;&gt;内部转账"),2))</f>
        <v>0</v>
      </c>
      <c r="H56" s="24">
        <f>IF($B56="","",ROUND(SUMIFS(流水支出,流水类别,$B56,流水月份,(管理年度*100+6),流水属性,"&lt;&gt;内部转账"),2))</f>
        <v>2000</v>
      </c>
      <c r="I56" s="24">
        <f>IF($B56="","",ROUND(SUMIFS(流水支出,流水类别,$B56,流水月份,(管理年度*100+7),流水属性,"&lt;&gt;内部转账"),2))</f>
        <v>0</v>
      </c>
      <c r="J56" s="24">
        <f>IF($B56="","",ROUND(SUMIFS(流水支出,流水类别,$B56,流水月份,(管理年度*100+8),流水属性,"&lt;&gt;内部转账"),2))</f>
        <v>0</v>
      </c>
      <c r="K56" s="24">
        <f>IF($B56="","",ROUND(SUMIFS(流水支出,流水类别,$B56,流水月份,(管理年度*100+9),流水属性,"&lt;&gt;内部转账"),2))</f>
        <v>0</v>
      </c>
      <c r="L56" s="24">
        <f>IF($B56="","",ROUND(SUMIFS(流水支出,流水类别,$B56,流水月份,(管理年度*100+10),流水属性,"&lt;&gt;内部转账"),2))</f>
        <v>0</v>
      </c>
      <c r="M56" s="24">
        <f>IF($B56="","",ROUND(SUMIFS(流水支出,流水类别,$B56,流水月份,(管理年度*100+11),流水属性,"&lt;&gt;内部转账"),2))</f>
        <v>0</v>
      </c>
      <c r="N56" s="24">
        <f>IF($B56="","",ROUND(SUMIFS(流水支出,流水类别,$B56,流水月份,(管理年度*100+12),流水属性,"&lt;&gt;内部转账"),2))</f>
        <v>0</v>
      </c>
      <c r="O56" s="24">
        <f t="shared" si="4"/>
        <v>2000</v>
      </c>
      <c r="P56" s="33">
        <f t="shared" si="5"/>
        <v>0.0901306894997747</v>
      </c>
    </row>
    <row r="57" ht="16.5" spans="1:16">
      <c r="A57" s="4">
        <f>IF($B57="","",COUNTA($B$50:$B57))</f>
        <v>8</v>
      </c>
      <c r="B57" s="32" t="s">
        <v>155</v>
      </c>
      <c r="C57" s="24">
        <f>IF($B57="","",ROUND(SUMIFS(流水支出,流水类别,$B57,流水月份,(管理年度*100+1),流水属性,"&lt;&gt;内部转账"),2))</f>
        <v>0</v>
      </c>
      <c r="D57" s="24">
        <f>IF($B57="","",ROUND(SUMIFS(流水支出,流水类别,$B57,流水月份,(管理年度*100+2),流水属性,"&lt;&gt;内部转账"),2))</f>
        <v>0</v>
      </c>
      <c r="E57" s="24">
        <f>IF($B57="","",ROUND(SUMIFS(流水支出,流水类别,$B57,流水月份,(管理年度*100+3),流水属性,"&lt;&gt;内部转账"),2))</f>
        <v>0</v>
      </c>
      <c r="F57" s="24">
        <f>IF($B57="","",ROUND(SUMIFS(流水支出,流水类别,$B57,流水月份,(管理年度*100+4),流水属性,"&lt;&gt;内部转账"),2))</f>
        <v>0</v>
      </c>
      <c r="G57" s="24">
        <f>IF($B57="","",ROUND(SUMIFS(流水支出,流水类别,$B57,流水月份,(管理年度*100+5),流水属性,"&lt;&gt;内部转账"),2))</f>
        <v>0</v>
      </c>
      <c r="H57" s="24">
        <f>IF($B57="","",ROUND(SUMIFS(流水支出,流水类别,$B57,流水月份,(管理年度*100+6),流水属性,"&lt;&gt;内部转账"),2))</f>
        <v>500</v>
      </c>
      <c r="I57" s="24">
        <f>IF($B57="","",ROUND(SUMIFS(流水支出,流水类别,$B57,流水月份,(管理年度*100+7),流水属性,"&lt;&gt;内部转账"),2))</f>
        <v>0</v>
      </c>
      <c r="J57" s="24">
        <f>IF($B57="","",ROUND(SUMIFS(流水支出,流水类别,$B57,流水月份,(管理年度*100+8),流水属性,"&lt;&gt;内部转账"),2))</f>
        <v>0</v>
      </c>
      <c r="K57" s="24">
        <f>IF($B57="","",ROUND(SUMIFS(流水支出,流水类别,$B57,流水月份,(管理年度*100+9),流水属性,"&lt;&gt;内部转账"),2))</f>
        <v>0</v>
      </c>
      <c r="L57" s="24">
        <f>IF($B57="","",ROUND(SUMIFS(流水支出,流水类别,$B57,流水月份,(管理年度*100+10),流水属性,"&lt;&gt;内部转账"),2))</f>
        <v>0</v>
      </c>
      <c r="M57" s="24">
        <f>IF($B57="","",ROUND(SUMIFS(流水支出,流水类别,$B57,流水月份,(管理年度*100+11),流水属性,"&lt;&gt;内部转账"),2))</f>
        <v>0</v>
      </c>
      <c r="N57" s="24">
        <f>IF($B57="","",ROUND(SUMIFS(流水支出,流水类别,$B57,流水月份,(管理年度*100+12),流水属性,"&lt;&gt;内部转账"),2))</f>
        <v>0</v>
      </c>
      <c r="O57" s="24">
        <f t="shared" si="4"/>
        <v>500</v>
      </c>
      <c r="P57" s="33">
        <f t="shared" si="5"/>
        <v>0.0225326723749437</v>
      </c>
    </row>
    <row r="58" ht="16.5" spans="1:16">
      <c r="A58" s="4">
        <f>IF($B58="","",COUNTA($B$50:$B58))</f>
        <v>9</v>
      </c>
      <c r="B58" s="32" t="s">
        <v>156</v>
      </c>
      <c r="C58" s="24">
        <f>IF($B58="","",ROUND(SUMIFS(流水支出,流水类别,$B58,流水月份,(管理年度*100+1),流水属性,"&lt;&gt;内部转账"),2))</f>
        <v>0</v>
      </c>
      <c r="D58" s="24">
        <f>IF($B58="","",ROUND(SUMIFS(流水支出,流水类别,$B58,流水月份,(管理年度*100+2),流水属性,"&lt;&gt;内部转账"),2))</f>
        <v>0</v>
      </c>
      <c r="E58" s="24">
        <f>IF($B58="","",ROUND(SUMIFS(流水支出,流水类别,$B58,流水月份,(管理年度*100+3),流水属性,"&lt;&gt;内部转账"),2))</f>
        <v>0</v>
      </c>
      <c r="F58" s="24">
        <f>IF($B58="","",ROUND(SUMIFS(流水支出,流水类别,$B58,流水月份,(管理年度*100+4),流水属性,"&lt;&gt;内部转账"),2))</f>
        <v>0</v>
      </c>
      <c r="G58" s="24">
        <f>IF($B58="","",ROUND(SUMIFS(流水支出,流水类别,$B58,流水月份,(管理年度*100+5),流水属性,"&lt;&gt;内部转账"),2))</f>
        <v>0</v>
      </c>
      <c r="H58" s="24">
        <f>IF($B58="","",ROUND(SUMIFS(流水支出,流水类别,$B58,流水月份,(管理年度*100+6),流水属性,"&lt;&gt;内部转账"),2))</f>
        <v>200</v>
      </c>
      <c r="I58" s="24">
        <f>IF($B58="","",ROUND(SUMIFS(流水支出,流水类别,$B58,流水月份,(管理年度*100+7),流水属性,"&lt;&gt;内部转账"),2))</f>
        <v>0</v>
      </c>
      <c r="J58" s="24">
        <f>IF($B58="","",ROUND(SUMIFS(流水支出,流水类别,$B58,流水月份,(管理年度*100+8),流水属性,"&lt;&gt;内部转账"),2))</f>
        <v>0</v>
      </c>
      <c r="K58" s="24">
        <f>IF($B58="","",ROUND(SUMIFS(流水支出,流水类别,$B58,流水月份,(管理年度*100+9),流水属性,"&lt;&gt;内部转账"),2))</f>
        <v>0</v>
      </c>
      <c r="L58" s="24">
        <f>IF($B58="","",ROUND(SUMIFS(流水支出,流水类别,$B58,流水月份,(管理年度*100+10),流水属性,"&lt;&gt;内部转账"),2))</f>
        <v>0</v>
      </c>
      <c r="M58" s="24">
        <f>IF($B58="","",ROUND(SUMIFS(流水支出,流水类别,$B58,流水月份,(管理年度*100+11),流水属性,"&lt;&gt;内部转账"),2))</f>
        <v>0</v>
      </c>
      <c r="N58" s="24">
        <f>IF($B58="","",ROUND(SUMIFS(流水支出,流水类别,$B58,流水月份,(管理年度*100+12),流水属性,"&lt;&gt;内部转账"),2))</f>
        <v>0</v>
      </c>
      <c r="O58" s="24">
        <f t="shared" si="4"/>
        <v>200</v>
      </c>
      <c r="P58" s="33">
        <f t="shared" si="5"/>
        <v>0.00901306894997747</v>
      </c>
    </row>
    <row r="59" ht="16.5" spans="1:16">
      <c r="A59" s="4">
        <f>IF($B59="","",COUNTA($B$50:$B59))</f>
        <v>10</v>
      </c>
      <c r="B59" s="32" t="s">
        <v>157</v>
      </c>
      <c r="C59" s="24">
        <f>IF($B59="","",ROUND(SUMIFS(流水支出,流水类别,$B59,流水月份,(管理年度*100+1),流水属性,"&lt;&gt;内部转账"),2))</f>
        <v>0</v>
      </c>
      <c r="D59" s="24">
        <f>IF($B59="","",ROUND(SUMIFS(流水支出,流水类别,$B59,流水月份,(管理年度*100+2),流水属性,"&lt;&gt;内部转账"),2))</f>
        <v>0</v>
      </c>
      <c r="E59" s="24">
        <f>IF($B59="","",ROUND(SUMIFS(流水支出,流水类别,$B59,流水月份,(管理年度*100+3),流水属性,"&lt;&gt;内部转账"),2))</f>
        <v>0</v>
      </c>
      <c r="F59" s="24">
        <f>IF($B59="","",ROUND(SUMIFS(流水支出,流水类别,$B59,流水月份,(管理年度*100+4),流水属性,"&lt;&gt;内部转账"),2))</f>
        <v>0</v>
      </c>
      <c r="G59" s="24">
        <f>IF($B59="","",ROUND(SUMIFS(流水支出,流水类别,$B59,流水月份,(管理年度*100+5),流水属性,"&lt;&gt;内部转账"),2))</f>
        <v>0</v>
      </c>
      <c r="H59" s="24">
        <f>IF($B59="","",ROUND(SUMIFS(流水支出,流水类别,$B59,流水月份,(管理年度*100+6),流水属性,"&lt;&gt;内部转账"),2))</f>
        <v>50</v>
      </c>
      <c r="I59" s="24">
        <f>IF($B59="","",ROUND(SUMIFS(流水支出,流水类别,$B59,流水月份,(管理年度*100+7),流水属性,"&lt;&gt;内部转账"),2))</f>
        <v>0</v>
      </c>
      <c r="J59" s="24">
        <f>IF($B59="","",ROUND(SUMIFS(流水支出,流水类别,$B59,流水月份,(管理年度*100+8),流水属性,"&lt;&gt;内部转账"),2))</f>
        <v>0</v>
      </c>
      <c r="K59" s="24">
        <f>IF($B59="","",ROUND(SUMIFS(流水支出,流水类别,$B59,流水月份,(管理年度*100+9),流水属性,"&lt;&gt;内部转账"),2))</f>
        <v>0</v>
      </c>
      <c r="L59" s="24">
        <f>IF($B59="","",ROUND(SUMIFS(流水支出,流水类别,$B59,流水月份,(管理年度*100+10),流水属性,"&lt;&gt;内部转账"),2))</f>
        <v>0</v>
      </c>
      <c r="M59" s="24">
        <f>IF($B59="","",ROUND(SUMIFS(流水支出,流水类别,$B59,流水月份,(管理年度*100+11),流水属性,"&lt;&gt;内部转账"),2))</f>
        <v>0</v>
      </c>
      <c r="N59" s="24">
        <f>IF($B59="","",ROUND(SUMIFS(流水支出,流水类别,$B59,流水月份,(管理年度*100+12),流水属性,"&lt;&gt;内部转账"),2))</f>
        <v>0</v>
      </c>
      <c r="O59" s="24">
        <f t="shared" si="4"/>
        <v>50</v>
      </c>
      <c r="P59" s="33">
        <f t="shared" si="5"/>
        <v>0.00225326723749437</v>
      </c>
    </row>
    <row r="60" ht="16.5" spans="1:16">
      <c r="A60" s="4">
        <f>IF($B60="","",COUNTA($B$50:$B60))</f>
        <v>11</v>
      </c>
      <c r="B60" s="32" t="s">
        <v>158</v>
      </c>
      <c r="C60" s="24">
        <f>IF($B60="","",ROUND(SUMIFS(流水支出,流水类别,$B60,流水月份,(管理年度*100+1),流水属性,"&lt;&gt;内部转账"),2))</f>
        <v>0</v>
      </c>
      <c r="D60" s="24">
        <f>IF($B60="","",ROUND(SUMIFS(流水支出,流水类别,$B60,流水月份,(管理年度*100+2),流水属性,"&lt;&gt;内部转账"),2))</f>
        <v>0</v>
      </c>
      <c r="E60" s="24">
        <f>IF($B60="","",ROUND(SUMIFS(流水支出,流水类别,$B60,流水月份,(管理年度*100+3),流水属性,"&lt;&gt;内部转账"),2))</f>
        <v>0</v>
      </c>
      <c r="F60" s="24">
        <f>IF($B60="","",ROUND(SUMIFS(流水支出,流水类别,$B60,流水月份,(管理年度*100+4),流水属性,"&lt;&gt;内部转账"),2))</f>
        <v>0</v>
      </c>
      <c r="G60" s="24">
        <f>IF($B60="","",ROUND(SUMIFS(流水支出,流水类别,$B60,流水月份,(管理年度*100+5),流水属性,"&lt;&gt;内部转账"),2))</f>
        <v>0</v>
      </c>
      <c r="H60" s="24">
        <f>IF($B60="","",ROUND(SUMIFS(流水支出,流水类别,$B60,流水月份,(管理年度*100+6),流水属性,"&lt;&gt;内部转账"),2))</f>
        <v>30</v>
      </c>
      <c r="I60" s="24">
        <f>IF($B60="","",ROUND(SUMIFS(流水支出,流水类别,$B60,流水月份,(管理年度*100+7),流水属性,"&lt;&gt;内部转账"),2))</f>
        <v>0</v>
      </c>
      <c r="J60" s="24">
        <f>IF($B60="","",ROUND(SUMIFS(流水支出,流水类别,$B60,流水月份,(管理年度*100+8),流水属性,"&lt;&gt;内部转账"),2))</f>
        <v>0</v>
      </c>
      <c r="K60" s="24">
        <f>IF($B60="","",ROUND(SUMIFS(流水支出,流水类别,$B60,流水月份,(管理年度*100+9),流水属性,"&lt;&gt;内部转账"),2))</f>
        <v>0</v>
      </c>
      <c r="L60" s="24">
        <f>IF($B60="","",ROUND(SUMIFS(流水支出,流水类别,$B60,流水月份,(管理年度*100+10),流水属性,"&lt;&gt;内部转账"),2))</f>
        <v>0</v>
      </c>
      <c r="M60" s="24">
        <f>IF($B60="","",ROUND(SUMIFS(流水支出,流水类别,$B60,流水月份,(管理年度*100+11),流水属性,"&lt;&gt;内部转账"),2))</f>
        <v>0</v>
      </c>
      <c r="N60" s="24">
        <f>IF($B60="","",ROUND(SUMIFS(流水支出,流水类别,$B60,流水月份,(管理年度*100+12),流水属性,"&lt;&gt;内部转账"),2))</f>
        <v>0</v>
      </c>
      <c r="O60" s="24">
        <f t="shared" si="4"/>
        <v>30</v>
      </c>
      <c r="P60" s="33">
        <f t="shared" si="5"/>
        <v>0.00135196034249662</v>
      </c>
    </row>
    <row r="61" ht="16.5" spans="1:16">
      <c r="A61" s="4">
        <f>IF($B61="","",COUNTA($B$50:$B61))</f>
        <v>12</v>
      </c>
      <c r="B61" s="32" t="s">
        <v>159</v>
      </c>
      <c r="C61" s="24">
        <f>IF($B61="","",ROUND(SUMIFS(流水支出,流水类别,$B61,流水月份,(管理年度*100+1),流水属性,"&lt;&gt;内部转账"),2))</f>
        <v>0</v>
      </c>
      <c r="D61" s="24">
        <f>IF($B61="","",ROUND(SUMIFS(流水支出,流水类别,$B61,流水月份,(管理年度*100+2),流水属性,"&lt;&gt;内部转账"),2))</f>
        <v>0</v>
      </c>
      <c r="E61" s="24">
        <f>IF($B61="","",ROUND(SUMIFS(流水支出,流水类别,$B61,流水月份,(管理年度*100+3),流水属性,"&lt;&gt;内部转账"),2))</f>
        <v>0</v>
      </c>
      <c r="F61" s="24">
        <f>IF($B61="","",ROUND(SUMIFS(流水支出,流水类别,$B61,流水月份,(管理年度*100+4),流水属性,"&lt;&gt;内部转账"),2))</f>
        <v>0</v>
      </c>
      <c r="G61" s="24">
        <f>IF($B61="","",ROUND(SUMIFS(流水支出,流水类别,$B61,流水月份,(管理年度*100+5),流水属性,"&lt;&gt;内部转账"),2))</f>
        <v>0</v>
      </c>
      <c r="H61" s="24">
        <f>IF($B61="","",ROUND(SUMIFS(流水支出,流水类别,$B61,流水月份,(管理年度*100+6),流水属性,"&lt;&gt;内部转账"),2))</f>
        <v>0</v>
      </c>
      <c r="I61" s="24">
        <f>IF($B61="","",ROUND(SUMIFS(流水支出,流水类别,$B61,流水月份,(管理年度*100+7),流水属性,"&lt;&gt;内部转账"),2))</f>
        <v>0</v>
      </c>
      <c r="J61" s="24">
        <f>IF($B61="","",ROUND(SUMIFS(流水支出,流水类别,$B61,流水月份,(管理年度*100+8),流水属性,"&lt;&gt;内部转账"),2))</f>
        <v>0</v>
      </c>
      <c r="K61" s="24">
        <f>IF($B61="","",ROUND(SUMIFS(流水支出,流水类别,$B61,流水月份,(管理年度*100+9),流水属性,"&lt;&gt;内部转账"),2))</f>
        <v>0</v>
      </c>
      <c r="L61" s="24">
        <f>IF($B61="","",ROUND(SUMIFS(流水支出,流水类别,$B61,流水月份,(管理年度*100+10),流水属性,"&lt;&gt;内部转账"),2))</f>
        <v>0</v>
      </c>
      <c r="M61" s="24">
        <f>IF($B61="","",ROUND(SUMIFS(流水支出,流水类别,$B61,流水月份,(管理年度*100+11),流水属性,"&lt;&gt;内部转账"),2))</f>
        <v>0</v>
      </c>
      <c r="N61" s="24">
        <f>IF($B61="","",ROUND(SUMIFS(流水支出,流水类别,$B61,流水月份,(管理年度*100+12),流水属性,"&lt;&gt;内部转账"),2))</f>
        <v>0</v>
      </c>
      <c r="O61" s="24">
        <f t="shared" si="4"/>
        <v>0</v>
      </c>
      <c r="P61" s="33">
        <f t="shared" si="5"/>
        <v>0</v>
      </c>
    </row>
    <row r="62" ht="16.5" spans="1:16">
      <c r="A62" s="4">
        <f>IF($B62="","",COUNTA($B$50:$B62))</f>
        <v>13</v>
      </c>
      <c r="B62" s="32" t="s">
        <v>160</v>
      </c>
      <c r="C62" s="24">
        <f>IF($B62="","",ROUND(SUMIFS(流水支出,流水类别,$B62,流水月份,(管理年度*100+1),流水属性,"&lt;&gt;内部转账"),2))</f>
        <v>0</v>
      </c>
      <c r="D62" s="24">
        <f>IF($B62="","",ROUND(SUMIFS(流水支出,流水类别,$B62,流水月份,(管理年度*100+2),流水属性,"&lt;&gt;内部转账"),2))</f>
        <v>0</v>
      </c>
      <c r="E62" s="24">
        <f>IF($B62="","",ROUND(SUMIFS(流水支出,流水类别,$B62,流水月份,(管理年度*100+3),流水属性,"&lt;&gt;内部转账"),2))</f>
        <v>0</v>
      </c>
      <c r="F62" s="24">
        <f>IF($B62="","",ROUND(SUMIFS(流水支出,流水类别,$B62,流水月份,(管理年度*100+4),流水属性,"&lt;&gt;内部转账"),2))</f>
        <v>0</v>
      </c>
      <c r="G62" s="24">
        <f>IF($B62="","",ROUND(SUMIFS(流水支出,流水类别,$B62,流水月份,(管理年度*100+5),流水属性,"&lt;&gt;内部转账"),2))</f>
        <v>0</v>
      </c>
      <c r="H62" s="24">
        <f>IF($B62="","",ROUND(SUMIFS(流水支出,流水类别,$B62,流水月份,(管理年度*100+6),流水属性,"&lt;&gt;内部转账"),2))</f>
        <v>0</v>
      </c>
      <c r="I62" s="24">
        <f>IF($B62="","",ROUND(SUMIFS(流水支出,流水类别,$B62,流水月份,(管理年度*100+7),流水属性,"&lt;&gt;内部转账"),2))</f>
        <v>0</v>
      </c>
      <c r="J62" s="24">
        <f>IF($B62="","",ROUND(SUMIFS(流水支出,流水类别,$B62,流水月份,(管理年度*100+8),流水属性,"&lt;&gt;内部转账"),2))</f>
        <v>0</v>
      </c>
      <c r="K62" s="24">
        <f>IF($B62="","",ROUND(SUMIFS(流水支出,流水类别,$B62,流水月份,(管理年度*100+9),流水属性,"&lt;&gt;内部转账"),2))</f>
        <v>0</v>
      </c>
      <c r="L62" s="24">
        <f>IF($B62="","",ROUND(SUMIFS(流水支出,流水类别,$B62,流水月份,(管理年度*100+10),流水属性,"&lt;&gt;内部转账"),2))</f>
        <v>0</v>
      </c>
      <c r="M62" s="24">
        <f>IF($B62="","",ROUND(SUMIFS(流水支出,流水类别,$B62,流水月份,(管理年度*100+11),流水属性,"&lt;&gt;内部转账"),2))</f>
        <v>0</v>
      </c>
      <c r="N62" s="24">
        <f>IF($B62="","",ROUND(SUMIFS(流水支出,流水类别,$B62,流水月份,(管理年度*100+12),流水属性,"&lt;&gt;内部转账"),2))</f>
        <v>0</v>
      </c>
      <c r="O62" s="24">
        <f t="shared" si="4"/>
        <v>0</v>
      </c>
      <c r="P62" s="33">
        <f t="shared" si="5"/>
        <v>0</v>
      </c>
    </row>
    <row r="63" ht="16.5" spans="1:16">
      <c r="A63" s="4">
        <f>IF($B63="","",COUNTA($B$50:$B63))</f>
        <v>14</v>
      </c>
      <c r="B63" s="32" t="s">
        <v>161</v>
      </c>
      <c r="C63" s="24">
        <f>IF($B63="","",ROUND(SUMIFS(流水支出,流水类别,$B63,流水月份,(管理年度*100+1),流水属性,"&lt;&gt;内部转账"),2))</f>
        <v>0</v>
      </c>
      <c r="D63" s="24">
        <f>IF($B63="","",ROUND(SUMIFS(流水支出,流水类别,$B63,流水月份,(管理年度*100+2),流水属性,"&lt;&gt;内部转账"),2))</f>
        <v>0</v>
      </c>
      <c r="E63" s="24">
        <f>IF($B63="","",ROUND(SUMIFS(流水支出,流水类别,$B63,流水月份,(管理年度*100+3),流水属性,"&lt;&gt;内部转账"),2))</f>
        <v>0</v>
      </c>
      <c r="F63" s="24">
        <f>IF($B63="","",ROUND(SUMIFS(流水支出,流水类别,$B63,流水月份,(管理年度*100+4),流水属性,"&lt;&gt;内部转账"),2))</f>
        <v>0</v>
      </c>
      <c r="G63" s="24">
        <f>IF($B63="","",ROUND(SUMIFS(流水支出,流水类别,$B63,流水月份,(管理年度*100+5),流水属性,"&lt;&gt;内部转账"),2))</f>
        <v>0</v>
      </c>
      <c r="H63" s="24">
        <f>IF($B63="","",ROUND(SUMIFS(流水支出,流水类别,$B63,流水月份,(管理年度*100+6),流水属性,"&lt;&gt;内部转账"),2))</f>
        <v>0</v>
      </c>
      <c r="I63" s="24">
        <f>IF($B63="","",ROUND(SUMIFS(流水支出,流水类别,$B63,流水月份,(管理年度*100+7),流水属性,"&lt;&gt;内部转账"),2))</f>
        <v>0</v>
      </c>
      <c r="J63" s="24">
        <f>IF($B63="","",ROUND(SUMIFS(流水支出,流水类别,$B63,流水月份,(管理年度*100+8),流水属性,"&lt;&gt;内部转账"),2))</f>
        <v>0</v>
      </c>
      <c r="K63" s="24">
        <f>IF($B63="","",ROUND(SUMIFS(流水支出,流水类别,$B63,流水月份,(管理年度*100+9),流水属性,"&lt;&gt;内部转账"),2))</f>
        <v>0</v>
      </c>
      <c r="L63" s="24">
        <f>IF($B63="","",ROUND(SUMIFS(流水支出,流水类别,$B63,流水月份,(管理年度*100+10),流水属性,"&lt;&gt;内部转账"),2))</f>
        <v>0</v>
      </c>
      <c r="M63" s="24">
        <f>IF($B63="","",ROUND(SUMIFS(流水支出,流水类别,$B63,流水月份,(管理年度*100+11),流水属性,"&lt;&gt;内部转账"),2))</f>
        <v>0</v>
      </c>
      <c r="N63" s="24">
        <f>IF($B63="","",ROUND(SUMIFS(流水支出,流水类别,$B63,流水月份,(管理年度*100+12),流水属性,"&lt;&gt;内部转账"),2))</f>
        <v>0</v>
      </c>
      <c r="O63" s="24">
        <f t="shared" si="4"/>
        <v>0</v>
      </c>
      <c r="P63" s="33">
        <f t="shared" si="5"/>
        <v>0</v>
      </c>
    </row>
    <row r="64" ht="16.5" spans="1:16">
      <c r="A64" s="4">
        <f>IF($B64="","",COUNTA($B$50:$B64))</f>
        <v>15</v>
      </c>
      <c r="B64" s="32" t="s">
        <v>162</v>
      </c>
      <c r="C64" s="24">
        <f>IF($B64="","",ROUND(SUMIFS(流水支出,流水类别,$B64,流水月份,(管理年度*100+1),流水属性,"&lt;&gt;内部转账"),2))</f>
        <v>0</v>
      </c>
      <c r="D64" s="24">
        <f>IF($B64="","",ROUND(SUMIFS(流水支出,流水类别,$B64,流水月份,(管理年度*100+2),流水属性,"&lt;&gt;内部转账"),2))</f>
        <v>0</v>
      </c>
      <c r="E64" s="24">
        <f>IF($B64="","",ROUND(SUMIFS(流水支出,流水类别,$B64,流水月份,(管理年度*100+3),流水属性,"&lt;&gt;内部转账"),2))</f>
        <v>0</v>
      </c>
      <c r="F64" s="24">
        <f>IF($B64="","",ROUND(SUMIFS(流水支出,流水类别,$B64,流水月份,(管理年度*100+4),流水属性,"&lt;&gt;内部转账"),2))</f>
        <v>0</v>
      </c>
      <c r="G64" s="24">
        <f>IF($B64="","",ROUND(SUMIFS(流水支出,流水类别,$B64,流水月份,(管理年度*100+5),流水属性,"&lt;&gt;内部转账"),2))</f>
        <v>0</v>
      </c>
      <c r="H64" s="24">
        <f>IF($B64="","",ROUND(SUMIFS(流水支出,流水类别,$B64,流水月份,(管理年度*100+6),流水属性,"&lt;&gt;内部转账"),2))</f>
        <v>0</v>
      </c>
      <c r="I64" s="24">
        <f>IF($B64="","",ROUND(SUMIFS(流水支出,流水类别,$B64,流水月份,(管理年度*100+7),流水属性,"&lt;&gt;内部转账"),2))</f>
        <v>0</v>
      </c>
      <c r="J64" s="24">
        <f>IF($B64="","",ROUND(SUMIFS(流水支出,流水类别,$B64,流水月份,(管理年度*100+8),流水属性,"&lt;&gt;内部转账"),2))</f>
        <v>0</v>
      </c>
      <c r="K64" s="24">
        <f>IF($B64="","",ROUND(SUMIFS(流水支出,流水类别,$B64,流水月份,(管理年度*100+9),流水属性,"&lt;&gt;内部转账"),2))</f>
        <v>0</v>
      </c>
      <c r="L64" s="24">
        <f>IF($B64="","",ROUND(SUMIFS(流水支出,流水类别,$B64,流水月份,(管理年度*100+10),流水属性,"&lt;&gt;内部转账"),2))</f>
        <v>0</v>
      </c>
      <c r="M64" s="24">
        <f>IF($B64="","",ROUND(SUMIFS(流水支出,流水类别,$B64,流水月份,(管理年度*100+11),流水属性,"&lt;&gt;内部转账"),2))</f>
        <v>0</v>
      </c>
      <c r="N64" s="24">
        <f>IF($B64="","",ROUND(SUMIFS(流水支出,流水类别,$B64,流水月份,(管理年度*100+12),流水属性,"&lt;&gt;内部转账"),2))</f>
        <v>0</v>
      </c>
      <c r="O64" s="24">
        <f t="shared" si="4"/>
        <v>0</v>
      </c>
      <c r="P64" s="33">
        <f t="shared" si="5"/>
        <v>0</v>
      </c>
    </row>
    <row r="65" ht="16.5" spans="1:16">
      <c r="A65" s="4" t="str">
        <f>IF($B65="","",COUNTA($B$50:$B65))</f>
        <v/>
      </c>
      <c r="B65" s="32"/>
      <c r="C65" s="24" t="str">
        <f>IF($B65="","",ROUND(SUMIFS(流水支出,流水类别,$B65,流水月份,(管理年度*100+1),流水属性,"&lt;&gt;内部转账"),2))</f>
        <v/>
      </c>
      <c r="D65" s="24" t="str">
        <f>IF($B65="","",ROUND(SUMIFS(流水支出,流水类别,$B65,流水月份,(管理年度*100+2),流水属性,"&lt;&gt;内部转账"),2))</f>
        <v/>
      </c>
      <c r="E65" s="24" t="str">
        <f>IF($B65="","",ROUND(SUMIFS(流水支出,流水类别,$B65,流水月份,(管理年度*100+3),流水属性,"&lt;&gt;内部转账"),2))</f>
        <v/>
      </c>
      <c r="F65" s="24" t="str">
        <f>IF($B65="","",ROUND(SUMIFS(流水支出,流水类别,$B65,流水月份,(管理年度*100+4),流水属性,"&lt;&gt;内部转账"),2))</f>
        <v/>
      </c>
      <c r="G65" s="24" t="str">
        <f>IF($B65="","",ROUND(SUMIFS(流水支出,流水类别,$B65,流水月份,(管理年度*100+5),流水属性,"&lt;&gt;内部转账"),2))</f>
        <v/>
      </c>
      <c r="H65" s="24" t="str">
        <f>IF($B65="","",ROUND(SUMIFS(流水支出,流水类别,$B65,流水月份,(管理年度*100+6),流水属性,"&lt;&gt;内部转账"),2))</f>
        <v/>
      </c>
      <c r="I65" s="24" t="str">
        <f>IF($B65="","",ROUND(SUMIFS(流水支出,流水类别,$B65,流水月份,(管理年度*100+7),流水属性,"&lt;&gt;内部转账"),2))</f>
        <v/>
      </c>
      <c r="J65" s="24" t="str">
        <f>IF($B65="","",ROUND(SUMIFS(流水支出,流水类别,$B65,流水月份,(管理年度*100+8),流水属性,"&lt;&gt;内部转账"),2))</f>
        <v/>
      </c>
      <c r="K65" s="24" t="str">
        <f>IF($B65="","",ROUND(SUMIFS(流水支出,流水类别,$B65,流水月份,(管理年度*100+9),流水属性,"&lt;&gt;内部转账"),2))</f>
        <v/>
      </c>
      <c r="L65" s="24" t="str">
        <f>IF($B65="","",ROUND(SUMIFS(流水支出,流水类别,$B65,流水月份,(管理年度*100+10),流水属性,"&lt;&gt;内部转账"),2))</f>
        <v/>
      </c>
      <c r="M65" s="24" t="str">
        <f>IF($B65="","",ROUND(SUMIFS(流水支出,流水类别,$B65,流水月份,(管理年度*100+11),流水属性,"&lt;&gt;内部转账"),2))</f>
        <v/>
      </c>
      <c r="N65" s="24" t="str">
        <f>IF($B65="","",ROUND(SUMIFS(流水支出,流水类别,$B65,流水月份,(管理年度*100+12),流水属性,"&lt;&gt;内部转账"),2))</f>
        <v/>
      </c>
      <c r="O65" s="24" t="str">
        <f t="shared" si="4"/>
        <v/>
      </c>
      <c r="P65" s="33" t="str">
        <f t="shared" si="5"/>
        <v/>
      </c>
    </row>
    <row r="66" ht="16.5" spans="1:16">
      <c r="A66" s="4" t="str">
        <f>IF($B66="","",COUNTA($B$50:$B66))</f>
        <v/>
      </c>
      <c r="B66" s="32"/>
      <c r="C66" s="24" t="str">
        <f>IF($B66="","",ROUND(SUMIFS(流水支出,流水类别,$B66,流水月份,(管理年度*100+1),流水属性,"&lt;&gt;内部转账"),2))</f>
        <v/>
      </c>
      <c r="D66" s="24" t="str">
        <f>IF($B66="","",ROUND(SUMIFS(流水支出,流水类别,$B66,流水月份,(管理年度*100+2),流水属性,"&lt;&gt;内部转账"),2))</f>
        <v/>
      </c>
      <c r="E66" s="24" t="str">
        <f>IF($B66="","",ROUND(SUMIFS(流水支出,流水类别,$B66,流水月份,(管理年度*100+3),流水属性,"&lt;&gt;内部转账"),2))</f>
        <v/>
      </c>
      <c r="F66" s="24" t="str">
        <f>IF($B66="","",ROUND(SUMIFS(流水支出,流水类别,$B66,流水月份,(管理年度*100+4),流水属性,"&lt;&gt;内部转账"),2))</f>
        <v/>
      </c>
      <c r="G66" s="24" t="str">
        <f>IF($B66="","",ROUND(SUMIFS(流水支出,流水类别,$B66,流水月份,(管理年度*100+5),流水属性,"&lt;&gt;内部转账"),2))</f>
        <v/>
      </c>
      <c r="H66" s="24" t="str">
        <f>IF($B66="","",ROUND(SUMIFS(流水支出,流水类别,$B66,流水月份,(管理年度*100+6),流水属性,"&lt;&gt;内部转账"),2))</f>
        <v/>
      </c>
      <c r="I66" s="24" t="str">
        <f>IF($B66="","",ROUND(SUMIFS(流水支出,流水类别,$B66,流水月份,(管理年度*100+7),流水属性,"&lt;&gt;内部转账"),2))</f>
        <v/>
      </c>
      <c r="J66" s="24" t="str">
        <f>IF($B66="","",ROUND(SUMIFS(流水支出,流水类别,$B66,流水月份,(管理年度*100+8),流水属性,"&lt;&gt;内部转账"),2))</f>
        <v/>
      </c>
      <c r="K66" s="24" t="str">
        <f>IF($B66="","",ROUND(SUMIFS(流水支出,流水类别,$B66,流水月份,(管理年度*100+9),流水属性,"&lt;&gt;内部转账"),2))</f>
        <v/>
      </c>
      <c r="L66" s="24" t="str">
        <f>IF($B66="","",ROUND(SUMIFS(流水支出,流水类别,$B66,流水月份,(管理年度*100+10),流水属性,"&lt;&gt;内部转账"),2))</f>
        <v/>
      </c>
      <c r="M66" s="24" t="str">
        <f>IF($B66="","",ROUND(SUMIFS(流水支出,流水类别,$B66,流水月份,(管理年度*100+11),流水属性,"&lt;&gt;内部转账"),2))</f>
        <v/>
      </c>
      <c r="N66" s="24" t="str">
        <f>IF($B66="","",ROUND(SUMIFS(流水支出,流水类别,$B66,流水月份,(管理年度*100+12),流水属性,"&lt;&gt;内部转账"),2))</f>
        <v/>
      </c>
      <c r="O66" s="24" t="str">
        <f t="shared" si="4"/>
        <v/>
      </c>
      <c r="P66" s="33" t="str">
        <f t="shared" si="5"/>
        <v/>
      </c>
    </row>
    <row r="67" ht="16.5" spans="1:16">
      <c r="A67" s="4" t="str">
        <f>IF($B67="","",COUNTA($B$50:$B67))</f>
        <v/>
      </c>
      <c r="B67" s="32"/>
      <c r="C67" s="24" t="str">
        <f>IF($B67="","",ROUND(SUMIFS(流水支出,流水类别,$B67,流水月份,(管理年度*100+1),流水属性,"&lt;&gt;内部转账"),2))</f>
        <v/>
      </c>
      <c r="D67" s="24" t="str">
        <f>IF($B67="","",ROUND(SUMIFS(流水支出,流水类别,$B67,流水月份,(管理年度*100+2),流水属性,"&lt;&gt;内部转账"),2))</f>
        <v/>
      </c>
      <c r="E67" s="24" t="str">
        <f>IF($B67="","",ROUND(SUMIFS(流水支出,流水类别,$B67,流水月份,(管理年度*100+3),流水属性,"&lt;&gt;内部转账"),2))</f>
        <v/>
      </c>
      <c r="F67" s="24" t="str">
        <f>IF($B67="","",ROUND(SUMIFS(流水支出,流水类别,$B67,流水月份,(管理年度*100+4),流水属性,"&lt;&gt;内部转账"),2))</f>
        <v/>
      </c>
      <c r="G67" s="24" t="str">
        <f>IF($B67="","",ROUND(SUMIFS(流水支出,流水类别,$B67,流水月份,(管理年度*100+5),流水属性,"&lt;&gt;内部转账"),2))</f>
        <v/>
      </c>
      <c r="H67" s="24" t="str">
        <f>IF($B67="","",ROUND(SUMIFS(流水支出,流水类别,$B67,流水月份,(管理年度*100+6),流水属性,"&lt;&gt;内部转账"),2))</f>
        <v/>
      </c>
      <c r="I67" s="24" t="str">
        <f>IF($B67="","",ROUND(SUMIFS(流水支出,流水类别,$B67,流水月份,(管理年度*100+7),流水属性,"&lt;&gt;内部转账"),2))</f>
        <v/>
      </c>
      <c r="J67" s="24" t="str">
        <f>IF($B67="","",ROUND(SUMIFS(流水支出,流水类别,$B67,流水月份,(管理年度*100+8),流水属性,"&lt;&gt;内部转账"),2))</f>
        <v/>
      </c>
      <c r="K67" s="24" t="str">
        <f>IF($B67="","",ROUND(SUMIFS(流水支出,流水类别,$B67,流水月份,(管理年度*100+9),流水属性,"&lt;&gt;内部转账"),2))</f>
        <v/>
      </c>
      <c r="L67" s="24" t="str">
        <f>IF($B67="","",ROUND(SUMIFS(流水支出,流水类别,$B67,流水月份,(管理年度*100+10),流水属性,"&lt;&gt;内部转账"),2))</f>
        <v/>
      </c>
      <c r="M67" s="24" t="str">
        <f>IF($B67="","",ROUND(SUMIFS(流水支出,流水类别,$B67,流水月份,(管理年度*100+11),流水属性,"&lt;&gt;内部转账"),2))</f>
        <v/>
      </c>
      <c r="N67" s="24" t="str">
        <f>IF($B67="","",ROUND(SUMIFS(流水支出,流水类别,$B67,流水月份,(管理年度*100+12),流水属性,"&lt;&gt;内部转账"),2))</f>
        <v/>
      </c>
      <c r="O67" s="24" t="str">
        <f t="shared" si="4"/>
        <v/>
      </c>
      <c r="P67" s="33" t="str">
        <f t="shared" si="5"/>
        <v/>
      </c>
    </row>
    <row r="68" ht="16.5" spans="1:16">
      <c r="A68" s="4" t="str">
        <f>IF($B68="","",COUNTA($B$50:$B68))</f>
        <v/>
      </c>
      <c r="B68" s="32"/>
      <c r="C68" s="24" t="str">
        <f>IF($B68="","",ROUND(SUMIFS(流水支出,流水类别,$B68,流水月份,(管理年度*100+1),流水属性,"&lt;&gt;内部转账"),2))</f>
        <v/>
      </c>
      <c r="D68" s="24" t="str">
        <f>IF($B68="","",ROUND(SUMIFS(流水支出,流水类别,$B68,流水月份,(管理年度*100+2),流水属性,"&lt;&gt;内部转账"),2))</f>
        <v/>
      </c>
      <c r="E68" s="24" t="str">
        <f>IF($B68="","",ROUND(SUMIFS(流水支出,流水类别,$B68,流水月份,(管理年度*100+3),流水属性,"&lt;&gt;内部转账"),2))</f>
        <v/>
      </c>
      <c r="F68" s="24" t="str">
        <f>IF($B68="","",ROUND(SUMIFS(流水支出,流水类别,$B68,流水月份,(管理年度*100+4),流水属性,"&lt;&gt;内部转账"),2))</f>
        <v/>
      </c>
      <c r="G68" s="24" t="str">
        <f>IF($B68="","",ROUND(SUMIFS(流水支出,流水类别,$B68,流水月份,(管理年度*100+5),流水属性,"&lt;&gt;内部转账"),2))</f>
        <v/>
      </c>
      <c r="H68" s="24" t="str">
        <f>IF($B68="","",ROUND(SUMIFS(流水支出,流水类别,$B68,流水月份,(管理年度*100+6),流水属性,"&lt;&gt;内部转账"),2))</f>
        <v/>
      </c>
      <c r="I68" s="24" t="str">
        <f>IF($B68="","",ROUND(SUMIFS(流水支出,流水类别,$B68,流水月份,(管理年度*100+7),流水属性,"&lt;&gt;内部转账"),2))</f>
        <v/>
      </c>
      <c r="J68" s="24" t="str">
        <f>IF($B68="","",ROUND(SUMIFS(流水支出,流水类别,$B68,流水月份,(管理年度*100+8),流水属性,"&lt;&gt;内部转账"),2))</f>
        <v/>
      </c>
      <c r="K68" s="24" t="str">
        <f>IF($B68="","",ROUND(SUMIFS(流水支出,流水类别,$B68,流水月份,(管理年度*100+9),流水属性,"&lt;&gt;内部转账"),2))</f>
        <v/>
      </c>
      <c r="L68" s="24" t="str">
        <f>IF($B68="","",ROUND(SUMIFS(流水支出,流水类别,$B68,流水月份,(管理年度*100+10),流水属性,"&lt;&gt;内部转账"),2))</f>
        <v/>
      </c>
      <c r="M68" s="24" t="str">
        <f>IF($B68="","",ROUND(SUMIFS(流水支出,流水类别,$B68,流水月份,(管理年度*100+11),流水属性,"&lt;&gt;内部转账"),2))</f>
        <v/>
      </c>
      <c r="N68" s="24" t="str">
        <f>IF($B68="","",ROUND(SUMIFS(流水支出,流水类别,$B68,流水月份,(管理年度*100+12),流水属性,"&lt;&gt;内部转账"),2))</f>
        <v/>
      </c>
      <c r="O68" s="24" t="str">
        <f t="shared" si="4"/>
        <v/>
      </c>
      <c r="P68" s="33" t="str">
        <f t="shared" si="5"/>
        <v/>
      </c>
    </row>
    <row r="69" ht="16.5" spans="1:16">
      <c r="A69" s="4" t="str">
        <f>IF($B69="","",COUNTA($B$50:$B69))</f>
        <v/>
      </c>
      <c r="B69" s="32"/>
      <c r="C69" s="24" t="str">
        <f>IF($B69="","",ROUND(SUMIFS(流水支出,流水类别,$B69,流水月份,(管理年度*100+1),流水属性,"&lt;&gt;内部转账"),2))</f>
        <v/>
      </c>
      <c r="D69" s="24" t="str">
        <f>IF($B69="","",ROUND(SUMIFS(流水支出,流水类别,$B69,流水月份,(管理年度*100+2),流水属性,"&lt;&gt;内部转账"),2))</f>
        <v/>
      </c>
      <c r="E69" s="24" t="str">
        <f>IF($B69="","",ROUND(SUMIFS(流水支出,流水类别,$B69,流水月份,(管理年度*100+3),流水属性,"&lt;&gt;内部转账"),2))</f>
        <v/>
      </c>
      <c r="F69" s="24" t="str">
        <f>IF($B69="","",ROUND(SUMIFS(流水支出,流水类别,$B69,流水月份,(管理年度*100+4),流水属性,"&lt;&gt;内部转账"),2))</f>
        <v/>
      </c>
      <c r="G69" s="24" t="str">
        <f>IF($B69="","",ROUND(SUMIFS(流水支出,流水类别,$B69,流水月份,(管理年度*100+5),流水属性,"&lt;&gt;内部转账"),2))</f>
        <v/>
      </c>
      <c r="H69" s="24" t="str">
        <f>IF($B69="","",ROUND(SUMIFS(流水支出,流水类别,$B69,流水月份,(管理年度*100+6),流水属性,"&lt;&gt;内部转账"),2))</f>
        <v/>
      </c>
      <c r="I69" s="24" t="str">
        <f>IF($B69="","",ROUND(SUMIFS(流水支出,流水类别,$B69,流水月份,(管理年度*100+7),流水属性,"&lt;&gt;内部转账"),2))</f>
        <v/>
      </c>
      <c r="J69" s="24" t="str">
        <f>IF($B69="","",ROUND(SUMIFS(流水支出,流水类别,$B69,流水月份,(管理年度*100+8),流水属性,"&lt;&gt;内部转账"),2))</f>
        <v/>
      </c>
      <c r="K69" s="24" t="str">
        <f>IF($B69="","",ROUND(SUMIFS(流水支出,流水类别,$B69,流水月份,(管理年度*100+9),流水属性,"&lt;&gt;内部转账"),2))</f>
        <v/>
      </c>
      <c r="L69" s="24" t="str">
        <f>IF($B69="","",ROUND(SUMIFS(流水支出,流水类别,$B69,流水月份,(管理年度*100+10),流水属性,"&lt;&gt;内部转账"),2))</f>
        <v/>
      </c>
      <c r="M69" s="24" t="str">
        <f>IF($B69="","",ROUND(SUMIFS(流水支出,流水类别,$B69,流水月份,(管理年度*100+11),流水属性,"&lt;&gt;内部转账"),2))</f>
        <v/>
      </c>
      <c r="N69" s="24" t="str">
        <f>IF($B69="","",ROUND(SUMIFS(流水支出,流水类别,$B69,流水月份,(管理年度*100+12),流水属性,"&lt;&gt;内部转账"),2))</f>
        <v/>
      </c>
      <c r="O69" s="24" t="str">
        <f t="shared" si="4"/>
        <v/>
      </c>
      <c r="P69" s="33" t="str">
        <f t="shared" si="5"/>
        <v/>
      </c>
    </row>
    <row r="70" ht="16.5" spans="1:16">
      <c r="A70" s="4" t="str">
        <f>IF($B70="","",COUNTA($B$50:$B70))</f>
        <v/>
      </c>
      <c r="B70" s="32"/>
      <c r="C70" s="24" t="str">
        <f>IF($B70="","",ROUND(SUMIFS(流水支出,流水类别,$B70,流水月份,(管理年度*100+1),流水属性,"&lt;&gt;内部转账"),2))</f>
        <v/>
      </c>
      <c r="D70" s="24" t="str">
        <f>IF($B70="","",ROUND(SUMIFS(流水支出,流水类别,$B70,流水月份,(管理年度*100+2),流水属性,"&lt;&gt;内部转账"),2))</f>
        <v/>
      </c>
      <c r="E70" s="24" t="str">
        <f>IF($B70="","",ROUND(SUMIFS(流水支出,流水类别,$B70,流水月份,(管理年度*100+3),流水属性,"&lt;&gt;内部转账"),2))</f>
        <v/>
      </c>
      <c r="F70" s="24" t="str">
        <f>IF($B70="","",ROUND(SUMIFS(流水支出,流水类别,$B70,流水月份,(管理年度*100+4),流水属性,"&lt;&gt;内部转账"),2))</f>
        <v/>
      </c>
      <c r="G70" s="24" t="str">
        <f>IF($B70="","",ROUND(SUMIFS(流水支出,流水类别,$B70,流水月份,(管理年度*100+5),流水属性,"&lt;&gt;内部转账"),2))</f>
        <v/>
      </c>
      <c r="H70" s="24" t="str">
        <f>IF($B70="","",ROUND(SUMIFS(流水支出,流水类别,$B70,流水月份,(管理年度*100+6),流水属性,"&lt;&gt;内部转账"),2))</f>
        <v/>
      </c>
      <c r="I70" s="24" t="str">
        <f>IF($B70="","",ROUND(SUMIFS(流水支出,流水类别,$B70,流水月份,(管理年度*100+7),流水属性,"&lt;&gt;内部转账"),2))</f>
        <v/>
      </c>
      <c r="J70" s="24" t="str">
        <f>IF($B70="","",ROUND(SUMIFS(流水支出,流水类别,$B70,流水月份,(管理年度*100+8),流水属性,"&lt;&gt;内部转账"),2))</f>
        <v/>
      </c>
      <c r="K70" s="24" t="str">
        <f>IF($B70="","",ROUND(SUMIFS(流水支出,流水类别,$B70,流水月份,(管理年度*100+9),流水属性,"&lt;&gt;内部转账"),2))</f>
        <v/>
      </c>
      <c r="L70" s="24" t="str">
        <f>IF($B70="","",ROUND(SUMIFS(流水支出,流水类别,$B70,流水月份,(管理年度*100+10),流水属性,"&lt;&gt;内部转账"),2))</f>
        <v/>
      </c>
      <c r="M70" s="24" t="str">
        <f>IF($B70="","",ROUND(SUMIFS(流水支出,流水类别,$B70,流水月份,(管理年度*100+11),流水属性,"&lt;&gt;内部转账"),2))</f>
        <v/>
      </c>
      <c r="N70" s="24" t="str">
        <f>IF($B70="","",ROUND(SUMIFS(流水支出,流水类别,$B70,流水月份,(管理年度*100+12),流水属性,"&lt;&gt;内部转账"),2))</f>
        <v/>
      </c>
      <c r="O70" s="24" t="str">
        <f t="shared" si="4"/>
        <v/>
      </c>
      <c r="P70" s="33" t="str">
        <f t="shared" si="5"/>
        <v/>
      </c>
    </row>
    <row r="71" ht="16.5" spans="1:16">
      <c r="A71" s="4" t="str">
        <f>IF($B71="","",COUNTA($B$50:$B71))</f>
        <v/>
      </c>
      <c r="B71" s="32"/>
      <c r="C71" s="24" t="str">
        <f>IF($B71="","",ROUND(SUMIFS(流水支出,流水类别,$B71,流水月份,(管理年度*100+1),流水属性,"&lt;&gt;内部转账"),2))</f>
        <v/>
      </c>
      <c r="D71" s="24" t="str">
        <f>IF($B71="","",ROUND(SUMIFS(流水支出,流水类别,$B71,流水月份,(管理年度*100+2),流水属性,"&lt;&gt;内部转账"),2))</f>
        <v/>
      </c>
      <c r="E71" s="24" t="str">
        <f>IF($B71="","",ROUND(SUMIFS(流水支出,流水类别,$B71,流水月份,(管理年度*100+3),流水属性,"&lt;&gt;内部转账"),2))</f>
        <v/>
      </c>
      <c r="F71" s="24" t="str">
        <f>IF($B71="","",ROUND(SUMIFS(流水支出,流水类别,$B71,流水月份,(管理年度*100+4),流水属性,"&lt;&gt;内部转账"),2))</f>
        <v/>
      </c>
      <c r="G71" s="24" t="str">
        <f>IF($B71="","",ROUND(SUMIFS(流水支出,流水类别,$B71,流水月份,(管理年度*100+5),流水属性,"&lt;&gt;内部转账"),2))</f>
        <v/>
      </c>
      <c r="H71" s="24" t="str">
        <f>IF($B71="","",ROUND(SUMIFS(流水支出,流水类别,$B71,流水月份,(管理年度*100+6),流水属性,"&lt;&gt;内部转账"),2))</f>
        <v/>
      </c>
      <c r="I71" s="24" t="str">
        <f>IF($B71="","",ROUND(SUMIFS(流水支出,流水类别,$B71,流水月份,(管理年度*100+7),流水属性,"&lt;&gt;内部转账"),2))</f>
        <v/>
      </c>
      <c r="J71" s="24" t="str">
        <f>IF($B71="","",ROUND(SUMIFS(流水支出,流水类别,$B71,流水月份,(管理年度*100+8),流水属性,"&lt;&gt;内部转账"),2))</f>
        <v/>
      </c>
      <c r="K71" s="24" t="str">
        <f>IF($B71="","",ROUND(SUMIFS(流水支出,流水类别,$B71,流水月份,(管理年度*100+9),流水属性,"&lt;&gt;内部转账"),2))</f>
        <v/>
      </c>
      <c r="L71" s="24" t="str">
        <f>IF($B71="","",ROUND(SUMIFS(流水支出,流水类别,$B71,流水月份,(管理年度*100+10),流水属性,"&lt;&gt;内部转账"),2))</f>
        <v/>
      </c>
      <c r="M71" s="24" t="str">
        <f>IF($B71="","",ROUND(SUMIFS(流水支出,流水类别,$B71,流水月份,(管理年度*100+11),流水属性,"&lt;&gt;内部转账"),2))</f>
        <v/>
      </c>
      <c r="N71" s="24" t="str">
        <f>IF($B71="","",ROUND(SUMIFS(流水支出,流水类别,$B71,流水月份,(管理年度*100+12),流水属性,"&lt;&gt;内部转账"),2))</f>
        <v/>
      </c>
      <c r="O71" s="24" t="str">
        <f t="shared" si="4"/>
        <v/>
      </c>
      <c r="P71" s="33" t="str">
        <f t="shared" si="5"/>
        <v/>
      </c>
    </row>
    <row r="72" ht="16.5" spans="1:16">
      <c r="A72" s="4" t="str">
        <f>IF($B72="","",COUNTA($B$50:$B72))</f>
        <v/>
      </c>
      <c r="B72" s="32"/>
      <c r="C72" s="24" t="str">
        <f>IF($B72="","",ROUND(SUMIFS(流水支出,流水类别,$B72,流水月份,(管理年度*100+1),流水属性,"&lt;&gt;内部转账"),2))</f>
        <v/>
      </c>
      <c r="D72" s="24" t="str">
        <f>IF($B72="","",ROUND(SUMIFS(流水支出,流水类别,$B72,流水月份,(管理年度*100+2),流水属性,"&lt;&gt;内部转账"),2))</f>
        <v/>
      </c>
      <c r="E72" s="24" t="str">
        <f>IF($B72="","",ROUND(SUMIFS(流水支出,流水类别,$B72,流水月份,(管理年度*100+3),流水属性,"&lt;&gt;内部转账"),2))</f>
        <v/>
      </c>
      <c r="F72" s="24" t="str">
        <f>IF($B72="","",ROUND(SUMIFS(流水支出,流水类别,$B72,流水月份,(管理年度*100+4),流水属性,"&lt;&gt;内部转账"),2))</f>
        <v/>
      </c>
      <c r="G72" s="24" t="str">
        <f>IF($B72="","",ROUND(SUMIFS(流水支出,流水类别,$B72,流水月份,(管理年度*100+5),流水属性,"&lt;&gt;内部转账"),2))</f>
        <v/>
      </c>
      <c r="H72" s="24" t="str">
        <f>IF($B72="","",ROUND(SUMIFS(流水支出,流水类别,$B72,流水月份,(管理年度*100+6),流水属性,"&lt;&gt;内部转账"),2))</f>
        <v/>
      </c>
      <c r="I72" s="24" t="str">
        <f>IF($B72="","",ROUND(SUMIFS(流水支出,流水类别,$B72,流水月份,(管理年度*100+7),流水属性,"&lt;&gt;内部转账"),2))</f>
        <v/>
      </c>
      <c r="J72" s="24" t="str">
        <f>IF($B72="","",ROUND(SUMIFS(流水支出,流水类别,$B72,流水月份,(管理年度*100+8),流水属性,"&lt;&gt;内部转账"),2))</f>
        <v/>
      </c>
      <c r="K72" s="24" t="str">
        <f>IF($B72="","",ROUND(SUMIFS(流水支出,流水类别,$B72,流水月份,(管理年度*100+9),流水属性,"&lt;&gt;内部转账"),2))</f>
        <v/>
      </c>
      <c r="L72" s="24" t="str">
        <f>IF($B72="","",ROUND(SUMIFS(流水支出,流水类别,$B72,流水月份,(管理年度*100+10),流水属性,"&lt;&gt;内部转账"),2))</f>
        <v/>
      </c>
      <c r="M72" s="24" t="str">
        <f>IF($B72="","",ROUND(SUMIFS(流水支出,流水类别,$B72,流水月份,(管理年度*100+11),流水属性,"&lt;&gt;内部转账"),2))</f>
        <v/>
      </c>
      <c r="N72" s="24" t="str">
        <f>IF($B72="","",ROUND(SUMIFS(流水支出,流水类别,$B72,流水月份,(管理年度*100+12),流水属性,"&lt;&gt;内部转账"),2))</f>
        <v/>
      </c>
      <c r="O72" s="24" t="str">
        <f t="shared" si="4"/>
        <v/>
      </c>
      <c r="P72" s="33" t="str">
        <f t="shared" si="5"/>
        <v/>
      </c>
    </row>
    <row r="73" ht="16.5" spans="1:16">
      <c r="A73" s="4" t="str">
        <f>IF($B73="","",COUNTA($B$50:$B73))</f>
        <v/>
      </c>
      <c r="B73" s="32"/>
      <c r="C73" s="24" t="str">
        <f>IF($B73="","",ROUND(SUMIFS(流水支出,流水类别,$B73,流水月份,(管理年度*100+1),流水属性,"&lt;&gt;内部转账"),2))</f>
        <v/>
      </c>
      <c r="D73" s="24" t="str">
        <f>IF($B73="","",ROUND(SUMIFS(流水支出,流水类别,$B73,流水月份,(管理年度*100+2),流水属性,"&lt;&gt;内部转账"),2))</f>
        <v/>
      </c>
      <c r="E73" s="24" t="str">
        <f>IF($B73="","",ROUND(SUMIFS(流水支出,流水类别,$B73,流水月份,(管理年度*100+3),流水属性,"&lt;&gt;内部转账"),2))</f>
        <v/>
      </c>
      <c r="F73" s="24" t="str">
        <f>IF($B73="","",ROUND(SUMIFS(流水支出,流水类别,$B73,流水月份,(管理年度*100+4),流水属性,"&lt;&gt;内部转账"),2))</f>
        <v/>
      </c>
      <c r="G73" s="24" t="str">
        <f>IF($B73="","",ROUND(SUMIFS(流水支出,流水类别,$B73,流水月份,(管理年度*100+5),流水属性,"&lt;&gt;内部转账"),2))</f>
        <v/>
      </c>
      <c r="H73" s="24" t="str">
        <f>IF($B73="","",ROUND(SUMIFS(流水支出,流水类别,$B73,流水月份,(管理年度*100+6),流水属性,"&lt;&gt;内部转账"),2))</f>
        <v/>
      </c>
      <c r="I73" s="24" t="str">
        <f>IF($B73="","",ROUND(SUMIFS(流水支出,流水类别,$B73,流水月份,(管理年度*100+7),流水属性,"&lt;&gt;内部转账"),2))</f>
        <v/>
      </c>
      <c r="J73" s="24" t="str">
        <f>IF($B73="","",ROUND(SUMIFS(流水支出,流水类别,$B73,流水月份,(管理年度*100+8),流水属性,"&lt;&gt;内部转账"),2))</f>
        <v/>
      </c>
      <c r="K73" s="24" t="str">
        <f>IF($B73="","",ROUND(SUMIFS(流水支出,流水类别,$B73,流水月份,(管理年度*100+9),流水属性,"&lt;&gt;内部转账"),2))</f>
        <v/>
      </c>
      <c r="L73" s="24" t="str">
        <f>IF($B73="","",ROUND(SUMIFS(流水支出,流水类别,$B73,流水月份,(管理年度*100+10),流水属性,"&lt;&gt;内部转账"),2))</f>
        <v/>
      </c>
      <c r="M73" s="24" t="str">
        <f>IF($B73="","",ROUND(SUMIFS(流水支出,流水类别,$B73,流水月份,(管理年度*100+11),流水属性,"&lt;&gt;内部转账"),2))</f>
        <v/>
      </c>
      <c r="N73" s="24" t="str">
        <f>IF($B73="","",ROUND(SUMIFS(流水支出,流水类别,$B73,流水月份,(管理年度*100+12),流水属性,"&lt;&gt;内部转账"),2))</f>
        <v/>
      </c>
      <c r="O73" s="24" t="str">
        <f t="shared" si="4"/>
        <v/>
      </c>
      <c r="P73" s="33" t="str">
        <f t="shared" si="5"/>
        <v/>
      </c>
    </row>
    <row r="74" ht="16.5" spans="1:16">
      <c r="A74" s="4" t="str">
        <f>IF($B74="","",COUNTA($B$50:$B74))</f>
        <v/>
      </c>
      <c r="B74" s="32"/>
      <c r="C74" s="24" t="str">
        <f>IF($B74="","",ROUND(SUMIFS(流水支出,流水类别,$B74,流水月份,(管理年度*100+1),流水属性,"&lt;&gt;内部转账"),2))</f>
        <v/>
      </c>
      <c r="D74" s="24" t="str">
        <f>IF($B74="","",ROUND(SUMIFS(流水支出,流水类别,$B74,流水月份,(管理年度*100+2),流水属性,"&lt;&gt;内部转账"),2))</f>
        <v/>
      </c>
      <c r="E74" s="24" t="str">
        <f>IF($B74="","",ROUND(SUMIFS(流水支出,流水类别,$B74,流水月份,(管理年度*100+3),流水属性,"&lt;&gt;内部转账"),2))</f>
        <v/>
      </c>
      <c r="F74" s="24" t="str">
        <f>IF($B74="","",ROUND(SUMIFS(流水支出,流水类别,$B74,流水月份,(管理年度*100+4),流水属性,"&lt;&gt;内部转账"),2))</f>
        <v/>
      </c>
      <c r="G74" s="24" t="str">
        <f>IF($B74="","",ROUND(SUMIFS(流水支出,流水类别,$B74,流水月份,(管理年度*100+5),流水属性,"&lt;&gt;内部转账"),2))</f>
        <v/>
      </c>
      <c r="H74" s="24" t="str">
        <f>IF($B74="","",ROUND(SUMIFS(流水支出,流水类别,$B74,流水月份,(管理年度*100+6),流水属性,"&lt;&gt;内部转账"),2))</f>
        <v/>
      </c>
      <c r="I74" s="24" t="str">
        <f>IF($B74="","",ROUND(SUMIFS(流水支出,流水类别,$B74,流水月份,(管理年度*100+7),流水属性,"&lt;&gt;内部转账"),2))</f>
        <v/>
      </c>
      <c r="J74" s="24" t="str">
        <f>IF($B74="","",ROUND(SUMIFS(流水支出,流水类别,$B74,流水月份,(管理年度*100+8),流水属性,"&lt;&gt;内部转账"),2))</f>
        <v/>
      </c>
      <c r="K74" s="24" t="str">
        <f>IF($B74="","",ROUND(SUMIFS(流水支出,流水类别,$B74,流水月份,(管理年度*100+9),流水属性,"&lt;&gt;内部转账"),2))</f>
        <v/>
      </c>
      <c r="L74" s="24" t="str">
        <f>IF($B74="","",ROUND(SUMIFS(流水支出,流水类别,$B74,流水月份,(管理年度*100+10),流水属性,"&lt;&gt;内部转账"),2))</f>
        <v/>
      </c>
      <c r="M74" s="24" t="str">
        <f>IF($B74="","",ROUND(SUMIFS(流水支出,流水类别,$B74,流水月份,(管理年度*100+11),流水属性,"&lt;&gt;内部转账"),2))</f>
        <v/>
      </c>
      <c r="N74" s="24" t="str">
        <f>IF($B74="","",ROUND(SUMIFS(流水支出,流水类别,$B74,流水月份,(管理年度*100+12),流水属性,"&lt;&gt;内部转账"),2))</f>
        <v/>
      </c>
      <c r="O74" s="24" t="str">
        <f t="shared" si="4"/>
        <v/>
      </c>
      <c r="P74" s="33" t="str">
        <f t="shared" si="5"/>
        <v/>
      </c>
    </row>
    <row r="75" ht="16.5" spans="1:16">
      <c r="A75" s="4" t="str">
        <f>IF($B75="","",COUNTA($B$50:$B75))</f>
        <v/>
      </c>
      <c r="B75" s="32"/>
      <c r="C75" s="24" t="str">
        <f>IF($B75="","",ROUND(SUMIFS(流水支出,流水类别,$B75,流水月份,(管理年度*100+1),流水属性,"&lt;&gt;内部转账"),2))</f>
        <v/>
      </c>
      <c r="D75" s="24" t="str">
        <f>IF($B75="","",ROUND(SUMIFS(流水支出,流水类别,$B75,流水月份,(管理年度*100+2),流水属性,"&lt;&gt;内部转账"),2))</f>
        <v/>
      </c>
      <c r="E75" s="24" t="str">
        <f>IF($B75="","",ROUND(SUMIFS(流水支出,流水类别,$B75,流水月份,(管理年度*100+3),流水属性,"&lt;&gt;内部转账"),2))</f>
        <v/>
      </c>
      <c r="F75" s="24" t="str">
        <f>IF($B75="","",ROUND(SUMIFS(流水支出,流水类别,$B75,流水月份,(管理年度*100+4),流水属性,"&lt;&gt;内部转账"),2))</f>
        <v/>
      </c>
      <c r="G75" s="24" t="str">
        <f>IF($B75="","",ROUND(SUMIFS(流水支出,流水类别,$B75,流水月份,(管理年度*100+5),流水属性,"&lt;&gt;内部转账"),2))</f>
        <v/>
      </c>
      <c r="H75" s="24" t="str">
        <f>IF($B75="","",ROUND(SUMIFS(流水支出,流水类别,$B75,流水月份,(管理年度*100+6),流水属性,"&lt;&gt;内部转账"),2))</f>
        <v/>
      </c>
      <c r="I75" s="24" t="str">
        <f>IF($B75="","",ROUND(SUMIFS(流水支出,流水类别,$B75,流水月份,(管理年度*100+7),流水属性,"&lt;&gt;内部转账"),2))</f>
        <v/>
      </c>
      <c r="J75" s="24" t="str">
        <f>IF($B75="","",ROUND(SUMIFS(流水支出,流水类别,$B75,流水月份,(管理年度*100+8),流水属性,"&lt;&gt;内部转账"),2))</f>
        <v/>
      </c>
      <c r="K75" s="24" t="str">
        <f>IF($B75="","",ROUND(SUMIFS(流水支出,流水类别,$B75,流水月份,(管理年度*100+9),流水属性,"&lt;&gt;内部转账"),2))</f>
        <v/>
      </c>
      <c r="L75" s="24" t="str">
        <f>IF($B75="","",ROUND(SUMIFS(流水支出,流水类别,$B75,流水月份,(管理年度*100+10),流水属性,"&lt;&gt;内部转账"),2))</f>
        <v/>
      </c>
      <c r="M75" s="24" t="str">
        <f>IF($B75="","",ROUND(SUMIFS(流水支出,流水类别,$B75,流水月份,(管理年度*100+11),流水属性,"&lt;&gt;内部转账"),2))</f>
        <v/>
      </c>
      <c r="N75" s="24" t="str">
        <f>IF($B75="","",ROUND(SUMIFS(流水支出,流水类别,$B75,流水月份,(管理年度*100+12),流水属性,"&lt;&gt;内部转账"),2))</f>
        <v/>
      </c>
      <c r="O75" s="24" t="str">
        <f t="shared" si="4"/>
        <v/>
      </c>
      <c r="P75" s="33" t="str">
        <f t="shared" si="5"/>
        <v/>
      </c>
    </row>
    <row r="76" ht="16.5" spans="1:16">
      <c r="A76" s="4" t="str">
        <f>IF($B76="","",COUNTA($B$50:$B76))</f>
        <v/>
      </c>
      <c r="B76" s="32"/>
      <c r="C76" s="24" t="str">
        <f>IF($B76="","",ROUND(SUMIFS(流水支出,流水类别,$B76,流水月份,(管理年度*100+1),流水属性,"&lt;&gt;内部转账"),2))</f>
        <v/>
      </c>
      <c r="D76" s="24" t="str">
        <f>IF($B76="","",ROUND(SUMIFS(流水支出,流水类别,$B76,流水月份,(管理年度*100+2),流水属性,"&lt;&gt;内部转账"),2))</f>
        <v/>
      </c>
      <c r="E76" s="24" t="str">
        <f>IF($B76="","",ROUND(SUMIFS(流水支出,流水类别,$B76,流水月份,(管理年度*100+3),流水属性,"&lt;&gt;内部转账"),2))</f>
        <v/>
      </c>
      <c r="F76" s="24" t="str">
        <f>IF($B76="","",ROUND(SUMIFS(流水支出,流水类别,$B76,流水月份,(管理年度*100+4),流水属性,"&lt;&gt;内部转账"),2))</f>
        <v/>
      </c>
      <c r="G76" s="24" t="str">
        <f>IF($B76="","",ROUND(SUMIFS(流水支出,流水类别,$B76,流水月份,(管理年度*100+5),流水属性,"&lt;&gt;内部转账"),2))</f>
        <v/>
      </c>
      <c r="H76" s="24" t="str">
        <f>IF($B76="","",ROUND(SUMIFS(流水支出,流水类别,$B76,流水月份,(管理年度*100+6),流水属性,"&lt;&gt;内部转账"),2))</f>
        <v/>
      </c>
      <c r="I76" s="24" t="str">
        <f>IF($B76="","",ROUND(SUMIFS(流水支出,流水类别,$B76,流水月份,(管理年度*100+7),流水属性,"&lt;&gt;内部转账"),2))</f>
        <v/>
      </c>
      <c r="J76" s="24" t="str">
        <f>IF($B76="","",ROUND(SUMIFS(流水支出,流水类别,$B76,流水月份,(管理年度*100+8),流水属性,"&lt;&gt;内部转账"),2))</f>
        <v/>
      </c>
      <c r="K76" s="24" t="str">
        <f>IF($B76="","",ROUND(SUMIFS(流水支出,流水类别,$B76,流水月份,(管理年度*100+9),流水属性,"&lt;&gt;内部转账"),2))</f>
        <v/>
      </c>
      <c r="L76" s="24" t="str">
        <f>IF($B76="","",ROUND(SUMIFS(流水支出,流水类别,$B76,流水月份,(管理年度*100+10),流水属性,"&lt;&gt;内部转账"),2))</f>
        <v/>
      </c>
      <c r="M76" s="24" t="str">
        <f>IF($B76="","",ROUND(SUMIFS(流水支出,流水类别,$B76,流水月份,(管理年度*100+11),流水属性,"&lt;&gt;内部转账"),2))</f>
        <v/>
      </c>
      <c r="N76" s="24" t="str">
        <f>IF($B76="","",ROUND(SUMIFS(流水支出,流水类别,$B76,流水月份,(管理年度*100+12),流水属性,"&lt;&gt;内部转账"),2))</f>
        <v/>
      </c>
      <c r="O76" s="24" t="str">
        <f t="shared" si="4"/>
        <v/>
      </c>
      <c r="P76" s="33" t="str">
        <f t="shared" si="5"/>
        <v/>
      </c>
    </row>
    <row r="77" ht="16.5" spans="1:16">
      <c r="A77" s="4" t="str">
        <f>IF($B77="","",COUNTA($B$50:$B77))</f>
        <v/>
      </c>
      <c r="B77" s="32"/>
      <c r="C77" s="24" t="str">
        <f>IF($B77="","",ROUND(SUMIFS(流水支出,流水类别,$B77,流水月份,(管理年度*100+1),流水属性,"&lt;&gt;内部转账"),2))</f>
        <v/>
      </c>
      <c r="D77" s="24" t="str">
        <f>IF($B77="","",ROUND(SUMIFS(流水支出,流水类别,$B77,流水月份,(管理年度*100+2),流水属性,"&lt;&gt;内部转账"),2))</f>
        <v/>
      </c>
      <c r="E77" s="24" t="str">
        <f>IF($B77="","",ROUND(SUMIFS(流水支出,流水类别,$B77,流水月份,(管理年度*100+3),流水属性,"&lt;&gt;内部转账"),2))</f>
        <v/>
      </c>
      <c r="F77" s="24" t="str">
        <f>IF($B77="","",ROUND(SUMIFS(流水支出,流水类别,$B77,流水月份,(管理年度*100+4),流水属性,"&lt;&gt;内部转账"),2))</f>
        <v/>
      </c>
      <c r="G77" s="24" t="str">
        <f>IF($B77="","",ROUND(SUMIFS(流水支出,流水类别,$B77,流水月份,(管理年度*100+5),流水属性,"&lt;&gt;内部转账"),2))</f>
        <v/>
      </c>
      <c r="H77" s="24" t="str">
        <f>IF($B77="","",ROUND(SUMIFS(流水支出,流水类别,$B77,流水月份,(管理年度*100+6),流水属性,"&lt;&gt;内部转账"),2))</f>
        <v/>
      </c>
      <c r="I77" s="24" t="str">
        <f>IF($B77="","",ROUND(SUMIFS(流水支出,流水类别,$B77,流水月份,(管理年度*100+7),流水属性,"&lt;&gt;内部转账"),2))</f>
        <v/>
      </c>
      <c r="J77" s="24" t="str">
        <f>IF($B77="","",ROUND(SUMIFS(流水支出,流水类别,$B77,流水月份,(管理年度*100+8),流水属性,"&lt;&gt;内部转账"),2))</f>
        <v/>
      </c>
      <c r="K77" s="24" t="str">
        <f>IF($B77="","",ROUND(SUMIFS(流水支出,流水类别,$B77,流水月份,(管理年度*100+9),流水属性,"&lt;&gt;内部转账"),2))</f>
        <v/>
      </c>
      <c r="L77" s="24" t="str">
        <f>IF($B77="","",ROUND(SUMIFS(流水支出,流水类别,$B77,流水月份,(管理年度*100+10),流水属性,"&lt;&gt;内部转账"),2))</f>
        <v/>
      </c>
      <c r="M77" s="24" t="str">
        <f>IF($B77="","",ROUND(SUMIFS(流水支出,流水类别,$B77,流水月份,(管理年度*100+11),流水属性,"&lt;&gt;内部转账"),2))</f>
        <v/>
      </c>
      <c r="N77" s="24" t="str">
        <f>IF($B77="","",ROUND(SUMIFS(流水支出,流水类别,$B77,流水月份,(管理年度*100+12),流水属性,"&lt;&gt;内部转账"),2))</f>
        <v/>
      </c>
      <c r="O77" s="24" t="str">
        <f t="shared" si="4"/>
        <v/>
      </c>
      <c r="P77" s="33" t="str">
        <f t="shared" si="5"/>
        <v/>
      </c>
    </row>
    <row r="78" ht="16.5" spans="1:16">
      <c r="A78" s="4" t="str">
        <f>IF($B78="","",COUNTA($B$50:$B78))</f>
        <v/>
      </c>
      <c r="B78" s="32"/>
      <c r="C78" s="24" t="str">
        <f>IF($B78="","",ROUND(SUMIFS(流水支出,流水类别,$B78,流水月份,(管理年度*100+1),流水属性,"&lt;&gt;内部转账"),2))</f>
        <v/>
      </c>
      <c r="D78" s="24" t="str">
        <f>IF($B78="","",ROUND(SUMIFS(流水支出,流水类别,$B78,流水月份,(管理年度*100+2),流水属性,"&lt;&gt;内部转账"),2))</f>
        <v/>
      </c>
      <c r="E78" s="24" t="str">
        <f>IF($B78="","",ROUND(SUMIFS(流水支出,流水类别,$B78,流水月份,(管理年度*100+3),流水属性,"&lt;&gt;内部转账"),2))</f>
        <v/>
      </c>
      <c r="F78" s="24" t="str">
        <f>IF($B78="","",ROUND(SUMIFS(流水支出,流水类别,$B78,流水月份,(管理年度*100+4),流水属性,"&lt;&gt;内部转账"),2))</f>
        <v/>
      </c>
      <c r="G78" s="24" t="str">
        <f>IF($B78="","",ROUND(SUMIFS(流水支出,流水类别,$B78,流水月份,(管理年度*100+5),流水属性,"&lt;&gt;内部转账"),2))</f>
        <v/>
      </c>
      <c r="H78" s="24" t="str">
        <f>IF($B78="","",ROUND(SUMIFS(流水支出,流水类别,$B78,流水月份,(管理年度*100+6),流水属性,"&lt;&gt;内部转账"),2))</f>
        <v/>
      </c>
      <c r="I78" s="24" t="str">
        <f>IF($B78="","",ROUND(SUMIFS(流水支出,流水类别,$B78,流水月份,(管理年度*100+7),流水属性,"&lt;&gt;内部转账"),2))</f>
        <v/>
      </c>
      <c r="J78" s="24" t="str">
        <f>IF($B78="","",ROUND(SUMIFS(流水支出,流水类别,$B78,流水月份,(管理年度*100+8),流水属性,"&lt;&gt;内部转账"),2))</f>
        <v/>
      </c>
      <c r="K78" s="24" t="str">
        <f>IF($B78="","",ROUND(SUMIFS(流水支出,流水类别,$B78,流水月份,(管理年度*100+9),流水属性,"&lt;&gt;内部转账"),2))</f>
        <v/>
      </c>
      <c r="L78" s="24" t="str">
        <f>IF($B78="","",ROUND(SUMIFS(流水支出,流水类别,$B78,流水月份,(管理年度*100+10),流水属性,"&lt;&gt;内部转账"),2))</f>
        <v/>
      </c>
      <c r="M78" s="24" t="str">
        <f>IF($B78="","",ROUND(SUMIFS(流水支出,流水类别,$B78,流水月份,(管理年度*100+11),流水属性,"&lt;&gt;内部转账"),2))</f>
        <v/>
      </c>
      <c r="N78" s="24" t="str">
        <f>IF($B78="","",ROUND(SUMIFS(流水支出,流水类别,$B78,流水月份,(管理年度*100+12),流水属性,"&lt;&gt;内部转账"),2))</f>
        <v/>
      </c>
      <c r="O78" s="24" t="str">
        <f t="shared" si="4"/>
        <v/>
      </c>
      <c r="P78" s="33" t="str">
        <f t="shared" si="5"/>
        <v/>
      </c>
    </row>
    <row r="79" ht="16.5" spans="1:16">
      <c r="A79" s="4" t="str">
        <f>IF($B79="","",COUNTA($B$50:$B79))</f>
        <v/>
      </c>
      <c r="B79" s="32"/>
      <c r="C79" s="24" t="str">
        <f>IF($B79="","",ROUND(SUMIFS(流水支出,流水类别,$B79,流水月份,(管理年度*100+1),流水属性,"&lt;&gt;内部转账"),2))</f>
        <v/>
      </c>
      <c r="D79" s="24" t="str">
        <f>IF($B79="","",ROUND(SUMIFS(流水支出,流水类别,$B79,流水月份,(管理年度*100+2),流水属性,"&lt;&gt;内部转账"),2))</f>
        <v/>
      </c>
      <c r="E79" s="24" t="str">
        <f>IF($B79="","",ROUND(SUMIFS(流水支出,流水类别,$B79,流水月份,(管理年度*100+3),流水属性,"&lt;&gt;内部转账"),2))</f>
        <v/>
      </c>
      <c r="F79" s="24" t="str">
        <f>IF($B79="","",ROUND(SUMIFS(流水支出,流水类别,$B79,流水月份,(管理年度*100+4),流水属性,"&lt;&gt;内部转账"),2))</f>
        <v/>
      </c>
      <c r="G79" s="24" t="str">
        <f>IF($B79="","",ROUND(SUMIFS(流水支出,流水类别,$B79,流水月份,(管理年度*100+5),流水属性,"&lt;&gt;内部转账"),2))</f>
        <v/>
      </c>
      <c r="H79" s="24" t="str">
        <f>IF($B79="","",ROUND(SUMIFS(流水支出,流水类别,$B79,流水月份,(管理年度*100+6),流水属性,"&lt;&gt;内部转账"),2))</f>
        <v/>
      </c>
      <c r="I79" s="24" t="str">
        <f>IF($B79="","",ROUND(SUMIFS(流水支出,流水类别,$B79,流水月份,(管理年度*100+7),流水属性,"&lt;&gt;内部转账"),2))</f>
        <v/>
      </c>
      <c r="J79" s="24" t="str">
        <f>IF($B79="","",ROUND(SUMIFS(流水支出,流水类别,$B79,流水月份,(管理年度*100+8),流水属性,"&lt;&gt;内部转账"),2))</f>
        <v/>
      </c>
      <c r="K79" s="24" t="str">
        <f>IF($B79="","",ROUND(SUMIFS(流水支出,流水类别,$B79,流水月份,(管理年度*100+9),流水属性,"&lt;&gt;内部转账"),2))</f>
        <v/>
      </c>
      <c r="L79" s="24" t="str">
        <f>IF($B79="","",ROUND(SUMIFS(流水支出,流水类别,$B79,流水月份,(管理年度*100+10),流水属性,"&lt;&gt;内部转账"),2))</f>
        <v/>
      </c>
      <c r="M79" s="24" t="str">
        <f>IF($B79="","",ROUND(SUMIFS(流水支出,流水类别,$B79,流水月份,(管理年度*100+11),流水属性,"&lt;&gt;内部转账"),2))</f>
        <v/>
      </c>
      <c r="N79" s="24" t="str">
        <f>IF($B79="","",ROUND(SUMIFS(流水支出,流水类别,$B79,流水月份,(管理年度*100+12),流水属性,"&lt;&gt;内部转账"),2))</f>
        <v/>
      </c>
      <c r="O79" s="24" t="str">
        <f t="shared" si="4"/>
        <v/>
      </c>
      <c r="P79" s="33" t="str">
        <f t="shared" si="5"/>
        <v/>
      </c>
    </row>
    <row r="80" ht="16.5" spans="1:16">
      <c r="A80" s="4" t="str">
        <f>IF($B80="","",COUNTA($B$50:$B80))</f>
        <v/>
      </c>
      <c r="B80" s="32"/>
      <c r="C80" s="24" t="str">
        <f>IF($B80="","",ROUND(SUMIFS(流水支出,流水类别,$B80,流水月份,(管理年度*100+1),流水属性,"&lt;&gt;内部转账"),2))</f>
        <v/>
      </c>
      <c r="D80" s="24" t="str">
        <f>IF($B80="","",ROUND(SUMIFS(流水支出,流水类别,$B80,流水月份,(管理年度*100+2),流水属性,"&lt;&gt;内部转账"),2))</f>
        <v/>
      </c>
      <c r="E80" s="24" t="str">
        <f>IF($B80="","",ROUND(SUMIFS(流水支出,流水类别,$B80,流水月份,(管理年度*100+3),流水属性,"&lt;&gt;内部转账"),2))</f>
        <v/>
      </c>
      <c r="F80" s="24" t="str">
        <f>IF($B80="","",ROUND(SUMIFS(流水支出,流水类别,$B80,流水月份,(管理年度*100+4),流水属性,"&lt;&gt;内部转账"),2))</f>
        <v/>
      </c>
      <c r="G80" s="24" t="str">
        <f>IF($B80="","",ROUND(SUMIFS(流水支出,流水类别,$B80,流水月份,(管理年度*100+5),流水属性,"&lt;&gt;内部转账"),2))</f>
        <v/>
      </c>
      <c r="H80" s="24" t="str">
        <f>IF($B80="","",ROUND(SUMIFS(流水支出,流水类别,$B80,流水月份,(管理年度*100+6),流水属性,"&lt;&gt;内部转账"),2))</f>
        <v/>
      </c>
      <c r="I80" s="24" t="str">
        <f>IF($B80="","",ROUND(SUMIFS(流水支出,流水类别,$B80,流水月份,(管理年度*100+7),流水属性,"&lt;&gt;内部转账"),2))</f>
        <v/>
      </c>
      <c r="J80" s="24" t="str">
        <f>IF($B80="","",ROUND(SUMIFS(流水支出,流水类别,$B80,流水月份,(管理年度*100+8),流水属性,"&lt;&gt;内部转账"),2))</f>
        <v/>
      </c>
      <c r="K80" s="24" t="str">
        <f>IF($B80="","",ROUND(SUMIFS(流水支出,流水类别,$B80,流水月份,(管理年度*100+9),流水属性,"&lt;&gt;内部转账"),2))</f>
        <v/>
      </c>
      <c r="L80" s="24" t="str">
        <f>IF($B80="","",ROUND(SUMIFS(流水支出,流水类别,$B80,流水月份,(管理年度*100+10),流水属性,"&lt;&gt;内部转账"),2))</f>
        <v/>
      </c>
      <c r="M80" s="24" t="str">
        <f>IF($B80="","",ROUND(SUMIFS(流水支出,流水类别,$B80,流水月份,(管理年度*100+11),流水属性,"&lt;&gt;内部转账"),2))</f>
        <v/>
      </c>
      <c r="N80" s="24" t="str">
        <f>IF($B80="","",ROUND(SUMIFS(流水支出,流水类别,$B80,流水月份,(管理年度*100+12),流水属性,"&lt;&gt;内部转账"),2))</f>
        <v/>
      </c>
      <c r="O80" s="24" t="str">
        <f t="shared" si="4"/>
        <v/>
      </c>
      <c r="P80" s="33" t="str">
        <f t="shared" si="5"/>
        <v/>
      </c>
    </row>
    <row r="81" ht="16.5" spans="1:16">
      <c r="A81" s="4" t="str">
        <f>IF($B81="","",COUNTA($B$50:$B81))</f>
        <v/>
      </c>
      <c r="B81" s="32"/>
      <c r="C81" s="24" t="str">
        <f>IF($B81="","",ROUND(SUMIFS(流水支出,流水类别,$B81,流水月份,(管理年度*100+1),流水属性,"&lt;&gt;内部转账"),2))</f>
        <v/>
      </c>
      <c r="D81" s="24" t="str">
        <f>IF($B81="","",ROUND(SUMIFS(流水支出,流水类别,$B81,流水月份,(管理年度*100+2),流水属性,"&lt;&gt;内部转账"),2))</f>
        <v/>
      </c>
      <c r="E81" s="24" t="str">
        <f>IF($B81="","",ROUND(SUMIFS(流水支出,流水类别,$B81,流水月份,(管理年度*100+3),流水属性,"&lt;&gt;内部转账"),2))</f>
        <v/>
      </c>
      <c r="F81" s="24" t="str">
        <f>IF($B81="","",ROUND(SUMIFS(流水支出,流水类别,$B81,流水月份,(管理年度*100+4),流水属性,"&lt;&gt;内部转账"),2))</f>
        <v/>
      </c>
      <c r="G81" s="24" t="str">
        <f>IF($B81="","",ROUND(SUMIFS(流水支出,流水类别,$B81,流水月份,(管理年度*100+5),流水属性,"&lt;&gt;内部转账"),2))</f>
        <v/>
      </c>
      <c r="H81" s="24" t="str">
        <f>IF($B81="","",ROUND(SUMIFS(流水支出,流水类别,$B81,流水月份,(管理年度*100+6),流水属性,"&lt;&gt;内部转账"),2))</f>
        <v/>
      </c>
      <c r="I81" s="24" t="str">
        <f>IF($B81="","",ROUND(SUMIFS(流水支出,流水类别,$B81,流水月份,(管理年度*100+7),流水属性,"&lt;&gt;内部转账"),2))</f>
        <v/>
      </c>
      <c r="J81" s="24" t="str">
        <f>IF($B81="","",ROUND(SUMIFS(流水支出,流水类别,$B81,流水月份,(管理年度*100+8),流水属性,"&lt;&gt;内部转账"),2))</f>
        <v/>
      </c>
      <c r="K81" s="24" t="str">
        <f>IF($B81="","",ROUND(SUMIFS(流水支出,流水类别,$B81,流水月份,(管理年度*100+9),流水属性,"&lt;&gt;内部转账"),2))</f>
        <v/>
      </c>
      <c r="L81" s="24" t="str">
        <f>IF($B81="","",ROUND(SUMIFS(流水支出,流水类别,$B81,流水月份,(管理年度*100+10),流水属性,"&lt;&gt;内部转账"),2))</f>
        <v/>
      </c>
      <c r="M81" s="24" t="str">
        <f>IF($B81="","",ROUND(SUMIFS(流水支出,流水类别,$B81,流水月份,(管理年度*100+11),流水属性,"&lt;&gt;内部转账"),2))</f>
        <v/>
      </c>
      <c r="N81" s="24" t="str">
        <f>IF($B81="","",ROUND(SUMIFS(流水支出,流水类别,$B81,流水月份,(管理年度*100+12),流水属性,"&lt;&gt;内部转账"),2))</f>
        <v/>
      </c>
      <c r="O81" s="24" t="str">
        <f t="shared" si="4"/>
        <v/>
      </c>
      <c r="P81" s="33" t="str">
        <f t="shared" si="5"/>
        <v/>
      </c>
    </row>
    <row r="82" ht="16.5" spans="1:16">
      <c r="A82" s="4" t="str">
        <f>IF($B82="","",COUNTA($B$50:$B82))</f>
        <v/>
      </c>
      <c r="B82" s="32"/>
      <c r="C82" s="24" t="str">
        <f>IF($B82="","",ROUND(SUMIFS(流水支出,流水类别,$B82,流水月份,(管理年度*100+1),流水属性,"&lt;&gt;内部转账"),2))</f>
        <v/>
      </c>
      <c r="D82" s="24" t="str">
        <f>IF($B82="","",ROUND(SUMIFS(流水支出,流水类别,$B82,流水月份,(管理年度*100+2),流水属性,"&lt;&gt;内部转账"),2))</f>
        <v/>
      </c>
      <c r="E82" s="24" t="str">
        <f>IF($B82="","",ROUND(SUMIFS(流水支出,流水类别,$B82,流水月份,(管理年度*100+3),流水属性,"&lt;&gt;内部转账"),2))</f>
        <v/>
      </c>
      <c r="F82" s="24" t="str">
        <f>IF($B82="","",ROUND(SUMIFS(流水支出,流水类别,$B82,流水月份,(管理年度*100+4),流水属性,"&lt;&gt;内部转账"),2))</f>
        <v/>
      </c>
      <c r="G82" s="24" t="str">
        <f>IF($B82="","",ROUND(SUMIFS(流水支出,流水类别,$B82,流水月份,(管理年度*100+5),流水属性,"&lt;&gt;内部转账"),2))</f>
        <v/>
      </c>
      <c r="H82" s="24" t="str">
        <f>IF($B82="","",ROUND(SUMIFS(流水支出,流水类别,$B82,流水月份,(管理年度*100+6),流水属性,"&lt;&gt;内部转账"),2))</f>
        <v/>
      </c>
      <c r="I82" s="24" t="str">
        <f>IF($B82="","",ROUND(SUMIFS(流水支出,流水类别,$B82,流水月份,(管理年度*100+7),流水属性,"&lt;&gt;内部转账"),2))</f>
        <v/>
      </c>
      <c r="J82" s="24" t="str">
        <f>IF($B82="","",ROUND(SUMIFS(流水支出,流水类别,$B82,流水月份,(管理年度*100+8),流水属性,"&lt;&gt;内部转账"),2))</f>
        <v/>
      </c>
      <c r="K82" s="24" t="str">
        <f>IF($B82="","",ROUND(SUMIFS(流水支出,流水类别,$B82,流水月份,(管理年度*100+9),流水属性,"&lt;&gt;内部转账"),2))</f>
        <v/>
      </c>
      <c r="L82" s="24" t="str">
        <f>IF($B82="","",ROUND(SUMIFS(流水支出,流水类别,$B82,流水月份,(管理年度*100+10),流水属性,"&lt;&gt;内部转账"),2))</f>
        <v/>
      </c>
      <c r="M82" s="24" t="str">
        <f>IF($B82="","",ROUND(SUMIFS(流水支出,流水类别,$B82,流水月份,(管理年度*100+11),流水属性,"&lt;&gt;内部转账"),2))</f>
        <v/>
      </c>
      <c r="N82" s="24" t="str">
        <f>IF($B82="","",ROUND(SUMIFS(流水支出,流水类别,$B82,流水月份,(管理年度*100+12),流水属性,"&lt;&gt;内部转账"),2))</f>
        <v/>
      </c>
      <c r="O82" s="24" t="str">
        <f t="shared" si="4"/>
        <v/>
      </c>
      <c r="P82" s="33" t="str">
        <f t="shared" si="5"/>
        <v/>
      </c>
    </row>
    <row r="83" ht="16.5" spans="1:16">
      <c r="A83" s="4" t="str">
        <f>IF($B83="","",COUNTA($B$50:$B83))</f>
        <v/>
      </c>
      <c r="B83" s="32"/>
      <c r="C83" s="24" t="str">
        <f>IF($B83="","",ROUND(SUMIFS(流水支出,流水类别,$B83,流水月份,(管理年度*100+1),流水属性,"&lt;&gt;内部转账"),2))</f>
        <v/>
      </c>
      <c r="D83" s="24" t="str">
        <f>IF($B83="","",ROUND(SUMIFS(流水支出,流水类别,$B83,流水月份,(管理年度*100+2),流水属性,"&lt;&gt;内部转账"),2))</f>
        <v/>
      </c>
      <c r="E83" s="24" t="str">
        <f>IF($B83="","",ROUND(SUMIFS(流水支出,流水类别,$B83,流水月份,(管理年度*100+3),流水属性,"&lt;&gt;内部转账"),2))</f>
        <v/>
      </c>
      <c r="F83" s="24" t="str">
        <f>IF($B83="","",ROUND(SUMIFS(流水支出,流水类别,$B83,流水月份,(管理年度*100+4),流水属性,"&lt;&gt;内部转账"),2))</f>
        <v/>
      </c>
      <c r="G83" s="24" t="str">
        <f>IF($B83="","",ROUND(SUMIFS(流水支出,流水类别,$B83,流水月份,(管理年度*100+5),流水属性,"&lt;&gt;内部转账"),2))</f>
        <v/>
      </c>
      <c r="H83" s="24" t="str">
        <f>IF($B83="","",ROUND(SUMIFS(流水支出,流水类别,$B83,流水月份,(管理年度*100+6),流水属性,"&lt;&gt;内部转账"),2))</f>
        <v/>
      </c>
      <c r="I83" s="24" t="str">
        <f>IF($B83="","",ROUND(SUMIFS(流水支出,流水类别,$B83,流水月份,(管理年度*100+7),流水属性,"&lt;&gt;内部转账"),2))</f>
        <v/>
      </c>
      <c r="J83" s="24" t="str">
        <f>IF($B83="","",ROUND(SUMIFS(流水支出,流水类别,$B83,流水月份,(管理年度*100+8),流水属性,"&lt;&gt;内部转账"),2))</f>
        <v/>
      </c>
      <c r="K83" s="24" t="str">
        <f>IF($B83="","",ROUND(SUMIFS(流水支出,流水类别,$B83,流水月份,(管理年度*100+9),流水属性,"&lt;&gt;内部转账"),2))</f>
        <v/>
      </c>
      <c r="L83" s="24" t="str">
        <f>IF($B83="","",ROUND(SUMIFS(流水支出,流水类别,$B83,流水月份,(管理年度*100+10),流水属性,"&lt;&gt;内部转账"),2))</f>
        <v/>
      </c>
      <c r="M83" s="24" t="str">
        <f>IF($B83="","",ROUND(SUMIFS(流水支出,流水类别,$B83,流水月份,(管理年度*100+11),流水属性,"&lt;&gt;内部转账"),2))</f>
        <v/>
      </c>
      <c r="N83" s="24" t="str">
        <f>IF($B83="","",ROUND(SUMIFS(流水支出,流水类别,$B83,流水月份,(管理年度*100+12),流水属性,"&lt;&gt;内部转账"),2))</f>
        <v/>
      </c>
      <c r="O83" s="24" t="str">
        <f t="shared" si="4"/>
        <v/>
      </c>
      <c r="P83" s="33" t="str">
        <f t="shared" si="5"/>
        <v/>
      </c>
    </row>
    <row r="84" ht="16.5" spans="1:16">
      <c r="A84" s="4" t="str">
        <f>IF($B84="","",COUNTA($B$50:$B84))</f>
        <v/>
      </c>
      <c r="B84" s="32"/>
      <c r="C84" s="24" t="str">
        <f>IF($B84="","",ROUND(SUMIFS(流水支出,流水类别,$B84,流水月份,(管理年度*100+1),流水属性,"&lt;&gt;内部转账"),2))</f>
        <v/>
      </c>
      <c r="D84" s="24" t="str">
        <f>IF($B84="","",ROUND(SUMIFS(流水支出,流水类别,$B84,流水月份,(管理年度*100+2),流水属性,"&lt;&gt;内部转账"),2))</f>
        <v/>
      </c>
      <c r="E84" s="24" t="str">
        <f>IF($B84="","",ROUND(SUMIFS(流水支出,流水类别,$B84,流水月份,(管理年度*100+3),流水属性,"&lt;&gt;内部转账"),2))</f>
        <v/>
      </c>
      <c r="F84" s="24" t="str">
        <f>IF($B84="","",ROUND(SUMIFS(流水支出,流水类别,$B84,流水月份,(管理年度*100+4),流水属性,"&lt;&gt;内部转账"),2))</f>
        <v/>
      </c>
      <c r="G84" s="24" t="str">
        <f>IF($B84="","",ROUND(SUMIFS(流水支出,流水类别,$B84,流水月份,(管理年度*100+5),流水属性,"&lt;&gt;内部转账"),2))</f>
        <v/>
      </c>
      <c r="H84" s="24" t="str">
        <f>IF($B84="","",ROUND(SUMIFS(流水支出,流水类别,$B84,流水月份,(管理年度*100+6),流水属性,"&lt;&gt;内部转账"),2))</f>
        <v/>
      </c>
      <c r="I84" s="24" t="str">
        <f>IF($B84="","",ROUND(SUMIFS(流水支出,流水类别,$B84,流水月份,(管理年度*100+7),流水属性,"&lt;&gt;内部转账"),2))</f>
        <v/>
      </c>
      <c r="J84" s="24" t="str">
        <f>IF($B84="","",ROUND(SUMIFS(流水支出,流水类别,$B84,流水月份,(管理年度*100+8),流水属性,"&lt;&gt;内部转账"),2))</f>
        <v/>
      </c>
      <c r="K84" s="24" t="str">
        <f>IF($B84="","",ROUND(SUMIFS(流水支出,流水类别,$B84,流水月份,(管理年度*100+9),流水属性,"&lt;&gt;内部转账"),2))</f>
        <v/>
      </c>
      <c r="L84" s="24" t="str">
        <f>IF($B84="","",ROUND(SUMIFS(流水支出,流水类别,$B84,流水月份,(管理年度*100+10),流水属性,"&lt;&gt;内部转账"),2))</f>
        <v/>
      </c>
      <c r="M84" s="24" t="str">
        <f>IF($B84="","",ROUND(SUMIFS(流水支出,流水类别,$B84,流水月份,(管理年度*100+11),流水属性,"&lt;&gt;内部转账"),2))</f>
        <v/>
      </c>
      <c r="N84" s="24" t="str">
        <f>IF($B84="","",ROUND(SUMIFS(流水支出,流水类别,$B84,流水月份,(管理年度*100+12),流水属性,"&lt;&gt;内部转账"),2))</f>
        <v/>
      </c>
      <c r="O84" s="24" t="str">
        <f t="shared" si="4"/>
        <v/>
      </c>
      <c r="P84" s="33" t="str">
        <f t="shared" si="5"/>
        <v/>
      </c>
    </row>
    <row r="85" ht="16.5" spans="1:16">
      <c r="A85" s="4" t="str">
        <f>IF($B85="","",COUNTA($B$50:$B85))</f>
        <v/>
      </c>
      <c r="B85" s="32"/>
      <c r="C85" s="24" t="str">
        <f>IF($B85="","",ROUND(SUMIFS(流水支出,流水类别,$B85,流水月份,(管理年度*100+1),流水属性,"&lt;&gt;内部转账"),2))</f>
        <v/>
      </c>
      <c r="D85" s="24" t="str">
        <f>IF($B85="","",ROUND(SUMIFS(流水支出,流水类别,$B85,流水月份,(管理年度*100+2),流水属性,"&lt;&gt;内部转账"),2))</f>
        <v/>
      </c>
      <c r="E85" s="24" t="str">
        <f>IF($B85="","",ROUND(SUMIFS(流水支出,流水类别,$B85,流水月份,(管理年度*100+3),流水属性,"&lt;&gt;内部转账"),2))</f>
        <v/>
      </c>
      <c r="F85" s="24" t="str">
        <f>IF($B85="","",ROUND(SUMIFS(流水支出,流水类别,$B85,流水月份,(管理年度*100+4),流水属性,"&lt;&gt;内部转账"),2))</f>
        <v/>
      </c>
      <c r="G85" s="24" t="str">
        <f>IF($B85="","",ROUND(SUMIFS(流水支出,流水类别,$B85,流水月份,(管理年度*100+5),流水属性,"&lt;&gt;内部转账"),2))</f>
        <v/>
      </c>
      <c r="H85" s="24" t="str">
        <f>IF($B85="","",ROUND(SUMIFS(流水支出,流水类别,$B85,流水月份,(管理年度*100+6),流水属性,"&lt;&gt;内部转账"),2))</f>
        <v/>
      </c>
      <c r="I85" s="24" t="str">
        <f>IF($B85="","",ROUND(SUMIFS(流水支出,流水类别,$B85,流水月份,(管理年度*100+7),流水属性,"&lt;&gt;内部转账"),2))</f>
        <v/>
      </c>
      <c r="J85" s="24" t="str">
        <f>IF($B85="","",ROUND(SUMIFS(流水支出,流水类别,$B85,流水月份,(管理年度*100+8),流水属性,"&lt;&gt;内部转账"),2))</f>
        <v/>
      </c>
      <c r="K85" s="24" t="str">
        <f>IF($B85="","",ROUND(SUMIFS(流水支出,流水类别,$B85,流水月份,(管理年度*100+9),流水属性,"&lt;&gt;内部转账"),2))</f>
        <v/>
      </c>
      <c r="L85" s="24" t="str">
        <f>IF($B85="","",ROUND(SUMIFS(流水支出,流水类别,$B85,流水月份,(管理年度*100+10),流水属性,"&lt;&gt;内部转账"),2))</f>
        <v/>
      </c>
      <c r="M85" s="24" t="str">
        <f>IF($B85="","",ROUND(SUMIFS(流水支出,流水类别,$B85,流水月份,(管理年度*100+11),流水属性,"&lt;&gt;内部转账"),2))</f>
        <v/>
      </c>
      <c r="N85" s="24" t="str">
        <f>IF($B85="","",ROUND(SUMIFS(流水支出,流水类别,$B85,流水月份,(管理年度*100+12),流水属性,"&lt;&gt;内部转账"),2))</f>
        <v/>
      </c>
      <c r="O85" s="24" t="str">
        <f t="shared" si="4"/>
        <v/>
      </c>
      <c r="P85" s="33" t="str">
        <f t="shared" si="5"/>
        <v/>
      </c>
    </row>
    <row r="86" ht="16.5" spans="1:16">
      <c r="A86" s="4" t="str">
        <f>IF($B86="","",COUNTA($B$50:$B86))</f>
        <v/>
      </c>
      <c r="B86" s="32"/>
      <c r="C86" s="24" t="str">
        <f>IF($B86="","",ROUND(SUMIFS(流水支出,流水类别,$B86,流水月份,(管理年度*100+1),流水属性,"&lt;&gt;内部转账"),2))</f>
        <v/>
      </c>
      <c r="D86" s="24" t="str">
        <f>IF($B86="","",ROUND(SUMIFS(流水支出,流水类别,$B86,流水月份,(管理年度*100+2),流水属性,"&lt;&gt;内部转账"),2))</f>
        <v/>
      </c>
      <c r="E86" s="24" t="str">
        <f>IF($B86="","",ROUND(SUMIFS(流水支出,流水类别,$B86,流水月份,(管理年度*100+3),流水属性,"&lt;&gt;内部转账"),2))</f>
        <v/>
      </c>
      <c r="F86" s="24" t="str">
        <f>IF($B86="","",ROUND(SUMIFS(流水支出,流水类别,$B86,流水月份,(管理年度*100+4),流水属性,"&lt;&gt;内部转账"),2))</f>
        <v/>
      </c>
      <c r="G86" s="24" t="str">
        <f>IF($B86="","",ROUND(SUMIFS(流水支出,流水类别,$B86,流水月份,(管理年度*100+5),流水属性,"&lt;&gt;内部转账"),2))</f>
        <v/>
      </c>
      <c r="H86" s="24" t="str">
        <f>IF($B86="","",ROUND(SUMIFS(流水支出,流水类别,$B86,流水月份,(管理年度*100+6),流水属性,"&lt;&gt;内部转账"),2))</f>
        <v/>
      </c>
      <c r="I86" s="24" t="str">
        <f>IF($B86="","",ROUND(SUMIFS(流水支出,流水类别,$B86,流水月份,(管理年度*100+7),流水属性,"&lt;&gt;内部转账"),2))</f>
        <v/>
      </c>
      <c r="J86" s="24" t="str">
        <f>IF($B86="","",ROUND(SUMIFS(流水支出,流水类别,$B86,流水月份,(管理年度*100+8),流水属性,"&lt;&gt;内部转账"),2))</f>
        <v/>
      </c>
      <c r="K86" s="24" t="str">
        <f>IF($B86="","",ROUND(SUMIFS(流水支出,流水类别,$B86,流水月份,(管理年度*100+9),流水属性,"&lt;&gt;内部转账"),2))</f>
        <v/>
      </c>
      <c r="L86" s="24" t="str">
        <f>IF($B86="","",ROUND(SUMIFS(流水支出,流水类别,$B86,流水月份,(管理年度*100+10),流水属性,"&lt;&gt;内部转账"),2))</f>
        <v/>
      </c>
      <c r="M86" s="24" t="str">
        <f>IF($B86="","",ROUND(SUMIFS(流水支出,流水类别,$B86,流水月份,(管理年度*100+11),流水属性,"&lt;&gt;内部转账"),2))</f>
        <v/>
      </c>
      <c r="N86" s="24" t="str">
        <f>IF($B86="","",ROUND(SUMIFS(流水支出,流水类别,$B86,流水月份,(管理年度*100+12),流水属性,"&lt;&gt;内部转账"),2))</f>
        <v/>
      </c>
      <c r="O86" s="24" t="str">
        <f t="shared" si="4"/>
        <v/>
      </c>
      <c r="P86" s="33" t="str">
        <f t="shared" si="5"/>
        <v/>
      </c>
    </row>
    <row r="87" ht="16.5" spans="1:16">
      <c r="A87" s="4" t="str">
        <f>IF($B87="","",COUNTA($B$50:$B87))</f>
        <v/>
      </c>
      <c r="B87" s="32"/>
      <c r="C87" s="24" t="str">
        <f>IF($B87="","",ROUND(SUMIFS(流水支出,流水类别,$B87,流水月份,(管理年度*100+1),流水属性,"&lt;&gt;内部转账"),2))</f>
        <v/>
      </c>
      <c r="D87" s="24" t="str">
        <f>IF($B87="","",ROUND(SUMIFS(流水支出,流水类别,$B87,流水月份,(管理年度*100+2),流水属性,"&lt;&gt;内部转账"),2))</f>
        <v/>
      </c>
      <c r="E87" s="24" t="str">
        <f>IF($B87="","",ROUND(SUMIFS(流水支出,流水类别,$B87,流水月份,(管理年度*100+3),流水属性,"&lt;&gt;内部转账"),2))</f>
        <v/>
      </c>
      <c r="F87" s="24" t="str">
        <f>IF($B87="","",ROUND(SUMIFS(流水支出,流水类别,$B87,流水月份,(管理年度*100+4),流水属性,"&lt;&gt;内部转账"),2))</f>
        <v/>
      </c>
      <c r="G87" s="24" t="str">
        <f>IF($B87="","",ROUND(SUMIFS(流水支出,流水类别,$B87,流水月份,(管理年度*100+5),流水属性,"&lt;&gt;内部转账"),2))</f>
        <v/>
      </c>
      <c r="H87" s="24" t="str">
        <f>IF($B87="","",ROUND(SUMIFS(流水支出,流水类别,$B87,流水月份,(管理年度*100+6),流水属性,"&lt;&gt;内部转账"),2))</f>
        <v/>
      </c>
      <c r="I87" s="24" t="str">
        <f>IF($B87="","",ROUND(SUMIFS(流水支出,流水类别,$B87,流水月份,(管理年度*100+7),流水属性,"&lt;&gt;内部转账"),2))</f>
        <v/>
      </c>
      <c r="J87" s="24" t="str">
        <f>IF($B87="","",ROUND(SUMIFS(流水支出,流水类别,$B87,流水月份,(管理年度*100+8),流水属性,"&lt;&gt;内部转账"),2))</f>
        <v/>
      </c>
      <c r="K87" s="24" t="str">
        <f>IF($B87="","",ROUND(SUMIFS(流水支出,流水类别,$B87,流水月份,(管理年度*100+9),流水属性,"&lt;&gt;内部转账"),2))</f>
        <v/>
      </c>
      <c r="L87" s="24" t="str">
        <f>IF($B87="","",ROUND(SUMIFS(流水支出,流水类别,$B87,流水月份,(管理年度*100+10),流水属性,"&lt;&gt;内部转账"),2))</f>
        <v/>
      </c>
      <c r="M87" s="24" t="str">
        <f>IF($B87="","",ROUND(SUMIFS(流水支出,流水类别,$B87,流水月份,(管理年度*100+11),流水属性,"&lt;&gt;内部转账"),2))</f>
        <v/>
      </c>
      <c r="N87" s="24" t="str">
        <f>IF($B87="","",ROUND(SUMIFS(流水支出,流水类别,$B87,流水月份,(管理年度*100+12),流水属性,"&lt;&gt;内部转账"),2))</f>
        <v/>
      </c>
      <c r="O87" s="24" t="str">
        <f t="shared" si="4"/>
        <v/>
      </c>
      <c r="P87" s="33" t="str">
        <f t="shared" si="5"/>
        <v/>
      </c>
    </row>
    <row r="88" ht="16.5" spans="1:16">
      <c r="A88" s="4" t="str">
        <f>IF($B88="","",COUNTA($B$50:$B88))</f>
        <v/>
      </c>
      <c r="B88" s="32"/>
      <c r="C88" s="24" t="str">
        <f>IF($B88="","",ROUND(SUMIFS(流水支出,流水类别,$B88,流水月份,(管理年度*100+1),流水属性,"&lt;&gt;内部转账"),2))</f>
        <v/>
      </c>
      <c r="D88" s="24" t="str">
        <f>IF($B88="","",ROUND(SUMIFS(流水支出,流水类别,$B88,流水月份,(管理年度*100+2),流水属性,"&lt;&gt;内部转账"),2))</f>
        <v/>
      </c>
      <c r="E88" s="24" t="str">
        <f>IF($B88="","",ROUND(SUMIFS(流水支出,流水类别,$B88,流水月份,(管理年度*100+3),流水属性,"&lt;&gt;内部转账"),2))</f>
        <v/>
      </c>
      <c r="F88" s="24" t="str">
        <f>IF($B88="","",ROUND(SUMIFS(流水支出,流水类别,$B88,流水月份,(管理年度*100+4),流水属性,"&lt;&gt;内部转账"),2))</f>
        <v/>
      </c>
      <c r="G88" s="24" t="str">
        <f>IF($B88="","",ROUND(SUMIFS(流水支出,流水类别,$B88,流水月份,(管理年度*100+5),流水属性,"&lt;&gt;内部转账"),2))</f>
        <v/>
      </c>
      <c r="H88" s="24" t="str">
        <f>IF($B88="","",ROUND(SUMIFS(流水支出,流水类别,$B88,流水月份,(管理年度*100+6),流水属性,"&lt;&gt;内部转账"),2))</f>
        <v/>
      </c>
      <c r="I88" s="24" t="str">
        <f>IF($B88="","",ROUND(SUMIFS(流水支出,流水类别,$B88,流水月份,(管理年度*100+7),流水属性,"&lt;&gt;内部转账"),2))</f>
        <v/>
      </c>
      <c r="J88" s="24" t="str">
        <f>IF($B88="","",ROUND(SUMIFS(流水支出,流水类别,$B88,流水月份,(管理年度*100+8),流水属性,"&lt;&gt;内部转账"),2))</f>
        <v/>
      </c>
      <c r="K88" s="24" t="str">
        <f>IF($B88="","",ROUND(SUMIFS(流水支出,流水类别,$B88,流水月份,(管理年度*100+9),流水属性,"&lt;&gt;内部转账"),2))</f>
        <v/>
      </c>
      <c r="L88" s="24" t="str">
        <f>IF($B88="","",ROUND(SUMIFS(流水支出,流水类别,$B88,流水月份,(管理年度*100+10),流水属性,"&lt;&gt;内部转账"),2))</f>
        <v/>
      </c>
      <c r="M88" s="24" t="str">
        <f>IF($B88="","",ROUND(SUMIFS(流水支出,流水类别,$B88,流水月份,(管理年度*100+11),流水属性,"&lt;&gt;内部转账"),2))</f>
        <v/>
      </c>
      <c r="N88" s="24" t="str">
        <f>IF($B88="","",ROUND(SUMIFS(流水支出,流水类别,$B88,流水月份,(管理年度*100+12),流水属性,"&lt;&gt;内部转账"),2))</f>
        <v/>
      </c>
      <c r="O88" s="24" t="str">
        <f t="shared" si="4"/>
        <v/>
      </c>
      <c r="P88" s="33" t="str">
        <f t="shared" si="5"/>
        <v/>
      </c>
    </row>
    <row r="89" ht="16.5" spans="1:16">
      <c r="A89" s="4" t="str">
        <f>IF($B89="","",COUNTA($B$50:$B89))</f>
        <v/>
      </c>
      <c r="B89" s="32"/>
      <c r="C89" s="24" t="str">
        <f>IF($B89="","",ROUND(SUMIFS(流水支出,流水类别,$B89,流水月份,(管理年度*100+1),流水属性,"&lt;&gt;内部转账"),2))</f>
        <v/>
      </c>
      <c r="D89" s="24" t="str">
        <f>IF($B89="","",ROUND(SUMIFS(流水支出,流水类别,$B89,流水月份,(管理年度*100+2),流水属性,"&lt;&gt;内部转账"),2))</f>
        <v/>
      </c>
      <c r="E89" s="24" t="str">
        <f>IF($B89="","",ROUND(SUMIFS(流水支出,流水类别,$B89,流水月份,(管理年度*100+3),流水属性,"&lt;&gt;内部转账"),2))</f>
        <v/>
      </c>
      <c r="F89" s="24" t="str">
        <f>IF($B89="","",ROUND(SUMIFS(流水支出,流水类别,$B89,流水月份,(管理年度*100+4),流水属性,"&lt;&gt;内部转账"),2))</f>
        <v/>
      </c>
      <c r="G89" s="24" t="str">
        <f>IF($B89="","",ROUND(SUMIFS(流水支出,流水类别,$B89,流水月份,(管理年度*100+5),流水属性,"&lt;&gt;内部转账"),2))</f>
        <v/>
      </c>
      <c r="H89" s="24" t="str">
        <f>IF($B89="","",ROUND(SUMIFS(流水支出,流水类别,$B89,流水月份,(管理年度*100+6),流水属性,"&lt;&gt;内部转账"),2))</f>
        <v/>
      </c>
      <c r="I89" s="24" t="str">
        <f>IF($B89="","",ROUND(SUMIFS(流水支出,流水类别,$B89,流水月份,(管理年度*100+7),流水属性,"&lt;&gt;内部转账"),2))</f>
        <v/>
      </c>
      <c r="J89" s="24" t="str">
        <f>IF($B89="","",ROUND(SUMIFS(流水支出,流水类别,$B89,流水月份,(管理年度*100+8),流水属性,"&lt;&gt;内部转账"),2))</f>
        <v/>
      </c>
      <c r="K89" s="24" t="str">
        <f>IF($B89="","",ROUND(SUMIFS(流水支出,流水类别,$B89,流水月份,(管理年度*100+9),流水属性,"&lt;&gt;内部转账"),2))</f>
        <v/>
      </c>
      <c r="L89" s="24" t="str">
        <f>IF($B89="","",ROUND(SUMIFS(流水支出,流水类别,$B89,流水月份,(管理年度*100+10),流水属性,"&lt;&gt;内部转账"),2))</f>
        <v/>
      </c>
      <c r="M89" s="24" t="str">
        <f>IF($B89="","",ROUND(SUMIFS(流水支出,流水类别,$B89,流水月份,(管理年度*100+11),流水属性,"&lt;&gt;内部转账"),2))</f>
        <v/>
      </c>
      <c r="N89" s="24" t="str">
        <f>IF($B89="","",ROUND(SUMIFS(流水支出,流水类别,$B89,流水月份,(管理年度*100+12),流水属性,"&lt;&gt;内部转账"),2))</f>
        <v/>
      </c>
      <c r="O89" s="24" t="str">
        <f t="shared" si="4"/>
        <v/>
      </c>
      <c r="P89" s="33" t="str">
        <f t="shared" si="5"/>
        <v/>
      </c>
    </row>
    <row r="90" ht="16.5" spans="1:16">
      <c r="A90" s="34" t="s">
        <v>216</v>
      </c>
      <c r="B90" s="18" t="s">
        <v>258</v>
      </c>
      <c r="C90" s="7">
        <f t="shared" ref="C90:N90" si="6">ROUND(C48-SUM(C50:C89),2)</f>
        <v>0</v>
      </c>
      <c r="D90" s="7">
        <f t="shared" si="6"/>
        <v>0</v>
      </c>
      <c r="E90" s="7">
        <f t="shared" si="6"/>
        <v>0</v>
      </c>
      <c r="F90" s="7">
        <f t="shared" si="6"/>
        <v>0</v>
      </c>
      <c r="G90" s="7">
        <f t="shared" si="6"/>
        <v>0</v>
      </c>
      <c r="H90" s="7">
        <f t="shared" si="6"/>
        <v>0</v>
      </c>
      <c r="I90" s="7">
        <f t="shared" si="6"/>
        <v>0</v>
      </c>
      <c r="J90" s="7">
        <f t="shared" si="6"/>
        <v>0</v>
      </c>
      <c r="K90" s="7">
        <f t="shared" si="6"/>
        <v>0</v>
      </c>
      <c r="L90" s="7">
        <f t="shared" si="6"/>
        <v>0</v>
      </c>
      <c r="M90" s="7">
        <f t="shared" si="6"/>
        <v>0</v>
      </c>
      <c r="N90" s="7">
        <f t="shared" si="6"/>
        <v>0</v>
      </c>
      <c r="O90" s="7">
        <f>ROUND(SUM(C90:N90),2)</f>
        <v>0</v>
      </c>
      <c r="P90" s="35">
        <f>IF(N($O$48)=0,"",$O90/$O$48)</f>
        <v>0</v>
      </c>
    </row>
  </sheetData>
  <mergeCells count="2">
    <mergeCell ref="A1:P1"/>
    <mergeCell ref="A2:P2"/>
  </mergeCells>
  <pageMargins left="0.75" right="0.75" top="1" bottom="1" header="0.5" footer="0.5"/>
  <pageSetup paperSize="1"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375623"/>
    <pageSetUpPr fitToPage="1"/>
  </sheetPr>
  <dimension ref="A1:H48"/>
  <sheetViews>
    <sheetView showGridLines="0" workbookViewId="0">
      <pane ySplit="6" topLeftCell="A7" activePane="bottomLeft" state="frozen"/>
      <selection/>
      <selection pane="bottomLeft" activeCell="A2" sqref="A2:H2"/>
    </sheetView>
  </sheetViews>
  <sheetFormatPr defaultColWidth="9" defaultRowHeight="13.5" outlineLevelCol="7"/>
  <cols>
    <col min="1" max="1" width="5" customWidth="1"/>
    <col min="2" max="2" width="20" customWidth="1"/>
    <col min="3" max="3" width="15" customWidth="1"/>
    <col min="4" max="4" width="10" customWidth="1"/>
    <col min="5" max="5" width="5" customWidth="1"/>
    <col min="6" max="6" width="20" customWidth="1"/>
    <col min="7" max="7" width="15" customWidth="1"/>
    <col min="8" max="8" width="10" customWidth="1"/>
  </cols>
  <sheetData>
    <row r="1" ht="30" customHeight="1" spans="1:8">
      <c r="A1" s="1" t="s">
        <v>261</v>
      </c>
    </row>
    <row r="2" ht="37" customHeight="1" spans="1:8">
      <c r="A2" s="26" t="s">
        <v>262</v>
      </c>
      <c r="B2" s="27"/>
      <c r="C2" s="27"/>
      <c r="D2" s="27"/>
      <c r="E2" s="27"/>
      <c r="F2" s="27"/>
      <c r="G2" s="27"/>
      <c r="H2" s="27"/>
    </row>
    <row r="3" ht="33" spans="1:8">
      <c r="A3" s="28" t="s">
        <v>263</v>
      </c>
      <c r="B3" s="29">
        <v>46174</v>
      </c>
      <c r="C3" s="30" t="s">
        <v>167</v>
      </c>
      <c r="D3" s="7">
        <f>ROUND(SUMIFS(流水收入,流水日期,"&gt;="&amp;$B$3,流水日期,"&lt;="&amp;$B$4,流水属性,"&lt;&gt;内部转账"),2)</f>
        <v>16800</v>
      </c>
      <c r="E3" s="30" t="s">
        <v>168</v>
      </c>
      <c r="F3" s="7">
        <f>ROUND(SUMIFS(流水支出,流水日期,"&gt;="&amp;$B$3,流水日期,"&lt;="&amp;$B$4,流水属性,"&lt;&gt;内部转账"),2)</f>
        <v>22190</v>
      </c>
      <c r="G3" s="30" t="s">
        <v>264</v>
      </c>
      <c r="H3" s="7">
        <f>ROUND($D$3-$F$3,2)</f>
        <v>-5390</v>
      </c>
    </row>
    <row r="4" ht="33" spans="1:8">
      <c r="A4" s="28" t="s">
        <v>265</v>
      </c>
      <c r="B4" s="29">
        <v>46203</v>
      </c>
      <c r="C4" s="19" t="s">
        <v>170</v>
      </c>
      <c r="D4" s="7">
        <f>ROUND(SUMIFS(流水收入,流水日期,"&gt;="&amp;$B$3,流水日期,"&lt;="&amp;$B$4,流水属性,"内部转账")-SUMIFS(流水支出,流水日期,"&gt;="&amp;$B$3,流水日期,"&lt;="&amp;$B$4,流水属性,"内部转账"),2)</f>
        <v>0</v>
      </c>
      <c r="F4" s="31" t="str">
        <f>IF(OR($B$3="",$B$4=""),"",IF($B$4&lt;$B$3,"※结束日期早于开始日期","共 "&amp;($B$4-$B$3+1)&amp;" 天，"&amp;COUNTIFS(流水日期,"&gt;="&amp;$B$3,流水日期,"&lt;="&amp;$B$4)&amp;" 笔"))</f>
        <v>共 30 天，25 笔</v>
      </c>
      <c r="G4" s="15"/>
      <c r="H4" s="16"/>
    </row>
    <row r="6" ht="30" customHeight="1" spans="1:8">
      <c r="A6" s="30" t="s">
        <v>256</v>
      </c>
      <c r="B6" s="30" t="s">
        <v>257</v>
      </c>
      <c r="C6" s="30" t="s">
        <v>266</v>
      </c>
      <c r="D6" s="30" t="s">
        <v>267</v>
      </c>
      <c r="E6" s="30" t="s">
        <v>256</v>
      </c>
      <c r="F6" s="30" t="s">
        <v>260</v>
      </c>
      <c r="G6" s="30" t="s">
        <v>266</v>
      </c>
      <c r="H6" s="30" t="s">
        <v>268</v>
      </c>
    </row>
    <row r="7" ht="16.5" spans="1:8">
      <c r="A7" s="4">
        <f>IF($B7="","",COUNTA($B$7:$B7))</f>
        <v>1</v>
      </c>
      <c r="B7" s="32" t="s">
        <v>91</v>
      </c>
      <c r="C7" s="24">
        <f>IF($B7="","",ROUND(SUMIFS(流水收入,流水客户,$B7,流水日期,"&gt;="&amp;$B$3,流水日期,"&lt;="&amp;$B$4,流水属性,"&lt;&gt;内部转账"),2))</f>
        <v>2000</v>
      </c>
      <c r="D7" s="33">
        <f t="shared" ref="D7:D46" si="0">IF(OR($B7="",N($D$3)=0),"",C7/$D$3)</f>
        <v>0.119047619047619</v>
      </c>
      <c r="E7" s="4">
        <f>IF($F7="","",COUNTA($F$7:$F7))</f>
        <v>1</v>
      </c>
      <c r="F7" s="32" t="s">
        <v>84</v>
      </c>
      <c r="G7" s="24">
        <f>IF($F7="","",ROUND(SUMIFS(流水支出,流水类别,$F7,流水日期,"&gt;="&amp;$B$3,流水日期,"&lt;="&amp;$B$4,流水属性,"&lt;&gt;内部转账"),2))</f>
        <v>10500</v>
      </c>
      <c r="H7" s="33">
        <f t="shared" ref="H7:H46" si="1">IF(OR($F7="",N($F$3)=0),"",G7/$F$3)</f>
        <v>0.473186119873817</v>
      </c>
    </row>
    <row r="8" ht="16.5" spans="1:8">
      <c r="A8" s="4">
        <f>IF($B8="","",COUNTA($B$7:$B8))</f>
        <v>2</v>
      </c>
      <c r="B8" s="32" t="s">
        <v>98</v>
      </c>
      <c r="C8" s="24">
        <f>IF($B8="","",ROUND(SUMIFS(流水收入,流水客户,$B8,流水日期,"&gt;="&amp;$B$3,流水日期,"&lt;="&amp;$B$4,流水属性,"&lt;&gt;内部转账"),2))</f>
        <v>2600</v>
      </c>
      <c r="D8" s="33">
        <f t="shared" si="0"/>
        <v>0.154761904761905</v>
      </c>
      <c r="E8" s="4">
        <f>IF($F8="","",COUNTA($F$7:$F8))</f>
        <v>2</v>
      </c>
      <c r="F8" s="32" t="s">
        <v>134</v>
      </c>
      <c r="G8" s="24">
        <f>IF($F8="","",ROUND(SUMIFS(流水支出,流水类别,$F8,流水日期,"&gt;="&amp;$B$3,流水日期,"&lt;="&amp;$B$4,流水属性,"&lt;&gt;内部转账"),2))</f>
        <v>290</v>
      </c>
      <c r="H8" s="33">
        <f t="shared" si="1"/>
        <v>0.0130689499774673</v>
      </c>
    </row>
    <row r="9" ht="16.5" spans="1:8">
      <c r="A9" s="4">
        <f>IF($B9="","",COUNTA($B$7:$B9))</f>
        <v>3</v>
      </c>
      <c r="B9" s="32" t="s">
        <v>107</v>
      </c>
      <c r="C9" s="24">
        <f>IF($B9="","",ROUND(SUMIFS(流水收入,流水客户,$B9,流水日期,"&gt;="&amp;$B$3,流水日期,"&lt;="&amp;$B$4,流水属性,"&lt;&gt;内部转账"),2))</f>
        <v>2100</v>
      </c>
      <c r="D9" s="33">
        <f t="shared" si="0"/>
        <v>0.125</v>
      </c>
      <c r="E9" s="4">
        <f>IF($F9="","",COUNTA($F$7:$F9))</f>
        <v>3</v>
      </c>
      <c r="F9" s="32" t="s">
        <v>138</v>
      </c>
      <c r="G9" s="24">
        <f>IF($F9="","",ROUND(SUMIFS(流水支出,流水类别,$F9,流水日期,"&gt;="&amp;$B$3,流水日期,"&lt;="&amp;$B$4,流水属性,"&lt;&gt;内部转账"),2))</f>
        <v>120</v>
      </c>
      <c r="H9" s="33">
        <f t="shared" si="1"/>
        <v>0.00540784136998648</v>
      </c>
    </row>
    <row r="10" ht="16.5" spans="1:8">
      <c r="A10" s="4">
        <f>IF($B10="","",COUNTA($B$7:$B10))</f>
        <v>4</v>
      </c>
      <c r="B10" s="32" t="s">
        <v>112</v>
      </c>
      <c r="C10" s="24">
        <f>IF($B10="","",ROUND(SUMIFS(流水收入,流水客户,$B10,流水日期,"&gt;="&amp;$B$3,流水日期,"&lt;="&amp;$B$4,流水属性,"&lt;&gt;内部转账"),2))</f>
        <v>3000</v>
      </c>
      <c r="D10" s="33">
        <f t="shared" si="0"/>
        <v>0.178571428571429</v>
      </c>
      <c r="E10" s="4">
        <f>IF($F10="","",COUNTA($F$7:$F10))</f>
        <v>4</v>
      </c>
      <c r="F10" s="32" t="s">
        <v>142</v>
      </c>
      <c r="G10" s="24">
        <f>IF($F10="","",ROUND(SUMIFS(流水支出,流水类别,$F10,流水日期,"&gt;="&amp;$B$3,流水日期,"&lt;="&amp;$B$4,流水属性,"&lt;&gt;内部转账"),2))</f>
        <v>300</v>
      </c>
      <c r="H10" s="33">
        <f t="shared" si="1"/>
        <v>0.0135196034249662</v>
      </c>
    </row>
    <row r="11" ht="16.5" spans="1:8">
      <c r="A11" s="4">
        <f>IF($B11="","",COUNTA($B$7:$B11))</f>
        <v>5</v>
      </c>
      <c r="B11" s="32" t="s">
        <v>117</v>
      </c>
      <c r="C11" s="24">
        <f>IF($B11="","",ROUND(SUMIFS(流水收入,流水客户,$B11,流水日期,"&gt;="&amp;$B$3,流水日期,"&lt;="&amp;$B$4,流水属性,"&lt;&gt;内部转账"),2))</f>
        <v>1500</v>
      </c>
      <c r="D11" s="33">
        <f t="shared" si="0"/>
        <v>0.0892857142857143</v>
      </c>
      <c r="E11" s="4">
        <f>IF($F11="","",COUNTA($F$7:$F11))</f>
        <v>5</v>
      </c>
      <c r="F11" s="32" t="s">
        <v>146</v>
      </c>
      <c r="G11" s="24">
        <f>IF($F11="","",ROUND(SUMIFS(流水支出,流水类别,$F11,流水日期,"&gt;="&amp;$B$3,流水日期,"&lt;="&amp;$B$4,流水属性,"&lt;&gt;内部转账"),2))</f>
        <v>200</v>
      </c>
      <c r="H11" s="33">
        <f t="shared" si="1"/>
        <v>0.00901306894997747</v>
      </c>
    </row>
    <row r="12" ht="16.5" spans="1:8">
      <c r="A12" s="4">
        <f>IF($B12="","",COUNTA($B$7:$B12))</f>
        <v>6</v>
      </c>
      <c r="B12" s="32" t="s">
        <v>122</v>
      </c>
      <c r="C12" s="24">
        <f>IF($B12="","",ROUND(SUMIFS(流水收入,流水客户,$B12,流水日期,"&gt;="&amp;$B$3,流水日期,"&lt;="&amp;$B$4,流水属性,"&lt;&gt;内部转账"),2))</f>
        <v>800</v>
      </c>
      <c r="D12" s="33">
        <f t="shared" si="0"/>
        <v>0.0476190476190476</v>
      </c>
      <c r="E12" s="4">
        <f>IF($F12="","",COUNTA($F$7:$F12))</f>
        <v>6</v>
      </c>
      <c r="F12" s="32" t="s">
        <v>150</v>
      </c>
      <c r="G12" s="24">
        <f>IF($F12="","",ROUND(SUMIFS(流水支出,流水类别,$F12,流水日期,"&gt;="&amp;$B$3,流水日期,"&lt;="&amp;$B$4,流水属性,"&lt;&gt;内部转账"),2))</f>
        <v>8000</v>
      </c>
      <c r="H12" s="33">
        <f t="shared" si="1"/>
        <v>0.360522757999099</v>
      </c>
    </row>
    <row r="13" ht="16.5" spans="1:8">
      <c r="A13" s="4">
        <f>IF($B13="","",COUNTA($B$7:$B13))</f>
        <v>7</v>
      </c>
      <c r="B13" s="32" t="s">
        <v>126</v>
      </c>
      <c r="C13" s="24">
        <f>IF($B13="","",ROUND(SUMIFS(流水收入,流水客户,$B13,流水日期,"&gt;="&amp;$B$3,流水日期,"&lt;="&amp;$B$4,流水属性,"&lt;&gt;内部转账"),2))</f>
        <v>4200</v>
      </c>
      <c r="D13" s="33">
        <f t="shared" si="0"/>
        <v>0.25</v>
      </c>
      <c r="E13" s="4">
        <f>IF($F13="","",COUNTA($F$7:$F13))</f>
        <v>7</v>
      </c>
      <c r="F13" s="32" t="s">
        <v>154</v>
      </c>
      <c r="G13" s="24">
        <f>IF($F13="","",ROUND(SUMIFS(流水支出,流水类别,$F13,流水日期,"&gt;="&amp;$B$3,流水日期,"&lt;="&amp;$B$4,流水属性,"&lt;&gt;内部转账"),2))</f>
        <v>2000</v>
      </c>
      <c r="H13" s="33">
        <f t="shared" si="1"/>
        <v>0.0901306894997747</v>
      </c>
    </row>
    <row r="14" ht="16.5" spans="1:8">
      <c r="A14" s="4">
        <f>IF($B14="","",COUNTA($B$7:$B14))</f>
        <v>8</v>
      </c>
      <c r="B14" s="32" t="s">
        <v>131</v>
      </c>
      <c r="C14" s="24">
        <f>IF($B14="","",ROUND(SUMIFS(流水收入,流水客户,$B14,流水日期,"&gt;="&amp;$B$3,流水日期,"&lt;="&amp;$B$4,流水属性,"&lt;&gt;内部转账"),2))</f>
        <v>600</v>
      </c>
      <c r="D14" s="33">
        <f t="shared" si="0"/>
        <v>0.0357142857142857</v>
      </c>
      <c r="E14" s="4">
        <f>IF($F14="","",COUNTA($F$7:$F14))</f>
        <v>8</v>
      </c>
      <c r="F14" s="32" t="s">
        <v>155</v>
      </c>
      <c r="G14" s="24">
        <f>IF($F14="","",ROUND(SUMIFS(流水支出,流水类别,$F14,流水日期,"&gt;="&amp;$B$3,流水日期,"&lt;="&amp;$B$4,流水属性,"&lt;&gt;内部转账"),2))</f>
        <v>500</v>
      </c>
      <c r="H14" s="33">
        <f t="shared" si="1"/>
        <v>0.0225326723749437</v>
      </c>
    </row>
    <row r="15" ht="16.5" spans="1:8">
      <c r="A15" s="4">
        <f>IF($B15="","",COUNTA($B$7:$B15))</f>
        <v>9</v>
      </c>
      <c r="B15" s="32" t="s">
        <v>135</v>
      </c>
      <c r="C15" s="24">
        <f>IF($B15="","",ROUND(SUMIFS(流水收入,流水客户,$B15,流水日期,"&gt;="&amp;$B$3,流水日期,"&lt;="&amp;$B$4,流水属性,"&lt;&gt;内部转账"),2))</f>
        <v>0</v>
      </c>
      <c r="D15" s="33">
        <f t="shared" si="0"/>
        <v>0</v>
      </c>
      <c r="E15" s="4">
        <f>IF($F15="","",COUNTA($F$7:$F15))</f>
        <v>9</v>
      </c>
      <c r="F15" s="32" t="s">
        <v>156</v>
      </c>
      <c r="G15" s="24">
        <f>IF($F15="","",ROUND(SUMIFS(流水支出,流水类别,$F15,流水日期,"&gt;="&amp;$B$3,流水日期,"&lt;="&amp;$B$4,流水属性,"&lt;&gt;内部转账"),2))</f>
        <v>200</v>
      </c>
      <c r="H15" s="33">
        <f t="shared" si="1"/>
        <v>0.00901306894997747</v>
      </c>
    </row>
    <row r="16" ht="16.5" spans="1:8">
      <c r="A16" s="4">
        <f>IF($B16="","",COUNTA($B$7:$B16))</f>
        <v>10</v>
      </c>
      <c r="B16" s="32" t="s">
        <v>139</v>
      </c>
      <c r="C16" s="24">
        <f>IF($B16="","",ROUND(SUMIFS(流水收入,流水客户,$B16,流水日期,"&gt;="&amp;$B$3,流水日期,"&lt;="&amp;$B$4,流水属性,"&lt;&gt;内部转账"),2))</f>
        <v>0</v>
      </c>
      <c r="D16" s="33">
        <f t="shared" si="0"/>
        <v>0</v>
      </c>
      <c r="E16" s="4">
        <f>IF($F16="","",COUNTA($F$7:$F16))</f>
        <v>10</v>
      </c>
      <c r="F16" s="32" t="s">
        <v>157</v>
      </c>
      <c r="G16" s="24">
        <f>IF($F16="","",ROUND(SUMIFS(流水支出,流水类别,$F16,流水日期,"&gt;="&amp;$B$3,流水日期,"&lt;="&amp;$B$4,流水属性,"&lt;&gt;内部转账"),2))</f>
        <v>50</v>
      </c>
      <c r="H16" s="33">
        <f t="shared" si="1"/>
        <v>0.00225326723749437</v>
      </c>
    </row>
    <row r="17" ht="16.5" spans="1:8">
      <c r="A17" s="4">
        <f>IF($B17="","",COUNTA($B$7:$B17))</f>
        <v>11</v>
      </c>
      <c r="B17" s="32" t="s">
        <v>143</v>
      </c>
      <c r="C17" s="24">
        <f>IF($B17="","",ROUND(SUMIFS(流水收入,流水客户,$B17,流水日期,"&gt;="&amp;$B$3,流水日期,"&lt;="&amp;$B$4,流水属性,"&lt;&gt;内部转账"),2))</f>
        <v>0</v>
      </c>
      <c r="D17" s="33">
        <f t="shared" si="0"/>
        <v>0</v>
      </c>
      <c r="E17" s="4">
        <f>IF($F17="","",COUNTA($F$7:$F17))</f>
        <v>11</v>
      </c>
      <c r="F17" s="32" t="s">
        <v>158</v>
      </c>
      <c r="G17" s="24">
        <f>IF($F17="","",ROUND(SUMIFS(流水支出,流水类别,$F17,流水日期,"&gt;="&amp;$B$3,流水日期,"&lt;="&amp;$B$4,流水属性,"&lt;&gt;内部转账"),2))</f>
        <v>30</v>
      </c>
      <c r="H17" s="33">
        <f t="shared" si="1"/>
        <v>0.00135196034249662</v>
      </c>
    </row>
    <row r="18" ht="16.5" spans="1:8">
      <c r="A18" s="4">
        <f>IF($B18="","",COUNTA($B$7:$B18))</f>
        <v>12</v>
      </c>
      <c r="B18" s="32" t="s">
        <v>147</v>
      </c>
      <c r="C18" s="24">
        <f>IF($B18="","",ROUND(SUMIFS(流水收入,流水客户,$B18,流水日期,"&gt;="&amp;$B$3,流水日期,"&lt;="&amp;$B$4,流水属性,"&lt;&gt;内部转账"),2))</f>
        <v>0</v>
      </c>
      <c r="D18" s="33">
        <f t="shared" si="0"/>
        <v>0</v>
      </c>
      <c r="E18" s="4">
        <f>IF($F18="","",COUNTA($F$7:$F18))</f>
        <v>12</v>
      </c>
      <c r="F18" s="32" t="s">
        <v>159</v>
      </c>
      <c r="G18" s="24">
        <f>IF($F18="","",ROUND(SUMIFS(流水支出,流水类别,$F18,流水日期,"&gt;="&amp;$B$3,流水日期,"&lt;="&amp;$B$4,流水属性,"&lt;&gt;内部转账"),2))</f>
        <v>0</v>
      </c>
      <c r="H18" s="33">
        <f t="shared" si="1"/>
        <v>0</v>
      </c>
    </row>
    <row r="19" ht="16.5" spans="1:8">
      <c r="A19" s="4">
        <f>IF($B19="","",COUNTA($B$7:$B19))</f>
        <v>13</v>
      </c>
      <c r="B19" s="32" t="s">
        <v>151</v>
      </c>
      <c r="C19" s="24">
        <f>IF($B19="","",ROUND(SUMIFS(流水收入,流水客户,$B19,流水日期,"&gt;="&amp;$B$3,流水日期,"&lt;="&amp;$B$4,流水属性,"&lt;&gt;内部转账"),2))</f>
        <v>0</v>
      </c>
      <c r="D19" s="33">
        <f t="shared" si="0"/>
        <v>0</v>
      </c>
      <c r="E19" s="4">
        <f>IF($F19="","",COUNTA($F$7:$F19))</f>
        <v>13</v>
      </c>
      <c r="F19" s="32" t="s">
        <v>160</v>
      </c>
      <c r="G19" s="24">
        <f>IF($F19="","",ROUND(SUMIFS(流水支出,流水类别,$F19,流水日期,"&gt;="&amp;$B$3,流水日期,"&lt;="&amp;$B$4,流水属性,"&lt;&gt;内部转账"),2))</f>
        <v>0</v>
      </c>
      <c r="H19" s="33">
        <f t="shared" si="1"/>
        <v>0</v>
      </c>
    </row>
    <row r="20" ht="16.5" spans="1:8">
      <c r="A20" s="4" t="str">
        <f>IF($B20="","",COUNTA($B$7:$B20))</f>
        <v/>
      </c>
      <c r="B20" s="32"/>
      <c r="C20" s="24" t="str">
        <f>IF($B20="","",ROUND(SUMIFS(流水收入,流水客户,$B20,流水日期,"&gt;="&amp;$B$3,流水日期,"&lt;="&amp;$B$4,流水属性,"&lt;&gt;内部转账"),2))</f>
        <v/>
      </c>
      <c r="D20" s="33" t="str">
        <f t="shared" si="0"/>
        <v/>
      </c>
      <c r="E20" s="4">
        <f>IF($F20="","",COUNTA($F$7:$F20))</f>
        <v>14</v>
      </c>
      <c r="F20" s="32" t="s">
        <v>161</v>
      </c>
      <c r="G20" s="24">
        <f>IF($F20="","",ROUND(SUMIFS(流水支出,流水类别,$F20,流水日期,"&gt;="&amp;$B$3,流水日期,"&lt;="&amp;$B$4,流水属性,"&lt;&gt;内部转账"),2))</f>
        <v>0</v>
      </c>
      <c r="H20" s="33">
        <f t="shared" si="1"/>
        <v>0</v>
      </c>
    </row>
    <row r="21" ht="16.5" spans="1:8">
      <c r="A21" s="4" t="str">
        <f>IF($B21="","",COUNTA($B$7:$B21))</f>
        <v/>
      </c>
      <c r="B21" s="32"/>
      <c r="C21" s="24" t="str">
        <f>IF($B21="","",ROUND(SUMIFS(流水收入,流水客户,$B21,流水日期,"&gt;="&amp;$B$3,流水日期,"&lt;="&amp;$B$4,流水属性,"&lt;&gt;内部转账"),2))</f>
        <v/>
      </c>
      <c r="D21" s="33" t="str">
        <f t="shared" si="0"/>
        <v/>
      </c>
      <c r="E21" s="4">
        <f>IF($F21="","",COUNTA($F$7:$F21))</f>
        <v>15</v>
      </c>
      <c r="F21" s="32" t="s">
        <v>162</v>
      </c>
      <c r="G21" s="24">
        <f>IF($F21="","",ROUND(SUMIFS(流水支出,流水类别,$F21,流水日期,"&gt;="&amp;$B$3,流水日期,"&lt;="&amp;$B$4,流水属性,"&lt;&gt;内部转账"),2))</f>
        <v>0</v>
      </c>
      <c r="H21" s="33">
        <f t="shared" si="1"/>
        <v>0</v>
      </c>
    </row>
    <row r="22" ht="16.5" spans="1:8">
      <c r="A22" s="4" t="str">
        <f>IF($B22="","",COUNTA($B$7:$B22))</f>
        <v/>
      </c>
      <c r="B22" s="32"/>
      <c r="C22" s="24" t="str">
        <f>IF($B22="","",ROUND(SUMIFS(流水收入,流水客户,$B22,流水日期,"&gt;="&amp;$B$3,流水日期,"&lt;="&amp;$B$4,流水属性,"&lt;&gt;内部转账"),2))</f>
        <v/>
      </c>
      <c r="D22" s="33" t="str">
        <f t="shared" si="0"/>
        <v/>
      </c>
      <c r="E22" s="4" t="str">
        <f>IF($F22="","",COUNTA($F$7:$F22))</f>
        <v/>
      </c>
      <c r="F22" s="32"/>
      <c r="G22" s="24" t="str">
        <f>IF($F22="","",ROUND(SUMIFS(流水支出,流水类别,$F22,流水日期,"&gt;="&amp;$B$3,流水日期,"&lt;="&amp;$B$4,流水属性,"&lt;&gt;内部转账"),2))</f>
        <v/>
      </c>
      <c r="H22" s="33" t="str">
        <f t="shared" si="1"/>
        <v/>
      </c>
    </row>
    <row r="23" ht="16.5" spans="1:8">
      <c r="A23" s="4" t="str">
        <f>IF($B23="","",COUNTA($B$7:$B23))</f>
        <v/>
      </c>
      <c r="B23" s="32"/>
      <c r="C23" s="24" t="str">
        <f>IF($B23="","",ROUND(SUMIFS(流水收入,流水客户,$B23,流水日期,"&gt;="&amp;$B$3,流水日期,"&lt;="&amp;$B$4,流水属性,"&lt;&gt;内部转账"),2))</f>
        <v/>
      </c>
      <c r="D23" s="33" t="str">
        <f t="shared" si="0"/>
        <v/>
      </c>
      <c r="E23" s="4" t="str">
        <f>IF($F23="","",COUNTA($F$7:$F23))</f>
        <v/>
      </c>
      <c r="F23" s="32"/>
      <c r="G23" s="24" t="str">
        <f>IF($F23="","",ROUND(SUMIFS(流水支出,流水类别,$F23,流水日期,"&gt;="&amp;$B$3,流水日期,"&lt;="&amp;$B$4,流水属性,"&lt;&gt;内部转账"),2))</f>
        <v/>
      </c>
      <c r="H23" s="33" t="str">
        <f t="shared" si="1"/>
        <v/>
      </c>
    </row>
    <row r="24" ht="16.5" spans="1:8">
      <c r="A24" s="4" t="str">
        <f>IF($B24="","",COUNTA($B$7:$B24))</f>
        <v/>
      </c>
      <c r="B24" s="32"/>
      <c r="C24" s="24" t="str">
        <f>IF($B24="","",ROUND(SUMIFS(流水收入,流水客户,$B24,流水日期,"&gt;="&amp;$B$3,流水日期,"&lt;="&amp;$B$4,流水属性,"&lt;&gt;内部转账"),2))</f>
        <v/>
      </c>
      <c r="D24" s="33" t="str">
        <f t="shared" si="0"/>
        <v/>
      </c>
      <c r="E24" s="4" t="str">
        <f>IF($F24="","",COUNTA($F$7:$F24))</f>
        <v/>
      </c>
      <c r="F24" s="32"/>
      <c r="G24" s="24" t="str">
        <f>IF($F24="","",ROUND(SUMIFS(流水支出,流水类别,$F24,流水日期,"&gt;="&amp;$B$3,流水日期,"&lt;="&amp;$B$4,流水属性,"&lt;&gt;内部转账"),2))</f>
        <v/>
      </c>
      <c r="H24" s="33" t="str">
        <f t="shared" si="1"/>
        <v/>
      </c>
    </row>
    <row r="25" ht="16.5" spans="1:8">
      <c r="A25" s="4" t="str">
        <f>IF($B25="","",COUNTA($B$7:$B25))</f>
        <v/>
      </c>
      <c r="B25" s="32"/>
      <c r="C25" s="24" t="str">
        <f>IF($B25="","",ROUND(SUMIFS(流水收入,流水客户,$B25,流水日期,"&gt;="&amp;$B$3,流水日期,"&lt;="&amp;$B$4,流水属性,"&lt;&gt;内部转账"),2))</f>
        <v/>
      </c>
      <c r="D25" s="33" t="str">
        <f t="shared" si="0"/>
        <v/>
      </c>
      <c r="E25" s="4" t="str">
        <f>IF($F25="","",COUNTA($F$7:$F25))</f>
        <v/>
      </c>
      <c r="F25" s="32"/>
      <c r="G25" s="24" t="str">
        <f>IF($F25="","",ROUND(SUMIFS(流水支出,流水类别,$F25,流水日期,"&gt;="&amp;$B$3,流水日期,"&lt;="&amp;$B$4,流水属性,"&lt;&gt;内部转账"),2))</f>
        <v/>
      </c>
      <c r="H25" s="33" t="str">
        <f t="shared" si="1"/>
        <v/>
      </c>
    </row>
    <row r="26" ht="16.5" spans="1:8">
      <c r="A26" s="4" t="str">
        <f>IF($B26="","",COUNTA($B$7:$B26))</f>
        <v/>
      </c>
      <c r="B26" s="32"/>
      <c r="C26" s="24" t="str">
        <f>IF($B26="","",ROUND(SUMIFS(流水收入,流水客户,$B26,流水日期,"&gt;="&amp;$B$3,流水日期,"&lt;="&amp;$B$4,流水属性,"&lt;&gt;内部转账"),2))</f>
        <v/>
      </c>
      <c r="D26" s="33" t="str">
        <f t="shared" si="0"/>
        <v/>
      </c>
      <c r="E26" s="4" t="str">
        <f>IF($F26="","",COUNTA($F$7:$F26))</f>
        <v/>
      </c>
      <c r="F26" s="32"/>
      <c r="G26" s="24" t="str">
        <f>IF($F26="","",ROUND(SUMIFS(流水支出,流水类别,$F26,流水日期,"&gt;="&amp;$B$3,流水日期,"&lt;="&amp;$B$4,流水属性,"&lt;&gt;内部转账"),2))</f>
        <v/>
      </c>
      <c r="H26" s="33" t="str">
        <f t="shared" si="1"/>
        <v/>
      </c>
    </row>
    <row r="27" ht="16.5" spans="1:8">
      <c r="A27" s="4" t="str">
        <f>IF($B27="","",COUNTA($B$7:$B27))</f>
        <v/>
      </c>
      <c r="B27" s="32"/>
      <c r="C27" s="24" t="str">
        <f>IF($B27="","",ROUND(SUMIFS(流水收入,流水客户,$B27,流水日期,"&gt;="&amp;$B$3,流水日期,"&lt;="&amp;$B$4,流水属性,"&lt;&gt;内部转账"),2))</f>
        <v/>
      </c>
      <c r="D27" s="33" t="str">
        <f t="shared" si="0"/>
        <v/>
      </c>
      <c r="E27" s="4" t="str">
        <f>IF($F27="","",COUNTA($F$7:$F27))</f>
        <v/>
      </c>
      <c r="F27" s="32"/>
      <c r="G27" s="24" t="str">
        <f>IF($F27="","",ROUND(SUMIFS(流水支出,流水类别,$F27,流水日期,"&gt;="&amp;$B$3,流水日期,"&lt;="&amp;$B$4,流水属性,"&lt;&gt;内部转账"),2))</f>
        <v/>
      </c>
      <c r="H27" s="33" t="str">
        <f t="shared" si="1"/>
        <v/>
      </c>
    </row>
    <row r="28" ht="16.5" spans="1:8">
      <c r="A28" s="4" t="str">
        <f>IF($B28="","",COUNTA($B$7:$B28))</f>
        <v/>
      </c>
      <c r="B28" s="32"/>
      <c r="C28" s="24" t="str">
        <f>IF($B28="","",ROUND(SUMIFS(流水收入,流水客户,$B28,流水日期,"&gt;="&amp;$B$3,流水日期,"&lt;="&amp;$B$4,流水属性,"&lt;&gt;内部转账"),2))</f>
        <v/>
      </c>
      <c r="D28" s="33" t="str">
        <f t="shared" si="0"/>
        <v/>
      </c>
      <c r="E28" s="4" t="str">
        <f>IF($F28="","",COUNTA($F$7:$F28))</f>
        <v/>
      </c>
      <c r="F28" s="32"/>
      <c r="G28" s="24" t="str">
        <f>IF($F28="","",ROUND(SUMIFS(流水支出,流水类别,$F28,流水日期,"&gt;="&amp;$B$3,流水日期,"&lt;="&amp;$B$4,流水属性,"&lt;&gt;内部转账"),2))</f>
        <v/>
      </c>
      <c r="H28" s="33" t="str">
        <f t="shared" si="1"/>
        <v/>
      </c>
    </row>
    <row r="29" ht="16.5" spans="1:8">
      <c r="A29" s="4" t="str">
        <f>IF($B29="","",COUNTA($B$7:$B29))</f>
        <v/>
      </c>
      <c r="B29" s="32"/>
      <c r="C29" s="24" t="str">
        <f>IF($B29="","",ROUND(SUMIFS(流水收入,流水客户,$B29,流水日期,"&gt;="&amp;$B$3,流水日期,"&lt;="&amp;$B$4,流水属性,"&lt;&gt;内部转账"),2))</f>
        <v/>
      </c>
      <c r="D29" s="33" t="str">
        <f t="shared" si="0"/>
        <v/>
      </c>
      <c r="E29" s="4" t="str">
        <f>IF($F29="","",COUNTA($F$7:$F29))</f>
        <v/>
      </c>
      <c r="F29" s="32"/>
      <c r="G29" s="24" t="str">
        <f>IF($F29="","",ROUND(SUMIFS(流水支出,流水类别,$F29,流水日期,"&gt;="&amp;$B$3,流水日期,"&lt;="&amp;$B$4,流水属性,"&lt;&gt;内部转账"),2))</f>
        <v/>
      </c>
      <c r="H29" s="33" t="str">
        <f t="shared" si="1"/>
        <v/>
      </c>
    </row>
    <row r="30" ht="16.5" spans="1:8">
      <c r="A30" s="4" t="str">
        <f>IF($B30="","",COUNTA($B$7:$B30))</f>
        <v/>
      </c>
      <c r="B30" s="32"/>
      <c r="C30" s="24" t="str">
        <f>IF($B30="","",ROUND(SUMIFS(流水收入,流水客户,$B30,流水日期,"&gt;="&amp;$B$3,流水日期,"&lt;="&amp;$B$4,流水属性,"&lt;&gt;内部转账"),2))</f>
        <v/>
      </c>
      <c r="D30" s="33" t="str">
        <f t="shared" si="0"/>
        <v/>
      </c>
      <c r="E30" s="4" t="str">
        <f>IF($F30="","",COUNTA($F$7:$F30))</f>
        <v/>
      </c>
      <c r="F30" s="32"/>
      <c r="G30" s="24" t="str">
        <f>IF($F30="","",ROUND(SUMIFS(流水支出,流水类别,$F30,流水日期,"&gt;="&amp;$B$3,流水日期,"&lt;="&amp;$B$4,流水属性,"&lt;&gt;内部转账"),2))</f>
        <v/>
      </c>
      <c r="H30" s="33" t="str">
        <f t="shared" si="1"/>
        <v/>
      </c>
    </row>
    <row r="31" ht="16.5" spans="1:8">
      <c r="A31" s="4" t="str">
        <f>IF($B31="","",COUNTA($B$7:$B31))</f>
        <v/>
      </c>
      <c r="B31" s="32"/>
      <c r="C31" s="24" t="str">
        <f>IF($B31="","",ROUND(SUMIFS(流水收入,流水客户,$B31,流水日期,"&gt;="&amp;$B$3,流水日期,"&lt;="&amp;$B$4,流水属性,"&lt;&gt;内部转账"),2))</f>
        <v/>
      </c>
      <c r="D31" s="33" t="str">
        <f t="shared" si="0"/>
        <v/>
      </c>
      <c r="E31" s="4" t="str">
        <f>IF($F31="","",COUNTA($F$7:$F31))</f>
        <v/>
      </c>
      <c r="F31" s="32"/>
      <c r="G31" s="24" t="str">
        <f>IF($F31="","",ROUND(SUMIFS(流水支出,流水类别,$F31,流水日期,"&gt;="&amp;$B$3,流水日期,"&lt;="&amp;$B$4,流水属性,"&lt;&gt;内部转账"),2))</f>
        <v/>
      </c>
      <c r="H31" s="33" t="str">
        <f t="shared" si="1"/>
        <v/>
      </c>
    </row>
    <row r="32" ht="16.5" spans="1:8">
      <c r="A32" s="4" t="str">
        <f>IF($B32="","",COUNTA($B$7:$B32))</f>
        <v/>
      </c>
      <c r="B32" s="32"/>
      <c r="C32" s="24" t="str">
        <f>IF($B32="","",ROUND(SUMIFS(流水收入,流水客户,$B32,流水日期,"&gt;="&amp;$B$3,流水日期,"&lt;="&amp;$B$4,流水属性,"&lt;&gt;内部转账"),2))</f>
        <v/>
      </c>
      <c r="D32" s="33" t="str">
        <f t="shared" si="0"/>
        <v/>
      </c>
      <c r="E32" s="4" t="str">
        <f>IF($F32="","",COUNTA($F$7:$F32))</f>
        <v/>
      </c>
      <c r="F32" s="32"/>
      <c r="G32" s="24" t="str">
        <f>IF($F32="","",ROUND(SUMIFS(流水支出,流水类别,$F32,流水日期,"&gt;="&amp;$B$3,流水日期,"&lt;="&amp;$B$4,流水属性,"&lt;&gt;内部转账"),2))</f>
        <v/>
      </c>
      <c r="H32" s="33" t="str">
        <f t="shared" si="1"/>
        <v/>
      </c>
    </row>
    <row r="33" ht="16.5" spans="1:8">
      <c r="A33" s="4" t="str">
        <f>IF($B33="","",COUNTA($B$7:$B33))</f>
        <v/>
      </c>
      <c r="B33" s="32"/>
      <c r="C33" s="24" t="str">
        <f>IF($B33="","",ROUND(SUMIFS(流水收入,流水客户,$B33,流水日期,"&gt;="&amp;$B$3,流水日期,"&lt;="&amp;$B$4,流水属性,"&lt;&gt;内部转账"),2))</f>
        <v/>
      </c>
      <c r="D33" s="33" t="str">
        <f t="shared" si="0"/>
        <v/>
      </c>
      <c r="E33" s="4" t="str">
        <f>IF($F33="","",COUNTA($F$7:$F33))</f>
        <v/>
      </c>
      <c r="F33" s="32"/>
      <c r="G33" s="24" t="str">
        <f>IF($F33="","",ROUND(SUMIFS(流水支出,流水类别,$F33,流水日期,"&gt;="&amp;$B$3,流水日期,"&lt;="&amp;$B$4,流水属性,"&lt;&gt;内部转账"),2))</f>
        <v/>
      </c>
      <c r="H33" s="33" t="str">
        <f t="shared" si="1"/>
        <v/>
      </c>
    </row>
    <row r="34" ht="16.5" spans="1:8">
      <c r="A34" s="4" t="str">
        <f>IF($B34="","",COUNTA($B$7:$B34))</f>
        <v/>
      </c>
      <c r="B34" s="32"/>
      <c r="C34" s="24" t="str">
        <f>IF($B34="","",ROUND(SUMIFS(流水收入,流水客户,$B34,流水日期,"&gt;="&amp;$B$3,流水日期,"&lt;="&amp;$B$4,流水属性,"&lt;&gt;内部转账"),2))</f>
        <v/>
      </c>
      <c r="D34" s="33" t="str">
        <f t="shared" si="0"/>
        <v/>
      </c>
      <c r="E34" s="4" t="str">
        <f>IF($F34="","",COUNTA($F$7:$F34))</f>
        <v/>
      </c>
      <c r="F34" s="32"/>
      <c r="G34" s="24" t="str">
        <f>IF($F34="","",ROUND(SUMIFS(流水支出,流水类别,$F34,流水日期,"&gt;="&amp;$B$3,流水日期,"&lt;="&amp;$B$4,流水属性,"&lt;&gt;内部转账"),2))</f>
        <v/>
      </c>
      <c r="H34" s="33" t="str">
        <f t="shared" si="1"/>
        <v/>
      </c>
    </row>
    <row r="35" ht="16.5" spans="1:8">
      <c r="A35" s="4" t="str">
        <f>IF($B35="","",COUNTA($B$7:$B35))</f>
        <v/>
      </c>
      <c r="B35" s="32"/>
      <c r="C35" s="24" t="str">
        <f>IF($B35="","",ROUND(SUMIFS(流水收入,流水客户,$B35,流水日期,"&gt;="&amp;$B$3,流水日期,"&lt;="&amp;$B$4,流水属性,"&lt;&gt;内部转账"),2))</f>
        <v/>
      </c>
      <c r="D35" s="33" t="str">
        <f t="shared" si="0"/>
        <v/>
      </c>
      <c r="E35" s="4" t="str">
        <f>IF($F35="","",COUNTA($F$7:$F35))</f>
        <v/>
      </c>
      <c r="F35" s="32"/>
      <c r="G35" s="24" t="str">
        <f>IF($F35="","",ROUND(SUMIFS(流水支出,流水类别,$F35,流水日期,"&gt;="&amp;$B$3,流水日期,"&lt;="&amp;$B$4,流水属性,"&lt;&gt;内部转账"),2))</f>
        <v/>
      </c>
      <c r="H35" s="33" t="str">
        <f t="shared" si="1"/>
        <v/>
      </c>
    </row>
    <row r="36" ht="16.5" spans="1:8">
      <c r="A36" s="4" t="str">
        <f>IF($B36="","",COUNTA($B$7:$B36))</f>
        <v/>
      </c>
      <c r="B36" s="32"/>
      <c r="C36" s="24" t="str">
        <f>IF($B36="","",ROUND(SUMIFS(流水收入,流水客户,$B36,流水日期,"&gt;="&amp;$B$3,流水日期,"&lt;="&amp;$B$4,流水属性,"&lt;&gt;内部转账"),2))</f>
        <v/>
      </c>
      <c r="D36" s="33" t="str">
        <f t="shared" si="0"/>
        <v/>
      </c>
      <c r="E36" s="4" t="str">
        <f>IF($F36="","",COUNTA($F$7:$F36))</f>
        <v/>
      </c>
      <c r="F36" s="32"/>
      <c r="G36" s="24" t="str">
        <f>IF($F36="","",ROUND(SUMIFS(流水支出,流水类别,$F36,流水日期,"&gt;="&amp;$B$3,流水日期,"&lt;="&amp;$B$4,流水属性,"&lt;&gt;内部转账"),2))</f>
        <v/>
      </c>
      <c r="H36" s="33" t="str">
        <f t="shared" si="1"/>
        <v/>
      </c>
    </row>
    <row r="37" ht="16.5" spans="1:8">
      <c r="A37" s="4" t="str">
        <f>IF($B37="","",COUNTA($B$7:$B37))</f>
        <v/>
      </c>
      <c r="B37" s="32"/>
      <c r="C37" s="24" t="str">
        <f>IF($B37="","",ROUND(SUMIFS(流水收入,流水客户,$B37,流水日期,"&gt;="&amp;$B$3,流水日期,"&lt;="&amp;$B$4,流水属性,"&lt;&gt;内部转账"),2))</f>
        <v/>
      </c>
      <c r="D37" s="33" t="str">
        <f t="shared" si="0"/>
        <v/>
      </c>
      <c r="E37" s="4" t="str">
        <f>IF($F37="","",COUNTA($F$7:$F37))</f>
        <v/>
      </c>
      <c r="F37" s="32"/>
      <c r="G37" s="24" t="str">
        <f>IF($F37="","",ROUND(SUMIFS(流水支出,流水类别,$F37,流水日期,"&gt;="&amp;$B$3,流水日期,"&lt;="&amp;$B$4,流水属性,"&lt;&gt;内部转账"),2))</f>
        <v/>
      </c>
      <c r="H37" s="33" t="str">
        <f t="shared" si="1"/>
        <v/>
      </c>
    </row>
    <row r="38" ht="16.5" spans="1:8">
      <c r="A38" s="4" t="str">
        <f>IF($B38="","",COUNTA($B$7:$B38))</f>
        <v/>
      </c>
      <c r="B38" s="32"/>
      <c r="C38" s="24" t="str">
        <f>IF($B38="","",ROUND(SUMIFS(流水收入,流水客户,$B38,流水日期,"&gt;="&amp;$B$3,流水日期,"&lt;="&amp;$B$4,流水属性,"&lt;&gt;内部转账"),2))</f>
        <v/>
      </c>
      <c r="D38" s="33" t="str">
        <f t="shared" si="0"/>
        <v/>
      </c>
      <c r="E38" s="4" t="str">
        <f>IF($F38="","",COUNTA($F$7:$F38))</f>
        <v/>
      </c>
      <c r="F38" s="32"/>
      <c r="G38" s="24" t="str">
        <f>IF($F38="","",ROUND(SUMIFS(流水支出,流水类别,$F38,流水日期,"&gt;="&amp;$B$3,流水日期,"&lt;="&amp;$B$4,流水属性,"&lt;&gt;内部转账"),2))</f>
        <v/>
      </c>
      <c r="H38" s="33" t="str">
        <f t="shared" si="1"/>
        <v/>
      </c>
    </row>
    <row r="39" ht="16.5" spans="1:8">
      <c r="A39" s="4" t="str">
        <f>IF($B39="","",COUNTA($B$7:$B39))</f>
        <v/>
      </c>
      <c r="B39" s="32"/>
      <c r="C39" s="24" t="str">
        <f>IF($B39="","",ROUND(SUMIFS(流水收入,流水客户,$B39,流水日期,"&gt;="&amp;$B$3,流水日期,"&lt;="&amp;$B$4,流水属性,"&lt;&gt;内部转账"),2))</f>
        <v/>
      </c>
      <c r="D39" s="33" t="str">
        <f t="shared" si="0"/>
        <v/>
      </c>
      <c r="E39" s="4" t="str">
        <f>IF($F39="","",COUNTA($F$7:$F39))</f>
        <v/>
      </c>
      <c r="F39" s="32"/>
      <c r="G39" s="24" t="str">
        <f>IF($F39="","",ROUND(SUMIFS(流水支出,流水类别,$F39,流水日期,"&gt;="&amp;$B$3,流水日期,"&lt;="&amp;$B$4,流水属性,"&lt;&gt;内部转账"),2))</f>
        <v/>
      </c>
      <c r="H39" s="33" t="str">
        <f t="shared" si="1"/>
        <v/>
      </c>
    </row>
    <row r="40" ht="16.5" spans="1:8">
      <c r="A40" s="4" t="str">
        <f>IF($B40="","",COUNTA($B$7:$B40))</f>
        <v/>
      </c>
      <c r="B40" s="32"/>
      <c r="C40" s="24" t="str">
        <f>IF($B40="","",ROUND(SUMIFS(流水收入,流水客户,$B40,流水日期,"&gt;="&amp;$B$3,流水日期,"&lt;="&amp;$B$4,流水属性,"&lt;&gt;内部转账"),2))</f>
        <v/>
      </c>
      <c r="D40" s="33" t="str">
        <f t="shared" si="0"/>
        <v/>
      </c>
      <c r="E40" s="4" t="str">
        <f>IF($F40="","",COUNTA($F$7:$F40))</f>
        <v/>
      </c>
      <c r="F40" s="32"/>
      <c r="G40" s="24" t="str">
        <f>IF($F40="","",ROUND(SUMIFS(流水支出,流水类别,$F40,流水日期,"&gt;="&amp;$B$3,流水日期,"&lt;="&amp;$B$4,流水属性,"&lt;&gt;内部转账"),2))</f>
        <v/>
      </c>
      <c r="H40" s="33" t="str">
        <f t="shared" si="1"/>
        <v/>
      </c>
    </row>
    <row r="41" ht="16.5" spans="1:8">
      <c r="A41" s="4" t="str">
        <f>IF($B41="","",COUNTA($B$7:$B41))</f>
        <v/>
      </c>
      <c r="B41" s="32"/>
      <c r="C41" s="24" t="str">
        <f>IF($B41="","",ROUND(SUMIFS(流水收入,流水客户,$B41,流水日期,"&gt;="&amp;$B$3,流水日期,"&lt;="&amp;$B$4,流水属性,"&lt;&gt;内部转账"),2))</f>
        <v/>
      </c>
      <c r="D41" s="33" t="str">
        <f t="shared" si="0"/>
        <v/>
      </c>
      <c r="E41" s="4" t="str">
        <f>IF($F41="","",COUNTA($F$7:$F41))</f>
        <v/>
      </c>
      <c r="F41" s="32"/>
      <c r="G41" s="24" t="str">
        <f>IF($F41="","",ROUND(SUMIFS(流水支出,流水类别,$F41,流水日期,"&gt;="&amp;$B$3,流水日期,"&lt;="&amp;$B$4,流水属性,"&lt;&gt;内部转账"),2))</f>
        <v/>
      </c>
      <c r="H41" s="33" t="str">
        <f t="shared" si="1"/>
        <v/>
      </c>
    </row>
    <row r="42" ht="16.5" spans="1:8">
      <c r="A42" s="4" t="str">
        <f>IF($B42="","",COUNTA($B$7:$B42))</f>
        <v/>
      </c>
      <c r="B42" s="32"/>
      <c r="C42" s="24" t="str">
        <f>IF($B42="","",ROUND(SUMIFS(流水收入,流水客户,$B42,流水日期,"&gt;="&amp;$B$3,流水日期,"&lt;="&amp;$B$4,流水属性,"&lt;&gt;内部转账"),2))</f>
        <v/>
      </c>
      <c r="D42" s="33" t="str">
        <f t="shared" si="0"/>
        <v/>
      </c>
      <c r="E42" s="4" t="str">
        <f>IF($F42="","",COUNTA($F$7:$F42))</f>
        <v/>
      </c>
      <c r="F42" s="32"/>
      <c r="G42" s="24" t="str">
        <f>IF($F42="","",ROUND(SUMIFS(流水支出,流水类别,$F42,流水日期,"&gt;="&amp;$B$3,流水日期,"&lt;="&amp;$B$4,流水属性,"&lt;&gt;内部转账"),2))</f>
        <v/>
      </c>
      <c r="H42" s="33" t="str">
        <f t="shared" si="1"/>
        <v/>
      </c>
    </row>
    <row r="43" ht="16.5" spans="1:8">
      <c r="A43" s="4" t="str">
        <f>IF($B43="","",COUNTA($B$7:$B43))</f>
        <v/>
      </c>
      <c r="B43" s="32"/>
      <c r="C43" s="24" t="str">
        <f>IF($B43="","",ROUND(SUMIFS(流水收入,流水客户,$B43,流水日期,"&gt;="&amp;$B$3,流水日期,"&lt;="&amp;$B$4,流水属性,"&lt;&gt;内部转账"),2))</f>
        <v/>
      </c>
      <c r="D43" s="33" t="str">
        <f t="shared" si="0"/>
        <v/>
      </c>
      <c r="E43" s="4" t="str">
        <f>IF($F43="","",COUNTA($F$7:$F43))</f>
        <v/>
      </c>
      <c r="F43" s="32"/>
      <c r="G43" s="24" t="str">
        <f>IF($F43="","",ROUND(SUMIFS(流水支出,流水类别,$F43,流水日期,"&gt;="&amp;$B$3,流水日期,"&lt;="&amp;$B$4,流水属性,"&lt;&gt;内部转账"),2))</f>
        <v/>
      </c>
      <c r="H43" s="33" t="str">
        <f t="shared" si="1"/>
        <v/>
      </c>
    </row>
    <row r="44" ht="16.5" spans="1:8">
      <c r="A44" s="4" t="str">
        <f>IF($B44="","",COUNTA($B$7:$B44))</f>
        <v/>
      </c>
      <c r="B44" s="32"/>
      <c r="C44" s="24" t="str">
        <f>IF($B44="","",ROUND(SUMIFS(流水收入,流水客户,$B44,流水日期,"&gt;="&amp;$B$3,流水日期,"&lt;="&amp;$B$4,流水属性,"&lt;&gt;内部转账"),2))</f>
        <v/>
      </c>
      <c r="D44" s="33" t="str">
        <f t="shared" si="0"/>
        <v/>
      </c>
      <c r="E44" s="4" t="str">
        <f>IF($F44="","",COUNTA($F$7:$F44))</f>
        <v/>
      </c>
      <c r="F44" s="32"/>
      <c r="G44" s="24" t="str">
        <f>IF($F44="","",ROUND(SUMIFS(流水支出,流水类别,$F44,流水日期,"&gt;="&amp;$B$3,流水日期,"&lt;="&amp;$B$4,流水属性,"&lt;&gt;内部转账"),2))</f>
        <v/>
      </c>
      <c r="H44" s="33" t="str">
        <f t="shared" si="1"/>
        <v/>
      </c>
    </row>
    <row r="45" ht="16.5" spans="1:8">
      <c r="A45" s="4" t="str">
        <f>IF($B45="","",COUNTA($B$7:$B45))</f>
        <v/>
      </c>
      <c r="B45" s="32"/>
      <c r="C45" s="24" t="str">
        <f>IF($B45="","",ROUND(SUMIFS(流水收入,流水客户,$B45,流水日期,"&gt;="&amp;$B$3,流水日期,"&lt;="&amp;$B$4,流水属性,"&lt;&gt;内部转账"),2))</f>
        <v/>
      </c>
      <c r="D45" s="33" t="str">
        <f t="shared" si="0"/>
        <v/>
      </c>
      <c r="E45" s="4" t="str">
        <f>IF($F45="","",COUNTA($F$7:$F45))</f>
        <v/>
      </c>
      <c r="F45" s="32"/>
      <c r="G45" s="24" t="str">
        <f>IF($F45="","",ROUND(SUMIFS(流水支出,流水类别,$F45,流水日期,"&gt;="&amp;$B$3,流水日期,"&lt;="&amp;$B$4,流水属性,"&lt;&gt;内部转账"),2))</f>
        <v/>
      </c>
      <c r="H45" s="33" t="str">
        <f t="shared" si="1"/>
        <v/>
      </c>
    </row>
    <row r="46" ht="16.5" spans="1:8">
      <c r="A46" s="4" t="str">
        <f>IF($B46="","",COUNTA($B$7:$B46))</f>
        <v/>
      </c>
      <c r="B46" s="32"/>
      <c r="C46" s="24" t="str">
        <f>IF($B46="","",ROUND(SUMIFS(流水收入,流水客户,$B46,流水日期,"&gt;="&amp;$B$3,流水日期,"&lt;="&amp;$B$4,流水属性,"&lt;&gt;内部转账"),2))</f>
        <v/>
      </c>
      <c r="D46" s="33" t="str">
        <f t="shared" si="0"/>
        <v/>
      </c>
      <c r="E46" s="4" t="str">
        <f>IF($F46="","",COUNTA($F$7:$F46))</f>
        <v/>
      </c>
      <c r="F46" s="32"/>
      <c r="G46" s="24" t="str">
        <f>IF($F46="","",ROUND(SUMIFS(流水支出,流水类别,$F46,流水日期,"&gt;="&amp;$B$3,流水日期,"&lt;="&amp;$B$4,流水属性,"&lt;&gt;内部转账"),2))</f>
        <v/>
      </c>
      <c r="H46" s="33" t="str">
        <f t="shared" si="1"/>
        <v/>
      </c>
    </row>
    <row r="47" ht="16.5" spans="1:8">
      <c r="A47" s="34" t="s">
        <v>216</v>
      </c>
      <c r="B47" s="18" t="s">
        <v>258</v>
      </c>
      <c r="C47" s="7">
        <f>ROUND($D$3-SUM(C7:C46),2)</f>
        <v>0</v>
      </c>
      <c r="D47" s="35">
        <f>IF(N($D$3)=0,"",C47/$D$3)</f>
        <v>0</v>
      </c>
      <c r="E47" s="34" t="s">
        <v>216</v>
      </c>
      <c r="F47" s="18" t="s">
        <v>258</v>
      </c>
      <c r="G47" s="7">
        <f>ROUND($F$3-SUM(G7:G46),2)</f>
        <v>0</v>
      </c>
      <c r="H47" s="35">
        <f>IF(N($F$3)=0,"",G47/$F$3)</f>
        <v>0</v>
      </c>
    </row>
    <row r="48" ht="16.5" spans="1:8">
      <c r="A48" s="36" t="s">
        <v>216</v>
      </c>
      <c r="B48" s="37" t="s">
        <v>199</v>
      </c>
      <c r="C48" s="7">
        <f>ROUND(SUM(C7:C47),2)</f>
        <v>16800</v>
      </c>
      <c r="D48" s="36" t="s">
        <v>216</v>
      </c>
      <c r="E48" s="36" t="s">
        <v>216</v>
      </c>
      <c r="F48" s="37" t="s">
        <v>199</v>
      </c>
      <c r="G48" s="7">
        <f>ROUND(SUM(G7:G47),2)</f>
        <v>22190</v>
      </c>
      <c r="H48" s="36" t="s">
        <v>216</v>
      </c>
    </row>
  </sheetData>
  <mergeCells count="3">
    <mergeCell ref="A1:H1"/>
    <mergeCell ref="A2:H2"/>
    <mergeCell ref="F4:H4"/>
  </mergeCells>
  <pageMargins left="0.75" right="0.75" top="1" bottom="1" header="0.5" footer="0.5"/>
  <pageSetup paperSize="1"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C2" sqref="C2:P2"/>
    </sheetView>
  </sheetViews>
  <sheetFormatPr defaultColWidth="9" defaultRowHeight="13.5"/>
  <cols>
    <col min="1" max="1" width="7.8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269</v>
      </c>
    </row>
    <row r="2" ht="24" customHeight="1" spans="1:16">
      <c r="A2" s="19" t="s">
        <v>270</v>
      </c>
      <c r="B2" s="20" t="s">
        <v>88</v>
      </c>
      <c r="C2" s="21" t="s">
        <v>271</v>
      </c>
      <c r="D2" s="15"/>
      <c r="E2" s="15"/>
      <c r="F2" s="15"/>
      <c r="G2" s="15"/>
      <c r="H2" s="15"/>
      <c r="I2" s="15"/>
      <c r="J2" s="15"/>
      <c r="K2" s="15"/>
      <c r="L2" s="15"/>
      <c r="M2" s="15"/>
      <c r="N2" s="15"/>
      <c r="O2" s="15"/>
      <c r="P2" s="16"/>
    </row>
    <row r="3" ht="20" customHeight="1" spans="1:16">
      <c r="A3" s="22" t="s">
        <v>78</v>
      </c>
      <c r="B3" s="7">
        <f>IF($B$2="","",ROUND(SUMIF(账户表,$B$2,账户期初),2))</f>
        <v>5000</v>
      </c>
      <c r="C3" s="22" t="s">
        <v>247</v>
      </c>
      <c r="D3" s="7">
        <f>IF($B$2="","",ROUND(SUMIFS(流水收入,流水账户,$B$2,流水属性,"&lt;&gt;内部转账"),2))</f>
        <v>2000</v>
      </c>
      <c r="E3" s="22" t="s">
        <v>248</v>
      </c>
      <c r="F3" s="7">
        <f>IF($B$2="","",ROUND(SUMIFS(流水支出,流水账户,$B$2,流水属性,"&lt;&gt;内部转账"),2))</f>
        <v>200</v>
      </c>
      <c r="G3" s="22" t="s">
        <v>213</v>
      </c>
      <c r="H3" s="7">
        <f>IF($B$2="","",ROUND(SUMIFS(流水收入,流水账户,$B$2,流水属性,"内部转账"),2))</f>
        <v>2000</v>
      </c>
      <c r="I3" s="22" t="s">
        <v>214</v>
      </c>
      <c r="J3" s="7">
        <f>IF($B$2="","",ROUND(SUMIFS(流水支出,流水账户,$B$2,流水属性,"内部转账"),2))</f>
        <v>0</v>
      </c>
      <c r="K3" s="22" t="s">
        <v>272</v>
      </c>
      <c r="L3" s="7">
        <f>IF($B$2="","",ROUND(SUMIF(账户表,$B$2,账户期初)+SUMIF(流水账户,$B$2,流水收入)-SUMIF(流水账户,$B$2,流水支出),2))</f>
        <v>8800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7">_xlfn._xlws.FILTER(IF(数据录入!$A$5:$P$5004="","",数据录入!$A$5:$P$5004),数据录入!$C$5:$C$5004=$B$2,"这个账户还没有流水")</f>
        <v>1</v>
      </c>
      <c r="B5" s="23">
        <v>46175</v>
      </c>
      <c r="C5" s="13" t="str">
        <v>现金</v>
      </c>
      <c r="D5" s="13" t="str">
        <v>销售回款</v>
      </c>
      <c r="E5" s="13" t="str">
        <v/>
      </c>
      <c r="F5" s="24">
        <v>2000</v>
      </c>
      <c r="G5" s="24" t="str">
        <v/>
      </c>
      <c r="H5" s="24">
        <v>7000</v>
      </c>
      <c r="I5" s="13" t="str">
        <v>客户1</v>
      </c>
      <c r="J5" s="13" t="str">
        <v/>
      </c>
      <c r="K5" s="25">
        <v>202606</v>
      </c>
      <c r="L5" s="13" t="str">
        <v>收入</v>
      </c>
      <c r="M5" s="13" t="str">
        <v/>
      </c>
      <c r="N5" s="13" t="str">
        <v>主营业务</v>
      </c>
      <c r="O5" s="13" t="str">
        <v/>
      </c>
      <c r="P5" s="13" t="str">
        <v/>
      </c>
    </row>
    <row r="6" ht="16.5" spans="1:16">
      <c r="A6" s="4">
        <v>12</v>
      </c>
      <c r="B6" s="23">
        <v>46198</v>
      </c>
      <c r="C6" s="13" t="str">
        <v>现金</v>
      </c>
      <c r="D6" s="13" t="str">
        <v>业务招待费</v>
      </c>
      <c r="E6" s="13" t="str">
        <v/>
      </c>
      <c r="F6" s="24" t="str">
        <v/>
      </c>
      <c r="G6" s="24">
        <v>200</v>
      </c>
      <c r="H6" s="24">
        <v>6800</v>
      </c>
      <c r="I6" s="13" t="str">
        <v/>
      </c>
      <c r="J6" s="13" t="str">
        <v/>
      </c>
      <c r="K6" s="25">
        <v>202606</v>
      </c>
      <c r="L6" s="13" t="str">
        <v>支出</v>
      </c>
      <c r="M6" s="13" t="str">
        <v/>
      </c>
      <c r="N6" s="13" t="str">
        <v>行政</v>
      </c>
      <c r="O6" s="13" t="str">
        <v/>
      </c>
      <c r="P6" s="13" t="str">
        <v/>
      </c>
    </row>
    <row r="7" ht="16.5" spans="1:16">
      <c r="A7" s="4">
        <v>25</v>
      </c>
      <c r="B7" s="23">
        <v>46203</v>
      </c>
      <c r="C7" s="13" t="str">
        <v>现金</v>
      </c>
      <c r="D7" s="13" t="str">
        <v>内部转账</v>
      </c>
      <c r="E7" s="13" t="str">
        <v>收到工行转入</v>
      </c>
      <c r="F7" s="24">
        <v>2000</v>
      </c>
      <c r="G7" s="24" t="str">
        <v/>
      </c>
      <c r="H7" s="24">
        <v>8800</v>
      </c>
      <c r="I7" s="13" t="str">
        <v/>
      </c>
      <c r="J7" s="13" t="str">
        <v/>
      </c>
      <c r="K7" s="25">
        <v>202606</v>
      </c>
      <c r="L7" s="13" t="str">
        <v>内部转账</v>
      </c>
      <c r="M7" s="13" t="str">
        <v>工行</v>
      </c>
      <c r="N7" s="13" t="str">
        <v>内部调拨</v>
      </c>
      <c r="O7" s="13" t="str">
        <v/>
      </c>
      <c r="P7" s="13" t="str">
        <v/>
      </c>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12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273</v>
      </c>
    </row>
    <row r="2" ht="24" customHeight="1" spans="1:16">
      <c r="A2" s="19" t="s">
        <v>270</v>
      </c>
      <c r="B2" s="20" t="s">
        <v>96</v>
      </c>
      <c r="C2" s="21" t="s">
        <v>271</v>
      </c>
      <c r="D2" s="15"/>
      <c r="E2" s="15"/>
      <c r="F2" s="15"/>
      <c r="G2" s="15"/>
      <c r="H2" s="15"/>
      <c r="I2" s="15"/>
      <c r="J2" s="15"/>
      <c r="K2" s="15"/>
      <c r="L2" s="15"/>
      <c r="M2" s="15"/>
      <c r="N2" s="15"/>
      <c r="O2" s="15"/>
      <c r="P2" s="16"/>
    </row>
    <row r="3" ht="20" customHeight="1" spans="1:16">
      <c r="A3" s="22" t="s">
        <v>78</v>
      </c>
      <c r="B3" s="7">
        <f>IF($B$2="","",ROUND(SUMIF(账户表,$B$2,账户期初),2))</f>
        <v>6000</v>
      </c>
      <c r="C3" s="22" t="s">
        <v>247</v>
      </c>
      <c r="D3" s="7">
        <f>IF($B$2="","",ROUND(SUMIFS(流水收入,流水账户,$B$2,流水属性,"&lt;&gt;内部转账"),2))</f>
        <v>800</v>
      </c>
      <c r="E3" s="22" t="s">
        <v>248</v>
      </c>
      <c r="F3" s="7">
        <f>IF($B$2="","",ROUND(SUMIFS(流水支出,流水账户,$B$2,流水属性,"&lt;&gt;内部转账"),2))</f>
        <v>200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6600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2</v>
      </c>
      <c r="B5" s="23">
        <v>46176</v>
      </c>
      <c r="C5" s="13" t="str">
        <v>微信</v>
      </c>
      <c r="D5" s="13" t="str">
        <v>办公费</v>
      </c>
      <c r="E5" s="13" t="str">
        <v/>
      </c>
      <c r="F5" s="24" t="str">
        <v/>
      </c>
      <c r="G5" s="24">
        <v>200</v>
      </c>
      <c r="H5" s="24">
        <v>5800</v>
      </c>
      <c r="I5" s="13" t="str">
        <v/>
      </c>
      <c r="J5" s="13" t="str">
        <v/>
      </c>
      <c r="K5" s="25">
        <v>202606</v>
      </c>
      <c r="L5" s="13" t="str">
        <v>支出</v>
      </c>
      <c r="M5" s="13" t="str">
        <v/>
      </c>
      <c r="N5" s="13" t="str">
        <v>行政</v>
      </c>
      <c r="O5" s="13" t="str">
        <v/>
      </c>
      <c r="P5" s="13" t="str">
        <v/>
      </c>
    </row>
    <row r="6" ht="16.5" spans="1:16">
      <c r="A6" s="4">
        <v>17</v>
      </c>
      <c r="B6" s="23">
        <v>46201</v>
      </c>
      <c r="C6" s="13" t="str">
        <v>微信</v>
      </c>
      <c r="D6" s="13" t="str">
        <v>销售回款</v>
      </c>
      <c r="E6" s="13" t="str">
        <v/>
      </c>
      <c r="F6" s="24">
        <v>800</v>
      </c>
      <c r="G6" s="24" t="str">
        <v/>
      </c>
      <c r="H6" s="24">
        <v>6600</v>
      </c>
      <c r="I6" s="13" t="str">
        <v>客户6</v>
      </c>
      <c r="J6" s="13" t="str">
        <v/>
      </c>
      <c r="K6" s="25">
        <v>202606</v>
      </c>
      <c r="L6" s="13" t="str">
        <v>收入</v>
      </c>
      <c r="M6" s="13" t="str">
        <v/>
      </c>
      <c r="N6" s="13" t="str">
        <v>主营业务</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7.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274</v>
      </c>
    </row>
    <row r="2" ht="24" customHeight="1" spans="1:16">
      <c r="A2" s="19" t="s">
        <v>270</v>
      </c>
      <c r="B2" s="20" t="s">
        <v>104</v>
      </c>
      <c r="C2" s="21" t="s">
        <v>271</v>
      </c>
      <c r="D2" s="15"/>
      <c r="E2" s="15"/>
      <c r="F2" s="15"/>
      <c r="G2" s="15"/>
      <c r="H2" s="15"/>
      <c r="I2" s="15"/>
      <c r="J2" s="15"/>
      <c r="K2" s="15"/>
      <c r="L2" s="15"/>
      <c r="M2" s="15"/>
      <c r="N2" s="15"/>
      <c r="O2" s="15"/>
      <c r="P2" s="16"/>
    </row>
    <row r="3" ht="20" customHeight="1" spans="1:16">
      <c r="A3" s="22" t="s">
        <v>78</v>
      </c>
      <c r="B3" s="7">
        <f>IF($B$2="","",ROUND(SUMIF(账户表,$B$2,账户期初),2))</f>
        <v>7000</v>
      </c>
      <c r="C3" s="22" t="s">
        <v>247</v>
      </c>
      <c r="D3" s="7">
        <f>IF($B$2="","",ROUND(SUMIFS(流水收入,流水账户,$B$2,流水属性,"&lt;&gt;内部转账"),2))</f>
        <v>0</v>
      </c>
      <c r="E3" s="22" t="s">
        <v>248</v>
      </c>
      <c r="F3" s="7">
        <f>IF($B$2="","",ROUND(SUMIFS(流水支出,流水账户,$B$2,流水属性,"&lt;&gt;内部转账"),2))</f>
        <v>3300</v>
      </c>
      <c r="G3" s="22" t="s">
        <v>213</v>
      </c>
      <c r="H3" s="7">
        <f>IF($B$2="","",ROUND(SUMIFS(流水收入,流水账户,$B$2,流水属性,"内部转账"),2))</f>
        <v>0</v>
      </c>
      <c r="I3" s="22" t="s">
        <v>214</v>
      </c>
      <c r="J3" s="7">
        <f>IF($B$2="","",ROUND(SUMIFS(流水支出,流水账户,$B$2,流水属性,"内部转账"),2))</f>
        <v>2000</v>
      </c>
      <c r="K3" s="22" t="s">
        <v>272</v>
      </c>
      <c r="L3" s="7">
        <f>IF($B$2="","",ROUND(SUMIF(账户表,$B$2,账户期初)+SUMIF(流水账户,$B$2,流水收入)-SUMIF(流水账户,$B$2,流水支出),2))</f>
        <v>1700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7">_xlfn._xlws.FILTER(IF(数据录入!$A$5:$P$5004="","",数据录入!$A$5:$P$5004),数据录入!$C$5:$C$5004=$B$2,"这个账户还没有流水")</f>
        <v>3</v>
      </c>
      <c r="B5" s="23">
        <v>46178</v>
      </c>
      <c r="C5" s="13" t="str">
        <v>工行</v>
      </c>
      <c r="D5" s="13" t="str">
        <v>电费</v>
      </c>
      <c r="E5" s="13" t="str">
        <v/>
      </c>
      <c r="F5" s="24" t="str">
        <v/>
      </c>
      <c r="G5" s="24">
        <v>300</v>
      </c>
      <c r="H5" s="24">
        <v>6700</v>
      </c>
      <c r="I5" s="13" t="str">
        <v/>
      </c>
      <c r="J5" s="13" t="str">
        <v/>
      </c>
      <c r="K5" s="25">
        <v>202606</v>
      </c>
      <c r="L5" s="13" t="str">
        <v>支出</v>
      </c>
      <c r="M5" s="13" t="str">
        <v/>
      </c>
      <c r="N5" s="13" t="str">
        <v>行政</v>
      </c>
      <c r="O5" s="13" t="str">
        <v/>
      </c>
      <c r="P5" s="13" t="str">
        <v/>
      </c>
    </row>
    <row r="6" ht="16.5" spans="1:16">
      <c r="A6" s="4">
        <v>16</v>
      </c>
      <c r="B6" s="23">
        <v>46201</v>
      </c>
      <c r="C6" s="13" t="str">
        <v>工行</v>
      </c>
      <c r="D6" s="13" t="str">
        <v>供应商</v>
      </c>
      <c r="E6" s="13" t="str">
        <v/>
      </c>
      <c r="F6" s="24" t="str">
        <v/>
      </c>
      <c r="G6" s="24">
        <v>3000</v>
      </c>
      <c r="H6" s="24">
        <v>3700</v>
      </c>
      <c r="I6" s="13" t="str">
        <v/>
      </c>
      <c r="J6" s="13" t="str">
        <v>供应商2</v>
      </c>
      <c r="K6" s="25">
        <v>202606</v>
      </c>
      <c r="L6" s="13" t="str">
        <v>支出</v>
      </c>
      <c r="M6" s="13" t="str">
        <v/>
      </c>
      <c r="N6" s="13" t="str">
        <v>主营业务</v>
      </c>
      <c r="O6" s="13" t="str">
        <v/>
      </c>
      <c r="P6" s="13" t="str">
        <v/>
      </c>
    </row>
    <row r="7" ht="16.5" spans="1:16">
      <c r="A7" s="4">
        <v>24</v>
      </c>
      <c r="B7" s="23">
        <v>46203</v>
      </c>
      <c r="C7" s="13" t="str">
        <v>工行</v>
      </c>
      <c r="D7" s="13" t="str">
        <v>内部转账</v>
      </c>
      <c r="E7" s="13" t="str">
        <v>工行转现金备用</v>
      </c>
      <c r="F7" s="24" t="str">
        <v/>
      </c>
      <c r="G7" s="24">
        <v>2000</v>
      </c>
      <c r="H7" s="24">
        <v>1700</v>
      </c>
      <c r="I7" s="13" t="str">
        <v/>
      </c>
      <c r="J7" s="13" t="str">
        <v/>
      </c>
      <c r="K7" s="25">
        <v>202606</v>
      </c>
      <c r="L7" s="13" t="str">
        <v>内部转账</v>
      </c>
      <c r="M7" s="13" t="str">
        <v>现金</v>
      </c>
      <c r="N7" s="13" t="str">
        <v>内部调拨</v>
      </c>
      <c r="O7" s="13" t="str">
        <v/>
      </c>
      <c r="P7" s="13" t="str">
        <v/>
      </c>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7.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275</v>
      </c>
    </row>
    <row r="2" ht="24" customHeight="1" spans="1:16">
      <c r="A2" s="19" t="s">
        <v>270</v>
      </c>
      <c r="B2" s="20" t="s">
        <v>110</v>
      </c>
      <c r="C2" s="21" t="s">
        <v>271</v>
      </c>
      <c r="D2" s="15"/>
      <c r="E2" s="15"/>
      <c r="F2" s="15"/>
      <c r="G2" s="15"/>
      <c r="H2" s="15"/>
      <c r="I2" s="15"/>
      <c r="J2" s="15"/>
      <c r="K2" s="15"/>
      <c r="L2" s="15"/>
      <c r="M2" s="15"/>
      <c r="N2" s="15"/>
      <c r="O2" s="15"/>
      <c r="P2" s="16"/>
    </row>
    <row r="3" ht="20" customHeight="1" spans="1:16">
      <c r="A3" s="22" t="s">
        <v>78</v>
      </c>
      <c r="B3" s="7">
        <f>IF($B$2="","",ROUND(SUMIF(账户表,$B$2,账户期初),2))</f>
        <v>8000</v>
      </c>
      <c r="C3" s="22" t="s">
        <v>247</v>
      </c>
      <c r="D3" s="7">
        <f>IF($B$2="","",ROUND(SUMIFS(流水收入,流水账户,$B$2,流水属性,"&lt;&gt;内部转账"),2))</f>
        <v>0</v>
      </c>
      <c r="E3" s="22" t="s">
        <v>248</v>
      </c>
      <c r="F3" s="7">
        <f>IF($B$2="","",ROUND(SUMIFS(流水支出,流水账户,$B$2,流水属性,"&lt;&gt;内部转账"),2))</f>
        <v>620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7380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4</v>
      </c>
      <c r="B5" s="23">
        <v>46179</v>
      </c>
      <c r="C5" s="13" t="str">
        <v>民生</v>
      </c>
      <c r="D5" s="13" t="str">
        <v>差旅费</v>
      </c>
      <c r="E5" s="13" t="str">
        <v/>
      </c>
      <c r="F5" s="24" t="str">
        <v/>
      </c>
      <c r="G5" s="24">
        <v>500</v>
      </c>
      <c r="H5" s="24">
        <v>7500</v>
      </c>
      <c r="I5" s="13" t="str">
        <v/>
      </c>
      <c r="J5" s="13" t="str">
        <v/>
      </c>
      <c r="K5" s="25">
        <v>202606</v>
      </c>
      <c r="L5" s="13" t="str">
        <v>支出</v>
      </c>
      <c r="M5" s="13" t="str">
        <v/>
      </c>
      <c r="N5" s="13" t="str">
        <v>行政</v>
      </c>
      <c r="O5" s="13" t="str">
        <v/>
      </c>
      <c r="P5" s="13" t="str">
        <v/>
      </c>
    </row>
    <row r="6" ht="16.5" spans="1:16">
      <c r="A6" s="4">
        <v>18</v>
      </c>
      <c r="B6" s="23">
        <v>46202</v>
      </c>
      <c r="C6" s="13" t="str">
        <v>民生</v>
      </c>
      <c r="D6" s="13" t="str">
        <v>水费</v>
      </c>
      <c r="E6" s="13" t="str">
        <v/>
      </c>
      <c r="F6" s="24" t="str">
        <v/>
      </c>
      <c r="G6" s="24">
        <v>120</v>
      </c>
      <c r="H6" s="24">
        <v>7380</v>
      </c>
      <c r="I6" s="13" t="str">
        <v/>
      </c>
      <c r="J6" s="13" t="str">
        <v/>
      </c>
      <c r="K6" s="25">
        <v>202606</v>
      </c>
      <c r="L6" s="13" t="str">
        <v>支出</v>
      </c>
      <c r="M6" s="13" t="str">
        <v/>
      </c>
      <c r="N6" s="13" t="str">
        <v>行政</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276</v>
      </c>
    </row>
    <row r="2" ht="24" customHeight="1" spans="1:16">
      <c r="A2" s="19" t="s">
        <v>270</v>
      </c>
      <c r="B2" s="20" t="s">
        <v>115</v>
      </c>
      <c r="C2" s="21" t="s">
        <v>271</v>
      </c>
      <c r="D2" s="15"/>
      <c r="E2" s="15"/>
      <c r="F2" s="15"/>
      <c r="G2" s="15"/>
      <c r="H2" s="15"/>
      <c r="I2" s="15"/>
      <c r="J2" s="15"/>
      <c r="K2" s="15"/>
      <c r="L2" s="15"/>
      <c r="M2" s="15"/>
      <c r="N2" s="15"/>
      <c r="O2" s="15"/>
      <c r="P2" s="16"/>
    </row>
    <row r="3" ht="20" customHeight="1" spans="1:16">
      <c r="A3" s="22" t="s">
        <v>78</v>
      </c>
      <c r="B3" s="7">
        <f>IF($B$2="","",ROUND(SUMIF(账户表,$B$2,账户期初),2))</f>
        <v>9000</v>
      </c>
      <c r="C3" s="22" t="s">
        <v>247</v>
      </c>
      <c r="D3" s="7">
        <f>IF($B$2="","",ROUND(SUMIFS(流水收入,流水账户,$B$2,流水属性,"&lt;&gt;内部转账"),2))</f>
        <v>2600</v>
      </c>
      <c r="E3" s="22" t="s">
        <v>248</v>
      </c>
      <c r="F3" s="7">
        <f>IF($B$2="","",ROUND(SUMIFS(流水支出,流水账户,$B$2,流水属性,"&lt;&gt;内部转账"),2))</f>
        <v>30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11570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5</v>
      </c>
      <c r="B5" s="23">
        <v>46183</v>
      </c>
      <c r="C5" s="13" t="str">
        <v>建行</v>
      </c>
      <c r="D5" s="13" t="str">
        <v>销售回款</v>
      </c>
      <c r="E5" s="13" t="str">
        <v/>
      </c>
      <c r="F5" s="24">
        <v>2600</v>
      </c>
      <c r="G5" s="24" t="str">
        <v/>
      </c>
      <c r="H5" s="24">
        <v>11600</v>
      </c>
      <c r="I5" s="13" t="str">
        <v>客户2</v>
      </c>
      <c r="J5" s="13" t="str">
        <v/>
      </c>
      <c r="K5" s="25">
        <v>202606</v>
      </c>
      <c r="L5" s="13" t="str">
        <v>收入</v>
      </c>
      <c r="M5" s="13" t="str">
        <v/>
      </c>
      <c r="N5" s="13" t="str">
        <v>主营业务</v>
      </c>
      <c r="O5" s="13" t="str">
        <v/>
      </c>
      <c r="P5" s="13" t="str">
        <v/>
      </c>
    </row>
    <row r="6" ht="16.5" spans="1:16">
      <c r="A6" s="4">
        <v>19</v>
      </c>
      <c r="B6" s="23">
        <v>46202</v>
      </c>
      <c r="C6" s="13" t="str">
        <v>建行</v>
      </c>
      <c r="D6" s="13" t="str">
        <v>银行手续费</v>
      </c>
      <c r="E6" s="13" t="str">
        <v/>
      </c>
      <c r="F6" s="24" t="str">
        <v/>
      </c>
      <c r="G6" s="24">
        <v>30</v>
      </c>
      <c r="H6" s="24">
        <v>11570</v>
      </c>
      <c r="I6" s="13" t="str">
        <v/>
      </c>
      <c r="J6" s="13" t="str">
        <v/>
      </c>
      <c r="K6" s="25">
        <v>202606</v>
      </c>
      <c r="L6" s="13" t="str">
        <v>支出</v>
      </c>
      <c r="M6" s="13" t="str">
        <v/>
      </c>
      <c r="N6" s="13" t="str">
        <v>行政</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277</v>
      </c>
    </row>
    <row r="2" ht="24" customHeight="1" spans="1:16">
      <c r="A2" s="19" t="s">
        <v>270</v>
      </c>
      <c r="B2" s="20" t="s">
        <v>120</v>
      </c>
      <c r="C2" s="21" t="s">
        <v>271</v>
      </c>
      <c r="D2" s="15"/>
      <c r="E2" s="15"/>
      <c r="F2" s="15"/>
      <c r="G2" s="15"/>
      <c r="H2" s="15"/>
      <c r="I2" s="15"/>
      <c r="J2" s="15"/>
      <c r="K2" s="15"/>
      <c r="L2" s="15"/>
      <c r="M2" s="15"/>
      <c r="N2" s="15"/>
      <c r="O2" s="15"/>
      <c r="P2" s="16"/>
    </row>
    <row r="3" ht="20" customHeight="1" spans="1:16">
      <c r="A3" s="22" t="s">
        <v>78</v>
      </c>
      <c r="B3" s="7">
        <f>IF($B$2="","",ROUND(SUMIF(账户表,$B$2,账户期初),2))</f>
        <v>10000</v>
      </c>
      <c r="C3" s="22" t="s">
        <v>247</v>
      </c>
      <c r="D3" s="7">
        <f>IF($B$2="","",ROUND(SUMIFS(流水收入,流水账户,$B$2,流水属性,"&lt;&gt;内部转账"),2))</f>
        <v>4200</v>
      </c>
      <c r="E3" s="22" t="s">
        <v>248</v>
      </c>
      <c r="F3" s="7">
        <f>IF($B$2="","",ROUND(SUMIFS(流水支出,流水账户,$B$2,流水属性,"&lt;&gt;内部转账"),2))</f>
        <v>5000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9200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6</v>
      </c>
      <c r="B5" s="23">
        <v>46185</v>
      </c>
      <c r="C5" s="13" t="str">
        <v>农行</v>
      </c>
      <c r="D5" s="13" t="str">
        <v>供应商</v>
      </c>
      <c r="E5" s="13" t="str">
        <v/>
      </c>
      <c r="F5" s="24" t="str">
        <v/>
      </c>
      <c r="G5" s="24">
        <v>5000</v>
      </c>
      <c r="H5" s="24">
        <v>5000</v>
      </c>
      <c r="I5" s="13" t="str">
        <v/>
      </c>
      <c r="J5" s="13" t="str">
        <v>供应商1</v>
      </c>
      <c r="K5" s="25">
        <v>202606</v>
      </c>
      <c r="L5" s="13" t="str">
        <v>支出</v>
      </c>
      <c r="M5" s="13" t="str">
        <v/>
      </c>
      <c r="N5" s="13" t="str">
        <v>主营业务</v>
      </c>
      <c r="O5" s="13" t="str">
        <v/>
      </c>
      <c r="P5" s="13" t="str">
        <v/>
      </c>
    </row>
    <row r="6" ht="16.5" spans="1:16">
      <c r="A6" s="4">
        <v>20</v>
      </c>
      <c r="B6" s="23">
        <v>46203</v>
      </c>
      <c r="C6" s="13" t="str">
        <v>农行</v>
      </c>
      <c r="D6" s="13" t="str">
        <v>销售回款</v>
      </c>
      <c r="E6" s="13" t="str">
        <v/>
      </c>
      <c r="F6" s="24">
        <v>4200</v>
      </c>
      <c r="G6" s="24" t="str">
        <v/>
      </c>
      <c r="H6" s="24">
        <v>9200</v>
      </c>
      <c r="I6" s="13" t="str">
        <v>客户7</v>
      </c>
      <c r="J6" s="13" t="str">
        <v/>
      </c>
      <c r="K6" s="25">
        <v>202606</v>
      </c>
      <c r="L6" s="13" t="str">
        <v>收入</v>
      </c>
      <c r="M6" s="13" t="str">
        <v/>
      </c>
      <c r="N6" s="13" t="str">
        <v>主营业务</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62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278</v>
      </c>
    </row>
    <row r="2" ht="24" customHeight="1" spans="1:16">
      <c r="A2" s="19" t="s">
        <v>270</v>
      </c>
      <c r="B2" s="20" t="s">
        <v>124</v>
      </c>
      <c r="C2" s="21" t="s">
        <v>271</v>
      </c>
      <c r="D2" s="15"/>
      <c r="E2" s="15"/>
      <c r="F2" s="15"/>
      <c r="G2" s="15"/>
      <c r="H2" s="15"/>
      <c r="I2" s="15"/>
      <c r="J2" s="15"/>
      <c r="K2" s="15"/>
      <c r="L2" s="15"/>
      <c r="M2" s="15"/>
      <c r="N2" s="15"/>
      <c r="O2" s="15"/>
      <c r="P2" s="16"/>
    </row>
    <row r="3" ht="20" customHeight="1" spans="1:16">
      <c r="A3" s="22" t="s">
        <v>78</v>
      </c>
      <c r="B3" s="7">
        <f>IF($B$2="","",ROUND(SUMIF(账户表,$B$2,账户期初),2))</f>
        <v>11000</v>
      </c>
      <c r="C3" s="22" t="s">
        <v>247</v>
      </c>
      <c r="D3" s="7">
        <f>IF($B$2="","",ROUND(SUMIFS(流水收入,流水账户,$B$2,流水属性,"&lt;&gt;内部转账"),2))</f>
        <v>0</v>
      </c>
      <c r="E3" s="22" t="s">
        <v>248</v>
      </c>
      <c r="F3" s="7">
        <f>IF($B$2="","",ROUND(SUMIFS(流水支出,流水账户,$B$2,流水属性,"&lt;&gt;内部转账"),2))</f>
        <v>2700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8300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7</v>
      </c>
      <c r="B5" s="23">
        <v>46193</v>
      </c>
      <c r="C5" s="13" t="str">
        <v>中行</v>
      </c>
      <c r="D5" s="13" t="str">
        <v>伙食费</v>
      </c>
      <c r="E5" s="13" t="str">
        <v/>
      </c>
      <c r="F5" s="24" t="str">
        <v/>
      </c>
      <c r="G5" s="24">
        <v>200</v>
      </c>
      <c r="H5" s="24">
        <v>10800</v>
      </c>
      <c r="I5" s="13" t="str">
        <v/>
      </c>
      <c r="J5" s="13" t="str">
        <v/>
      </c>
      <c r="K5" s="25">
        <v>202606</v>
      </c>
      <c r="L5" s="13" t="str">
        <v>支出</v>
      </c>
      <c r="M5" s="13" t="str">
        <v/>
      </c>
      <c r="N5" s="13" t="str">
        <v>行政</v>
      </c>
      <c r="O5" s="13" t="str">
        <v/>
      </c>
      <c r="P5" s="13" t="str">
        <v/>
      </c>
    </row>
    <row r="6" ht="16.5" spans="1:16">
      <c r="A6" s="4">
        <v>21</v>
      </c>
      <c r="B6" s="23">
        <v>46203</v>
      </c>
      <c r="C6" s="13" t="str">
        <v>中行</v>
      </c>
      <c r="D6" s="13" t="str">
        <v>供应商</v>
      </c>
      <c r="E6" s="13" t="str">
        <v/>
      </c>
      <c r="F6" s="24" t="str">
        <v/>
      </c>
      <c r="G6" s="24">
        <v>2500</v>
      </c>
      <c r="H6" s="24">
        <v>8300</v>
      </c>
      <c r="I6" s="13" t="str">
        <v/>
      </c>
      <c r="J6" s="13" t="str">
        <v>供应商3</v>
      </c>
      <c r="K6" s="25">
        <v>202606</v>
      </c>
      <c r="L6" s="13" t="str">
        <v>支出</v>
      </c>
      <c r="M6" s="13" t="str">
        <v/>
      </c>
      <c r="N6" s="13" t="str">
        <v>主营业务</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7.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279</v>
      </c>
    </row>
    <row r="2" ht="24" customHeight="1" spans="1:16">
      <c r="A2" s="19" t="s">
        <v>270</v>
      </c>
      <c r="B2" s="20" t="s">
        <v>128</v>
      </c>
      <c r="C2" s="21" t="s">
        <v>271</v>
      </c>
      <c r="D2" s="15"/>
      <c r="E2" s="15"/>
      <c r="F2" s="15"/>
      <c r="G2" s="15"/>
      <c r="H2" s="15"/>
      <c r="I2" s="15"/>
      <c r="J2" s="15"/>
      <c r="K2" s="15"/>
      <c r="L2" s="15"/>
      <c r="M2" s="15"/>
      <c r="N2" s="15"/>
      <c r="O2" s="15"/>
      <c r="P2" s="16"/>
    </row>
    <row r="3" ht="20" customHeight="1" spans="1:16">
      <c r="A3" s="22" t="s">
        <v>78</v>
      </c>
      <c r="B3" s="7">
        <f>IF($B$2="","",ROUND(SUMIF(账户表,$B$2,账户期初),2))</f>
        <v>12000</v>
      </c>
      <c r="C3" s="22" t="s">
        <v>247</v>
      </c>
      <c r="D3" s="7">
        <f>IF($B$2="","",ROUND(SUMIFS(流水收入,流水账户,$B$2,流水属性,"&lt;&gt;内部转账"),2))</f>
        <v>600</v>
      </c>
      <c r="E3" s="22" t="s">
        <v>248</v>
      </c>
      <c r="F3" s="7">
        <f>IF($B$2="","",ROUND(SUMIFS(流水支出,流水账户,$B$2,流水属性,"&lt;&gt;内部转账"),2))</f>
        <v>10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12590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8</v>
      </c>
      <c r="B5" s="23">
        <v>46196</v>
      </c>
      <c r="C5" s="13" t="str">
        <v>支付宝</v>
      </c>
      <c r="D5" s="13" t="str">
        <v>办公费</v>
      </c>
      <c r="E5" s="13" t="str">
        <v/>
      </c>
      <c r="F5" s="24" t="str">
        <v/>
      </c>
      <c r="G5" s="24">
        <v>10</v>
      </c>
      <c r="H5" s="24">
        <v>11990</v>
      </c>
      <c r="I5" s="13" t="str">
        <v/>
      </c>
      <c r="J5" s="13" t="str">
        <v/>
      </c>
      <c r="K5" s="25">
        <v>202606</v>
      </c>
      <c r="L5" s="13" t="str">
        <v>支出</v>
      </c>
      <c r="M5" s="13" t="str">
        <v/>
      </c>
      <c r="N5" s="13" t="str">
        <v>行政</v>
      </c>
      <c r="O5" s="13" t="str">
        <v/>
      </c>
      <c r="P5" s="13" t="str">
        <v/>
      </c>
    </row>
    <row r="6" ht="16.5" spans="1:16">
      <c r="A6" s="4">
        <v>22</v>
      </c>
      <c r="B6" s="23">
        <v>46203</v>
      </c>
      <c r="C6" s="13" t="str">
        <v>支付宝</v>
      </c>
      <c r="D6" s="13" t="str">
        <v>销售回款</v>
      </c>
      <c r="E6" s="13" t="str">
        <v/>
      </c>
      <c r="F6" s="24">
        <v>600</v>
      </c>
      <c r="G6" s="24" t="str">
        <v/>
      </c>
      <c r="H6" s="24">
        <v>12590</v>
      </c>
      <c r="I6" s="13" t="str">
        <v>客户8</v>
      </c>
      <c r="J6" s="13" t="str">
        <v/>
      </c>
      <c r="K6" s="25">
        <v>202606</v>
      </c>
      <c r="L6" s="13" t="str">
        <v>收入</v>
      </c>
      <c r="M6" s="13" t="str">
        <v/>
      </c>
      <c r="N6" s="13" t="str">
        <v>主营业务</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280</v>
      </c>
    </row>
    <row r="2" ht="24" customHeight="1" spans="1:16">
      <c r="A2" s="19" t="s">
        <v>270</v>
      </c>
      <c r="B2" s="20" t="s">
        <v>133</v>
      </c>
      <c r="C2" s="21" t="s">
        <v>271</v>
      </c>
      <c r="D2" s="15"/>
      <c r="E2" s="15"/>
      <c r="F2" s="15"/>
      <c r="G2" s="15"/>
      <c r="H2" s="15"/>
      <c r="I2" s="15"/>
      <c r="J2" s="15"/>
      <c r="K2" s="15"/>
      <c r="L2" s="15"/>
      <c r="M2" s="15"/>
      <c r="N2" s="15"/>
      <c r="O2" s="15"/>
      <c r="P2" s="16"/>
    </row>
    <row r="3" ht="20" customHeight="1" spans="1:16">
      <c r="A3" s="22" t="s">
        <v>78</v>
      </c>
      <c r="B3" s="7">
        <f>IF($B$2="","",ROUND(SUMIF(账户表,$B$2,账户期初),2))</f>
        <v>13000</v>
      </c>
      <c r="C3" s="22" t="s">
        <v>247</v>
      </c>
      <c r="D3" s="7">
        <f>IF($B$2="","",ROUND(SUMIFS(流水收入,流水账户,$B$2,流水属性,"&lt;&gt;内部转账"),2))</f>
        <v>0</v>
      </c>
      <c r="E3" s="22" t="s">
        <v>248</v>
      </c>
      <c r="F3" s="7">
        <f>IF($B$2="","",ROUND(SUMIFS(流水支出,流水账户,$B$2,流水属性,"&lt;&gt;内部转账"),2))</f>
        <v>130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12870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6">_xlfn._xlws.FILTER(IF(数据录入!$A$5:$P$5004="","",数据录入!$A$5:$P$5004),数据录入!$C$5:$C$5004=$B$2,"这个账户还没有流水")</f>
        <v>9</v>
      </c>
      <c r="B5" s="23">
        <v>46197</v>
      </c>
      <c r="C5" s="13" t="str">
        <v>农商行</v>
      </c>
      <c r="D5" s="13" t="str">
        <v>车辆费用</v>
      </c>
      <c r="E5" s="13" t="str">
        <v/>
      </c>
      <c r="F5" s="24" t="str">
        <v/>
      </c>
      <c r="G5" s="24">
        <v>50</v>
      </c>
      <c r="H5" s="24">
        <v>12950</v>
      </c>
      <c r="I5" s="13" t="str">
        <v/>
      </c>
      <c r="J5" s="13" t="str">
        <v/>
      </c>
      <c r="K5" s="25">
        <v>202606</v>
      </c>
      <c r="L5" s="13" t="str">
        <v>支出</v>
      </c>
      <c r="M5" s="13" t="str">
        <v/>
      </c>
      <c r="N5" s="13" t="str">
        <v>行政</v>
      </c>
      <c r="O5" s="13" t="str">
        <v/>
      </c>
      <c r="P5" s="13" t="str">
        <v/>
      </c>
    </row>
    <row r="6" ht="16.5" spans="1:16">
      <c r="A6" s="4">
        <v>23</v>
      </c>
      <c r="B6" s="23">
        <v>46203</v>
      </c>
      <c r="C6" s="13" t="str">
        <v>农商行</v>
      </c>
      <c r="D6" s="13" t="str">
        <v>办公费</v>
      </c>
      <c r="E6" s="13" t="str">
        <v/>
      </c>
      <c r="F6" s="24" t="str">
        <v/>
      </c>
      <c r="G6" s="24">
        <v>80</v>
      </c>
      <c r="H6" s="24">
        <v>12870</v>
      </c>
      <c r="I6" s="13" t="str">
        <v/>
      </c>
      <c r="J6" s="13" t="str">
        <v/>
      </c>
      <c r="K6" s="25">
        <v>202606</v>
      </c>
      <c r="L6" s="13" t="str">
        <v>支出</v>
      </c>
      <c r="M6" s="13" t="str">
        <v/>
      </c>
      <c r="N6" s="13" t="str">
        <v>行政</v>
      </c>
      <c r="O6" s="13" t="str">
        <v/>
      </c>
      <c r="P6" s="13" t="str">
        <v/>
      </c>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12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281</v>
      </c>
    </row>
    <row r="2" ht="24" customHeight="1" spans="1:16">
      <c r="A2" s="19" t="s">
        <v>270</v>
      </c>
      <c r="B2" s="20" t="s">
        <v>137</v>
      </c>
      <c r="C2" s="21" t="s">
        <v>271</v>
      </c>
      <c r="D2" s="15"/>
      <c r="E2" s="15"/>
      <c r="F2" s="15"/>
      <c r="G2" s="15"/>
      <c r="H2" s="15"/>
      <c r="I2" s="15"/>
      <c r="J2" s="15"/>
      <c r="K2" s="15"/>
      <c r="L2" s="15"/>
      <c r="M2" s="15"/>
      <c r="N2" s="15"/>
      <c r="O2" s="15"/>
      <c r="P2" s="16"/>
    </row>
    <row r="3" ht="20" customHeight="1" spans="1:16">
      <c r="A3" s="22" t="s">
        <v>78</v>
      </c>
      <c r="B3" s="7">
        <f>IF($B$2="","",ROUND(SUMIF(账户表,$B$2,账户期初),2))</f>
        <v>14000</v>
      </c>
      <c r="C3" s="22" t="s">
        <v>247</v>
      </c>
      <c r="D3" s="7">
        <f>IF($B$2="","",ROUND(SUMIFS(流水收入,流水账户,$B$2,流水属性,"&lt;&gt;内部转账"),2))</f>
        <v>2100</v>
      </c>
      <c r="E3" s="22" t="s">
        <v>248</v>
      </c>
      <c r="F3" s="7">
        <f>IF($B$2="","",ROUND(SUMIFS(流水支出,流水账户,$B$2,流水属性,"&lt;&gt;内部转账"),2))</f>
        <v>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16100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5">_xlfn._xlws.FILTER(IF(数据录入!$A$5:$P$5004="","",数据录入!$A$5:$P$5004),数据录入!$C$5:$C$5004=$B$2,"这个账户还没有流水")</f>
        <v>10</v>
      </c>
      <c r="B5" s="23">
        <v>46198</v>
      </c>
      <c r="C5" s="13" t="str">
        <v>备用</v>
      </c>
      <c r="D5" s="13" t="str">
        <v>销售回款</v>
      </c>
      <c r="E5" s="13" t="str">
        <v/>
      </c>
      <c r="F5" s="24">
        <v>2100</v>
      </c>
      <c r="G5" s="24" t="str">
        <v/>
      </c>
      <c r="H5" s="24">
        <v>16100</v>
      </c>
      <c r="I5" s="13" t="str">
        <v>客户3</v>
      </c>
      <c r="J5" s="13" t="str">
        <v/>
      </c>
      <c r="K5" s="25">
        <v>202606</v>
      </c>
      <c r="L5" s="13" t="str">
        <v>收入</v>
      </c>
      <c r="M5" s="13" t="str">
        <v/>
      </c>
      <c r="N5" s="13" t="str">
        <v>主营业务</v>
      </c>
      <c r="O5" s="13" t="str">
        <v/>
      </c>
      <c r="P5" s="13" t="str">
        <v/>
      </c>
    </row>
    <row r="6" ht="16.5" spans="1:16">
      <c r="A6" s="4"/>
      <c r="B6" s="23"/>
      <c r="C6" s="13"/>
      <c r="D6" s="13"/>
      <c r="E6" s="13"/>
      <c r="F6" s="24"/>
      <c r="G6" s="24"/>
      <c r="H6" s="24"/>
      <c r="I6" s="13"/>
      <c r="J6" s="13"/>
      <c r="K6" s="25"/>
      <c r="L6" s="13"/>
      <c r="M6" s="13"/>
      <c r="N6" s="13"/>
      <c r="O6" s="13"/>
      <c r="P6" s="13"/>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3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282</v>
      </c>
    </row>
    <row r="2" ht="24" customHeight="1" spans="1:16">
      <c r="A2" s="19" t="s">
        <v>270</v>
      </c>
      <c r="B2" s="20" t="s">
        <v>141</v>
      </c>
      <c r="C2" s="21" t="s">
        <v>271</v>
      </c>
      <c r="D2" s="15"/>
      <c r="E2" s="15"/>
      <c r="F2" s="15"/>
      <c r="G2" s="15"/>
      <c r="H2" s="15"/>
      <c r="I2" s="15"/>
      <c r="J2" s="15"/>
      <c r="K2" s="15"/>
      <c r="L2" s="15"/>
      <c r="M2" s="15"/>
      <c r="N2" s="15"/>
      <c r="O2" s="15"/>
      <c r="P2" s="16"/>
    </row>
    <row r="3" ht="20" customHeight="1" spans="1:16">
      <c r="A3" s="22" t="s">
        <v>78</v>
      </c>
      <c r="B3" s="7">
        <f>IF($B$2="","",ROUND(SUMIF(账户表,$B$2,账户期初),2))</f>
        <v>15000</v>
      </c>
      <c r="C3" s="22" t="s">
        <v>247</v>
      </c>
      <c r="D3" s="7">
        <f>IF($B$2="","",ROUND(SUMIFS(流水收入,流水账户,$B$2,流水属性,"&lt;&gt;内部转账"),2))</f>
        <v>0</v>
      </c>
      <c r="E3" s="22" t="s">
        <v>248</v>
      </c>
      <c r="F3" s="7">
        <f>IF($B$2="","",ROUND(SUMIFS(流水支出,流水账户,$B$2,流水属性,"&lt;&gt;内部转账"),2))</f>
        <v>2000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13000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5">_xlfn._xlws.FILTER(IF(数据录入!$A$5:$P$5004="","",数据录入!$A$5:$P$5004),数据录入!$C$5:$C$5004=$B$2,"这个账户还没有流水")</f>
        <v>11</v>
      </c>
      <c r="B5" s="23">
        <v>46198</v>
      </c>
      <c r="C5" s="13" t="str">
        <v>备用1</v>
      </c>
      <c r="D5" s="13" t="str">
        <v>租赁费</v>
      </c>
      <c r="E5" s="13" t="str">
        <v/>
      </c>
      <c r="F5" s="24" t="str">
        <v/>
      </c>
      <c r="G5" s="24">
        <v>2000</v>
      </c>
      <c r="H5" s="24">
        <v>13000</v>
      </c>
      <c r="I5" s="13" t="str">
        <v/>
      </c>
      <c r="J5" s="13" t="str">
        <v/>
      </c>
      <c r="K5" s="25">
        <v>202606</v>
      </c>
      <c r="L5" s="13" t="str">
        <v>支出</v>
      </c>
      <c r="M5" s="13" t="str">
        <v/>
      </c>
      <c r="N5" s="13" t="str">
        <v>行政</v>
      </c>
      <c r="O5" s="13" t="str">
        <v/>
      </c>
      <c r="P5" s="13" t="str">
        <v/>
      </c>
    </row>
    <row r="6" ht="16.5" spans="1:16">
      <c r="A6" s="4"/>
      <c r="B6" s="23"/>
      <c r="C6" s="13"/>
      <c r="D6" s="13"/>
      <c r="E6" s="13"/>
      <c r="F6" s="24"/>
      <c r="G6" s="24"/>
      <c r="H6" s="24"/>
      <c r="I6" s="13"/>
      <c r="J6" s="13"/>
      <c r="K6" s="25"/>
      <c r="L6" s="13"/>
      <c r="M6" s="13"/>
      <c r="N6" s="13"/>
      <c r="O6" s="13"/>
      <c r="P6" s="13"/>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8.2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283</v>
      </c>
    </row>
    <row r="2" ht="24" customHeight="1" spans="1:16">
      <c r="A2" s="19" t="s">
        <v>270</v>
      </c>
      <c r="B2" s="20" t="s">
        <v>145</v>
      </c>
      <c r="C2" s="21" t="s">
        <v>271</v>
      </c>
      <c r="D2" s="15"/>
      <c r="E2" s="15"/>
      <c r="F2" s="15"/>
      <c r="G2" s="15"/>
      <c r="H2" s="15"/>
      <c r="I2" s="15"/>
      <c r="J2" s="15"/>
      <c r="K2" s="15"/>
      <c r="L2" s="15"/>
      <c r="M2" s="15"/>
      <c r="N2" s="15"/>
      <c r="O2" s="15"/>
      <c r="P2" s="16"/>
    </row>
    <row r="3" ht="20" customHeight="1" spans="1:16">
      <c r="A3" s="22" t="s">
        <v>78</v>
      </c>
      <c r="B3" s="7">
        <f>IF($B$2="","",ROUND(SUMIF(账户表,$B$2,账户期初),2))</f>
        <v>16000</v>
      </c>
      <c r="C3" s="22" t="s">
        <v>247</v>
      </c>
      <c r="D3" s="7">
        <f>IF($B$2="","",ROUND(SUMIFS(流水收入,流水账户,$B$2,流水属性,"&lt;&gt;内部转账"),2))</f>
        <v>3000</v>
      </c>
      <c r="E3" s="22" t="s">
        <v>248</v>
      </c>
      <c r="F3" s="7">
        <f>IF($B$2="","",ROUND(SUMIFS(流水支出,流水账户,$B$2,流水属性,"&lt;&gt;内部转账"),2))</f>
        <v>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19000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5">_xlfn._xlws.FILTER(IF(数据录入!$A$5:$P$5004="","",数据录入!$A$5:$P$5004),数据录入!$C$5:$C$5004=$B$2,"这个账户还没有流水")</f>
        <v>13</v>
      </c>
      <c r="B5" s="23">
        <v>46199</v>
      </c>
      <c r="C5" s="13" t="str">
        <v>备用2</v>
      </c>
      <c r="D5" s="13" t="str">
        <v>销售回款</v>
      </c>
      <c r="E5" s="13" t="str">
        <v/>
      </c>
      <c r="F5" s="24">
        <v>3000</v>
      </c>
      <c r="G5" s="24" t="str">
        <v/>
      </c>
      <c r="H5" s="24">
        <v>19000</v>
      </c>
      <c r="I5" s="13" t="str">
        <v>客户4</v>
      </c>
      <c r="J5" s="13" t="str">
        <v/>
      </c>
      <c r="K5" s="25">
        <v>202606</v>
      </c>
      <c r="L5" s="13" t="str">
        <v>收入</v>
      </c>
      <c r="M5" s="13" t="str">
        <v/>
      </c>
      <c r="N5" s="13" t="str">
        <v>主营业务</v>
      </c>
      <c r="O5" s="13" t="str">
        <v/>
      </c>
      <c r="P5" s="13" t="str">
        <v/>
      </c>
    </row>
    <row r="6" ht="16.5" spans="1:16">
      <c r="A6" s="4"/>
      <c r="B6" s="23"/>
      <c r="C6" s="13"/>
      <c r="D6" s="13"/>
      <c r="E6" s="13"/>
      <c r="F6" s="24"/>
      <c r="G6" s="24"/>
      <c r="H6" s="24"/>
      <c r="I6" s="13"/>
      <c r="J6" s="13"/>
      <c r="K6" s="25"/>
      <c r="L6" s="13"/>
      <c r="M6" s="13"/>
      <c r="N6" s="13"/>
      <c r="O6" s="13"/>
      <c r="P6" s="13"/>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A1" sqref="A1:P1"/>
    </sheetView>
  </sheetViews>
  <sheetFormatPr defaultColWidth="9" defaultRowHeight="13.5"/>
  <cols>
    <col min="1" max="1" width="7.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284</v>
      </c>
    </row>
    <row r="2" ht="24" customHeight="1" spans="1:16">
      <c r="A2" s="19" t="s">
        <v>270</v>
      </c>
      <c r="B2" s="20" t="s">
        <v>149</v>
      </c>
      <c r="C2" s="21" t="s">
        <v>271</v>
      </c>
      <c r="D2" s="15"/>
      <c r="E2" s="15"/>
      <c r="F2" s="15"/>
      <c r="G2" s="15"/>
      <c r="H2" s="15"/>
      <c r="I2" s="15"/>
      <c r="J2" s="15"/>
      <c r="K2" s="15"/>
      <c r="L2" s="15"/>
      <c r="M2" s="15"/>
      <c r="N2" s="15"/>
      <c r="O2" s="15"/>
      <c r="P2" s="16"/>
    </row>
    <row r="3" ht="20" customHeight="1" spans="1:16">
      <c r="A3" s="22" t="s">
        <v>78</v>
      </c>
      <c r="B3" s="7">
        <f>IF($B$2="","",ROUND(SUMIF(账户表,$B$2,账户期初),2))</f>
        <v>17000</v>
      </c>
      <c r="C3" s="22" t="s">
        <v>247</v>
      </c>
      <c r="D3" s="7">
        <f>IF($B$2="","",ROUND(SUMIFS(流水收入,流水账户,$B$2,流水属性,"&lt;&gt;内部转账"),2))</f>
        <v>0</v>
      </c>
      <c r="E3" s="22" t="s">
        <v>248</v>
      </c>
      <c r="F3" s="7">
        <f>IF($B$2="","",ROUND(SUMIFS(流水支出,流水账户,$B$2,流水属性,"&lt;&gt;内部转账"),2))</f>
        <v>8000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9000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5">_xlfn._xlws.FILTER(IF(数据录入!$A$5:$P$5004="","",数据录入!$A$5:$P$5004),数据录入!$C$5:$C$5004=$B$2,"这个账户还没有流水")</f>
        <v>14</v>
      </c>
      <c r="B5" s="23">
        <v>46199</v>
      </c>
      <c r="C5" s="13" t="str">
        <v>备用3</v>
      </c>
      <c r="D5" s="13" t="str">
        <v>工资</v>
      </c>
      <c r="E5" s="13" t="str">
        <v/>
      </c>
      <c r="F5" s="24" t="str">
        <v/>
      </c>
      <c r="G5" s="24">
        <v>8000</v>
      </c>
      <c r="H5" s="24">
        <v>9000</v>
      </c>
      <c r="I5" s="13" t="str">
        <v/>
      </c>
      <c r="J5" s="13" t="str">
        <v/>
      </c>
      <c r="K5" s="25">
        <v>202606</v>
      </c>
      <c r="L5" s="13" t="str">
        <v>支出</v>
      </c>
      <c r="M5" s="13" t="str">
        <v/>
      </c>
      <c r="N5" s="13" t="str">
        <v>行政</v>
      </c>
      <c r="O5" s="13" t="str">
        <v/>
      </c>
      <c r="P5" s="13" t="str">
        <v/>
      </c>
    </row>
    <row r="6" ht="16.5" spans="1:16">
      <c r="A6" s="4"/>
      <c r="B6" s="23"/>
      <c r="C6" s="13"/>
      <c r="D6" s="13"/>
      <c r="E6" s="13"/>
      <c r="F6" s="24"/>
      <c r="G6" s="24"/>
      <c r="H6" s="24"/>
      <c r="I6" s="13"/>
      <c r="J6" s="13"/>
      <c r="K6" s="25"/>
      <c r="L6" s="13"/>
      <c r="M6" s="13"/>
      <c r="N6" s="13"/>
      <c r="O6" s="13"/>
      <c r="P6" s="13"/>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806000"/>
    <pageSetUpPr fitToPage="1"/>
  </sheetPr>
  <dimension ref="A1:P604"/>
  <sheetViews>
    <sheetView showGridLines="0" workbookViewId="0">
      <pane xSplit="2" ySplit="4" topLeftCell="C5" activePane="bottomRight" state="frozen"/>
      <selection/>
      <selection pane="topRight"/>
      <selection pane="bottomLeft"/>
      <selection pane="bottomRight" activeCell="E12" sqref="E12"/>
    </sheetView>
  </sheetViews>
  <sheetFormatPr defaultColWidth="9" defaultRowHeight="13.5"/>
  <cols>
    <col min="1" max="1" width="8.375" customWidth="1"/>
    <col min="2" max="2" width="12" customWidth="1"/>
    <col min="3" max="4" width="13" customWidth="1"/>
    <col min="5" max="5" width="26" customWidth="1"/>
    <col min="6" max="7" width="13" customWidth="1"/>
    <col min="8" max="10" width="14" customWidth="1"/>
    <col min="11" max="11" width="9" customWidth="1"/>
    <col min="12" max="12" width="10" customWidth="1"/>
    <col min="13" max="13" width="13" customWidth="1"/>
    <col min="14" max="14" width="12" customWidth="1"/>
    <col min="15" max="15" width="16" customWidth="1"/>
    <col min="16" max="16" width="32" customWidth="1"/>
  </cols>
  <sheetData>
    <row r="1" ht="30" customHeight="1" spans="1:16">
      <c r="A1" s="1" t="s">
        <v>285</v>
      </c>
    </row>
    <row r="2" ht="24" customHeight="1" spans="1:16">
      <c r="A2" s="19" t="s">
        <v>270</v>
      </c>
      <c r="B2" s="20" t="s">
        <v>153</v>
      </c>
      <c r="C2" s="21" t="s">
        <v>271</v>
      </c>
      <c r="D2" s="15"/>
      <c r="E2" s="15"/>
      <c r="F2" s="15"/>
      <c r="G2" s="15"/>
      <c r="H2" s="15"/>
      <c r="I2" s="15"/>
      <c r="J2" s="15"/>
      <c r="K2" s="15"/>
      <c r="L2" s="15"/>
      <c r="M2" s="15"/>
      <c r="N2" s="15"/>
      <c r="O2" s="15"/>
      <c r="P2" s="16"/>
    </row>
    <row r="3" ht="20" customHeight="1" spans="1:16">
      <c r="A3" s="22" t="s">
        <v>78</v>
      </c>
      <c r="B3" s="7">
        <f>IF($B$2="","",ROUND(SUMIF(账户表,$B$2,账户期初),2))</f>
        <v>18000</v>
      </c>
      <c r="C3" s="22" t="s">
        <v>247</v>
      </c>
      <c r="D3" s="7">
        <f>IF($B$2="","",ROUND(SUMIFS(流水收入,流水账户,$B$2,流水属性,"&lt;&gt;内部转账"),2))</f>
        <v>1500</v>
      </c>
      <c r="E3" s="22" t="s">
        <v>248</v>
      </c>
      <c r="F3" s="7">
        <f>IF($B$2="","",ROUND(SUMIFS(流水支出,流水账户,$B$2,流水属性,"&lt;&gt;内部转账"),2))</f>
        <v>0</v>
      </c>
      <c r="G3" s="22" t="s">
        <v>213</v>
      </c>
      <c r="H3" s="7">
        <f>IF($B$2="","",ROUND(SUMIFS(流水收入,流水账户,$B$2,流水属性,"内部转账"),2))</f>
        <v>0</v>
      </c>
      <c r="I3" s="22" t="s">
        <v>214</v>
      </c>
      <c r="J3" s="7">
        <f>IF($B$2="","",ROUND(SUMIFS(流水支出,流水账户,$B$2,流水属性,"内部转账"),2))</f>
        <v>0</v>
      </c>
      <c r="K3" s="22" t="s">
        <v>272</v>
      </c>
      <c r="L3" s="7">
        <f>IF($B$2="","",ROUND(SUMIF(账户表,$B$2,账户期初)+SUMIF(流水账户,$B$2,流水收入)-SUMIF(流水账户,$B$2,流水支出),2))</f>
        <v>19500</v>
      </c>
    </row>
    <row r="4" ht="30" customHeight="1" spans="1:16">
      <c r="A4" s="19" t="s">
        <v>75</v>
      </c>
      <c r="B4" s="19" t="s">
        <v>174</v>
      </c>
      <c r="C4" s="19" t="s">
        <v>175</v>
      </c>
      <c r="D4" s="19" t="s">
        <v>81</v>
      </c>
      <c r="E4" s="19" t="s">
        <v>176</v>
      </c>
      <c r="F4" s="19" t="s">
        <v>90</v>
      </c>
      <c r="G4" s="19" t="s">
        <v>130</v>
      </c>
      <c r="H4" s="19" t="s">
        <v>177</v>
      </c>
      <c r="I4" s="19" t="s">
        <v>83</v>
      </c>
      <c r="J4" s="19" t="s">
        <v>84</v>
      </c>
      <c r="K4" s="19" t="s">
        <v>178</v>
      </c>
      <c r="L4" s="19" t="s">
        <v>179</v>
      </c>
      <c r="M4" s="19" t="s">
        <v>180</v>
      </c>
      <c r="N4" s="19" t="s">
        <v>181</v>
      </c>
      <c r="O4" s="19" t="s">
        <v>182</v>
      </c>
      <c r="P4" s="19" t="s">
        <v>80</v>
      </c>
    </row>
    <row r="5" ht="16.5" spans="1:16">
      <c r="A5" s="4" cm="1">
        <f t="array" ref="A5:P5">_xlfn._xlws.FILTER(IF(数据录入!$A$5:$P$5004="","",数据录入!$A$5:$P$5004),数据录入!$C$5:$C$5004=$B$2,"这个账户还没有流水")</f>
        <v>15</v>
      </c>
      <c r="B5" s="23">
        <v>46200</v>
      </c>
      <c r="C5" s="13" t="str">
        <v>备用4</v>
      </c>
      <c r="D5" s="13" t="str">
        <v>销售回款</v>
      </c>
      <c r="E5" s="13" t="str">
        <v/>
      </c>
      <c r="F5" s="24">
        <v>1500</v>
      </c>
      <c r="G5" s="24" t="str">
        <v/>
      </c>
      <c r="H5" s="24">
        <v>19500</v>
      </c>
      <c r="I5" s="13" t="str">
        <v>客户5</v>
      </c>
      <c r="J5" s="13" t="str">
        <v/>
      </c>
      <c r="K5" s="25">
        <v>202606</v>
      </c>
      <c r="L5" s="13" t="str">
        <v>收入</v>
      </c>
      <c r="M5" s="13" t="str">
        <v/>
      </c>
      <c r="N5" s="13" t="str">
        <v>主营业务</v>
      </c>
      <c r="O5" s="13" t="str">
        <v/>
      </c>
      <c r="P5" s="13" t="str">
        <v/>
      </c>
    </row>
    <row r="6" ht="16.5" spans="1:16">
      <c r="A6" s="4"/>
      <c r="B6" s="23"/>
      <c r="C6" s="13"/>
      <c r="D6" s="13"/>
      <c r="E6" s="13"/>
      <c r="F6" s="24"/>
      <c r="G6" s="24"/>
      <c r="H6" s="24"/>
      <c r="I6" s="13"/>
      <c r="J6" s="13"/>
      <c r="K6" s="25"/>
      <c r="L6" s="13"/>
      <c r="M6" s="13"/>
      <c r="N6" s="13"/>
      <c r="O6" s="13"/>
      <c r="P6" s="13"/>
    </row>
    <row r="7" ht="16.5" spans="1:16">
      <c r="A7" s="4"/>
      <c r="B7" s="23"/>
      <c r="C7" s="13"/>
      <c r="D7" s="13"/>
      <c r="E7" s="13"/>
      <c r="F7" s="24"/>
      <c r="G7" s="24"/>
      <c r="H7" s="24"/>
      <c r="I7" s="13"/>
      <c r="J7" s="13"/>
      <c r="K7" s="25"/>
      <c r="L7" s="13"/>
      <c r="M7" s="13"/>
      <c r="N7" s="13"/>
      <c r="O7" s="13"/>
      <c r="P7" s="13"/>
    </row>
    <row r="8" ht="16.5" spans="1:16">
      <c r="A8" s="4"/>
      <c r="B8" s="23"/>
      <c r="C8" s="13"/>
      <c r="D8" s="13"/>
      <c r="E8" s="13"/>
      <c r="F8" s="24"/>
      <c r="G8" s="24"/>
      <c r="H8" s="24"/>
      <c r="I8" s="13"/>
      <c r="J8" s="13"/>
      <c r="K8" s="25"/>
      <c r="L8" s="13"/>
      <c r="M8" s="13"/>
      <c r="N8" s="13"/>
      <c r="O8" s="13"/>
      <c r="P8" s="13"/>
    </row>
    <row r="9" ht="16.5" spans="1:16">
      <c r="A9" s="4"/>
      <c r="B9" s="23"/>
      <c r="C9" s="13"/>
      <c r="D9" s="13"/>
      <c r="E9" s="13"/>
      <c r="F9" s="24"/>
      <c r="G9" s="24"/>
      <c r="H9" s="24"/>
      <c r="I9" s="13"/>
      <c r="J9" s="13"/>
      <c r="K9" s="25"/>
      <c r="L9" s="13"/>
      <c r="M9" s="13"/>
      <c r="N9" s="13"/>
      <c r="O9" s="13"/>
      <c r="P9" s="13"/>
    </row>
    <row r="10" ht="16.5" spans="1:16">
      <c r="A10" s="4"/>
      <c r="B10" s="23"/>
      <c r="C10" s="13"/>
      <c r="D10" s="13"/>
      <c r="E10" s="13"/>
      <c r="F10" s="24"/>
      <c r="G10" s="24"/>
      <c r="H10" s="24"/>
      <c r="I10" s="13"/>
      <c r="J10" s="13"/>
      <c r="K10" s="25"/>
      <c r="L10" s="13"/>
      <c r="M10" s="13"/>
      <c r="N10" s="13"/>
      <c r="O10" s="13"/>
      <c r="P10" s="13"/>
    </row>
    <row r="11" ht="16.5" spans="1:16">
      <c r="A11" s="4"/>
      <c r="B11" s="23"/>
      <c r="C11" s="13"/>
      <c r="D11" s="13"/>
      <c r="E11" s="13"/>
      <c r="F11" s="24"/>
      <c r="G11" s="24"/>
      <c r="H11" s="24"/>
      <c r="I11" s="13"/>
      <c r="J11" s="13"/>
      <c r="K11" s="25"/>
      <c r="L11" s="13"/>
      <c r="M11" s="13"/>
      <c r="N11" s="13"/>
      <c r="O11" s="13"/>
      <c r="P11" s="13"/>
    </row>
    <row r="12" ht="16.5" spans="1:16">
      <c r="A12" s="4"/>
      <c r="B12" s="23"/>
      <c r="C12" s="13"/>
      <c r="D12" s="13"/>
      <c r="E12" s="13"/>
      <c r="F12" s="24"/>
      <c r="G12" s="24"/>
      <c r="H12" s="24"/>
      <c r="I12" s="13"/>
      <c r="J12" s="13"/>
      <c r="K12" s="25"/>
      <c r="L12" s="13"/>
      <c r="M12" s="13"/>
      <c r="N12" s="13"/>
      <c r="O12" s="13"/>
      <c r="P12" s="13"/>
    </row>
    <row r="13" ht="16.5" spans="1:16">
      <c r="A13" s="4"/>
      <c r="B13" s="23"/>
      <c r="C13" s="13"/>
      <c r="D13" s="13"/>
      <c r="E13" s="13"/>
      <c r="F13" s="24"/>
      <c r="G13" s="24"/>
      <c r="H13" s="24"/>
      <c r="I13" s="13"/>
      <c r="J13" s="13"/>
      <c r="K13" s="25"/>
      <c r="L13" s="13"/>
      <c r="M13" s="13"/>
      <c r="N13" s="13"/>
      <c r="O13" s="13"/>
      <c r="P13" s="13"/>
    </row>
    <row r="14" ht="16.5" spans="1:16">
      <c r="A14" s="4"/>
      <c r="B14" s="23"/>
      <c r="C14" s="13"/>
      <c r="D14" s="13"/>
      <c r="E14" s="13"/>
      <c r="F14" s="24"/>
      <c r="G14" s="24"/>
      <c r="H14" s="24"/>
      <c r="I14" s="13"/>
      <c r="J14" s="13"/>
      <c r="K14" s="25"/>
      <c r="L14" s="13"/>
      <c r="M14" s="13"/>
      <c r="N14" s="13"/>
      <c r="O14" s="13"/>
      <c r="P14" s="13"/>
    </row>
    <row r="15" ht="16.5" spans="1:16">
      <c r="A15" s="4"/>
      <c r="B15" s="23"/>
      <c r="C15" s="13"/>
      <c r="D15" s="13"/>
      <c r="E15" s="13"/>
      <c r="F15" s="24"/>
      <c r="G15" s="24"/>
      <c r="H15" s="24"/>
      <c r="I15" s="13"/>
      <c r="J15" s="13"/>
      <c r="K15" s="25"/>
      <c r="L15" s="13"/>
      <c r="M15" s="13"/>
      <c r="N15" s="13"/>
      <c r="O15" s="13"/>
      <c r="P15" s="13"/>
    </row>
    <row r="16" ht="16.5" spans="1:16">
      <c r="A16" s="4"/>
      <c r="B16" s="23"/>
      <c r="C16" s="13"/>
      <c r="D16" s="13"/>
      <c r="E16" s="13"/>
      <c r="F16" s="24"/>
      <c r="G16" s="24"/>
      <c r="H16" s="24"/>
      <c r="I16" s="13"/>
      <c r="J16" s="13"/>
      <c r="K16" s="25"/>
      <c r="L16" s="13"/>
      <c r="M16" s="13"/>
      <c r="N16" s="13"/>
      <c r="O16" s="13"/>
      <c r="P16" s="13"/>
    </row>
    <row r="17" ht="16.5" spans="1:16">
      <c r="A17" s="4"/>
      <c r="B17" s="23"/>
      <c r="C17" s="13"/>
      <c r="D17" s="13"/>
      <c r="E17" s="13"/>
      <c r="F17" s="24"/>
      <c r="G17" s="24"/>
      <c r="H17" s="24"/>
      <c r="I17" s="13"/>
      <c r="J17" s="13"/>
      <c r="K17" s="25"/>
      <c r="L17" s="13"/>
      <c r="M17" s="13"/>
      <c r="N17" s="13"/>
      <c r="O17" s="13"/>
      <c r="P17" s="13"/>
    </row>
    <row r="18" ht="16.5" spans="1:16">
      <c r="A18" s="4"/>
      <c r="B18" s="23"/>
      <c r="C18" s="13"/>
      <c r="D18" s="13"/>
      <c r="E18" s="13"/>
      <c r="F18" s="24"/>
      <c r="G18" s="24"/>
      <c r="H18" s="24"/>
      <c r="I18" s="13"/>
      <c r="J18" s="13"/>
      <c r="K18" s="25"/>
      <c r="L18" s="13"/>
      <c r="M18" s="13"/>
      <c r="N18" s="13"/>
      <c r="O18" s="13"/>
      <c r="P18" s="13"/>
    </row>
    <row r="19" ht="16.5" spans="1:16">
      <c r="A19" s="4"/>
      <c r="B19" s="23"/>
      <c r="C19" s="13"/>
      <c r="D19" s="13"/>
      <c r="E19" s="13"/>
      <c r="F19" s="24"/>
      <c r="G19" s="24"/>
      <c r="H19" s="24"/>
      <c r="I19" s="13"/>
      <c r="J19" s="13"/>
      <c r="K19" s="25"/>
      <c r="L19" s="13"/>
      <c r="M19" s="13"/>
      <c r="N19" s="13"/>
      <c r="O19" s="13"/>
      <c r="P19" s="13"/>
    </row>
    <row r="20" ht="16.5" spans="1:16">
      <c r="A20" s="4"/>
      <c r="B20" s="23"/>
      <c r="C20" s="13"/>
      <c r="D20" s="13"/>
      <c r="E20" s="13"/>
      <c r="F20" s="24"/>
      <c r="G20" s="24"/>
      <c r="H20" s="24"/>
      <c r="I20" s="13"/>
      <c r="J20" s="13"/>
      <c r="K20" s="25"/>
      <c r="L20" s="13"/>
      <c r="M20" s="13"/>
      <c r="N20" s="13"/>
      <c r="O20" s="13"/>
      <c r="P20" s="13"/>
    </row>
    <row r="21" ht="16.5" spans="1:16">
      <c r="A21" s="4"/>
      <c r="B21" s="23"/>
      <c r="C21" s="13"/>
      <c r="D21" s="13"/>
      <c r="E21" s="13"/>
      <c r="F21" s="24"/>
      <c r="G21" s="24"/>
      <c r="H21" s="24"/>
      <c r="I21" s="13"/>
      <c r="J21" s="13"/>
      <c r="K21" s="25"/>
      <c r="L21" s="13"/>
      <c r="M21" s="13"/>
      <c r="N21" s="13"/>
      <c r="O21" s="13"/>
      <c r="P21" s="13"/>
    </row>
    <row r="22" ht="16.5" spans="1:16">
      <c r="A22" s="4"/>
      <c r="B22" s="23"/>
      <c r="C22" s="13"/>
      <c r="D22" s="13"/>
      <c r="E22" s="13"/>
      <c r="F22" s="24"/>
      <c r="G22" s="24"/>
      <c r="H22" s="24"/>
      <c r="I22" s="13"/>
      <c r="J22" s="13"/>
      <c r="K22" s="25"/>
      <c r="L22" s="13"/>
      <c r="M22" s="13"/>
      <c r="N22" s="13"/>
      <c r="O22" s="13"/>
      <c r="P22" s="13"/>
    </row>
    <row r="23" ht="16.5" spans="1:16">
      <c r="A23" s="4"/>
      <c r="B23" s="23"/>
      <c r="C23" s="13"/>
      <c r="D23" s="13"/>
      <c r="E23" s="13"/>
      <c r="F23" s="24"/>
      <c r="G23" s="24"/>
      <c r="H23" s="24"/>
      <c r="I23" s="13"/>
      <c r="J23" s="13"/>
      <c r="K23" s="25"/>
      <c r="L23" s="13"/>
      <c r="M23" s="13"/>
      <c r="N23" s="13"/>
      <c r="O23" s="13"/>
      <c r="P23" s="13"/>
    </row>
    <row r="24" ht="16.5" spans="1:16">
      <c r="A24" s="4"/>
      <c r="B24" s="23"/>
      <c r="C24" s="13"/>
      <c r="D24" s="13"/>
      <c r="E24" s="13"/>
      <c r="F24" s="24"/>
      <c r="G24" s="24"/>
      <c r="H24" s="24"/>
      <c r="I24" s="13"/>
      <c r="J24" s="13"/>
      <c r="K24" s="25"/>
      <c r="L24" s="13"/>
      <c r="M24" s="13"/>
      <c r="N24" s="13"/>
      <c r="O24" s="13"/>
      <c r="P24" s="13"/>
    </row>
    <row r="25" ht="16.5" spans="1:16">
      <c r="A25" s="4"/>
      <c r="B25" s="23"/>
      <c r="C25" s="13"/>
      <c r="D25" s="13"/>
      <c r="E25" s="13"/>
      <c r="F25" s="24"/>
      <c r="G25" s="24"/>
      <c r="H25" s="24"/>
      <c r="I25" s="13"/>
      <c r="J25" s="13"/>
      <c r="K25" s="25"/>
      <c r="L25" s="13"/>
      <c r="M25" s="13"/>
      <c r="N25" s="13"/>
      <c r="O25" s="13"/>
      <c r="P25" s="13"/>
    </row>
    <row r="26" ht="16.5" spans="1:16">
      <c r="A26" s="4"/>
      <c r="B26" s="23"/>
      <c r="C26" s="13"/>
      <c r="D26" s="13"/>
      <c r="E26" s="13"/>
      <c r="F26" s="24"/>
      <c r="G26" s="24"/>
      <c r="H26" s="24"/>
      <c r="I26" s="13"/>
      <c r="J26" s="13"/>
      <c r="K26" s="25"/>
      <c r="L26" s="13"/>
      <c r="M26" s="13"/>
      <c r="N26" s="13"/>
      <c r="O26" s="13"/>
      <c r="P26" s="13"/>
    </row>
    <row r="27" ht="16.5" spans="1:16">
      <c r="A27" s="4"/>
      <c r="B27" s="23"/>
      <c r="C27" s="13"/>
      <c r="D27" s="13"/>
      <c r="E27" s="13"/>
      <c r="F27" s="24"/>
      <c r="G27" s="24"/>
      <c r="H27" s="24"/>
      <c r="I27" s="13"/>
      <c r="J27" s="13"/>
      <c r="K27" s="25"/>
      <c r="L27" s="13"/>
      <c r="M27" s="13"/>
      <c r="N27" s="13"/>
      <c r="O27" s="13"/>
      <c r="P27" s="13"/>
    </row>
    <row r="28" ht="16.5" spans="1:16">
      <c r="A28" s="4"/>
      <c r="B28" s="23"/>
      <c r="C28" s="13"/>
      <c r="D28" s="13"/>
      <c r="E28" s="13"/>
      <c r="F28" s="24"/>
      <c r="G28" s="24"/>
      <c r="H28" s="24"/>
      <c r="I28" s="13"/>
      <c r="J28" s="13"/>
      <c r="K28" s="25"/>
      <c r="L28" s="13"/>
      <c r="M28" s="13"/>
      <c r="N28" s="13"/>
      <c r="O28" s="13"/>
      <c r="P28" s="13"/>
    </row>
    <row r="29" ht="16.5" spans="1:16">
      <c r="A29" s="4"/>
      <c r="B29" s="23"/>
      <c r="C29" s="13"/>
      <c r="D29" s="13"/>
      <c r="E29" s="13"/>
      <c r="F29" s="24"/>
      <c r="G29" s="24"/>
      <c r="H29" s="24"/>
      <c r="I29" s="13"/>
      <c r="J29" s="13"/>
      <c r="K29" s="25"/>
      <c r="L29" s="13"/>
      <c r="M29" s="13"/>
      <c r="N29" s="13"/>
      <c r="O29" s="13"/>
      <c r="P29" s="13"/>
    </row>
    <row r="30" ht="16.5" spans="1:16">
      <c r="A30" s="4"/>
      <c r="B30" s="23"/>
      <c r="C30" s="13"/>
      <c r="D30" s="13"/>
      <c r="E30" s="13"/>
      <c r="F30" s="24"/>
      <c r="G30" s="24"/>
      <c r="H30" s="24"/>
      <c r="I30" s="13"/>
      <c r="J30" s="13"/>
      <c r="K30" s="25"/>
      <c r="L30" s="13"/>
      <c r="M30" s="13"/>
      <c r="N30" s="13"/>
      <c r="O30" s="13"/>
      <c r="P30" s="13"/>
    </row>
    <row r="31" ht="16.5" spans="1:16">
      <c r="A31" s="4"/>
      <c r="B31" s="23"/>
      <c r="C31" s="13"/>
      <c r="D31" s="13"/>
      <c r="E31" s="13"/>
      <c r="F31" s="24"/>
      <c r="G31" s="24"/>
      <c r="H31" s="24"/>
      <c r="I31" s="13"/>
      <c r="J31" s="13"/>
      <c r="K31" s="25"/>
      <c r="L31" s="13"/>
      <c r="M31" s="13"/>
      <c r="N31" s="13"/>
      <c r="O31" s="13"/>
      <c r="P31" s="13"/>
    </row>
    <row r="32" ht="16.5" spans="1:16">
      <c r="A32" s="4"/>
      <c r="B32" s="23"/>
      <c r="C32" s="13"/>
      <c r="D32" s="13"/>
      <c r="E32" s="13"/>
      <c r="F32" s="24"/>
      <c r="G32" s="24"/>
      <c r="H32" s="24"/>
      <c r="I32" s="13"/>
      <c r="J32" s="13"/>
      <c r="K32" s="25"/>
      <c r="L32" s="13"/>
      <c r="M32" s="13"/>
      <c r="N32" s="13"/>
      <c r="O32" s="13"/>
      <c r="P32" s="13"/>
    </row>
    <row r="33" ht="16.5" spans="1:16">
      <c r="A33" s="4"/>
      <c r="B33" s="23"/>
      <c r="C33" s="13"/>
      <c r="D33" s="13"/>
      <c r="E33" s="13"/>
      <c r="F33" s="24"/>
      <c r="G33" s="24"/>
      <c r="H33" s="24"/>
      <c r="I33" s="13"/>
      <c r="J33" s="13"/>
      <c r="K33" s="25"/>
      <c r="L33" s="13"/>
      <c r="M33" s="13"/>
      <c r="N33" s="13"/>
      <c r="O33" s="13"/>
      <c r="P33" s="13"/>
    </row>
    <row r="34" ht="16.5" spans="1:16">
      <c r="A34" s="4"/>
      <c r="B34" s="23"/>
      <c r="C34" s="13"/>
      <c r="D34" s="13"/>
      <c r="E34" s="13"/>
      <c r="F34" s="24"/>
      <c r="G34" s="24"/>
      <c r="H34" s="24"/>
      <c r="I34" s="13"/>
      <c r="J34" s="13"/>
      <c r="K34" s="25"/>
      <c r="L34" s="13"/>
      <c r="M34" s="13"/>
      <c r="N34" s="13"/>
      <c r="O34" s="13"/>
      <c r="P34" s="13"/>
    </row>
    <row r="35" ht="16.5" spans="1:16">
      <c r="A35" s="4"/>
      <c r="B35" s="23"/>
      <c r="C35" s="13"/>
      <c r="D35" s="13"/>
      <c r="E35" s="13"/>
      <c r="F35" s="24"/>
      <c r="G35" s="24"/>
      <c r="H35" s="24"/>
      <c r="I35" s="13"/>
      <c r="J35" s="13"/>
      <c r="K35" s="25"/>
      <c r="L35" s="13"/>
      <c r="M35" s="13"/>
      <c r="N35" s="13"/>
      <c r="O35" s="13"/>
      <c r="P35" s="13"/>
    </row>
    <row r="36" ht="16.5" spans="1:16">
      <c r="A36" s="4"/>
      <c r="B36" s="23"/>
      <c r="C36" s="13"/>
      <c r="D36" s="13"/>
      <c r="E36" s="13"/>
      <c r="F36" s="24"/>
      <c r="G36" s="24"/>
      <c r="H36" s="24"/>
      <c r="I36" s="13"/>
      <c r="J36" s="13"/>
      <c r="K36" s="25"/>
      <c r="L36" s="13"/>
      <c r="M36" s="13"/>
      <c r="N36" s="13"/>
      <c r="O36" s="13"/>
      <c r="P36" s="13"/>
    </row>
    <row r="37" ht="16.5" spans="1:16">
      <c r="A37" s="4"/>
      <c r="B37" s="23"/>
      <c r="C37" s="13"/>
      <c r="D37" s="13"/>
      <c r="E37" s="13"/>
      <c r="F37" s="24"/>
      <c r="G37" s="24"/>
      <c r="H37" s="24"/>
      <c r="I37" s="13"/>
      <c r="J37" s="13"/>
      <c r="K37" s="25"/>
      <c r="L37" s="13"/>
      <c r="M37" s="13"/>
      <c r="N37" s="13"/>
      <c r="O37" s="13"/>
      <c r="P37" s="13"/>
    </row>
    <row r="38" ht="16.5" spans="1:16">
      <c r="A38" s="4"/>
      <c r="B38" s="23"/>
      <c r="C38" s="13"/>
      <c r="D38" s="13"/>
      <c r="E38" s="13"/>
      <c r="F38" s="24"/>
      <c r="G38" s="24"/>
      <c r="H38" s="24"/>
      <c r="I38" s="13"/>
      <c r="J38" s="13"/>
      <c r="K38" s="25"/>
      <c r="L38" s="13"/>
      <c r="M38" s="13"/>
      <c r="N38" s="13"/>
      <c r="O38" s="13"/>
      <c r="P38" s="13"/>
    </row>
    <row r="39" ht="16.5" spans="1:16">
      <c r="A39" s="4"/>
      <c r="B39" s="23"/>
      <c r="C39" s="13"/>
      <c r="D39" s="13"/>
      <c r="E39" s="13"/>
      <c r="F39" s="24"/>
      <c r="G39" s="24"/>
      <c r="H39" s="24"/>
      <c r="I39" s="13"/>
      <c r="J39" s="13"/>
      <c r="K39" s="25"/>
      <c r="L39" s="13"/>
      <c r="M39" s="13"/>
      <c r="N39" s="13"/>
      <c r="O39" s="13"/>
      <c r="P39" s="13"/>
    </row>
    <row r="40" ht="16.5" spans="1:16">
      <c r="A40" s="4"/>
      <c r="B40" s="23"/>
      <c r="C40" s="13"/>
      <c r="D40" s="13"/>
      <c r="E40" s="13"/>
      <c r="F40" s="24"/>
      <c r="G40" s="24"/>
      <c r="H40" s="24"/>
      <c r="I40" s="13"/>
      <c r="J40" s="13"/>
      <c r="K40" s="25"/>
      <c r="L40" s="13"/>
      <c r="M40" s="13"/>
      <c r="N40" s="13"/>
      <c r="O40" s="13"/>
      <c r="P40" s="13"/>
    </row>
    <row r="41" ht="16.5" spans="1:16">
      <c r="A41" s="4"/>
      <c r="B41" s="23"/>
      <c r="C41" s="13"/>
      <c r="D41" s="13"/>
      <c r="E41" s="13"/>
      <c r="F41" s="24"/>
      <c r="G41" s="24"/>
      <c r="H41" s="24"/>
      <c r="I41" s="13"/>
      <c r="J41" s="13"/>
      <c r="K41" s="25"/>
      <c r="L41" s="13"/>
      <c r="M41" s="13"/>
      <c r="N41" s="13"/>
      <c r="O41" s="13"/>
      <c r="P41" s="13"/>
    </row>
    <row r="42" ht="16.5" spans="1:16">
      <c r="A42" s="4"/>
      <c r="B42" s="23"/>
      <c r="C42" s="13"/>
      <c r="D42" s="13"/>
      <c r="E42" s="13"/>
      <c r="F42" s="24"/>
      <c r="G42" s="24"/>
      <c r="H42" s="24"/>
      <c r="I42" s="13"/>
      <c r="J42" s="13"/>
      <c r="K42" s="25"/>
      <c r="L42" s="13"/>
      <c r="M42" s="13"/>
      <c r="N42" s="13"/>
      <c r="O42" s="13"/>
      <c r="P42" s="13"/>
    </row>
    <row r="43" ht="16.5" spans="1:16">
      <c r="A43" s="4"/>
      <c r="B43" s="23"/>
      <c r="C43" s="13"/>
      <c r="D43" s="13"/>
      <c r="E43" s="13"/>
      <c r="F43" s="24"/>
      <c r="G43" s="24"/>
      <c r="H43" s="24"/>
      <c r="I43" s="13"/>
      <c r="J43" s="13"/>
      <c r="K43" s="25"/>
      <c r="L43" s="13"/>
      <c r="M43" s="13"/>
      <c r="N43" s="13"/>
      <c r="O43" s="13"/>
      <c r="P43" s="13"/>
    </row>
    <row r="44" ht="16.5" spans="1:16">
      <c r="A44" s="4"/>
      <c r="B44" s="23"/>
      <c r="C44" s="13"/>
      <c r="D44" s="13"/>
      <c r="E44" s="13"/>
      <c r="F44" s="24"/>
      <c r="G44" s="24"/>
      <c r="H44" s="24"/>
      <c r="I44" s="13"/>
      <c r="J44" s="13"/>
      <c r="K44" s="25"/>
      <c r="L44" s="13"/>
      <c r="M44" s="13"/>
      <c r="N44" s="13"/>
      <c r="O44" s="13"/>
      <c r="P44" s="13"/>
    </row>
    <row r="45" ht="16.5" spans="1:16">
      <c r="A45" s="4"/>
      <c r="B45" s="23"/>
      <c r="C45" s="13"/>
      <c r="D45" s="13"/>
      <c r="E45" s="13"/>
      <c r="F45" s="24"/>
      <c r="G45" s="24"/>
      <c r="H45" s="24"/>
      <c r="I45" s="13"/>
      <c r="J45" s="13"/>
      <c r="K45" s="25"/>
      <c r="L45" s="13"/>
      <c r="M45" s="13"/>
      <c r="N45" s="13"/>
      <c r="O45" s="13"/>
      <c r="P45" s="13"/>
    </row>
    <row r="46" ht="16.5" spans="1:16">
      <c r="A46" s="4"/>
      <c r="B46" s="23"/>
      <c r="C46" s="13"/>
      <c r="D46" s="13"/>
      <c r="E46" s="13"/>
      <c r="F46" s="24"/>
      <c r="G46" s="24"/>
      <c r="H46" s="24"/>
      <c r="I46" s="13"/>
      <c r="J46" s="13"/>
      <c r="K46" s="25"/>
      <c r="L46" s="13"/>
      <c r="M46" s="13"/>
      <c r="N46" s="13"/>
      <c r="O46" s="13"/>
      <c r="P46" s="13"/>
    </row>
    <row r="47" ht="16.5" spans="1:16">
      <c r="A47" s="4"/>
      <c r="B47" s="23"/>
      <c r="C47" s="13"/>
      <c r="D47" s="13"/>
      <c r="E47" s="13"/>
      <c r="F47" s="24"/>
      <c r="G47" s="24"/>
      <c r="H47" s="24"/>
      <c r="I47" s="13"/>
      <c r="J47" s="13"/>
      <c r="K47" s="25"/>
      <c r="L47" s="13"/>
      <c r="M47" s="13"/>
      <c r="N47" s="13"/>
      <c r="O47" s="13"/>
      <c r="P47" s="13"/>
    </row>
    <row r="48" ht="16.5" spans="1:16">
      <c r="A48" s="4"/>
      <c r="B48" s="23"/>
      <c r="C48" s="13"/>
      <c r="D48" s="13"/>
      <c r="E48" s="13"/>
      <c r="F48" s="24"/>
      <c r="G48" s="24"/>
      <c r="H48" s="24"/>
      <c r="I48" s="13"/>
      <c r="J48" s="13"/>
      <c r="K48" s="25"/>
      <c r="L48" s="13"/>
      <c r="M48" s="13"/>
      <c r="N48" s="13"/>
      <c r="O48" s="13"/>
      <c r="P48" s="13"/>
    </row>
    <row r="49" ht="16.5" spans="1:16">
      <c r="A49" s="4"/>
      <c r="B49" s="23"/>
      <c r="C49" s="13"/>
      <c r="D49" s="13"/>
      <c r="E49" s="13"/>
      <c r="F49" s="24"/>
      <c r="G49" s="24"/>
      <c r="H49" s="24"/>
      <c r="I49" s="13"/>
      <c r="J49" s="13"/>
      <c r="K49" s="25"/>
      <c r="L49" s="13"/>
      <c r="M49" s="13"/>
      <c r="N49" s="13"/>
      <c r="O49" s="13"/>
      <c r="P49" s="13"/>
    </row>
    <row r="50" ht="16.5" spans="1:16">
      <c r="A50" s="4"/>
      <c r="B50" s="23"/>
      <c r="C50" s="13"/>
      <c r="D50" s="13"/>
      <c r="E50" s="13"/>
      <c r="F50" s="24"/>
      <c r="G50" s="24"/>
      <c r="H50" s="24"/>
      <c r="I50" s="13"/>
      <c r="J50" s="13"/>
      <c r="K50" s="25"/>
      <c r="L50" s="13"/>
      <c r="M50" s="13"/>
      <c r="N50" s="13"/>
      <c r="O50" s="13"/>
      <c r="P50" s="13"/>
    </row>
    <row r="51" ht="16.5" spans="1:16">
      <c r="A51" s="4"/>
      <c r="B51" s="23"/>
      <c r="C51" s="13"/>
      <c r="D51" s="13"/>
      <c r="E51" s="13"/>
      <c r="F51" s="24"/>
      <c r="G51" s="24"/>
      <c r="H51" s="24"/>
      <c r="I51" s="13"/>
      <c r="J51" s="13"/>
      <c r="K51" s="25"/>
      <c r="L51" s="13"/>
      <c r="M51" s="13"/>
      <c r="N51" s="13"/>
      <c r="O51" s="13"/>
      <c r="P51" s="13"/>
    </row>
    <row r="52" ht="16.5" spans="1:16">
      <c r="A52" s="4"/>
      <c r="B52" s="23"/>
      <c r="C52" s="13"/>
      <c r="D52" s="13"/>
      <c r="E52" s="13"/>
      <c r="F52" s="24"/>
      <c r="G52" s="24"/>
      <c r="H52" s="24"/>
      <c r="I52" s="13"/>
      <c r="J52" s="13"/>
      <c r="K52" s="25"/>
      <c r="L52" s="13"/>
      <c r="M52" s="13"/>
      <c r="N52" s="13"/>
      <c r="O52" s="13"/>
      <c r="P52" s="13"/>
    </row>
    <row r="53" ht="16.5" spans="1:16">
      <c r="A53" s="4"/>
      <c r="B53" s="23"/>
      <c r="C53" s="13"/>
      <c r="D53" s="13"/>
      <c r="E53" s="13"/>
      <c r="F53" s="24"/>
      <c r="G53" s="24"/>
      <c r="H53" s="24"/>
      <c r="I53" s="13"/>
      <c r="J53" s="13"/>
      <c r="K53" s="25"/>
      <c r="L53" s="13"/>
      <c r="M53" s="13"/>
      <c r="N53" s="13"/>
      <c r="O53" s="13"/>
      <c r="P53" s="13"/>
    </row>
    <row r="54" ht="16.5" spans="1:16">
      <c r="A54" s="4"/>
      <c r="B54" s="23"/>
      <c r="C54" s="13"/>
      <c r="D54" s="13"/>
      <c r="E54" s="13"/>
      <c r="F54" s="24"/>
      <c r="G54" s="24"/>
      <c r="H54" s="24"/>
      <c r="I54" s="13"/>
      <c r="J54" s="13"/>
      <c r="K54" s="25"/>
      <c r="L54" s="13"/>
      <c r="M54" s="13"/>
      <c r="N54" s="13"/>
      <c r="O54" s="13"/>
      <c r="P54" s="13"/>
    </row>
    <row r="55" ht="16.5" spans="1:16">
      <c r="A55" s="4"/>
      <c r="B55" s="23"/>
      <c r="C55" s="13"/>
      <c r="D55" s="13"/>
      <c r="E55" s="13"/>
      <c r="F55" s="24"/>
      <c r="G55" s="24"/>
      <c r="H55" s="24"/>
      <c r="I55" s="13"/>
      <c r="J55" s="13"/>
      <c r="K55" s="25"/>
      <c r="L55" s="13"/>
      <c r="M55" s="13"/>
      <c r="N55" s="13"/>
      <c r="O55" s="13"/>
      <c r="P55" s="13"/>
    </row>
    <row r="56" ht="16.5" spans="1:16">
      <c r="A56" s="4"/>
      <c r="B56" s="23"/>
      <c r="C56" s="13"/>
      <c r="D56" s="13"/>
      <c r="E56" s="13"/>
      <c r="F56" s="24"/>
      <c r="G56" s="24"/>
      <c r="H56" s="24"/>
      <c r="I56" s="13"/>
      <c r="J56" s="13"/>
      <c r="K56" s="25"/>
      <c r="L56" s="13"/>
      <c r="M56" s="13"/>
      <c r="N56" s="13"/>
      <c r="O56" s="13"/>
      <c r="P56" s="13"/>
    </row>
    <row r="57" ht="16.5" spans="1:16">
      <c r="A57" s="4"/>
      <c r="B57" s="23"/>
      <c r="C57" s="13"/>
      <c r="D57" s="13"/>
      <c r="E57" s="13"/>
      <c r="F57" s="24"/>
      <c r="G57" s="24"/>
      <c r="H57" s="24"/>
      <c r="I57" s="13"/>
      <c r="J57" s="13"/>
      <c r="K57" s="25"/>
      <c r="L57" s="13"/>
      <c r="M57" s="13"/>
      <c r="N57" s="13"/>
      <c r="O57" s="13"/>
      <c r="P57" s="13"/>
    </row>
    <row r="58" ht="16.5" spans="1:16">
      <c r="A58" s="4"/>
      <c r="B58" s="23"/>
      <c r="C58" s="13"/>
      <c r="D58" s="13"/>
      <c r="E58" s="13"/>
      <c r="F58" s="24"/>
      <c r="G58" s="24"/>
      <c r="H58" s="24"/>
      <c r="I58" s="13"/>
      <c r="J58" s="13"/>
      <c r="K58" s="25"/>
      <c r="L58" s="13"/>
      <c r="M58" s="13"/>
      <c r="N58" s="13"/>
      <c r="O58" s="13"/>
      <c r="P58" s="13"/>
    </row>
    <row r="59" ht="16.5" spans="1:16">
      <c r="A59" s="4"/>
      <c r="B59" s="23"/>
      <c r="C59" s="13"/>
      <c r="D59" s="13"/>
      <c r="E59" s="13"/>
      <c r="F59" s="24"/>
      <c r="G59" s="24"/>
      <c r="H59" s="24"/>
      <c r="I59" s="13"/>
      <c r="J59" s="13"/>
      <c r="K59" s="25"/>
      <c r="L59" s="13"/>
      <c r="M59" s="13"/>
      <c r="N59" s="13"/>
      <c r="O59" s="13"/>
      <c r="P59" s="13"/>
    </row>
    <row r="60" ht="16.5" spans="1:16">
      <c r="A60" s="4"/>
      <c r="B60" s="23"/>
      <c r="C60" s="13"/>
      <c r="D60" s="13"/>
      <c r="E60" s="13"/>
      <c r="F60" s="24"/>
      <c r="G60" s="24"/>
      <c r="H60" s="24"/>
      <c r="I60" s="13"/>
      <c r="J60" s="13"/>
      <c r="K60" s="25"/>
      <c r="L60" s="13"/>
      <c r="M60" s="13"/>
      <c r="N60" s="13"/>
      <c r="O60" s="13"/>
      <c r="P60" s="13"/>
    </row>
    <row r="61" ht="16.5" spans="1:16">
      <c r="A61" s="4"/>
      <c r="B61" s="23"/>
      <c r="C61" s="13"/>
      <c r="D61" s="13"/>
      <c r="E61" s="13"/>
      <c r="F61" s="24"/>
      <c r="G61" s="24"/>
      <c r="H61" s="24"/>
      <c r="I61" s="13"/>
      <c r="J61" s="13"/>
      <c r="K61" s="25"/>
      <c r="L61" s="13"/>
      <c r="M61" s="13"/>
      <c r="N61" s="13"/>
      <c r="O61" s="13"/>
      <c r="P61" s="13"/>
    </row>
    <row r="62" ht="16.5" spans="1:16">
      <c r="A62" s="4"/>
      <c r="B62" s="23"/>
      <c r="C62" s="13"/>
      <c r="D62" s="13"/>
      <c r="E62" s="13"/>
      <c r="F62" s="24"/>
      <c r="G62" s="24"/>
      <c r="H62" s="24"/>
      <c r="I62" s="13"/>
      <c r="J62" s="13"/>
      <c r="K62" s="25"/>
      <c r="L62" s="13"/>
      <c r="M62" s="13"/>
      <c r="N62" s="13"/>
      <c r="O62" s="13"/>
      <c r="P62" s="13"/>
    </row>
    <row r="63" ht="16.5" spans="1:16">
      <c r="A63" s="4"/>
      <c r="B63" s="23"/>
      <c r="C63" s="13"/>
      <c r="D63" s="13"/>
      <c r="E63" s="13"/>
      <c r="F63" s="24"/>
      <c r="G63" s="24"/>
      <c r="H63" s="24"/>
      <c r="I63" s="13"/>
      <c r="J63" s="13"/>
      <c r="K63" s="25"/>
      <c r="L63" s="13"/>
      <c r="M63" s="13"/>
      <c r="N63" s="13"/>
      <c r="O63" s="13"/>
      <c r="P63" s="13"/>
    </row>
    <row r="64" ht="16.5" spans="1:16">
      <c r="A64" s="4"/>
      <c r="B64" s="23"/>
      <c r="C64" s="13"/>
      <c r="D64" s="13"/>
      <c r="E64" s="13"/>
      <c r="F64" s="24"/>
      <c r="G64" s="24"/>
      <c r="H64" s="24"/>
      <c r="I64" s="13"/>
      <c r="J64" s="13"/>
      <c r="K64" s="25"/>
      <c r="L64" s="13"/>
      <c r="M64" s="13"/>
      <c r="N64" s="13"/>
      <c r="O64" s="13"/>
      <c r="P64" s="13"/>
    </row>
    <row r="65" ht="16.5" spans="1:16">
      <c r="A65" s="4"/>
      <c r="B65" s="23"/>
      <c r="C65" s="13"/>
      <c r="D65" s="13"/>
      <c r="E65" s="13"/>
      <c r="F65" s="24"/>
      <c r="G65" s="24"/>
      <c r="H65" s="24"/>
      <c r="I65" s="13"/>
      <c r="J65" s="13"/>
      <c r="K65" s="25"/>
      <c r="L65" s="13"/>
      <c r="M65" s="13"/>
      <c r="N65" s="13"/>
      <c r="O65" s="13"/>
      <c r="P65" s="13"/>
    </row>
    <row r="66" ht="16.5" spans="1:16">
      <c r="A66" s="4"/>
      <c r="B66" s="23"/>
      <c r="C66" s="13"/>
      <c r="D66" s="13"/>
      <c r="E66" s="13"/>
      <c r="F66" s="24"/>
      <c r="G66" s="24"/>
      <c r="H66" s="24"/>
      <c r="I66" s="13"/>
      <c r="J66" s="13"/>
      <c r="K66" s="25"/>
      <c r="L66" s="13"/>
      <c r="M66" s="13"/>
      <c r="N66" s="13"/>
      <c r="O66" s="13"/>
      <c r="P66" s="13"/>
    </row>
    <row r="67" ht="16.5" spans="1:16">
      <c r="A67" s="4"/>
      <c r="B67" s="23"/>
      <c r="C67" s="13"/>
      <c r="D67" s="13"/>
      <c r="E67" s="13"/>
      <c r="F67" s="24"/>
      <c r="G67" s="24"/>
      <c r="H67" s="24"/>
      <c r="I67" s="13"/>
      <c r="J67" s="13"/>
      <c r="K67" s="25"/>
      <c r="L67" s="13"/>
      <c r="M67" s="13"/>
      <c r="N67" s="13"/>
      <c r="O67" s="13"/>
      <c r="P67" s="13"/>
    </row>
    <row r="68" ht="16.5" spans="1:16">
      <c r="A68" s="4"/>
      <c r="B68" s="23"/>
      <c r="C68" s="13"/>
      <c r="D68" s="13"/>
      <c r="E68" s="13"/>
      <c r="F68" s="24"/>
      <c r="G68" s="24"/>
      <c r="H68" s="24"/>
      <c r="I68" s="13"/>
      <c r="J68" s="13"/>
      <c r="K68" s="25"/>
      <c r="L68" s="13"/>
      <c r="M68" s="13"/>
      <c r="N68" s="13"/>
      <c r="O68" s="13"/>
      <c r="P68" s="13"/>
    </row>
    <row r="69" ht="16.5" spans="1:16">
      <c r="A69" s="4"/>
      <c r="B69" s="23"/>
      <c r="C69" s="13"/>
      <c r="D69" s="13"/>
      <c r="E69" s="13"/>
      <c r="F69" s="24"/>
      <c r="G69" s="24"/>
      <c r="H69" s="24"/>
      <c r="I69" s="13"/>
      <c r="J69" s="13"/>
      <c r="K69" s="25"/>
      <c r="L69" s="13"/>
      <c r="M69" s="13"/>
      <c r="N69" s="13"/>
      <c r="O69" s="13"/>
      <c r="P69" s="13"/>
    </row>
    <row r="70" ht="16.5" spans="1:16">
      <c r="A70" s="4"/>
      <c r="B70" s="23"/>
      <c r="C70" s="13"/>
      <c r="D70" s="13"/>
      <c r="E70" s="13"/>
      <c r="F70" s="24"/>
      <c r="G70" s="24"/>
      <c r="H70" s="24"/>
      <c r="I70" s="13"/>
      <c r="J70" s="13"/>
      <c r="K70" s="25"/>
      <c r="L70" s="13"/>
      <c r="M70" s="13"/>
      <c r="N70" s="13"/>
      <c r="O70" s="13"/>
      <c r="P70" s="13"/>
    </row>
    <row r="71" ht="16.5" spans="1:16">
      <c r="A71" s="4"/>
      <c r="B71" s="23"/>
      <c r="C71" s="13"/>
      <c r="D71" s="13"/>
      <c r="E71" s="13"/>
      <c r="F71" s="24"/>
      <c r="G71" s="24"/>
      <c r="H71" s="24"/>
      <c r="I71" s="13"/>
      <c r="J71" s="13"/>
      <c r="K71" s="25"/>
      <c r="L71" s="13"/>
      <c r="M71" s="13"/>
      <c r="N71" s="13"/>
      <c r="O71" s="13"/>
      <c r="P71" s="13"/>
    </row>
    <row r="72" ht="16.5" spans="1:16">
      <c r="A72" s="4"/>
      <c r="B72" s="23"/>
      <c r="C72" s="13"/>
      <c r="D72" s="13"/>
      <c r="E72" s="13"/>
      <c r="F72" s="24"/>
      <c r="G72" s="24"/>
      <c r="H72" s="24"/>
      <c r="I72" s="13"/>
      <c r="J72" s="13"/>
      <c r="K72" s="25"/>
      <c r="L72" s="13"/>
      <c r="M72" s="13"/>
      <c r="N72" s="13"/>
      <c r="O72" s="13"/>
      <c r="P72" s="13"/>
    </row>
    <row r="73" ht="16.5" spans="1:16">
      <c r="A73" s="4"/>
      <c r="B73" s="23"/>
      <c r="C73" s="13"/>
      <c r="D73" s="13"/>
      <c r="E73" s="13"/>
      <c r="F73" s="24"/>
      <c r="G73" s="24"/>
      <c r="H73" s="24"/>
      <c r="I73" s="13"/>
      <c r="J73" s="13"/>
      <c r="K73" s="25"/>
      <c r="L73" s="13"/>
      <c r="M73" s="13"/>
      <c r="N73" s="13"/>
      <c r="O73" s="13"/>
      <c r="P73" s="13"/>
    </row>
    <row r="74" ht="16.5" spans="1:16">
      <c r="A74" s="4"/>
      <c r="B74" s="23"/>
      <c r="C74" s="13"/>
      <c r="D74" s="13"/>
      <c r="E74" s="13"/>
      <c r="F74" s="24"/>
      <c r="G74" s="24"/>
      <c r="H74" s="24"/>
      <c r="I74" s="13"/>
      <c r="J74" s="13"/>
      <c r="K74" s="25"/>
      <c r="L74" s="13"/>
      <c r="M74" s="13"/>
      <c r="N74" s="13"/>
      <c r="O74" s="13"/>
      <c r="P74" s="13"/>
    </row>
    <row r="75" ht="16.5" spans="1:16">
      <c r="A75" s="4"/>
      <c r="B75" s="23"/>
      <c r="C75" s="13"/>
      <c r="D75" s="13"/>
      <c r="E75" s="13"/>
      <c r="F75" s="24"/>
      <c r="G75" s="24"/>
      <c r="H75" s="24"/>
      <c r="I75" s="13"/>
      <c r="J75" s="13"/>
      <c r="K75" s="25"/>
      <c r="L75" s="13"/>
      <c r="M75" s="13"/>
      <c r="N75" s="13"/>
      <c r="O75" s="13"/>
      <c r="P75" s="13"/>
    </row>
    <row r="76" ht="16.5" spans="1:16">
      <c r="A76" s="4"/>
      <c r="B76" s="23"/>
      <c r="C76" s="13"/>
      <c r="D76" s="13"/>
      <c r="E76" s="13"/>
      <c r="F76" s="24"/>
      <c r="G76" s="24"/>
      <c r="H76" s="24"/>
      <c r="I76" s="13"/>
      <c r="J76" s="13"/>
      <c r="K76" s="25"/>
      <c r="L76" s="13"/>
      <c r="M76" s="13"/>
      <c r="N76" s="13"/>
      <c r="O76" s="13"/>
      <c r="P76" s="13"/>
    </row>
    <row r="77" ht="16.5" spans="1:16">
      <c r="A77" s="4"/>
      <c r="B77" s="23"/>
      <c r="C77" s="13"/>
      <c r="D77" s="13"/>
      <c r="E77" s="13"/>
      <c r="F77" s="24"/>
      <c r="G77" s="24"/>
      <c r="H77" s="24"/>
      <c r="I77" s="13"/>
      <c r="J77" s="13"/>
      <c r="K77" s="25"/>
      <c r="L77" s="13"/>
      <c r="M77" s="13"/>
      <c r="N77" s="13"/>
      <c r="O77" s="13"/>
      <c r="P77" s="13"/>
    </row>
    <row r="78" ht="16.5" spans="1:16">
      <c r="A78" s="4"/>
      <c r="B78" s="23"/>
      <c r="C78" s="13"/>
      <c r="D78" s="13"/>
      <c r="E78" s="13"/>
      <c r="F78" s="24"/>
      <c r="G78" s="24"/>
      <c r="H78" s="24"/>
      <c r="I78" s="13"/>
      <c r="J78" s="13"/>
      <c r="K78" s="25"/>
      <c r="L78" s="13"/>
      <c r="M78" s="13"/>
      <c r="N78" s="13"/>
      <c r="O78" s="13"/>
      <c r="P78" s="13"/>
    </row>
    <row r="79" ht="16.5" spans="1:16">
      <c r="A79" s="4"/>
      <c r="B79" s="23"/>
      <c r="C79" s="13"/>
      <c r="D79" s="13"/>
      <c r="E79" s="13"/>
      <c r="F79" s="24"/>
      <c r="G79" s="24"/>
      <c r="H79" s="24"/>
      <c r="I79" s="13"/>
      <c r="J79" s="13"/>
      <c r="K79" s="25"/>
      <c r="L79" s="13"/>
      <c r="M79" s="13"/>
      <c r="N79" s="13"/>
      <c r="O79" s="13"/>
      <c r="P79" s="13"/>
    </row>
    <row r="80" ht="16.5" spans="1:16">
      <c r="A80" s="4"/>
      <c r="B80" s="23"/>
      <c r="C80" s="13"/>
      <c r="D80" s="13"/>
      <c r="E80" s="13"/>
      <c r="F80" s="24"/>
      <c r="G80" s="24"/>
      <c r="H80" s="24"/>
      <c r="I80" s="13"/>
      <c r="J80" s="13"/>
      <c r="K80" s="25"/>
      <c r="L80" s="13"/>
      <c r="M80" s="13"/>
      <c r="N80" s="13"/>
      <c r="O80" s="13"/>
      <c r="P80" s="13"/>
    </row>
    <row r="81" ht="16.5" spans="1:16">
      <c r="A81" s="4"/>
      <c r="B81" s="23"/>
      <c r="C81" s="13"/>
      <c r="D81" s="13"/>
      <c r="E81" s="13"/>
      <c r="F81" s="24"/>
      <c r="G81" s="24"/>
      <c r="H81" s="24"/>
      <c r="I81" s="13"/>
      <c r="J81" s="13"/>
      <c r="K81" s="25"/>
      <c r="L81" s="13"/>
      <c r="M81" s="13"/>
      <c r="N81" s="13"/>
      <c r="O81" s="13"/>
      <c r="P81" s="13"/>
    </row>
    <row r="82" ht="16.5" spans="1:16">
      <c r="A82" s="4"/>
      <c r="B82" s="23"/>
      <c r="C82" s="13"/>
      <c r="D82" s="13"/>
      <c r="E82" s="13"/>
      <c r="F82" s="24"/>
      <c r="G82" s="24"/>
      <c r="H82" s="24"/>
      <c r="I82" s="13"/>
      <c r="J82" s="13"/>
      <c r="K82" s="25"/>
      <c r="L82" s="13"/>
      <c r="M82" s="13"/>
      <c r="N82" s="13"/>
      <c r="O82" s="13"/>
      <c r="P82" s="13"/>
    </row>
    <row r="83" ht="16.5" spans="1:16">
      <c r="A83" s="4"/>
      <c r="B83" s="23"/>
      <c r="C83" s="13"/>
      <c r="D83" s="13"/>
      <c r="E83" s="13"/>
      <c r="F83" s="24"/>
      <c r="G83" s="24"/>
      <c r="H83" s="24"/>
      <c r="I83" s="13"/>
      <c r="J83" s="13"/>
      <c r="K83" s="25"/>
      <c r="L83" s="13"/>
      <c r="M83" s="13"/>
      <c r="N83" s="13"/>
      <c r="O83" s="13"/>
      <c r="P83" s="13"/>
    </row>
    <row r="84" ht="16.5" spans="1:16">
      <c r="A84" s="4"/>
      <c r="B84" s="23"/>
      <c r="C84" s="13"/>
      <c r="D84" s="13"/>
      <c r="E84" s="13"/>
      <c r="F84" s="24"/>
      <c r="G84" s="24"/>
      <c r="H84" s="24"/>
      <c r="I84" s="13"/>
      <c r="J84" s="13"/>
      <c r="K84" s="25"/>
      <c r="L84" s="13"/>
      <c r="M84" s="13"/>
      <c r="N84" s="13"/>
      <c r="O84" s="13"/>
      <c r="P84" s="13"/>
    </row>
    <row r="85" ht="16.5" spans="1:16">
      <c r="A85" s="4"/>
      <c r="B85" s="23"/>
      <c r="C85" s="13"/>
      <c r="D85" s="13"/>
      <c r="E85" s="13"/>
      <c r="F85" s="24"/>
      <c r="G85" s="24"/>
      <c r="H85" s="24"/>
      <c r="I85" s="13"/>
      <c r="J85" s="13"/>
      <c r="K85" s="25"/>
      <c r="L85" s="13"/>
      <c r="M85" s="13"/>
      <c r="N85" s="13"/>
      <c r="O85" s="13"/>
      <c r="P85" s="13"/>
    </row>
    <row r="86" ht="16.5" spans="1:16">
      <c r="A86" s="4"/>
      <c r="B86" s="23"/>
      <c r="C86" s="13"/>
      <c r="D86" s="13"/>
      <c r="E86" s="13"/>
      <c r="F86" s="24"/>
      <c r="G86" s="24"/>
      <c r="H86" s="24"/>
      <c r="I86" s="13"/>
      <c r="J86" s="13"/>
      <c r="K86" s="25"/>
      <c r="L86" s="13"/>
      <c r="M86" s="13"/>
      <c r="N86" s="13"/>
      <c r="O86" s="13"/>
      <c r="P86" s="13"/>
    </row>
    <row r="87" ht="16.5" spans="1:16">
      <c r="A87" s="4"/>
      <c r="B87" s="23"/>
      <c r="C87" s="13"/>
      <c r="D87" s="13"/>
      <c r="E87" s="13"/>
      <c r="F87" s="24"/>
      <c r="G87" s="24"/>
      <c r="H87" s="24"/>
      <c r="I87" s="13"/>
      <c r="J87" s="13"/>
      <c r="K87" s="25"/>
      <c r="L87" s="13"/>
      <c r="M87" s="13"/>
      <c r="N87" s="13"/>
      <c r="O87" s="13"/>
      <c r="P87" s="13"/>
    </row>
    <row r="88" ht="16.5" spans="1:16">
      <c r="A88" s="4"/>
      <c r="B88" s="23"/>
      <c r="C88" s="13"/>
      <c r="D88" s="13"/>
      <c r="E88" s="13"/>
      <c r="F88" s="24"/>
      <c r="G88" s="24"/>
      <c r="H88" s="24"/>
      <c r="I88" s="13"/>
      <c r="J88" s="13"/>
      <c r="K88" s="25"/>
      <c r="L88" s="13"/>
      <c r="M88" s="13"/>
      <c r="N88" s="13"/>
      <c r="O88" s="13"/>
      <c r="P88" s="13"/>
    </row>
    <row r="89" ht="16.5" spans="1:16">
      <c r="A89" s="4"/>
      <c r="B89" s="23"/>
      <c r="C89" s="13"/>
      <c r="D89" s="13"/>
      <c r="E89" s="13"/>
      <c r="F89" s="24"/>
      <c r="G89" s="24"/>
      <c r="H89" s="24"/>
      <c r="I89" s="13"/>
      <c r="J89" s="13"/>
      <c r="K89" s="25"/>
      <c r="L89" s="13"/>
      <c r="M89" s="13"/>
      <c r="N89" s="13"/>
      <c r="O89" s="13"/>
      <c r="P89" s="13"/>
    </row>
    <row r="90" ht="16.5" spans="1:16">
      <c r="A90" s="4"/>
      <c r="B90" s="23"/>
      <c r="C90" s="13"/>
      <c r="D90" s="13"/>
      <c r="E90" s="13"/>
      <c r="F90" s="24"/>
      <c r="G90" s="24"/>
      <c r="H90" s="24"/>
      <c r="I90" s="13"/>
      <c r="J90" s="13"/>
      <c r="K90" s="25"/>
      <c r="L90" s="13"/>
      <c r="M90" s="13"/>
      <c r="N90" s="13"/>
      <c r="O90" s="13"/>
      <c r="P90" s="13"/>
    </row>
    <row r="91" ht="16.5" spans="1:16">
      <c r="A91" s="4"/>
      <c r="B91" s="23"/>
      <c r="C91" s="13"/>
      <c r="D91" s="13"/>
      <c r="E91" s="13"/>
      <c r="F91" s="24"/>
      <c r="G91" s="24"/>
      <c r="H91" s="24"/>
      <c r="I91" s="13"/>
      <c r="J91" s="13"/>
      <c r="K91" s="25"/>
      <c r="L91" s="13"/>
      <c r="M91" s="13"/>
      <c r="N91" s="13"/>
      <c r="O91" s="13"/>
      <c r="P91" s="13"/>
    </row>
    <row r="92" ht="16.5" spans="1:16">
      <c r="A92" s="4"/>
      <c r="B92" s="23"/>
      <c r="C92" s="13"/>
      <c r="D92" s="13"/>
      <c r="E92" s="13"/>
      <c r="F92" s="24"/>
      <c r="G92" s="24"/>
      <c r="H92" s="24"/>
      <c r="I92" s="13"/>
      <c r="J92" s="13"/>
      <c r="K92" s="25"/>
      <c r="L92" s="13"/>
      <c r="M92" s="13"/>
      <c r="N92" s="13"/>
      <c r="O92" s="13"/>
      <c r="P92" s="13"/>
    </row>
    <row r="93" ht="16.5" spans="1:16">
      <c r="A93" s="4"/>
      <c r="B93" s="23"/>
      <c r="C93" s="13"/>
      <c r="D93" s="13"/>
      <c r="E93" s="13"/>
      <c r="F93" s="24"/>
      <c r="G93" s="24"/>
      <c r="H93" s="24"/>
      <c r="I93" s="13"/>
      <c r="J93" s="13"/>
      <c r="K93" s="25"/>
      <c r="L93" s="13"/>
      <c r="M93" s="13"/>
      <c r="N93" s="13"/>
      <c r="O93" s="13"/>
      <c r="P93" s="13"/>
    </row>
    <row r="94" ht="16.5" spans="1:16">
      <c r="A94" s="4"/>
      <c r="B94" s="23"/>
      <c r="C94" s="13"/>
      <c r="D94" s="13"/>
      <c r="E94" s="13"/>
      <c r="F94" s="24"/>
      <c r="G94" s="24"/>
      <c r="H94" s="24"/>
      <c r="I94" s="13"/>
      <c r="J94" s="13"/>
      <c r="K94" s="25"/>
      <c r="L94" s="13"/>
      <c r="M94" s="13"/>
      <c r="N94" s="13"/>
      <c r="O94" s="13"/>
      <c r="P94" s="13"/>
    </row>
    <row r="95" ht="16.5" spans="1:16">
      <c r="A95" s="4"/>
      <c r="B95" s="23"/>
      <c r="C95" s="13"/>
      <c r="D95" s="13"/>
      <c r="E95" s="13"/>
      <c r="F95" s="24"/>
      <c r="G95" s="24"/>
      <c r="H95" s="24"/>
      <c r="I95" s="13"/>
      <c r="J95" s="13"/>
      <c r="K95" s="25"/>
      <c r="L95" s="13"/>
      <c r="M95" s="13"/>
      <c r="N95" s="13"/>
      <c r="O95" s="13"/>
      <c r="P95" s="13"/>
    </row>
    <row r="96" ht="16.5" spans="1:16">
      <c r="A96" s="4"/>
      <c r="B96" s="23"/>
      <c r="C96" s="13"/>
      <c r="D96" s="13"/>
      <c r="E96" s="13"/>
      <c r="F96" s="24"/>
      <c r="G96" s="24"/>
      <c r="H96" s="24"/>
      <c r="I96" s="13"/>
      <c r="J96" s="13"/>
      <c r="K96" s="25"/>
      <c r="L96" s="13"/>
      <c r="M96" s="13"/>
      <c r="N96" s="13"/>
      <c r="O96" s="13"/>
      <c r="P96" s="13"/>
    </row>
    <row r="97" ht="16.5" spans="1:16">
      <c r="A97" s="4"/>
      <c r="B97" s="23"/>
      <c r="C97" s="13"/>
      <c r="D97" s="13"/>
      <c r="E97" s="13"/>
      <c r="F97" s="24"/>
      <c r="G97" s="24"/>
      <c r="H97" s="24"/>
      <c r="I97" s="13"/>
      <c r="J97" s="13"/>
      <c r="K97" s="25"/>
      <c r="L97" s="13"/>
      <c r="M97" s="13"/>
      <c r="N97" s="13"/>
      <c r="O97" s="13"/>
      <c r="P97" s="13"/>
    </row>
    <row r="98" ht="16.5" spans="1:16">
      <c r="A98" s="4"/>
      <c r="B98" s="23"/>
      <c r="C98" s="13"/>
      <c r="D98" s="13"/>
      <c r="E98" s="13"/>
      <c r="F98" s="24"/>
      <c r="G98" s="24"/>
      <c r="H98" s="24"/>
      <c r="I98" s="13"/>
      <c r="J98" s="13"/>
      <c r="K98" s="25"/>
      <c r="L98" s="13"/>
      <c r="M98" s="13"/>
      <c r="N98" s="13"/>
      <c r="O98" s="13"/>
      <c r="P98" s="13"/>
    </row>
    <row r="99" ht="16.5" spans="1:16">
      <c r="A99" s="4"/>
      <c r="B99" s="23"/>
      <c r="C99" s="13"/>
      <c r="D99" s="13"/>
      <c r="E99" s="13"/>
      <c r="F99" s="24"/>
      <c r="G99" s="24"/>
      <c r="H99" s="24"/>
      <c r="I99" s="13"/>
      <c r="J99" s="13"/>
      <c r="K99" s="25"/>
      <c r="L99" s="13"/>
      <c r="M99" s="13"/>
      <c r="N99" s="13"/>
      <c r="O99" s="13"/>
      <c r="P99" s="13"/>
    </row>
    <row r="100" ht="16.5" spans="1:16">
      <c r="A100" s="4"/>
      <c r="B100" s="23"/>
      <c r="C100" s="13"/>
      <c r="D100" s="13"/>
      <c r="E100" s="13"/>
      <c r="F100" s="24"/>
      <c r="G100" s="24"/>
      <c r="H100" s="24"/>
      <c r="I100" s="13"/>
      <c r="J100" s="13"/>
      <c r="K100" s="25"/>
      <c r="L100" s="13"/>
      <c r="M100" s="13"/>
      <c r="N100" s="13"/>
      <c r="O100" s="13"/>
      <c r="P100" s="13"/>
    </row>
    <row r="101" ht="16.5" spans="1:16">
      <c r="A101" s="4"/>
      <c r="B101" s="23"/>
      <c r="C101" s="13"/>
      <c r="D101" s="13"/>
      <c r="E101" s="13"/>
      <c r="F101" s="24"/>
      <c r="G101" s="24"/>
      <c r="H101" s="24"/>
      <c r="I101" s="13"/>
      <c r="J101" s="13"/>
      <c r="K101" s="25"/>
      <c r="L101" s="13"/>
      <c r="M101" s="13"/>
      <c r="N101" s="13"/>
      <c r="O101" s="13"/>
      <c r="P101" s="13"/>
    </row>
    <row r="102" ht="16.5" spans="1:16">
      <c r="A102" s="4"/>
      <c r="B102" s="23"/>
      <c r="C102" s="13"/>
      <c r="D102" s="13"/>
      <c r="E102" s="13"/>
      <c r="F102" s="24"/>
      <c r="G102" s="24"/>
      <c r="H102" s="24"/>
      <c r="I102" s="13"/>
      <c r="J102" s="13"/>
      <c r="K102" s="25"/>
      <c r="L102" s="13"/>
      <c r="M102" s="13"/>
      <c r="N102" s="13"/>
      <c r="O102" s="13"/>
      <c r="P102" s="13"/>
    </row>
    <row r="103" ht="16.5" spans="1:16">
      <c r="A103" s="4"/>
      <c r="B103" s="23"/>
      <c r="C103" s="13"/>
      <c r="D103" s="13"/>
      <c r="E103" s="13"/>
      <c r="F103" s="24"/>
      <c r="G103" s="24"/>
      <c r="H103" s="24"/>
      <c r="I103" s="13"/>
      <c r="J103" s="13"/>
      <c r="K103" s="25"/>
      <c r="L103" s="13"/>
      <c r="M103" s="13"/>
      <c r="N103" s="13"/>
      <c r="O103" s="13"/>
      <c r="P103" s="13"/>
    </row>
    <row r="104" ht="16.5" spans="1:16">
      <c r="A104" s="4"/>
      <c r="B104" s="23"/>
      <c r="C104" s="13"/>
      <c r="D104" s="13"/>
      <c r="E104" s="13"/>
      <c r="F104" s="24"/>
      <c r="G104" s="24"/>
      <c r="H104" s="24"/>
      <c r="I104" s="13"/>
      <c r="J104" s="13"/>
      <c r="K104" s="25"/>
      <c r="L104" s="13"/>
      <c r="M104" s="13"/>
      <c r="N104" s="13"/>
      <c r="O104" s="13"/>
      <c r="P104" s="13"/>
    </row>
    <row r="105" ht="16.5" spans="1:16">
      <c r="A105" s="4"/>
      <c r="B105" s="23"/>
      <c r="C105" s="13"/>
      <c r="D105" s="13"/>
      <c r="E105" s="13"/>
      <c r="F105" s="24"/>
      <c r="G105" s="24"/>
      <c r="H105" s="24"/>
      <c r="I105" s="13"/>
      <c r="J105" s="13"/>
      <c r="K105" s="25"/>
      <c r="L105" s="13"/>
      <c r="M105" s="13"/>
      <c r="N105" s="13"/>
      <c r="O105" s="13"/>
      <c r="P105" s="13"/>
    </row>
    <row r="106" ht="16.5" spans="1:16">
      <c r="A106" s="4"/>
      <c r="B106" s="23"/>
      <c r="C106" s="13"/>
      <c r="D106" s="13"/>
      <c r="E106" s="13"/>
      <c r="F106" s="24"/>
      <c r="G106" s="24"/>
      <c r="H106" s="24"/>
      <c r="I106" s="13"/>
      <c r="J106" s="13"/>
      <c r="K106" s="25"/>
      <c r="L106" s="13"/>
      <c r="M106" s="13"/>
      <c r="N106" s="13"/>
      <c r="O106" s="13"/>
      <c r="P106" s="13"/>
    </row>
    <row r="107" ht="16.5" spans="1:16">
      <c r="A107" s="4"/>
      <c r="B107" s="23"/>
      <c r="C107" s="13"/>
      <c r="D107" s="13"/>
      <c r="E107" s="13"/>
      <c r="F107" s="24"/>
      <c r="G107" s="24"/>
      <c r="H107" s="24"/>
      <c r="I107" s="13"/>
      <c r="J107" s="13"/>
      <c r="K107" s="25"/>
      <c r="L107" s="13"/>
      <c r="M107" s="13"/>
      <c r="N107" s="13"/>
      <c r="O107" s="13"/>
      <c r="P107" s="13"/>
    </row>
    <row r="108" ht="16.5" spans="1:16">
      <c r="A108" s="4"/>
      <c r="B108" s="23"/>
      <c r="C108" s="13"/>
      <c r="D108" s="13"/>
      <c r="E108" s="13"/>
      <c r="F108" s="24"/>
      <c r="G108" s="24"/>
      <c r="H108" s="24"/>
      <c r="I108" s="13"/>
      <c r="J108" s="13"/>
      <c r="K108" s="25"/>
      <c r="L108" s="13"/>
      <c r="M108" s="13"/>
      <c r="N108" s="13"/>
      <c r="O108" s="13"/>
      <c r="P108" s="13"/>
    </row>
    <row r="109" ht="16.5" spans="1:16">
      <c r="A109" s="4"/>
      <c r="B109" s="23"/>
      <c r="C109" s="13"/>
      <c r="D109" s="13"/>
      <c r="E109" s="13"/>
      <c r="F109" s="24"/>
      <c r="G109" s="24"/>
      <c r="H109" s="24"/>
      <c r="I109" s="13"/>
      <c r="J109" s="13"/>
      <c r="K109" s="25"/>
      <c r="L109" s="13"/>
      <c r="M109" s="13"/>
      <c r="N109" s="13"/>
      <c r="O109" s="13"/>
      <c r="P109" s="13"/>
    </row>
    <row r="110" ht="16.5" spans="1:16">
      <c r="A110" s="4"/>
      <c r="B110" s="23"/>
      <c r="C110" s="13"/>
      <c r="D110" s="13"/>
      <c r="E110" s="13"/>
      <c r="F110" s="24"/>
      <c r="G110" s="24"/>
      <c r="H110" s="24"/>
      <c r="I110" s="13"/>
      <c r="J110" s="13"/>
      <c r="K110" s="25"/>
      <c r="L110" s="13"/>
      <c r="M110" s="13"/>
      <c r="N110" s="13"/>
      <c r="O110" s="13"/>
      <c r="P110" s="13"/>
    </row>
    <row r="111" ht="16.5" spans="1:16">
      <c r="A111" s="4"/>
      <c r="B111" s="23"/>
      <c r="C111" s="13"/>
      <c r="D111" s="13"/>
      <c r="E111" s="13"/>
      <c r="F111" s="24"/>
      <c r="G111" s="24"/>
      <c r="H111" s="24"/>
      <c r="I111" s="13"/>
      <c r="J111" s="13"/>
      <c r="K111" s="25"/>
      <c r="L111" s="13"/>
      <c r="M111" s="13"/>
      <c r="N111" s="13"/>
      <c r="O111" s="13"/>
      <c r="P111" s="13"/>
    </row>
    <row r="112" ht="16.5" spans="1:16">
      <c r="A112" s="4"/>
      <c r="B112" s="23"/>
      <c r="C112" s="13"/>
      <c r="D112" s="13"/>
      <c r="E112" s="13"/>
      <c r="F112" s="24"/>
      <c r="G112" s="24"/>
      <c r="H112" s="24"/>
      <c r="I112" s="13"/>
      <c r="J112" s="13"/>
      <c r="K112" s="25"/>
      <c r="L112" s="13"/>
      <c r="M112" s="13"/>
      <c r="N112" s="13"/>
      <c r="O112" s="13"/>
      <c r="P112" s="13"/>
    </row>
    <row r="113" ht="16.5" spans="1:16">
      <c r="A113" s="4"/>
      <c r="B113" s="23"/>
      <c r="C113" s="13"/>
      <c r="D113" s="13"/>
      <c r="E113" s="13"/>
      <c r="F113" s="24"/>
      <c r="G113" s="24"/>
      <c r="H113" s="24"/>
      <c r="I113" s="13"/>
      <c r="J113" s="13"/>
      <c r="K113" s="25"/>
      <c r="L113" s="13"/>
      <c r="M113" s="13"/>
      <c r="N113" s="13"/>
      <c r="O113" s="13"/>
      <c r="P113" s="13"/>
    </row>
    <row r="114" ht="16.5" spans="1:16">
      <c r="A114" s="4"/>
      <c r="B114" s="23"/>
      <c r="C114" s="13"/>
      <c r="D114" s="13"/>
      <c r="E114" s="13"/>
      <c r="F114" s="24"/>
      <c r="G114" s="24"/>
      <c r="H114" s="24"/>
      <c r="I114" s="13"/>
      <c r="J114" s="13"/>
      <c r="K114" s="25"/>
      <c r="L114" s="13"/>
      <c r="M114" s="13"/>
      <c r="N114" s="13"/>
      <c r="O114" s="13"/>
      <c r="P114" s="13"/>
    </row>
    <row r="115" ht="16.5" spans="1:16">
      <c r="A115" s="4"/>
      <c r="B115" s="23"/>
      <c r="C115" s="13"/>
      <c r="D115" s="13"/>
      <c r="E115" s="13"/>
      <c r="F115" s="24"/>
      <c r="G115" s="24"/>
      <c r="H115" s="24"/>
      <c r="I115" s="13"/>
      <c r="J115" s="13"/>
      <c r="K115" s="25"/>
      <c r="L115" s="13"/>
      <c r="M115" s="13"/>
      <c r="N115" s="13"/>
      <c r="O115" s="13"/>
      <c r="P115" s="13"/>
    </row>
    <row r="116" ht="16.5" spans="1:16">
      <c r="A116" s="4"/>
      <c r="B116" s="23"/>
      <c r="C116" s="13"/>
      <c r="D116" s="13"/>
      <c r="E116" s="13"/>
      <c r="F116" s="24"/>
      <c r="G116" s="24"/>
      <c r="H116" s="24"/>
      <c r="I116" s="13"/>
      <c r="J116" s="13"/>
      <c r="K116" s="25"/>
      <c r="L116" s="13"/>
      <c r="M116" s="13"/>
      <c r="N116" s="13"/>
      <c r="O116" s="13"/>
      <c r="P116" s="13"/>
    </row>
    <row r="117" ht="16.5" spans="1:16">
      <c r="A117" s="4"/>
      <c r="B117" s="23"/>
      <c r="C117" s="13"/>
      <c r="D117" s="13"/>
      <c r="E117" s="13"/>
      <c r="F117" s="24"/>
      <c r="G117" s="24"/>
      <c r="H117" s="24"/>
      <c r="I117" s="13"/>
      <c r="J117" s="13"/>
      <c r="K117" s="25"/>
      <c r="L117" s="13"/>
      <c r="M117" s="13"/>
      <c r="N117" s="13"/>
      <c r="O117" s="13"/>
      <c r="P117" s="13"/>
    </row>
    <row r="118" ht="16.5" spans="1:16">
      <c r="A118" s="4"/>
      <c r="B118" s="23"/>
      <c r="C118" s="13"/>
      <c r="D118" s="13"/>
      <c r="E118" s="13"/>
      <c r="F118" s="24"/>
      <c r="G118" s="24"/>
      <c r="H118" s="24"/>
      <c r="I118" s="13"/>
      <c r="J118" s="13"/>
      <c r="K118" s="25"/>
      <c r="L118" s="13"/>
      <c r="M118" s="13"/>
      <c r="N118" s="13"/>
      <c r="O118" s="13"/>
      <c r="P118" s="13"/>
    </row>
    <row r="119" ht="16.5" spans="1:16">
      <c r="A119" s="4"/>
      <c r="B119" s="23"/>
      <c r="C119" s="13"/>
      <c r="D119" s="13"/>
      <c r="E119" s="13"/>
      <c r="F119" s="24"/>
      <c r="G119" s="24"/>
      <c r="H119" s="24"/>
      <c r="I119" s="13"/>
      <c r="J119" s="13"/>
      <c r="K119" s="25"/>
      <c r="L119" s="13"/>
      <c r="M119" s="13"/>
      <c r="N119" s="13"/>
      <c r="O119" s="13"/>
      <c r="P119" s="13"/>
    </row>
    <row r="120" ht="16.5" spans="1:16">
      <c r="A120" s="4"/>
      <c r="B120" s="23"/>
      <c r="C120" s="13"/>
      <c r="D120" s="13"/>
      <c r="E120" s="13"/>
      <c r="F120" s="24"/>
      <c r="G120" s="24"/>
      <c r="H120" s="24"/>
      <c r="I120" s="13"/>
      <c r="J120" s="13"/>
      <c r="K120" s="25"/>
      <c r="L120" s="13"/>
      <c r="M120" s="13"/>
      <c r="N120" s="13"/>
      <c r="O120" s="13"/>
      <c r="P120" s="13"/>
    </row>
    <row r="121" ht="16.5" spans="1:16">
      <c r="A121" s="4"/>
      <c r="B121" s="23"/>
      <c r="C121" s="13"/>
      <c r="D121" s="13"/>
      <c r="E121" s="13"/>
      <c r="F121" s="24"/>
      <c r="G121" s="24"/>
      <c r="H121" s="24"/>
      <c r="I121" s="13"/>
      <c r="J121" s="13"/>
      <c r="K121" s="25"/>
      <c r="L121" s="13"/>
      <c r="M121" s="13"/>
      <c r="N121" s="13"/>
      <c r="O121" s="13"/>
      <c r="P121" s="13"/>
    </row>
    <row r="122" ht="16.5" spans="1:16">
      <c r="A122" s="4"/>
      <c r="B122" s="23"/>
      <c r="C122" s="13"/>
      <c r="D122" s="13"/>
      <c r="E122" s="13"/>
      <c r="F122" s="24"/>
      <c r="G122" s="24"/>
      <c r="H122" s="24"/>
      <c r="I122" s="13"/>
      <c r="J122" s="13"/>
      <c r="K122" s="25"/>
      <c r="L122" s="13"/>
      <c r="M122" s="13"/>
      <c r="N122" s="13"/>
      <c r="O122" s="13"/>
      <c r="P122" s="13"/>
    </row>
    <row r="123" ht="16.5" spans="1:16">
      <c r="A123" s="4"/>
      <c r="B123" s="23"/>
      <c r="C123" s="13"/>
      <c r="D123" s="13"/>
      <c r="E123" s="13"/>
      <c r="F123" s="24"/>
      <c r="G123" s="24"/>
      <c r="H123" s="24"/>
      <c r="I123" s="13"/>
      <c r="J123" s="13"/>
      <c r="K123" s="25"/>
      <c r="L123" s="13"/>
      <c r="M123" s="13"/>
      <c r="N123" s="13"/>
      <c r="O123" s="13"/>
      <c r="P123" s="13"/>
    </row>
    <row r="124" ht="16.5" spans="1:16">
      <c r="A124" s="4"/>
      <c r="B124" s="23"/>
      <c r="C124" s="13"/>
      <c r="D124" s="13"/>
      <c r="E124" s="13"/>
      <c r="F124" s="24"/>
      <c r="G124" s="24"/>
      <c r="H124" s="24"/>
      <c r="I124" s="13"/>
      <c r="J124" s="13"/>
      <c r="K124" s="25"/>
      <c r="L124" s="13"/>
      <c r="M124" s="13"/>
      <c r="N124" s="13"/>
      <c r="O124" s="13"/>
      <c r="P124" s="13"/>
    </row>
    <row r="125" ht="16.5" spans="1:16">
      <c r="A125" s="4"/>
      <c r="B125" s="23"/>
      <c r="C125" s="13"/>
      <c r="D125" s="13"/>
      <c r="E125" s="13"/>
      <c r="F125" s="24"/>
      <c r="G125" s="24"/>
      <c r="H125" s="24"/>
      <c r="I125" s="13"/>
      <c r="J125" s="13"/>
      <c r="K125" s="25"/>
      <c r="L125" s="13"/>
      <c r="M125" s="13"/>
      <c r="N125" s="13"/>
      <c r="O125" s="13"/>
      <c r="P125" s="13"/>
    </row>
    <row r="126" ht="16.5" spans="1:16">
      <c r="A126" s="4"/>
      <c r="B126" s="23"/>
      <c r="C126" s="13"/>
      <c r="D126" s="13"/>
      <c r="E126" s="13"/>
      <c r="F126" s="24"/>
      <c r="G126" s="24"/>
      <c r="H126" s="24"/>
      <c r="I126" s="13"/>
      <c r="J126" s="13"/>
      <c r="K126" s="25"/>
      <c r="L126" s="13"/>
      <c r="M126" s="13"/>
      <c r="N126" s="13"/>
      <c r="O126" s="13"/>
      <c r="P126" s="13"/>
    </row>
    <row r="127" ht="16.5" spans="1:16">
      <c r="A127" s="4"/>
      <c r="B127" s="23"/>
      <c r="C127" s="13"/>
      <c r="D127" s="13"/>
      <c r="E127" s="13"/>
      <c r="F127" s="24"/>
      <c r="G127" s="24"/>
      <c r="H127" s="24"/>
      <c r="I127" s="13"/>
      <c r="J127" s="13"/>
      <c r="K127" s="25"/>
      <c r="L127" s="13"/>
      <c r="M127" s="13"/>
      <c r="N127" s="13"/>
      <c r="O127" s="13"/>
      <c r="P127" s="13"/>
    </row>
    <row r="128" ht="16.5" spans="1:16">
      <c r="A128" s="4"/>
      <c r="B128" s="23"/>
      <c r="C128" s="13"/>
      <c r="D128" s="13"/>
      <c r="E128" s="13"/>
      <c r="F128" s="24"/>
      <c r="G128" s="24"/>
      <c r="H128" s="24"/>
      <c r="I128" s="13"/>
      <c r="J128" s="13"/>
      <c r="K128" s="25"/>
      <c r="L128" s="13"/>
      <c r="M128" s="13"/>
      <c r="N128" s="13"/>
      <c r="O128" s="13"/>
      <c r="P128" s="13"/>
    </row>
    <row r="129" ht="16.5" spans="1:16">
      <c r="A129" s="4"/>
      <c r="B129" s="23"/>
      <c r="C129" s="13"/>
      <c r="D129" s="13"/>
      <c r="E129" s="13"/>
      <c r="F129" s="24"/>
      <c r="G129" s="24"/>
      <c r="H129" s="24"/>
      <c r="I129" s="13"/>
      <c r="J129" s="13"/>
      <c r="K129" s="25"/>
      <c r="L129" s="13"/>
      <c r="M129" s="13"/>
      <c r="N129" s="13"/>
      <c r="O129" s="13"/>
      <c r="P129" s="13"/>
    </row>
    <row r="130" ht="16.5" spans="1:16">
      <c r="A130" s="4"/>
      <c r="B130" s="23"/>
      <c r="C130" s="13"/>
      <c r="D130" s="13"/>
      <c r="E130" s="13"/>
      <c r="F130" s="24"/>
      <c r="G130" s="24"/>
      <c r="H130" s="24"/>
      <c r="I130" s="13"/>
      <c r="J130" s="13"/>
      <c r="K130" s="25"/>
      <c r="L130" s="13"/>
      <c r="M130" s="13"/>
      <c r="N130" s="13"/>
      <c r="O130" s="13"/>
      <c r="P130" s="13"/>
    </row>
    <row r="131" ht="16.5" spans="1:16">
      <c r="A131" s="4"/>
      <c r="B131" s="23"/>
      <c r="C131" s="13"/>
      <c r="D131" s="13"/>
      <c r="E131" s="13"/>
      <c r="F131" s="24"/>
      <c r="G131" s="24"/>
      <c r="H131" s="24"/>
      <c r="I131" s="13"/>
      <c r="J131" s="13"/>
      <c r="K131" s="25"/>
      <c r="L131" s="13"/>
      <c r="M131" s="13"/>
      <c r="N131" s="13"/>
      <c r="O131" s="13"/>
      <c r="P131" s="13"/>
    </row>
    <row r="132" ht="16.5" spans="1:16">
      <c r="A132" s="4"/>
      <c r="B132" s="23"/>
      <c r="C132" s="13"/>
      <c r="D132" s="13"/>
      <c r="E132" s="13"/>
      <c r="F132" s="24"/>
      <c r="G132" s="24"/>
      <c r="H132" s="24"/>
      <c r="I132" s="13"/>
      <c r="J132" s="13"/>
      <c r="K132" s="25"/>
      <c r="L132" s="13"/>
      <c r="M132" s="13"/>
      <c r="N132" s="13"/>
      <c r="O132" s="13"/>
      <c r="P132" s="13"/>
    </row>
    <row r="133" ht="16.5" spans="1:16">
      <c r="A133" s="4"/>
      <c r="B133" s="23"/>
      <c r="C133" s="13"/>
      <c r="D133" s="13"/>
      <c r="E133" s="13"/>
      <c r="F133" s="24"/>
      <c r="G133" s="24"/>
      <c r="H133" s="24"/>
      <c r="I133" s="13"/>
      <c r="J133" s="13"/>
      <c r="K133" s="25"/>
      <c r="L133" s="13"/>
      <c r="M133" s="13"/>
      <c r="N133" s="13"/>
      <c r="O133" s="13"/>
      <c r="P133" s="13"/>
    </row>
    <row r="134" ht="16.5" spans="1:16">
      <c r="A134" s="4"/>
      <c r="B134" s="23"/>
      <c r="C134" s="13"/>
      <c r="D134" s="13"/>
      <c r="E134" s="13"/>
      <c r="F134" s="24"/>
      <c r="G134" s="24"/>
      <c r="H134" s="24"/>
      <c r="I134" s="13"/>
      <c r="J134" s="13"/>
      <c r="K134" s="25"/>
      <c r="L134" s="13"/>
      <c r="M134" s="13"/>
      <c r="N134" s="13"/>
      <c r="O134" s="13"/>
      <c r="P134" s="13"/>
    </row>
    <row r="135" ht="16.5" spans="1:16">
      <c r="A135" s="4"/>
      <c r="B135" s="23"/>
      <c r="C135" s="13"/>
      <c r="D135" s="13"/>
      <c r="E135" s="13"/>
      <c r="F135" s="24"/>
      <c r="G135" s="24"/>
      <c r="H135" s="24"/>
      <c r="I135" s="13"/>
      <c r="J135" s="13"/>
      <c r="K135" s="25"/>
      <c r="L135" s="13"/>
      <c r="M135" s="13"/>
      <c r="N135" s="13"/>
      <c r="O135" s="13"/>
      <c r="P135" s="13"/>
    </row>
    <row r="136" ht="16.5" spans="1:16">
      <c r="A136" s="4"/>
      <c r="B136" s="23"/>
      <c r="C136" s="13"/>
      <c r="D136" s="13"/>
      <c r="E136" s="13"/>
      <c r="F136" s="24"/>
      <c r="G136" s="24"/>
      <c r="H136" s="24"/>
      <c r="I136" s="13"/>
      <c r="J136" s="13"/>
      <c r="K136" s="25"/>
      <c r="L136" s="13"/>
      <c r="M136" s="13"/>
      <c r="N136" s="13"/>
      <c r="O136" s="13"/>
      <c r="P136" s="13"/>
    </row>
    <row r="137" ht="16.5" spans="1:16">
      <c r="A137" s="4"/>
      <c r="B137" s="23"/>
      <c r="C137" s="13"/>
      <c r="D137" s="13"/>
      <c r="E137" s="13"/>
      <c r="F137" s="24"/>
      <c r="G137" s="24"/>
      <c r="H137" s="24"/>
      <c r="I137" s="13"/>
      <c r="J137" s="13"/>
      <c r="K137" s="25"/>
      <c r="L137" s="13"/>
      <c r="M137" s="13"/>
      <c r="N137" s="13"/>
      <c r="O137" s="13"/>
      <c r="P137" s="13"/>
    </row>
    <row r="138" ht="16.5" spans="1:16">
      <c r="A138" s="4"/>
      <c r="B138" s="23"/>
      <c r="C138" s="13"/>
      <c r="D138" s="13"/>
      <c r="E138" s="13"/>
      <c r="F138" s="24"/>
      <c r="G138" s="24"/>
      <c r="H138" s="24"/>
      <c r="I138" s="13"/>
      <c r="J138" s="13"/>
      <c r="K138" s="25"/>
      <c r="L138" s="13"/>
      <c r="M138" s="13"/>
      <c r="N138" s="13"/>
      <c r="O138" s="13"/>
      <c r="P138" s="13"/>
    </row>
    <row r="139" ht="16.5" spans="1:16">
      <c r="A139" s="4"/>
      <c r="B139" s="23"/>
      <c r="C139" s="13"/>
      <c r="D139" s="13"/>
      <c r="E139" s="13"/>
      <c r="F139" s="24"/>
      <c r="G139" s="24"/>
      <c r="H139" s="24"/>
      <c r="I139" s="13"/>
      <c r="J139" s="13"/>
      <c r="K139" s="25"/>
      <c r="L139" s="13"/>
      <c r="M139" s="13"/>
      <c r="N139" s="13"/>
      <c r="O139" s="13"/>
      <c r="P139" s="13"/>
    </row>
    <row r="140" ht="16.5" spans="1:16">
      <c r="A140" s="4"/>
      <c r="B140" s="23"/>
      <c r="C140" s="13"/>
      <c r="D140" s="13"/>
      <c r="E140" s="13"/>
      <c r="F140" s="24"/>
      <c r="G140" s="24"/>
      <c r="H140" s="24"/>
      <c r="I140" s="13"/>
      <c r="J140" s="13"/>
      <c r="K140" s="25"/>
      <c r="L140" s="13"/>
      <c r="M140" s="13"/>
      <c r="N140" s="13"/>
      <c r="O140" s="13"/>
      <c r="P140" s="13"/>
    </row>
    <row r="141" ht="16.5" spans="1:16">
      <c r="A141" s="4"/>
      <c r="B141" s="23"/>
      <c r="C141" s="13"/>
      <c r="D141" s="13"/>
      <c r="E141" s="13"/>
      <c r="F141" s="24"/>
      <c r="G141" s="24"/>
      <c r="H141" s="24"/>
      <c r="I141" s="13"/>
      <c r="J141" s="13"/>
      <c r="K141" s="25"/>
      <c r="L141" s="13"/>
      <c r="M141" s="13"/>
      <c r="N141" s="13"/>
      <c r="O141" s="13"/>
      <c r="P141" s="13"/>
    </row>
    <row r="142" ht="16.5" spans="1:16">
      <c r="A142" s="4"/>
      <c r="B142" s="23"/>
      <c r="C142" s="13"/>
      <c r="D142" s="13"/>
      <c r="E142" s="13"/>
      <c r="F142" s="24"/>
      <c r="G142" s="24"/>
      <c r="H142" s="24"/>
      <c r="I142" s="13"/>
      <c r="J142" s="13"/>
      <c r="K142" s="25"/>
      <c r="L142" s="13"/>
      <c r="M142" s="13"/>
      <c r="N142" s="13"/>
      <c r="O142" s="13"/>
      <c r="P142" s="13"/>
    </row>
    <row r="143" ht="16.5" spans="1:16">
      <c r="A143" s="4"/>
      <c r="B143" s="23"/>
      <c r="C143" s="13"/>
      <c r="D143" s="13"/>
      <c r="E143" s="13"/>
      <c r="F143" s="24"/>
      <c r="G143" s="24"/>
      <c r="H143" s="24"/>
      <c r="I143" s="13"/>
      <c r="J143" s="13"/>
      <c r="K143" s="25"/>
      <c r="L143" s="13"/>
      <c r="M143" s="13"/>
      <c r="N143" s="13"/>
      <c r="O143" s="13"/>
      <c r="P143" s="13"/>
    </row>
    <row r="144" ht="16.5" spans="1:16">
      <c r="A144" s="4"/>
      <c r="B144" s="23"/>
      <c r="C144" s="13"/>
      <c r="D144" s="13"/>
      <c r="E144" s="13"/>
      <c r="F144" s="24"/>
      <c r="G144" s="24"/>
      <c r="H144" s="24"/>
      <c r="I144" s="13"/>
      <c r="J144" s="13"/>
      <c r="K144" s="25"/>
      <c r="L144" s="13"/>
      <c r="M144" s="13"/>
      <c r="N144" s="13"/>
      <c r="O144" s="13"/>
      <c r="P144" s="13"/>
    </row>
    <row r="145" ht="16.5" spans="1:16">
      <c r="A145" s="4"/>
      <c r="B145" s="23"/>
      <c r="C145" s="13"/>
      <c r="D145" s="13"/>
      <c r="E145" s="13"/>
      <c r="F145" s="24"/>
      <c r="G145" s="24"/>
      <c r="H145" s="24"/>
      <c r="I145" s="13"/>
      <c r="J145" s="13"/>
      <c r="K145" s="25"/>
      <c r="L145" s="13"/>
      <c r="M145" s="13"/>
      <c r="N145" s="13"/>
      <c r="O145" s="13"/>
      <c r="P145" s="13"/>
    </row>
    <row r="146" ht="16.5" spans="1:16">
      <c r="A146" s="4"/>
      <c r="B146" s="23"/>
      <c r="C146" s="13"/>
      <c r="D146" s="13"/>
      <c r="E146" s="13"/>
      <c r="F146" s="24"/>
      <c r="G146" s="24"/>
      <c r="H146" s="24"/>
      <c r="I146" s="13"/>
      <c r="J146" s="13"/>
      <c r="K146" s="25"/>
      <c r="L146" s="13"/>
      <c r="M146" s="13"/>
      <c r="N146" s="13"/>
      <c r="O146" s="13"/>
      <c r="P146" s="13"/>
    </row>
    <row r="147" ht="16.5" spans="1:16">
      <c r="A147" s="4"/>
      <c r="B147" s="23"/>
      <c r="C147" s="13"/>
      <c r="D147" s="13"/>
      <c r="E147" s="13"/>
      <c r="F147" s="24"/>
      <c r="G147" s="24"/>
      <c r="H147" s="24"/>
      <c r="I147" s="13"/>
      <c r="J147" s="13"/>
      <c r="K147" s="25"/>
      <c r="L147" s="13"/>
      <c r="M147" s="13"/>
      <c r="N147" s="13"/>
      <c r="O147" s="13"/>
      <c r="P147" s="13"/>
    </row>
    <row r="148" ht="16.5" spans="1:16">
      <c r="A148" s="4"/>
      <c r="B148" s="23"/>
      <c r="C148" s="13"/>
      <c r="D148" s="13"/>
      <c r="E148" s="13"/>
      <c r="F148" s="24"/>
      <c r="G148" s="24"/>
      <c r="H148" s="24"/>
      <c r="I148" s="13"/>
      <c r="J148" s="13"/>
      <c r="K148" s="25"/>
      <c r="L148" s="13"/>
      <c r="M148" s="13"/>
      <c r="N148" s="13"/>
      <c r="O148" s="13"/>
      <c r="P148" s="13"/>
    </row>
    <row r="149" ht="16.5" spans="1:16">
      <c r="A149" s="4"/>
      <c r="B149" s="23"/>
      <c r="C149" s="13"/>
      <c r="D149" s="13"/>
      <c r="E149" s="13"/>
      <c r="F149" s="24"/>
      <c r="G149" s="24"/>
      <c r="H149" s="24"/>
      <c r="I149" s="13"/>
      <c r="J149" s="13"/>
      <c r="K149" s="25"/>
      <c r="L149" s="13"/>
      <c r="M149" s="13"/>
      <c r="N149" s="13"/>
      <c r="O149" s="13"/>
      <c r="P149" s="13"/>
    </row>
    <row r="150" ht="16.5" spans="1:16">
      <c r="A150" s="4"/>
      <c r="B150" s="23"/>
      <c r="C150" s="13"/>
      <c r="D150" s="13"/>
      <c r="E150" s="13"/>
      <c r="F150" s="24"/>
      <c r="G150" s="24"/>
      <c r="H150" s="24"/>
      <c r="I150" s="13"/>
      <c r="J150" s="13"/>
      <c r="K150" s="25"/>
      <c r="L150" s="13"/>
      <c r="M150" s="13"/>
      <c r="N150" s="13"/>
      <c r="O150" s="13"/>
      <c r="P150" s="13"/>
    </row>
    <row r="151" ht="16.5" spans="1:16">
      <c r="A151" s="4"/>
      <c r="B151" s="23"/>
      <c r="C151" s="13"/>
      <c r="D151" s="13"/>
      <c r="E151" s="13"/>
      <c r="F151" s="24"/>
      <c r="G151" s="24"/>
      <c r="H151" s="24"/>
      <c r="I151" s="13"/>
      <c r="J151" s="13"/>
      <c r="K151" s="25"/>
      <c r="L151" s="13"/>
      <c r="M151" s="13"/>
      <c r="N151" s="13"/>
      <c r="O151" s="13"/>
      <c r="P151" s="13"/>
    </row>
    <row r="152" ht="16.5" spans="1:16">
      <c r="A152" s="4"/>
      <c r="B152" s="23"/>
      <c r="C152" s="13"/>
      <c r="D152" s="13"/>
      <c r="E152" s="13"/>
      <c r="F152" s="24"/>
      <c r="G152" s="24"/>
      <c r="H152" s="24"/>
      <c r="I152" s="13"/>
      <c r="J152" s="13"/>
      <c r="K152" s="25"/>
      <c r="L152" s="13"/>
      <c r="M152" s="13"/>
      <c r="N152" s="13"/>
      <c r="O152" s="13"/>
      <c r="P152" s="13"/>
    </row>
    <row r="153" ht="16.5" spans="1:16">
      <c r="A153" s="4"/>
      <c r="B153" s="23"/>
      <c r="C153" s="13"/>
      <c r="D153" s="13"/>
      <c r="E153" s="13"/>
      <c r="F153" s="24"/>
      <c r="G153" s="24"/>
      <c r="H153" s="24"/>
      <c r="I153" s="13"/>
      <c r="J153" s="13"/>
      <c r="K153" s="25"/>
      <c r="L153" s="13"/>
      <c r="M153" s="13"/>
      <c r="N153" s="13"/>
      <c r="O153" s="13"/>
      <c r="P153" s="13"/>
    </row>
    <row r="154" ht="16.5" spans="1:16">
      <c r="A154" s="4"/>
      <c r="B154" s="23"/>
      <c r="C154" s="13"/>
      <c r="D154" s="13"/>
      <c r="E154" s="13"/>
      <c r="F154" s="24"/>
      <c r="G154" s="24"/>
      <c r="H154" s="24"/>
      <c r="I154" s="13"/>
      <c r="J154" s="13"/>
      <c r="K154" s="25"/>
      <c r="L154" s="13"/>
      <c r="M154" s="13"/>
      <c r="N154" s="13"/>
      <c r="O154" s="13"/>
      <c r="P154" s="13"/>
    </row>
    <row r="155" ht="16.5" spans="1:16">
      <c r="A155" s="4"/>
      <c r="B155" s="23"/>
      <c r="C155" s="13"/>
      <c r="D155" s="13"/>
      <c r="E155" s="13"/>
      <c r="F155" s="24"/>
      <c r="G155" s="24"/>
      <c r="H155" s="24"/>
      <c r="I155" s="13"/>
      <c r="J155" s="13"/>
      <c r="K155" s="25"/>
      <c r="L155" s="13"/>
      <c r="M155" s="13"/>
      <c r="N155" s="13"/>
      <c r="O155" s="13"/>
      <c r="P155" s="13"/>
    </row>
    <row r="156" ht="16.5" spans="1:16">
      <c r="A156" s="4"/>
      <c r="B156" s="23"/>
      <c r="C156" s="13"/>
      <c r="D156" s="13"/>
      <c r="E156" s="13"/>
      <c r="F156" s="24"/>
      <c r="G156" s="24"/>
      <c r="H156" s="24"/>
      <c r="I156" s="13"/>
      <c r="J156" s="13"/>
      <c r="K156" s="25"/>
      <c r="L156" s="13"/>
      <c r="M156" s="13"/>
      <c r="N156" s="13"/>
      <c r="O156" s="13"/>
      <c r="P156" s="13"/>
    </row>
    <row r="157" ht="16.5" spans="1:16">
      <c r="A157" s="4"/>
      <c r="B157" s="23"/>
      <c r="C157" s="13"/>
      <c r="D157" s="13"/>
      <c r="E157" s="13"/>
      <c r="F157" s="24"/>
      <c r="G157" s="24"/>
      <c r="H157" s="24"/>
      <c r="I157" s="13"/>
      <c r="J157" s="13"/>
      <c r="K157" s="25"/>
      <c r="L157" s="13"/>
      <c r="M157" s="13"/>
      <c r="N157" s="13"/>
      <c r="O157" s="13"/>
      <c r="P157" s="13"/>
    </row>
    <row r="158" ht="16.5" spans="1:16">
      <c r="A158" s="4"/>
      <c r="B158" s="23"/>
      <c r="C158" s="13"/>
      <c r="D158" s="13"/>
      <c r="E158" s="13"/>
      <c r="F158" s="24"/>
      <c r="G158" s="24"/>
      <c r="H158" s="24"/>
      <c r="I158" s="13"/>
      <c r="J158" s="13"/>
      <c r="K158" s="25"/>
      <c r="L158" s="13"/>
      <c r="M158" s="13"/>
      <c r="N158" s="13"/>
      <c r="O158" s="13"/>
      <c r="P158" s="13"/>
    </row>
    <row r="159" ht="16.5" spans="1:16">
      <c r="A159" s="4"/>
      <c r="B159" s="23"/>
      <c r="C159" s="13"/>
      <c r="D159" s="13"/>
      <c r="E159" s="13"/>
      <c r="F159" s="24"/>
      <c r="G159" s="24"/>
      <c r="H159" s="24"/>
      <c r="I159" s="13"/>
      <c r="J159" s="13"/>
      <c r="K159" s="25"/>
      <c r="L159" s="13"/>
      <c r="M159" s="13"/>
      <c r="N159" s="13"/>
      <c r="O159" s="13"/>
      <c r="P159" s="13"/>
    </row>
    <row r="160" ht="16.5" spans="1:16">
      <c r="A160" s="4"/>
      <c r="B160" s="23"/>
      <c r="C160" s="13"/>
      <c r="D160" s="13"/>
      <c r="E160" s="13"/>
      <c r="F160" s="24"/>
      <c r="G160" s="24"/>
      <c r="H160" s="24"/>
      <c r="I160" s="13"/>
      <c r="J160" s="13"/>
      <c r="K160" s="25"/>
      <c r="L160" s="13"/>
      <c r="M160" s="13"/>
      <c r="N160" s="13"/>
      <c r="O160" s="13"/>
      <c r="P160" s="13"/>
    </row>
    <row r="161" ht="16.5" spans="1:16">
      <c r="A161" s="4"/>
      <c r="B161" s="23"/>
      <c r="C161" s="13"/>
      <c r="D161" s="13"/>
      <c r="E161" s="13"/>
      <c r="F161" s="24"/>
      <c r="G161" s="24"/>
      <c r="H161" s="24"/>
      <c r="I161" s="13"/>
      <c r="J161" s="13"/>
      <c r="K161" s="25"/>
      <c r="L161" s="13"/>
      <c r="M161" s="13"/>
      <c r="N161" s="13"/>
      <c r="O161" s="13"/>
      <c r="P161" s="13"/>
    </row>
    <row r="162" ht="16.5" spans="1:16">
      <c r="A162" s="4"/>
      <c r="B162" s="23"/>
      <c r="C162" s="13"/>
      <c r="D162" s="13"/>
      <c r="E162" s="13"/>
      <c r="F162" s="24"/>
      <c r="G162" s="24"/>
      <c r="H162" s="24"/>
      <c r="I162" s="13"/>
      <c r="J162" s="13"/>
      <c r="K162" s="25"/>
      <c r="L162" s="13"/>
      <c r="M162" s="13"/>
      <c r="N162" s="13"/>
      <c r="O162" s="13"/>
      <c r="P162" s="13"/>
    </row>
    <row r="163" ht="16.5" spans="1:16">
      <c r="A163" s="4"/>
      <c r="B163" s="23"/>
      <c r="C163" s="13"/>
      <c r="D163" s="13"/>
      <c r="E163" s="13"/>
      <c r="F163" s="24"/>
      <c r="G163" s="24"/>
      <c r="H163" s="24"/>
      <c r="I163" s="13"/>
      <c r="J163" s="13"/>
      <c r="K163" s="25"/>
      <c r="L163" s="13"/>
      <c r="M163" s="13"/>
      <c r="N163" s="13"/>
      <c r="O163" s="13"/>
      <c r="P163" s="13"/>
    </row>
    <row r="164" ht="16.5" spans="1:16">
      <c r="A164" s="4"/>
      <c r="B164" s="23"/>
      <c r="C164" s="13"/>
      <c r="D164" s="13"/>
      <c r="E164" s="13"/>
      <c r="F164" s="24"/>
      <c r="G164" s="24"/>
      <c r="H164" s="24"/>
      <c r="I164" s="13"/>
      <c r="J164" s="13"/>
      <c r="K164" s="25"/>
      <c r="L164" s="13"/>
      <c r="M164" s="13"/>
      <c r="N164" s="13"/>
      <c r="O164" s="13"/>
      <c r="P164" s="13"/>
    </row>
    <row r="165" ht="16.5" spans="1:16">
      <c r="A165" s="4"/>
      <c r="B165" s="23"/>
      <c r="C165" s="13"/>
      <c r="D165" s="13"/>
      <c r="E165" s="13"/>
      <c r="F165" s="24"/>
      <c r="G165" s="24"/>
      <c r="H165" s="24"/>
      <c r="I165" s="13"/>
      <c r="J165" s="13"/>
      <c r="K165" s="25"/>
      <c r="L165" s="13"/>
      <c r="M165" s="13"/>
      <c r="N165" s="13"/>
      <c r="O165" s="13"/>
      <c r="P165" s="13"/>
    </row>
    <row r="166" ht="16.5" spans="1:16">
      <c r="A166" s="4"/>
      <c r="B166" s="23"/>
      <c r="C166" s="13"/>
      <c r="D166" s="13"/>
      <c r="E166" s="13"/>
      <c r="F166" s="24"/>
      <c r="G166" s="24"/>
      <c r="H166" s="24"/>
      <c r="I166" s="13"/>
      <c r="J166" s="13"/>
      <c r="K166" s="25"/>
      <c r="L166" s="13"/>
      <c r="M166" s="13"/>
      <c r="N166" s="13"/>
      <c r="O166" s="13"/>
      <c r="P166" s="13"/>
    </row>
    <row r="167" ht="16.5" spans="1:16">
      <c r="A167" s="4"/>
      <c r="B167" s="23"/>
      <c r="C167" s="13"/>
      <c r="D167" s="13"/>
      <c r="E167" s="13"/>
      <c r="F167" s="24"/>
      <c r="G167" s="24"/>
      <c r="H167" s="24"/>
      <c r="I167" s="13"/>
      <c r="J167" s="13"/>
      <c r="K167" s="25"/>
      <c r="L167" s="13"/>
      <c r="M167" s="13"/>
      <c r="N167" s="13"/>
      <c r="O167" s="13"/>
      <c r="P167" s="13"/>
    </row>
    <row r="168" ht="16.5" spans="1:16">
      <c r="A168" s="4"/>
      <c r="B168" s="23"/>
      <c r="C168" s="13"/>
      <c r="D168" s="13"/>
      <c r="E168" s="13"/>
      <c r="F168" s="24"/>
      <c r="G168" s="24"/>
      <c r="H168" s="24"/>
      <c r="I168" s="13"/>
      <c r="J168" s="13"/>
      <c r="K168" s="25"/>
      <c r="L168" s="13"/>
      <c r="M168" s="13"/>
      <c r="N168" s="13"/>
      <c r="O168" s="13"/>
      <c r="P168" s="13"/>
    </row>
    <row r="169" ht="16.5" spans="1:16">
      <c r="A169" s="4"/>
      <c r="B169" s="23"/>
      <c r="C169" s="13"/>
      <c r="D169" s="13"/>
      <c r="E169" s="13"/>
      <c r="F169" s="24"/>
      <c r="G169" s="24"/>
      <c r="H169" s="24"/>
      <c r="I169" s="13"/>
      <c r="J169" s="13"/>
      <c r="K169" s="25"/>
      <c r="L169" s="13"/>
      <c r="M169" s="13"/>
      <c r="N169" s="13"/>
      <c r="O169" s="13"/>
      <c r="P169" s="13"/>
    </row>
    <row r="170" ht="16.5" spans="1:16">
      <c r="A170" s="4"/>
      <c r="B170" s="23"/>
      <c r="C170" s="13"/>
      <c r="D170" s="13"/>
      <c r="E170" s="13"/>
      <c r="F170" s="24"/>
      <c r="G170" s="24"/>
      <c r="H170" s="24"/>
      <c r="I170" s="13"/>
      <c r="J170" s="13"/>
      <c r="K170" s="25"/>
      <c r="L170" s="13"/>
      <c r="M170" s="13"/>
      <c r="N170" s="13"/>
      <c r="O170" s="13"/>
      <c r="P170" s="13"/>
    </row>
    <row r="171" ht="16.5" spans="1:16">
      <c r="A171" s="4"/>
      <c r="B171" s="23"/>
      <c r="C171" s="13"/>
      <c r="D171" s="13"/>
      <c r="E171" s="13"/>
      <c r="F171" s="24"/>
      <c r="G171" s="24"/>
      <c r="H171" s="24"/>
      <c r="I171" s="13"/>
      <c r="J171" s="13"/>
      <c r="K171" s="25"/>
      <c r="L171" s="13"/>
      <c r="M171" s="13"/>
      <c r="N171" s="13"/>
      <c r="O171" s="13"/>
      <c r="P171" s="13"/>
    </row>
    <row r="172" ht="16.5" spans="1:16">
      <c r="A172" s="4"/>
      <c r="B172" s="23"/>
      <c r="C172" s="13"/>
      <c r="D172" s="13"/>
      <c r="E172" s="13"/>
      <c r="F172" s="24"/>
      <c r="G172" s="24"/>
      <c r="H172" s="24"/>
      <c r="I172" s="13"/>
      <c r="J172" s="13"/>
      <c r="K172" s="25"/>
      <c r="L172" s="13"/>
      <c r="M172" s="13"/>
      <c r="N172" s="13"/>
      <c r="O172" s="13"/>
      <c r="P172" s="13"/>
    </row>
    <row r="173" ht="16.5" spans="1:16">
      <c r="A173" s="4"/>
      <c r="B173" s="23"/>
      <c r="C173" s="13"/>
      <c r="D173" s="13"/>
      <c r="E173" s="13"/>
      <c r="F173" s="24"/>
      <c r="G173" s="24"/>
      <c r="H173" s="24"/>
      <c r="I173" s="13"/>
      <c r="J173" s="13"/>
      <c r="K173" s="25"/>
      <c r="L173" s="13"/>
      <c r="M173" s="13"/>
      <c r="N173" s="13"/>
      <c r="O173" s="13"/>
      <c r="P173" s="13"/>
    </row>
    <row r="174" ht="16.5" spans="1:16">
      <c r="A174" s="4"/>
      <c r="B174" s="23"/>
      <c r="C174" s="13"/>
      <c r="D174" s="13"/>
      <c r="E174" s="13"/>
      <c r="F174" s="24"/>
      <c r="G174" s="24"/>
      <c r="H174" s="24"/>
      <c r="I174" s="13"/>
      <c r="J174" s="13"/>
      <c r="K174" s="25"/>
      <c r="L174" s="13"/>
      <c r="M174" s="13"/>
      <c r="N174" s="13"/>
      <c r="O174" s="13"/>
      <c r="P174" s="13"/>
    </row>
    <row r="175" ht="16.5" spans="1:16">
      <c r="A175" s="4"/>
      <c r="B175" s="23"/>
      <c r="C175" s="13"/>
      <c r="D175" s="13"/>
      <c r="E175" s="13"/>
      <c r="F175" s="24"/>
      <c r="G175" s="24"/>
      <c r="H175" s="24"/>
      <c r="I175" s="13"/>
      <c r="J175" s="13"/>
      <c r="K175" s="25"/>
      <c r="L175" s="13"/>
      <c r="M175" s="13"/>
      <c r="N175" s="13"/>
      <c r="O175" s="13"/>
      <c r="P175" s="13"/>
    </row>
    <row r="176" ht="16.5" spans="1:16">
      <c r="A176" s="4"/>
      <c r="B176" s="23"/>
      <c r="C176" s="13"/>
      <c r="D176" s="13"/>
      <c r="E176" s="13"/>
      <c r="F176" s="24"/>
      <c r="G176" s="24"/>
      <c r="H176" s="24"/>
      <c r="I176" s="13"/>
      <c r="J176" s="13"/>
      <c r="K176" s="25"/>
      <c r="L176" s="13"/>
      <c r="M176" s="13"/>
      <c r="N176" s="13"/>
      <c r="O176" s="13"/>
      <c r="P176" s="13"/>
    </row>
    <row r="177" ht="16.5" spans="1:16">
      <c r="A177" s="4"/>
      <c r="B177" s="23"/>
      <c r="C177" s="13"/>
      <c r="D177" s="13"/>
      <c r="E177" s="13"/>
      <c r="F177" s="24"/>
      <c r="G177" s="24"/>
      <c r="H177" s="24"/>
      <c r="I177" s="13"/>
      <c r="J177" s="13"/>
      <c r="K177" s="25"/>
      <c r="L177" s="13"/>
      <c r="M177" s="13"/>
      <c r="N177" s="13"/>
      <c r="O177" s="13"/>
      <c r="P177" s="13"/>
    </row>
    <row r="178" ht="16.5" spans="1:16">
      <c r="A178" s="4"/>
      <c r="B178" s="23"/>
      <c r="C178" s="13"/>
      <c r="D178" s="13"/>
      <c r="E178" s="13"/>
      <c r="F178" s="24"/>
      <c r="G178" s="24"/>
      <c r="H178" s="24"/>
      <c r="I178" s="13"/>
      <c r="J178" s="13"/>
      <c r="K178" s="25"/>
      <c r="L178" s="13"/>
      <c r="M178" s="13"/>
      <c r="N178" s="13"/>
      <c r="O178" s="13"/>
      <c r="P178" s="13"/>
    </row>
    <row r="179" ht="16.5" spans="1:16">
      <c r="A179" s="4"/>
      <c r="B179" s="23"/>
      <c r="C179" s="13"/>
      <c r="D179" s="13"/>
      <c r="E179" s="13"/>
      <c r="F179" s="24"/>
      <c r="G179" s="24"/>
      <c r="H179" s="24"/>
      <c r="I179" s="13"/>
      <c r="J179" s="13"/>
      <c r="K179" s="25"/>
      <c r="L179" s="13"/>
      <c r="M179" s="13"/>
      <c r="N179" s="13"/>
      <c r="O179" s="13"/>
      <c r="P179" s="13"/>
    </row>
    <row r="180" ht="16.5" spans="1:16">
      <c r="A180" s="4"/>
      <c r="B180" s="23"/>
      <c r="C180" s="13"/>
      <c r="D180" s="13"/>
      <c r="E180" s="13"/>
      <c r="F180" s="24"/>
      <c r="G180" s="24"/>
      <c r="H180" s="24"/>
      <c r="I180" s="13"/>
      <c r="J180" s="13"/>
      <c r="K180" s="25"/>
      <c r="L180" s="13"/>
      <c r="M180" s="13"/>
      <c r="N180" s="13"/>
      <c r="O180" s="13"/>
      <c r="P180" s="13"/>
    </row>
    <row r="181" ht="16.5" spans="1:16">
      <c r="A181" s="4"/>
      <c r="B181" s="23"/>
      <c r="C181" s="13"/>
      <c r="D181" s="13"/>
      <c r="E181" s="13"/>
      <c r="F181" s="24"/>
      <c r="G181" s="24"/>
      <c r="H181" s="24"/>
      <c r="I181" s="13"/>
      <c r="J181" s="13"/>
      <c r="K181" s="25"/>
      <c r="L181" s="13"/>
      <c r="M181" s="13"/>
      <c r="N181" s="13"/>
      <c r="O181" s="13"/>
      <c r="P181" s="13"/>
    </row>
    <row r="182" ht="16.5" spans="1:16">
      <c r="A182" s="4"/>
      <c r="B182" s="23"/>
      <c r="C182" s="13"/>
      <c r="D182" s="13"/>
      <c r="E182" s="13"/>
      <c r="F182" s="24"/>
      <c r="G182" s="24"/>
      <c r="H182" s="24"/>
      <c r="I182" s="13"/>
      <c r="J182" s="13"/>
      <c r="K182" s="25"/>
      <c r="L182" s="13"/>
      <c r="M182" s="13"/>
      <c r="N182" s="13"/>
      <c r="O182" s="13"/>
      <c r="P182" s="13"/>
    </row>
    <row r="183" ht="16.5" spans="1:16">
      <c r="A183" s="4"/>
      <c r="B183" s="23"/>
      <c r="C183" s="13"/>
      <c r="D183" s="13"/>
      <c r="E183" s="13"/>
      <c r="F183" s="24"/>
      <c r="G183" s="24"/>
      <c r="H183" s="24"/>
      <c r="I183" s="13"/>
      <c r="J183" s="13"/>
      <c r="K183" s="25"/>
      <c r="L183" s="13"/>
      <c r="M183" s="13"/>
      <c r="N183" s="13"/>
      <c r="O183" s="13"/>
      <c r="P183" s="13"/>
    </row>
    <row r="184" ht="16.5" spans="1:16">
      <c r="A184" s="4"/>
      <c r="B184" s="23"/>
      <c r="C184" s="13"/>
      <c r="D184" s="13"/>
      <c r="E184" s="13"/>
      <c r="F184" s="24"/>
      <c r="G184" s="24"/>
      <c r="H184" s="24"/>
      <c r="I184" s="13"/>
      <c r="J184" s="13"/>
      <c r="K184" s="25"/>
      <c r="L184" s="13"/>
      <c r="M184" s="13"/>
      <c r="N184" s="13"/>
      <c r="O184" s="13"/>
      <c r="P184" s="13"/>
    </row>
    <row r="185" ht="16.5" spans="1:16">
      <c r="A185" s="4"/>
      <c r="B185" s="23"/>
      <c r="C185" s="13"/>
      <c r="D185" s="13"/>
      <c r="E185" s="13"/>
      <c r="F185" s="24"/>
      <c r="G185" s="24"/>
      <c r="H185" s="24"/>
      <c r="I185" s="13"/>
      <c r="J185" s="13"/>
      <c r="K185" s="25"/>
      <c r="L185" s="13"/>
      <c r="M185" s="13"/>
      <c r="N185" s="13"/>
      <c r="O185" s="13"/>
      <c r="P185" s="13"/>
    </row>
    <row r="186" ht="16.5" spans="1:16">
      <c r="A186" s="4"/>
      <c r="B186" s="23"/>
      <c r="C186" s="13"/>
      <c r="D186" s="13"/>
      <c r="E186" s="13"/>
      <c r="F186" s="24"/>
      <c r="G186" s="24"/>
      <c r="H186" s="24"/>
      <c r="I186" s="13"/>
      <c r="J186" s="13"/>
      <c r="K186" s="25"/>
      <c r="L186" s="13"/>
      <c r="M186" s="13"/>
      <c r="N186" s="13"/>
      <c r="O186" s="13"/>
      <c r="P186" s="13"/>
    </row>
    <row r="187" ht="16.5" spans="1:16">
      <c r="A187" s="4"/>
      <c r="B187" s="23"/>
      <c r="C187" s="13"/>
      <c r="D187" s="13"/>
      <c r="E187" s="13"/>
      <c r="F187" s="24"/>
      <c r="G187" s="24"/>
      <c r="H187" s="24"/>
      <c r="I187" s="13"/>
      <c r="J187" s="13"/>
      <c r="K187" s="25"/>
      <c r="L187" s="13"/>
      <c r="M187" s="13"/>
      <c r="N187" s="13"/>
      <c r="O187" s="13"/>
      <c r="P187" s="13"/>
    </row>
    <row r="188" ht="16.5" spans="1:16">
      <c r="A188" s="4"/>
      <c r="B188" s="23"/>
      <c r="C188" s="13"/>
      <c r="D188" s="13"/>
      <c r="E188" s="13"/>
      <c r="F188" s="24"/>
      <c r="G188" s="24"/>
      <c r="H188" s="24"/>
      <c r="I188" s="13"/>
      <c r="J188" s="13"/>
      <c r="K188" s="25"/>
      <c r="L188" s="13"/>
      <c r="M188" s="13"/>
      <c r="N188" s="13"/>
      <c r="O188" s="13"/>
      <c r="P188" s="13"/>
    </row>
    <row r="189" ht="16.5" spans="1:16">
      <c r="A189" s="4"/>
      <c r="B189" s="23"/>
      <c r="C189" s="13"/>
      <c r="D189" s="13"/>
      <c r="E189" s="13"/>
      <c r="F189" s="24"/>
      <c r="G189" s="24"/>
      <c r="H189" s="24"/>
      <c r="I189" s="13"/>
      <c r="J189" s="13"/>
      <c r="K189" s="25"/>
      <c r="L189" s="13"/>
      <c r="M189" s="13"/>
      <c r="N189" s="13"/>
      <c r="O189" s="13"/>
      <c r="P189" s="13"/>
    </row>
    <row r="190" ht="16.5" spans="1:16">
      <c r="A190" s="4"/>
      <c r="B190" s="23"/>
      <c r="C190" s="13"/>
      <c r="D190" s="13"/>
      <c r="E190" s="13"/>
      <c r="F190" s="24"/>
      <c r="G190" s="24"/>
      <c r="H190" s="24"/>
      <c r="I190" s="13"/>
      <c r="J190" s="13"/>
      <c r="K190" s="25"/>
      <c r="L190" s="13"/>
      <c r="M190" s="13"/>
      <c r="N190" s="13"/>
      <c r="O190" s="13"/>
      <c r="P190" s="13"/>
    </row>
    <row r="191" ht="16.5" spans="1:16">
      <c r="A191" s="4"/>
      <c r="B191" s="23"/>
      <c r="C191" s="13"/>
      <c r="D191" s="13"/>
      <c r="E191" s="13"/>
      <c r="F191" s="24"/>
      <c r="G191" s="24"/>
      <c r="H191" s="24"/>
      <c r="I191" s="13"/>
      <c r="J191" s="13"/>
      <c r="K191" s="25"/>
      <c r="L191" s="13"/>
      <c r="M191" s="13"/>
      <c r="N191" s="13"/>
      <c r="O191" s="13"/>
      <c r="P191" s="13"/>
    </row>
    <row r="192" ht="16.5" spans="1:16">
      <c r="A192" s="4"/>
      <c r="B192" s="23"/>
      <c r="C192" s="13"/>
      <c r="D192" s="13"/>
      <c r="E192" s="13"/>
      <c r="F192" s="24"/>
      <c r="G192" s="24"/>
      <c r="H192" s="24"/>
      <c r="I192" s="13"/>
      <c r="J192" s="13"/>
      <c r="K192" s="25"/>
      <c r="L192" s="13"/>
      <c r="M192" s="13"/>
      <c r="N192" s="13"/>
      <c r="O192" s="13"/>
      <c r="P192" s="13"/>
    </row>
    <row r="193" ht="16.5" spans="1:16">
      <c r="A193" s="4"/>
      <c r="B193" s="23"/>
      <c r="C193" s="13"/>
      <c r="D193" s="13"/>
      <c r="E193" s="13"/>
      <c r="F193" s="24"/>
      <c r="G193" s="24"/>
      <c r="H193" s="24"/>
      <c r="I193" s="13"/>
      <c r="J193" s="13"/>
      <c r="K193" s="25"/>
      <c r="L193" s="13"/>
      <c r="M193" s="13"/>
      <c r="N193" s="13"/>
      <c r="O193" s="13"/>
      <c r="P193" s="13"/>
    </row>
    <row r="194" ht="16.5" spans="1:16">
      <c r="A194" s="4"/>
      <c r="B194" s="23"/>
      <c r="C194" s="13"/>
      <c r="D194" s="13"/>
      <c r="E194" s="13"/>
      <c r="F194" s="24"/>
      <c r="G194" s="24"/>
      <c r="H194" s="24"/>
      <c r="I194" s="13"/>
      <c r="J194" s="13"/>
      <c r="K194" s="25"/>
      <c r="L194" s="13"/>
      <c r="M194" s="13"/>
      <c r="N194" s="13"/>
      <c r="O194" s="13"/>
      <c r="P194" s="13"/>
    </row>
    <row r="195" ht="16.5" spans="1:16">
      <c r="A195" s="4"/>
      <c r="B195" s="23"/>
      <c r="C195" s="13"/>
      <c r="D195" s="13"/>
      <c r="E195" s="13"/>
      <c r="F195" s="24"/>
      <c r="G195" s="24"/>
      <c r="H195" s="24"/>
      <c r="I195" s="13"/>
      <c r="J195" s="13"/>
      <c r="K195" s="25"/>
      <c r="L195" s="13"/>
      <c r="M195" s="13"/>
      <c r="N195" s="13"/>
      <c r="O195" s="13"/>
      <c r="P195" s="13"/>
    </row>
    <row r="196" ht="16.5" spans="1:16">
      <c r="A196" s="4"/>
      <c r="B196" s="23"/>
      <c r="C196" s="13"/>
      <c r="D196" s="13"/>
      <c r="E196" s="13"/>
      <c r="F196" s="24"/>
      <c r="G196" s="24"/>
      <c r="H196" s="24"/>
      <c r="I196" s="13"/>
      <c r="J196" s="13"/>
      <c r="K196" s="25"/>
      <c r="L196" s="13"/>
      <c r="M196" s="13"/>
      <c r="N196" s="13"/>
      <c r="O196" s="13"/>
      <c r="P196" s="13"/>
    </row>
    <row r="197" ht="16.5" spans="1:16">
      <c r="A197" s="4"/>
      <c r="B197" s="23"/>
      <c r="C197" s="13"/>
      <c r="D197" s="13"/>
      <c r="E197" s="13"/>
      <c r="F197" s="24"/>
      <c r="G197" s="24"/>
      <c r="H197" s="24"/>
      <c r="I197" s="13"/>
      <c r="J197" s="13"/>
      <c r="K197" s="25"/>
      <c r="L197" s="13"/>
      <c r="M197" s="13"/>
      <c r="N197" s="13"/>
      <c r="O197" s="13"/>
      <c r="P197" s="13"/>
    </row>
    <row r="198" ht="16.5" spans="1:16">
      <c r="A198" s="4"/>
      <c r="B198" s="23"/>
      <c r="C198" s="13"/>
      <c r="D198" s="13"/>
      <c r="E198" s="13"/>
      <c r="F198" s="24"/>
      <c r="G198" s="24"/>
      <c r="H198" s="24"/>
      <c r="I198" s="13"/>
      <c r="J198" s="13"/>
      <c r="K198" s="25"/>
      <c r="L198" s="13"/>
      <c r="M198" s="13"/>
      <c r="N198" s="13"/>
      <c r="O198" s="13"/>
      <c r="P198" s="13"/>
    </row>
    <row r="199" ht="16.5" spans="1:16">
      <c r="A199" s="4"/>
      <c r="B199" s="23"/>
      <c r="C199" s="13"/>
      <c r="D199" s="13"/>
      <c r="E199" s="13"/>
      <c r="F199" s="24"/>
      <c r="G199" s="24"/>
      <c r="H199" s="24"/>
      <c r="I199" s="13"/>
      <c r="J199" s="13"/>
      <c r="K199" s="25"/>
      <c r="L199" s="13"/>
      <c r="M199" s="13"/>
      <c r="N199" s="13"/>
      <c r="O199" s="13"/>
      <c r="P199" s="13"/>
    </row>
    <row r="200" ht="16.5" spans="1:16">
      <c r="A200" s="4"/>
      <c r="B200" s="23"/>
      <c r="C200" s="13"/>
      <c r="D200" s="13"/>
      <c r="E200" s="13"/>
      <c r="F200" s="24"/>
      <c r="G200" s="24"/>
      <c r="H200" s="24"/>
      <c r="I200" s="13"/>
      <c r="J200" s="13"/>
      <c r="K200" s="25"/>
      <c r="L200" s="13"/>
      <c r="M200" s="13"/>
      <c r="N200" s="13"/>
      <c r="O200" s="13"/>
      <c r="P200" s="13"/>
    </row>
    <row r="201" ht="16.5" spans="1:16">
      <c r="A201" s="4"/>
      <c r="B201" s="23"/>
      <c r="C201" s="13"/>
      <c r="D201" s="13"/>
      <c r="E201" s="13"/>
      <c r="F201" s="24"/>
      <c r="G201" s="24"/>
      <c r="H201" s="24"/>
      <c r="I201" s="13"/>
      <c r="J201" s="13"/>
      <c r="K201" s="25"/>
      <c r="L201" s="13"/>
      <c r="M201" s="13"/>
      <c r="N201" s="13"/>
      <c r="O201" s="13"/>
      <c r="P201" s="13"/>
    </row>
    <row r="202" ht="16.5" spans="1:16">
      <c r="A202" s="4"/>
      <c r="B202" s="23"/>
      <c r="C202" s="13"/>
      <c r="D202" s="13"/>
      <c r="E202" s="13"/>
      <c r="F202" s="24"/>
      <c r="G202" s="24"/>
      <c r="H202" s="24"/>
      <c r="I202" s="13"/>
      <c r="J202" s="13"/>
      <c r="K202" s="25"/>
      <c r="L202" s="13"/>
      <c r="M202" s="13"/>
      <c r="N202" s="13"/>
      <c r="O202" s="13"/>
      <c r="P202" s="13"/>
    </row>
    <row r="203" ht="16.5" spans="1:16">
      <c r="A203" s="4"/>
      <c r="B203" s="23"/>
      <c r="C203" s="13"/>
      <c r="D203" s="13"/>
      <c r="E203" s="13"/>
      <c r="F203" s="24"/>
      <c r="G203" s="24"/>
      <c r="H203" s="24"/>
      <c r="I203" s="13"/>
      <c r="J203" s="13"/>
      <c r="K203" s="25"/>
      <c r="L203" s="13"/>
      <c r="M203" s="13"/>
      <c r="N203" s="13"/>
      <c r="O203" s="13"/>
      <c r="P203" s="13"/>
    </row>
    <row r="204" ht="16.5" spans="1:16">
      <c r="A204" s="4"/>
      <c r="B204" s="23"/>
      <c r="C204" s="13"/>
      <c r="D204" s="13"/>
      <c r="E204" s="13"/>
      <c r="F204" s="24"/>
      <c r="G204" s="24"/>
      <c r="H204" s="24"/>
      <c r="I204" s="13"/>
      <c r="J204" s="13"/>
      <c r="K204" s="25"/>
      <c r="L204" s="13"/>
      <c r="M204" s="13"/>
      <c r="N204" s="13"/>
      <c r="O204" s="13"/>
      <c r="P204" s="13"/>
    </row>
    <row r="205" ht="16.5" spans="1:16">
      <c r="A205" s="4"/>
      <c r="B205" s="23"/>
      <c r="C205" s="13"/>
      <c r="D205" s="13"/>
      <c r="E205" s="13"/>
      <c r="F205" s="24"/>
      <c r="G205" s="24"/>
      <c r="H205" s="24"/>
      <c r="I205" s="13"/>
      <c r="J205" s="13"/>
      <c r="K205" s="25"/>
      <c r="L205" s="13"/>
      <c r="M205" s="13"/>
      <c r="N205" s="13"/>
      <c r="O205" s="13"/>
      <c r="P205" s="13"/>
    </row>
    <row r="206" ht="16.5" spans="1:16">
      <c r="A206" s="4"/>
      <c r="B206" s="23"/>
      <c r="C206" s="13"/>
      <c r="D206" s="13"/>
      <c r="E206" s="13"/>
      <c r="F206" s="24"/>
      <c r="G206" s="24"/>
      <c r="H206" s="24"/>
      <c r="I206" s="13"/>
      <c r="J206" s="13"/>
      <c r="K206" s="25"/>
      <c r="L206" s="13"/>
      <c r="M206" s="13"/>
      <c r="N206" s="13"/>
      <c r="O206" s="13"/>
      <c r="P206" s="13"/>
    </row>
    <row r="207" ht="16.5" spans="1:16">
      <c r="A207" s="4"/>
      <c r="B207" s="23"/>
      <c r="C207" s="13"/>
      <c r="D207" s="13"/>
      <c r="E207" s="13"/>
      <c r="F207" s="24"/>
      <c r="G207" s="24"/>
      <c r="H207" s="24"/>
      <c r="I207" s="13"/>
      <c r="J207" s="13"/>
      <c r="K207" s="25"/>
      <c r="L207" s="13"/>
      <c r="M207" s="13"/>
      <c r="N207" s="13"/>
      <c r="O207" s="13"/>
      <c r="P207" s="13"/>
    </row>
    <row r="208" ht="16.5" spans="1:16">
      <c r="A208" s="4"/>
      <c r="B208" s="23"/>
      <c r="C208" s="13"/>
      <c r="D208" s="13"/>
      <c r="E208" s="13"/>
      <c r="F208" s="24"/>
      <c r="G208" s="24"/>
      <c r="H208" s="24"/>
      <c r="I208" s="13"/>
      <c r="J208" s="13"/>
      <c r="K208" s="25"/>
      <c r="L208" s="13"/>
      <c r="M208" s="13"/>
      <c r="N208" s="13"/>
      <c r="O208" s="13"/>
      <c r="P208" s="13"/>
    </row>
    <row r="209" ht="16.5" spans="1:16">
      <c r="A209" s="4"/>
      <c r="B209" s="23"/>
      <c r="C209" s="13"/>
      <c r="D209" s="13"/>
      <c r="E209" s="13"/>
      <c r="F209" s="24"/>
      <c r="G209" s="24"/>
      <c r="H209" s="24"/>
      <c r="I209" s="13"/>
      <c r="J209" s="13"/>
      <c r="K209" s="25"/>
      <c r="L209" s="13"/>
      <c r="M209" s="13"/>
      <c r="N209" s="13"/>
      <c r="O209" s="13"/>
      <c r="P209" s="13"/>
    </row>
    <row r="210" ht="16.5" spans="1:16">
      <c r="A210" s="4"/>
      <c r="B210" s="23"/>
      <c r="C210" s="13"/>
      <c r="D210" s="13"/>
      <c r="E210" s="13"/>
      <c r="F210" s="24"/>
      <c r="G210" s="24"/>
      <c r="H210" s="24"/>
      <c r="I210" s="13"/>
      <c r="J210" s="13"/>
      <c r="K210" s="25"/>
      <c r="L210" s="13"/>
      <c r="M210" s="13"/>
      <c r="N210" s="13"/>
      <c r="O210" s="13"/>
      <c r="P210" s="13"/>
    </row>
    <row r="211" ht="16.5" spans="1:16">
      <c r="A211" s="4"/>
      <c r="B211" s="23"/>
      <c r="C211" s="13"/>
      <c r="D211" s="13"/>
      <c r="E211" s="13"/>
      <c r="F211" s="24"/>
      <c r="G211" s="24"/>
      <c r="H211" s="24"/>
      <c r="I211" s="13"/>
      <c r="J211" s="13"/>
      <c r="K211" s="25"/>
      <c r="L211" s="13"/>
      <c r="M211" s="13"/>
      <c r="N211" s="13"/>
      <c r="O211" s="13"/>
      <c r="P211" s="13"/>
    </row>
    <row r="212" ht="16.5" spans="1:16">
      <c r="A212" s="4"/>
      <c r="B212" s="23"/>
      <c r="C212" s="13"/>
      <c r="D212" s="13"/>
      <c r="E212" s="13"/>
      <c r="F212" s="24"/>
      <c r="G212" s="24"/>
      <c r="H212" s="24"/>
      <c r="I212" s="13"/>
      <c r="J212" s="13"/>
      <c r="K212" s="25"/>
      <c r="L212" s="13"/>
      <c r="M212" s="13"/>
      <c r="N212" s="13"/>
      <c r="O212" s="13"/>
      <c r="P212" s="13"/>
    </row>
    <row r="213" ht="16.5" spans="1:16">
      <c r="A213" s="4"/>
      <c r="B213" s="23"/>
      <c r="C213" s="13"/>
      <c r="D213" s="13"/>
      <c r="E213" s="13"/>
      <c r="F213" s="24"/>
      <c r="G213" s="24"/>
      <c r="H213" s="24"/>
      <c r="I213" s="13"/>
      <c r="J213" s="13"/>
      <c r="K213" s="25"/>
      <c r="L213" s="13"/>
      <c r="M213" s="13"/>
      <c r="N213" s="13"/>
      <c r="O213" s="13"/>
      <c r="P213" s="13"/>
    </row>
    <row r="214" ht="16.5" spans="1:16">
      <c r="A214" s="4"/>
      <c r="B214" s="23"/>
      <c r="C214" s="13"/>
      <c r="D214" s="13"/>
      <c r="E214" s="13"/>
      <c r="F214" s="24"/>
      <c r="G214" s="24"/>
      <c r="H214" s="24"/>
      <c r="I214" s="13"/>
      <c r="J214" s="13"/>
      <c r="K214" s="25"/>
      <c r="L214" s="13"/>
      <c r="M214" s="13"/>
      <c r="N214" s="13"/>
      <c r="O214" s="13"/>
      <c r="P214" s="13"/>
    </row>
    <row r="215" ht="16.5" spans="1:16">
      <c r="A215" s="4"/>
      <c r="B215" s="23"/>
      <c r="C215" s="13"/>
      <c r="D215" s="13"/>
      <c r="E215" s="13"/>
      <c r="F215" s="24"/>
      <c r="G215" s="24"/>
      <c r="H215" s="24"/>
      <c r="I215" s="13"/>
      <c r="J215" s="13"/>
      <c r="K215" s="25"/>
      <c r="L215" s="13"/>
      <c r="M215" s="13"/>
      <c r="N215" s="13"/>
      <c r="O215" s="13"/>
      <c r="P215" s="13"/>
    </row>
    <row r="216" ht="16.5" spans="1:16">
      <c r="A216" s="4"/>
      <c r="B216" s="23"/>
      <c r="C216" s="13"/>
      <c r="D216" s="13"/>
      <c r="E216" s="13"/>
      <c r="F216" s="24"/>
      <c r="G216" s="24"/>
      <c r="H216" s="24"/>
      <c r="I216" s="13"/>
      <c r="J216" s="13"/>
      <c r="K216" s="25"/>
      <c r="L216" s="13"/>
      <c r="M216" s="13"/>
      <c r="N216" s="13"/>
      <c r="O216" s="13"/>
      <c r="P216" s="13"/>
    </row>
    <row r="217" ht="16.5" spans="1:16">
      <c r="A217" s="4"/>
      <c r="B217" s="23"/>
      <c r="C217" s="13"/>
      <c r="D217" s="13"/>
      <c r="E217" s="13"/>
      <c r="F217" s="24"/>
      <c r="G217" s="24"/>
      <c r="H217" s="24"/>
      <c r="I217" s="13"/>
      <c r="J217" s="13"/>
      <c r="K217" s="25"/>
      <c r="L217" s="13"/>
      <c r="M217" s="13"/>
      <c r="N217" s="13"/>
      <c r="O217" s="13"/>
      <c r="P217" s="13"/>
    </row>
    <row r="218" ht="16.5" spans="1:16">
      <c r="A218" s="4"/>
      <c r="B218" s="23"/>
      <c r="C218" s="13"/>
      <c r="D218" s="13"/>
      <c r="E218" s="13"/>
      <c r="F218" s="24"/>
      <c r="G218" s="24"/>
      <c r="H218" s="24"/>
      <c r="I218" s="13"/>
      <c r="J218" s="13"/>
      <c r="K218" s="25"/>
      <c r="L218" s="13"/>
      <c r="M218" s="13"/>
      <c r="N218" s="13"/>
      <c r="O218" s="13"/>
      <c r="P218" s="13"/>
    </row>
    <row r="219" ht="16.5" spans="1:16">
      <c r="A219" s="4"/>
      <c r="B219" s="23"/>
      <c r="C219" s="13"/>
      <c r="D219" s="13"/>
      <c r="E219" s="13"/>
      <c r="F219" s="24"/>
      <c r="G219" s="24"/>
      <c r="H219" s="24"/>
      <c r="I219" s="13"/>
      <c r="J219" s="13"/>
      <c r="K219" s="25"/>
      <c r="L219" s="13"/>
      <c r="M219" s="13"/>
      <c r="N219" s="13"/>
      <c r="O219" s="13"/>
      <c r="P219" s="13"/>
    </row>
    <row r="220" ht="16.5" spans="1:16">
      <c r="A220" s="4"/>
      <c r="B220" s="23"/>
      <c r="C220" s="13"/>
      <c r="D220" s="13"/>
      <c r="E220" s="13"/>
      <c r="F220" s="24"/>
      <c r="G220" s="24"/>
      <c r="H220" s="24"/>
      <c r="I220" s="13"/>
      <c r="J220" s="13"/>
      <c r="K220" s="25"/>
      <c r="L220" s="13"/>
      <c r="M220" s="13"/>
      <c r="N220" s="13"/>
      <c r="O220" s="13"/>
      <c r="P220" s="13"/>
    </row>
    <row r="221" ht="16.5" spans="1:16">
      <c r="A221" s="4"/>
      <c r="B221" s="23"/>
      <c r="C221" s="13"/>
      <c r="D221" s="13"/>
      <c r="E221" s="13"/>
      <c r="F221" s="24"/>
      <c r="G221" s="24"/>
      <c r="H221" s="24"/>
      <c r="I221" s="13"/>
      <c r="J221" s="13"/>
      <c r="K221" s="25"/>
      <c r="L221" s="13"/>
      <c r="M221" s="13"/>
      <c r="N221" s="13"/>
      <c r="O221" s="13"/>
      <c r="P221" s="13"/>
    </row>
    <row r="222" ht="16.5" spans="1:16">
      <c r="A222" s="4"/>
      <c r="B222" s="23"/>
      <c r="C222" s="13"/>
      <c r="D222" s="13"/>
      <c r="E222" s="13"/>
      <c r="F222" s="24"/>
      <c r="G222" s="24"/>
      <c r="H222" s="24"/>
      <c r="I222" s="13"/>
      <c r="J222" s="13"/>
      <c r="K222" s="25"/>
      <c r="L222" s="13"/>
      <c r="M222" s="13"/>
      <c r="N222" s="13"/>
      <c r="O222" s="13"/>
      <c r="P222" s="13"/>
    </row>
    <row r="223" ht="16.5" spans="1:16">
      <c r="A223" s="4"/>
      <c r="B223" s="23"/>
      <c r="C223" s="13"/>
      <c r="D223" s="13"/>
      <c r="E223" s="13"/>
      <c r="F223" s="24"/>
      <c r="G223" s="24"/>
      <c r="H223" s="24"/>
      <c r="I223" s="13"/>
      <c r="J223" s="13"/>
      <c r="K223" s="25"/>
      <c r="L223" s="13"/>
      <c r="M223" s="13"/>
      <c r="N223" s="13"/>
      <c r="O223" s="13"/>
      <c r="P223" s="13"/>
    </row>
    <row r="224" ht="16.5" spans="1:16">
      <c r="A224" s="4"/>
      <c r="B224" s="23"/>
      <c r="C224" s="13"/>
      <c r="D224" s="13"/>
      <c r="E224" s="13"/>
      <c r="F224" s="24"/>
      <c r="G224" s="24"/>
      <c r="H224" s="24"/>
      <c r="I224" s="13"/>
      <c r="J224" s="13"/>
      <c r="K224" s="25"/>
      <c r="L224" s="13"/>
      <c r="M224" s="13"/>
      <c r="N224" s="13"/>
      <c r="O224" s="13"/>
      <c r="P224" s="13"/>
    </row>
    <row r="225" ht="16.5" spans="1:16">
      <c r="A225" s="4"/>
      <c r="B225" s="23"/>
      <c r="C225" s="13"/>
      <c r="D225" s="13"/>
      <c r="E225" s="13"/>
      <c r="F225" s="24"/>
      <c r="G225" s="24"/>
      <c r="H225" s="24"/>
      <c r="I225" s="13"/>
      <c r="J225" s="13"/>
      <c r="K225" s="25"/>
      <c r="L225" s="13"/>
      <c r="M225" s="13"/>
      <c r="N225" s="13"/>
      <c r="O225" s="13"/>
      <c r="P225" s="13"/>
    </row>
    <row r="226" ht="16.5" spans="1:16">
      <c r="A226" s="4"/>
      <c r="B226" s="23"/>
      <c r="C226" s="13"/>
      <c r="D226" s="13"/>
      <c r="E226" s="13"/>
      <c r="F226" s="24"/>
      <c r="G226" s="24"/>
      <c r="H226" s="24"/>
      <c r="I226" s="13"/>
      <c r="J226" s="13"/>
      <c r="K226" s="25"/>
      <c r="L226" s="13"/>
      <c r="M226" s="13"/>
      <c r="N226" s="13"/>
      <c r="O226" s="13"/>
      <c r="P226" s="13"/>
    </row>
    <row r="227" ht="16.5" spans="1:16">
      <c r="A227" s="4"/>
      <c r="B227" s="23"/>
      <c r="C227" s="13"/>
      <c r="D227" s="13"/>
      <c r="E227" s="13"/>
      <c r="F227" s="24"/>
      <c r="G227" s="24"/>
      <c r="H227" s="24"/>
      <c r="I227" s="13"/>
      <c r="J227" s="13"/>
      <c r="K227" s="25"/>
      <c r="L227" s="13"/>
      <c r="M227" s="13"/>
      <c r="N227" s="13"/>
      <c r="O227" s="13"/>
      <c r="P227" s="13"/>
    </row>
    <row r="228" ht="16.5" spans="1:16">
      <c r="A228" s="4"/>
      <c r="B228" s="23"/>
      <c r="C228" s="13"/>
      <c r="D228" s="13"/>
      <c r="E228" s="13"/>
      <c r="F228" s="24"/>
      <c r="G228" s="24"/>
      <c r="H228" s="24"/>
      <c r="I228" s="13"/>
      <c r="J228" s="13"/>
      <c r="K228" s="25"/>
      <c r="L228" s="13"/>
      <c r="M228" s="13"/>
      <c r="N228" s="13"/>
      <c r="O228" s="13"/>
      <c r="P228" s="13"/>
    </row>
    <row r="229" ht="16.5" spans="1:16">
      <c r="A229" s="4"/>
      <c r="B229" s="23"/>
      <c r="C229" s="13"/>
      <c r="D229" s="13"/>
      <c r="E229" s="13"/>
      <c r="F229" s="24"/>
      <c r="G229" s="24"/>
      <c r="H229" s="24"/>
      <c r="I229" s="13"/>
      <c r="J229" s="13"/>
      <c r="K229" s="25"/>
      <c r="L229" s="13"/>
      <c r="M229" s="13"/>
      <c r="N229" s="13"/>
      <c r="O229" s="13"/>
      <c r="P229" s="13"/>
    </row>
    <row r="230" ht="16.5" spans="1:16">
      <c r="A230" s="4"/>
      <c r="B230" s="23"/>
      <c r="C230" s="13"/>
      <c r="D230" s="13"/>
      <c r="E230" s="13"/>
      <c r="F230" s="24"/>
      <c r="G230" s="24"/>
      <c r="H230" s="24"/>
      <c r="I230" s="13"/>
      <c r="J230" s="13"/>
      <c r="K230" s="25"/>
      <c r="L230" s="13"/>
      <c r="M230" s="13"/>
      <c r="N230" s="13"/>
      <c r="O230" s="13"/>
      <c r="P230" s="13"/>
    </row>
    <row r="231" ht="16.5" spans="1:16">
      <c r="A231" s="4"/>
      <c r="B231" s="23"/>
      <c r="C231" s="13"/>
      <c r="D231" s="13"/>
      <c r="E231" s="13"/>
      <c r="F231" s="24"/>
      <c r="G231" s="24"/>
      <c r="H231" s="24"/>
      <c r="I231" s="13"/>
      <c r="J231" s="13"/>
      <c r="K231" s="25"/>
      <c r="L231" s="13"/>
      <c r="M231" s="13"/>
      <c r="N231" s="13"/>
      <c r="O231" s="13"/>
      <c r="P231" s="13"/>
    </row>
    <row r="232" ht="16.5" spans="1:16">
      <c r="A232" s="4"/>
      <c r="B232" s="23"/>
      <c r="C232" s="13"/>
      <c r="D232" s="13"/>
      <c r="E232" s="13"/>
      <c r="F232" s="24"/>
      <c r="G232" s="24"/>
      <c r="H232" s="24"/>
      <c r="I232" s="13"/>
      <c r="J232" s="13"/>
      <c r="K232" s="25"/>
      <c r="L232" s="13"/>
      <c r="M232" s="13"/>
      <c r="N232" s="13"/>
      <c r="O232" s="13"/>
      <c r="P232" s="13"/>
    </row>
    <row r="233" ht="16.5" spans="1:16">
      <c r="A233" s="4"/>
      <c r="B233" s="23"/>
      <c r="C233" s="13"/>
      <c r="D233" s="13"/>
      <c r="E233" s="13"/>
      <c r="F233" s="24"/>
      <c r="G233" s="24"/>
      <c r="H233" s="24"/>
      <c r="I233" s="13"/>
      <c r="J233" s="13"/>
      <c r="K233" s="25"/>
      <c r="L233" s="13"/>
      <c r="M233" s="13"/>
      <c r="N233" s="13"/>
      <c r="O233" s="13"/>
      <c r="P233" s="13"/>
    </row>
    <row r="234" ht="16.5" spans="1:16">
      <c r="A234" s="4"/>
      <c r="B234" s="23"/>
      <c r="C234" s="13"/>
      <c r="D234" s="13"/>
      <c r="E234" s="13"/>
      <c r="F234" s="24"/>
      <c r="G234" s="24"/>
      <c r="H234" s="24"/>
      <c r="I234" s="13"/>
      <c r="J234" s="13"/>
      <c r="K234" s="25"/>
      <c r="L234" s="13"/>
      <c r="M234" s="13"/>
      <c r="N234" s="13"/>
      <c r="O234" s="13"/>
      <c r="P234" s="13"/>
    </row>
    <row r="235" ht="16.5" spans="1:16">
      <c r="A235" s="4"/>
      <c r="B235" s="23"/>
      <c r="C235" s="13"/>
      <c r="D235" s="13"/>
      <c r="E235" s="13"/>
      <c r="F235" s="24"/>
      <c r="G235" s="24"/>
      <c r="H235" s="24"/>
      <c r="I235" s="13"/>
      <c r="J235" s="13"/>
      <c r="K235" s="25"/>
      <c r="L235" s="13"/>
      <c r="M235" s="13"/>
      <c r="N235" s="13"/>
      <c r="O235" s="13"/>
      <c r="P235" s="13"/>
    </row>
    <row r="236" ht="16.5" spans="1:16">
      <c r="A236" s="4"/>
      <c r="B236" s="23"/>
      <c r="C236" s="13"/>
      <c r="D236" s="13"/>
      <c r="E236" s="13"/>
      <c r="F236" s="24"/>
      <c r="G236" s="24"/>
      <c r="H236" s="24"/>
      <c r="I236" s="13"/>
      <c r="J236" s="13"/>
      <c r="K236" s="25"/>
      <c r="L236" s="13"/>
      <c r="M236" s="13"/>
      <c r="N236" s="13"/>
      <c r="O236" s="13"/>
      <c r="P236" s="13"/>
    </row>
    <row r="237" ht="16.5" spans="1:16">
      <c r="A237" s="4"/>
      <c r="B237" s="23"/>
      <c r="C237" s="13"/>
      <c r="D237" s="13"/>
      <c r="E237" s="13"/>
      <c r="F237" s="24"/>
      <c r="G237" s="24"/>
      <c r="H237" s="24"/>
      <c r="I237" s="13"/>
      <c r="J237" s="13"/>
      <c r="K237" s="25"/>
      <c r="L237" s="13"/>
      <c r="M237" s="13"/>
      <c r="N237" s="13"/>
      <c r="O237" s="13"/>
      <c r="P237" s="13"/>
    </row>
    <row r="238" ht="16.5" spans="1:16">
      <c r="A238" s="4"/>
      <c r="B238" s="23"/>
      <c r="C238" s="13"/>
      <c r="D238" s="13"/>
      <c r="E238" s="13"/>
      <c r="F238" s="24"/>
      <c r="G238" s="24"/>
      <c r="H238" s="24"/>
      <c r="I238" s="13"/>
      <c r="J238" s="13"/>
      <c r="K238" s="25"/>
      <c r="L238" s="13"/>
      <c r="M238" s="13"/>
      <c r="N238" s="13"/>
      <c r="O238" s="13"/>
      <c r="P238" s="13"/>
    </row>
    <row r="239" ht="16.5" spans="1:16">
      <c r="A239" s="4"/>
      <c r="B239" s="23"/>
      <c r="C239" s="13"/>
      <c r="D239" s="13"/>
      <c r="E239" s="13"/>
      <c r="F239" s="24"/>
      <c r="G239" s="24"/>
      <c r="H239" s="24"/>
      <c r="I239" s="13"/>
      <c r="J239" s="13"/>
      <c r="K239" s="25"/>
      <c r="L239" s="13"/>
      <c r="M239" s="13"/>
      <c r="N239" s="13"/>
      <c r="O239" s="13"/>
      <c r="P239" s="13"/>
    </row>
    <row r="240" ht="16.5" spans="1:16">
      <c r="A240" s="4"/>
      <c r="B240" s="23"/>
      <c r="C240" s="13"/>
      <c r="D240" s="13"/>
      <c r="E240" s="13"/>
      <c r="F240" s="24"/>
      <c r="G240" s="24"/>
      <c r="H240" s="24"/>
      <c r="I240" s="13"/>
      <c r="J240" s="13"/>
      <c r="K240" s="25"/>
      <c r="L240" s="13"/>
      <c r="M240" s="13"/>
      <c r="N240" s="13"/>
      <c r="O240" s="13"/>
      <c r="P240" s="13"/>
    </row>
    <row r="241" ht="16.5" spans="1:16">
      <c r="A241" s="4"/>
      <c r="B241" s="23"/>
      <c r="C241" s="13"/>
      <c r="D241" s="13"/>
      <c r="E241" s="13"/>
      <c r="F241" s="24"/>
      <c r="G241" s="24"/>
      <c r="H241" s="24"/>
      <c r="I241" s="13"/>
      <c r="J241" s="13"/>
      <c r="K241" s="25"/>
      <c r="L241" s="13"/>
      <c r="M241" s="13"/>
      <c r="N241" s="13"/>
      <c r="O241" s="13"/>
      <c r="P241" s="13"/>
    </row>
    <row r="242" ht="16.5" spans="1:16">
      <c r="A242" s="4"/>
      <c r="B242" s="23"/>
      <c r="C242" s="13"/>
      <c r="D242" s="13"/>
      <c r="E242" s="13"/>
      <c r="F242" s="24"/>
      <c r="G242" s="24"/>
      <c r="H242" s="24"/>
      <c r="I242" s="13"/>
      <c r="J242" s="13"/>
      <c r="K242" s="25"/>
      <c r="L242" s="13"/>
      <c r="M242" s="13"/>
      <c r="N242" s="13"/>
      <c r="O242" s="13"/>
      <c r="P242" s="13"/>
    </row>
    <row r="243" ht="16.5" spans="1:16">
      <c r="A243" s="4"/>
      <c r="B243" s="23"/>
      <c r="C243" s="13"/>
      <c r="D243" s="13"/>
      <c r="E243" s="13"/>
      <c r="F243" s="24"/>
      <c r="G243" s="24"/>
      <c r="H243" s="24"/>
      <c r="I243" s="13"/>
      <c r="J243" s="13"/>
      <c r="K243" s="25"/>
      <c r="L243" s="13"/>
      <c r="M243" s="13"/>
      <c r="N243" s="13"/>
      <c r="O243" s="13"/>
      <c r="P243" s="13"/>
    </row>
    <row r="244" ht="16.5" spans="1:16">
      <c r="A244" s="4"/>
      <c r="B244" s="23"/>
      <c r="C244" s="13"/>
      <c r="D244" s="13"/>
      <c r="E244" s="13"/>
      <c r="F244" s="24"/>
      <c r="G244" s="24"/>
      <c r="H244" s="24"/>
      <c r="I244" s="13"/>
      <c r="J244" s="13"/>
      <c r="K244" s="25"/>
      <c r="L244" s="13"/>
      <c r="M244" s="13"/>
      <c r="N244" s="13"/>
      <c r="O244" s="13"/>
      <c r="P244" s="13"/>
    </row>
    <row r="245" ht="16.5" spans="1:16">
      <c r="A245" s="4"/>
      <c r="B245" s="23"/>
      <c r="C245" s="13"/>
      <c r="D245" s="13"/>
      <c r="E245" s="13"/>
      <c r="F245" s="24"/>
      <c r="G245" s="24"/>
      <c r="H245" s="24"/>
      <c r="I245" s="13"/>
      <c r="J245" s="13"/>
      <c r="K245" s="25"/>
      <c r="L245" s="13"/>
      <c r="M245" s="13"/>
      <c r="N245" s="13"/>
      <c r="O245" s="13"/>
      <c r="P245" s="13"/>
    </row>
    <row r="246" ht="16.5" spans="1:16">
      <c r="A246" s="4"/>
      <c r="B246" s="23"/>
      <c r="C246" s="13"/>
      <c r="D246" s="13"/>
      <c r="E246" s="13"/>
      <c r="F246" s="24"/>
      <c r="G246" s="24"/>
      <c r="H246" s="24"/>
      <c r="I246" s="13"/>
      <c r="J246" s="13"/>
      <c r="K246" s="25"/>
      <c r="L246" s="13"/>
      <c r="M246" s="13"/>
      <c r="N246" s="13"/>
      <c r="O246" s="13"/>
      <c r="P246" s="13"/>
    </row>
    <row r="247" ht="16.5" spans="1:16">
      <c r="A247" s="4"/>
      <c r="B247" s="23"/>
      <c r="C247" s="13"/>
      <c r="D247" s="13"/>
      <c r="E247" s="13"/>
      <c r="F247" s="24"/>
      <c r="G247" s="24"/>
      <c r="H247" s="24"/>
      <c r="I247" s="13"/>
      <c r="J247" s="13"/>
      <c r="K247" s="25"/>
      <c r="L247" s="13"/>
      <c r="M247" s="13"/>
      <c r="N247" s="13"/>
      <c r="O247" s="13"/>
      <c r="P247" s="13"/>
    </row>
    <row r="248" ht="16.5" spans="1:16">
      <c r="A248" s="4"/>
      <c r="B248" s="23"/>
      <c r="C248" s="13"/>
      <c r="D248" s="13"/>
      <c r="E248" s="13"/>
      <c r="F248" s="24"/>
      <c r="G248" s="24"/>
      <c r="H248" s="24"/>
      <c r="I248" s="13"/>
      <c r="J248" s="13"/>
      <c r="K248" s="25"/>
      <c r="L248" s="13"/>
      <c r="M248" s="13"/>
      <c r="N248" s="13"/>
      <c r="O248" s="13"/>
      <c r="P248" s="13"/>
    </row>
    <row r="249" ht="16.5" spans="1:16">
      <c r="A249" s="4"/>
      <c r="B249" s="23"/>
      <c r="C249" s="13"/>
      <c r="D249" s="13"/>
      <c r="E249" s="13"/>
      <c r="F249" s="24"/>
      <c r="G249" s="24"/>
      <c r="H249" s="24"/>
      <c r="I249" s="13"/>
      <c r="J249" s="13"/>
      <c r="K249" s="25"/>
      <c r="L249" s="13"/>
      <c r="M249" s="13"/>
      <c r="N249" s="13"/>
      <c r="O249" s="13"/>
      <c r="P249" s="13"/>
    </row>
    <row r="250" ht="16.5" spans="1:16">
      <c r="A250" s="4"/>
      <c r="B250" s="23"/>
      <c r="C250" s="13"/>
      <c r="D250" s="13"/>
      <c r="E250" s="13"/>
      <c r="F250" s="24"/>
      <c r="G250" s="24"/>
      <c r="H250" s="24"/>
      <c r="I250" s="13"/>
      <c r="J250" s="13"/>
      <c r="K250" s="25"/>
      <c r="L250" s="13"/>
      <c r="M250" s="13"/>
      <c r="N250" s="13"/>
      <c r="O250" s="13"/>
      <c r="P250" s="13"/>
    </row>
    <row r="251" ht="16.5" spans="1:16">
      <c r="A251" s="4"/>
      <c r="B251" s="23"/>
      <c r="C251" s="13"/>
      <c r="D251" s="13"/>
      <c r="E251" s="13"/>
      <c r="F251" s="24"/>
      <c r="G251" s="24"/>
      <c r="H251" s="24"/>
      <c r="I251" s="13"/>
      <c r="J251" s="13"/>
      <c r="K251" s="25"/>
      <c r="L251" s="13"/>
      <c r="M251" s="13"/>
      <c r="N251" s="13"/>
      <c r="O251" s="13"/>
      <c r="P251" s="13"/>
    </row>
    <row r="252" ht="16.5" spans="1:16">
      <c r="A252" s="4"/>
      <c r="B252" s="23"/>
      <c r="C252" s="13"/>
      <c r="D252" s="13"/>
      <c r="E252" s="13"/>
      <c r="F252" s="24"/>
      <c r="G252" s="24"/>
      <c r="H252" s="24"/>
      <c r="I252" s="13"/>
      <c r="J252" s="13"/>
      <c r="K252" s="25"/>
      <c r="L252" s="13"/>
      <c r="M252" s="13"/>
      <c r="N252" s="13"/>
      <c r="O252" s="13"/>
      <c r="P252" s="13"/>
    </row>
    <row r="253" ht="16.5" spans="1:16">
      <c r="A253" s="4"/>
      <c r="B253" s="23"/>
      <c r="C253" s="13"/>
      <c r="D253" s="13"/>
      <c r="E253" s="13"/>
      <c r="F253" s="24"/>
      <c r="G253" s="24"/>
      <c r="H253" s="24"/>
      <c r="I253" s="13"/>
      <c r="J253" s="13"/>
      <c r="K253" s="25"/>
      <c r="L253" s="13"/>
      <c r="M253" s="13"/>
      <c r="N253" s="13"/>
      <c r="O253" s="13"/>
      <c r="P253" s="13"/>
    </row>
    <row r="254" ht="16.5" spans="1:16">
      <c r="A254" s="4"/>
      <c r="B254" s="23"/>
      <c r="C254" s="13"/>
      <c r="D254" s="13"/>
      <c r="E254" s="13"/>
      <c r="F254" s="24"/>
      <c r="G254" s="24"/>
      <c r="H254" s="24"/>
      <c r="I254" s="13"/>
      <c r="J254" s="13"/>
      <c r="K254" s="25"/>
      <c r="L254" s="13"/>
      <c r="M254" s="13"/>
      <c r="N254" s="13"/>
      <c r="O254" s="13"/>
      <c r="P254" s="13"/>
    </row>
    <row r="255" ht="16.5" spans="1:16">
      <c r="A255" s="4"/>
      <c r="B255" s="23"/>
      <c r="C255" s="13"/>
      <c r="D255" s="13"/>
      <c r="E255" s="13"/>
      <c r="F255" s="24"/>
      <c r="G255" s="24"/>
      <c r="H255" s="24"/>
      <c r="I255" s="13"/>
      <c r="J255" s="13"/>
      <c r="K255" s="25"/>
      <c r="L255" s="13"/>
      <c r="M255" s="13"/>
      <c r="N255" s="13"/>
      <c r="O255" s="13"/>
      <c r="P255" s="13"/>
    </row>
    <row r="256" ht="16.5" spans="1:16">
      <c r="A256" s="4"/>
      <c r="B256" s="23"/>
      <c r="C256" s="13"/>
      <c r="D256" s="13"/>
      <c r="E256" s="13"/>
      <c r="F256" s="24"/>
      <c r="G256" s="24"/>
      <c r="H256" s="24"/>
      <c r="I256" s="13"/>
      <c r="J256" s="13"/>
      <c r="K256" s="25"/>
      <c r="L256" s="13"/>
      <c r="M256" s="13"/>
      <c r="N256" s="13"/>
      <c r="O256" s="13"/>
      <c r="P256" s="13"/>
    </row>
    <row r="257" ht="16.5" spans="1:16">
      <c r="A257" s="4"/>
      <c r="B257" s="23"/>
      <c r="C257" s="13"/>
      <c r="D257" s="13"/>
      <c r="E257" s="13"/>
      <c r="F257" s="24"/>
      <c r="G257" s="24"/>
      <c r="H257" s="24"/>
      <c r="I257" s="13"/>
      <c r="J257" s="13"/>
      <c r="K257" s="25"/>
      <c r="L257" s="13"/>
      <c r="M257" s="13"/>
      <c r="N257" s="13"/>
      <c r="O257" s="13"/>
      <c r="P257" s="13"/>
    </row>
    <row r="258" ht="16.5" spans="1:16">
      <c r="A258" s="4"/>
      <c r="B258" s="23"/>
      <c r="C258" s="13"/>
      <c r="D258" s="13"/>
      <c r="E258" s="13"/>
      <c r="F258" s="24"/>
      <c r="G258" s="24"/>
      <c r="H258" s="24"/>
      <c r="I258" s="13"/>
      <c r="J258" s="13"/>
      <c r="K258" s="25"/>
      <c r="L258" s="13"/>
      <c r="M258" s="13"/>
      <c r="N258" s="13"/>
      <c r="O258" s="13"/>
      <c r="P258" s="13"/>
    </row>
    <row r="259" ht="16.5" spans="1:16">
      <c r="A259" s="4"/>
      <c r="B259" s="23"/>
      <c r="C259" s="13"/>
      <c r="D259" s="13"/>
      <c r="E259" s="13"/>
      <c r="F259" s="24"/>
      <c r="G259" s="24"/>
      <c r="H259" s="24"/>
      <c r="I259" s="13"/>
      <c r="J259" s="13"/>
      <c r="K259" s="25"/>
      <c r="L259" s="13"/>
      <c r="M259" s="13"/>
      <c r="N259" s="13"/>
      <c r="O259" s="13"/>
      <c r="P259" s="13"/>
    </row>
    <row r="260" ht="16.5" spans="1:16">
      <c r="A260" s="4"/>
      <c r="B260" s="23"/>
      <c r="C260" s="13"/>
      <c r="D260" s="13"/>
      <c r="E260" s="13"/>
      <c r="F260" s="24"/>
      <c r="G260" s="24"/>
      <c r="H260" s="24"/>
      <c r="I260" s="13"/>
      <c r="J260" s="13"/>
      <c r="K260" s="25"/>
      <c r="L260" s="13"/>
      <c r="M260" s="13"/>
      <c r="N260" s="13"/>
      <c r="O260" s="13"/>
      <c r="P260" s="13"/>
    </row>
    <row r="261" ht="16.5" spans="1:16">
      <c r="A261" s="4"/>
      <c r="B261" s="23"/>
      <c r="C261" s="13"/>
      <c r="D261" s="13"/>
      <c r="E261" s="13"/>
      <c r="F261" s="24"/>
      <c r="G261" s="24"/>
      <c r="H261" s="24"/>
      <c r="I261" s="13"/>
      <c r="J261" s="13"/>
      <c r="K261" s="25"/>
      <c r="L261" s="13"/>
      <c r="M261" s="13"/>
      <c r="N261" s="13"/>
      <c r="O261" s="13"/>
      <c r="P261" s="13"/>
    </row>
    <row r="262" ht="16.5" spans="1:16">
      <c r="A262" s="4"/>
      <c r="B262" s="23"/>
      <c r="C262" s="13"/>
      <c r="D262" s="13"/>
      <c r="E262" s="13"/>
      <c r="F262" s="24"/>
      <c r="G262" s="24"/>
      <c r="H262" s="24"/>
      <c r="I262" s="13"/>
      <c r="J262" s="13"/>
      <c r="K262" s="25"/>
      <c r="L262" s="13"/>
      <c r="M262" s="13"/>
      <c r="N262" s="13"/>
      <c r="O262" s="13"/>
      <c r="P262" s="13"/>
    </row>
    <row r="263" ht="16.5" spans="1:16">
      <c r="A263" s="4"/>
      <c r="B263" s="23"/>
      <c r="C263" s="13"/>
      <c r="D263" s="13"/>
      <c r="E263" s="13"/>
      <c r="F263" s="24"/>
      <c r="G263" s="24"/>
      <c r="H263" s="24"/>
      <c r="I263" s="13"/>
      <c r="J263" s="13"/>
      <c r="K263" s="25"/>
      <c r="L263" s="13"/>
      <c r="M263" s="13"/>
      <c r="N263" s="13"/>
      <c r="O263" s="13"/>
      <c r="P263" s="13"/>
    </row>
    <row r="264" ht="16.5" spans="1:16">
      <c r="A264" s="4"/>
      <c r="B264" s="23"/>
      <c r="C264" s="13"/>
      <c r="D264" s="13"/>
      <c r="E264" s="13"/>
      <c r="F264" s="24"/>
      <c r="G264" s="24"/>
      <c r="H264" s="24"/>
      <c r="I264" s="13"/>
      <c r="J264" s="13"/>
      <c r="K264" s="25"/>
      <c r="L264" s="13"/>
      <c r="M264" s="13"/>
      <c r="N264" s="13"/>
      <c r="O264" s="13"/>
      <c r="P264" s="13"/>
    </row>
    <row r="265" ht="16.5" spans="1:16">
      <c r="A265" s="4"/>
      <c r="B265" s="23"/>
      <c r="C265" s="13"/>
      <c r="D265" s="13"/>
      <c r="E265" s="13"/>
      <c r="F265" s="24"/>
      <c r="G265" s="24"/>
      <c r="H265" s="24"/>
      <c r="I265" s="13"/>
      <c r="J265" s="13"/>
      <c r="K265" s="25"/>
      <c r="L265" s="13"/>
      <c r="M265" s="13"/>
      <c r="N265" s="13"/>
      <c r="O265" s="13"/>
      <c r="P265" s="13"/>
    </row>
    <row r="266" ht="16.5" spans="1:16">
      <c r="A266" s="4"/>
      <c r="B266" s="23"/>
      <c r="C266" s="13"/>
      <c r="D266" s="13"/>
      <c r="E266" s="13"/>
      <c r="F266" s="24"/>
      <c r="G266" s="24"/>
      <c r="H266" s="24"/>
      <c r="I266" s="13"/>
      <c r="J266" s="13"/>
      <c r="K266" s="25"/>
      <c r="L266" s="13"/>
      <c r="M266" s="13"/>
      <c r="N266" s="13"/>
      <c r="O266" s="13"/>
      <c r="P266" s="13"/>
    </row>
    <row r="267" ht="16.5" spans="1:16">
      <c r="A267" s="4"/>
      <c r="B267" s="23"/>
      <c r="C267" s="13"/>
      <c r="D267" s="13"/>
      <c r="E267" s="13"/>
      <c r="F267" s="24"/>
      <c r="G267" s="24"/>
      <c r="H267" s="24"/>
      <c r="I267" s="13"/>
      <c r="J267" s="13"/>
      <c r="K267" s="25"/>
      <c r="L267" s="13"/>
      <c r="M267" s="13"/>
      <c r="N267" s="13"/>
      <c r="O267" s="13"/>
      <c r="P267" s="13"/>
    </row>
    <row r="268" ht="16.5" spans="1:16">
      <c r="A268" s="4"/>
      <c r="B268" s="23"/>
      <c r="C268" s="13"/>
      <c r="D268" s="13"/>
      <c r="E268" s="13"/>
      <c r="F268" s="24"/>
      <c r="G268" s="24"/>
      <c r="H268" s="24"/>
      <c r="I268" s="13"/>
      <c r="J268" s="13"/>
      <c r="K268" s="25"/>
      <c r="L268" s="13"/>
      <c r="M268" s="13"/>
      <c r="N268" s="13"/>
      <c r="O268" s="13"/>
      <c r="P268" s="13"/>
    </row>
    <row r="269" ht="16.5" spans="1:16">
      <c r="A269" s="4"/>
      <c r="B269" s="23"/>
      <c r="C269" s="13"/>
      <c r="D269" s="13"/>
      <c r="E269" s="13"/>
      <c r="F269" s="24"/>
      <c r="G269" s="24"/>
      <c r="H269" s="24"/>
      <c r="I269" s="13"/>
      <c r="J269" s="13"/>
      <c r="K269" s="25"/>
      <c r="L269" s="13"/>
      <c r="M269" s="13"/>
      <c r="N269" s="13"/>
      <c r="O269" s="13"/>
      <c r="P269" s="13"/>
    </row>
    <row r="270" ht="16.5" spans="1:16">
      <c r="A270" s="4"/>
      <c r="B270" s="23"/>
      <c r="C270" s="13"/>
      <c r="D270" s="13"/>
      <c r="E270" s="13"/>
      <c r="F270" s="24"/>
      <c r="G270" s="24"/>
      <c r="H270" s="24"/>
      <c r="I270" s="13"/>
      <c r="J270" s="13"/>
      <c r="K270" s="25"/>
      <c r="L270" s="13"/>
      <c r="M270" s="13"/>
      <c r="N270" s="13"/>
      <c r="O270" s="13"/>
      <c r="P270" s="13"/>
    </row>
    <row r="271" ht="16.5" spans="1:16">
      <c r="A271" s="4"/>
      <c r="B271" s="23"/>
      <c r="C271" s="13"/>
      <c r="D271" s="13"/>
      <c r="E271" s="13"/>
      <c r="F271" s="24"/>
      <c r="G271" s="24"/>
      <c r="H271" s="24"/>
      <c r="I271" s="13"/>
      <c r="J271" s="13"/>
      <c r="K271" s="25"/>
      <c r="L271" s="13"/>
      <c r="M271" s="13"/>
      <c r="N271" s="13"/>
      <c r="O271" s="13"/>
      <c r="P271" s="13"/>
    </row>
    <row r="272" ht="16.5" spans="1:16">
      <c r="A272" s="4"/>
      <c r="B272" s="23"/>
      <c r="C272" s="13"/>
      <c r="D272" s="13"/>
      <c r="E272" s="13"/>
      <c r="F272" s="24"/>
      <c r="G272" s="24"/>
      <c r="H272" s="24"/>
      <c r="I272" s="13"/>
      <c r="J272" s="13"/>
      <c r="K272" s="25"/>
      <c r="L272" s="13"/>
      <c r="M272" s="13"/>
      <c r="N272" s="13"/>
      <c r="O272" s="13"/>
      <c r="P272" s="13"/>
    </row>
    <row r="273" ht="16.5" spans="1:16">
      <c r="A273" s="4"/>
      <c r="B273" s="23"/>
      <c r="C273" s="13"/>
      <c r="D273" s="13"/>
      <c r="E273" s="13"/>
      <c r="F273" s="24"/>
      <c r="G273" s="24"/>
      <c r="H273" s="24"/>
      <c r="I273" s="13"/>
      <c r="J273" s="13"/>
      <c r="K273" s="25"/>
      <c r="L273" s="13"/>
      <c r="M273" s="13"/>
      <c r="N273" s="13"/>
      <c r="O273" s="13"/>
      <c r="P273" s="13"/>
    </row>
    <row r="274" ht="16.5" spans="1:16">
      <c r="A274" s="4"/>
      <c r="B274" s="23"/>
      <c r="C274" s="13"/>
      <c r="D274" s="13"/>
      <c r="E274" s="13"/>
      <c r="F274" s="24"/>
      <c r="G274" s="24"/>
      <c r="H274" s="24"/>
      <c r="I274" s="13"/>
      <c r="J274" s="13"/>
      <c r="K274" s="25"/>
      <c r="L274" s="13"/>
      <c r="M274" s="13"/>
      <c r="N274" s="13"/>
      <c r="O274" s="13"/>
      <c r="P274" s="13"/>
    </row>
    <row r="275" ht="16.5" spans="1:16">
      <c r="A275" s="4"/>
      <c r="B275" s="23"/>
      <c r="C275" s="13"/>
      <c r="D275" s="13"/>
      <c r="E275" s="13"/>
      <c r="F275" s="24"/>
      <c r="G275" s="24"/>
      <c r="H275" s="24"/>
      <c r="I275" s="13"/>
      <c r="J275" s="13"/>
      <c r="K275" s="25"/>
      <c r="L275" s="13"/>
      <c r="M275" s="13"/>
      <c r="N275" s="13"/>
      <c r="O275" s="13"/>
      <c r="P275" s="13"/>
    </row>
    <row r="276" ht="16.5" spans="1:16">
      <c r="A276" s="4"/>
      <c r="B276" s="23"/>
      <c r="C276" s="13"/>
      <c r="D276" s="13"/>
      <c r="E276" s="13"/>
      <c r="F276" s="24"/>
      <c r="G276" s="24"/>
      <c r="H276" s="24"/>
      <c r="I276" s="13"/>
      <c r="J276" s="13"/>
      <c r="K276" s="25"/>
      <c r="L276" s="13"/>
      <c r="M276" s="13"/>
      <c r="N276" s="13"/>
      <c r="O276" s="13"/>
      <c r="P276" s="13"/>
    </row>
    <row r="277" ht="16.5" spans="1:16">
      <c r="A277" s="4"/>
      <c r="B277" s="23"/>
      <c r="C277" s="13"/>
      <c r="D277" s="13"/>
      <c r="E277" s="13"/>
      <c r="F277" s="24"/>
      <c r="G277" s="24"/>
      <c r="H277" s="24"/>
      <c r="I277" s="13"/>
      <c r="J277" s="13"/>
      <c r="K277" s="25"/>
      <c r="L277" s="13"/>
      <c r="M277" s="13"/>
      <c r="N277" s="13"/>
      <c r="O277" s="13"/>
      <c r="P277" s="13"/>
    </row>
    <row r="278" ht="16.5" spans="1:16">
      <c r="A278" s="4"/>
      <c r="B278" s="23"/>
      <c r="C278" s="13"/>
      <c r="D278" s="13"/>
      <c r="E278" s="13"/>
      <c r="F278" s="24"/>
      <c r="G278" s="24"/>
      <c r="H278" s="24"/>
      <c r="I278" s="13"/>
      <c r="J278" s="13"/>
      <c r="K278" s="25"/>
      <c r="L278" s="13"/>
      <c r="M278" s="13"/>
      <c r="N278" s="13"/>
      <c r="O278" s="13"/>
      <c r="P278" s="13"/>
    </row>
    <row r="279" ht="16.5" spans="1:16">
      <c r="A279" s="4"/>
      <c r="B279" s="23"/>
      <c r="C279" s="13"/>
      <c r="D279" s="13"/>
      <c r="E279" s="13"/>
      <c r="F279" s="24"/>
      <c r="G279" s="24"/>
      <c r="H279" s="24"/>
      <c r="I279" s="13"/>
      <c r="J279" s="13"/>
      <c r="K279" s="25"/>
      <c r="L279" s="13"/>
      <c r="M279" s="13"/>
      <c r="N279" s="13"/>
      <c r="O279" s="13"/>
      <c r="P279" s="13"/>
    </row>
    <row r="280" ht="16.5" spans="1:16">
      <c r="A280" s="4"/>
      <c r="B280" s="23"/>
      <c r="C280" s="13"/>
      <c r="D280" s="13"/>
      <c r="E280" s="13"/>
      <c r="F280" s="24"/>
      <c r="G280" s="24"/>
      <c r="H280" s="24"/>
      <c r="I280" s="13"/>
      <c r="J280" s="13"/>
      <c r="K280" s="25"/>
      <c r="L280" s="13"/>
      <c r="M280" s="13"/>
      <c r="N280" s="13"/>
      <c r="O280" s="13"/>
      <c r="P280" s="13"/>
    </row>
    <row r="281" ht="16.5" spans="1:16">
      <c r="A281" s="4"/>
      <c r="B281" s="23"/>
      <c r="C281" s="13"/>
      <c r="D281" s="13"/>
      <c r="E281" s="13"/>
      <c r="F281" s="24"/>
      <c r="G281" s="24"/>
      <c r="H281" s="24"/>
      <c r="I281" s="13"/>
      <c r="J281" s="13"/>
      <c r="K281" s="25"/>
      <c r="L281" s="13"/>
      <c r="M281" s="13"/>
      <c r="N281" s="13"/>
      <c r="O281" s="13"/>
      <c r="P281" s="13"/>
    </row>
    <row r="282" ht="16.5" spans="1:16">
      <c r="A282" s="4"/>
      <c r="B282" s="23"/>
      <c r="C282" s="13"/>
      <c r="D282" s="13"/>
      <c r="E282" s="13"/>
      <c r="F282" s="24"/>
      <c r="G282" s="24"/>
      <c r="H282" s="24"/>
      <c r="I282" s="13"/>
      <c r="J282" s="13"/>
      <c r="K282" s="25"/>
      <c r="L282" s="13"/>
      <c r="M282" s="13"/>
      <c r="N282" s="13"/>
      <c r="O282" s="13"/>
      <c r="P282" s="13"/>
    </row>
    <row r="283" ht="16.5" spans="1:16">
      <c r="A283" s="4"/>
      <c r="B283" s="23"/>
      <c r="C283" s="13"/>
      <c r="D283" s="13"/>
      <c r="E283" s="13"/>
      <c r="F283" s="24"/>
      <c r="G283" s="24"/>
      <c r="H283" s="24"/>
      <c r="I283" s="13"/>
      <c r="J283" s="13"/>
      <c r="K283" s="25"/>
      <c r="L283" s="13"/>
      <c r="M283" s="13"/>
      <c r="N283" s="13"/>
      <c r="O283" s="13"/>
      <c r="P283" s="13"/>
    </row>
    <row r="284" ht="16.5" spans="1:16">
      <c r="A284" s="4"/>
      <c r="B284" s="23"/>
      <c r="C284" s="13"/>
      <c r="D284" s="13"/>
      <c r="E284" s="13"/>
      <c r="F284" s="24"/>
      <c r="G284" s="24"/>
      <c r="H284" s="24"/>
      <c r="I284" s="13"/>
      <c r="J284" s="13"/>
      <c r="K284" s="25"/>
      <c r="L284" s="13"/>
      <c r="M284" s="13"/>
      <c r="N284" s="13"/>
      <c r="O284" s="13"/>
      <c r="P284" s="13"/>
    </row>
    <row r="285" ht="16.5" spans="1:16">
      <c r="A285" s="4"/>
      <c r="B285" s="23"/>
      <c r="C285" s="13"/>
      <c r="D285" s="13"/>
      <c r="E285" s="13"/>
      <c r="F285" s="24"/>
      <c r="G285" s="24"/>
      <c r="H285" s="24"/>
      <c r="I285" s="13"/>
      <c r="J285" s="13"/>
      <c r="K285" s="25"/>
      <c r="L285" s="13"/>
      <c r="M285" s="13"/>
      <c r="N285" s="13"/>
      <c r="O285" s="13"/>
      <c r="P285" s="13"/>
    </row>
    <row r="286" ht="16.5" spans="1:16">
      <c r="A286" s="4"/>
      <c r="B286" s="23"/>
      <c r="C286" s="13"/>
      <c r="D286" s="13"/>
      <c r="E286" s="13"/>
      <c r="F286" s="24"/>
      <c r="G286" s="24"/>
      <c r="H286" s="24"/>
      <c r="I286" s="13"/>
      <c r="J286" s="13"/>
      <c r="K286" s="25"/>
      <c r="L286" s="13"/>
      <c r="M286" s="13"/>
      <c r="N286" s="13"/>
      <c r="O286" s="13"/>
      <c r="P286" s="13"/>
    </row>
    <row r="287" ht="16.5" spans="1:16">
      <c r="A287" s="4"/>
      <c r="B287" s="23"/>
      <c r="C287" s="13"/>
      <c r="D287" s="13"/>
      <c r="E287" s="13"/>
      <c r="F287" s="24"/>
      <c r="G287" s="24"/>
      <c r="H287" s="24"/>
      <c r="I287" s="13"/>
      <c r="J287" s="13"/>
      <c r="K287" s="25"/>
      <c r="L287" s="13"/>
      <c r="M287" s="13"/>
      <c r="N287" s="13"/>
      <c r="O287" s="13"/>
      <c r="P287" s="13"/>
    </row>
    <row r="288" ht="16.5" spans="1:16">
      <c r="A288" s="4"/>
      <c r="B288" s="23"/>
      <c r="C288" s="13"/>
      <c r="D288" s="13"/>
      <c r="E288" s="13"/>
      <c r="F288" s="24"/>
      <c r="G288" s="24"/>
      <c r="H288" s="24"/>
      <c r="I288" s="13"/>
      <c r="J288" s="13"/>
      <c r="K288" s="25"/>
      <c r="L288" s="13"/>
      <c r="M288" s="13"/>
      <c r="N288" s="13"/>
      <c r="O288" s="13"/>
      <c r="P288" s="13"/>
    </row>
    <row r="289" ht="16.5" spans="1:16">
      <c r="A289" s="4"/>
      <c r="B289" s="23"/>
      <c r="C289" s="13"/>
      <c r="D289" s="13"/>
      <c r="E289" s="13"/>
      <c r="F289" s="24"/>
      <c r="G289" s="24"/>
      <c r="H289" s="24"/>
      <c r="I289" s="13"/>
      <c r="J289" s="13"/>
      <c r="K289" s="25"/>
      <c r="L289" s="13"/>
      <c r="M289" s="13"/>
      <c r="N289" s="13"/>
      <c r="O289" s="13"/>
      <c r="P289" s="13"/>
    </row>
    <row r="290" ht="16.5" spans="1:16">
      <c r="A290" s="4"/>
      <c r="B290" s="23"/>
      <c r="C290" s="13"/>
      <c r="D290" s="13"/>
      <c r="E290" s="13"/>
      <c r="F290" s="24"/>
      <c r="G290" s="24"/>
      <c r="H290" s="24"/>
      <c r="I290" s="13"/>
      <c r="J290" s="13"/>
      <c r="K290" s="25"/>
      <c r="L290" s="13"/>
      <c r="M290" s="13"/>
      <c r="N290" s="13"/>
      <c r="O290" s="13"/>
      <c r="P290" s="13"/>
    </row>
    <row r="291" ht="16.5" spans="1:16">
      <c r="A291" s="4"/>
      <c r="B291" s="23"/>
      <c r="C291" s="13"/>
      <c r="D291" s="13"/>
      <c r="E291" s="13"/>
      <c r="F291" s="24"/>
      <c r="G291" s="24"/>
      <c r="H291" s="24"/>
      <c r="I291" s="13"/>
      <c r="J291" s="13"/>
      <c r="K291" s="25"/>
      <c r="L291" s="13"/>
      <c r="M291" s="13"/>
      <c r="N291" s="13"/>
      <c r="O291" s="13"/>
      <c r="P291" s="13"/>
    </row>
    <row r="292" ht="16.5" spans="1:16">
      <c r="A292" s="4"/>
      <c r="B292" s="23"/>
      <c r="C292" s="13"/>
      <c r="D292" s="13"/>
      <c r="E292" s="13"/>
      <c r="F292" s="24"/>
      <c r="G292" s="24"/>
      <c r="H292" s="24"/>
      <c r="I292" s="13"/>
      <c r="J292" s="13"/>
      <c r="K292" s="25"/>
      <c r="L292" s="13"/>
      <c r="M292" s="13"/>
      <c r="N292" s="13"/>
      <c r="O292" s="13"/>
      <c r="P292" s="13"/>
    </row>
    <row r="293" ht="16.5" spans="1:16">
      <c r="A293" s="4"/>
      <c r="B293" s="23"/>
      <c r="C293" s="13"/>
      <c r="D293" s="13"/>
      <c r="E293" s="13"/>
      <c r="F293" s="24"/>
      <c r="G293" s="24"/>
      <c r="H293" s="24"/>
      <c r="I293" s="13"/>
      <c r="J293" s="13"/>
      <c r="K293" s="25"/>
      <c r="L293" s="13"/>
      <c r="M293" s="13"/>
      <c r="N293" s="13"/>
      <c r="O293" s="13"/>
      <c r="P293" s="13"/>
    </row>
    <row r="294" ht="16.5" spans="1:16">
      <c r="A294" s="4"/>
      <c r="B294" s="23"/>
      <c r="C294" s="13"/>
      <c r="D294" s="13"/>
      <c r="E294" s="13"/>
      <c r="F294" s="24"/>
      <c r="G294" s="24"/>
      <c r="H294" s="24"/>
      <c r="I294" s="13"/>
      <c r="J294" s="13"/>
      <c r="K294" s="25"/>
      <c r="L294" s="13"/>
      <c r="M294" s="13"/>
      <c r="N294" s="13"/>
      <c r="O294" s="13"/>
      <c r="P294" s="13"/>
    </row>
    <row r="295" ht="16.5" spans="1:16">
      <c r="A295" s="4"/>
      <c r="B295" s="23"/>
      <c r="C295" s="13"/>
      <c r="D295" s="13"/>
      <c r="E295" s="13"/>
      <c r="F295" s="24"/>
      <c r="G295" s="24"/>
      <c r="H295" s="24"/>
      <c r="I295" s="13"/>
      <c r="J295" s="13"/>
      <c r="K295" s="25"/>
      <c r="L295" s="13"/>
      <c r="M295" s="13"/>
      <c r="N295" s="13"/>
      <c r="O295" s="13"/>
      <c r="P295" s="13"/>
    </row>
    <row r="296" ht="16.5" spans="1:16">
      <c r="A296" s="4"/>
      <c r="B296" s="23"/>
      <c r="C296" s="13"/>
      <c r="D296" s="13"/>
      <c r="E296" s="13"/>
      <c r="F296" s="24"/>
      <c r="G296" s="24"/>
      <c r="H296" s="24"/>
      <c r="I296" s="13"/>
      <c r="J296" s="13"/>
      <c r="K296" s="25"/>
      <c r="L296" s="13"/>
      <c r="M296" s="13"/>
      <c r="N296" s="13"/>
      <c r="O296" s="13"/>
      <c r="P296" s="13"/>
    </row>
    <row r="297" ht="16.5" spans="1:16">
      <c r="A297" s="4"/>
      <c r="B297" s="23"/>
      <c r="C297" s="13"/>
      <c r="D297" s="13"/>
      <c r="E297" s="13"/>
      <c r="F297" s="24"/>
      <c r="G297" s="24"/>
      <c r="H297" s="24"/>
      <c r="I297" s="13"/>
      <c r="J297" s="13"/>
      <c r="K297" s="25"/>
      <c r="L297" s="13"/>
      <c r="M297" s="13"/>
      <c r="N297" s="13"/>
      <c r="O297" s="13"/>
      <c r="P297" s="13"/>
    </row>
    <row r="298" ht="16.5" spans="1:16">
      <c r="A298" s="4"/>
      <c r="B298" s="23"/>
      <c r="C298" s="13"/>
      <c r="D298" s="13"/>
      <c r="E298" s="13"/>
      <c r="F298" s="24"/>
      <c r="G298" s="24"/>
      <c r="H298" s="24"/>
      <c r="I298" s="13"/>
      <c r="J298" s="13"/>
      <c r="K298" s="25"/>
      <c r="L298" s="13"/>
      <c r="M298" s="13"/>
      <c r="N298" s="13"/>
      <c r="O298" s="13"/>
      <c r="P298" s="13"/>
    </row>
    <row r="299" ht="16.5" spans="1:16">
      <c r="A299" s="4"/>
      <c r="B299" s="23"/>
      <c r="C299" s="13"/>
      <c r="D299" s="13"/>
      <c r="E299" s="13"/>
      <c r="F299" s="24"/>
      <c r="G299" s="24"/>
      <c r="H299" s="24"/>
      <c r="I299" s="13"/>
      <c r="J299" s="13"/>
      <c r="K299" s="25"/>
      <c r="L299" s="13"/>
      <c r="M299" s="13"/>
      <c r="N299" s="13"/>
      <c r="O299" s="13"/>
      <c r="P299" s="13"/>
    </row>
    <row r="300" ht="16.5" spans="1:16">
      <c r="A300" s="4"/>
      <c r="B300" s="23"/>
      <c r="C300" s="13"/>
      <c r="D300" s="13"/>
      <c r="E300" s="13"/>
      <c r="F300" s="24"/>
      <c r="G300" s="24"/>
      <c r="H300" s="24"/>
      <c r="I300" s="13"/>
      <c r="J300" s="13"/>
      <c r="K300" s="25"/>
      <c r="L300" s="13"/>
      <c r="M300" s="13"/>
      <c r="N300" s="13"/>
      <c r="O300" s="13"/>
      <c r="P300" s="13"/>
    </row>
    <row r="301" ht="16.5" spans="1:16">
      <c r="A301" s="4"/>
      <c r="B301" s="23"/>
      <c r="C301" s="13"/>
      <c r="D301" s="13"/>
      <c r="E301" s="13"/>
      <c r="F301" s="24"/>
      <c r="G301" s="24"/>
      <c r="H301" s="24"/>
      <c r="I301" s="13"/>
      <c r="J301" s="13"/>
      <c r="K301" s="25"/>
      <c r="L301" s="13"/>
      <c r="M301" s="13"/>
      <c r="N301" s="13"/>
      <c r="O301" s="13"/>
      <c r="P301" s="13"/>
    </row>
    <row r="302" ht="16.5" spans="1:16">
      <c r="A302" s="4"/>
      <c r="B302" s="23"/>
      <c r="C302" s="13"/>
      <c r="D302" s="13"/>
      <c r="E302" s="13"/>
      <c r="F302" s="24"/>
      <c r="G302" s="24"/>
      <c r="H302" s="24"/>
      <c r="I302" s="13"/>
      <c r="J302" s="13"/>
      <c r="K302" s="25"/>
      <c r="L302" s="13"/>
      <c r="M302" s="13"/>
      <c r="N302" s="13"/>
      <c r="O302" s="13"/>
      <c r="P302" s="13"/>
    </row>
    <row r="303" ht="16.5" spans="1:16">
      <c r="A303" s="4"/>
      <c r="B303" s="23"/>
      <c r="C303" s="13"/>
      <c r="D303" s="13"/>
      <c r="E303" s="13"/>
      <c r="F303" s="24"/>
      <c r="G303" s="24"/>
      <c r="H303" s="24"/>
      <c r="I303" s="13"/>
      <c r="J303" s="13"/>
      <c r="K303" s="25"/>
      <c r="L303" s="13"/>
      <c r="M303" s="13"/>
      <c r="N303" s="13"/>
      <c r="O303" s="13"/>
      <c r="P303" s="13"/>
    </row>
    <row r="304" ht="16.5" spans="1:16">
      <c r="A304" s="4"/>
      <c r="B304" s="23"/>
      <c r="C304" s="13"/>
      <c r="D304" s="13"/>
      <c r="E304" s="13"/>
      <c r="F304" s="24"/>
      <c r="G304" s="24"/>
      <c r="H304" s="24"/>
      <c r="I304" s="13"/>
      <c r="J304" s="13"/>
      <c r="K304" s="25"/>
      <c r="L304" s="13"/>
      <c r="M304" s="13"/>
      <c r="N304" s="13"/>
      <c r="O304" s="13"/>
      <c r="P304" s="13"/>
    </row>
    <row r="305" ht="16.5" spans="1:16">
      <c r="A305" s="4"/>
      <c r="B305" s="23"/>
      <c r="C305" s="13"/>
      <c r="D305" s="13"/>
      <c r="E305" s="13"/>
      <c r="F305" s="24"/>
      <c r="G305" s="24"/>
      <c r="H305" s="24"/>
      <c r="I305" s="13"/>
      <c r="J305" s="13"/>
      <c r="K305" s="25"/>
      <c r="L305" s="13"/>
      <c r="M305" s="13"/>
      <c r="N305" s="13"/>
      <c r="O305" s="13"/>
      <c r="P305" s="13"/>
    </row>
    <row r="306" ht="16.5" spans="1:16">
      <c r="A306" s="4"/>
      <c r="B306" s="23"/>
      <c r="C306" s="13"/>
      <c r="D306" s="13"/>
      <c r="E306" s="13"/>
      <c r="F306" s="24"/>
      <c r="G306" s="24"/>
      <c r="H306" s="24"/>
      <c r="I306" s="13"/>
      <c r="J306" s="13"/>
      <c r="K306" s="25"/>
      <c r="L306" s="13"/>
      <c r="M306" s="13"/>
      <c r="N306" s="13"/>
      <c r="O306" s="13"/>
      <c r="P306" s="13"/>
    </row>
    <row r="307" ht="16.5" spans="1:16">
      <c r="A307" s="4"/>
      <c r="B307" s="23"/>
      <c r="C307" s="13"/>
      <c r="D307" s="13"/>
      <c r="E307" s="13"/>
      <c r="F307" s="24"/>
      <c r="G307" s="24"/>
      <c r="H307" s="24"/>
      <c r="I307" s="13"/>
      <c r="J307" s="13"/>
      <c r="K307" s="25"/>
      <c r="L307" s="13"/>
      <c r="M307" s="13"/>
      <c r="N307" s="13"/>
      <c r="O307" s="13"/>
      <c r="P307" s="13"/>
    </row>
    <row r="308" ht="16.5" spans="1:16">
      <c r="A308" s="4"/>
      <c r="B308" s="23"/>
      <c r="C308" s="13"/>
      <c r="D308" s="13"/>
      <c r="E308" s="13"/>
      <c r="F308" s="24"/>
      <c r="G308" s="24"/>
      <c r="H308" s="24"/>
      <c r="I308" s="13"/>
      <c r="J308" s="13"/>
      <c r="K308" s="25"/>
      <c r="L308" s="13"/>
      <c r="M308" s="13"/>
      <c r="N308" s="13"/>
      <c r="O308" s="13"/>
      <c r="P308" s="13"/>
    </row>
    <row r="309" ht="16.5" spans="1:16">
      <c r="A309" s="4"/>
      <c r="B309" s="23"/>
      <c r="C309" s="13"/>
      <c r="D309" s="13"/>
      <c r="E309" s="13"/>
      <c r="F309" s="24"/>
      <c r="G309" s="24"/>
      <c r="H309" s="24"/>
      <c r="I309" s="13"/>
      <c r="J309" s="13"/>
      <c r="K309" s="25"/>
      <c r="L309" s="13"/>
      <c r="M309" s="13"/>
      <c r="N309" s="13"/>
      <c r="O309" s="13"/>
      <c r="P309" s="13"/>
    </row>
    <row r="310" ht="16.5" spans="1:16">
      <c r="A310" s="4"/>
      <c r="B310" s="23"/>
      <c r="C310" s="13"/>
      <c r="D310" s="13"/>
      <c r="E310" s="13"/>
      <c r="F310" s="24"/>
      <c r="G310" s="24"/>
      <c r="H310" s="24"/>
      <c r="I310" s="13"/>
      <c r="J310" s="13"/>
      <c r="K310" s="25"/>
      <c r="L310" s="13"/>
      <c r="M310" s="13"/>
      <c r="N310" s="13"/>
      <c r="O310" s="13"/>
      <c r="P310" s="13"/>
    </row>
    <row r="311" ht="16.5" spans="1:16">
      <c r="A311" s="4"/>
      <c r="B311" s="23"/>
      <c r="C311" s="13"/>
      <c r="D311" s="13"/>
      <c r="E311" s="13"/>
      <c r="F311" s="24"/>
      <c r="G311" s="24"/>
      <c r="H311" s="24"/>
      <c r="I311" s="13"/>
      <c r="J311" s="13"/>
      <c r="K311" s="25"/>
      <c r="L311" s="13"/>
      <c r="M311" s="13"/>
      <c r="N311" s="13"/>
      <c r="O311" s="13"/>
      <c r="P311" s="13"/>
    </row>
    <row r="312" ht="16.5" spans="1:16">
      <c r="A312" s="4"/>
      <c r="B312" s="23"/>
      <c r="C312" s="13"/>
      <c r="D312" s="13"/>
      <c r="E312" s="13"/>
      <c r="F312" s="24"/>
      <c r="G312" s="24"/>
      <c r="H312" s="24"/>
      <c r="I312" s="13"/>
      <c r="J312" s="13"/>
      <c r="K312" s="25"/>
      <c r="L312" s="13"/>
      <c r="M312" s="13"/>
      <c r="N312" s="13"/>
      <c r="O312" s="13"/>
      <c r="P312" s="13"/>
    </row>
    <row r="313" ht="16.5" spans="1:16">
      <c r="A313" s="4"/>
      <c r="B313" s="23"/>
      <c r="C313" s="13"/>
      <c r="D313" s="13"/>
      <c r="E313" s="13"/>
      <c r="F313" s="24"/>
      <c r="G313" s="24"/>
      <c r="H313" s="24"/>
      <c r="I313" s="13"/>
      <c r="J313" s="13"/>
      <c r="K313" s="25"/>
      <c r="L313" s="13"/>
      <c r="M313" s="13"/>
      <c r="N313" s="13"/>
      <c r="O313" s="13"/>
      <c r="P313" s="13"/>
    </row>
    <row r="314" ht="16.5" spans="1:16">
      <c r="A314" s="4"/>
      <c r="B314" s="23"/>
      <c r="C314" s="13"/>
      <c r="D314" s="13"/>
      <c r="E314" s="13"/>
      <c r="F314" s="24"/>
      <c r="G314" s="24"/>
      <c r="H314" s="24"/>
      <c r="I314" s="13"/>
      <c r="J314" s="13"/>
      <c r="K314" s="25"/>
      <c r="L314" s="13"/>
      <c r="M314" s="13"/>
      <c r="N314" s="13"/>
      <c r="O314" s="13"/>
      <c r="P314" s="13"/>
    </row>
    <row r="315" ht="16.5" spans="1:16">
      <c r="A315" s="4"/>
      <c r="B315" s="23"/>
      <c r="C315" s="13"/>
      <c r="D315" s="13"/>
      <c r="E315" s="13"/>
      <c r="F315" s="24"/>
      <c r="G315" s="24"/>
      <c r="H315" s="24"/>
      <c r="I315" s="13"/>
      <c r="J315" s="13"/>
      <c r="K315" s="25"/>
      <c r="L315" s="13"/>
      <c r="M315" s="13"/>
      <c r="N315" s="13"/>
      <c r="O315" s="13"/>
      <c r="P315" s="13"/>
    </row>
    <row r="316" ht="16.5" spans="1:16">
      <c r="A316" s="4"/>
      <c r="B316" s="23"/>
      <c r="C316" s="13"/>
      <c r="D316" s="13"/>
      <c r="E316" s="13"/>
      <c r="F316" s="24"/>
      <c r="G316" s="24"/>
      <c r="H316" s="24"/>
      <c r="I316" s="13"/>
      <c r="J316" s="13"/>
      <c r="K316" s="25"/>
      <c r="L316" s="13"/>
      <c r="M316" s="13"/>
      <c r="N316" s="13"/>
      <c r="O316" s="13"/>
      <c r="P316" s="13"/>
    </row>
    <row r="317" ht="16.5" spans="1:16">
      <c r="A317" s="4"/>
      <c r="B317" s="23"/>
      <c r="C317" s="13"/>
      <c r="D317" s="13"/>
      <c r="E317" s="13"/>
      <c r="F317" s="24"/>
      <c r="G317" s="24"/>
      <c r="H317" s="24"/>
      <c r="I317" s="13"/>
      <c r="J317" s="13"/>
      <c r="K317" s="25"/>
      <c r="L317" s="13"/>
      <c r="M317" s="13"/>
      <c r="N317" s="13"/>
      <c r="O317" s="13"/>
      <c r="P317" s="13"/>
    </row>
    <row r="318" ht="16.5" spans="1:16">
      <c r="A318" s="4"/>
      <c r="B318" s="23"/>
      <c r="C318" s="13"/>
      <c r="D318" s="13"/>
      <c r="E318" s="13"/>
      <c r="F318" s="24"/>
      <c r="G318" s="24"/>
      <c r="H318" s="24"/>
      <c r="I318" s="13"/>
      <c r="J318" s="13"/>
      <c r="K318" s="25"/>
      <c r="L318" s="13"/>
      <c r="M318" s="13"/>
      <c r="N318" s="13"/>
      <c r="O318" s="13"/>
      <c r="P318" s="13"/>
    </row>
    <row r="319" ht="16.5" spans="1:16">
      <c r="A319" s="4"/>
      <c r="B319" s="23"/>
      <c r="C319" s="13"/>
      <c r="D319" s="13"/>
      <c r="E319" s="13"/>
      <c r="F319" s="24"/>
      <c r="G319" s="24"/>
      <c r="H319" s="24"/>
      <c r="I319" s="13"/>
      <c r="J319" s="13"/>
      <c r="K319" s="25"/>
      <c r="L319" s="13"/>
      <c r="M319" s="13"/>
      <c r="N319" s="13"/>
      <c r="O319" s="13"/>
      <c r="P319" s="13"/>
    </row>
    <row r="320" ht="16.5" spans="1:16">
      <c r="A320" s="4"/>
      <c r="B320" s="23"/>
      <c r="C320" s="13"/>
      <c r="D320" s="13"/>
      <c r="E320" s="13"/>
      <c r="F320" s="24"/>
      <c r="G320" s="24"/>
      <c r="H320" s="24"/>
      <c r="I320" s="13"/>
      <c r="J320" s="13"/>
      <c r="K320" s="25"/>
      <c r="L320" s="13"/>
      <c r="M320" s="13"/>
      <c r="N320" s="13"/>
      <c r="O320" s="13"/>
      <c r="P320" s="13"/>
    </row>
    <row r="321" ht="16.5" spans="1:16">
      <c r="A321" s="4"/>
      <c r="B321" s="23"/>
      <c r="C321" s="13"/>
      <c r="D321" s="13"/>
      <c r="E321" s="13"/>
      <c r="F321" s="24"/>
      <c r="G321" s="24"/>
      <c r="H321" s="24"/>
      <c r="I321" s="13"/>
      <c r="J321" s="13"/>
      <c r="K321" s="25"/>
      <c r="L321" s="13"/>
      <c r="M321" s="13"/>
      <c r="N321" s="13"/>
      <c r="O321" s="13"/>
      <c r="P321" s="13"/>
    </row>
    <row r="322" ht="16.5" spans="1:16">
      <c r="A322" s="4"/>
      <c r="B322" s="23"/>
      <c r="C322" s="13"/>
      <c r="D322" s="13"/>
      <c r="E322" s="13"/>
      <c r="F322" s="24"/>
      <c r="G322" s="24"/>
      <c r="H322" s="24"/>
      <c r="I322" s="13"/>
      <c r="J322" s="13"/>
      <c r="K322" s="25"/>
      <c r="L322" s="13"/>
      <c r="M322" s="13"/>
      <c r="N322" s="13"/>
      <c r="O322" s="13"/>
      <c r="P322" s="13"/>
    </row>
    <row r="323" ht="16.5" spans="1:16">
      <c r="A323" s="4"/>
      <c r="B323" s="23"/>
      <c r="C323" s="13"/>
      <c r="D323" s="13"/>
      <c r="E323" s="13"/>
      <c r="F323" s="24"/>
      <c r="G323" s="24"/>
      <c r="H323" s="24"/>
      <c r="I323" s="13"/>
      <c r="J323" s="13"/>
      <c r="K323" s="25"/>
      <c r="L323" s="13"/>
      <c r="M323" s="13"/>
      <c r="N323" s="13"/>
      <c r="O323" s="13"/>
      <c r="P323" s="13"/>
    </row>
    <row r="324" ht="16.5" spans="1:16">
      <c r="A324" s="4"/>
      <c r="B324" s="23"/>
      <c r="C324" s="13"/>
      <c r="D324" s="13"/>
      <c r="E324" s="13"/>
      <c r="F324" s="24"/>
      <c r="G324" s="24"/>
      <c r="H324" s="24"/>
      <c r="I324" s="13"/>
      <c r="J324" s="13"/>
      <c r="K324" s="25"/>
      <c r="L324" s="13"/>
      <c r="M324" s="13"/>
      <c r="N324" s="13"/>
      <c r="O324" s="13"/>
      <c r="P324" s="13"/>
    </row>
    <row r="325" ht="16.5" spans="1:16">
      <c r="A325" s="4"/>
      <c r="B325" s="23"/>
      <c r="C325" s="13"/>
      <c r="D325" s="13"/>
      <c r="E325" s="13"/>
      <c r="F325" s="24"/>
      <c r="G325" s="24"/>
      <c r="H325" s="24"/>
      <c r="I325" s="13"/>
      <c r="J325" s="13"/>
      <c r="K325" s="25"/>
      <c r="L325" s="13"/>
      <c r="M325" s="13"/>
      <c r="N325" s="13"/>
      <c r="O325" s="13"/>
      <c r="P325" s="13"/>
    </row>
    <row r="326" ht="16.5" spans="1:16">
      <c r="A326" s="4"/>
      <c r="B326" s="23"/>
      <c r="C326" s="13"/>
      <c r="D326" s="13"/>
      <c r="E326" s="13"/>
      <c r="F326" s="24"/>
      <c r="G326" s="24"/>
      <c r="H326" s="24"/>
      <c r="I326" s="13"/>
      <c r="J326" s="13"/>
      <c r="K326" s="25"/>
      <c r="L326" s="13"/>
      <c r="M326" s="13"/>
      <c r="N326" s="13"/>
      <c r="O326" s="13"/>
      <c r="P326" s="13"/>
    </row>
    <row r="327" ht="16.5" spans="1:16">
      <c r="A327" s="4"/>
      <c r="B327" s="23"/>
      <c r="C327" s="13"/>
      <c r="D327" s="13"/>
      <c r="E327" s="13"/>
      <c r="F327" s="24"/>
      <c r="G327" s="24"/>
      <c r="H327" s="24"/>
      <c r="I327" s="13"/>
      <c r="J327" s="13"/>
      <c r="K327" s="25"/>
      <c r="L327" s="13"/>
      <c r="M327" s="13"/>
      <c r="N327" s="13"/>
      <c r="O327" s="13"/>
      <c r="P327" s="13"/>
    </row>
    <row r="328" ht="16.5" spans="1:16">
      <c r="A328" s="4"/>
      <c r="B328" s="23"/>
      <c r="C328" s="13"/>
      <c r="D328" s="13"/>
      <c r="E328" s="13"/>
      <c r="F328" s="24"/>
      <c r="G328" s="24"/>
      <c r="H328" s="24"/>
      <c r="I328" s="13"/>
      <c r="J328" s="13"/>
      <c r="K328" s="25"/>
      <c r="L328" s="13"/>
      <c r="M328" s="13"/>
      <c r="N328" s="13"/>
      <c r="O328" s="13"/>
      <c r="P328" s="13"/>
    </row>
    <row r="329" ht="16.5" spans="1:16">
      <c r="A329" s="4"/>
      <c r="B329" s="23"/>
      <c r="C329" s="13"/>
      <c r="D329" s="13"/>
      <c r="E329" s="13"/>
      <c r="F329" s="24"/>
      <c r="G329" s="24"/>
      <c r="H329" s="24"/>
      <c r="I329" s="13"/>
      <c r="J329" s="13"/>
      <c r="K329" s="25"/>
      <c r="L329" s="13"/>
      <c r="M329" s="13"/>
      <c r="N329" s="13"/>
      <c r="O329" s="13"/>
      <c r="P329" s="13"/>
    </row>
    <row r="330" ht="16.5" spans="1:16">
      <c r="A330" s="4"/>
      <c r="B330" s="23"/>
      <c r="C330" s="13"/>
      <c r="D330" s="13"/>
      <c r="E330" s="13"/>
      <c r="F330" s="24"/>
      <c r="G330" s="24"/>
      <c r="H330" s="24"/>
      <c r="I330" s="13"/>
      <c r="J330" s="13"/>
      <c r="K330" s="25"/>
      <c r="L330" s="13"/>
      <c r="M330" s="13"/>
      <c r="N330" s="13"/>
      <c r="O330" s="13"/>
      <c r="P330" s="13"/>
    </row>
    <row r="331" ht="16.5" spans="1:16">
      <c r="A331" s="4"/>
      <c r="B331" s="23"/>
      <c r="C331" s="13"/>
      <c r="D331" s="13"/>
      <c r="E331" s="13"/>
      <c r="F331" s="24"/>
      <c r="G331" s="24"/>
      <c r="H331" s="24"/>
      <c r="I331" s="13"/>
      <c r="J331" s="13"/>
      <c r="K331" s="25"/>
      <c r="L331" s="13"/>
      <c r="M331" s="13"/>
      <c r="N331" s="13"/>
      <c r="O331" s="13"/>
      <c r="P331" s="13"/>
    </row>
    <row r="332" ht="16.5" spans="1:16">
      <c r="A332" s="4"/>
      <c r="B332" s="23"/>
      <c r="C332" s="13"/>
      <c r="D332" s="13"/>
      <c r="E332" s="13"/>
      <c r="F332" s="24"/>
      <c r="G332" s="24"/>
      <c r="H332" s="24"/>
      <c r="I332" s="13"/>
      <c r="J332" s="13"/>
      <c r="K332" s="25"/>
      <c r="L332" s="13"/>
      <c r="M332" s="13"/>
      <c r="N332" s="13"/>
      <c r="O332" s="13"/>
      <c r="P332" s="13"/>
    </row>
    <row r="333" ht="16.5" spans="1:16">
      <c r="A333" s="4"/>
      <c r="B333" s="23"/>
      <c r="C333" s="13"/>
      <c r="D333" s="13"/>
      <c r="E333" s="13"/>
      <c r="F333" s="24"/>
      <c r="G333" s="24"/>
      <c r="H333" s="24"/>
      <c r="I333" s="13"/>
      <c r="J333" s="13"/>
      <c r="K333" s="25"/>
      <c r="L333" s="13"/>
      <c r="M333" s="13"/>
      <c r="N333" s="13"/>
      <c r="O333" s="13"/>
      <c r="P333" s="13"/>
    </row>
    <row r="334" ht="16.5" spans="1:16">
      <c r="A334" s="4"/>
      <c r="B334" s="23"/>
      <c r="C334" s="13"/>
      <c r="D334" s="13"/>
      <c r="E334" s="13"/>
      <c r="F334" s="24"/>
      <c r="G334" s="24"/>
      <c r="H334" s="24"/>
      <c r="I334" s="13"/>
      <c r="J334" s="13"/>
      <c r="K334" s="25"/>
      <c r="L334" s="13"/>
      <c r="M334" s="13"/>
      <c r="N334" s="13"/>
      <c r="O334" s="13"/>
      <c r="P334" s="13"/>
    </row>
    <row r="335" ht="16.5" spans="1:16">
      <c r="A335" s="4"/>
      <c r="B335" s="23"/>
      <c r="C335" s="13"/>
      <c r="D335" s="13"/>
      <c r="E335" s="13"/>
      <c r="F335" s="24"/>
      <c r="G335" s="24"/>
      <c r="H335" s="24"/>
      <c r="I335" s="13"/>
      <c r="J335" s="13"/>
      <c r="K335" s="25"/>
      <c r="L335" s="13"/>
      <c r="M335" s="13"/>
      <c r="N335" s="13"/>
      <c r="O335" s="13"/>
      <c r="P335" s="13"/>
    </row>
    <row r="336" ht="16.5" spans="1:16">
      <c r="A336" s="4"/>
      <c r="B336" s="23"/>
      <c r="C336" s="13"/>
      <c r="D336" s="13"/>
      <c r="E336" s="13"/>
      <c r="F336" s="24"/>
      <c r="G336" s="24"/>
      <c r="H336" s="24"/>
      <c r="I336" s="13"/>
      <c r="J336" s="13"/>
      <c r="K336" s="25"/>
      <c r="L336" s="13"/>
      <c r="M336" s="13"/>
      <c r="N336" s="13"/>
      <c r="O336" s="13"/>
      <c r="P336" s="13"/>
    </row>
    <row r="337" ht="16.5" spans="1:16">
      <c r="A337" s="4"/>
      <c r="B337" s="23"/>
      <c r="C337" s="13"/>
      <c r="D337" s="13"/>
      <c r="E337" s="13"/>
      <c r="F337" s="24"/>
      <c r="G337" s="24"/>
      <c r="H337" s="24"/>
      <c r="I337" s="13"/>
      <c r="J337" s="13"/>
      <c r="K337" s="25"/>
      <c r="L337" s="13"/>
      <c r="M337" s="13"/>
      <c r="N337" s="13"/>
      <c r="O337" s="13"/>
      <c r="P337" s="13"/>
    </row>
    <row r="338" ht="16.5" spans="1:16">
      <c r="A338" s="4"/>
      <c r="B338" s="23"/>
      <c r="C338" s="13"/>
      <c r="D338" s="13"/>
      <c r="E338" s="13"/>
      <c r="F338" s="24"/>
      <c r="G338" s="24"/>
      <c r="H338" s="24"/>
      <c r="I338" s="13"/>
      <c r="J338" s="13"/>
      <c r="K338" s="25"/>
      <c r="L338" s="13"/>
      <c r="M338" s="13"/>
      <c r="N338" s="13"/>
      <c r="O338" s="13"/>
      <c r="P338" s="13"/>
    </row>
    <row r="339" ht="16.5" spans="1:16">
      <c r="A339" s="4"/>
      <c r="B339" s="23"/>
      <c r="C339" s="13"/>
      <c r="D339" s="13"/>
      <c r="E339" s="13"/>
      <c r="F339" s="24"/>
      <c r="G339" s="24"/>
      <c r="H339" s="24"/>
      <c r="I339" s="13"/>
      <c r="J339" s="13"/>
      <c r="K339" s="25"/>
      <c r="L339" s="13"/>
      <c r="M339" s="13"/>
      <c r="N339" s="13"/>
      <c r="O339" s="13"/>
      <c r="P339" s="13"/>
    </row>
    <row r="340" ht="16.5" spans="1:16">
      <c r="A340" s="4"/>
      <c r="B340" s="23"/>
      <c r="C340" s="13"/>
      <c r="D340" s="13"/>
      <c r="E340" s="13"/>
      <c r="F340" s="24"/>
      <c r="G340" s="24"/>
      <c r="H340" s="24"/>
      <c r="I340" s="13"/>
      <c r="J340" s="13"/>
      <c r="K340" s="25"/>
      <c r="L340" s="13"/>
      <c r="M340" s="13"/>
      <c r="N340" s="13"/>
      <c r="O340" s="13"/>
      <c r="P340" s="13"/>
    </row>
    <row r="341" ht="16.5" spans="1:16">
      <c r="A341" s="4"/>
      <c r="B341" s="23"/>
      <c r="C341" s="13"/>
      <c r="D341" s="13"/>
      <c r="E341" s="13"/>
      <c r="F341" s="24"/>
      <c r="G341" s="24"/>
      <c r="H341" s="24"/>
      <c r="I341" s="13"/>
      <c r="J341" s="13"/>
      <c r="K341" s="25"/>
      <c r="L341" s="13"/>
      <c r="M341" s="13"/>
      <c r="N341" s="13"/>
      <c r="O341" s="13"/>
      <c r="P341" s="13"/>
    </row>
    <row r="342" ht="16.5" spans="1:16">
      <c r="A342" s="4"/>
      <c r="B342" s="23"/>
      <c r="C342" s="13"/>
      <c r="D342" s="13"/>
      <c r="E342" s="13"/>
      <c r="F342" s="24"/>
      <c r="G342" s="24"/>
      <c r="H342" s="24"/>
      <c r="I342" s="13"/>
      <c r="J342" s="13"/>
      <c r="K342" s="25"/>
      <c r="L342" s="13"/>
      <c r="M342" s="13"/>
      <c r="N342" s="13"/>
      <c r="O342" s="13"/>
      <c r="P342" s="13"/>
    </row>
    <row r="343" ht="16.5" spans="1:16">
      <c r="A343" s="4"/>
      <c r="B343" s="23"/>
      <c r="C343" s="13"/>
      <c r="D343" s="13"/>
      <c r="E343" s="13"/>
      <c r="F343" s="24"/>
      <c r="G343" s="24"/>
      <c r="H343" s="24"/>
      <c r="I343" s="13"/>
      <c r="J343" s="13"/>
      <c r="K343" s="25"/>
      <c r="L343" s="13"/>
      <c r="M343" s="13"/>
      <c r="N343" s="13"/>
      <c r="O343" s="13"/>
      <c r="P343" s="13"/>
    </row>
    <row r="344" ht="16.5" spans="1:16">
      <c r="A344" s="4"/>
      <c r="B344" s="23"/>
      <c r="C344" s="13"/>
      <c r="D344" s="13"/>
      <c r="E344" s="13"/>
      <c r="F344" s="24"/>
      <c r="G344" s="24"/>
      <c r="H344" s="24"/>
      <c r="I344" s="13"/>
      <c r="J344" s="13"/>
      <c r="K344" s="25"/>
      <c r="L344" s="13"/>
      <c r="M344" s="13"/>
      <c r="N344" s="13"/>
      <c r="O344" s="13"/>
      <c r="P344" s="13"/>
    </row>
    <row r="345" ht="16.5" spans="1:16">
      <c r="A345" s="4"/>
      <c r="B345" s="23"/>
      <c r="C345" s="13"/>
      <c r="D345" s="13"/>
      <c r="E345" s="13"/>
      <c r="F345" s="24"/>
      <c r="G345" s="24"/>
      <c r="H345" s="24"/>
      <c r="I345" s="13"/>
      <c r="J345" s="13"/>
      <c r="K345" s="25"/>
      <c r="L345" s="13"/>
      <c r="M345" s="13"/>
      <c r="N345" s="13"/>
      <c r="O345" s="13"/>
      <c r="P345" s="13"/>
    </row>
    <row r="346" ht="16.5" spans="1:16">
      <c r="A346" s="4"/>
      <c r="B346" s="23"/>
      <c r="C346" s="13"/>
      <c r="D346" s="13"/>
      <c r="E346" s="13"/>
      <c r="F346" s="24"/>
      <c r="G346" s="24"/>
      <c r="H346" s="24"/>
      <c r="I346" s="13"/>
      <c r="J346" s="13"/>
      <c r="K346" s="25"/>
      <c r="L346" s="13"/>
      <c r="M346" s="13"/>
      <c r="N346" s="13"/>
      <c r="O346" s="13"/>
      <c r="P346" s="13"/>
    </row>
    <row r="347" ht="16.5" spans="1:16">
      <c r="A347" s="4"/>
      <c r="B347" s="23"/>
      <c r="C347" s="13"/>
      <c r="D347" s="13"/>
      <c r="E347" s="13"/>
      <c r="F347" s="24"/>
      <c r="G347" s="24"/>
      <c r="H347" s="24"/>
      <c r="I347" s="13"/>
      <c r="J347" s="13"/>
      <c r="K347" s="25"/>
      <c r="L347" s="13"/>
      <c r="M347" s="13"/>
      <c r="N347" s="13"/>
      <c r="O347" s="13"/>
      <c r="P347" s="13"/>
    </row>
    <row r="348" ht="16.5" spans="1:16">
      <c r="A348" s="4"/>
      <c r="B348" s="23"/>
      <c r="C348" s="13"/>
      <c r="D348" s="13"/>
      <c r="E348" s="13"/>
      <c r="F348" s="24"/>
      <c r="G348" s="24"/>
      <c r="H348" s="24"/>
      <c r="I348" s="13"/>
      <c r="J348" s="13"/>
      <c r="K348" s="25"/>
      <c r="L348" s="13"/>
      <c r="M348" s="13"/>
      <c r="N348" s="13"/>
      <c r="O348" s="13"/>
      <c r="P348" s="13"/>
    </row>
    <row r="349" ht="16.5" spans="1:16">
      <c r="A349" s="4"/>
      <c r="B349" s="23"/>
      <c r="C349" s="13"/>
      <c r="D349" s="13"/>
      <c r="E349" s="13"/>
      <c r="F349" s="24"/>
      <c r="G349" s="24"/>
      <c r="H349" s="24"/>
      <c r="I349" s="13"/>
      <c r="J349" s="13"/>
      <c r="K349" s="25"/>
      <c r="L349" s="13"/>
      <c r="M349" s="13"/>
      <c r="N349" s="13"/>
      <c r="O349" s="13"/>
      <c r="P349" s="13"/>
    </row>
    <row r="350" ht="16.5" spans="1:16">
      <c r="A350" s="4"/>
      <c r="B350" s="23"/>
      <c r="C350" s="13"/>
      <c r="D350" s="13"/>
      <c r="E350" s="13"/>
      <c r="F350" s="24"/>
      <c r="G350" s="24"/>
      <c r="H350" s="24"/>
      <c r="I350" s="13"/>
      <c r="J350" s="13"/>
      <c r="K350" s="25"/>
      <c r="L350" s="13"/>
      <c r="M350" s="13"/>
      <c r="N350" s="13"/>
      <c r="O350" s="13"/>
      <c r="P350" s="13"/>
    </row>
    <row r="351" ht="16.5" spans="1:16">
      <c r="A351" s="4"/>
      <c r="B351" s="23"/>
      <c r="C351" s="13"/>
      <c r="D351" s="13"/>
      <c r="E351" s="13"/>
      <c r="F351" s="24"/>
      <c r="G351" s="24"/>
      <c r="H351" s="24"/>
      <c r="I351" s="13"/>
      <c r="J351" s="13"/>
      <c r="K351" s="25"/>
      <c r="L351" s="13"/>
      <c r="M351" s="13"/>
      <c r="N351" s="13"/>
      <c r="O351" s="13"/>
      <c r="P351" s="13"/>
    </row>
    <row r="352" ht="16.5" spans="1:16">
      <c r="A352" s="4"/>
      <c r="B352" s="23"/>
      <c r="C352" s="13"/>
      <c r="D352" s="13"/>
      <c r="E352" s="13"/>
      <c r="F352" s="24"/>
      <c r="G352" s="24"/>
      <c r="H352" s="24"/>
      <c r="I352" s="13"/>
      <c r="J352" s="13"/>
      <c r="K352" s="25"/>
      <c r="L352" s="13"/>
      <c r="M352" s="13"/>
      <c r="N352" s="13"/>
      <c r="O352" s="13"/>
      <c r="P352" s="13"/>
    </row>
    <row r="353" ht="16.5" spans="1:16">
      <c r="A353" s="4"/>
      <c r="B353" s="23"/>
      <c r="C353" s="13"/>
      <c r="D353" s="13"/>
      <c r="E353" s="13"/>
      <c r="F353" s="24"/>
      <c r="G353" s="24"/>
      <c r="H353" s="24"/>
      <c r="I353" s="13"/>
      <c r="J353" s="13"/>
      <c r="K353" s="25"/>
      <c r="L353" s="13"/>
      <c r="M353" s="13"/>
      <c r="N353" s="13"/>
      <c r="O353" s="13"/>
      <c r="P353" s="13"/>
    </row>
    <row r="354" ht="16.5" spans="1:16">
      <c r="A354" s="4"/>
      <c r="B354" s="23"/>
      <c r="C354" s="13"/>
      <c r="D354" s="13"/>
      <c r="E354" s="13"/>
      <c r="F354" s="24"/>
      <c r="G354" s="24"/>
      <c r="H354" s="24"/>
      <c r="I354" s="13"/>
      <c r="J354" s="13"/>
      <c r="K354" s="25"/>
      <c r="L354" s="13"/>
      <c r="M354" s="13"/>
      <c r="N354" s="13"/>
      <c r="O354" s="13"/>
      <c r="P354" s="13"/>
    </row>
    <row r="355" ht="16.5" spans="1:16">
      <c r="A355" s="4"/>
      <c r="B355" s="23"/>
      <c r="C355" s="13"/>
      <c r="D355" s="13"/>
      <c r="E355" s="13"/>
      <c r="F355" s="24"/>
      <c r="G355" s="24"/>
      <c r="H355" s="24"/>
      <c r="I355" s="13"/>
      <c r="J355" s="13"/>
      <c r="K355" s="25"/>
      <c r="L355" s="13"/>
      <c r="M355" s="13"/>
      <c r="N355" s="13"/>
      <c r="O355" s="13"/>
      <c r="P355" s="13"/>
    </row>
    <row r="356" ht="16.5" spans="1:16">
      <c r="A356" s="4"/>
      <c r="B356" s="23"/>
      <c r="C356" s="13"/>
      <c r="D356" s="13"/>
      <c r="E356" s="13"/>
      <c r="F356" s="24"/>
      <c r="G356" s="24"/>
      <c r="H356" s="24"/>
      <c r="I356" s="13"/>
      <c r="J356" s="13"/>
      <c r="K356" s="25"/>
      <c r="L356" s="13"/>
      <c r="M356" s="13"/>
      <c r="N356" s="13"/>
      <c r="O356" s="13"/>
      <c r="P356" s="13"/>
    </row>
    <row r="357" ht="16.5" spans="1:16">
      <c r="A357" s="4"/>
      <c r="B357" s="23"/>
      <c r="C357" s="13"/>
      <c r="D357" s="13"/>
      <c r="E357" s="13"/>
      <c r="F357" s="24"/>
      <c r="G357" s="24"/>
      <c r="H357" s="24"/>
      <c r="I357" s="13"/>
      <c r="J357" s="13"/>
      <c r="K357" s="25"/>
      <c r="L357" s="13"/>
      <c r="M357" s="13"/>
      <c r="N357" s="13"/>
      <c r="O357" s="13"/>
      <c r="P357" s="13"/>
    </row>
    <row r="358" ht="16.5" spans="1:16">
      <c r="A358" s="4"/>
      <c r="B358" s="23"/>
      <c r="C358" s="13"/>
      <c r="D358" s="13"/>
      <c r="E358" s="13"/>
      <c r="F358" s="24"/>
      <c r="G358" s="24"/>
      <c r="H358" s="24"/>
      <c r="I358" s="13"/>
      <c r="J358" s="13"/>
      <c r="K358" s="25"/>
      <c r="L358" s="13"/>
      <c r="M358" s="13"/>
      <c r="N358" s="13"/>
      <c r="O358" s="13"/>
      <c r="P358" s="13"/>
    </row>
    <row r="359" ht="16.5" spans="1:16">
      <c r="A359" s="4"/>
      <c r="B359" s="23"/>
      <c r="C359" s="13"/>
      <c r="D359" s="13"/>
      <c r="E359" s="13"/>
      <c r="F359" s="24"/>
      <c r="G359" s="24"/>
      <c r="H359" s="24"/>
      <c r="I359" s="13"/>
      <c r="J359" s="13"/>
      <c r="K359" s="25"/>
      <c r="L359" s="13"/>
      <c r="M359" s="13"/>
      <c r="N359" s="13"/>
      <c r="O359" s="13"/>
      <c r="P359" s="13"/>
    </row>
    <row r="360" ht="16.5" spans="1:16">
      <c r="A360" s="4"/>
      <c r="B360" s="23"/>
      <c r="C360" s="13"/>
      <c r="D360" s="13"/>
      <c r="E360" s="13"/>
      <c r="F360" s="24"/>
      <c r="G360" s="24"/>
      <c r="H360" s="24"/>
      <c r="I360" s="13"/>
      <c r="J360" s="13"/>
      <c r="K360" s="25"/>
      <c r="L360" s="13"/>
      <c r="M360" s="13"/>
      <c r="N360" s="13"/>
      <c r="O360" s="13"/>
      <c r="P360" s="13"/>
    </row>
    <row r="361" ht="16.5" spans="1:16">
      <c r="A361" s="4"/>
      <c r="B361" s="23"/>
      <c r="C361" s="13"/>
      <c r="D361" s="13"/>
      <c r="E361" s="13"/>
      <c r="F361" s="24"/>
      <c r="G361" s="24"/>
      <c r="H361" s="24"/>
      <c r="I361" s="13"/>
      <c r="J361" s="13"/>
      <c r="K361" s="25"/>
      <c r="L361" s="13"/>
      <c r="M361" s="13"/>
      <c r="N361" s="13"/>
      <c r="O361" s="13"/>
      <c r="P361" s="13"/>
    </row>
    <row r="362" ht="16.5" spans="1:16">
      <c r="A362" s="4"/>
      <c r="B362" s="23"/>
      <c r="C362" s="13"/>
      <c r="D362" s="13"/>
      <c r="E362" s="13"/>
      <c r="F362" s="24"/>
      <c r="G362" s="24"/>
      <c r="H362" s="24"/>
      <c r="I362" s="13"/>
      <c r="J362" s="13"/>
      <c r="K362" s="25"/>
      <c r="L362" s="13"/>
      <c r="M362" s="13"/>
      <c r="N362" s="13"/>
      <c r="O362" s="13"/>
      <c r="P362" s="13"/>
    </row>
    <row r="363" ht="16.5" spans="1:16">
      <c r="A363" s="4"/>
      <c r="B363" s="23"/>
      <c r="C363" s="13"/>
      <c r="D363" s="13"/>
      <c r="E363" s="13"/>
      <c r="F363" s="24"/>
      <c r="G363" s="24"/>
      <c r="H363" s="24"/>
      <c r="I363" s="13"/>
      <c r="J363" s="13"/>
      <c r="K363" s="25"/>
      <c r="L363" s="13"/>
      <c r="M363" s="13"/>
      <c r="N363" s="13"/>
      <c r="O363" s="13"/>
      <c r="P363" s="13"/>
    </row>
    <row r="364" ht="16.5" spans="1:16">
      <c r="A364" s="4"/>
      <c r="B364" s="23"/>
      <c r="C364" s="13"/>
      <c r="D364" s="13"/>
      <c r="E364" s="13"/>
      <c r="F364" s="24"/>
      <c r="G364" s="24"/>
      <c r="H364" s="24"/>
      <c r="I364" s="13"/>
      <c r="J364" s="13"/>
      <c r="K364" s="25"/>
      <c r="L364" s="13"/>
      <c r="M364" s="13"/>
      <c r="N364" s="13"/>
      <c r="O364" s="13"/>
      <c r="P364" s="13"/>
    </row>
    <row r="365" ht="16.5" spans="1:16">
      <c r="A365" s="4"/>
      <c r="B365" s="23"/>
      <c r="C365" s="13"/>
      <c r="D365" s="13"/>
      <c r="E365" s="13"/>
      <c r="F365" s="24"/>
      <c r="G365" s="24"/>
      <c r="H365" s="24"/>
      <c r="I365" s="13"/>
      <c r="J365" s="13"/>
      <c r="K365" s="25"/>
      <c r="L365" s="13"/>
      <c r="M365" s="13"/>
      <c r="N365" s="13"/>
      <c r="O365" s="13"/>
      <c r="P365" s="13"/>
    </row>
    <row r="366" ht="16.5" spans="1:16">
      <c r="A366" s="4"/>
      <c r="B366" s="23"/>
      <c r="C366" s="13"/>
      <c r="D366" s="13"/>
      <c r="E366" s="13"/>
      <c r="F366" s="24"/>
      <c r="G366" s="24"/>
      <c r="H366" s="24"/>
      <c r="I366" s="13"/>
      <c r="J366" s="13"/>
      <c r="K366" s="25"/>
      <c r="L366" s="13"/>
      <c r="M366" s="13"/>
      <c r="N366" s="13"/>
      <c r="O366" s="13"/>
      <c r="P366" s="13"/>
    </row>
    <row r="367" ht="16.5" spans="1:16">
      <c r="A367" s="4"/>
      <c r="B367" s="23"/>
      <c r="C367" s="13"/>
      <c r="D367" s="13"/>
      <c r="E367" s="13"/>
      <c r="F367" s="24"/>
      <c r="G367" s="24"/>
      <c r="H367" s="24"/>
      <c r="I367" s="13"/>
      <c r="J367" s="13"/>
      <c r="K367" s="25"/>
      <c r="L367" s="13"/>
      <c r="M367" s="13"/>
      <c r="N367" s="13"/>
      <c r="O367" s="13"/>
      <c r="P367" s="13"/>
    </row>
    <row r="368" ht="16.5" spans="1:16">
      <c r="A368" s="4"/>
      <c r="B368" s="23"/>
      <c r="C368" s="13"/>
      <c r="D368" s="13"/>
      <c r="E368" s="13"/>
      <c r="F368" s="24"/>
      <c r="G368" s="24"/>
      <c r="H368" s="24"/>
      <c r="I368" s="13"/>
      <c r="J368" s="13"/>
      <c r="K368" s="25"/>
      <c r="L368" s="13"/>
      <c r="M368" s="13"/>
      <c r="N368" s="13"/>
      <c r="O368" s="13"/>
      <c r="P368" s="13"/>
    </row>
    <row r="369" ht="16.5" spans="1:16">
      <c r="A369" s="4"/>
      <c r="B369" s="23"/>
      <c r="C369" s="13"/>
      <c r="D369" s="13"/>
      <c r="E369" s="13"/>
      <c r="F369" s="24"/>
      <c r="G369" s="24"/>
      <c r="H369" s="24"/>
      <c r="I369" s="13"/>
      <c r="J369" s="13"/>
      <c r="K369" s="25"/>
      <c r="L369" s="13"/>
      <c r="M369" s="13"/>
      <c r="N369" s="13"/>
      <c r="O369" s="13"/>
      <c r="P369" s="13"/>
    </row>
    <row r="370" ht="16.5" spans="1:16">
      <c r="A370" s="4"/>
      <c r="B370" s="23"/>
      <c r="C370" s="13"/>
      <c r="D370" s="13"/>
      <c r="E370" s="13"/>
      <c r="F370" s="24"/>
      <c r="G370" s="24"/>
      <c r="H370" s="24"/>
      <c r="I370" s="13"/>
      <c r="J370" s="13"/>
      <c r="K370" s="25"/>
      <c r="L370" s="13"/>
      <c r="M370" s="13"/>
      <c r="N370" s="13"/>
      <c r="O370" s="13"/>
      <c r="P370" s="13"/>
    </row>
    <row r="371" ht="16.5" spans="1:16">
      <c r="A371" s="4"/>
      <c r="B371" s="23"/>
      <c r="C371" s="13"/>
      <c r="D371" s="13"/>
      <c r="E371" s="13"/>
      <c r="F371" s="24"/>
      <c r="G371" s="24"/>
      <c r="H371" s="24"/>
      <c r="I371" s="13"/>
      <c r="J371" s="13"/>
      <c r="K371" s="25"/>
      <c r="L371" s="13"/>
      <c r="M371" s="13"/>
      <c r="N371" s="13"/>
      <c r="O371" s="13"/>
      <c r="P371" s="13"/>
    </row>
    <row r="372" ht="16.5" spans="1:16">
      <c r="A372" s="4"/>
      <c r="B372" s="23"/>
      <c r="C372" s="13"/>
      <c r="D372" s="13"/>
      <c r="E372" s="13"/>
      <c r="F372" s="24"/>
      <c r="G372" s="24"/>
      <c r="H372" s="24"/>
      <c r="I372" s="13"/>
      <c r="J372" s="13"/>
      <c r="K372" s="25"/>
      <c r="L372" s="13"/>
      <c r="M372" s="13"/>
      <c r="N372" s="13"/>
      <c r="O372" s="13"/>
      <c r="P372" s="13"/>
    </row>
    <row r="373" ht="16.5" spans="1:16">
      <c r="A373" s="4"/>
      <c r="B373" s="23"/>
      <c r="C373" s="13"/>
      <c r="D373" s="13"/>
      <c r="E373" s="13"/>
      <c r="F373" s="24"/>
      <c r="G373" s="24"/>
      <c r="H373" s="24"/>
      <c r="I373" s="13"/>
      <c r="J373" s="13"/>
      <c r="K373" s="25"/>
      <c r="L373" s="13"/>
      <c r="M373" s="13"/>
      <c r="N373" s="13"/>
      <c r="O373" s="13"/>
      <c r="P373" s="13"/>
    </row>
    <row r="374" ht="16.5" spans="1:16">
      <c r="A374" s="4"/>
      <c r="B374" s="23"/>
      <c r="C374" s="13"/>
      <c r="D374" s="13"/>
      <c r="E374" s="13"/>
      <c r="F374" s="24"/>
      <c r="G374" s="24"/>
      <c r="H374" s="24"/>
      <c r="I374" s="13"/>
      <c r="J374" s="13"/>
      <c r="K374" s="25"/>
      <c r="L374" s="13"/>
      <c r="M374" s="13"/>
      <c r="N374" s="13"/>
      <c r="O374" s="13"/>
      <c r="P374" s="13"/>
    </row>
    <row r="375" ht="16.5" spans="1:16">
      <c r="A375" s="4"/>
      <c r="B375" s="23"/>
      <c r="C375" s="13"/>
      <c r="D375" s="13"/>
      <c r="E375" s="13"/>
      <c r="F375" s="24"/>
      <c r="G375" s="24"/>
      <c r="H375" s="24"/>
      <c r="I375" s="13"/>
      <c r="J375" s="13"/>
      <c r="K375" s="25"/>
      <c r="L375" s="13"/>
      <c r="M375" s="13"/>
      <c r="N375" s="13"/>
      <c r="O375" s="13"/>
      <c r="P375" s="13"/>
    </row>
    <row r="376" ht="16.5" spans="1:16">
      <c r="A376" s="4"/>
      <c r="B376" s="23"/>
      <c r="C376" s="13"/>
      <c r="D376" s="13"/>
      <c r="E376" s="13"/>
      <c r="F376" s="24"/>
      <c r="G376" s="24"/>
      <c r="H376" s="24"/>
      <c r="I376" s="13"/>
      <c r="J376" s="13"/>
      <c r="K376" s="25"/>
      <c r="L376" s="13"/>
      <c r="M376" s="13"/>
      <c r="N376" s="13"/>
      <c r="O376" s="13"/>
      <c r="P376" s="13"/>
    </row>
    <row r="377" ht="16.5" spans="1:16">
      <c r="A377" s="4"/>
      <c r="B377" s="23"/>
      <c r="C377" s="13"/>
      <c r="D377" s="13"/>
      <c r="E377" s="13"/>
      <c r="F377" s="24"/>
      <c r="G377" s="24"/>
      <c r="H377" s="24"/>
      <c r="I377" s="13"/>
      <c r="J377" s="13"/>
      <c r="K377" s="25"/>
      <c r="L377" s="13"/>
      <c r="M377" s="13"/>
      <c r="N377" s="13"/>
      <c r="O377" s="13"/>
      <c r="P377" s="13"/>
    </row>
    <row r="378" ht="16.5" spans="1:16">
      <c r="A378" s="4"/>
      <c r="B378" s="23"/>
      <c r="C378" s="13"/>
      <c r="D378" s="13"/>
      <c r="E378" s="13"/>
      <c r="F378" s="24"/>
      <c r="G378" s="24"/>
      <c r="H378" s="24"/>
      <c r="I378" s="13"/>
      <c r="J378" s="13"/>
      <c r="K378" s="25"/>
      <c r="L378" s="13"/>
      <c r="M378" s="13"/>
      <c r="N378" s="13"/>
      <c r="O378" s="13"/>
      <c r="P378" s="13"/>
    </row>
    <row r="379" ht="16.5" spans="1:16">
      <c r="A379" s="4"/>
      <c r="B379" s="23"/>
      <c r="C379" s="13"/>
      <c r="D379" s="13"/>
      <c r="E379" s="13"/>
      <c r="F379" s="24"/>
      <c r="G379" s="24"/>
      <c r="H379" s="24"/>
      <c r="I379" s="13"/>
      <c r="J379" s="13"/>
      <c r="K379" s="25"/>
      <c r="L379" s="13"/>
      <c r="M379" s="13"/>
      <c r="N379" s="13"/>
      <c r="O379" s="13"/>
      <c r="P379" s="13"/>
    </row>
    <row r="380" ht="16.5" spans="1:16">
      <c r="A380" s="4"/>
      <c r="B380" s="23"/>
      <c r="C380" s="13"/>
      <c r="D380" s="13"/>
      <c r="E380" s="13"/>
      <c r="F380" s="24"/>
      <c r="G380" s="24"/>
      <c r="H380" s="24"/>
      <c r="I380" s="13"/>
      <c r="J380" s="13"/>
      <c r="K380" s="25"/>
      <c r="L380" s="13"/>
      <c r="M380" s="13"/>
      <c r="N380" s="13"/>
      <c r="O380" s="13"/>
      <c r="P380" s="13"/>
    </row>
    <row r="381" ht="16.5" spans="1:16">
      <c r="A381" s="4"/>
      <c r="B381" s="23"/>
      <c r="C381" s="13"/>
      <c r="D381" s="13"/>
      <c r="E381" s="13"/>
      <c r="F381" s="24"/>
      <c r="G381" s="24"/>
      <c r="H381" s="24"/>
      <c r="I381" s="13"/>
      <c r="J381" s="13"/>
      <c r="K381" s="25"/>
      <c r="L381" s="13"/>
      <c r="M381" s="13"/>
      <c r="N381" s="13"/>
      <c r="O381" s="13"/>
      <c r="P381" s="13"/>
    </row>
    <row r="382" ht="16.5" spans="1:16">
      <c r="A382" s="4"/>
      <c r="B382" s="23"/>
      <c r="C382" s="13"/>
      <c r="D382" s="13"/>
      <c r="E382" s="13"/>
      <c r="F382" s="24"/>
      <c r="G382" s="24"/>
      <c r="H382" s="24"/>
      <c r="I382" s="13"/>
      <c r="J382" s="13"/>
      <c r="K382" s="25"/>
      <c r="L382" s="13"/>
      <c r="M382" s="13"/>
      <c r="N382" s="13"/>
      <c r="O382" s="13"/>
      <c r="P382" s="13"/>
    </row>
    <row r="383" ht="16.5" spans="1:16">
      <c r="A383" s="4"/>
      <c r="B383" s="23"/>
      <c r="C383" s="13"/>
      <c r="D383" s="13"/>
      <c r="E383" s="13"/>
      <c r="F383" s="24"/>
      <c r="G383" s="24"/>
      <c r="H383" s="24"/>
      <c r="I383" s="13"/>
      <c r="J383" s="13"/>
      <c r="K383" s="25"/>
      <c r="L383" s="13"/>
      <c r="M383" s="13"/>
      <c r="N383" s="13"/>
      <c r="O383" s="13"/>
      <c r="P383" s="13"/>
    </row>
    <row r="384" ht="16.5" spans="1:16">
      <c r="A384" s="4"/>
      <c r="B384" s="23"/>
      <c r="C384" s="13"/>
      <c r="D384" s="13"/>
      <c r="E384" s="13"/>
      <c r="F384" s="24"/>
      <c r="G384" s="24"/>
      <c r="H384" s="24"/>
      <c r="I384" s="13"/>
      <c r="J384" s="13"/>
      <c r="K384" s="25"/>
      <c r="L384" s="13"/>
      <c r="M384" s="13"/>
      <c r="N384" s="13"/>
      <c r="O384" s="13"/>
      <c r="P384" s="13"/>
    </row>
    <row r="385" ht="16.5" spans="1:16">
      <c r="A385" s="4"/>
      <c r="B385" s="23"/>
      <c r="C385" s="13"/>
      <c r="D385" s="13"/>
      <c r="E385" s="13"/>
      <c r="F385" s="24"/>
      <c r="G385" s="24"/>
      <c r="H385" s="24"/>
      <c r="I385" s="13"/>
      <c r="J385" s="13"/>
      <c r="K385" s="25"/>
      <c r="L385" s="13"/>
      <c r="M385" s="13"/>
      <c r="N385" s="13"/>
      <c r="O385" s="13"/>
      <c r="P385" s="13"/>
    </row>
    <row r="386" ht="16.5" spans="1:16">
      <c r="A386" s="4"/>
      <c r="B386" s="23"/>
      <c r="C386" s="13"/>
      <c r="D386" s="13"/>
      <c r="E386" s="13"/>
      <c r="F386" s="24"/>
      <c r="G386" s="24"/>
      <c r="H386" s="24"/>
      <c r="I386" s="13"/>
      <c r="J386" s="13"/>
      <c r="K386" s="25"/>
      <c r="L386" s="13"/>
      <c r="M386" s="13"/>
      <c r="N386" s="13"/>
      <c r="O386" s="13"/>
      <c r="P386" s="13"/>
    </row>
    <row r="387" ht="16.5" spans="1:16">
      <c r="A387" s="4"/>
      <c r="B387" s="23"/>
      <c r="C387" s="13"/>
      <c r="D387" s="13"/>
      <c r="E387" s="13"/>
      <c r="F387" s="24"/>
      <c r="G387" s="24"/>
      <c r="H387" s="24"/>
      <c r="I387" s="13"/>
      <c r="J387" s="13"/>
      <c r="K387" s="25"/>
      <c r="L387" s="13"/>
      <c r="M387" s="13"/>
      <c r="N387" s="13"/>
      <c r="O387" s="13"/>
      <c r="P387" s="13"/>
    </row>
    <row r="388" ht="16.5" spans="1:16">
      <c r="A388" s="4"/>
      <c r="B388" s="23"/>
      <c r="C388" s="13"/>
      <c r="D388" s="13"/>
      <c r="E388" s="13"/>
      <c r="F388" s="24"/>
      <c r="G388" s="24"/>
      <c r="H388" s="24"/>
      <c r="I388" s="13"/>
      <c r="J388" s="13"/>
      <c r="K388" s="25"/>
      <c r="L388" s="13"/>
      <c r="M388" s="13"/>
      <c r="N388" s="13"/>
      <c r="O388" s="13"/>
      <c r="P388" s="13"/>
    </row>
    <row r="389" ht="16.5" spans="1:16">
      <c r="A389" s="4"/>
      <c r="B389" s="23"/>
      <c r="C389" s="13"/>
      <c r="D389" s="13"/>
      <c r="E389" s="13"/>
      <c r="F389" s="24"/>
      <c r="G389" s="24"/>
      <c r="H389" s="24"/>
      <c r="I389" s="13"/>
      <c r="J389" s="13"/>
      <c r="K389" s="25"/>
      <c r="L389" s="13"/>
      <c r="M389" s="13"/>
      <c r="N389" s="13"/>
      <c r="O389" s="13"/>
      <c r="P389" s="13"/>
    </row>
    <row r="390" ht="16.5" spans="1:16">
      <c r="A390" s="4"/>
      <c r="B390" s="23"/>
      <c r="C390" s="13"/>
      <c r="D390" s="13"/>
      <c r="E390" s="13"/>
      <c r="F390" s="24"/>
      <c r="G390" s="24"/>
      <c r="H390" s="24"/>
      <c r="I390" s="13"/>
      <c r="J390" s="13"/>
      <c r="K390" s="25"/>
      <c r="L390" s="13"/>
      <c r="M390" s="13"/>
      <c r="N390" s="13"/>
      <c r="O390" s="13"/>
      <c r="P390" s="13"/>
    </row>
    <row r="391" ht="16.5" spans="1:16">
      <c r="A391" s="4"/>
      <c r="B391" s="23"/>
      <c r="C391" s="13"/>
      <c r="D391" s="13"/>
      <c r="E391" s="13"/>
      <c r="F391" s="24"/>
      <c r="G391" s="24"/>
      <c r="H391" s="24"/>
      <c r="I391" s="13"/>
      <c r="J391" s="13"/>
      <c r="K391" s="25"/>
      <c r="L391" s="13"/>
      <c r="M391" s="13"/>
      <c r="N391" s="13"/>
      <c r="O391" s="13"/>
      <c r="P391" s="13"/>
    </row>
    <row r="392" ht="16.5" spans="1:16">
      <c r="A392" s="4"/>
      <c r="B392" s="23"/>
      <c r="C392" s="13"/>
      <c r="D392" s="13"/>
      <c r="E392" s="13"/>
      <c r="F392" s="24"/>
      <c r="G392" s="24"/>
      <c r="H392" s="24"/>
      <c r="I392" s="13"/>
      <c r="J392" s="13"/>
      <c r="K392" s="25"/>
      <c r="L392" s="13"/>
      <c r="M392" s="13"/>
      <c r="N392" s="13"/>
      <c r="O392" s="13"/>
      <c r="P392" s="13"/>
    </row>
    <row r="393" ht="16.5" spans="1:16">
      <c r="A393" s="4"/>
      <c r="B393" s="23"/>
      <c r="C393" s="13"/>
      <c r="D393" s="13"/>
      <c r="E393" s="13"/>
      <c r="F393" s="24"/>
      <c r="G393" s="24"/>
      <c r="H393" s="24"/>
      <c r="I393" s="13"/>
      <c r="J393" s="13"/>
      <c r="K393" s="25"/>
      <c r="L393" s="13"/>
      <c r="M393" s="13"/>
      <c r="N393" s="13"/>
      <c r="O393" s="13"/>
      <c r="P393" s="13"/>
    </row>
    <row r="394" ht="16.5" spans="1:16">
      <c r="A394" s="4"/>
      <c r="B394" s="23"/>
      <c r="C394" s="13"/>
      <c r="D394" s="13"/>
      <c r="E394" s="13"/>
      <c r="F394" s="24"/>
      <c r="G394" s="24"/>
      <c r="H394" s="24"/>
      <c r="I394" s="13"/>
      <c r="J394" s="13"/>
      <c r="K394" s="25"/>
      <c r="L394" s="13"/>
      <c r="M394" s="13"/>
      <c r="N394" s="13"/>
      <c r="O394" s="13"/>
      <c r="P394" s="13"/>
    </row>
    <row r="395" ht="16.5" spans="1:16">
      <c r="A395" s="4"/>
      <c r="B395" s="23"/>
      <c r="C395" s="13"/>
      <c r="D395" s="13"/>
      <c r="E395" s="13"/>
      <c r="F395" s="24"/>
      <c r="G395" s="24"/>
      <c r="H395" s="24"/>
      <c r="I395" s="13"/>
      <c r="J395" s="13"/>
      <c r="K395" s="25"/>
      <c r="L395" s="13"/>
      <c r="M395" s="13"/>
      <c r="N395" s="13"/>
      <c r="O395" s="13"/>
      <c r="P395" s="13"/>
    </row>
    <row r="396" ht="16.5" spans="1:16">
      <c r="A396" s="4"/>
      <c r="B396" s="23"/>
      <c r="C396" s="13"/>
      <c r="D396" s="13"/>
      <c r="E396" s="13"/>
      <c r="F396" s="24"/>
      <c r="G396" s="24"/>
      <c r="H396" s="24"/>
      <c r="I396" s="13"/>
      <c r="J396" s="13"/>
      <c r="K396" s="25"/>
      <c r="L396" s="13"/>
      <c r="M396" s="13"/>
      <c r="N396" s="13"/>
      <c r="O396" s="13"/>
      <c r="P396" s="13"/>
    </row>
    <row r="397" ht="16.5" spans="1:16">
      <c r="A397" s="4"/>
      <c r="B397" s="23"/>
      <c r="C397" s="13"/>
      <c r="D397" s="13"/>
      <c r="E397" s="13"/>
      <c r="F397" s="24"/>
      <c r="G397" s="24"/>
      <c r="H397" s="24"/>
      <c r="I397" s="13"/>
      <c r="J397" s="13"/>
      <c r="K397" s="25"/>
      <c r="L397" s="13"/>
      <c r="M397" s="13"/>
      <c r="N397" s="13"/>
      <c r="O397" s="13"/>
      <c r="P397" s="13"/>
    </row>
    <row r="398" ht="16.5" spans="1:16">
      <c r="A398" s="4"/>
      <c r="B398" s="23"/>
      <c r="C398" s="13"/>
      <c r="D398" s="13"/>
      <c r="E398" s="13"/>
      <c r="F398" s="24"/>
      <c r="G398" s="24"/>
      <c r="H398" s="24"/>
      <c r="I398" s="13"/>
      <c r="J398" s="13"/>
      <c r="K398" s="25"/>
      <c r="L398" s="13"/>
      <c r="M398" s="13"/>
      <c r="N398" s="13"/>
      <c r="O398" s="13"/>
      <c r="P398" s="13"/>
    </row>
    <row r="399" ht="16.5" spans="1:16">
      <c r="A399" s="4"/>
      <c r="B399" s="23"/>
      <c r="C399" s="13"/>
      <c r="D399" s="13"/>
      <c r="E399" s="13"/>
      <c r="F399" s="24"/>
      <c r="G399" s="24"/>
      <c r="H399" s="24"/>
      <c r="I399" s="13"/>
      <c r="J399" s="13"/>
      <c r="K399" s="25"/>
      <c r="L399" s="13"/>
      <c r="M399" s="13"/>
      <c r="N399" s="13"/>
      <c r="O399" s="13"/>
      <c r="P399" s="13"/>
    </row>
    <row r="400" ht="16.5" spans="1:16">
      <c r="A400" s="4"/>
      <c r="B400" s="23"/>
      <c r="C400" s="13"/>
      <c r="D400" s="13"/>
      <c r="E400" s="13"/>
      <c r="F400" s="24"/>
      <c r="G400" s="24"/>
      <c r="H400" s="24"/>
      <c r="I400" s="13"/>
      <c r="J400" s="13"/>
      <c r="K400" s="25"/>
      <c r="L400" s="13"/>
      <c r="M400" s="13"/>
      <c r="N400" s="13"/>
      <c r="O400" s="13"/>
      <c r="P400" s="13"/>
    </row>
    <row r="401" ht="16.5" spans="1:16">
      <c r="A401" s="4"/>
      <c r="B401" s="23"/>
      <c r="C401" s="13"/>
      <c r="D401" s="13"/>
      <c r="E401" s="13"/>
      <c r="F401" s="24"/>
      <c r="G401" s="24"/>
      <c r="H401" s="24"/>
      <c r="I401" s="13"/>
      <c r="J401" s="13"/>
      <c r="K401" s="25"/>
      <c r="L401" s="13"/>
      <c r="M401" s="13"/>
      <c r="N401" s="13"/>
      <c r="O401" s="13"/>
      <c r="P401" s="13"/>
    </row>
    <row r="402" ht="16.5" spans="1:16">
      <c r="A402" s="4"/>
      <c r="B402" s="23"/>
      <c r="C402" s="13"/>
      <c r="D402" s="13"/>
      <c r="E402" s="13"/>
      <c r="F402" s="24"/>
      <c r="G402" s="24"/>
      <c r="H402" s="24"/>
      <c r="I402" s="13"/>
      <c r="J402" s="13"/>
      <c r="K402" s="25"/>
      <c r="L402" s="13"/>
      <c r="M402" s="13"/>
      <c r="N402" s="13"/>
      <c r="O402" s="13"/>
      <c r="P402" s="13"/>
    </row>
    <row r="403" ht="16.5" spans="1:16">
      <c r="A403" s="4"/>
      <c r="B403" s="23"/>
      <c r="C403" s="13"/>
      <c r="D403" s="13"/>
      <c r="E403" s="13"/>
      <c r="F403" s="24"/>
      <c r="G403" s="24"/>
      <c r="H403" s="24"/>
      <c r="I403" s="13"/>
      <c r="J403" s="13"/>
      <c r="K403" s="25"/>
      <c r="L403" s="13"/>
      <c r="M403" s="13"/>
      <c r="N403" s="13"/>
      <c r="O403" s="13"/>
      <c r="P403" s="13"/>
    </row>
    <row r="404" ht="16.5" spans="1:16">
      <c r="A404" s="4"/>
      <c r="B404" s="23"/>
      <c r="C404" s="13"/>
      <c r="D404" s="13"/>
      <c r="E404" s="13"/>
      <c r="F404" s="24"/>
      <c r="G404" s="24"/>
      <c r="H404" s="24"/>
      <c r="I404" s="13"/>
      <c r="J404" s="13"/>
      <c r="K404" s="25"/>
      <c r="L404" s="13"/>
      <c r="M404" s="13"/>
      <c r="N404" s="13"/>
      <c r="O404" s="13"/>
      <c r="P404" s="13"/>
    </row>
    <row r="405" ht="16.5" spans="1:16">
      <c r="A405" s="4"/>
      <c r="B405" s="23"/>
      <c r="C405" s="13"/>
      <c r="D405" s="13"/>
      <c r="E405" s="13"/>
      <c r="F405" s="24"/>
      <c r="G405" s="24"/>
      <c r="H405" s="24"/>
      <c r="I405" s="13"/>
      <c r="J405" s="13"/>
      <c r="K405" s="25"/>
      <c r="L405" s="13"/>
      <c r="M405" s="13"/>
      <c r="N405" s="13"/>
      <c r="O405" s="13"/>
      <c r="P405" s="13"/>
    </row>
    <row r="406" ht="16.5" spans="1:16">
      <c r="A406" s="4"/>
      <c r="B406" s="23"/>
      <c r="C406" s="13"/>
      <c r="D406" s="13"/>
      <c r="E406" s="13"/>
      <c r="F406" s="24"/>
      <c r="G406" s="24"/>
      <c r="H406" s="24"/>
      <c r="I406" s="13"/>
      <c r="J406" s="13"/>
      <c r="K406" s="25"/>
      <c r="L406" s="13"/>
      <c r="M406" s="13"/>
      <c r="N406" s="13"/>
      <c r="O406" s="13"/>
      <c r="P406" s="13"/>
    </row>
    <row r="407" ht="16.5" spans="1:16">
      <c r="A407" s="4"/>
      <c r="B407" s="23"/>
      <c r="C407" s="13"/>
      <c r="D407" s="13"/>
      <c r="E407" s="13"/>
      <c r="F407" s="24"/>
      <c r="G407" s="24"/>
      <c r="H407" s="24"/>
      <c r="I407" s="13"/>
      <c r="J407" s="13"/>
      <c r="K407" s="25"/>
      <c r="L407" s="13"/>
      <c r="M407" s="13"/>
      <c r="N407" s="13"/>
      <c r="O407" s="13"/>
      <c r="P407" s="13"/>
    </row>
    <row r="408" ht="16.5" spans="1:16">
      <c r="A408" s="4"/>
      <c r="B408" s="23"/>
      <c r="C408" s="13"/>
      <c r="D408" s="13"/>
      <c r="E408" s="13"/>
      <c r="F408" s="24"/>
      <c r="G408" s="24"/>
      <c r="H408" s="24"/>
      <c r="I408" s="13"/>
      <c r="J408" s="13"/>
      <c r="K408" s="25"/>
      <c r="L408" s="13"/>
      <c r="M408" s="13"/>
      <c r="N408" s="13"/>
      <c r="O408" s="13"/>
      <c r="P408" s="13"/>
    </row>
    <row r="409" ht="16.5" spans="1:16">
      <c r="A409" s="4"/>
      <c r="B409" s="23"/>
      <c r="C409" s="13"/>
      <c r="D409" s="13"/>
      <c r="E409" s="13"/>
      <c r="F409" s="24"/>
      <c r="G409" s="24"/>
      <c r="H409" s="24"/>
      <c r="I409" s="13"/>
      <c r="J409" s="13"/>
      <c r="K409" s="25"/>
      <c r="L409" s="13"/>
      <c r="M409" s="13"/>
      <c r="N409" s="13"/>
      <c r="O409" s="13"/>
      <c r="P409" s="13"/>
    </row>
    <row r="410" ht="16.5" spans="1:16">
      <c r="A410" s="4"/>
      <c r="B410" s="23"/>
      <c r="C410" s="13"/>
      <c r="D410" s="13"/>
      <c r="E410" s="13"/>
      <c r="F410" s="24"/>
      <c r="G410" s="24"/>
      <c r="H410" s="24"/>
      <c r="I410" s="13"/>
      <c r="J410" s="13"/>
      <c r="K410" s="25"/>
      <c r="L410" s="13"/>
      <c r="M410" s="13"/>
      <c r="N410" s="13"/>
      <c r="O410" s="13"/>
      <c r="P410" s="13"/>
    </row>
    <row r="411" ht="16.5" spans="1:16">
      <c r="A411" s="4"/>
      <c r="B411" s="23"/>
      <c r="C411" s="13"/>
      <c r="D411" s="13"/>
      <c r="E411" s="13"/>
      <c r="F411" s="24"/>
      <c r="G411" s="24"/>
      <c r="H411" s="24"/>
      <c r="I411" s="13"/>
      <c r="J411" s="13"/>
      <c r="K411" s="25"/>
      <c r="L411" s="13"/>
      <c r="M411" s="13"/>
      <c r="N411" s="13"/>
      <c r="O411" s="13"/>
      <c r="P411" s="13"/>
    </row>
    <row r="412" ht="16.5" spans="1:16">
      <c r="A412" s="4"/>
      <c r="B412" s="23"/>
      <c r="C412" s="13"/>
      <c r="D412" s="13"/>
      <c r="E412" s="13"/>
      <c r="F412" s="24"/>
      <c r="G412" s="24"/>
      <c r="H412" s="24"/>
      <c r="I412" s="13"/>
      <c r="J412" s="13"/>
      <c r="K412" s="25"/>
      <c r="L412" s="13"/>
      <c r="M412" s="13"/>
      <c r="N412" s="13"/>
      <c r="O412" s="13"/>
      <c r="P412" s="13"/>
    </row>
    <row r="413" ht="16.5" spans="1:16">
      <c r="A413" s="4"/>
      <c r="B413" s="23"/>
      <c r="C413" s="13"/>
      <c r="D413" s="13"/>
      <c r="E413" s="13"/>
      <c r="F413" s="24"/>
      <c r="G413" s="24"/>
      <c r="H413" s="24"/>
      <c r="I413" s="13"/>
      <c r="J413" s="13"/>
      <c r="K413" s="25"/>
      <c r="L413" s="13"/>
      <c r="M413" s="13"/>
      <c r="N413" s="13"/>
      <c r="O413" s="13"/>
      <c r="P413" s="13"/>
    </row>
    <row r="414" ht="16.5" spans="1:16">
      <c r="A414" s="4"/>
      <c r="B414" s="23"/>
      <c r="C414" s="13"/>
      <c r="D414" s="13"/>
      <c r="E414" s="13"/>
      <c r="F414" s="24"/>
      <c r="G414" s="24"/>
      <c r="H414" s="24"/>
      <c r="I414" s="13"/>
      <c r="J414" s="13"/>
      <c r="K414" s="25"/>
      <c r="L414" s="13"/>
      <c r="M414" s="13"/>
      <c r="N414" s="13"/>
      <c r="O414" s="13"/>
      <c r="P414" s="13"/>
    </row>
    <row r="415" ht="16.5" spans="1:16">
      <c r="A415" s="4"/>
      <c r="B415" s="23"/>
      <c r="C415" s="13"/>
      <c r="D415" s="13"/>
      <c r="E415" s="13"/>
      <c r="F415" s="24"/>
      <c r="G415" s="24"/>
      <c r="H415" s="24"/>
      <c r="I415" s="13"/>
      <c r="J415" s="13"/>
      <c r="K415" s="25"/>
      <c r="L415" s="13"/>
      <c r="M415" s="13"/>
      <c r="N415" s="13"/>
      <c r="O415" s="13"/>
      <c r="P415" s="13"/>
    </row>
    <row r="416" ht="16.5" spans="1:16">
      <c r="A416" s="4"/>
      <c r="B416" s="23"/>
      <c r="C416" s="13"/>
      <c r="D416" s="13"/>
      <c r="E416" s="13"/>
      <c r="F416" s="24"/>
      <c r="G416" s="24"/>
      <c r="H416" s="24"/>
      <c r="I416" s="13"/>
      <c r="J416" s="13"/>
      <c r="K416" s="25"/>
      <c r="L416" s="13"/>
      <c r="M416" s="13"/>
      <c r="N416" s="13"/>
      <c r="O416" s="13"/>
      <c r="P416" s="13"/>
    </row>
    <row r="417" ht="16.5" spans="1:16">
      <c r="A417" s="4"/>
      <c r="B417" s="23"/>
      <c r="C417" s="13"/>
      <c r="D417" s="13"/>
      <c r="E417" s="13"/>
      <c r="F417" s="24"/>
      <c r="G417" s="24"/>
      <c r="H417" s="24"/>
      <c r="I417" s="13"/>
      <c r="J417" s="13"/>
      <c r="K417" s="25"/>
      <c r="L417" s="13"/>
      <c r="M417" s="13"/>
      <c r="N417" s="13"/>
      <c r="O417" s="13"/>
      <c r="P417" s="13"/>
    </row>
    <row r="418" ht="16.5" spans="1:16">
      <c r="A418" s="4"/>
      <c r="B418" s="23"/>
      <c r="C418" s="13"/>
      <c r="D418" s="13"/>
      <c r="E418" s="13"/>
      <c r="F418" s="24"/>
      <c r="G418" s="24"/>
      <c r="H418" s="24"/>
      <c r="I418" s="13"/>
      <c r="J418" s="13"/>
      <c r="K418" s="25"/>
      <c r="L418" s="13"/>
      <c r="M418" s="13"/>
      <c r="N418" s="13"/>
      <c r="O418" s="13"/>
      <c r="P418" s="13"/>
    </row>
    <row r="419" ht="16.5" spans="1:16">
      <c r="A419" s="4"/>
      <c r="B419" s="23"/>
      <c r="C419" s="13"/>
      <c r="D419" s="13"/>
      <c r="E419" s="13"/>
      <c r="F419" s="24"/>
      <c r="G419" s="24"/>
      <c r="H419" s="24"/>
      <c r="I419" s="13"/>
      <c r="J419" s="13"/>
      <c r="K419" s="25"/>
      <c r="L419" s="13"/>
      <c r="M419" s="13"/>
      <c r="N419" s="13"/>
      <c r="O419" s="13"/>
      <c r="P419" s="13"/>
    </row>
    <row r="420" ht="16.5" spans="1:16">
      <c r="A420" s="4"/>
      <c r="B420" s="23"/>
      <c r="C420" s="13"/>
      <c r="D420" s="13"/>
      <c r="E420" s="13"/>
      <c r="F420" s="24"/>
      <c r="G420" s="24"/>
      <c r="H420" s="24"/>
      <c r="I420" s="13"/>
      <c r="J420" s="13"/>
      <c r="K420" s="25"/>
      <c r="L420" s="13"/>
      <c r="M420" s="13"/>
      <c r="N420" s="13"/>
      <c r="O420" s="13"/>
      <c r="P420" s="13"/>
    </row>
    <row r="421" ht="16.5" spans="1:16">
      <c r="A421" s="4"/>
      <c r="B421" s="23"/>
      <c r="C421" s="13"/>
      <c r="D421" s="13"/>
      <c r="E421" s="13"/>
      <c r="F421" s="24"/>
      <c r="G421" s="24"/>
      <c r="H421" s="24"/>
      <c r="I421" s="13"/>
      <c r="J421" s="13"/>
      <c r="K421" s="25"/>
      <c r="L421" s="13"/>
      <c r="M421" s="13"/>
      <c r="N421" s="13"/>
      <c r="O421" s="13"/>
      <c r="P421" s="13"/>
    </row>
    <row r="422" ht="16.5" spans="1:16">
      <c r="A422" s="4"/>
      <c r="B422" s="23"/>
      <c r="C422" s="13"/>
      <c r="D422" s="13"/>
      <c r="E422" s="13"/>
      <c r="F422" s="24"/>
      <c r="G422" s="24"/>
      <c r="H422" s="24"/>
      <c r="I422" s="13"/>
      <c r="J422" s="13"/>
      <c r="K422" s="25"/>
      <c r="L422" s="13"/>
      <c r="M422" s="13"/>
      <c r="N422" s="13"/>
      <c r="O422" s="13"/>
      <c r="P422" s="13"/>
    </row>
    <row r="423" ht="16.5" spans="1:16">
      <c r="A423" s="4"/>
      <c r="B423" s="23"/>
      <c r="C423" s="13"/>
      <c r="D423" s="13"/>
      <c r="E423" s="13"/>
      <c r="F423" s="24"/>
      <c r="G423" s="24"/>
      <c r="H423" s="24"/>
      <c r="I423" s="13"/>
      <c r="J423" s="13"/>
      <c r="K423" s="25"/>
      <c r="L423" s="13"/>
      <c r="M423" s="13"/>
      <c r="N423" s="13"/>
      <c r="O423" s="13"/>
      <c r="P423" s="13"/>
    </row>
    <row r="424" ht="16.5" spans="1:16">
      <c r="A424" s="4"/>
      <c r="B424" s="23"/>
      <c r="C424" s="13"/>
      <c r="D424" s="13"/>
      <c r="E424" s="13"/>
      <c r="F424" s="24"/>
      <c r="G424" s="24"/>
      <c r="H424" s="24"/>
      <c r="I424" s="13"/>
      <c r="J424" s="13"/>
      <c r="K424" s="25"/>
      <c r="L424" s="13"/>
      <c r="M424" s="13"/>
      <c r="N424" s="13"/>
      <c r="O424" s="13"/>
      <c r="P424" s="13"/>
    </row>
    <row r="425" ht="16.5" spans="1:16">
      <c r="A425" s="4"/>
      <c r="B425" s="23"/>
      <c r="C425" s="13"/>
      <c r="D425" s="13"/>
      <c r="E425" s="13"/>
      <c r="F425" s="24"/>
      <c r="G425" s="24"/>
      <c r="H425" s="24"/>
      <c r="I425" s="13"/>
      <c r="J425" s="13"/>
      <c r="K425" s="25"/>
      <c r="L425" s="13"/>
      <c r="M425" s="13"/>
      <c r="N425" s="13"/>
      <c r="O425" s="13"/>
      <c r="P425" s="13"/>
    </row>
    <row r="426" ht="16.5" spans="1:16">
      <c r="A426" s="4"/>
      <c r="B426" s="23"/>
      <c r="C426" s="13"/>
      <c r="D426" s="13"/>
      <c r="E426" s="13"/>
      <c r="F426" s="24"/>
      <c r="G426" s="24"/>
      <c r="H426" s="24"/>
      <c r="I426" s="13"/>
      <c r="J426" s="13"/>
      <c r="K426" s="25"/>
      <c r="L426" s="13"/>
      <c r="M426" s="13"/>
      <c r="N426" s="13"/>
      <c r="O426" s="13"/>
      <c r="P426" s="13"/>
    </row>
    <row r="427" ht="16.5" spans="1:16">
      <c r="A427" s="4"/>
      <c r="B427" s="23"/>
      <c r="C427" s="13"/>
      <c r="D427" s="13"/>
      <c r="E427" s="13"/>
      <c r="F427" s="24"/>
      <c r="G427" s="24"/>
      <c r="H427" s="24"/>
      <c r="I427" s="13"/>
      <c r="J427" s="13"/>
      <c r="K427" s="25"/>
      <c r="L427" s="13"/>
      <c r="M427" s="13"/>
      <c r="N427" s="13"/>
      <c r="O427" s="13"/>
      <c r="P427" s="13"/>
    </row>
    <row r="428" ht="16.5" spans="1:16">
      <c r="A428" s="4"/>
      <c r="B428" s="23"/>
      <c r="C428" s="13"/>
      <c r="D428" s="13"/>
      <c r="E428" s="13"/>
      <c r="F428" s="24"/>
      <c r="G428" s="24"/>
      <c r="H428" s="24"/>
      <c r="I428" s="13"/>
      <c r="J428" s="13"/>
      <c r="K428" s="25"/>
      <c r="L428" s="13"/>
      <c r="M428" s="13"/>
      <c r="N428" s="13"/>
      <c r="O428" s="13"/>
      <c r="P428" s="13"/>
    </row>
    <row r="429" ht="16.5" spans="1:16">
      <c r="A429" s="4"/>
      <c r="B429" s="23"/>
      <c r="C429" s="13"/>
      <c r="D429" s="13"/>
      <c r="E429" s="13"/>
      <c r="F429" s="24"/>
      <c r="G429" s="24"/>
      <c r="H429" s="24"/>
      <c r="I429" s="13"/>
      <c r="J429" s="13"/>
      <c r="K429" s="25"/>
      <c r="L429" s="13"/>
      <c r="M429" s="13"/>
      <c r="N429" s="13"/>
      <c r="O429" s="13"/>
      <c r="P429" s="13"/>
    </row>
    <row r="430" ht="16.5" spans="1:16">
      <c r="A430" s="4"/>
      <c r="B430" s="23"/>
      <c r="C430" s="13"/>
      <c r="D430" s="13"/>
      <c r="E430" s="13"/>
      <c r="F430" s="24"/>
      <c r="G430" s="24"/>
      <c r="H430" s="24"/>
      <c r="I430" s="13"/>
      <c r="J430" s="13"/>
      <c r="K430" s="25"/>
      <c r="L430" s="13"/>
      <c r="M430" s="13"/>
      <c r="N430" s="13"/>
      <c r="O430" s="13"/>
      <c r="P430" s="13"/>
    </row>
    <row r="431" ht="16.5" spans="1:16">
      <c r="A431" s="4"/>
      <c r="B431" s="23"/>
      <c r="C431" s="13"/>
      <c r="D431" s="13"/>
      <c r="E431" s="13"/>
      <c r="F431" s="24"/>
      <c r="G431" s="24"/>
      <c r="H431" s="24"/>
      <c r="I431" s="13"/>
      <c r="J431" s="13"/>
      <c r="K431" s="25"/>
      <c r="L431" s="13"/>
      <c r="M431" s="13"/>
      <c r="N431" s="13"/>
      <c r="O431" s="13"/>
      <c r="P431" s="13"/>
    </row>
    <row r="432" ht="16.5" spans="1:16">
      <c r="A432" s="4"/>
      <c r="B432" s="23"/>
      <c r="C432" s="13"/>
      <c r="D432" s="13"/>
      <c r="E432" s="13"/>
      <c r="F432" s="24"/>
      <c r="G432" s="24"/>
      <c r="H432" s="24"/>
      <c r="I432" s="13"/>
      <c r="J432" s="13"/>
      <c r="K432" s="25"/>
      <c r="L432" s="13"/>
      <c r="M432" s="13"/>
      <c r="N432" s="13"/>
      <c r="O432" s="13"/>
      <c r="P432" s="13"/>
    </row>
    <row r="433" ht="16.5" spans="1:16">
      <c r="A433" s="4"/>
      <c r="B433" s="23"/>
      <c r="C433" s="13"/>
      <c r="D433" s="13"/>
      <c r="E433" s="13"/>
      <c r="F433" s="24"/>
      <c r="G433" s="24"/>
      <c r="H433" s="24"/>
      <c r="I433" s="13"/>
      <c r="J433" s="13"/>
      <c r="K433" s="25"/>
      <c r="L433" s="13"/>
      <c r="M433" s="13"/>
      <c r="N433" s="13"/>
      <c r="O433" s="13"/>
      <c r="P433" s="13"/>
    </row>
    <row r="434" ht="16.5" spans="1:16">
      <c r="A434" s="4"/>
      <c r="B434" s="23"/>
      <c r="C434" s="13"/>
      <c r="D434" s="13"/>
      <c r="E434" s="13"/>
      <c r="F434" s="24"/>
      <c r="G434" s="24"/>
      <c r="H434" s="24"/>
      <c r="I434" s="13"/>
      <c r="J434" s="13"/>
      <c r="K434" s="25"/>
      <c r="L434" s="13"/>
      <c r="M434" s="13"/>
      <c r="N434" s="13"/>
      <c r="O434" s="13"/>
      <c r="P434" s="13"/>
    </row>
    <row r="435" ht="16.5" spans="1:16">
      <c r="A435" s="4"/>
      <c r="B435" s="23"/>
      <c r="C435" s="13"/>
      <c r="D435" s="13"/>
      <c r="E435" s="13"/>
      <c r="F435" s="24"/>
      <c r="G435" s="24"/>
      <c r="H435" s="24"/>
      <c r="I435" s="13"/>
      <c r="J435" s="13"/>
      <c r="K435" s="25"/>
      <c r="L435" s="13"/>
      <c r="M435" s="13"/>
      <c r="N435" s="13"/>
      <c r="O435" s="13"/>
      <c r="P435" s="13"/>
    </row>
    <row r="436" ht="16.5" spans="1:16">
      <c r="A436" s="4"/>
      <c r="B436" s="23"/>
      <c r="C436" s="13"/>
      <c r="D436" s="13"/>
      <c r="E436" s="13"/>
      <c r="F436" s="24"/>
      <c r="G436" s="24"/>
      <c r="H436" s="24"/>
      <c r="I436" s="13"/>
      <c r="J436" s="13"/>
      <c r="K436" s="25"/>
      <c r="L436" s="13"/>
      <c r="M436" s="13"/>
      <c r="N436" s="13"/>
      <c r="O436" s="13"/>
      <c r="P436" s="13"/>
    </row>
    <row r="437" ht="16.5" spans="1:16">
      <c r="A437" s="4"/>
      <c r="B437" s="23"/>
      <c r="C437" s="13"/>
      <c r="D437" s="13"/>
      <c r="E437" s="13"/>
      <c r="F437" s="24"/>
      <c r="G437" s="24"/>
      <c r="H437" s="24"/>
      <c r="I437" s="13"/>
      <c r="J437" s="13"/>
      <c r="K437" s="25"/>
      <c r="L437" s="13"/>
      <c r="M437" s="13"/>
      <c r="N437" s="13"/>
      <c r="O437" s="13"/>
      <c r="P437" s="13"/>
    </row>
    <row r="438" ht="16.5" spans="1:16">
      <c r="A438" s="4"/>
      <c r="B438" s="23"/>
      <c r="C438" s="13"/>
      <c r="D438" s="13"/>
      <c r="E438" s="13"/>
      <c r="F438" s="24"/>
      <c r="G438" s="24"/>
      <c r="H438" s="24"/>
      <c r="I438" s="13"/>
      <c r="J438" s="13"/>
      <c r="K438" s="25"/>
      <c r="L438" s="13"/>
      <c r="M438" s="13"/>
      <c r="N438" s="13"/>
      <c r="O438" s="13"/>
      <c r="P438" s="13"/>
    </row>
    <row r="439" ht="16.5" spans="1:16">
      <c r="A439" s="4"/>
      <c r="B439" s="23"/>
      <c r="C439" s="13"/>
      <c r="D439" s="13"/>
      <c r="E439" s="13"/>
      <c r="F439" s="24"/>
      <c r="G439" s="24"/>
      <c r="H439" s="24"/>
      <c r="I439" s="13"/>
      <c r="J439" s="13"/>
      <c r="K439" s="25"/>
      <c r="L439" s="13"/>
      <c r="M439" s="13"/>
      <c r="N439" s="13"/>
      <c r="O439" s="13"/>
      <c r="P439" s="13"/>
    </row>
    <row r="440" ht="16.5" spans="1:16">
      <c r="A440" s="4"/>
      <c r="B440" s="23"/>
      <c r="C440" s="13"/>
      <c r="D440" s="13"/>
      <c r="E440" s="13"/>
      <c r="F440" s="24"/>
      <c r="G440" s="24"/>
      <c r="H440" s="24"/>
      <c r="I440" s="13"/>
      <c r="J440" s="13"/>
      <c r="K440" s="25"/>
      <c r="L440" s="13"/>
      <c r="M440" s="13"/>
      <c r="N440" s="13"/>
      <c r="O440" s="13"/>
      <c r="P440" s="13"/>
    </row>
    <row r="441" ht="16.5" spans="1:16">
      <c r="A441" s="4"/>
      <c r="B441" s="23"/>
      <c r="C441" s="13"/>
      <c r="D441" s="13"/>
      <c r="E441" s="13"/>
      <c r="F441" s="24"/>
      <c r="G441" s="24"/>
      <c r="H441" s="24"/>
      <c r="I441" s="13"/>
      <c r="J441" s="13"/>
      <c r="K441" s="25"/>
      <c r="L441" s="13"/>
      <c r="M441" s="13"/>
      <c r="N441" s="13"/>
      <c r="O441" s="13"/>
      <c r="P441" s="13"/>
    </row>
    <row r="442" ht="16.5" spans="1:16">
      <c r="A442" s="4"/>
      <c r="B442" s="23"/>
      <c r="C442" s="13"/>
      <c r="D442" s="13"/>
      <c r="E442" s="13"/>
      <c r="F442" s="24"/>
      <c r="G442" s="24"/>
      <c r="H442" s="24"/>
      <c r="I442" s="13"/>
      <c r="J442" s="13"/>
      <c r="K442" s="25"/>
      <c r="L442" s="13"/>
      <c r="M442" s="13"/>
      <c r="N442" s="13"/>
      <c r="O442" s="13"/>
      <c r="P442" s="13"/>
    </row>
    <row r="443" ht="16.5" spans="1:16">
      <c r="A443" s="4"/>
      <c r="B443" s="23"/>
      <c r="C443" s="13"/>
      <c r="D443" s="13"/>
      <c r="E443" s="13"/>
      <c r="F443" s="24"/>
      <c r="G443" s="24"/>
      <c r="H443" s="24"/>
      <c r="I443" s="13"/>
      <c r="J443" s="13"/>
      <c r="K443" s="25"/>
      <c r="L443" s="13"/>
      <c r="M443" s="13"/>
      <c r="N443" s="13"/>
      <c r="O443" s="13"/>
      <c r="P443" s="13"/>
    </row>
    <row r="444" ht="16.5" spans="1:16">
      <c r="A444" s="4"/>
      <c r="B444" s="23"/>
      <c r="C444" s="13"/>
      <c r="D444" s="13"/>
      <c r="E444" s="13"/>
      <c r="F444" s="24"/>
      <c r="G444" s="24"/>
      <c r="H444" s="24"/>
      <c r="I444" s="13"/>
      <c r="J444" s="13"/>
      <c r="K444" s="25"/>
      <c r="L444" s="13"/>
      <c r="M444" s="13"/>
      <c r="N444" s="13"/>
      <c r="O444" s="13"/>
      <c r="P444" s="13"/>
    </row>
    <row r="445" ht="16.5" spans="1:16">
      <c r="A445" s="4"/>
      <c r="B445" s="23"/>
      <c r="C445" s="13"/>
      <c r="D445" s="13"/>
      <c r="E445" s="13"/>
      <c r="F445" s="24"/>
      <c r="G445" s="24"/>
      <c r="H445" s="24"/>
      <c r="I445" s="13"/>
      <c r="J445" s="13"/>
      <c r="K445" s="25"/>
      <c r="L445" s="13"/>
      <c r="M445" s="13"/>
      <c r="N445" s="13"/>
      <c r="O445" s="13"/>
      <c r="P445" s="13"/>
    </row>
    <row r="446" ht="16.5" spans="1:16">
      <c r="A446" s="4"/>
      <c r="B446" s="23"/>
      <c r="C446" s="13"/>
      <c r="D446" s="13"/>
      <c r="E446" s="13"/>
      <c r="F446" s="24"/>
      <c r="G446" s="24"/>
      <c r="H446" s="24"/>
      <c r="I446" s="13"/>
      <c r="J446" s="13"/>
      <c r="K446" s="25"/>
      <c r="L446" s="13"/>
      <c r="M446" s="13"/>
      <c r="N446" s="13"/>
      <c r="O446" s="13"/>
      <c r="P446" s="13"/>
    </row>
    <row r="447" ht="16.5" spans="1:16">
      <c r="A447" s="4"/>
      <c r="B447" s="23"/>
      <c r="C447" s="13"/>
      <c r="D447" s="13"/>
      <c r="E447" s="13"/>
      <c r="F447" s="24"/>
      <c r="G447" s="24"/>
      <c r="H447" s="24"/>
      <c r="I447" s="13"/>
      <c r="J447" s="13"/>
      <c r="K447" s="25"/>
      <c r="L447" s="13"/>
      <c r="M447" s="13"/>
      <c r="N447" s="13"/>
      <c r="O447" s="13"/>
      <c r="P447" s="13"/>
    </row>
    <row r="448" ht="16.5" spans="1:16">
      <c r="A448" s="4"/>
      <c r="B448" s="23"/>
      <c r="C448" s="13"/>
      <c r="D448" s="13"/>
      <c r="E448" s="13"/>
      <c r="F448" s="24"/>
      <c r="G448" s="24"/>
      <c r="H448" s="24"/>
      <c r="I448" s="13"/>
      <c r="J448" s="13"/>
      <c r="K448" s="25"/>
      <c r="L448" s="13"/>
      <c r="M448" s="13"/>
      <c r="N448" s="13"/>
      <c r="O448" s="13"/>
      <c r="P448" s="13"/>
    </row>
    <row r="449" ht="16.5" spans="1:16">
      <c r="A449" s="4"/>
      <c r="B449" s="23"/>
      <c r="C449" s="13"/>
      <c r="D449" s="13"/>
      <c r="E449" s="13"/>
      <c r="F449" s="24"/>
      <c r="G449" s="24"/>
      <c r="H449" s="24"/>
      <c r="I449" s="13"/>
      <c r="J449" s="13"/>
      <c r="K449" s="25"/>
      <c r="L449" s="13"/>
      <c r="M449" s="13"/>
      <c r="N449" s="13"/>
      <c r="O449" s="13"/>
      <c r="P449" s="13"/>
    </row>
    <row r="450" ht="16.5" spans="1:16">
      <c r="A450" s="4"/>
      <c r="B450" s="23"/>
      <c r="C450" s="13"/>
      <c r="D450" s="13"/>
      <c r="E450" s="13"/>
      <c r="F450" s="24"/>
      <c r="G450" s="24"/>
      <c r="H450" s="24"/>
      <c r="I450" s="13"/>
      <c r="J450" s="13"/>
      <c r="K450" s="25"/>
      <c r="L450" s="13"/>
      <c r="M450" s="13"/>
      <c r="N450" s="13"/>
      <c r="O450" s="13"/>
      <c r="P450" s="13"/>
    </row>
    <row r="451" ht="16.5" spans="1:16">
      <c r="A451" s="4"/>
      <c r="B451" s="23"/>
      <c r="C451" s="13"/>
      <c r="D451" s="13"/>
      <c r="E451" s="13"/>
      <c r="F451" s="24"/>
      <c r="G451" s="24"/>
      <c r="H451" s="24"/>
      <c r="I451" s="13"/>
      <c r="J451" s="13"/>
      <c r="K451" s="25"/>
      <c r="L451" s="13"/>
      <c r="M451" s="13"/>
      <c r="N451" s="13"/>
      <c r="O451" s="13"/>
      <c r="P451" s="13"/>
    </row>
    <row r="452" ht="16.5" spans="1:16">
      <c r="A452" s="4"/>
      <c r="B452" s="23"/>
      <c r="C452" s="13"/>
      <c r="D452" s="13"/>
      <c r="E452" s="13"/>
      <c r="F452" s="24"/>
      <c r="G452" s="24"/>
      <c r="H452" s="24"/>
      <c r="I452" s="13"/>
      <c r="J452" s="13"/>
      <c r="K452" s="25"/>
      <c r="L452" s="13"/>
      <c r="M452" s="13"/>
      <c r="N452" s="13"/>
      <c r="O452" s="13"/>
      <c r="P452" s="13"/>
    </row>
    <row r="453" ht="16.5" spans="1:16">
      <c r="A453" s="4"/>
      <c r="B453" s="23"/>
      <c r="C453" s="13"/>
      <c r="D453" s="13"/>
      <c r="E453" s="13"/>
      <c r="F453" s="24"/>
      <c r="G453" s="24"/>
      <c r="H453" s="24"/>
      <c r="I453" s="13"/>
      <c r="J453" s="13"/>
      <c r="K453" s="25"/>
      <c r="L453" s="13"/>
      <c r="M453" s="13"/>
      <c r="N453" s="13"/>
      <c r="O453" s="13"/>
      <c r="P453" s="13"/>
    </row>
    <row r="454" ht="16.5" spans="1:16">
      <c r="A454" s="4"/>
      <c r="B454" s="23"/>
      <c r="C454" s="13"/>
      <c r="D454" s="13"/>
      <c r="E454" s="13"/>
      <c r="F454" s="24"/>
      <c r="G454" s="24"/>
      <c r="H454" s="24"/>
      <c r="I454" s="13"/>
      <c r="J454" s="13"/>
      <c r="K454" s="25"/>
      <c r="L454" s="13"/>
      <c r="M454" s="13"/>
      <c r="N454" s="13"/>
      <c r="O454" s="13"/>
      <c r="P454" s="13"/>
    </row>
    <row r="455" ht="16.5" spans="1:16">
      <c r="A455" s="4"/>
      <c r="B455" s="23"/>
      <c r="C455" s="13"/>
      <c r="D455" s="13"/>
      <c r="E455" s="13"/>
      <c r="F455" s="24"/>
      <c r="G455" s="24"/>
      <c r="H455" s="24"/>
      <c r="I455" s="13"/>
      <c r="J455" s="13"/>
      <c r="K455" s="25"/>
      <c r="L455" s="13"/>
      <c r="M455" s="13"/>
      <c r="N455" s="13"/>
      <c r="O455" s="13"/>
      <c r="P455" s="13"/>
    </row>
    <row r="456" ht="16.5" spans="1:16">
      <c r="A456" s="4"/>
      <c r="B456" s="23"/>
      <c r="C456" s="13"/>
      <c r="D456" s="13"/>
      <c r="E456" s="13"/>
      <c r="F456" s="24"/>
      <c r="G456" s="24"/>
      <c r="H456" s="24"/>
      <c r="I456" s="13"/>
      <c r="J456" s="13"/>
      <c r="K456" s="25"/>
      <c r="L456" s="13"/>
      <c r="M456" s="13"/>
      <c r="N456" s="13"/>
      <c r="O456" s="13"/>
      <c r="P456" s="13"/>
    </row>
    <row r="457" ht="16.5" spans="1:16">
      <c r="A457" s="4"/>
      <c r="B457" s="23"/>
      <c r="C457" s="13"/>
      <c r="D457" s="13"/>
      <c r="E457" s="13"/>
      <c r="F457" s="24"/>
      <c r="G457" s="24"/>
      <c r="H457" s="24"/>
      <c r="I457" s="13"/>
      <c r="J457" s="13"/>
      <c r="K457" s="25"/>
      <c r="L457" s="13"/>
      <c r="M457" s="13"/>
      <c r="N457" s="13"/>
      <c r="O457" s="13"/>
      <c r="P457" s="13"/>
    </row>
    <row r="458" ht="16.5" spans="1:16">
      <c r="A458" s="4"/>
      <c r="B458" s="23"/>
      <c r="C458" s="13"/>
      <c r="D458" s="13"/>
      <c r="E458" s="13"/>
      <c r="F458" s="24"/>
      <c r="G458" s="24"/>
      <c r="H458" s="24"/>
      <c r="I458" s="13"/>
      <c r="J458" s="13"/>
      <c r="K458" s="25"/>
      <c r="L458" s="13"/>
      <c r="M458" s="13"/>
      <c r="N458" s="13"/>
      <c r="O458" s="13"/>
      <c r="P458" s="13"/>
    </row>
    <row r="459" ht="16.5" spans="1:16">
      <c r="A459" s="4"/>
      <c r="B459" s="23"/>
      <c r="C459" s="13"/>
      <c r="D459" s="13"/>
      <c r="E459" s="13"/>
      <c r="F459" s="24"/>
      <c r="G459" s="24"/>
      <c r="H459" s="24"/>
      <c r="I459" s="13"/>
      <c r="J459" s="13"/>
      <c r="K459" s="25"/>
      <c r="L459" s="13"/>
      <c r="M459" s="13"/>
      <c r="N459" s="13"/>
      <c r="O459" s="13"/>
      <c r="P459" s="13"/>
    </row>
    <row r="460" ht="16.5" spans="1:16">
      <c r="A460" s="4"/>
      <c r="B460" s="23"/>
      <c r="C460" s="13"/>
      <c r="D460" s="13"/>
      <c r="E460" s="13"/>
      <c r="F460" s="24"/>
      <c r="G460" s="24"/>
      <c r="H460" s="24"/>
      <c r="I460" s="13"/>
      <c r="J460" s="13"/>
      <c r="K460" s="25"/>
      <c r="L460" s="13"/>
      <c r="M460" s="13"/>
      <c r="N460" s="13"/>
      <c r="O460" s="13"/>
      <c r="P460" s="13"/>
    </row>
    <row r="461" ht="16.5" spans="1:16">
      <c r="A461" s="4"/>
      <c r="B461" s="23"/>
      <c r="C461" s="13"/>
      <c r="D461" s="13"/>
      <c r="E461" s="13"/>
      <c r="F461" s="24"/>
      <c r="G461" s="24"/>
      <c r="H461" s="24"/>
      <c r="I461" s="13"/>
      <c r="J461" s="13"/>
      <c r="K461" s="25"/>
      <c r="L461" s="13"/>
      <c r="M461" s="13"/>
      <c r="N461" s="13"/>
      <c r="O461" s="13"/>
      <c r="P461" s="13"/>
    </row>
    <row r="462" ht="16.5" spans="1:16">
      <c r="A462" s="4"/>
      <c r="B462" s="23"/>
      <c r="C462" s="13"/>
      <c r="D462" s="13"/>
      <c r="E462" s="13"/>
      <c r="F462" s="24"/>
      <c r="G462" s="24"/>
      <c r="H462" s="24"/>
      <c r="I462" s="13"/>
      <c r="J462" s="13"/>
      <c r="K462" s="25"/>
      <c r="L462" s="13"/>
      <c r="M462" s="13"/>
      <c r="N462" s="13"/>
      <c r="O462" s="13"/>
      <c r="P462" s="13"/>
    </row>
    <row r="463" ht="16.5" spans="1:16">
      <c r="A463" s="4"/>
      <c r="B463" s="23"/>
      <c r="C463" s="13"/>
      <c r="D463" s="13"/>
      <c r="E463" s="13"/>
      <c r="F463" s="24"/>
      <c r="G463" s="24"/>
      <c r="H463" s="24"/>
      <c r="I463" s="13"/>
      <c r="J463" s="13"/>
      <c r="K463" s="25"/>
      <c r="L463" s="13"/>
      <c r="M463" s="13"/>
      <c r="N463" s="13"/>
      <c r="O463" s="13"/>
      <c r="P463" s="13"/>
    </row>
    <row r="464" ht="16.5" spans="1:16">
      <c r="A464" s="4"/>
      <c r="B464" s="23"/>
      <c r="C464" s="13"/>
      <c r="D464" s="13"/>
      <c r="E464" s="13"/>
      <c r="F464" s="24"/>
      <c r="G464" s="24"/>
      <c r="H464" s="24"/>
      <c r="I464" s="13"/>
      <c r="J464" s="13"/>
      <c r="K464" s="25"/>
      <c r="L464" s="13"/>
      <c r="M464" s="13"/>
      <c r="N464" s="13"/>
      <c r="O464" s="13"/>
      <c r="P464" s="13"/>
    </row>
    <row r="465" ht="16.5" spans="1:16">
      <c r="A465" s="4"/>
      <c r="B465" s="23"/>
      <c r="C465" s="13"/>
      <c r="D465" s="13"/>
      <c r="E465" s="13"/>
      <c r="F465" s="24"/>
      <c r="G465" s="24"/>
      <c r="H465" s="24"/>
      <c r="I465" s="13"/>
      <c r="J465" s="13"/>
      <c r="K465" s="25"/>
      <c r="L465" s="13"/>
      <c r="M465" s="13"/>
      <c r="N465" s="13"/>
      <c r="O465" s="13"/>
      <c r="P465" s="13"/>
    </row>
    <row r="466" ht="16.5" spans="1:16">
      <c r="A466" s="4"/>
      <c r="B466" s="23"/>
      <c r="C466" s="13"/>
      <c r="D466" s="13"/>
      <c r="E466" s="13"/>
      <c r="F466" s="24"/>
      <c r="G466" s="24"/>
      <c r="H466" s="24"/>
      <c r="I466" s="13"/>
      <c r="J466" s="13"/>
      <c r="K466" s="25"/>
      <c r="L466" s="13"/>
      <c r="M466" s="13"/>
      <c r="N466" s="13"/>
      <c r="O466" s="13"/>
      <c r="P466" s="13"/>
    </row>
    <row r="467" ht="16.5" spans="1:16">
      <c r="A467" s="4"/>
      <c r="B467" s="23"/>
      <c r="C467" s="13"/>
      <c r="D467" s="13"/>
      <c r="E467" s="13"/>
      <c r="F467" s="24"/>
      <c r="G467" s="24"/>
      <c r="H467" s="24"/>
      <c r="I467" s="13"/>
      <c r="J467" s="13"/>
      <c r="K467" s="25"/>
      <c r="L467" s="13"/>
      <c r="M467" s="13"/>
      <c r="N467" s="13"/>
      <c r="O467" s="13"/>
      <c r="P467" s="13"/>
    </row>
    <row r="468" ht="16.5" spans="1:16">
      <c r="A468" s="4"/>
      <c r="B468" s="23"/>
      <c r="C468" s="13"/>
      <c r="D468" s="13"/>
      <c r="E468" s="13"/>
      <c r="F468" s="24"/>
      <c r="G468" s="24"/>
      <c r="H468" s="24"/>
      <c r="I468" s="13"/>
      <c r="J468" s="13"/>
      <c r="K468" s="25"/>
      <c r="L468" s="13"/>
      <c r="M468" s="13"/>
      <c r="N468" s="13"/>
      <c r="O468" s="13"/>
      <c r="P468" s="13"/>
    </row>
    <row r="469" ht="16.5" spans="1:16">
      <c r="A469" s="4"/>
      <c r="B469" s="23"/>
      <c r="C469" s="13"/>
      <c r="D469" s="13"/>
      <c r="E469" s="13"/>
      <c r="F469" s="24"/>
      <c r="G469" s="24"/>
      <c r="H469" s="24"/>
      <c r="I469" s="13"/>
      <c r="J469" s="13"/>
      <c r="K469" s="25"/>
      <c r="L469" s="13"/>
      <c r="M469" s="13"/>
      <c r="N469" s="13"/>
      <c r="O469" s="13"/>
      <c r="P469" s="13"/>
    </row>
    <row r="470" ht="16.5" spans="1:16">
      <c r="A470" s="4"/>
      <c r="B470" s="23"/>
      <c r="C470" s="13"/>
      <c r="D470" s="13"/>
      <c r="E470" s="13"/>
      <c r="F470" s="24"/>
      <c r="G470" s="24"/>
      <c r="H470" s="24"/>
      <c r="I470" s="13"/>
      <c r="J470" s="13"/>
      <c r="K470" s="25"/>
      <c r="L470" s="13"/>
      <c r="M470" s="13"/>
      <c r="N470" s="13"/>
      <c r="O470" s="13"/>
      <c r="P470" s="13"/>
    </row>
    <row r="471" ht="16.5" spans="1:16">
      <c r="A471" s="4"/>
      <c r="B471" s="23"/>
      <c r="C471" s="13"/>
      <c r="D471" s="13"/>
      <c r="E471" s="13"/>
      <c r="F471" s="24"/>
      <c r="G471" s="24"/>
      <c r="H471" s="24"/>
      <c r="I471" s="13"/>
      <c r="J471" s="13"/>
      <c r="K471" s="25"/>
      <c r="L471" s="13"/>
      <c r="M471" s="13"/>
      <c r="N471" s="13"/>
      <c r="O471" s="13"/>
      <c r="P471" s="13"/>
    </row>
    <row r="472" ht="16.5" spans="1:16">
      <c r="A472" s="4"/>
      <c r="B472" s="23"/>
      <c r="C472" s="13"/>
      <c r="D472" s="13"/>
      <c r="E472" s="13"/>
      <c r="F472" s="24"/>
      <c r="G472" s="24"/>
      <c r="H472" s="24"/>
      <c r="I472" s="13"/>
      <c r="J472" s="13"/>
      <c r="K472" s="25"/>
      <c r="L472" s="13"/>
      <c r="M472" s="13"/>
      <c r="N472" s="13"/>
      <c r="O472" s="13"/>
      <c r="P472" s="13"/>
    </row>
    <row r="473" ht="16.5" spans="1:16">
      <c r="A473" s="4"/>
      <c r="B473" s="23"/>
      <c r="C473" s="13"/>
      <c r="D473" s="13"/>
      <c r="E473" s="13"/>
      <c r="F473" s="24"/>
      <c r="G473" s="24"/>
      <c r="H473" s="24"/>
      <c r="I473" s="13"/>
      <c r="J473" s="13"/>
      <c r="K473" s="25"/>
      <c r="L473" s="13"/>
      <c r="M473" s="13"/>
      <c r="N473" s="13"/>
      <c r="O473" s="13"/>
      <c r="P473" s="13"/>
    </row>
    <row r="474" ht="16.5" spans="1:16">
      <c r="A474" s="4"/>
      <c r="B474" s="23"/>
      <c r="C474" s="13"/>
      <c r="D474" s="13"/>
      <c r="E474" s="13"/>
      <c r="F474" s="24"/>
      <c r="G474" s="24"/>
      <c r="H474" s="24"/>
      <c r="I474" s="13"/>
      <c r="J474" s="13"/>
      <c r="K474" s="25"/>
      <c r="L474" s="13"/>
      <c r="M474" s="13"/>
      <c r="N474" s="13"/>
      <c r="O474" s="13"/>
      <c r="P474" s="13"/>
    </row>
    <row r="475" ht="16.5" spans="1:16">
      <c r="A475" s="4"/>
      <c r="B475" s="23"/>
      <c r="C475" s="13"/>
      <c r="D475" s="13"/>
      <c r="E475" s="13"/>
      <c r="F475" s="24"/>
      <c r="G475" s="24"/>
      <c r="H475" s="24"/>
      <c r="I475" s="13"/>
      <c r="J475" s="13"/>
      <c r="K475" s="25"/>
      <c r="L475" s="13"/>
      <c r="M475" s="13"/>
      <c r="N475" s="13"/>
      <c r="O475" s="13"/>
      <c r="P475" s="13"/>
    </row>
    <row r="476" ht="16.5" spans="1:16">
      <c r="A476" s="4"/>
      <c r="B476" s="23"/>
      <c r="C476" s="13"/>
      <c r="D476" s="13"/>
      <c r="E476" s="13"/>
      <c r="F476" s="24"/>
      <c r="G476" s="24"/>
      <c r="H476" s="24"/>
      <c r="I476" s="13"/>
      <c r="J476" s="13"/>
      <c r="K476" s="25"/>
      <c r="L476" s="13"/>
      <c r="M476" s="13"/>
      <c r="N476" s="13"/>
      <c r="O476" s="13"/>
      <c r="P476" s="13"/>
    </row>
    <row r="477" ht="16.5" spans="1:16">
      <c r="A477" s="4"/>
      <c r="B477" s="23"/>
      <c r="C477" s="13"/>
      <c r="D477" s="13"/>
      <c r="E477" s="13"/>
      <c r="F477" s="24"/>
      <c r="G477" s="24"/>
      <c r="H477" s="24"/>
      <c r="I477" s="13"/>
      <c r="J477" s="13"/>
      <c r="K477" s="25"/>
      <c r="L477" s="13"/>
      <c r="M477" s="13"/>
      <c r="N477" s="13"/>
      <c r="O477" s="13"/>
      <c r="P477" s="13"/>
    </row>
    <row r="478" ht="16.5" spans="1:16">
      <c r="A478" s="4"/>
      <c r="B478" s="23"/>
      <c r="C478" s="13"/>
      <c r="D478" s="13"/>
      <c r="E478" s="13"/>
      <c r="F478" s="24"/>
      <c r="G478" s="24"/>
      <c r="H478" s="24"/>
      <c r="I478" s="13"/>
      <c r="J478" s="13"/>
      <c r="K478" s="25"/>
      <c r="L478" s="13"/>
      <c r="M478" s="13"/>
      <c r="N478" s="13"/>
      <c r="O478" s="13"/>
      <c r="P478" s="13"/>
    </row>
    <row r="479" ht="16.5" spans="1:16">
      <c r="A479" s="4"/>
      <c r="B479" s="23"/>
      <c r="C479" s="13"/>
      <c r="D479" s="13"/>
      <c r="E479" s="13"/>
      <c r="F479" s="24"/>
      <c r="G479" s="24"/>
      <c r="H479" s="24"/>
      <c r="I479" s="13"/>
      <c r="J479" s="13"/>
      <c r="K479" s="25"/>
      <c r="L479" s="13"/>
      <c r="M479" s="13"/>
      <c r="N479" s="13"/>
      <c r="O479" s="13"/>
      <c r="P479" s="13"/>
    </row>
    <row r="480" ht="16.5" spans="1:16">
      <c r="A480" s="4"/>
      <c r="B480" s="23"/>
      <c r="C480" s="13"/>
      <c r="D480" s="13"/>
      <c r="E480" s="13"/>
      <c r="F480" s="24"/>
      <c r="G480" s="24"/>
      <c r="H480" s="24"/>
      <c r="I480" s="13"/>
      <c r="J480" s="13"/>
      <c r="K480" s="25"/>
      <c r="L480" s="13"/>
      <c r="M480" s="13"/>
      <c r="N480" s="13"/>
      <c r="O480" s="13"/>
      <c r="P480" s="13"/>
    </row>
    <row r="481" ht="16.5" spans="1:16">
      <c r="A481" s="4"/>
      <c r="B481" s="23"/>
      <c r="C481" s="13"/>
      <c r="D481" s="13"/>
      <c r="E481" s="13"/>
      <c r="F481" s="24"/>
      <c r="G481" s="24"/>
      <c r="H481" s="24"/>
      <c r="I481" s="13"/>
      <c r="J481" s="13"/>
      <c r="K481" s="25"/>
      <c r="L481" s="13"/>
      <c r="M481" s="13"/>
      <c r="N481" s="13"/>
      <c r="O481" s="13"/>
      <c r="P481" s="13"/>
    </row>
    <row r="482" ht="16.5" spans="1:16">
      <c r="A482" s="4"/>
      <c r="B482" s="23"/>
      <c r="C482" s="13"/>
      <c r="D482" s="13"/>
      <c r="E482" s="13"/>
      <c r="F482" s="24"/>
      <c r="G482" s="24"/>
      <c r="H482" s="24"/>
      <c r="I482" s="13"/>
      <c r="J482" s="13"/>
      <c r="K482" s="25"/>
      <c r="L482" s="13"/>
      <c r="M482" s="13"/>
      <c r="N482" s="13"/>
      <c r="O482" s="13"/>
      <c r="P482" s="13"/>
    </row>
    <row r="483" ht="16.5" spans="1:16">
      <c r="A483" s="4"/>
      <c r="B483" s="23"/>
      <c r="C483" s="13"/>
      <c r="D483" s="13"/>
      <c r="E483" s="13"/>
      <c r="F483" s="24"/>
      <c r="G483" s="24"/>
      <c r="H483" s="24"/>
      <c r="I483" s="13"/>
      <c r="J483" s="13"/>
      <c r="K483" s="25"/>
      <c r="L483" s="13"/>
      <c r="M483" s="13"/>
      <c r="N483" s="13"/>
      <c r="O483" s="13"/>
      <c r="P483" s="13"/>
    </row>
    <row r="484" ht="16.5" spans="1:16">
      <c r="A484" s="4"/>
      <c r="B484" s="23"/>
      <c r="C484" s="13"/>
      <c r="D484" s="13"/>
      <c r="E484" s="13"/>
      <c r="F484" s="24"/>
      <c r="G484" s="24"/>
      <c r="H484" s="24"/>
      <c r="I484" s="13"/>
      <c r="J484" s="13"/>
      <c r="K484" s="25"/>
      <c r="L484" s="13"/>
      <c r="M484" s="13"/>
      <c r="N484" s="13"/>
      <c r="O484" s="13"/>
      <c r="P484" s="13"/>
    </row>
    <row r="485" ht="16.5" spans="1:16">
      <c r="A485" s="4"/>
      <c r="B485" s="23"/>
      <c r="C485" s="13"/>
      <c r="D485" s="13"/>
      <c r="E485" s="13"/>
      <c r="F485" s="24"/>
      <c r="G485" s="24"/>
      <c r="H485" s="24"/>
      <c r="I485" s="13"/>
      <c r="J485" s="13"/>
      <c r="K485" s="25"/>
      <c r="L485" s="13"/>
      <c r="M485" s="13"/>
      <c r="N485" s="13"/>
      <c r="O485" s="13"/>
      <c r="P485" s="13"/>
    </row>
    <row r="486" ht="16.5" spans="1:16">
      <c r="A486" s="4"/>
      <c r="B486" s="23"/>
      <c r="C486" s="13"/>
      <c r="D486" s="13"/>
      <c r="E486" s="13"/>
      <c r="F486" s="24"/>
      <c r="G486" s="24"/>
      <c r="H486" s="24"/>
      <c r="I486" s="13"/>
      <c r="J486" s="13"/>
      <c r="K486" s="25"/>
      <c r="L486" s="13"/>
      <c r="M486" s="13"/>
      <c r="N486" s="13"/>
      <c r="O486" s="13"/>
      <c r="P486" s="13"/>
    </row>
    <row r="487" ht="16.5" spans="1:16">
      <c r="A487" s="4"/>
      <c r="B487" s="23"/>
      <c r="C487" s="13"/>
      <c r="D487" s="13"/>
      <c r="E487" s="13"/>
      <c r="F487" s="24"/>
      <c r="G487" s="24"/>
      <c r="H487" s="24"/>
      <c r="I487" s="13"/>
      <c r="J487" s="13"/>
      <c r="K487" s="25"/>
      <c r="L487" s="13"/>
      <c r="M487" s="13"/>
      <c r="N487" s="13"/>
      <c r="O487" s="13"/>
      <c r="P487" s="13"/>
    </row>
    <row r="488" ht="16.5" spans="1:16">
      <c r="A488" s="4"/>
      <c r="B488" s="23"/>
      <c r="C488" s="13"/>
      <c r="D488" s="13"/>
      <c r="E488" s="13"/>
      <c r="F488" s="24"/>
      <c r="G488" s="24"/>
      <c r="H488" s="24"/>
      <c r="I488" s="13"/>
      <c r="J488" s="13"/>
      <c r="K488" s="25"/>
      <c r="L488" s="13"/>
      <c r="M488" s="13"/>
      <c r="N488" s="13"/>
      <c r="O488" s="13"/>
      <c r="P488" s="13"/>
    </row>
    <row r="489" ht="16.5" spans="1:16">
      <c r="A489" s="4"/>
      <c r="B489" s="23"/>
      <c r="C489" s="13"/>
      <c r="D489" s="13"/>
      <c r="E489" s="13"/>
      <c r="F489" s="24"/>
      <c r="G489" s="24"/>
      <c r="H489" s="24"/>
      <c r="I489" s="13"/>
      <c r="J489" s="13"/>
      <c r="K489" s="25"/>
      <c r="L489" s="13"/>
      <c r="M489" s="13"/>
      <c r="N489" s="13"/>
      <c r="O489" s="13"/>
      <c r="P489" s="13"/>
    </row>
    <row r="490" ht="16.5" spans="1:16">
      <c r="A490" s="4"/>
      <c r="B490" s="23"/>
      <c r="C490" s="13"/>
      <c r="D490" s="13"/>
      <c r="E490" s="13"/>
      <c r="F490" s="24"/>
      <c r="G490" s="24"/>
      <c r="H490" s="24"/>
      <c r="I490" s="13"/>
      <c r="J490" s="13"/>
      <c r="K490" s="25"/>
      <c r="L490" s="13"/>
      <c r="M490" s="13"/>
      <c r="N490" s="13"/>
      <c r="O490" s="13"/>
      <c r="P490" s="13"/>
    </row>
    <row r="491" ht="16.5" spans="1:16">
      <c r="A491" s="4"/>
      <c r="B491" s="23"/>
      <c r="C491" s="13"/>
      <c r="D491" s="13"/>
      <c r="E491" s="13"/>
      <c r="F491" s="24"/>
      <c r="G491" s="24"/>
      <c r="H491" s="24"/>
      <c r="I491" s="13"/>
      <c r="J491" s="13"/>
      <c r="K491" s="25"/>
      <c r="L491" s="13"/>
      <c r="M491" s="13"/>
      <c r="N491" s="13"/>
      <c r="O491" s="13"/>
      <c r="P491" s="13"/>
    </row>
    <row r="492" ht="16.5" spans="1:16">
      <c r="A492" s="4"/>
      <c r="B492" s="23"/>
      <c r="C492" s="13"/>
      <c r="D492" s="13"/>
      <c r="E492" s="13"/>
      <c r="F492" s="24"/>
      <c r="G492" s="24"/>
      <c r="H492" s="24"/>
      <c r="I492" s="13"/>
      <c r="J492" s="13"/>
      <c r="K492" s="25"/>
      <c r="L492" s="13"/>
      <c r="M492" s="13"/>
      <c r="N492" s="13"/>
      <c r="O492" s="13"/>
      <c r="P492" s="13"/>
    </row>
    <row r="493" ht="16.5" spans="1:16">
      <c r="A493" s="4"/>
      <c r="B493" s="23"/>
      <c r="C493" s="13"/>
      <c r="D493" s="13"/>
      <c r="E493" s="13"/>
      <c r="F493" s="24"/>
      <c r="G493" s="24"/>
      <c r="H493" s="24"/>
      <c r="I493" s="13"/>
      <c r="J493" s="13"/>
      <c r="K493" s="25"/>
      <c r="L493" s="13"/>
      <c r="M493" s="13"/>
      <c r="N493" s="13"/>
      <c r="O493" s="13"/>
      <c r="P493" s="13"/>
    </row>
    <row r="494" ht="16.5" spans="1:16">
      <c r="A494" s="4"/>
      <c r="B494" s="23"/>
      <c r="C494" s="13"/>
      <c r="D494" s="13"/>
      <c r="E494" s="13"/>
      <c r="F494" s="24"/>
      <c r="G494" s="24"/>
      <c r="H494" s="24"/>
      <c r="I494" s="13"/>
      <c r="J494" s="13"/>
      <c r="K494" s="25"/>
      <c r="L494" s="13"/>
      <c r="M494" s="13"/>
      <c r="N494" s="13"/>
      <c r="O494" s="13"/>
      <c r="P494" s="13"/>
    </row>
    <row r="495" ht="16.5" spans="1:16">
      <c r="A495" s="4"/>
      <c r="B495" s="23"/>
      <c r="C495" s="13"/>
      <c r="D495" s="13"/>
      <c r="E495" s="13"/>
      <c r="F495" s="24"/>
      <c r="G495" s="24"/>
      <c r="H495" s="24"/>
      <c r="I495" s="13"/>
      <c r="J495" s="13"/>
      <c r="K495" s="25"/>
      <c r="L495" s="13"/>
      <c r="M495" s="13"/>
      <c r="N495" s="13"/>
      <c r="O495" s="13"/>
      <c r="P495" s="13"/>
    </row>
    <row r="496" ht="16.5" spans="1:16">
      <c r="A496" s="4"/>
      <c r="B496" s="23"/>
      <c r="C496" s="13"/>
      <c r="D496" s="13"/>
      <c r="E496" s="13"/>
      <c r="F496" s="24"/>
      <c r="G496" s="24"/>
      <c r="H496" s="24"/>
      <c r="I496" s="13"/>
      <c r="J496" s="13"/>
      <c r="K496" s="25"/>
      <c r="L496" s="13"/>
      <c r="M496" s="13"/>
      <c r="N496" s="13"/>
      <c r="O496" s="13"/>
      <c r="P496" s="13"/>
    </row>
    <row r="497" ht="16.5" spans="1:16">
      <c r="A497" s="4"/>
      <c r="B497" s="23"/>
      <c r="C497" s="13"/>
      <c r="D497" s="13"/>
      <c r="E497" s="13"/>
      <c r="F497" s="24"/>
      <c r="G497" s="24"/>
      <c r="H497" s="24"/>
      <c r="I497" s="13"/>
      <c r="J497" s="13"/>
      <c r="K497" s="25"/>
      <c r="L497" s="13"/>
      <c r="M497" s="13"/>
      <c r="N497" s="13"/>
      <c r="O497" s="13"/>
      <c r="P497" s="13"/>
    </row>
    <row r="498" ht="16.5" spans="1:16">
      <c r="A498" s="4"/>
      <c r="B498" s="23"/>
      <c r="C498" s="13"/>
      <c r="D498" s="13"/>
      <c r="E498" s="13"/>
      <c r="F498" s="24"/>
      <c r="G498" s="24"/>
      <c r="H498" s="24"/>
      <c r="I498" s="13"/>
      <c r="J498" s="13"/>
      <c r="K498" s="25"/>
      <c r="L498" s="13"/>
      <c r="M498" s="13"/>
      <c r="N498" s="13"/>
      <c r="O498" s="13"/>
      <c r="P498" s="13"/>
    </row>
    <row r="499" ht="16.5" spans="1:16">
      <c r="A499" s="4"/>
      <c r="B499" s="23"/>
      <c r="C499" s="13"/>
      <c r="D499" s="13"/>
      <c r="E499" s="13"/>
      <c r="F499" s="24"/>
      <c r="G499" s="24"/>
      <c r="H499" s="24"/>
      <c r="I499" s="13"/>
      <c r="J499" s="13"/>
      <c r="K499" s="25"/>
      <c r="L499" s="13"/>
      <c r="M499" s="13"/>
      <c r="N499" s="13"/>
      <c r="O499" s="13"/>
      <c r="P499" s="13"/>
    </row>
    <row r="500" ht="16.5" spans="1:16">
      <c r="A500" s="4"/>
      <c r="B500" s="23"/>
      <c r="C500" s="13"/>
      <c r="D500" s="13"/>
      <c r="E500" s="13"/>
      <c r="F500" s="24"/>
      <c r="G500" s="24"/>
      <c r="H500" s="24"/>
      <c r="I500" s="13"/>
      <c r="J500" s="13"/>
      <c r="K500" s="25"/>
      <c r="L500" s="13"/>
      <c r="M500" s="13"/>
      <c r="N500" s="13"/>
      <c r="O500" s="13"/>
      <c r="P500" s="13"/>
    </row>
    <row r="501" ht="16.5" spans="1:16">
      <c r="A501" s="4"/>
      <c r="B501" s="23"/>
      <c r="C501" s="13"/>
      <c r="D501" s="13"/>
      <c r="E501" s="13"/>
      <c r="F501" s="24"/>
      <c r="G501" s="24"/>
      <c r="H501" s="24"/>
      <c r="I501" s="13"/>
      <c r="J501" s="13"/>
      <c r="K501" s="25"/>
      <c r="L501" s="13"/>
      <c r="M501" s="13"/>
      <c r="N501" s="13"/>
      <c r="O501" s="13"/>
      <c r="P501" s="13"/>
    </row>
    <row r="502" ht="16.5" spans="1:16">
      <c r="A502" s="4"/>
      <c r="B502" s="23"/>
      <c r="C502" s="13"/>
      <c r="D502" s="13"/>
      <c r="E502" s="13"/>
      <c r="F502" s="24"/>
      <c r="G502" s="24"/>
      <c r="H502" s="24"/>
      <c r="I502" s="13"/>
      <c r="J502" s="13"/>
      <c r="K502" s="25"/>
      <c r="L502" s="13"/>
      <c r="M502" s="13"/>
      <c r="N502" s="13"/>
      <c r="O502" s="13"/>
      <c r="P502" s="13"/>
    </row>
    <row r="503" ht="16.5" spans="1:16">
      <c r="A503" s="4"/>
      <c r="B503" s="23"/>
      <c r="C503" s="13"/>
      <c r="D503" s="13"/>
      <c r="E503" s="13"/>
      <c r="F503" s="24"/>
      <c r="G503" s="24"/>
      <c r="H503" s="24"/>
      <c r="I503" s="13"/>
      <c r="J503" s="13"/>
      <c r="K503" s="25"/>
      <c r="L503" s="13"/>
      <c r="M503" s="13"/>
      <c r="N503" s="13"/>
      <c r="O503" s="13"/>
      <c r="P503" s="13"/>
    </row>
    <row r="504" ht="16.5" spans="1:16">
      <c r="A504" s="4"/>
      <c r="B504" s="23"/>
      <c r="C504" s="13"/>
      <c r="D504" s="13"/>
      <c r="E504" s="13"/>
      <c r="F504" s="24"/>
      <c r="G504" s="24"/>
      <c r="H504" s="24"/>
      <c r="I504" s="13"/>
      <c r="J504" s="13"/>
      <c r="K504" s="25"/>
      <c r="L504" s="13"/>
      <c r="M504" s="13"/>
      <c r="N504" s="13"/>
      <c r="O504" s="13"/>
      <c r="P504" s="13"/>
    </row>
    <row r="505" ht="16.5" spans="1:16">
      <c r="A505" s="4"/>
      <c r="B505" s="23"/>
      <c r="C505" s="13"/>
      <c r="D505" s="13"/>
      <c r="E505" s="13"/>
      <c r="F505" s="24"/>
      <c r="G505" s="24"/>
      <c r="H505" s="24"/>
      <c r="I505" s="13"/>
      <c r="J505" s="13"/>
      <c r="K505" s="25"/>
      <c r="L505" s="13"/>
      <c r="M505" s="13"/>
      <c r="N505" s="13"/>
      <c r="O505" s="13"/>
      <c r="P505" s="13"/>
    </row>
    <row r="506" ht="16.5" spans="1:16">
      <c r="A506" s="4"/>
      <c r="B506" s="23"/>
      <c r="C506" s="13"/>
      <c r="D506" s="13"/>
      <c r="E506" s="13"/>
      <c r="F506" s="24"/>
      <c r="G506" s="24"/>
      <c r="H506" s="24"/>
      <c r="I506" s="13"/>
      <c r="J506" s="13"/>
      <c r="K506" s="25"/>
      <c r="L506" s="13"/>
      <c r="M506" s="13"/>
      <c r="N506" s="13"/>
      <c r="O506" s="13"/>
      <c r="P506" s="13"/>
    </row>
    <row r="507" ht="16.5" spans="1:16">
      <c r="A507" s="4"/>
      <c r="B507" s="23"/>
      <c r="C507" s="13"/>
      <c r="D507" s="13"/>
      <c r="E507" s="13"/>
      <c r="F507" s="24"/>
      <c r="G507" s="24"/>
      <c r="H507" s="24"/>
      <c r="I507" s="13"/>
      <c r="J507" s="13"/>
      <c r="K507" s="25"/>
      <c r="L507" s="13"/>
      <c r="M507" s="13"/>
      <c r="N507" s="13"/>
      <c r="O507" s="13"/>
      <c r="P507" s="13"/>
    </row>
    <row r="508" ht="16.5" spans="1:16">
      <c r="A508" s="4"/>
      <c r="B508" s="23"/>
      <c r="C508" s="13"/>
      <c r="D508" s="13"/>
      <c r="E508" s="13"/>
      <c r="F508" s="24"/>
      <c r="G508" s="24"/>
      <c r="H508" s="24"/>
      <c r="I508" s="13"/>
      <c r="J508" s="13"/>
      <c r="K508" s="25"/>
      <c r="L508" s="13"/>
      <c r="M508" s="13"/>
      <c r="N508" s="13"/>
      <c r="O508" s="13"/>
      <c r="P508" s="13"/>
    </row>
    <row r="509" ht="16.5" spans="1:16">
      <c r="A509" s="4"/>
      <c r="B509" s="23"/>
      <c r="C509" s="13"/>
      <c r="D509" s="13"/>
      <c r="E509" s="13"/>
      <c r="F509" s="24"/>
      <c r="G509" s="24"/>
      <c r="H509" s="24"/>
      <c r="I509" s="13"/>
      <c r="J509" s="13"/>
      <c r="K509" s="25"/>
      <c r="L509" s="13"/>
      <c r="M509" s="13"/>
      <c r="N509" s="13"/>
      <c r="O509" s="13"/>
      <c r="P509" s="13"/>
    </row>
    <row r="510" ht="16.5" spans="1:16">
      <c r="A510" s="4"/>
      <c r="B510" s="23"/>
      <c r="C510" s="13"/>
      <c r="D510" s="13"/>
      <c r="E510" s="13"/>
      <c r="F510" s="24"/>
      <c r="G510" s="24"/>
      <c r="H510" s="24"/>
      <c r="I510" s="13"/>
      <c r="J510" s="13"/>
      <c r="K510" s="25"/>
      <c r="L510" s="13"/>
      <c r="M510" s="13"/>
      <c r="N510" s="13"/>
      <c r="O510" s="13"/>
      <c r="P510" s="13"/>
    </row>
    <row r="511" ht="16.5" spans="1:16">
      <c r="A511" s="4"/>
      <c r="B511" s="23"/>
      <c r="C511" s="13"/>
      <c r="D511" s="13"/>
      <c r="E511" s="13"/>
      <c r="F511" s="24"/>
      <c r="G511" s="24"/>
      <c r="H511" s="24"/>
      <c r="I511" s="13"/>
      <c r="J511" s="13"/>
      <c r="K511" s="25"/>
      <c r="L511" s="13"/>
      <c r="M511" s="13"/>
      <c r="N511" s="13"/>
      <c r="O511" s="13"/>
      <c r="P511" s="13"/>
    </row>
    <row r="512" ht="16.5" spans="1:16">
      <c r="A512" s="4"/>
      <c r="B512" s="23"/>
      <c r="C512" s="13"/>
      <c r="D512" s="13"/>
      <c r="E512" s="13"/>
      <c r="F512" s="24"/>
      <c r="G512" s="24"/>
      <c r="H512" s="24"/>
      <c r="I512" s="13"/>
      <c r="J512" s="13"/>
      <c r="K512" s="25"/>
      <c r="L512" s="13"/>
      <c r="M512" s="13"/>
      <c r="N512" s="13"/>
      <c r="O512" s="13"/>
      <c r="P512" s="13"/>
    </row>
    <row r="513" ht="16.5" spans="1:16">
      <c r="A513" s="4"/>
      <c r="B513" s="23"/>
      <c r="C513" s="13"/>
      <c r="D513" s="13"/>
      <c r="E513" s="13"/>
      <c r="F513" s="24"/>
      <c r="G513" s="24"/>
      <c r="H513" s="24"/>
      <c r="I513" s="13"/>
      <c r="J513" s="13"/>
      <c r="K513" s="25"/>
      <c r="L513" s="13"/>
      <c r="M513" s="13"/>
      <c r="N513" s="13"/>
      <c r="O513" s="13"/>
      <c r="P513" s="13"/>
    </row>
    <row r="514" ht="16.5" spans="1:16">
      <c r="A514" s="4"/>
      <c r="B514" s="23"/>
      <c r="C514" s="13"/>
      <c r="D514" s="13"/>
      <c r="E514" s="13"/>
      <c r="F514" s="24"/>
      <c r="G514" s="24"/>
      <c r="H514" s="24"/>
      <c r="I514" s="13"/>
      <c r="J514" s="13"/>
      <c r="K514" s="25"/>
      <c r="L514" s="13"/>
      <c r="M514" s="13"/>
      <c r="N514" s="13"/>
      <c r="O514" s="13"/>
      <c r="P514" s="13"/>
    </row>
    <row r="515" ht="16.5" spans="1:16">
      <c r="A515" s="4"/>
      <c r="B515" s="23"/>
      <c r="C515" s="13"/>
      <c r="D515" s="13"/>
      <c r="E515" s="13"/>
      <c r="F515" s="24"/>
      <c r="G515" s="24"/>
      <c r="H515" s="24"/>
      <c r="I515" s="13"/>
      <c r="J515" s="13"/>
      <c r="K515" s="25"/>
      <c r="L515" s="13"/>
      <c r="M515" s="13"/>
      <c r="N515" s="13"/>
      <c r="O515" s="13"/>
      <c r="P515" s="13"/>
    </row>
    <row r="516" ht="16.5" spans="1:16">
      <c r="A516" s="4"/>
      <c r="B516" s="23"/>
      <c r="C516" s="13"/>
      <c r="D516" s="13"/>
      <c r="E516" s="13"/>
      <c r="F516" s="24"/>
      <c r="G516" s="24"/>
      <c r="H516" s="24"/>
      <c r="I516" s="13"/>
      <c r="J516" s="13"/>
      <c r="K516" s="25"/>
      <c r="L516" s="13"/>
      <c r="M516" s="13"/>
      <c r="N516" s="13"/>
      <c r="O516" s="13"/>
      <c r="P516" s="13"/>
    </row>
    <row r="517" ht="16.5" spans="1:16">
      <c r="A517" s="4"/>
      <c r="B517" s="23"/>
      <c r="C517" s="13"/>
      <c r="D517" s="13"/>
      <c r="E517" s="13"/>
      <c r="F517" s="24"/>
      <c r="G517" s="24"/>
      <c r="H517" s="24"/>
      <c r="I517" s="13"/>
      <c r="J517" s="13"/>
      <c r="K517" s="25"/>
      <c r="L517" s="13"/>
      <c r="M517" s="13"/>
      <c r="N517" s="13"/>
      <c r="O517" s="13"/>
      <c r="P517" s="13"/>
    </row>
    <row r="518" ht="16.5" spans="1:16">
      <c r="A518" s="4"/>
      <c r="B518" s="23"/>
      <c r="C518" s="13"/>
      <c r="D518" s="13"/>
      <c r="E518" s="13"/>
      <c r="F518" s="24"/>
      <c r="G518" s="24"/>
      <c r="H518" s="24"/>
      <c r="I518" s="13"/>
      <c r="J518" s="13"/>
      <c r="K518" s="25"/>
      <c r="L518" s="13"/>
      <c r="M518" s="13"/>
      <c r="N518" s="13"/>
      <c r="O518" s="13"/>
      <c r="P518" s="13"/>
    </row>
    <row r="519" ht="16.5" spans="1:16">
      <c r="A519" s="4"/>
      <c r="B519" s="23"/>
      <c r="C519" s="13"/>
      <c r="D519" s="13"/>
      <c r="E519" s="13"/>
      <c r="F519" s="24"/>
      <c r="G519" s="24"/>
      <c r="H519" s="24"/>
      <c r="I519" s="13"/>
      <c r="J519" s="13"/>
      <c r="K519" s="25"/>
      <c r="L519" s="13"/>
      <c r="M519" s="13"/>
      <c r="N519" s="13"/>
      <c r="O519" s="13"/>
      <c r="P519" s="13"/>
    </row>
    <row r="520" ht="16.5" spans="1:16">
      <c r="A520" s="4"/>
      <c r="B520" s="23"/>
      <c r="C520" s="13"/>
      <c r="D520" s="13"/>
      <c r="E520" s="13"/>
      <c r="F520" s="24"/>
      <c r="G520" s="24"/>
      <c r="H520" s="24"/>
      <c r="I520" s="13"/>
      <c r="J520" s="13"/>
      <c r="K520" s="25"/>
      <c r="L520" s="13"/>
      <c r="M520" s="13"/>
      <c r="N520" s="13"/>
      <c r="O520" s="13"/>
      <c r="P520" s="13"/>
    </row>
    <row r="521" ht="16.5" spans="1:16">
      <c r="A521" s="4"/>
      <c r="B521" s="23"/>
      <c r="C521" s="13"/>
      <c r="D521" s="13"/>
      <c r="E521" s="13"/>
      <c r="F521" s="24"/>
      <c r="G521" s="24"/>
      <c r="H521" s="24"/>
      <c r="I521" s="13"/>
      <c r="J521" s="13"/>
      <c r="K521" s="25"/>
      <c r="L521" s="13"/>
      <c r="M521" s="13"/>
      <c r="N521" s="13"/>
      <c r="O521" s="13"/>
      <c r="P521" s="13"/>
    </row>
    <row r="522" ht="16.5" spans="1:16">
      <c r="A522" s="4"/>
      <c r="B522" s="23"/>
      <c r="C522" s="13"/>
      <c r="D522" s="13"/>
      <c r="E522" s="13"/>
      <c r="F522" s="24"/>
      <c r="G522" s="24"/>
      <c r="H522" s="24"/>
      <c r="I522" s="13"/>
      <c r="J522" s="13"/>
      <c r="K522" s="25"/>
      <c r="L522" s="13"/>
      <c r="M522" s="13"/>
      <c r="N522" s="13"/>
      <c r="O522" s="13"/>
      <c r="P522" s="13"/>
    </row>
    <row r="523" ht="16.5" spans="1:16">
      <c r="A523" s="4"/>
      <c r="B523" s="23"/>
      <c r="C523" s="13"/>
      <c r="D523" s="13"/>
      <c r="E523" s="13"/>
      <c r="F523" s="24"/>
      <c r="G523" s="24"/>
      <c r="H523" s="24"/>
      <c r="I523" s="13"/>
      <c r="J523" s="13"/>
      <c r="K523" s="25"/>
      <c r="L523" s="13"/>
      <c r="M523" s="13"/>
      <c r="N523" s="13"/>
      <c r="O523" s="13"/>
      <c r="P523" s="13"/>
    </row>
    <row r="524" ht="16.5" spans="1:16">
      <c r="A524" s="4"/>
      <c r="B524" s="23"/>
      <c r="C524" s="13"/>
      <c r="D524" s="13"/>
      <c r="E524" s="13"/>
      <c r="F524" s="24"/>
      <c r="G524" s="24"/>
      <c r="H524" s="24"/>
      <c r="I524" s="13"/>
      <c r="J524" s="13"/>
      <c r="K524" s="25"/>
      <c r="L524" s="13"/>
      <c r="M524" s="13"/>
      <c r="N524" s="13"/>
      <c r="O524" s="13"/>
      <c r="P524" s="13"/>
    </row>
    <row r="525" ht="16.5" spans="1:16">
      <c r="A525" s="4"/>
      <c r="B525" s="23"/>
      <c r="C525" s="13"/>
      <c r="D525" s="13"/>
      <c r="E525" s="13"/>
      <c r="F525" s="24"/>
      <c r="G525" s="24"/>
      <c r="H525" s="24"/>
      <c r="I525" s="13"/>
      <c r="J525" s="13"/>
      <c r="K525" s="25"/>
      <c r="L525" s="13"/>
      <c r="M525" s="13"/>
      <c r="N525" s="13"/>
      <c r="O525" s="13"/>
      <c r="P525" s="13"/>
    </row>
    <row r="526" ht="16.5" spans="1:16">
      <c r="A526" s="4"/>
      <c r="B526" s="23"/>
      <c r="C526" s="13"/>
      <c r="D526" s="13"/>
      <c r="E526" s="13"/>
      <c r="F526" s="24"/>
      <c r="G526" s="24"/>
      <c r="H526" s="24"/>
      <c r="I526" s="13"/>
      <c r="J526" s="13"/>
      <c r="K526" s="25"/>
      <c r="L526" s="13"/>
      <c r="M526" s="13"/>
      <c r="N526" s="13"/>
      <c r="O526" s="13"/>
      <c r="P526" s="13"/>
    </row>
    <row r="527" ht="16.5" spans="1:16">
      <c r="A527" s="4"/>
      <c r="B527" s="23"/>
      <c r="C527" s="13"/>
      <c r="D527" s="13"/>
      <c r="E527" s="13"/>
      <c r="F527" s="24"/>
      <c r="G527" s="24"/>
      <c r="H527" s="24"/>
      <c r="I527" s="13"/>
      <c r="J527" s="13"/>
      <c r="K527" s="25"/>
      <c r="L527" s="13"/>
      <c r="M527" s="13"/>
      <c r="N527" s="13"/>
      <c r="O527" s="13"/>
      <c r="P527" s="13"/>
    </row>
    <row r="528" ht="16.5" spans="1:16">
      <c r="A528" s="4"/>
      <c r="B528" s="23"/>
      <c r="C528" s="13"/>
      <c r="D528" s="13"/>
      <c r="E528" s="13"/>
      <c r="F528" s="24"/>
      <c r="G528" s="24"/>
      <c r="H528" s="24"/>
      <c r="I528" s="13"/>
      <c r="J528" s="13"/>
      <c r="K528" s="25"/>
      <c r="L528" s="13"/>
      <c r="M528" s="13"/>
      <c r="N528" s="13"/>
      <c r="O528" s="13"/>
      <c r="P528" s="13"/>
    </row>
    <row r="529" ht="16.5" spans="1:16">
      <c r="A529" s="4"/>
      <c r="B529" s="23"/>
      <c r="C529" s="13"/>
      <c r="D529" s="13"/>
      <c r="E529" s="13"/>
      <c r="F529" s="24"/>
      <c r="G529" s="24"/>
      <c r="H529" s="24"/>
      <c r="I529" s="13"/>
      <c r="J529" s="13"/>
      <c r="K529" s="25"/>
      <c r="L529" s="13"/>
      <c r="M529" s="13"/>
      <c r="N529" s="13"/>
      <c r="O529" s="13"/>
      <c r="P529" s="13"/>
    </row>
    <row r="530" ht="16.5" spans="1:16">
      <c r="A530" s="4"/>
      <c r="B530" s="23"/>
      <c r="C530" s="13"/>
      <c r="D530" s="13"/>
      <c r="E530" s="13"/>
      <c r="F530" s="24"/>
      <c r="G530" s="24"/>
      <c r="H530" s="24"/>
      <c r="I530" s="13"/>
      <c r="J530" s="13"/>
      <c r="K530" s="25"/>
      <c r="L530" s="13"/>
      <c r="M530" s="13"/>
      <c r="N530" s="13"/>
      <c r="O530" s="13"/>
      <c r="P530" s="13"/>
    </row>
    <row r="531" ht="16.5" spans="1:16">
      <c r="A531" s="4"/>
      <c r="B531" s="23"/>
      <c r="C531" s="13"/>
      <c r="D531" s="13"/>
      <c r="E531" s="13"/>
      <c r="F531" s="24"/>
      <c r="G531" s="24"/>
      <c r="H531" s="24"/>
      <c r="I531" s="13"/>
      <c r="J531" s="13"/>
      <c r="K531" s="25"/>
      <c r="L531" s="13"/>
      <c r="M531" s="13"/>
      <c r="N531" s="13"/>
      <c r="O531" s="13"/>
      <c r="P531" s="13"/>
    </row>
    <row r="532" ht="16.5" spans="1:16">
      <c r="A532" s="4"/>
      <c r="B532" s="23"/>
      <c r="C532" s="13"/>
      <c r="D532" s="13"/>
      <c r="E532" s="13"/>
      <c r="F532" s="24"/>
      <c r="G532" s="24"/>
      <c r="H532" s="24"/>
      <c r="I532" s="13"/>
      <c r="J532" s="13"/>
      <c r="K532" s="25"/>
      <c r="L532" s="13"/>
      <c r="M532" s="13"/>
      <c r="N532" s="13"/>
      <c r="O532" s="13"/>
      <c r="P532" s="13"/>
    </row>
    <row r="533" ht="16.5" spans="1:16">
      <c r="A533" s="4"/>
      <c r="B533" s="23"/>
      <c r="C533" s="13"/>
      <c r="D533" s="13"/>
      <c r="E533" s="13"/>
      <c r="F533" s="24"/>
      <c r="G533" s="24"/>
      <c r="H533" s="24"/>
      <c r="I533" s="13"/>
      <c r="J533" s="13"/>
      <c r="K533" s="25"/>
      <c r="L533" s="13"/>
      <c r="M533" s="13"/>
      <c r="N533" s="13"/>
      <c r="O533" s="13"/>
      <c r="P533" s="13"/>
    </row>
    <row r="534" ht="16.5" spans="1:16">
      <c r="A534" s="4"/>
      <c r="B534" s="23"/>
      <c r="C534" s="13"/>
      <c r="D534" s="13"/>
      <c r="E534" s="13"/>
      <c r="F534" s="24"/>
      <c r="G534" s="24"/>
      <c r="H534" s="24"/>
      <c r="I534" s="13"/>
      <c r="J534" s="13"/>
      <c r="K534" s="25"/>
      <c r="L534" s="13"/>
      <c r="M534" s="13"/>
      <c r="N534" s="13"/>
      <c r="O534" s="13"/>
      <c r="P534" s="13"/>
    </row>
    <row r="535" ht="16.5" spans="1:16">
      <c r="A535" s="4"/>
      <c r="B535" s="23"/>
      <c r="C535" s="13"/>
      <c r="D535" s="13"/>
      <c r="E535" s="13"/>
      <c r="F535" s="24"/>
      <c r="G535" s="24"/>
      <c r="H535" s="24"/>
      <c r="I535" s="13"/>
      <c r="J535" s="13"/>
      <c r="K535" s="25"/>
      <c r="L535" s="13"/>
      <c r="M535" s="13"/>
      <c r="N535" s="13"/>
      <c r="O535" s="13"/>
      <c r="P535" s="13"/>
    </row>
    <row r="536" ht="16.5" spans="1:16">
      <c r="A536" s="4"/>
      <c r="B536" s="23"/>
      <c r="C536" s="13"/>
      <c r="D536" s="13"/>
      <c r="E536" s="13"/>
      <c r="F536" s="24"/>
      <c r="G536" s="24"/>
      <c r="H536" s="24"/>
      <c r="I536" s="13"/>
      <c r="J536" s="13"/>
      <c r="K536" s="25"/>
      <c r="L536" s="13"/>
      <c r="M536" s="13"/>
      <c r="N536" s="13"/>
      <c r="O536" s="13"/>
      <c r="P536" s="13"/>
    </row>
    <row r="537" ht="16.5" spans="1:16">
      <c r="A537" s="4"/>
      <c r="B537" s="23"/>
      <c r="C537" s="13"/>
      <c r="D537" s="13"/>
      <c r="E537" s="13"/>
      <c r="F537" s="24"/>
      <c r="G537" s="24"/>
      <c r="H537" s="24"/>
      <c r="I537" s="13"/>
      <c r="J537" s="13"/>
      <c r="K537" s="25"/>
      <c r="L537" s="13"/>
      <c r="M537" s="13"/>
      <c r="N537" s="13"/>
      <c r="O537" s="13"/>
      <c r="P537" s="13"/>
    </row>
    <row r="538" ht="16.5" spans="1:16">
      <c r="A538" s="4"/>
      <c r="B538" s="23"/>
      <c r="C538" s="13"/>
      <c r="D538" s="13"/>
      <c r="E538" s="13"/>
      <c r="F538" s="24"/>
      <c r="G538" s="24"/>
      <c r="H538" s="24"/>
      <c r="I538" s="13"/>
      <c r="J538" s="13"/>
      <c r="K538" s="25"/>
      <c r="L538" s="13"/>
      <c r="M538" s="13"/>
      <c r="N538" s="13"/>
      <c r="O538" s="13"/>
      <c r="P538" s="13"/>
    </row>
    <row r="539" ht="16.5" spans="1:16">
      <c r="A539" s="4"/>
      <c r="B539" s="23"/>
      <c r="C539" s="13"/>
      <c r="D539" s="13"/>
      <c r="E539" s="13"/>
      <c r="F539" s="24"/>
      <c r="G539" s="24"/>
      <c r="H539" s="24"/>
      <c r="I539" s="13"/>
      <c r="J539" s="13"/>
      <c r="K539" s="25"/>
      <c r="L539" s="13"/>
      <c r="M539" s="13"/>
      <c r="N539" s="13"/>
      <c r="O539" s="13"/>
      <c r="P539" s="13"/>
    </row>
    <row r="540" ht="16.5" spans="1:16">
      <c r="A540" s="4"/>
      <c r="B540" s="23"/>
      <c r="C540" s="13"/>
      <c r="D540" s="13"/>
      <c r="E540" s="13"/>
      <c r="F540" s="24"/>
      <c r="G540" s="24"/>
      <c r="H540" s="24"/>
      <c r="I540" s="13"/>
      <c r="J540" s="13"/>
      <c r="K540" s="25"/>
      <c r="L540" s="13"/>
      <c r="M540" s="13"/>
      <c r="N540" s="13"/>
      <c r="O540" s="13"/>
      <c r="P540" s="13"/>
    </row>
    <row r="541" ht="16.5" spans="1:16">
      <c r="A541" s="4"/>
      <c r="B541" s="23"/>
      <c r="C541" s="13"/>
      <c r="D541" s="13"/>
      <c r="E541" s="13"/>
      <c r="F541" s="24"/>
      <c r="G541" s="24"/>
      <c r="H541" s="24"/>
      <c r="I541" s="13"/>
      <c r="J541" s="13"/>
      <c r="K541" s="25"/>
      <c r="L541" s="13"/>
      <c r="M541" s="13"/>
      <c r="N541" s="13"/>
      <c r="O541" s="13"/>
      <c r="P541" s="13"/>
    </row>
    <row r="542" ht="16.5" spans="1:16">
      <c r="A542" s="4"/>
      <c r="B542" s="23"/>
      <c r="C542" s="13"/>
      <c r="D542" s="13"/>
      <c r="E542" s="13"/>
      <c r="F542" s="24"/>
      <c r="G542" s="24"/>
      <c r="H542" s="24"/>
      <c r="I542" s="13"/>
      <c r="J542" s="13"/>
      <c r="K542" s="25"/>
      <c r="L542" s="13"/>
      <c r="M542" s="13"/>
      <c r="N542" s="13"/>
      <c r="O542" s="13"/>
      <c r="P542" s="13"/>
    </row>
    <row r="543" ht="16.5" spans="1:16">
      <c r="A543" s="4"/>
      <c r="B543" s="23"/>
      <c r="C543" s="13"/>
      <c r="D543" s="13"/>
      <c r="E543" s="13"/>
      <c r="F543" s="24"/>
      <c r="G543" s="24"/>
      <c r="H543" s="24"/>
      <c r="I543" s="13"/>
      <c r="J543" s="13"/>
      <c r="K543" s="25"/>
      <c r="L543" s="13"/>
      <c r="M543" s="13"/>
      <c r="N543" s="13"/>
      <c r="O543" s="13"/>
      <c r="P543" s="13"/>
    </row>
    <row r="544" ht="16.5" spans="1:16">
      <c r="A544" s="4"/>
      <c r="B544" s="23"/>
      <c r="C544" s="13"/>
      <c r="D544" s="13"/>
      <c r="E544" s="13"/>
      <c r="F544" s="24"/>
      <c r="G544" s="24"/>
      <c r="H544" s="24"/>
      <c r="I544" s="13"/>
      <c r="J544" s="13"/>
      <c r="K544" s="25"/>
      <c r="L544" s="13"/>
      <c r="M544" s="13"/>
      <c r="N544" s="13"/>
      <c r="O544" s="13"/>
      <c r="P544" s="13"/>
    </row>
    <row r="545" ht="16.5" spans="1:16">
      <c r="A545" s="4"/>
      <c r="B545" s="23"/>
      <c r="C545" s="13"/>
      <c r="D545" s="13"/>
      <c r="E545" s="13"/>
      <c r="F545" s="24"/>
      <c r="G545" s="24"/>
      <c r="H545" s="24"/>
      <c r="I545" s="13"/>
      <c r="J545" s="13"/>
      <c r="K545" s="25"/>
      <c r="L545" s="13"/>
      <c r="M545" s="13"/>
      <c r="N545" s="13"/>
      <c r="O545" s="13"/>
      <c r="P545" s="13"/>
    </row>
    <row r="546" ht="16.5" spans="1:16">
      <c r="A546" s="4"/>
      <c r="B546" s="23"/>
      <c r="C546" s="13"/>
      <c r="D546" s="13"/>
      <c r="E546" s="13"/>
      <c r="F546" s="24"/>
      <c r="G546" s="24"/>
      <c r="H546" s="24"/>
      <c r="I546" s="13"/>
      <c r="J546" s="13"/>
      <c r="K546" s="25"/>
      <c r="L546" s="13"/>
      <c r="M546" s="13"/>
      <c r="N546" s="13"/>
      <c r="O546" s="13"/>
      <c r="P546" s="13"/>
    </row>
    <row r="547" ht="16.5" spans="1:16">
      <c r="A547" s="4"/>
      <c r="B547" s="23"/>
      <c r="C547" s="13"/>
      <c r="D547" s="13"/>
      <c r="E547" s="13"/>
      <c r="F547" s="24"/>
      <c r="G547" s="24"/>
      <c r="H547" s="24"/>
      <c r="I547" s="13"/>
      <c r="J547" s="13"/>
      <c r="K547" s="25"/>
      <c r="L547" s="13"/>
      <c r="M547" s="13"/>
      <c r="N547" s="13"/>
      <c r="O547" s="13"/>
      <c r="P547" s="13"/>
    </row>
    <row r="548" ht="16.5" spans="1:16">
      <c r="A548" s="4"/>
      <c r="B548" s="23"/>
      <c r="C548" s="13"/>
      <c r="D548" s="13"/>
      <c r="E548" s="13"/>
      <c r="F548" s="24"/>
      <c r="G548" s="24"/>
      <c r="H548" s="24"/>
      <c r="I548" s="13"/>
      <c r="J548" s="13"/>
      <c r="K548" s="25"/>
      <c r="L548" s="13"/>
      <c r="M548" s="13"/>
      <c r="N548" s="13"/>
      <c r="O548" s="13"/>
      <c r="P548" s="13"/>
    </row>
    <row r="549" ht="16.5" spans="1:16">
      <c r="A549" s="4"/>
      <c r="B549" s="23"/>
      <c r="C549" s="13"/>
      <c r="D549" s="13"/>
      <c r="E549" s="13"/>
      <c r="F549" s="24"/>
      <c r="G549" s="24"/>
      <c r="H549" s="24"/>
      <c r="I549" s="13"/>
      <c r="J549" s="13"/>
      <c r="K549" s="25"/>
      <c r="L549" s="13"/>
      <c r="M549" s="13"/>
      <c r="N549" s="13"/>
      <c r="O549" s="13"/>
      <c r="P549" s="13"/>
    </row>
    <row r="550" ht="16.5" spans="1:16">
      <c r="A550" s="4"/>
      <c r="B550" s="23"/>
      <c r="C550" s="13"/>
      <c r="D550" s="13"/>
      <c r="E550" s="13"/>
      <c r="F550" s="24"/>
      <c r="G550" s="24"/>
      <c r="H550" s="24"/>
      <c r="I550" s="13"/>
      <c r="J550" s="13"/>
      <c r="K550" s="25"/>
      <c r="L550" s="13"/>
      <c r="M550" s="13"/>
      <c r="N550" s="13"/>
      <c r="O550" s="13"/>
      <c r="P550" s="13"/>
    </row>
    <row r="551" ht="16.5" spans="1:16">
      <c r="A551" s="4"/>
      <c r="B551" s="23"/>
      <c r="C551" s="13"/>
      <c r="D551" s="13"/>
      <c r="E551" s="13"/>
      <c r="F551" s="24"/>
      <c r="G551" s="24"/>
      <c r="H551" s="24"/>
      <c r="I551" s="13"/>
      <c r="J551" s="13"/>
      <c r="K551" s="25"/>
      <c r="L551" s="13"/>
      <c r="M551" s="13"/>
      <c r="N551" s="13"/>
      <c r="O551" s="13"/>
      <c r="P551" s="13"/>
    </row>
    <row r="552" ht="16.5" spans="1:16">
      <c r="A552" s="4"/>
      <c r="B552" s="23"/>
      <c r="C552" s="13"/>
      <c r="D552" s="13"/>
      <c r="E552" s="13"/>
      <c r="F552" s="24"/>
      <c r="G552" s="24"/>
      <c r="H552" s="24"/>
      <c r="I552" s="13"/>
      <c r="J552" s="13"/>
      <c r="K552" s="25"/>
      <c r="L552" s="13"/>
      <c r="M552" s="13"/>
      <c r="N552" s="13"/>
      <c r="O552" s="13"/>
      <c r="P552" s="13"/>
    </row>
    <row r="553" ht="16.5" spans="1:16">
      <c r="A553" s="4"/>
      <c r="B553" s="23"/>
      <c r="C553" s="13"/>
      <c r="D553" s="13"/>
      <c r="E553" s="13"/>
      <c r="F553" s="24"/>
      <c r="G553" s="24"/>
      <c r="H553" s="24"/>
      <c r="I553" s="13"/>
      <c r="J553" s="13"/>
      <c r="K553" s="25"/>
      <c r="L553" s="13"/>
      <c r="M553" s="13"/>
      <c r="N553" s="13"/>
      <c r="O553" s="13"/>
      <c r="P553" s="13"/>
    </row>
    <row r="554" ht="16.5" spans="1:16">
      <c r="A554" s="4"/>
      <c r="B554" s="23"/>
      <c r="C554" s="13"/>
      <c r="D554" s="13"/>
      <c r="E554" s="13"/>
      <c r="F554" s="24"/>
      <c r="G554" s="24"/>
      <c r="H554" s="24"/>
      <c r="I554" s="13"/>
      <c r="J554" s="13"/>
      <c r="K554" s="25"/>
      <c r="L554" s="13"/>
      <c r="M554" s="13"/>
      <c r="N554" s="13"/>
      <c r="O554" s="13"/>
      <c r="P554" s="13"/>
    </row>
    <row r="555" ht="16.5" spans="1:16">
      <c r="A555" s="4"/>
      <c r="B555" s="23"/>
      <c r="C555" s="13"/>
      <c r="D555" s="13"/>
      <c r="E555" s="13"/>
      <c r="F555" s="24"/>
      <c r="G555" s="24"/>
      <c r="H555" s="24"/>
      <c r="I555" s="13"/>
      <c r="J555" s="13"/>
      <c r="K555" s="25"/>
      <c r="L555" s="13"/>
      <c r="M555" s="13"/>
      <c r="N555" s="13"/>
      <c r="O555" s="13"/>
      <c r="P555" s="13"/>
    </row>
    <row r="556" ht="16.5" spans="1:16">
      <c r="A556" s="4"/>
      <c r="B556" s="23"/>
      <c r="C556" s="13"/>
      <c r="D556" s="13"/>
      <c r="E556" s="13"/>
      <c r="F556" s="24"/>
      <c r="G556" s="24"/>
      <c r="H556" s="24"/>
      <c r="I556" s="13"/>
      <c r="J556" s="13"/>
      <c r="K556" s="25"/>
      <c r="L556" s="13"/>
      <c r="M556" s="13"/>
      <c r="N556" s="13"/>
      <c r="O556" s="13"/>
      <c r="P556" s="13"/>
    </row>
    <row r="557" ht="16.5" spans="1:16">
      <c r="A557" s="4"/>
      <c r="B557" s="23"/>
      <c r="C557" s="13"/>
      <c r="D557" s="13"/>
      <c r="E557" s="13"/>
      <c r="F557" s="24"/>
      <c r="G557" s="24"/>
      <c r="H557" s="24"/>
      <c r="I557" s="13"/>
      <c r="J557" s="13"/>
      <c r="K557" s="25"/>
      <c r="L557" s="13"/>
      <c r="M557" s="13"/>
      <c r="N557" s="13"/>
      <c r="O557" s="13"/>
      <c r="P557" s="13"/>
    </row>
    <row r="558" ht="16.5" spans="1:16">
      <c r="A558" s="4"/>
      <c r="B558" s="23"/>
      <c r="C558" s="13"/>
      <c r="D558" s="13"/>
      <c r="E558" s="13"/>
      <c r="F558" s="24"/>
      <c r="G558" s="24"/>
      <c r="H558" s="24"/>
      <c r="I558" s="13"/>
      <c r="J558" s="13"/>
      <c r="K558" s="25"/>
      <c r="L558" s="13"/>
      <c r="M558" s="13"/>
      <c r="N558" s="13"/>
      <c r="O558" s="13"/>
      <c r="P558" s="13"/>
    </row>
    <row r="559" ht="16.5" spans="1:16">
      <c r="A559" s="4"/>
      <c r="B559" s="23"/>
      <c r="C559" s="13"/>
      <c r="D559" s="13"/>
      <c r="E559" s="13"/>
      <c r="F559" s="24"/>
      <c r="G559" s="24"/>
      <c r="H559" s="24"/>
      <c r="I559" s="13"/>
      <c r="J559" s="13"/>
      <c r="K559" s="25"/>
      <c r="L559" s="13"/>
      <c r="M559" s="13"/>
      <c r="N559" s="13"/>
      <c r="O559" s="13"/>
      <c r="P559" s="13"/>
    </row>
    <row r="560" ht="16.5" spans="1:16">
      <c r="A560" s="4"/>
      <c r="B560" s="23"/>
      <c r="C560" s="13"/>
      <c r="D560" s="13"/>
      <c r="E560" s="13"/>
      <c r="F560" s="24"/>
      <c r="G560" s="24"/>
      <c r="H560" s="24"/>
      <c r="I560" s="13"/>
      <c r="J560" s="13"/>
      <c r="K560" s="25"/>
      <c r="L560" s="13"/>
      <c r="M560" s="13"/>
      <c r="N560" s="13"/>
      <c r="O560" s="13"/>
      <c r="P560" s="13"/>
    </row>
    <row r="561" ht="16.5" spans="1:16">
      <c r="A561" s="4"/>
      <c r="B561" s="23"/>
      <c r="C561" s="13"/>
      <c r="D561" s="13"/>
      <c r="E561" s="13"/>
      <c r="F561" s="24"/>
      <c r="G561" s="24"/>
      <c r="H561" s="24"/>
      <c r="I561" s="13"/>
      <c r="J561" s="13"/>
      <c r="K561" s="25"/>
      <c r="L561" s="13"/>
      <c r="M561" s="13"/>
      <c r="N561" s="13"/>
      <c r="O561" s="13"/>
      <c r="P561" s="13"/>
    </row>
    <row r="562" ht="16.5" spans="1:16">
      <c r="A562" s="4"/>
      <c r="B562" s="23"/>
      <c r="C562" s="13"/>
      <c r="D562" s="13"/>
      <c r="E562" s="13"/>
      <c r="F562" s="24"/>
      <c r="G562" s="24"/>
      <c r="H562" s="24"/>
      <c r="I562" s="13"/>
      <c r="J562" s="13"/>
      <c r="K562" s="25"/>
      <c r="L562" s="13"/>
      <c r="M562" s="13"/>
      <c r="N562" s="13"/>
      <c r="O562" s="13"/>
      <c r="P562" s="13"/>
    </row>
    <row r="563" ht="16.5" spans="1:16">
      <c r="A563" s="4"/>
      <c r="B563" s="23"/>
      <c r="C563" s="13"/>
      <c r="D563" s="13"/>
      <c r="E563" s="13"/>
      <c r="F563" s="24"/>
      <c r="G563" s="24"/>
      <c r="H563" s="24"/>
      <c r="I563" s="13"/>
      <c r="J563" s="13"/>
      <c r="K563" s="25"/>
      <c r="L563" s="13"/>
      <c r="M563" s="13"/>
      <c r="N563" s="13"/>
      <c r="O563" s="13"/>
      <c r="P563" s="13"/>
    </row>
    <row r="564" ht="16.5" spans="1:16">
      <c r="A564" s="4"/>
      <c r="B564" s="23"/>
      <c r="C564" s="13"/>
      <c r="D564" s="13"/>
      <c r="E564" s="13"/>
      <c r="F564" s="24"/>
      <c r="G564" s="24"/>
      <c r="H564" s="24"/>
      <c r="I564" s="13"/>
      <c r="J564" s="13"/>
      <c r="K564" s="25"/>
      <c r="L564" s="13"/>
      <c r="M564" s="13"/>
      <c r="N564" s="13"/>
      <c r="O564" s="13"/>
      <c r="P564" s="13"/>
    </row>
    <row r="565" ht="16.5" spans="1:16">
      <c r="A565" s="4"/>
      <c r="B565" s="23"/>
      <c r="C565" s="13"/>
      <c r="D565" s="13"/>
      <c r="E565" s="13"/>
      <c r="F565" s="24"/>
      <c r="G565" s="24"/>
      <c r="H565" s="24"/>
      <c r="I565" s="13"/>
      <c r="J565" s="13"/>
      <c r="K565" s="25"/>
      <c r="L565" s="13"/>
      <c r="M565" s="13"/>
      <c r="N565" s="13"/>
      <c r="O565" s="13"/>
      <c r="P565" s="13"/>
    </row>
    <row r="566" ht="16.5" spans="1:16">
      <c r="A566" s="4"/>
      <c r="B566" s="23"/>
      <c r="C566" s="13"/>
      <c r="D566" s="13"/>
      <c r="E566" s="13"/>
      <c r="F566" s="24"/>
      <c r="G566" s="24"/>
      <c r="H566" s="24"/>
      <c r="I566" s="13"/>
      <c r="J566" s="13"/>
      <c r="K566" s="25"/>
      <c r="L566" s="13"/>
      <c r="M566" s="13"/>
      <c r="N566" s="13"/>
      <c r="O566" s="13"/>
      <c r="P566" s="13"/>
    </row>
    <row r="567" ht="16.5" spans="1:16">
      <c r="A567" s="4"/>
      <c r="B567" s="23"/>
      <c r="C567" s="13"/>
      <c r="D567" s="13"/>
      <c r="E567" s="13"/>
      <c r="F567" s="24"/>
      <c r="G567" s="24"/>
      <c r="H567" s="24"/>
      <c r="I567" s="13"/>
      <c r="J567" s="13"/>
      <c r="K567" s="25"/>
      <c r="L567" s="13"/>
      <c r="M567" s="13"/>
      <c r="N567" s="13"/>
      <c r="O567" s="13"/>
      <c r="P567" s="13"/>
    </row>
    <row r="568" ht="16.5" spans="1:16">
      <c r="A568" s="4"/>
      <c r="B568" s="23"/>
      <c r="C568" s="13"/>
      <c r="D568" s="13"/>
      <c r="E568" s="13"/>
      <c r="F568" s="24"/>
      <c r="G568" s="24"/>
      <c r="H568" s="24"/>
      <c r="I568" s="13"/>
      <c r="J568" s="13"/>
      <c r="K568" s="25"/>
      <c r="L568" s="13"/>
      <c r="M568" s="13"/>
      <c r="N568" s="13"/>
      <c r="O568" s="13"/>
      <c r="P568" s="13"/>
    </row>
    <row r="569" ht="16.5" spans="1:16">
      <c r="A569" s="4"/>
      <c r="B569" s="23"/>
      <c r="C569" s="13"/>
      <c r="D569" s="13"/>
      <c r="E569" s="13"/>
      <c r="F569" s="24"/>
      <c r="G569" s="24"/>
      <c r="H569" s="24"/>
      <c r="I569" s="13"/>
      <c r="J569" s="13"/>
      <c r="K569" s="25"/>
      <c r="L569" s="13"/>
      <c r="M569" s="13"/>
      <c r="N569" s="13"/>
      <c r="O569" s="13"/>
      <c r="P569" s="13"/>
    </row>
    <row r="570" ht="16.5" spans="1:16">
      <c r="A570" s="4"/>
      <c r="B570" s="23"/>
      <c r="C570" s="13"/>
      <c r="D570" s="13"/>
      <c r="E570" s="13"/>
      <c r="F570" s="24"/>
      <c r="G570" s="24"/>
      <c r="H570" s="24"/>
      <c r="I570" s="13"/>
      <c r="J570" s="13"/>
      <c r="K570" s="25"/>
      <c r="L570" s="13"/>
      <c r="M570" s="13"/>
      <c r="N570" s="13"/>
      <c r="O570" s="13"/>
      <c r="P570" s="13"/>
    </row>
    <row r="571" ht="16.5" spans="1:16">
      <c r="A571" s="4"/>
      <c r="B571" s="23"/>
      <c r="C571" s="13"/>
      <c r="D571" s="13"/>
      <c r="E571" s="13"/>
      <c r="F571" s="24"/>
      <c r="G571" s="24"/>
      <c r="H571" s="24"/>
      <c r="I571" s="13"/>
      <c r="J571" s="13"/>
      <c r="K571" s="25"/>
      <c r="L571" s="13"/>
      <c r="M571" s="13"/>
      <c r="N571" s="13"/>
      <c r="O571" s="13"/>
      <c r="P571" s="13"/>
    </row>
    <row r="572" ht="16.5" spans="1:16">
      <c r="A572" s="4"/>
      <c r="B572" s="23"/>
      <c r="C572" s="13"/>
      <c r="D572" s="13"/>
      <c r="E572" s="13"/>
      <c r="F572" s="24"/>
      <c r="G572" s="24"/>
      <c r="H572" s="24"/>
      <c r="I572" s="13"/>
      <c r="J572" s="13"/>
      <c r="K572" s="25"/>
      <c r="L572" s="13"/>
      <c r="M572" s="13"/>
      <c r="N572" s="13"/>
      <c r="O572" s="13"/>
      <c r="P572" s="13"/>
    </row>
    <row r="573" ht="16.5" spans="1:16">
      <c r="A573" s="4"/>
      <c r="B573" s="23"/>
      <c r="C573" s="13"/>
      <c r="D573" s="13"/>
      <c r="E573" s="13"/>
      <c r="F573" s="24"/>
      <c r="G573" s="24"/>
      <c r="H573" s="24"/>
      <c r="I573" s="13"/>
      <c r="J573" s="13"/>
      <c r="K573" s="25"/>
      <c r="L573" s="13"/>
      <c r="M573" s="13"/>
      <c r="N573" s="13"/>
      <c r="O573" s="13"/>
      <c r="P573" s="13"/>
    </row>
    <row r="574" ht="16.5" spans="1:16">
      <c r="A574" s="4"/>
      <c r="B574" s="23"/>
      <c r="C574" s="13"/>
      <c r="D574" s="13"/>
      <c r="E574" s="13"/>
      <c r="F574" s="24"/>
      <c r="G574" s="24"/>
      <c r="H574" s="24"/>
      <c r="I574" s="13"/>
      <c r="J574" s="13"/>
      <c r="K574" s="25"/>
      <c r="L574" s="13"/>
      <c r="M574" s="13"/>
      <c r="N574" s="13"/>
      <c r="O574" s="13"/>
      <c r="P574" s="13"/>
    </row>
    <row r="575" ht="16.5" spans="1:16">
      <c r="A575" s="4"/>
      <c r="B575" s="23"/>
      <c r="C575" s="13"/>
      <c r="D575" s="13"/>
      <c r="E575" s="13"/>
      <c r="F575" s="24"/>
      <c r="G575" s="24"/>
      <c r="H575" s="24"/>
      <c r="I575" s="13"/>
      <c r="J575" s="13"/>
      <c r="K575" s="25"/>
      <c r="L575" s="13"/>
      <c r="M575" s="13"/>
      <c r="N575" s="13"/>
      <c r="O575" s="13"/>
      <c r="P575" s="13"/>
    </row>
    <row r="576" ht="16.5" spans="1:16">
      <c r="A576" s="4"/>
      <c r="B576" s="23"/>
      <c r="C576" s="13"/>
      <c r="D576" s="13"/>
      <c r="E576" s="13"/>
      <c r="F576" s="24"/>
      <c r="G576" s="24"/>
      <c r="H576" s="24"/>
      <c r="I576" s="13"/>
      <c r="J576" s="13"/>
      <c r="K576" s="25"/>
      <c r="L576" s="13"/>
      <c r="M576" s="13"/>
      <c r="N576" s="13"/>
      <c r="O576" s="13"/>
      <c r="P576" s="13"/>
    </row>
    <row r="577" ht="16.5" spans="1:16">
      <c r="A577" s="4"/>
      <c r="B577" s="23"/>
      <c r="C577" s="13"/>
      <c r="D577" s="13"/>
      <c r="E577" s="13"/>
      <c r="F577" s="24"/>
      <c r="G577" s="24"/>
      <c r="H577" s="24"/>
      <c r="I577" s="13"/>
      <c r="J577" s="13"/>
      <c r="K577" s="25"/>
      <c r="L577" s="13"/>
      <c r="M577" s="13"/>
      <c r="N577" s="13"/>
      <c r="O577" s="13"/>
      <c r="P577" s="13"/>
    </row>
    <row r="578" ht="16.5" spans="1:16">
      <c r="A578" s="4"/>
      <c r="B578" s="23"/>
      <c r="C578" s="13"/>
      <c r="D578" s="13"/>
      <c r="E578" s="13"/>
      <c r="F578" s="24"/>
      <c r="G578" s="24"/>
      <c r="H578" s="24"/>
      <c r="I578" s="13"/>
      <c r="J578" s="13"/>
      <c r="K578" s="25"/>
      <c r="L578" s="13"/>
      <c r="M578" s="13"/>
      <c r="N578" s="13"/>
      <c r="O578" s="13"/>
      <c r="P578" s="13"/>
    </row>
    <row r="579" ht="16.5" spans="1:16">
      <c r="A579" s="4"/>
      <c r="B579" s="23"/>
      <c r="C579" s="13"/>
      <c r="D579" s="13"/>
      <c r="E579" s="13"/>
      <c r="F579" s="24"/>
      <c r="G579" s="24"/>
      <c r="H579" s="24"/>
      <c r="I579" s="13"/>
      <c r="J579" s="13"/>
      <c r="K579" s="25"/>
      <c r="L579" s="13"/>
      <c r="M579" s="13"/>
      <c r="N579" s="13"/>
      <c r="O579" s="13"/>
      <c r="P579" s="13"/>
    </row>
    <row r="580" ht="16.5" spans="1:16">
      <c r="A580" s="4"/>
      <c r="B580" s="23"/>
      <c r="C580" s="13"/>
      <c r="D580" s="13"/>
      <c r="E580" s="13"/>
      <c r="F580" s="24"/>
      <c r="G580" s="24"/>
      <c r="H580" s="24"/>
      <c r="I580" s="13"/>
      <c r="J580" s="13"/>
      <c r="K580" s="25"/>
      <c r="L580" s="13"/>
      <c r="M580" s="13"/>
      <c r="N580" s="13"/>
      <c r="O580" s="13"/>
      <c r="P580" s="13"/>
    </row>
    <row r="581" ht="16.5" spans="1:16">
      <c r="A581" s="4"/>
      <c r="B581" s="23"/>
      <c r="C581" s="13"/>
      <c r="D581" s="13"/>
      <c r="E581" s="13"/>
      <c r="F581" s="24"/>
      <c r="G581" s="24"/>
      <c r="H581" s="24"/>
      <c r="I581" s="13"/>
      <c r="J581" s="13"/>
      <c r="K581" s="25"/>
      <c r="L581" s="13"/>
      <c r="M581" s="13"/>
      <c r="N581" s="13"/>
      <c r="O581" s="13"/>
      <c r="P581" s="13"/>
    </row>
    <row r="582" ht="16.5" spans="1:16">
      <c r="A582" s="4"/>
      <c r="B582" s="23"/>
      <c r="C582" s="13"/>
      <c r="D582" s="13"/>
      <c r="E582" s="13"/>
      <c r="F582" s="24"/>
      <c r="G582" s="24"/>
      <c r="H582" s="24"/>
      <c r="I582" s="13"/>
      <c r="J582" s="13"/>
      <c r="K582" s="25"/>
      <c r="L582" s="13"/>
      <c r="M582" s="13"/>
      <c r="N582" s="13"/>
      <c r="O582" s="13"/>
      <c r="P582" s="13"/>
    </row>
    <row r="583" ht="16.5" spans="1:16">
      <c r="A583" s="4"/>
      <c r="B583" s="23"/>
      <c r="C583" s="13"/>
      <c r="D583" s="13"/>
      <c r="E583" s="13"/>
      <c r="F583" s="24"/>
      <c r="G583" s="24"/>
      <c r="H583" s="24"/>
      <c r="I583" s="13"/>
      <c r="J583" s="13"/>
      <c r="K583" s="25"/>
      <c r="L583" s="13"/>
      <c r="M583" s="13"/>
      <c r="N583" s="13"/>
      <c r="O583" s="13"/>
      <c r="P583" s="13"/>
    </row>
    <row r="584" ht="16.5" spans="1:16">
      <c r="A584" s="4"/>
      <c r="B584" s="23"/>
      <c r="C584" s="13"/>
      <c r="D584" s="13"/>
      <c r="E584" s="13"/>
      <c r="F584" s="24"/>
      <c r="G584" s="24"/>
      <c r="H584" s="24"/>
      <c r="I584" s="13"/>
      <c r="J584" s="13"/>
      <c r="K584" s="25"/>
      <c r="L584" s="13"/>
      <c r="M584" s="13"/>
      <c r="N584" s="13"/>
      <c r="O584" s="13"/>
      <c r="P584" s="13"/>
    </row>
    <row r="585" ht="16.5" spans="1:16">
      <c r="A585" s="4"/>
      <c r="B585" s="23"/>
      <c r="C585" s="13"/>
      <c r="D585" s="13"/>
      <c r="E585" s="13"/>
      <c r="F585" s="24"/>
      <c r="G585" s="24"/>
      <c r="H585" s="24"/>
      <c r="I585" s="13"/>
      <c r="J585" s="13"/>
      <c r="K585" s="25"/>
      <c r="L585" s="13"/>
      <c r="M585" s="13"/>
      <c r="N585" s="13"/>
      <c r="O585" s="13"/>
      <c r="P585" s="13"/>
    </row>
    <row r="586" ht="16.5" spans="1:16">
      <c r="A586" s="4"/>
      <c r="B586" s="23"/>
      <c r="C586" s="13"/>
      <c r="D586" s="13"/>
      <c r="E586" s="13"/>
      <c r="F586" s="24"/>
      <c r="G586" s="24"/>
      <c r="H586" s="24"/>
      <c r="I586" s="13"/>
      <c r="J586" s="13"/>
      <c r="K586" s="25"/>
      <c r="L586" s="13"/>
      <c r="M586" s="13"/>
      <c r="N586" s="13"/>
      <c r="O586" s="13"/>
      <c r="P586" s="13"/>
    </row>
    <row r="587" ht="16.5" spans="1:16">
      <c r="A587" s="4"/>
      <c r="B587" s="23"/>
      <c r="C587" s="13"/>
      <c r="D587" s="13"/>
      <c r="E587" s="13"/>
      <c r="F587" s="24"/>
      <c r="G587" s="24"/>
      <c r="H587" s="24"/>
      <c r="I587" s="13"/>
      <c r="J587" s="13"/>
      <c r="K587" s="25"/>
      <c r="L587" s="13"/>
      <c r="M587" s="13"/>
      <c r="N587" s="13"/>
      <c r="O587" s="13"/>
      <c r="P587" s="13"/>
    </row>
    <row r="588" ht="16.5" spans="1:16">
      <c r="A588" s="4"/>
      <c r="B588" s="23"/>
      <c r="C588" s="13"/>
      <c r="D588" s="13"/>
      <c r="E588" s="13"/>
      <c r="F588" s="24"/>
      <c r="G588" s="24"/>
      <c r="H588" s="24"/>
      <c r="I588" s="13"/>
      <c r="J588" s="13"/>
      <c r="K588" s="25"/>
      <c r="L588" s="13"/>
      <c r="M588" s="13"/>
      <c r="N588" s="13"/>
      <c r="O588" s="13"/>
      <c r="P588" s="13"/>
    </row>
    <row r="589" ht="16.5" spans="1:16">
      <c r="A589" s="4"/>
      <c r="B589" s="23"/>
      <c r="C589" s="13"/>
      <c r="D589" s="13"/>
      <c r="E589" s="13"/>
      <c r="F589" s="24"/>
      <c r="G589" s="24"/>
      <c r="H589" s="24"/>
      <c r="I589" s="13"/>
      <c r="J589" s="13"/>
      <c r="K589" s="25"/>
      <c r="L589" s="13"/>
      <c r="M589" s="13"/>
      <c r="N589" s="13"/>
      <c r="O589" s="13"/>
      <c r="P589" s="13"/>
    </row>
    <row r="590" ht="16.5" spans="1:16">
      <c r="A590" s="4"/>
      <c r="B590" s="23"/>
      <c r="C590" s="13"/>
      <c r="D590" s="13"/>
      <c r="E590" s="13"/>
      <c r="F590" s="24"/>
      <c r="G590" s="24"/>
      <c r="H590" s="24"/>
      <c r="I590" s="13"/>
      <c r="J590" s="13"/>
      <c r="K590" s="25"/>
      <c r="L590" s="13"/>
      <c r="M590" s="13"/>
      <c r="N590" s="13"/>
      <c r="O590" s="13"/>
      <c r="P590" s="13"/>
    </row>
    <row r="591" ht="16.5" spans="1:16">
      <c r="A591" s="4"/>
      <c r="B591" s="23"/>
      <c r="C591" s="13"/>
      <c r="D591" s="13"/>
      <c r="E591" s="13"/>
      <c r="F591" s="24"/>
      <c r="G591" s="24"/>
      <c r="H591" s="24"/>
      <c r="I591" s="13"/>
      <c r="J591" s="13"/>
      <c r="K591" s="25"/>
      <c r="L591" s="13"/>
      <c r="M591" s="13"/>
      <c r="N591" s="13"/>
      <c r="O591" s="13"/>
      <c r="P591" s="13"/>
    </row>
    <row r="592" ht="16.5" spans="1:16">
      <c r="A592" s="4"/>
      <c r="B592" s="23"/>
      <c r="C592" s="13"/>
      <c r="D592" s="13"/>
      <c r="E592" s="13"/>
      <c r="F592" s="24"/>
      <c r="G592" s="24"/>
      <c r="H592" s="24"/>
      <c r="I592" s="13"/>
      <c r="J592" s="13"/>
      <c r="K592" s="25"/>
      <c r="L592" s="13"/>
      <c r="M592" s="13"/>
      <c r="N592" s="13"/>
      <c r="O592" s="13"/>
      <c r="P592" s="13"/>
    </row>
    <row r="593" ht="16.5" spans="1:16">
      <c r="A593" s="4"/>
      <c r="B593" s="23"/>
      <c r="C593" s="13"/>
      <c r="D593" s="13"/>
      <c r="E593" s="13"/>
      <c r="F593" s="24"/>
      <c r="G593" s="24"/>
      <c r="H593" s="24"/>
      <c r="I593" s="13"/>
      <c r="J593" s="13"/>
      <c r="K593" s="25"/>
      <c r="L593" s="13"/>
      <c r="M593" s="13"/>
      <c r="N593" s="13"/>
      <c r="O593" s="13"/>
      <c r="P593" s="13"/>
    </row>
    <row r="594" ht="16.5" spans="1:16">
      <c r="A594" s="4"/>
      <c r="B594" s="23"/>
      <c r="C594" s="13"/>
      <c r="D594" s="13"/>
      <c r="E594" s="13"/>
      <c r="F594" s="24"/>
      <c r="G594" s="24"/>
      <c r="H594" s="24"/>
      <c r="I594" s="13"/>
      <c r="J594" s="13"/>
      <c r="K594" s="25"/>
      <c r="L594" s="13"/>
      <c r="M594" s="13"/>
      <c r="N594" s="13"/>
      <c r="O594" s="13"/>
      <c r="P594" s="13"/>
    </row>
    <row r="595" ht="16.5" spans="1:16">
      <c r="A595" s="4"/>
      <c r="B595" s="23"/>
      <c r="C595" s="13"/>
      <c r="D595" s="13"/>
      <c r="E595" s="13"/>
      <c r="F595" s="24"/>
      <c r="G595" s="24"/>
      <c r="H595" s="24"/>
      <c r="I595" s="13"/>
      <c r="J595" s="13"/>
      <c r="K595" s="25"/>
      <c r="L595" s="13"/>
      <c r="M595" s="13"/>
      <c r="N595" s="13"/>
      <c r="O595" s="13"/>
      <c r="P595" s="13"/>
    </row>
    <row r="596" ht="16.5" spans="1:16">
      <c r="A596" s="4"/>
      <c r="B596" s="23"/>
      <c r="C596" s="13"/>
      <c r="D596" s="13"/>
      <c r="E596" s="13"/>
      <c r="F596" s="24"/>
      <c r="G596" s="24"/>
      <c r="H596" s="24"/>
      <c r="I596" s="13"/>
      <c r="J596" s="13"/>
      <c r="K596" s="25"/>
      <c r="L596" s="13"/>
      <c r="M596" s="13"/>
      <c r="N596" s="13"/>
      <c r="O596" s="13"/>
      <c r="P596" s="13"/>
    </row>
    <row r="597" ht="16.5" spans="1:16">
      <c r="A597" s="4"/>
      <c r="B597" s="23"/>
      <c r="C597" s="13"/>
      <c r="D597" s="13"/>
      <c r="E597" s="13"/>
      <c r="F597" s="24"/>
      <c r="G597" s="24"/>
      <c r="H597" s="24"/>
      <c r="I597" s="13"/>
      <c r="J597" s="13"/>
      <c r="K597" s="25"/>
      <c r="L597" s="13"/>
      <c r="M597" s="13"/>
      <c r="N597" s="13"/>
      <c r="O597" s="13"/>
      <c r="P597" s="13"/>
    </row>
    <row r="598" ht="16.5" spans="1:16">
      <c r="A598" s="4"/>
      <c r="B598" s="23"/>
      <c r="C598" s="13"/>
      <c r="D598" s="13"/>
      <c r="E598" s="13"/>
      <c r="F598" s="24"/>
      <c r="G598" s="24"/>
      <c r="H598" s="24"/>
      <c r="I598" s="13"/>
      <c r="J598" s="13"/>
      <c r="K598" s="25"/>
      <c r="L598" s="13"/>
      <c r="M598" s="13"/>
      <c r="N598" s="13"/>
      <c r="O598" s="13"/>
      <c r="P598" s="13"/>
    </row>
    <row r="599" ht="16.5" spans="1:16">
      <c r="A599" s="4"/>
      <c r="B599" s="23"/>
      <c r="C599" s="13"/>
      <c r="D599" s="13"/>
      <c r="E599" s="13"/>
      <c r="F599" s="24"/>
      <c r="G599" s="24"/>
      <c r="H599" s="24"/>
      <c r="I599" s="13"/>
      <c r="J599" s="13"/>
      <c r="K599" s="25"/>
      <c r="L599" s="13"/>
      <c r="M599" s="13"/>
      <c r="N599" s="13"/>
      <c r="O599" s="13"/>
      <c r="P599" s="13"/>
    </row>
    <row r="600" ht="16.5" spans="1:16">
      <c r="A600" s="4"/>
      <c r="B600" s="23"/>
      <c r="C600" s="13"/>
      <c r="D600" s="13"/>
      <c r="E600" s="13"/>
      <c r="F600" s="24"/>
      <c r="G600" s="24"/>
      <c r="H600" s="24"/>
      <c r="I600" s="13"/>
      <c r="J600" s="13"/>
      <c r="K600" s="25"/>
      <c r="L600" s="13"/>
      <c r="M600" s="13"/>
      <c r="N600" s="13"/>
      <c r="O600" s="13"/>
      <c r="P600" s="13"/>
    </row>
    <row r="601" ht="16.5" spans="1:16">
      <c r="A601" s="4"/>
      <c r="B601" s="23"/>
      <c r="C601" s="13"/>
      <c r="D601" s="13"/>
      <c r="E601" s="13"/>
      <c r="F601" s="24"/>
      <c r="G601" s="24"/>
      <c r="H601" s="24"/>
      <c r="I601" s="13"/>
      <c r="J601" s="13"/>
      <c r="K601" s="25"/>
      <c r="L601" s="13"/>
      <c r="M601" s="13"/>
      <c r="N601" s="13"/>
      <c r="O601" s="13"/>
      <c r="P601" s="13"/>
    </row>
    <row r="602" ht="16.5" spans="1:16">
      <c r="A602" s="4"/>
      <c r="B602" s="23"/>
      <c r="C602" s="13"/>
      <c r="D602" s="13"/>
      <c r="E602" s="13"/>
      <c r="F602" s="24"/>
      <c r="G602" s="24"/>
      <c r="H602" s="24"/>
      <c r="I602" s="13"/>
      <c r="J602" s="13"/>
      <c r="K602" s="25"/>
      <c r="L602" s="13"/>
      <c r="M602" s="13"/>
      <c r="N602" s="13"/>
      <c r="O602" s="13"/>
      <c r="P602" s="13"/>
    </row>
    <row r="603" ht="16.5" spans="1:16">
      <c r="A603" s="4"/>
      <c r="B603" s="23"/>
      <c r="C603" s="13"/>
      <c r="D603" s="13"/>
      <c r="E603" s="13"/>
      <c r="F603" s="24"/>
      <c r="G603" s="24"/>
      <c r="H603" s="24"/>
      <c r="I603" s="13"/>
      <c r="J603" s="13"/>
      <c r="K603" s="25"/>
      <c r="L603" s="13"/>
      <c r="M603" s="13"/>
      <c r="N603" s="13"/>
      <c r="O603" s="13"/>
      <c r="P603" s="13"/>
    </row>
    <row r="604" ht="16.5" spans="1:16">
      <c r="A604" s="4"/>
      <c r="B604" s="23"/>
      <c r="C604" s="13"/>
      <c r="D604" s="13"/>
      <c r="E604" s="13"/>
      <c r="F604" s="24"/>
      <c r="G604" s="24"/>
      <c r="H604" s="24"/>
      <c r="I604" s="13"/>
      <c r="J604" s="13"/>
      <c r="K604" s="25"/>
      <c r="L604" s="13"/>
      <c r="M604" s="13"/>
      <c r="N604" s="13"/>
      <c r="O604" s="13"/>
      <c r="P604" s="13"/>
    </row>
  </sheetData>
  <mergeCells count="2">
    <mergeCell ref="A1:P1"/>
    <mergeCell ref="C2:P2"/>
  </mergeCells>
  <dataValidations count="1">
    <dataValidation type="list" allowBlank="1" showErrorMessage="1" errorTitle="不在清单里" error="先去【基础资料】把它加上，或者选一个已有的。" sqref="B2">
      <formula1>账户表</formula1>
    </dataValidation>
  </dataValidations>
  <pageMargins left="0.75" right="0.75" top="1" bottom="1" header="0.5" footer="0.5"/>
  <pageSetup paperSize="1" fitToHeight="0"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C00000"/>
    <pageSetUpPr fitToPage="1"/>
  </sheetPr>
  <dimension ref="A1:F27"/>
  <sheetViews>
    <sheetView showGridLines="0" workbookViewId="0">
      <pane ySplit="4" topLeftCell="A5" activePane="bottomLeft" state="frozen"/>
      <selection/>
      <selection pane="bottomLeft" activeCell="A1" sqref="A1:F1"/>
    </sheetView>
  </sheetViews>
  <sheetFormatPr defaultColWidth="9" defaultRowHeight="13.5" outlineLevelCol="5"/>
  <cols>
    <col min="1" max="1" width="6" customWidth="1"/>
    <col min="2" max="2" width="8" customWidth="1"/>
    <col min="3" max="3" width="50" customWidth="1"/>
    <col min="4" max="4" width="16" customWidth="1"/>
    <col min="5" max="5" width="12" customWidth="1"/>
    <col min="6" max="6" width="62" customWidth="1"/>
  </cols>
  <sheetData>
    <row r="1" ht="30" customHeight="1" spans="1:6">
      <c r="A1" s="1" t="s">
        <v>286</v>
      </c>
    </row>
    <row r="2" ht="24" customHeight="1" spans="1:6">
      <c r="A2" s="2" t="s">
        <v>287</v>
      </c>
    </row>
    <row r="4" ht="30" customHeight="1" spans="1:6">
      <c r="A4" s="3" t="s">
        <v>75</v>
      </c>
      <c r="B4" s="3" t="s">
        <v>288</v>
      </c>
      <c r="C4" s="3" t="s">
        <v>289</v>
      </c>
      <c r="D4" s="3" t="s">
        <v>290</v>
      </c>
      <c r="E4" s="3" t="s">
        <v>291</v>
      </c>
      <c r="F4" s="3" t="s">
        <v>24</v>
      </c>
    </row>
    <row r="5" ht="16.5" spans="1:6">
      <c r="A5" s="4">
        <v>1</v>
      </c>
      <c r="B5" s="5" t="s">
        <v>292</v>
      </c>
      <c r="C5" s="6" t="s">
        <v>293</v>
      </c>
      <c r="D5" s="7">
        <f>ROUND((分类收入合计-分类支出合计+分类转账净额)-(SUM(流水收入)-SUM(流水支出)),2)</f>
        <v>0</v>
      </c>
      <c r="E5" s="5" t="str">
        <f t="shared" ref="E5:E11" si="0">IF(ROUND(N($D5),2)=0,"✓ 通过","✗ 算不平")</f>
        <v>✓ 通过</v>
      </c>
      <c r="F5" s="8" t="s">
        <v>294</v>
      </c>
    </row>
    <row r="6" ht="16.5" spans="1:6">
      <c r="A6" s="4">
        <v>2</v>
      </c>
      <c r="B6" s="5" t="s">
        <v>292</v>
      </c>
      <c r="C6" s="6" t="s">
        <v>295</v>
      </c>
      <c r="D6" s="7">
        <f>ROUND(报表收入总额-月报收入合计,2)</f>
        <v>0</v>
      </c>
      <c r="E6" s="5" t="str">
        <f t="shared" si="0"/>
        <v>✓ 通过</v>
      </c>
      <c r="F6" s="8" t="s">
        <v>296</v>
      </c>
    </row>
    <row r="7" ht="16.5" spans="1:6">
      <c r="A7" s="4">
        <v>3</v>
      </c>
      <c r="B7" s="5" t="s">
        <v>292</v>
      </c>
      <c r="C7" s="6" t="s">
        <v>297</v>
      </c>
      <c r="D7" s="7">
        <f>ROUND(报表支出总额-月报支出合计,2)</f>
        <v>0</v>
      </c>
      <c r="E7" s="5" t="str">
        <f t="shared" si="0"/>
        <v>✓ 通过</v>
      </c>
      <c r="F7" s="8" t="s">
        <v>298</v>
      </c>
    </row>
    <row r="8" ht="16.5" spans="1:6">
      <c r="A8" s="4">
        <v>4</v>
      </c>
      <c r="B8" s="5" t="s">
        <v>292</v>
      </c>
      <c r="C8" s="6" t="s">
        <v>299</v>
      </c>
      <c r="D8" s="7">
        <f>ROUND(日报期末合计-(SUM(账户期初)+SUMIFS(流水收入,流水日期,"&lt;="&amp;汇报表!$E$3)-SUMIFS(流水支出,流水日期,"&lt;="&amp;汇报表!$E$3)),2)</f>
        <v>0</v>
      </c>
      <c r="E8" s="5" t="str">
        <f t="shared" si="0"/>
        <v>✓ 通过</v>
      </c>
      <c r="F8" s="8" t="s">
        <v>300</v>
      </c>
    </row>
    <row r="9" ht="16.5" spans="1:6">
      <c r="A9" s="4">
        <v>5</v>
      </c>
      <c r="B9" s="5" t="s">
        <v>292</v>
      </c>
      <c r="C9" s="6" t="s">
        <v>301</v>
      </c>
      <c r="D9" s="7">
        <f>ROUND(汇报表!$O$73-(SUM(账户期初)+SUMIFS(流水收入,流水日期,"&lt;="&amp;EOMONTH(汇报表!$I$41,0))-SUMIFS(流水支出,流水日期,"&lt;="&amp;EOMONTH(汇报表!$I$41,0))),2)</f>
        <v>0</v>
      </c>
      <c r="E9" s="5" t="str">
        <f t="shared" si="0"/>
        <v>✓ 通过</v>
      </c>
      <c r="F9" s="8" t="s">
        <v>302</v>
      </c>
    </row>
    <row r="10" ht="16.5" spans="1:6">
      <c r="A10" s="4">
        <v>6</v>
      </c>
      <c r="B10" s="5" t="s">
        <v>292</v>
      </c>
      <c r="C10" s="6" t="s">
        <v>303</v>
      </c>
      <c r="D10" s="7">
        <f>ROUND((月报收入合计-月报支出合计+月报转入合计-月报转出合计)-(SUM(流水收入)-SUM(流水支出)),2)</f>
        <v>0</v>
      </c>
      <c r="E10" s="5" t="str">
        <f t="shared" si="0"/>
        <v>✓ 通过</v>
      </c>
      <c r="F10" s="8" t="s">
        <v>304</v>
      </c>
    </row>
    <row r="11" ht="16.5" spans="1:6">
      <c r="A11" s="4">
        <v>7</v>
      </c>
      <c r="B11" s="5" t="s">
        <v>292</v>
      </c>
      <c r="C11" s="6" t="s">
        <v>305</v>
      </c>
      <c r="D11" s="9">
        <f>14-COUNTA(账户表)</f>
        <v>0</v>
      </c>
      <c r="E11" s="5" t="str">
        <f t="shared" si="0"/>
        <v>✓ 通过</v>
      </c>
      <c r="F11" s="8" t="s">
        <v>306</v>
      </c>
    </row>
    <row r="12" ht="16.5" spans="1:6">
      <c r="A12" s="4">
        <v>8</v>
      </c>
      <c r="B12" s="10" t="s">
        <v>307</v>
      </c>
      <c r="C12" s="6" t="s">
        <v>308</v>
      </c>
      <c r="D12" s="9">
        <f>COUNTIF(流水核对,"※*")</f>
        <v>0</v>
      </c>
      <c r="E12" s="5" t="str">
        <f t="shared" ref="E12:E22" si="1">IF(ROUND(N($D12),2)=0,"✓ 没有","△ 有")</f>
        <v>✓ 没有</v>
      </c>
      <c r="F12" s="8" t="s">
        <v>309</v>
      </c>
    </row>
    <row r="13" ht="16.5" spans="1:6">
      <c r="A13" s="4">
        <v>9</v>
      </c>
      <c r="B13" s="10" t="s">
        <v>307</v>
      </c>
      <c r="C13" s="6" t="s">
        <v>310</v>
      </c>
      <c r="D13" s="9">
        <f>COUNTIF(流水核对,"△*")</f>
        <v>0</v>
      </c>
      <c r="E13" s="5" t="str">
        <f t="shared" si="1"/>
        <v>✓ 没有</v>
      </c>
      <c r="F13" s="8" t="s">
        <v>311</v>
      </c>
    </row>
    <row r="14" ht="16.5" spans="1:6">
      <c r="A14" s="4">
        <v>10</v>
      </c>
      <c r="B14" s="10" t="s">
        <v>307</v>
      </c>
      <c r="C14" s="6" t="s">
        <v>312</v>
      </c>
      <c r="D14" s="9">
        <f>COUNTIF(基础资料!$F$5:$F$34,"※*")</f>
        <v>0</v>
      </c>
      <c r="E14" s="5" t="str">
        <f t="shared" si="1"/>
        <v>✓ 没有</v>
      </c>
      <c r="F14" s="8" t="s">
        <v>313</v>
      </c>
    </row>
    <row r="15" ht="16.5" spans="1:6">
      <c r="A15" s="4">
        <v>11</v>
      </c>
      <c r="B15" s="10" t="s">
        <v>307</v>
      </c>
      <c r="C15" s="6" t="s">
        <v>314</v>
      </c>
      <c r="D15" s="7">
        <f>ROUND(SUMIFS(流水收入,流水属性,"内部转账")-SUMIFS(流水支出,流水属性,"内部转账"),2)</f>
        <v>0</v>
      </c>
      <c r="E15" s="5" t="str">
        <f t="shared" si="1"/>
        <v>✓ 没有</v>
      </c>
      <c r="F15" s="8" t="s">
        <v>315</v>
      </c>
    </row>
    <row r="16" ht="16.5" spans="1:6">
      <c r="A16" s="4">
        <v>12</v>
      </c>
      <c r="B16" s="10" t="s">
        <v>307</v>
      </c>
      <c r="C16" s="6" t="s">
        <v>316</v>
      </c>
      <c r="D16" s="9">
        <f>COUNTIFS(流水属性,"内部转账",流水收入,"&gt;0")-COUNTIFS(流水属性,"内部转账",流水支出,"&gt;0")</f>
        <v>0</v>
      </c>
      <c r="E16" s="5" t="str">
        <f t="shared" si="1"/>
        <v>✓ 没有</v>
      </c>
      <c r="F16" s="8" t="s">
        <v>317</v>
      </c>
    </row>
    <row r="17" ht="16.5" spans="1:6">
      <c r="A17" s="4">
        <v>13</v>
      </c>
      <c r="B17" s="10" t="s">
        <v>307</v>
      </c>
      <c r="C17" s="6" t="s">
        <v>318</v>
      </c>
      <c r="D17" s="9">
        <f>COUNTA(流水账户)-COUNTIFS(流水月份,"&gt;="&amp;(管理年度*100+1),流水月份,"&lt;="&amp;(管理年度*100+12))</f>
        <v>0</v>
      </c>
      <c r="E17" s="5" t="str">
        <f t="shared" si="1"/>
        <v>✓ 没有</v>
      </c>
      <c r="F17" s="8" t="s">
        <v>319</v>
      </c>
    </row>
    <row r="18" ht="16.5" spans="1:6">
      <c r="A18" s="4">
        <v>14</v>
      </c>
      <c r="B18" s="10" t="s">
        <v>307</v>
      </c>
      <c r="C18" s="6" t="s">
        <v>320</v>
      </c>
      <c r="D18" s="9">
        <f>COUNTIFS(流水账户,"&lt;&gt;",流水类别,"")</f>
        <v>0</v>
      </c>
      <c r="E18" s="5" t="str">
        <f t="shared" si="1"/>
        <v>✓ 没有</v>
      </c>
      <c r="F18" s="8" t="s">
        <v>321</v>
      </c>
    </row>
    <row r="19" ht="16.5" spans="1:6">
      <c r="A19" s="4">
        <v>15</v>
      </c>
      <c r="B19" s="10" t="s">
        <v>307</v>
      </c>
      <c r="C19" s="6" t="s">
        <v>322</v>
      </c>
      <c r="D19" s="7">
        <f>ROUND(收支报表!$O$46,2)</f>
        <v>0</v>
      </c>
      <c r="E19" s="5" t="str">
        <f t="shared" si="1"/>
        <v>✓ 没有</v>
      </c>
      <c r="F19" s="8" t="s">
        <v>323</v>
      </c>
    </row>
    <row r="20" ht="16.5" spans="1:6">
      <c r="A20" s="4">
        <v>16</v>
      </c>
      <c r="B20" s="10" t="s">
        <v>307</v>
      </c>
      <c r="C20" s="6" t="s">
        <v>324</v>
      </c>
      <c r="D20" s="7">
        <f>ROUND(收支报表!$O$90,2)</f>
        <v>0</v>
      </c>
      <c r="E20" s="5" t="str">
        <f t="shared" si="1"/>
        <v>✓ 没有</v>
      </c>
      <c r="F20" s="8" t="s">
        <v>325</v>
      </c>
    </row>
    <row r="21" ht="16.5" spans="1:6">
      <c r="A21" s="4">
        <v>17</v>
      </c>
      <c r="B21" s="10" t="s">
        <v>307</v>
      </c>
      <c r="C21" s="6" t="s">
        <v>326</v>
      </c>
      <c r="D21" s="9">
        <f>SUMPRODUCT((流水账户&lt;&gt;"")*(COUNTIF(账户表,流水账户&amp;"")=0))</f>
        <v>0</v>
      </c>
      <c r="E21" s="5" t="str">
        <f t="shared" si="1"/>
        <v>✓ 没有</v>
      </c>
      <c r="F21" s="8" t="s">
        <v>327</v>
      </c>
    </row>
    <row r="22" ht="16.5" spans="1:6">
      <c r="A22" s="4">
        <v>18</v>
      </c>
      <c r="B22" s="10" t="s">
        <v>307</v>
      </c>
      <c r="C22" s="6" t="s">
        <v>328</v>
      </c>
      <c r="D22" s="9">
        <f>SUMPRODUCT((账户表&lt;&gt;"")*(COUNTIF(账户表,账户表&amp;"")&gt;1))+SUMPRODUCT((类别表&lt;&gt;"")*(COUNTIF(类别表,类别表&amp;"")&gt;1))+SUMPRODUCT((客户表&lt;&gt;"")*(COUNTIF(客户表,客户表&amp;"")&gt;1))</f>
        <v>0</v>
      </c>
      <c r="E22" s="5" t="str">
        <f t="shared" si="1"/>
        <v>✓ 没有</v>
      </c>
      <c r="F22" s="8" t="s">
        <v>329</v>
      </c>
    </row>
    <row r="23" ht="16.5" spans="1:6">
      <c r="A23" s="4">
        <v>19</v>
      </c>
      <c r="B23" s="11" t="s">
        <v>330</v>
      </c>
      <c r="C23" s="6" t="s">
        <v>331</v>
      </c>
      <c r="D23" s="12" t="str">
        <f>COUNTA(流水账户)&amp;" / 5000"</f>
        <v>25 / 5000</v>
      </c>
      <c r="E23" s="13" t="s">
        <v>332</v>
      </c>
      <c r="F23" s="8" t="s">
        <v>333</v>
      </c>
    </row>
    <row r="24" ht="16.5" spans="1:6">
      <c r="A24" s="4">
        <v>20</v>
      </c>
      <c r="B24" s="11" t="s">
        <v>330</v>
      </c>
      <c r="C24" s="6" t="s">
        <v>334</v>
      </c>
      <c r="D24" s="7">
        <f>ROUND(SUM(账户期初)+SUM(流水收入)-SUM(流水支出),2)</f>
        <v>155610</v>
      </c>
      <c r="E24" s="13" t="s">
        <v>332</v>
      </c>
      <c r="F24" s="8" t="s">
        <v>335</v>
      </c>
    </row>
    <row r="25" ht="16.5" spans="1:6">
      <c r="A25" s="4">
        <v>21</v>
      </c>
      <c r="B25" s="11" t="s">
        <v>330</v>
      </c>
      <c r="C25" s="6" t="s">
        <v>336</v>
      </c>
      <c r="D25" s="7">
        <f>ROUND(分类收入合计-分类支出合计,2)</f>
        <v>-5390</v>
      </c>
      <c r="E25" s="13" t="s">
        <v>332</v>
      </c>
      <c r="F25" s="8" t="s">
        <v>298</v>
      </c>
    </row>
    <row r="27" ht="16.5" spans="1:6">
      <c r="A27" s="14" t="s">
        <v>337</v>
      </c>
      <c r="B27" s="15"/>
      <c r="C27" s="16"/>
      <c r="D27" s="12" t="str">
        <f>COUNTIF($E$5:$E$25,"✓ 通过")&amp;" / 7"</f>
        <v>7 / 7</v>
      </c>
      <c r="E27" s="17" t="s">
        <v>307</v>
      </c>
      <c r="F27" s="18" t="str">
        <f>COUNTIF($E$5:$E$25,"△ 有")&amp;" 项没填齐"</f>
        <v>0 项没填齐</v>
      </c>
    </row>
  </sheetData>
  <mergeCells count="3">
    <mergeCell ref="A1:F1"/>
    <mergeCell ref="A2:F2"/>
    <mergeCell ref="A27:C27"/>
  </mergeCells>
  <conditionalFormatting sqref="E5:E25">
    <cfRule type="expression" dxfId="0" priority="1">
      <formula>LEFT(E5,1)="✗"</formula>
    </cfRule>
    <cfRule type="expression" dxfId="4" priority="2">
      <formula>LEFT(E5,1)="△"</formula>
    </cfRule>
  </conditionalFormatting>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23</vt:i4>
      </vt:variant>
    </vt:vector>
  </HeadingPairs>
  <TitlesOfParts>
    <vt:vector size="23" baseType="lpstr">
      <vt:lpstr>使用说明</vt:lpstr>
      <vt:lpstr>基础资料</vt:lpstr>
      <vt:lpstr>数据录入</vt:lpstr>
      <vt:lpstr>汇报表</vt:lpstr>
      <vt:lpstr>月度汇报表</vt:lpstr>
      <vt:lpstr>收支分类报表</vt:lpstr>
      <vt:lpstr>收支报表</vt:lpstr>
      <vt:lpstr>任意时间段收支报表</vt:lpstr>
      <vt:lpstr>现金</vt:lpstr>
      <vt:lpstr>微信</vt:lpstr>
      <vt:lpstr>工行</vt:lpstr>
      <vt:lpstr>民生</vt:lpstr>
      <vt:lpstr>建行</vt:lpstr>
      <vt:lpstr>农行</vt:lpstr>
      <vt:lpstr>中行</vt:lpstr>
      <vt:lpstr>支付宝</vt:lpstr>
      <vt:lpstr>农商行</vt:lpstr>
      <vt:lpstr>备用</vt:lpstr>
      <vt:lpstr>备用1</vt:lpstr>
      <vt:lpstr>备用2</vt:lpstr>
      <vt:lpstr>备用3</vt:lpstr>
      <vt:lpstr>备用4</vt:lpstr>
      <vt:lpstr>核对表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p:lastModifiedBy>
  <dcterms:created xsi:type="dcterms:W3CDTF">2026-09-18T10:51:00Z</dcterms:created>
  <dcterms:modified xsi:type="dcterms:W3CDTF">2026-09-20T09:57:09Z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71D1F111689A4E3EB53D48AF7F338C99_13</vt:lpwstr>
  </property>
  <property fmtid="{D5CDD505-2E9C-101B-9397-08002B2CF9AE}" pid="3" name="KSOProductBuildVer">
    <vt:lpwstr>2052-12.1.0.28505</vt:lpwstr>
  </property>
  <property fmtid="{D5CDD505-2E9C-101B-9397-08002B2CF9AE}" pid="4" name="CalculationRule">
    <vt:i4>0</vt:i4>
  </property>
</Properties>
</file>